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ngik-my.sharepoint.com/personal/edc9566_mail_hongik_ac_kr/Documents/바탕 화면/모의고사&amp;수능 관련/2022/6월/3학년/"/>
    </mc:Choice>
  </mc:AlternateContent>
  <xr:revisionPtr revIDLastSave="62" documentId="13_ncr:1_{AA6245C7-C0E3-40D3-B355-7FEDAD605CE3}" xr6:coauthVersionLast="47" xr6:coauthVersionMax="47" xr10:uidLastSave="{6733BD13-A94D-47F5-86E6-CDE6B14FDFA3}"/>
  <bookViews>
    <workbookView xWindow="-110" yWindow="-110" windowWidth="19420" windowHeight="11620" tabRatio="837" firstSheet="3" activeTab="10" xr2:uid="{AB9EE284-95EA-49B1-8133-EE4E7651E7F1}"/>
  </bookViews>
  <sheets>
    <sheet name="인원 입력 기능" sheetId="64" r:id="rId1"/>
    <sheet name="점수 계산기" sheetId="122" r:id="rId2"/>
    <sheet name="국어 백분위 표" sheetId="86" r:id="rId3"/>
    <sheet name="화법과 작문 차트" sheetId="70" r:id="rId4"/>
    <sheet name="언어와 매체 차트" sheetId="73" r:id="rId5"/>
    <sheet name="화법과 작문 등급컷" sheetId="99" r:id="rId6"/>
    <sheet name="언어와 매체 등급컷" sheetId="108" r:id="rId7"/>
    <sheet name="국어 진위판정" sheetId="120" r:id="rId8"/>
    <sheet name="Sheet1" sheetId="125" r:id="rId9"/>
    <sheet name="수학 진위판정" sheetId="105" r:id="rId10"/>
    <sheet name="수학 백분위 표" sheetId="87" r:id="rId11"/>
    <sheet name="확률과 통계 차트" sheetId="76" r:id="rId12"/>
    <sheet name="미적분 차트" sheetId="77" r:id="rId13"/>
    <sheet name="기하 차트" sheetId="78" r:id="rId14"/>
    <sheet name="확률과 통계 등급컷" sheetId="110" r:id="rId15"/>
    <sheet name="미적분 등급컷" sheetId="116" r:id="rId16"/>
    <sheet name="기하 등급컷" sheetId="117" r:id="rId17"/>
  </sheets>
  <definedNames>
    <definedName name="_xlnm._FilterDatabase" localSheetId="1" hidden="1">'점수 계산기'!$B$11:$B$16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87" l="1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F37" i="87"/>
  <c r="F38" i="87"/>
  <c r="F39" i="87"/>
  <c r="F40" i="87"/>
  <c r="F41" i="87"/>
  <c r="F42" i="87"/>
  <c r="F43" i="87"/>
  <c r="F44" i="87"/>
  <c r="F45" i="87"/>
  <c r="F46" i="87"/>
  <c r="F47" i="87"/>
  <c r="F48" i="87"/>
  <c r="F49" i="87"/>
  <c r="F50" i="87"/>
  <c r="F51" i="87"/>
  <c r="F52" i="87"/>
  <c r="F53" i="87"/>
  <c r="F54" i="87"/>
  <c r="F55" i="87"/>
  <c r="F56" i="87"/>
  <c r="F57" i="87"/>
  <c r="F58" i="87"/>
  <c r="F59" i="87"/>
  <c r="F60" i="87"/>
  <c r="F61" i="87"/>
  <c r="F62" i="87"/>
  <c r="F63" i="87"/>
  <c r="F64" i="87"/>
  <c r="F65" i="87"/>
  <c r="F66" i="87"/>
  <c r="F67" i="87"/>
  <c r="F68" i="87"/>
  <c r="F69" i="87"/>
  <c r="F70" i="87"/>
  <c r="F71" i="87"/>
  <c r="F72" i="87"/>
  <c r="F73" i="87"/>
  <c r="F74" i="87"/>
  <c r="F75" i="87"/>
  <c r="F76" i="87"/>
  <c r="F77" i="87"/>
  <c r="F78" i="87"/>
  <c r="F79" i="87"/>
  <c r="F80" i="87"/>
  <c r="F81" i="87"/>
  <c r="F82" i="87"/>
  <c r="F83" i="87"/>
  <c r="F84" i="87"/>
  <c r="F85" i="87"/>
  <c r="F86" i="87"/>
  <c r="F87" i="87"/>
  <c r="F88" i="87"/>
  <c r="F89" i="87"/>
  <c r="F90" i="87"/>
  <c r="F91" i="87"/>
  <c r="F92" i="87"/>
  <c r="F93" i="87"/>
  <c r="F94" i="87"/>
  <c r="F95" i="87"/>
  <c r="F96" i="87"/>
  <c r="F97" i="87"/>
  <c r="F98" i="87"/>
  <c r="F99" i="87"/>
  <c r="F100" i="87"/>
  <c r="F101" i="87"/>
  <c r="F102" i="87"/>
  <c r="F103" i="87"/>
  <c r="F104" i="87"/>
  <c r="F105" i="87"/>
  <c r="H7" i="87"/>
  <c r="H8" i="87"/>
  <c r="H9" i="87"/>
  <c r="H10" i="87"/>
  <c r="H11" i="87"/>
  <c r="H12" i="87"/>
  <c r="H13" i="87"/>
  <c r="H14" i="87"/>
  <c r="H15" i="87"/>
  <c r="H16" i="87"/>
  <c r="H17" i="87"/>
  <c r="H18" i="87"/>
  <c r="H19" i="87"/>
  <c r="H20" i="87"/>
  <c r="H21" i="87"/>
  <c r="H22" i="87"/>
  <c r="H23" i="87"/>
  <c r="H24" i="87"/>
  <c r="H25" i="87"/>
  <c r="H26" i="87"/>
  <c r="H27" i="87"/>
  <c r="H28" i="87"/>
  <c r="H29" i="87"/>
  <c r="H30" i="87"/>
  <c r="H31" i="87"/>
  <c r="H32" i="87"/>
  <c r="H33" i="87"/>
  <c r="H34" i="87"/>
  <c r="H35" i="87"/>
  <c r="H36" i="87"/>
  <c r="H37" i="87"/>
  <c r="H38" i="87"/>
  <c r="H39" i="87"/>
  <c r="H40" i="87"/>
  <c r="H41" i="87"/>
  <c r="H42" i="87"/>
  <c r="H43" i="87"/>
  <c r="H44" i="87"/>
  <c r="H45" i="87"/>
  <c r="H46" i="87"/>
  <c r="H47" i="87"/>
  <c r="H48" i="87"/>
  <c r="H49" i="87"/>
  <c r="H50" i="87"/>
  <c r="H51" i="87"/>
  <c r="H52" i="87"/>
  <c r="H53" i="87"/>
  <c r="H54" i="87"/>
  <c r="H55" i="87"/>
  <c r="H56" i="87"/>
  <c r="H57" i="87"/>
  <c r="H58" i="87"/>
  <c r="H59" i="87"/>
  <c r="H60" i="87"/>
  <c r="H61" i="87"/>
  <c r="H62" i="87"/>
  <c r="H63" i="87"/>
  <c r="H64" i="87"/>
  <c r="H65" i="87"/>
  <c r="H66" i="87"/>
  <c r="H67" i="87"/>
  <c r="H68" i="87"/>
  <c r="H69" i="87"/>
  <c r="H70" i="87"/>
  <c r="H71" i="87"/>
  <c r="H72" i="87"/>
  <c r="H73" i="87"/>
  <c r="H74" i="87"/>
  <c r="H75" i="87"/>
  <c r="H76" i="87"/>
  <c r="H77" i="87"/>
  <c r="H78" i="87"/>
  <c r="H79" i="87"/>
  <c r="H80" i="87"/>
  <c r="H81" i="87"/>
  <c r="H82" i="87"/>
  <c r="H83" i="87"/>
  <c r="H84" i="87"/>
  <c r="H85" i="87"/>
  <c r="H86" i="87"/>
  <c r="H87" i="87"/>
  <c r="H88" i="87"/>
  <c r="H89" i="87"/>
  <c r="H90" i="87"/>
  <c r="H91" i="87"/>
  <c r="H92" i="87"/>
  <c r="H93" i="87"/>
  <c r="H94" i="87"/>
  <c r="H95" i="87"/>
  <c r="H96" i="87"/>
  <c r="H97" i="87"/>
  <c r="H98" i="87"/>
  <c r="H99" i="87"/>
  <c r="H100" i="87"/>
  <c r="H101" i="87"/>
  <c r="H102" i="87"/>
  <c r="H103" i="87"/>
  <c r="H104" i="87"/>
  <c r="H105" i="87"/>
  <c r="H6" i="87"/>
  <c r="F6" i="87"/>
  <c r="H7" i="86"/>
  <c r="H8" i="86"/>
  <c r="H9" i="86"/>
  <c r="H10" i="86"/>
  <c r="H11" i="86"/>
  <c r="H12" i="86"/>
  <c r="H13" i="86"/>
  <c r="H14" i="86"/>
  <c r="H15" i="86"/>
  <c r="H16" i="86"/>
  <c r="H17" i="86"/>
  <c r="H18" i="86"/>
  <c r="H19" i="86"/>
  <c r="H20" i="86"/>
  <c r="H21" i="86"/>
  <c r="H22" i="86"/>
  <c r="H23" i="86"/>
  <c r="H24" i="86"/>
  <c r="H25" i="86"/>
  <c r="H26" i="86"/>
  <c r="H27" i="86"/>
  <c r="H28" i="86"/>
  <c r="H29" i="86"/>
  <c r="H30" i="86"/>
  <c r="H31" i="86"/>
  <c r="H32" i="86"/>
  <c r="H33" i="86"/>
  <c r="H34" i="86"/>
  <c r="H35" i="86"/>
  <c r="H36" i="86"/>
  <c r="H37" i="86"/>
  <c r="H38" i="86"/>
  <c r="H39" i="86"/>
  <c r="H40" i="86"/>
  <c r="H41" i="86"/>
  <c r="H42" i="86"/>
  <c r="H43" i="86"/>
  <c r="H44" i="86"/>
  <c r="H45" i="86"/>
  <c r="H46" i="86"/>
  <c r="H47" i="86"/>
  <c r="H48" i="86"/>
  <c r="H49" i="86"/>
  <c r="H50" i="86"/>
  <c r="H51" i="86"/>
  <c r="H52" i="86"/>
  <c r="H53" i="86"/>
  <c r="H54" i="86"/>
  <c r="H55" i="86"/>
  <c r="H56" i="86"/>
  <c r="H57" i="86"/>
  <c r="H58" i="86"/>
  <c r="H59" i="86"/>
  <c r="H60" i="86"/>
  <c r="H61" i="86"/>
  <c r="H62" i="86"/>
  <c r="H63" i="86"/>
  <c r="H64" i="86"/>
  <c r="H65" i="86"/>
  <c r="H66" i="86"/>
  <c r="H67" i="86"/>
  <c r="H68" i="86"/>
  <c r="H69" i="86"/>
  <c r="H70" i="86"/>
  <c r="H71" i="86"/>
  <c r="H72" i="86"/>
  <c r="H73" i="86"/>
  <c r="H74" i="86"/>
  <c r="H75" i="86"/>
  <c r="H76" i="86"/>
  <c r="H77" i="86"/>
  <c r="H78" i="86"/>
  <c r="H79" i="86"/>
  <c r="H80" i="86"/>
  <c r="H81" i="86"/>
  <c r="H82" i="86"/>
  <c r="H83" i="86"/>
  <c r="H84" i="86"/>
  <c r="H85" i="86"/>
  <c r="H86" i="86"/>
  <c r="H87" i="86"/>
  <c r="H88" i="86"/>
  <c r="H89" i="86"/>
  <c r="H90" i="86"/>
  <c r="H91" i="86"/>
  <c r="H92" i="86"/>
  <c r="H93" i="86"/>
  <c r="H94" i="86"/>
  <c r="H95" i="86"/>
  <c r="H96" i="86"/>
  <c r="H97" i="86"/>
  <c r="H98" i="86"/>
  <c r="H99" i="86"/>
  <c r="H100" i="86"/>
  <c r="H101" i="86"/>
  <c r="H102" i="86"/>
  <c r="H103" i="86"/>
  <c r="H104" i="86"/>
  <c r="H105" i="86"/>
  <c r="H106" i="86"/>
  <c r="H107" i="86"/>
  <c r="H108" i="86"/>
  <c r="H109" i="86"/>
  <c r="H110" i="86"/>
  <c r="H111" i="86"/>
  <c r="H112" i="86"/>
  <c r="H113" i="86"/>
  <c r="H114" i="86"/>
  <c r="H115" i="86"/>
  <c r="H116" i="86"/>
  <c r="H117" i="86"/>
  <c r="H6" i="86"/>
  <c r="F6" i="86"/>
  <c r="F7" i="86"/>
  <c r="F8" i="86"/>
  <c r="F9" i="86"/>
  <c r="F10" i="86"/>
  <c r="F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F39" i="86"/>
  <c r="F40" i="86"/>
  <c r="F41" i="86"/>
  <c r="F42" i="86"/>
  <c r="F43" i="86"/>
  <c r="F44" i="86"/>
  <c r="F45" i="86"/>
  <c r="F46" i="86"/>
  <c r="F47" i="86"/>
  <c r="F48" i="86"/>
  <c r="F49" i="86"/>
  <c r="F50" i="86"/>
  <c r="F51" i="86"/>
  <c r="F52" i="86"/>
  <c r="F53" i="86"/>
  <c r="F54" i="86"/>
  <c r="F55" i="86"/>
  <c r="F56" i="86"/>
  <c r="F57" i="86"/>
  <c r="F58" i="86"/>
  <c r="F59" i="86"/>
  <c r="F60" i="86"/>
  <c r="F61" i="86"/>
  <c r="F62" i="86"/>
  <c r="F63" i="86"/>
  <c r="F64" i="86"/>
  <c r="F65" i="86"/>
  <c r="F66" i="86"/>
  <c r="F67" i="86"/>
  <c r="F68" i="86"/>
  <c r="F69" i="86"/>
  <c r="F70" i="86"/>
  <c r="F71" i="86"/>
  <c r="F72" i="86"/>
  <c r="F73" i="86"/>
  <c r="F74" i="86"/>
  <c r="F75" i="86"/>
  <c r="F76" i="86"/>
  <c r="F77" i="86"/>
  <c r="F78" i="86"/>
  <c r="F79" i="86"/>
  <c r="F80" i="86"/>
  <c r="F81" i="86"/>
  <c r="F82" i="86"/>
  <c r="F83" i="86"/>
  <c r="F84" i="86"/>
  <c r="F85" i="86"/>
  <c r="F86" i="86"/>
  <c r="F87" i="86"/>
  <c r="F88" i="86"/>
  <c r="F89" i="86"/>
  <c r="F90" i="86"/>
  <c r="F91" i="86"/>
  <c r="F92" i="86"/>
  <c r="F93" i="86"/>
  <c r="F94" i="86"/>
  <c r="F95" i="86"/>
  <c r="F96" i="86"/>
  <c r="F97" i="86"/>
  <c r="F98" i="86"/>
  <c r="F99" i="86"/>
  <c r="F100" i="86"/>
  <c r="F101" i="86"/>
  <c r="F102" i="86"/>
  <c r="F103" i="86"/>
  <c r="F104" i="86"/>
  <c r="F105" i="86"/>
  <c r="F106" i="86"/>
  <c r="F107" i="86"/>
  <c r="F108" i="86"/>
  <c r="F109" i="86"/>
  <c r="F110" i="86"/>
  <c r="F111" i="86"/>
  <c r="F112" i="86"/>
  <c r="F113" i="86"/>
  <c r="F114" i="86"/>
  <c r="F115" i="86"/>
  <c r="F116" i="86"/>
  <c r="F117" i="86"/>
  <c r="F159" i="120"/>
  <c r="G159" i="120" s="1"/>
  <c r="H159" i="120" l="1"/>
  <c r="F33" i="120"/>
  <c r="G33" i="120" s="1"/>
  <c r="K33" i="120"/>
  <c r="L33" i="120" s="1"/>
  <c r="K52" i="105"/>
  <c r="H33" i="120" l="1"/>
  <c r="F145" i="120"/>
  <c r="H145" i="120" s="1"/>
  <c r="K145" i="120"/>
  <c r="L145" i="120" s="1"/>
  <c r="F146" i="120"/>
  <c r="H146" i="120" s="1"/>
  <c r="K146" i="120"/>
  <c r="L146" i="120" s="1"/>
  <c r="F147" i="120"/>
  <c r="H147" i="120" s="1"/>
  <c r="K147" i="120"/>
  <c r="L147" i="120" s="1"/>
  <c r="F148" i="120"/>
  <c r="H148" i="120" s="1"/>
  <c r="K148" i="120"/>
  <c r="L148" i="120" s="1"/>
  <c r="F149" i="120"/>
  <c r="H149" i="120" s="1"/>
  <c r="K149" i="120"/>
  <c r="L149" i="120" s="1"/>
  <c r="F150" i="120"/>
  <c r="H150" i="120" s="1"/>
  <c r="K150" i="120"/>
  <c r="L150" i="120" s="1"/>
  <c r="F151" i="120"/>
  <c r="H151" i="120" s="1"/>
  <c r="K151" i="120"/>
  <c r="L151" i="120" s="1"/>
  <c r="F152" i="120"/>
  <c r="H152" i="120" s="1"/>
  <c r="K152" i="120"/>
  <c r="L152" i="120" s="1"/>
  <c r="F153" i="120"/>
  <c r="K153" i="120"/>
  <c r="L153" i="120" s="1"/>
  <c r="F154" i="120"/>
  <c r="H154" i="120" s="1"/>
  <c r="K154" i="120"/>
  <c r="L154" i="120" s="1"/>
  <c r="F155" i="120"/>
  <c r="H155" i="120" s="1"/>
  <c r="K155" i="120"/>
  <c r="L155" i="120" s="1"/>
  <c r="F156" i="120"/>
  <c r="K156" i="120"/>
  <c r="L156" i="120" s="1"/>
  <c r="F157" i="120"/>
  <c r="H157" i="120" s="1"/>
  <c r="K157" i="120"/>
  <c r="L157" i="120" s="1"/>
  <c r="F158" i="120"/>
  <c r="H158" i="120" s="1"/>
  <c r="K158" i="120"/>
  <c r="L158" i="120" s="1"/>
  <c r="K159" i="120"/>
  <c r="L159" i="120" s="1"/>
  <c r="F160" i="120"/>
  <c r="K160" i="120"/>
  <c r="L160" i="120" s="1"/>
  <c r="F161" i="120"/>
  <c r="K161" i="120"/>
  <c r="L161" i="120" s="1"/>
  <c r="F162" i="120"/>
  <c r="K162" i="120"/>
  <c r="L162" i="120" s="1"/>
  <c r="F163" i="120"/>
  <c r="K163" i="120"/>
  <c r="L163" i="120" s="1"/>
  <c r="F164" i="120"/>
  <c r="K164" i="120"/>
  <c r="L164" i="120" s="1"/>
  <c r="F165" i="120"/>
  <c r="K165" i="120"/>
  <c r="L165" i="120" s="1"/>
  <c r="F166" i="120"/>
  <c r="K166" i="120"/>
  <c r="L166" i="120" s="1"/>
  <c r="F167" i="120"/>
  <c r="K167" i="120"/>
  <c r="F168" i="120"/>
  <c r="K168" i="120"/>
  <c r="F169" i="120"/>
  <c r="K169" i="120"/>
  <c r="F170" i="120"/>
  <c r="K170" i="120"/>
  <c r="F171" i="120"/>
  <c r="K171" i="120"/>
  <c r="F172" i="120"/>
  <c r="K172" i="120"/>
  <c r="F173" i="120"/>
  <c r="K173" i="120"/>
  <c r="F174" i="120"/>
  <c r="K174" i="120"/>
  <c r="F175" i="120"/>
  <c r="K175" i="120"/>
  <c r="F143" i="120"/>
  <c r="H143" i="120" s="1"/>
  <c r="F144" i="120"/>
  <c r="H144" i="120" s="1"/>
  <c r="K144" i="120"/>
  <c r="L144" i="120" s="1"/>
  <c r="M71" i="125"/>
  <c r="M72" i="125"/>
  <c r="M73" i="125"/>
  <c r="M74" i="125"/>
  <c r="M75" i="125"/>
  <c r="M42" i="125"/>
  <c r="M44" i="125"/>
  <c r="M5" i="125"/>
  <c r="M6" i="125"/>
  <c r="M7" i="125"/>
  <c r="M8" i="125"/>
  <c r="M10" i="125"/>
  <c r="M11" i="125"/>
  <c r="M12" i="125"/>
  <c r="M13" i="125"/>
  <c r="M15" i="125"/>
  <c r="M16" i="125"/>
  <c r="M17" i="125"/>
  <c r="M19" i="125"/>
  <c r="M20" i="125"/>
  <c r="M22" i="125"/>
  <c r="M24" i="125"/>
  <c r="M25" i="125"/>
  <c r="M26" i="125"/>
  <c r="M27" i="125"/>
  <c r="M28" i="125"/>
  <c r="M31" i="125"/>
  <c r="M37" i="125"/>
  <c r="M39" i="125"/>
  <c r="M40" i="125"/>
  <c r="M41" i="125"/>
  <c r="M46" i="125"/>
  <c r="M47" i="125"/>
  <c r="M48" i="125"/>
  <c r="M50" i="125"/>
  <c r="M51" i="125"/>
  <c r="M52" i="125"/>
  <c r="M53" i="125"/>
  <c r="M54" i="125"/>
  <c r="M55" i="125"/>
  <c r="M56" i="125"/>
  <c r="M57" i="125"/>
  <c r="M58" i="125"/>
  <c r="M59" i="125"/>
  <c r="M60" i="125"/>
  <c r="M61" i="125"/>
  <c r="M63" i="125"/>
  <c r="M64" i="125"/>
  <c r="M65" i="125"/>
  <c r="M66" i="125"/>
  <c r="M67" i="125"/>
  <c r="M68" i="125"/>
  <c r="M69" i="125"/>
  <c r="M70" i="125"/>
  <c r="M3" i="125"/>
  <c r="F75" i="120"/>
  <c r="F76" i="120"/>
  <c r="F77" i="120"/>
  <c r="H77" i="120" s="1"/>
  <c r="F78" i="120"/>
  <c r="F79" i="120"/>
  <c r="F80" i="120"/>
  <c r="H80" i="120" s="1"/>
  <c r="F81" i="120"/>
  <c r="F84" i="120"/>
  <c r="F87" i="120"/>
  <c r="F88" i="120"/>
  <c r="H88" i="120" s="1"/>
  <c r="F90" i="120"/>
  <c r="H90" i="120" s="1"/>
  <c r="F91" i="120"/>
  <c r="F92" i="120"/>
  <c r="H92" i="120" s="1"/>
  <c r="F94" i="120"/>
  <c r="H94" i="120" s="1"/>
  <c r="F93" i="120"/>
  <c r="F95" i="120"/>
  <c r="G95" i="120" s="1"/>
  <c r="F96" i="120"/>
  <c r="F97" i="120"/>
  <c r="H97" i="120" s="1"/>
  <c r="F98" i="120"/>
  <c r="H98" i="120" s="1"/>
  <c r="F99" i="120"/>
  <c r="H99" i="120" s="1"/>
  <c r="F100" i="120"/>
  <c r="H100" i="120" s="1"/>
  <c r="F101" i="120"/>
  <c r="F103" i="120"/>
  <c r="F102" i="120"/>
  <c r="H102" i="120" s="1"/>
  <c r="F104" i="120"/>
  <c r="H104" i="120" s="1"/>
  <c r="F105" i="120"/>
  <c r="H105" i="120" s="1"/>
  <c r="F106" i="120"/>
  <c r="H106" i="120" s="1"/>
  <c r="F107" i="120"/>
  <c r="G107" i="120" s="1"/>
  <c r="F108" i="120"/>
  <c r="H108" i="120" s="1"/>
  <c r="F109" i="120"/>
  <c r="G109" i="120" s="1"/>
  <c r="F110" i="120"/>
  <c r="H110" i="120" s="1"/>
  <c r="F111" i="120"/>
  <c r="H111" i="120" s="1"/>
  <c r="F112" i="120"/>
  <c r="H112" i="120" s="1"/>
  <c r="F114" i="120"/>
  <c r="H114" i="120" s="1"/>
  <c r="F115" i="120"/>
  <c r="H115" i="120" s="1"/>
  <c r="F116" i="120"/>
  <c r="H116" i="120" s="1"/>
  <c r="F117" i="120"/>
  <c r="H117" i="120" s="1"/>
  <c r="F119" i="120"/>
  <c r="F118" i="120"/>
  <c r="H118" i="120" s="1"/>
  <c r="F120" i="120"/>
  <c r="F121" i="120"/>
  <c r="H121" i="120" s="1"/>
  <c r="F122" i="120"/>
  <c r="H122" i="120" s="1"/>
  <c r="F123" i="120"/>
  <c r="H123" i="120" s="1"/>
  <c r="F124" i="120"/>
  <c r="H124" i="120" s="1"/>
  <c r="F125" i="120"/>
  <c r="H125" i="120" s="1"/>
  <c r="F126" i="120"/>
  <c r="H126" i="120" s="1"/>
  <c r="F127" i="120"/>
  <c r="H127" i="120" s="1"/>
  <c r="F128" i="120"/>
  <c r="H128" i="120" s="1"/>
  <c r="F129" i="120"/>
  <c r="H129" i="120" s="1"/>
  <c r="F130" i="120"/>
  <c r="H130" i="120" s="1"/>
  <c r="F131" i="120"/>
  <c r="H131" i="120" s="1"/>
  <c r="F133" i="120"/>
  <c r="H133" i="120" s="1"/>
  <c r="F134" i="120"/>
  <c r="H134" i="120" s="1"/>
  <c r="F135" i="120"/>
  <c r="H135" i="120" s="1"/>
  <c r="F136" i="120"/>
  <c r="F137" i="120"/>
  <c r="F138" i="120"/>
  <c r="H138" i="120" s="1"/>
  <c r="F139" i="120"/>
  <c r="H139" i="120" s="1"/>
  <c r="F140" i="120"/>
  <c r="F142" i="120"/>
  <c r="H142" i="120" s="1"/>
  <c r="G7" i="125"/>
  <c r="G8" i="125"/>
  <c r="G9" i="125"/>
  <c r="G10" i="125"/>
  <c r="G11" i="125"/>
  <c r="G12" i="125"/>
  <c r="G13" i="125"/>
  <c r="G14" i="125"/>
  <c r="G15" i="125"/>
  <c r="G16" i="125"/>
  <c r="G17" i="125"/>
  <c r="G18" i="125"/>
  <c r="G19" i="125"/>
  <c r="G20" i="125"/>
  <c r="G21" i="125"/>
  <c r="G22" i="125"/>
  <c r="G23" i="125"/>
  <c r="G24" i="125"/>
  <c r="G25" i="125"/>
  <c r="G26" i="125"/>
  <c r="G29" i="125"/>
  <c r="G30" i="125"/>
  <c r="G31" i="125"/>
  <c r="G32" i="125"/>
  <c r="G34" i="125"/>
  <c r="G40" i="125"/>
  <c r="G41" i="125"/>
  <c r="G42" i="125"/>
  <c r="G43" i="125"/>
  <c r="G44" i="125"/>
  <c r="G46" i="125"/>
  <c r="G47" i="125"/>
  <c r="G48" i="125"/>
  <c r="G49" i="125"/>
  <c r="G50" i="125"/>
  <c r="G51" i="125"/>
  <c r="G52" i="125"/>
  <c r="G53" i="125"/>
  <c r="G54" i="125"/>
  <c r="G55" i="125"/>
  <c r="G56" i="125"/>
  <c r="G57" i="125"/>
  <c r="G58" i="125"/>
  <c r="G59" i="125"/>
  <c r="G60" i="125"/>
  <c r="G62" i="125"/>
  <c r="G63" i="125"/>
  <c r="G64" i="125"/>
  <c r="G66" i="125"/>
  <c r="G67" i="125"/>
  <c r="G68" i="125"/>
  <c r="G69" i="125"/>
  <c r="G70" i="125"/>
  <c r="G71" i="125"/>
  <c r="G72" i="125"/>
  <c r="G73" i="125"/>
  <c r="G74" i="125"/>
  <c r="G75" i="125"/>
  <c r="G76" i="125"/>
  <c r="G77" i="125"/>
  <c r="G78" i="125"/>
  <c r="G79" i="125"/>
  <c r="G81" i="125"/>
  <c r="G82" i="125"/>
  <c r="G83" i="125"/>
  <c r="G84" i="125"/>
  <c r="G85" i="125"/>
  <c r="G86" i="125"/>
  <c r="G5" i="125"/>
  <c r="G6" i="125"/>
  <c r="G4" i="125"/>
  <c r="B116" i="86"/>
  <c r="C116" i="86" s="1"/>
  <c r="B117" i="86"/>
  <c r="C117" i="86" s="1"/>
  <c r="B118" i="86"/>
  <c r="C118" i="86"/>
  <c r="B119" i="86"/>
  <c r="C119" i="86"/>
  <c r="B120" i="86"/>
  <c r="C120" i="86"/>
  <c r="B121" i="86"/>
  <c r="C121" i="86" s="1"/>
  <c r="B122" i="86"/>
  <c r="C122" i="86" s="1"/>
  <c r="B123" i="86"/>
  <c r="C123" i="86" s="1"/>
  <c r="B124" i="86"/>
  <c r="C124" i="86"/>
  <c r="B125" i="86"/>
  <c r="C125" i="86" s="1"/>
  <c r="B126" i="86"/>
  <c r="C126" i="86" s="1"/>
  <c r="B127" i="86"/>
  <c r="C127" i="86"/>
  <c r="B128" i="86"/>
  <c r="C128" i="86"/>
  <c r="B129" i="86"/>
  <c r="C129" i="86" s="1"/>
  <c r="B130" i="86"/>
  <c r="C130" i="86"/>
  <c r="B131" i="86"/>
  <c r="C131" i="86" s="1"/>
  <c r="B132" i="86"/>
  <c r="C132" i="86" s="1"/>
  <c r="B133" i="86"/>
  <c r="C133" i="86" s="1"/>
  <c r="B134" i="86"/>
  <c r="C134" i="86"/>
  <c r="B135" i="86"/>
  <c r="C135" i="86" s="1"/>
  <c r="B136" i="86"/>
  <c r="C136" i="86"/>
  <c r="B137" i="86"/>
  <c r="C137" i="86" s="1"/>
  <c r="B138" i="86"/>
  <c r="C138" i="86"/>
  <c r="B139" i="86"/>
  <c r="C139" i="86"/>
  <c r="B140" i="86"/>
  <c r="C140" i="86" s="1"/>
  <c r="B111" i="86"/>
  <c r="C111" i="86" s="1"/>
  <c r="B112" i="86"/>
  <c r="C112" i="86"/>
  <c r="B113" i="86"/>
  <c r="C113" i="86"/>
  <c r="B114" i="86"/>
  <c r="C114" i="86" s="1"/>
  <c r="B115" i="86"/>
  <c r="C115" i="86" s="1"/>
  <c r="F98" i="105"/>
  <c r="F99" i="105"/>
  <c r="F100" i="105"/>
  <c r="F101" i="105"/>
  <c r="F102" i="105"/>
  <c r="F103" i="105"/>
  <c r="F104" i="105"/>
  <c r="F105" i="105"/>
  <c r="F106" i="105"/>
  <c r="F107" i="105"/>
  <c r="F108" i="105"/>
  <c r="F109" i="105"/>
  <c r="H109" i="105" s="1"/>
  <c r="F110" i="105"/>
  <c r="F111" i="105"/>
  <c r="F112" i="105"/>
  <c r="F113" i="105"/>
  <c r="F114" i="105"/>
  <c r="F115" i="105"/>
  <c r="F116" i="105"/>
  <c r="H116" i="105" s="1"/>
  <c r="F117" i="105"/>
  <c r="F118" i="105"/>
  <c r="F63" i="105"/>
  <c r="F53" i="105"/>
  <c r="F54" i="105"/>
  <c r="F55" i="105"/>
  <c r="F56" i="105"/>
  <c r="F57" i="105"/>
  <c r="F58" i="105"/>
  <c r="F59" i="105"/>
  <c r="F60" i="105"/>
  <c r="F61" i="105"/>
  <c r="F62" i="105"/>
  <c r="G62" i="105" s="1"/>
  <c r="F64" i="105"/>
  <c r="F65" i="105"/>
  <c r="F66" i="105"/>
  <c r="F67" i="105"/>
  <c r="F68" i="105"/>
  <c r="F69" i="105"/>
  <c r="F70" i="105"/>
  <c r="F71" i="105"/>
  <c r="F72" i="105"/>
  <c r="F73" i="105"/>
  <c r="H73" i="105" s="1"/>
  <c r="F74" i="105"/>
  <c r="F75" i="105"/>
  <c r="F76" i="105"/>
  <c r="F77" i="105"/>
  <c r="F78" i="105"/>
  <c r="F79" i="105"/>
  <c r="H79" i="105" s="1"/>
  <c r="F80" i="105"/>
  <c r="G80" i="105" s="1"/>
  <c r="F81" i="105"/>
  <c r="G81" i="105" s="1"/>
  <c r="F82" i="105"/>
  <c r="F83" i="105"/>
  <c r="H83" i="105" s="1"/>
  <c r="F84" i="105"/>
  <c r="F85" i="105"/>
  <c r="H85" i="105" s="1"/>
  <c r="F86" i="105"/>
  <c r="F87" i="105"/>
  <c r="F88" i="105"/>
  <c r="F89" i="105"/>
  <c r="F90" i="105"/>
  <c r="H90" i="105" s="1"/>
  <c r="F91" i="105"/>
  <c r="F92" i="105"/>
  <c r="F93" i="105"/>
  <c r="F94" i="105"/>
  <c r="F95" i="105"/>
  <c r="F96" i="105"/>
  <c r="F97" i="105"/>
  <c r="F52" i="105"/>
  <c r="F6" i="105"/>
  <c r="G6" i="105" s="1"/>
  <c r="F7" i="105"/>
  <c r="F8" i="105"/>
  <c r="G8" i="105" s="1"/>
  <c r="H8" i="105" s="1"/>
  <c r="F9" i="105"/>
  <c r="G9" i="105" s="1"/>
  <c r="F10" i="105"/>
  <c r="F11" i="105"/>
  <c r="F12" i="105"/>
  <c r="F13" i="105"/>
  <c r="F14" i="105"/>
  <c r="F15" i="105"/>
  <c r="F16" i="105"/>
  <c r="F17" i="105"/>
  <c r="F51" i="105"/>
  <c r="G59" i="105"/>
  <c r="F6" i="120"/>
  <c r="G6" i="120" s="1"/>
  <c r="H6" i="120" s="1"/>
  <c r="F7" i="120"/>
  <c r="G7" i="120" s="1"/>
  <c r="H7" i="120" s="1"/>
  <c r="F8" i="120"/>
  <c r="F9" i="120"/>
  <c r="F11" i="120"/>
  <c r="F12" i="120"/>
  <c r="G12" i="120" s="1"/>
  <c r="H12" i="120" s="1"/>
  <c r="F13" i="120"/>
  <c r="G13" i="120" s="1"/>
  <c r="H13" i="120" s="1"/>
  <c r="F14" i="120"/>
  <c r="F15" i="120"/>
  <c r="G15" i="120" s="1"/>
  <c r="H15" i="120" s="1"/>
  <c r="F16" i="120"/>
  <c r="G16" i="120" s="1"/>
  <c r="H16" i="120" s="1"/>
  <c r="F17" i="120"/>
  <c r="G17" i="120" s="1"/>
  <c r="H17" i="120" s="1"/>
  <c r="F18" i="120"/>
  <c r="G18" i="120" s="1"/>
  <c r="H18" i="120" s="1"/>
  <c r="F20" i="120"/>
  <c r="G20" i="120" s="1"/>
  <c r="H20" i="120" s="1"/>
  <c r="F21" i="120"/>
  <c r="G21" i="120" s="1"/>
  <c r="H21" i="120" s="1"/>
  <c r="F22" i="120"/>
  <c r="G22" i="120" s="1"/>
  <c r="H22" i="120" s="1"/>
  <c r="F23" i="120"/>
  <c r="F24" i="120"/>
  <c r="F25" i="120"/>
  <c r="F26" i="120"/>
  <c r="G26" i="120" s="1"/>
  <c r="H26" i="120" s="1"/>
  <c r="F27" i="120"/>
  <c r="G27" i="120" s="1"/>
  <c r="H27" i="120" s="1"/>
  <c r="F28" i="120"/>
  <c r="F29" i="120"/>
  <c r="F32" i="120"/>
  <c r="F19" i="120"/>
  <c r="G19" i="120" s="1"/>
  <c r="F31" i="120"/>
  <c r="F10" i="120"/>
  <c r="F30" i="120"/>
  <c r="F34" i="120"/>
  <c r="F35" i="120"/>
  <c r="F36" i="120"/>
  <c r="F37" i="120"/>
  <c r="F38" i="120"/>
  <c r="F39" i="120"/>
  <c r="F40" i="120"/>
  <c r="F41" i="120"/>
  <c r="F42" i="120"/>
  <c r="F43" i="120"/>
  <c r="F44" i="120"/>
  <c r="F45" i="120"/>
  <c r="F46" i="120"/>
  <c r="F47" i="120"/>
  <c r="F48" i="120"/>
  <c r="F49" i="120"/>
  <c r="F50" i="120"/>
  <c r="F51" i="120"/>
  <c r="F52" i="120"/>
  <c r="F53" i="120"/>
  <c r="F54" i="120"/>
  <c r="F55" i="120"/>
  <c r="F56" i="120"/>
  <c r="F57" i="120"/>
  <c r="F58" i="120"/>
  <c r="F59" i="120"/>
  <c r="F60" i="120"/>
  <c r="F61" i="120"/>
  <c r="F62" i="120"/>
  <c r="F63" i="120"/>
  <c r="F64" i="120"/>
  <c r="F65" i="120"/>
  <c r="F66" i="120"/>
  <c r="F67" i="120"/>
  <c r="F68" i="120"/>
  <c r="F69" i="120"/>
  <c r="F70" i="120"/>
  <c r="F71" i="120"/>
  <c r="F72" i="120"/>
  <c r="F73" i="120"/>
  <c r="F74" i="120"/>
  <c r="G76" i="120"/>
  <c r="G97" i="120"/>
  <c r="C16" i="122"/>
  <c r="C15" i="122"/>
  <c r="C14" i="122"/>
  <c r="H153" i="120" l="1"/>
  <c r="H167" i="120"/>
  <c r="G106" i="105"/>
  <c r="H106" i="105" s="1"/>
  <c r="G52" i="105"/>
  <c r="H52" i="105" s="1"/>
  <c r="G57" i="105"/>
  <c r="H57" i="105"/>
  <c r="G53" i="105"/>
  <c r="H53" i="105"/>
  <c r="G112" i="105"/>
  <c r="H112" i="105" s="1"/>
  <c r="G108" i="105"/>
  <c r="H108" i="105" s="1"/>
  <c r="G104" i="105"/>
  <c r="H104" i="105"/>
  <c r="G100" i="105"/>
  <c r="H100" i="105"/>
  <c r="G114" i="105"/>
  <c r="H114" i="105"/>
  <c r="G56" i="105"/>
  <c r="H56" i="105" s="1"/>
  <c r="G115" i="105"/>
  <c r="H115" i="105"/>
  <c r="G111" i="105"/>
  <c r="H111" i="105" s="1"/>
  <c r="G107" i="105"/>
  <c r="H107" i="105" s="1"/>
  <c r="G103" i="105"/>
  <c r="H103" i="105" s="1"/>
  <c r="G99" i="105"/>
  <c r="H99" i="105"/>
  <c r="G98" i="105"/>
  <c r="H98" i="105"/>
  <c r="H59" i="105"/>
  <c r="G55" i="105"/>
  <c r="H55" i="105" s="1"/>
  <c r="G118" i="105"/>
  <c r="H118" i="105" s="1"/>
  <c r="G110" i="105"/>
  <c r="H110" i="105"/>
  <c r="G58" i="105"/>
  <c r="H58" i="105"/>
  <c r="G54" i="105"/>
  <c r="H54" i="105" s="1"/>
  <c r="G117" i="105"/>
  <c r="H117" i="105" s="1"/>
  <c r="G113" i="105"/>
  <c r="H113" i="105"/>
  <c r="G105" i="105"/>
  <c r="H105" i="105"/>
  <c r="G101" i="105"/>
  <c r="H101" i="105"/>
  <c r="G51" i="105"/>
  <c r="H51" i="105" s="1"/>
  <c r="G14" i="105"/>
  <c r="G10" i="105"/>
  <c r="H10" i="105" s="1"/>
  <c r="G17" i="105"/>
  <c r="H17" i="105" s="1"/>
  <c r="G13" i="105"/>
  <c r="H13" i="105"/>
  <c r="G16" i="105"/>
  <c r="H16" i="105"/>
  <c r="G12" i="105"/>
  <c r="H12" i="105"/>
  <c r="H76" i="120"/>
  <c r="G115" i="120"/>
  <c r="G105" i="120"/>
  <c r="G98" i="120"/>
  <c r="G53" i="120"/>
  <c r="H53" i="120" s="1"/>
  <c r="G37" i="120"/>
  <c r="H37" i="120" s="1"/>
  <c r="G67" i="120"/>
  <c r="H67" i="120" s="1"/>
  <c r="G59" i="120"/>
  <c r="H59" i="120" s="1"/>
  <c r="G55" i="120"/>
  <c r="H55" i="120" s="1"/>
  <c r="G43" i="120"/>
  <c r="H43" i="120" s="1"/>
  <c r="G35" i="120"/>
  <c r="H35" i="120"/>
  <c r="G11" i="120"/>
  <c r="H11" i="120" s="1"/>
  <c r="G111" i="120"/>
  <c r="G78" i="120"/>
  <c r="H78" i="120"/>
  <c r="G45" i="120"/>
  <c r="H45" i="120" s="1"/>
  <c r="G30" i="120"/>
  <c r="H30" i="120"/>
  <c r="G71" i="120"/>
  <c r="H71" i="120" s="1"/>
  <c r="G63" i="120"/>
  <c r="H63" i="120" s="1"/>
  <c r="G47" i="120"/>
  <c r="H47" i="120" s="1"/>
  <c r="G39" i="120"/>
  <c r="H39" i="120" s="1"/>
  <c r="G31" i="120"/>
  <c r="H31" i="120"/>
  <c r="G28" i="120"/>
  <c r="H28" i="120" s="1"/>
  <c r="G24" i="120"/>
  <c r="G102" i="120"/>
  <c r="G91" i="120"/>
  <c r="H91" i="120"/>
  <c r="G84" i="120"/>
  <c r="H84" i="120"/>
  <c r="G144" i="120"/>
  <c r="G74" i="120"/>
  <c r="H74" i="120" s="1"/>
  <c r="G70" i="120"/>
  <c r="H70" i="120" s="1"/>
  <c r="G66" i="120"/>
  <c r="H66" i="120" s="1"/>
  <c r="G62" i="120"/>
  <c r="H62" i="120" s="1"/>
  <c r="G58" i="120"/>
  <c r="H58" i="120" s="1"/>
  <c r="G54" i="120"/>
  <c r="H54" i="120" s="1"/>
  <c r="G50" i="120"/>
  <c r="H50" i="120" s="1"/>
  <c r="G46" i="120"/>
  <c r="H46" i="120" s="1"/>
  <c r="G42" i="120"/>
  <c r="H42" i="120" s="1"/>
  <c r="G38" i="120"/>
  <c r="H38" i="120" s="1"/>
  <c r="G34" i="120"/>
  <c r="H34" i="120"/>
  <c r="G23" i="120"/>
  <c r="H23" i="120" s="1"/>
  <c r="G14" i="120"/>
  <c r="H14" i="120" s="1"/>
  <c r="G9" i="120"/>
  <c r="H9" i="120"/>
  <c r="G110" i="120"/>
  <c r="G106" i="120"/>
  <c r="G81" i="120"/>
  <c r="H81" i="120"/>
  <c r="G143" i="120"/>
  <c r="G174" i="120"/>
  <c r="H174" i="120" s="1"/>
  <c r="G172" i="120"/>
  <c r="H172" i="120" s="1"/>
  <c r="G170" i="120"/>
  <c r="H170" i="120" s="1"/>
  <c r="G168" i="120"/>
  <c r="H168" i="120" s="1"/>
  <c r="G166" i="120"/>
  <c r="H166" i="120" s="1"/>
  <c r="G164" i="120"/>
  <c r="H164" i="120" s="1"/>
  <c r="G162" i="120"/>
  <c r="H162" i="120" s="1"/>
  <c r="G160" i="120"/>
  <c r="H160" i="120" s="1"/>
  <c r="G158" i="120"/>
  <c r="G156" i="120"/>
  <c r="G154" i="120"/>
  <c r="G152" i="120"/>
  <c r="G150" i="120"/>
  <c r="G148" i="120"/>
  <c r="G65" i="120"/>
  <c r="H65" i="120" s="1"/>
  <c r="G49" i="120"/>
  <c r="H49" i="120" s="1"/>
  <c r="G8" i="120"/>
  <c r="H8" i="120" s="1"/>
  <c r="G101" i="120"/>
  <c r="H101" i="120"/>
  <c r="G73" i="120"/>
  <c r="H73" i="120" s="1"/>
  <c r="G57" i="120"/>
  <c r="H57" i="120" s="1"/>
  <c r="G41" i="120"/>
  <c r="H41" i="120" s="1"/>
  <c r="G32" i="120"/>
  <c r="H32" i="120" s="1"/>
  <c r="G72" i="120"/>
  <c r="H72" i="120" s="1"/>
  <c r="G68" i="120"/>
  <c r="H68" i="120" s="1"/>
  <c r="G64" i="120"/>
  <c r="H64" i="120" s="1"/>
  <c r="G60" i="120"/>
  <c r="H60" i="120" s="1"/>
  <c r="G56" i="120"/>
  <c r="H56" i="120" s="1"/>
  <c r="G52" i="120"/>
  <c r="H52" i="120" s="1"/>
  <c r="G48" i="120"/>
  <c r="H48" i="120" s="1"/>
  <c r="G44" i="120"/>
  <c r="H44" i="120" s="1"/>
  <c r="G40" i="120"/>
  <c r="H40" i="120" s="1"/>
  <c r="G36" i="120"/>
  <c r="H36" i="120" s="1"/>
  <c r="G10" i="120"/>
  <c r="H10" i="120" s="1"/>
  <c r="G29" i="120"/>
  <c r="H29" i="120" s="1"/>
  <c r="G25" i="120"/>
  <c r="H25" i="120"/>
  <c r="G108" i="120"/>
  <c r="G96" i="120"/>
  <c r="H96" i="120"/>
  <c r="G87" i="120"/>
  <c r="H87" i="120"/>
  <c r="G79" i="120"/>
  <c r="H79" i="120"/>
  <c r="G75" i="120"/>
  <c r="H75" i="120"/>
  <c r="G175" i="120"/>
  <c r="H175" i="120" s="1"/>
  <c r="G173" i="120"/>
  <c r="H173" i="120" s="1"/>
  <c r="G171" i="120"/>
  <c r="H171" i="120" s="1"/>
  <c r="G169" i="120"/>
  <c r="H169" i="120" s="1"/>
  <c r="G167" i="120"/>
  <c r="G165" i="120"/>
  <c r="H165" i="120" s="1"/>
  <c r="G163" i="120"/>
  <c r="H163" i="120" s="1"/>
  <c r="G161" i="120"/>
  <c r="H161" i="120" s="1"/>
  <c r="G157" i="120"/>
  <c r="G155" i="120"/>
  <c r="G153" i="120"/>
  <c r="G151" i="120"/>
  <c r="G149" i="120"/>
  <c r="G147" i="120"/>
  <c r="G145" i="120"/>
  <c r="G116" i="105"/>
  <c r="G146" i="120"/>
  <c r="G94" i="105"/>
  <c r="H94" i="105" s="1"/>
  <c r="G90" i="105"/>
  <c r="G78" i="105"/>
  <c r="H78" i="105" s="1"/>
  <c r="G74" i="105"/>
  <c r="G70" i="105"/>
  <c r="H70" i="105" s="1"/>
  <c r="G66" i="105"/>
  <c r="H66" i="105" s="1"/>
  <c r="G61" i="105"/>
  <c r="H61" i="105" s="1"/>
  <c r="G97" i="105"/>
  <c r="H97" i="105" s="1"/>
  <c r="G89" i="105"/>
  <c r="H89" i="105" s="1"/>
  <c r="G85" i="105"/>
  <c r="G77" i="105"/>
  <c r="H77" i="105" s="1"/>
  <c r="G69" i="105"/>
  <c r="H69" i="105" s="1"/>
  <c r="G63" i="105"/>
  <c r="H63" i="105" s="1"/>
  <c r="G95" i="105"/>
  <c r="H95" i="105" s="1"/>
  <c r="G93" i="105"/>
  <c r="H93" i="105" s="1"/>
  <c r="G73" i="105"/>
  <c r="G60" i="105"/>
  <c r="H60" i="105" s="1"/>
  <c r="G96" i="105"/>
  <c r="H96" i="105" s="1"/>
  <c r="G88" i="105"/>
  <c r="H88" i="105" s="1"/>
  <c r="G84" i="105"/>
  <c r="H84" i="105" s="1"/>
  <c r="G76" i="105"/>
  <c r="H76" i="105" s="1"/>
  <c r="G72" i="105"/>
  <c r="H72" i="105" s="1"/>
  <c r="G68" i="105"/>
  <c r="H68" i="105" s="1"/>
  <c r="G64" i="105"/>
  <c r="H64" i="105" s="1"/>
  <c r="G91" i="105"/>
  <c r="G87" i="105"/>
  <c r="H87" i="105" s="1"/>
  <c r="G83" i="105"/>
  <c r="G79" i="105"/>
  <c r="G75" i="105"/>
  <c r="H75" i="105" s="1"/>
  <c r="G71" i="105"/>
  <c r="H71" i="105" s="1"/>
  <c r="G67" i="105"/>
  <c r="H67" i="105" s="1"/>
  <c r="G82" i="105"/>
  <c r="H82" i="105" s="1"/>
  <c r="H9" i="105"/>
  <c r="G65" i="105"/>
  <c r="H65" i="105" s="1"/>
  <c r="G51" i="120"/>
  <c r="H51" i="120" s="1"/>
  <c r="G102" i="105"/>
  <c r="H102" i="105" s="1"/>
  <c r="G86" i="105"/>
  <c r="H86" i="105" s="1"/>
  <c r="G15" i="105"/>
  <c r="H15" i="105" s="1"/>
  <c r="G11" i="105"/>
  <c r="H11" i="105" s="1"/>
  <c r="G112" i="120"/>
  <c r="G7" i="105"/>
  <c r="H7" i="105" s="1"/>
  <c r="H6" i="105"/>
  <c r="H19" i="120"/>
  <c r="G80" i="120"/>
  <c r="G69" i="120"/>
  <c r="H69" i="120" s="1"/>
  <c r="G61" i="120"/>
  <c r="H61" i="120" s="1"/>
  <c r="G109" i="105"/>
  <c r="G92" i="105"/>
  <c r="H92" i="105" s="1"/>
  <c r="C12" i="122"/>
  <c r="C13" i="122"/>
  <c r="R88" i="122" l="1"/>
  <c r="B96" i="87"/>
  <c r="C96" i="87" s="1"/>
  <c r="E96" i="87"/>
  <c r="B97" i="87"/>
  <c r="C97" i="87" s="1"/>
  <c r="E97" i="87"/>
  <c r="B98" i="87"/>
  <c r="C98" i="87" s="1"/>
  <c r="E98" i="87"/>
  <c r="B99" i="87"/>
  <c r="C99" i="87" s="1"/>
  <c r="E99" i="87"/>
  <c r="B100" i="87"/>
  <c r="C100" i="87" s="1"/>
  <c r="E100" i="87"/>
  <c r="B101" i="87"/>
  <c r="C101" i="87" s="1"/>
  <c r="E101" i="87"/>
  <c r="B102" i="87"/>
  <c r="C102" i="87"/>
  <c r="E102" i="87"/>
  <c r="B103" i="87"/>
  <c r="C103" i="87" s="1"/>
  <c r="E103" i="87"/>
  <c r="B90" i="87"/>
  <c r="C90" i="87" s="1"/>
  <c r="E90" i="87"/>
  <c r="B91" i="87"/>
  <c r="C91" i="87" s="1"/>
  <c r="E91" i="87"/>
  <c r="B92" i="87"/>
  <c r="C92" i="87"/>
  <c r="E92" i="87"/>
  <c r="B93" i="87"/>
  <c r="C93" i="87" s="1"/>
  <c r="E93" i="87"/>
  <c r="B94" i="87"/>
  <c r="C94" i="87" s="1"/>
  <c r="E94" i="87"/>
  <c r="B95" i="87"/>
  <c r="C95" i="87" s="1"/>
  <c r="E95" i="87"/>
  <c r="F119" i="105"/>
  <c r="F120" i="105"/>
  <c r="S31" i="108"/>
  <c r="G31" i="108" s="1"/>
  <c r="S35" i="108"/>
  <c r="S86" i="122"/>
  <c r="S89" i="122" s="1"/>
  <c r="Q88" i="122"/>
  <c r="P88" i="122"/>
  <c r="G36" i="122"/>
  <c r="K36" i="122" s="1"/>
  <c r="H36" i="122"/>
  <c r="J36" i="122" s="1"/>
  <c r="G37" i="122"/>
  <c r="I37" i="122" s="1"/>
  <c r="H37" i="122"/>
  <c r="J37" i="122" s="1"/>
  <c r="G38" i="122"/>
  <c r="I38" i="122" s="1"/>
  <c r="H38" i="122"/>
  <c r="J38" i="122" s="1"/>
  <c r="G39" i="122"/>
  <c r="I39" i="122" s="1"/>
  <c r="H39" i="122"/>
  <c r="J39" i="122" s="1"/>
  <c r="H40" i="122"/>
  <c r="L40" i="122" s="1"/>
  <c r="G40" i="122"/>
  <c r="I40" i="122" s="1"/>
  <c r="R79" i="122"/>
  <c r="R82" i="122" s="1"/>
  <c r="K99" i="105"/>
  <c r="L99" i="105" s="1"/>
  <c r="K100" i="105"/>
  <c r="L100" i="105" s="1"/>
  <c r="K101" i="105"/>
  <c r="L101" i="105" s="1"/>
  <c r="K102" i="105"/>
  <c r="L102" i="105" s="1"/>
  <c r="K103" i="105"/>
  <c r="L103" i="105" s="1"/>
  <c r="K104" i="105"/>
  <c r="L104" i="105" s="1"/>
  <c r="K105" i="105"/>
  <c r="L105" i="105" s="1"/>
  <c r="K106" i="105"/>
  <c r="L106" i="105" s="1"/>
  <c r="K107" i="105"/>
  <c r="L107" i="105" s="1"/>
  <c r="K108" i="105"/>
  <c r="L108" i="105" s="1"/>
  <c r="K109" i="105"/>
  <c r="L109" i="105" s="1"/>
  <c r="K110" i="105"/>
  <c r="L110" i="105" s="1"/>
  <c r="K111" i="105"/>
  <c r="L111" i="105" s="1"/>
  <c r="K112" i="105"/>
  <c r="L112" i="105" s="1"/>
  <c r="K113" i="105"/>
  <c r="L113" i="105" s="1"/>
  <c r="K114" i="105"/>
  <c r="L114" i="105" s="1"/>
  <c r="K115" i="105"/>
  <c r="L115" i="105" s="1"/>
  <c r="K116" i="105"/>
  <c r="L116" i="105" s="1"/>
  <c r="K117" i="105"/>
  <c r="L117" i="105" s="1"/>
  <c r="K118" i="105"/>
  <c r="L118" i="105" s="1"/>
  <c r="K119" i="105"/>
  <c r="L119" i="105" s="1"/>
  <c r="K120" i="105"/>
  <c r="L120" i="105" s="1"/>
  <c r="K90" i="105"/>
  <c r="L90" i="105" s="1"/>
  <c r="K91" i="105"/>
  <c r="L91" i="105" s="1"/>
  <c r="K92" i="105"/>
  <c r="L92" i="105" s="1"/>
  <c r="K93" i="105"/>
  <c r="L93" i="105" s="1"/>
  <c r="K94" i="105"/>
  <c r="L94" i="105" s="1"/>
  <c r="K95" i="105"/>
  <c r="L95" i="105" s="1"/>
  <c r="K96" i="105"/>
  <c r="L96" i="105" s="1"/>
  <c r="K97" i="105"/>
  <c r="L97" i="105" s="1"/>
  <c r="K98" i="105"/>
  <c r="L98" i="105" s="1"/>
  <c r="K89" i="105"/>
  <c r="L89" i="105" s="1"/>
  <c r="K179" i="120"/>
  <c r="L179" i="120" s="1"/>
  <c r="K178" i="120"/>
  <c r="L178" i="120" s="1"/>
  <c r="K143" i="120"/>
  <c r="L143" i="120" s="1"/>
  <c r="K142" i="120"/>
  <c r="L142" i="120" s="1"/>
  <c r="K141" i="120"/>
  <c r="L141" i="120" s="1"/>
  <c r="K140" i="120"/>
  <c r="L140" i="120" s="1"/>
  <c r="K139" i="120"/>
  <c r="L139" i="120" s="1"/>
  <c r="K138" i="120"/>
  <c r="L138" i="120" s="1"/>
  <c r="K137" i="120"/>
  <c r="L137" i="120" s="1"/>
  <c r="K136" i="120"/>
  <c r="L136" i="120" s="1"/>
  <c r="K135" i="120"/>
  <c r="L135" i="120" s="1"/>
  <c r="K134" i="120"/>
  <c r="L134" i="120" s="1"/>
  <c r="K133" i="120"/>
  <c r="L133" i="120" s="1"/>
  <c r="K132" i="120"/>
  <c r="L132" i="120" s="1"/>
  <c r="K131" i="120"/>
  <c r="L131" i="120" s="1"/>
  <c r="K130" i="120"/>
  <c r="L130" i="120" s="1"/>
  <c r="K129" i="120"/>
  <c r="L129" i="120" s="1"/>
  <c r="K128" i="120"/>
  <c r="L128" i="120" s="1"/>
  <c r="K127" i="120"/>
  <c r="L127" i="120" s="1"/>
  <c r="K126" i="120"/>
  <c r="L126" i="120" s="1"/>
  <c r="K125" i="120"/>
  <c r="L125" i="120" s="1"/>
  <c r="K124" i="120"/>
  <c r="L124" i="120" s="1"/>
  <c r="K123" i="120"/>
  <c r="L123" i="120" s="1"/>
  <c r="K122" i="120"/>
  <c r="L122" i="120" s="1"/>
  <c r="K121" i="120"/>
  <c r="L121" i="120" s="1"/>
  <c r="K120" i="120"/>
  <c r="L120" i="120" s="1"/>
  <c r="K119" i="120"/>
  <c r="L119" i="120" s="1"/>
  <c r="K118" i="120"/>
  <c r="L118" i="120" s="1"/>
  <c r="K117" i="120"/>
  <c r="L117" i="120" s="1"/>
  <c r="K116" i="120"/>
  <c r="L116" i="120" s="1"/>
  <c r="K115" i="120"/>
  <c r="L115" i="120" s="1"/>
  <c r="K114" i="120"/>
  <c r="L114" i="120" s="1"/>
  <c r="K113" i="120"/>
  <c r="L113" i="120" s="1"/>
  <c r="K112" i="120"/>
  <c r="L112" i="120" s="1"/>
  <c r="K111" i="120"/>
  <c r="L111" i="120" s="1"/>
  <c r="K110" i="120"/>
  <c r="L110" i="120" s="1"/>
  <c r="K109" i="120"/>
  <c r="L109" i="120" s="1"/>
  <c r="K108" i="120"/>
  <c r="L108" i="120" s="1"/>
  <c r="K107" i="120"/>
  <c r="L107" i="120" s="1"/>
  <c r="K106" i="120"/>
  <c r="L106" i="120" s="1"/>
  <c r="K105" i="120"/>
  <c r="L105" i="120" s="1"/>
  <c r="K104" i="120"/>
  <c r="L104" i="120" s="1"/>
  <c r="K103" i="120"/>
  <c r="L103" i="120" s="1"/>
  <c r="K102" i="120"/>
  <c r="L102" i="120" s="1"/>
  <c r="K101" i="120"/>
  <c r="L101" i="120" s="1"/>
  <c r="K100" i="120"/>
  <c r="L100" i="120" s="1"/>
  <c r="K99" i="120"/>
  <c r="L99" i="120" s="1"/>
  <c r="K98" i="120"/>
  <c r="L98" i="120" s="1"/>
  <c r="K97" i="120"/>
  <c r="L97" i="120" s="1"/>
  <c r="K96" i="120"/>
  <c r="L96" i="120" s="1"/>
  <c r="K95" i="120"/>
  <c r="L95" i="120" s="1"/>
  <c r="K94" i="120"/>
  <c r="L94" i="120" s="1"/>
  <c r="K93" i="120"/>
  <c r="L93" i="120" s="1"/>
  <c r="K92" i="120"/>
  <c r="L92" i="120" s="1"/>
  <c r="K91" i="120"/>
  <c r="L91" i="120" s="1"/>
  <c r="K90" i="120"/>
  <c r="L90" i="120" s="1"/>
  <c r="K89" i="120"/>
  <c r="L89" i="120" s="1"/>
  <c r="K88" i="120"/>
  <c r="L88" i="120" s="1"/>
  <c r="K87" i="120"/>
  <c r="L87" i="120" s="1"/>
  <c r="K86" i="120"/>
  <c r="L86" i="120" s="1"/>
  <c r="K85" i="120"/>
  <c r="L85" i="120" s="1"/>
  <c r="K84" i="120"/>
  <c r="L84" i="120" s="1"/>
  <c r="K83" i="120"/>
  <c r="L83" i="120" s="1"/>
  <c r="K82" i="120"/>
  <c r="L82" i="120" s="1"/>
  <c r="K81" i="120"/>
  <c r="L81" i="120" s="1"/>
  <c r="K80" i="120"/>
  <c r="L80" i="120" s="1"/>
  <c r="K79" i="120"/>
  <c r="L79" i="120" s="1"/>
  <c r="K78" i="120"/>
  <c r="L78" i="120" s="1"/>
  <c r="K77" i="120"/>
  <c r="L77" i="120" s="1"/>
  <c r="K76" i="120"/>
  <c r="L76" i="120" s="1"/>
  <c r="K75" i="120"/>
  <c r="L75" i="120" s="1"/>
  <c r="K74" i="120"/>
  <c r="L74" i="120" s="1"/>
  <c r="K73" i="120"/>
  <c r="L73" i="120" s="1"/>
  <c r="K72" i="120"/>
  <c r="L72" i="120" s="1"/>
  <c r="K71" i="120"/>
  <c r="L71" i="120" s="1"/>
  <c r="K70" i="120"/>
  <c r="L70" i="120" s="1"/>
  <c r="K69" i="120"/>
  <c r="L69" i="120" s="1"/>
  <c r="K68" i="120"/>
  <c r="L68" i="120" s="1"/>
  <c r="K67" i="120"/>
  <c r="L67" i="120" s="1"/>
  <c r="K66" i="120"/>
  <c r="L66" i="120" s="1"/>
  <c r="K65" i="120"/>
  <c r="L65" i="120" s="1"/>
  <c r="K64" i="120"/>
  <c r="L64" i="120" s="1"/>
  <c r="K63" i="120"/>
  <c r="L63" i="120" s="1"/>
  <c r="K62" i="120"/>
  <c r="L62" i="120" s="1"/>
  <c r="K61" i="120"/>
  <c r="L61" i="120" s="1"/>
  <c r="K60" i="120"/>
  <c r="L60" i="120" s="1"/>
  <c r="K59" i="120"/>
  <c r="L59" i="120" s="1"/>
  <c r="K58" i="120"/>
  <c r="L58" i="120" s="1"/>
  <c r="K57" i="120"/>
  <c r="L57" i="120" s="1"/>
  <c r="K56" i="120"/>
  <c r="L56" i="120" s="1"/>
  <c r="K55" i="120"/>
  <c r="L55" i="120" s="1"/>
  <c r="K54" i="120"/>
  <c r="L54" i="120" s="1"/>
  <c r="K53" i="120"/>
  <c r="L53" i="120" s="1"/>
  <c r="K52" i="120"/>
  <c r="L52" i="120" s="1"/>
  <c r="K51" i="120"/>
  <c r="L51" i="120" s="1"/>
  <c r="K50" i="120"/>
  <c r="L50" i="120" s="1"/>
  <c r="K49" i="120"/>
  <c r="L49" i="120" s="1"/>
  <c r="K48" i="120"/>
  <c r="L48" i="120" s="1"/>
  <c r="K47" i="120"/>
  <c r="L47" i="120" s="1"/>
  <c r="K46" i="120"/>
  <c r="L46" i="120" s="1"/>
  <c r="K45" i="120"/>
  <c r="L45" i="120" s="1"/>
  <c r="K44" i="120"/>
  <c r="L44" i="120" s="1"/>
  <c r="K43" i="120"/>
  <c r="L43" i="120" s="1"/>
  <c r="K42" i="120"/>
  <c r="L42" i="120" s="1"/>
  <c r="K41" i="120"/>
  <c r="L41" i="120" s="1"/>
  <c r="K40" i="120"/>
  <c r="L40" i="120" s="1"/>
  <c r="K39" i="120"/>
  <c r="L39" i="120" s="1"/>
  <c r="K38" i="120"/>
  <c r="L38" i="120" s="1"/>
  <c r="K37" i="120"/>
  <c r="L37" i="120" s="1"/>
  <c r="K36" i="120"/>
  <c r="L36" i="120" s="1"/>
  <c r="K35" i="120"/>
  <c r="L35" i="120" s="1"/>
  <c r="K34" i="120"/>
  <c r="L34" i="120" s="1"/>
  <c r="K32" i="120"/>
  <c r="L32" i="120" s="1"/>
  <c r="K31" i="120"/>
  <c r="L31" i="120" s="1"/>
  <c r="K30" i="120"/>
  <c r="L30" i="120" s="1"/>
  <c r="K29" i="120"/>
  <c r="L29" i="120" s="1"/>
  <c r="K28" i="120"/>
  <c r="L28" i="120" s="1"/>
  <c r="K27" i="120"/>
  <c r="L27" i="120" s="1"/>
  <c r="K26" i="120"/>
  <c r="L26" i="120" s="1"/>
  <c r="K25" i="120"/>
  <c r="L25" i="120" s="1"/>
  <c r="K24" i="120"/>
  <c r="L24" i="120" s="1"/>
  <c r="K23" i="120"/>
  <c r="L23" i="120" s="1"/>
  <c r="K22" i="120"/>
  <c r="L22" i="120" s="1"/>
  <c r="K21" i="120"/>
  <c r="L21" i="120" s="1"/>
  <c r="K20" i="120"/>
  <c r="L20" i="120" s="1"/>
  <c r="K19" i="120"/>
  <c r="L19" i="120" s="1"/>
  <c r="K18" i="120"/>
  <c r="L18" i="120" s="1"/>
  <c r="K17" i="120"/>
  <c r="L17" i="120" s="1"/>
  <c r="K16" i="120"/>
  <c r="L16" i="120" s="1"/>
  <c r="K15" i="120"/>
  <c r="L15" i="120" s="1"/>
  <c r="K14" i="120"/>
  <c r="L14" i="120" s="1"/>
  <c r="K13" i="120"/>
  <c r="L13" i="120" s="1"/>
  <c r="K12" i="120"/>
  <c r="L12" i="120" s="1"/>
  <c r="K11" i="120"/>
  <c r="L11" i="120" s="1"/>
  <c r="K10" i="120"/>
  <c r="L10" i="120" s="1"/>
  <c r="K9" i="120"/>
  <c r="L9" i="120" s="1"/>
  <c r="K8" i="120"/>
  <c r="L8" i="120" s="1"/>
  <c r="K7" i="120"/>
  <c r="L7" i="120" s="1"/>
  <c r="K6" i="120"/>
  <c r="L6" i="120" s="1"/>
  <c r="K88" i="105"/>
  <c r="L88" i="105" s="1"/>
  <c r="F25" i="105"/>
  <c r="H25" i="105" s="1"/>
  <c r="F26" i="105"/>
  <c r="F27" i="105"/>
  <c r="H27" i="105" s="1"/>
  <c r="F28" i="105"/>
  <c r="F29" i="105"/>
  <c r="H29" i="105" s="1"/>
  <c r="F30" i="105"/>
  <c r="F31" i="105"/>
  <c r="F32" i="105"/>
  <c r="F23" i="105"/>
  <c r="F33" i="105"/>
  <c r="F34" i="105"/>
  <c r="H34" i="105" s="1"/>
  <c r="F35" i="105"/>
  <c r="F36" i="105"/>
  <c r="F37" i="105"/>
  <c r="F38" i="105"/>
  <c r="F39" i="105"/>
  <c r="H39" i="105" s="1"/>
  <c r="F40" i="105"/>
  <c r="F41" i="105"/>
  <c r="F42" i="105"/>
  <c r="F43" i="105"/>
  <c r="F44" i="105"/>
  <c r="F45" i="105"/>
  <c r="F46" i="105"/>
  <c r="F47" i="105"/>
  <c r="F48" i="105"/>
  <c r="F49" i="105"/>
  <c r="F50" i="105"/>
  <c r="K6" i="105"/>
  <c r="L6" i="105" s="1"/>
  <c r="K7" i="105"/>
  <c r="L7" i="105" s="1"/>
  <c r="K8" i="105"/>
  <c r="L8" i="105" s="1"/>
  <c r="K9" i="105"/>
  <c r="L9" i="105" s="1"/>
  <c r="K10" i="105"/>
  <c r="L10" i="105" s="1"/>
  <c r="K11" i="105"/>
  <c r="L11" i="105" s="1"/>
  <c r="K12" i="105"/>
  <c r="L12" i="105" s="1"/>
  <c r="K13" i="105"/>
  <c r="L13" i="105" s="1"/>
  <c r="K14" i="105"/>
  <c r="L14" i="105" s="1"/>
  <c r="K15" i="105"/>
  <c r="L15" i="105" s="1"/>
  <c r="K16" i="105"/>
  <c r="L16" i="105" s="1"/>
  <c r="K17" i="105"/>
  <c r="L17" i="105" s="1"/>
  <c r="K18" i="105"/>
  <c r="L18" i="105" s="1"/>
  <c r="K19" i="105"/>
  <c r="L19" i="105" s="1"/>
  <c r="K20" i="105"/>
  <c r="L20" i="105" s="1"/>
  <c r="K21" i="105"/>
  <c r="L21" i="105" s="1"/>
  <c r="K22" i="105"/>
  <c r="L22" i="105" s="1"/>
  <c r="K23" i="105"/>
  <c r="L23" i="105" s="1"/>
  <c r="K24" i="105"/>
  <c r="L24" i="105" s="1"/>
  <c r="K25" i="105"/>
  <c r="L25" i="105" s="1"/>
  <c r="K26" i="105"/>
  <c r="L26" i="105" s="1"/>
  <c r="K27" i="105"/>
  <c r="L27" i="105" s="1"/>
  <c r="K28" i="105"/>
  <c r="L28" i="105" s="1"/>
  <c r="K29" i="105"/>
  <c r="L29" i="105" s="1"/>
  <c r="K30" i="105"/>
  <c r="L30" i="105" s="1"/>
  <c r="K31" i="105"/>
  <c r="L31" i="105" s="1"/>
  <c r="K32" i="105"/>
  <c r="L32" i="105" s="1"/>
  <c r="K33" i="105"/>
  <c r="L33" i="105" s="1"/>
  <c r="K34" i="105"/>
  <c r="L34" i="105" s="1"/>
  <c r="K35" i="105"/>
  <c r="L35" i="105" s="1"/>
  <c r="K36" i="105"/>
  <c r="L36" i="105" s="1"/>
  <c r="K37" i="105"/>
  <c r="L37" i="105" s="1"/>
  <c r="K38" i="105"/>
  <c r="L38" i="105" s="1"/>
  <c r="K39" i="105"/>
  <c r="L39" i="105" s="1"/>
  <c r="K40" i="105"/>
  <c r="L40" i="105" s="1"/>
  <c r="K41" i="105"/>
  <c r="L41" i="105" s="1"/>
  <c r="K42" i="105"/>
  <c r="L42" i="105" s="1"/>
  <c r="K43" i="105"/>
  <c r="L43" i="105" s="1"/>
  <c r="K44" i="105"/>
  <c r="L44" i="105" s="1"/>
  <c r="K45" i="105"/>
  <c r="L45" i="105" s="1"/>
  <c r="K46" i="105"/>
  <c r="L46" i="105" s="1"/>
  <c r="K47" i="105"/>
  <c r="L47" i="105" s="1"/>
  <c r="K48" i="105"/>
  <c r="L48" i="105" s="1"/>
  <c r="K49" i="105"/>
  <c r="L49" i="105" s="1"/>
  <c r="K50" i="105"/>
  <c r="L50" i="105" s="1"/>
  <c r="K51" i="105"/>
  <c r="L51" i="105" s="1"/>
  <c r="L52" i="105"/>
  <c r="K53" i="105"/>
  <c r="L53" i="105" s="1"/>
  <c r="K54" i="105"/>
  <c r="L54" i="105" s="1"/>
  <c r="K55" i="105"/>
  <c r="L55" i="105" s="1"/>
  <c r="K56" i="105"/>
  <c r="L56" i="105" s="1"/>
  <c r="K57" i="105"/>
  <c r="L57" i="105" s="1"/>
  <c r="K58" i="105"/>
  <c r="L58" i="105" s="1"/>
  <c r="K59" i="105"/>
  <c r="L59" i="105" s="1"/>
  <c r="K60" i="105"/>
  <c r="L60" i="105" s="1"/>
  <c r="K61" i="105"/>
  <c r="L61" i="105" s="1"/>
  <c r="K62" i="105"/>
  <c r="L62" i="105" s="1"/>
  <c r="K63" i="105"/>
  <c r="L63" i="105" s="1"/>
  <c r="K64" i="105"/>
  <c r="L64" i="105" s="1"/>
  <c r="K65" i="105"/>
  <c r="L65" i="105" s="1"/>
  <c r="K66" i="105"/>
  <c r="L66" i="105" s="1"/>
  <c r="K67" i="105"/>
  <c r="L67" i="105" s="1"/>
  <c r="K68" i="105"/>
  <c r="L68" i="105" s="1"/>
  <c r="K69" i="105"/>
  <c r="L69" i="105" s="1"/>
  <c r="K70" i="105"/>
  <c r="L70" i="105" s="1"/>
  <c r="K71" i="105"/>
  <c r="L71" i="105" s="1"/>
  <c r="K72" i="105"/>
  <c r="L72" i="105" s="1"/>
  <c r="K73" i="105"/>
  <c r="L73" i="105" s="1"/>
  <c r="K74" i="105"/>
  <c r="L74" i="105" s="1"/>
  <c r="K75" i="105"/>
  <c r="L75" i="105" s="1"/>
  <c r="K76" i="105"/>
  <c r="L76" i="105" s="1"/>
  <c r="K77" i="105"/>
  <c r="L77" i="105" s="1"/>
  <c r="K78" i="105"/>
  <c r="L78" i="105" s="1"/>
  <c r="K79" i="105"/>
  <c r="L79" i="105" s="1"/>
  <c r="K80" i="105"/>
  <c r="L80" i="105" s="1"/>
  <c r="K81" i="105"/>
  <c r="L81" i="105" s="1"/>
  <c r="K82" i="105"/>
  <c r="L82" i="105" s="1"/>
  <c r="K83" i="105"/>
  <c r="L83" i="105" s="1"/>
  <c r="K84" i="105"/>
  <c r="L84" i="105" s="1"/>
  <c r="K85" i="105"/>
  <c r="L85" i="105" s="1"/>
  <c r="K86" i="105"/>
  <c r="L86" i="105" s="1"/>
  <c r="K87" i="105"/>
  <c r="L87" i="105" s="1"/>
  <c r="F18" i="105"/>
  <c r="F19" i="105"/>
  <c r="H19" i="105" s="1"/>
  <c r="F20" i="105"/>
  <c r="F21" i="105"/>
  <c r="F22" i="105"/>
  <c r="H22" i="105" s="1"/>
  <c r="F24" i="105"/>
  <c r="Q20" i="117"/>
  <c r="E20" i="117" s="1"/>
  <c r="R20" i="117"/>
  <c r="F20" i="117" s="1"/>
  <c r="S20" i="117"/>
  <c r="G20" i="117" s="1"/>
  <c r="T20" i="117"/>
  <c r="H20" i="117" s="1"/>
  <c r="U20" i="117"/>
  <c r="I20" i="117" s="1"/>
  <c r="V20" i="117"/>
  <c r="J20" i="117" s="1"/>
  <c r="W20" i="117"/>
  <c r="K20" i="117" s="1"/>
  <c r="X20" i="117"/>
  <c r="L20" i="117" s="1"/>
  <c r="Q21" i="117"/>
  <c r="R21" i="117"/>
  <c r="S21" i="117"/>
  <c r="G21" i="117" s="1"/>
  <c r="T21" i="117"/>
  <c r="U21" i="117"/>
  <c r="V21" i="117"/>
  <c r="W21" i="117"/>
  <c r="X21" i="117"/>
  <c r="L21" i="117" s="1"/>
  <c r="Q22" i="117"/>
  <c r="R22" i="117"/>
  <c r="S22" i="117"/>
  <c r="T22" i="117"/>
  <c r="U22" i="117"/>
  <c r="V22" i="117"/>
  <c r="W22" i="117"/>
  <c r="X22" i="117"/>
  <c r="Q23" i="117"/>
  <c r="R23" i="117"/>
  <c r="S23" i="117"/>
  <c r="T23" i="117"/>
  <c r="U23" i="117"/>
  <c r="V23" i="117"/>
  <c r="W23" i="117"/>
  <c r="X23" i="117"/>
  <c r="Q24" i="117"/>
  <c r="R24" i="117"/>
  <c r="S24" i="117"/>
  <c r="T24" i="117"/>
  <c r="U24" i="117"/>
  <c r="V24" i="117"/>
  <c r="W24" i="117"/>
  <c r="X24" i="117"/>
  <c r="Q25" i="117"/>
  <c r="R25" i="117"/>
  <c r="S25" i="117"/>
  <c r="T25" i="117"/>
  <c r="U25" i="117"/>
  <c r="V25" i="117"/>
  <c r="W25" i="117"/>
  <c r="X25" i="117"/>
  <c r="Q26" i="117"/>
  <c r="R26" i="117"/>
  <c r="S26" i="117"/>
  <c r="T26" i="117"/>
  <c r="U26" i="117"/>
  <c r="V26" i="117"/>
  <c r="W26" i="117"/>
  <c r="X26" i="117"/>
  <c r="Q27" i="117"/>
  <c r="R27" i="117"/>
  <c r="S27" i="117"/>
  <c r="T27" i="117"/>
  <c r="U27" i="117"/>
  <c r="V27" i="117"/>
  <c r="W27" i="117"/>
  <c r="X27" i="117"/>
  <c r="P21" i="117"/>
  <c r="P22" i="117"/>
  <c r="P23" i="117"/>
  <c r="P24" i="117"/>
  <c r="P25" i="117"/>
  <c r="P26" i="117"/>
  <c r="P27" i="117"/>
  <c r="P20" i="117"/>
  <c r="D20" i="117" s="1"/>
  <c r="Q9" i="117"/>
  <c r="E9" i="117" s="1"/>
  <c r="R9" i="117"/>
  <c r="F9" i="117" s="1"/>
  <c r="S9" i="117"/>
  <c r="G9" i="117" s="1"/>
  <c r="T9" i="117"/>
  <c r="H9" i="117" s="1"/>
  <c r="U9" i="117"/>
  <c r="I9" i="117" s="1"/>
  <c r="V9" i="117"/>
  <c r="J9" i="117" s="1"/>
  <c r="W9" i="117"/>
  <c r="K9" i="117" s="1"/>
  <c r="X9" i="117"/>
  <c r="L9" i="117" s="1"/>
  <c r="Q10" i="117"/>
  <c r="E10" i="117" s="1"/>
  <c r="R10" i="117"/>
  <c r="S10" i="117"/>
  <c r="G10" i="117" s="1"/>
  <c r="T10" i="117"/>
  <c r="H10" i="117" s="1"/>
  <c r="U10" i="117"/>
  <c r="I10" i="117" s="1"/>
  <c r="V10" i="117"/>
  <c r="W10" i="117"/>
  <c r="X10" i="117"/>
  <c r="Q11" i="117"/>
  <c r="R11" i="117"/>
  <c r="S11" i="117"/>
  <c r="T11" i="117"/>
  <c r="H11" i="117" s="1"/>
  <c r="U11" i="117"/>
  <c r="I11" i="117" s="1"/>
  <c r="V11" i="117"/>
  <c r="W11" i="117"/>
  <c r="X11" i="117"/>
  <c r="Q12" i="117"/>
  <c r="R12" i="117"/>
  <c r="S12" i="117"/>
  <c r="T12" i="117"/>
  <c r="H12" i="117" s="1"/>
  <c r="U12" i="117"/>
  <c r="I12" i="117" s="1"/>
  <c r="V12" i="117"/>
  <c r="W12" i="117"/>
  <c r="X12" i="117"/>
  <c r="Q13" i="117"/>
  <c r="R13" i="117"/>
  <c r="S13" i="117"/>
  <c r="T13" i="117"/>
  <c r="H13" i="117" s="1"/>
  <c r="U13" i="117"/>
  <c r="V13" i="117"/>
  <c r="W13" i="117"/>
  <c r="X13" i="117"/>
  <c r="Q14" i="117"/>
  <c r="R14" i="117"/>
  <c r="S14" i="117"/>
  <c r="T14" i="117"/>
  <c r="H14" i="117" s="1"/>
  <c r="U14" i="117"/>
  <c r="V14" i="117"/>
  <c r="W14" i="117"/>
  <c r="X14" i="117"/>
  <c r="Q15" i="117"/>
  <c r="R15" i="117"/>
  <c r="S15" i="117"/>
  <c r="T15" i="117"/>
  <c r="U15" i="117"/>
  <c r="V15" i="117"/>
  <c r="W15" i="117"/>
  <c r="X15" i="117"/>
  <c r="Q16" i="117"/>
  <c r="R16" i="117"/>
  <c r="S16" i="117"/>
  <c r="T16" i="117"/>
  <c r="U16" i="117"/>
  <c r="V16" i="117"/>
  <c r="W16" i="117"/>
  <c r="X16" i="117"/>
  <c r="P16" i="117"/>
  <c r="P10" i="117"/>
  <c r="P11" i="117"/>
  <c r="P12" i="117"/>
  <c r="P13" i="117"/>
  <c r="P14" i="117"/>
  <c r="P15" i="117"/>
  <c r="P9" i="117"/>
  <c r="D9" i="117" s="1"/>
  <c r="Q31" i="117"/>
  <c r="E31" i="117" s="1"/>
  <c r="R31" i="117"/>
  <c r="F31" i="117" s="1"/>
  <c r="S31" i="117"/>
  <c r="G31" i="117" s="1"/>
  <c r="T31" i="117"/>
  <c r="H31" i="117" s="1"/>
  <c r="U31" i="117"/>
  <c r="I31" i="117" s="1"/>
  <c r="V31" i="117"/>
  <c r="J31" i="117" s="1"/>
  <c r="Q32" i="117"/>
  <c r="R32" i="117"/>
  <c r="S32" i="117"/>
  <c r="T32" i="117"/>
  <c r="U32" i="117"/>
  <c r="V32" i="117"/>
  <c r="Q33" i="117"/>
  <c r="R33" i="117"/>
  <c r="S33" i="117"/>
  <c r="T33" i="117"/>
  <c r="U33" i="117"/>
  <c r="V33" i="117"/>
  <c r="Q34" i="117"/>
  <c r="R34" i="117"/>
  <c r="S34" i="117"/>
  <c r="T34" i="117"/>
  <c r="U34" i="117"/>
  <c r="V34" i="117"/>
  <c r="Q35" i="117"/>
  <c r="R35" i="117"/>
  <c r="S35" i="117"/>
  <c r="T35" i="117"/>
  <c r="U35" i="117"/>
  <c r="V35" i="117"/>
  <c r="Q36" i="117"/>
  <c r="R36" i="117"/>
  <c r="S36" i="117"/>
  <c r="T36" i="117"/>
  <c r="U36" i="117"/>
  <c r="V36" i="117"/>
  <c r="Q37" i="117"/>
  <c r="R37" i="117"/>
  <c r="S37" i="117"/>
  <c r="T37" i="117"/>
  <c r="U37" i="117"/>
  <c r="V37" i="117"/>
  <c r="Q38" i="117"/>
  <c r="R38" i="117"/>
  <c r="S38" i="117"/>
  <c r="T38" i="117"/>
  <c r="U38" i="117"/>
  <c r="V38" i="117"/>
  <c r="P32" i="117"/>
  <c r="P33" i="117"/>
  <c r="P34" i="117"/>
  <c r="P35" i="117"/>
  <c r="P36" i="117"/>
  <c r="P37" i="117"/>
  <c r="P38" i="117"/>
  <c r="P31" i="117"/>
  <c r="D31" i="117" s="1"/>
  <c r="Q31" i="116"/>
  <c r="E31" i="116" s="1"/>
  <c r="R31" i="116"/>
  <c r="F31" i="116" s="1"/>
  <c r="S31" i="116"/>
  <c r="G31" i="116" s="1"/>
  <c r="T31" i="116"/>
  <c r="H31" i="116" s="1"/>
  <c r="U31" i="116"/>
  <c r="I31" i="116" s="1"/>
  <c r="V31" i="116"/>
  <c r="J31" i="116" s="1"/>
  <c r="Q32" i="116"/>
  <c r="R32" i="116"/>
  <c r="S32" i="116"/>
  <c r="T32" i="116"/>
  <c r="U32" i="116"/>
  <c r="V32" i="116"/>
  <c r="Q33" i="116"/>
  <c r="R33" i="116"/>
  <c r="S33" i="116"/>
  <c r="T33" i="116"/>
  <c r="U33" i="116"/>
  <c r="V33" i="116"/>
  <c r="Q34" i="116"/>
  <c r="R34" i="116"/>
  <c r="S34" i="116"/>
  <c r="T34" i="116"/>
  <c r="U34" i="116"/>
  <c r="V34" i="116"/>
  <c r="Q35" i="116"/>
  <c r="R35" i="116"/>
  <c r="S35" i="116"/>
  <c r="T35" i="116"/>
  <c r="U35" i="116"/>
  <c r="V35" i="116"/>
  <c r="Q36" i="116"/>
  <c r="R36" i="116"/>
  <c r="S36" i="116"/>
  <c r="T36" i="116"/>
  <c r="U36" i="116"/>
  <c r="V36" i="116"/>
  <c r="Q37" i="116"/>
  <c r="R37" i="116"/>
  <c r="S37" i="116"/>
  <c r="T37" i="116"/>
  <c r="U37" i="116"/>
  <c r="V37" i="116"/>
  <c r="Q38" i="116"/>
  <c r="R38" i="116"/>
  <c r="S38" i="116"/>
  <c r="T38" i="116"/>
  <c r="U38" i="116"/>
  <c r="V38" i="116"/>
  <c r="P32" i="116"/>
  <c r="P33" i="116"/>
  <c r="P34" i="116"/>
  <c r="P35" i="116"/>
  <c r="P36" i="116"/>
  <c r="P37" i="116"/>
  <c r="P38" i="116"/>
  <c r="P31" i="116"/>
  <c r="D31" i="116" s="1"/>
  <c r="P31" i="110"/>
  <c r="D31" i="110" s="1"/>
  <c r="Q20" i="116"/>
  <c r="E20" i="116" s="1"/>
  <c r="R20" i="116"/>
  <c r="F20" i="116" s="1"/>
  <c r="S20" i="116"/>
  <c r="G20" i="116" s="1"/>
  <c r="T20" i="116"/>
  <c r="H20" i="116" s="1"/>
  <c r="U20" i="116"/>
  <c r="I20" i="116" s="1"/>
  <c r="V20" i="116"/>
  <c r="J20" i="116" s="1"/>
  <c r="W20" i="116"/>
  <c r="K20" i="116" s="1"/>
  <c r="X20" i="116"/>
  <c r="L20" i="116" s="1"/>
  <c r="Q21" i="116"/>
  <c r="R21" i="116"/>
  <c r="S21" i="116"/>
  <c r="G21" i="116" s="1"/>
  <c r="T21" i="116"/>
  <c r="H21" i="116" s="1"/>
  <c r="U21" i="116"/>
  <c r="V21" i="116"/>
  <c r="W21" i="116"/>
  <c r="X21" i="116"/>
  <c r="Q22" i="116"/>
  <c r="R22" i="116"/>
  <c r="S22" i="116"/>
  <c r="T22" i="116"/>
  <c r="U22" i="116"/>
  <c r="V22" i="116"/>
  <c r="W22" i="116"/>
  <c r="X22" i="116"/>
  <c r="Q23" i="116"/>
  <c r="R23" i="116"/>
  <c r="S23" i="116"/>
  <c r="T23" i="116"/>
  <c r="U23" i="116"/>
  <c r="V23" i="116"/>
  <c r="W23" i="116"/>
  <c r="X23" i="116"/>
  <c r="Q24" i="116"/>
  <c r="R24" i="116"/>
  <c r="S24" i="116"/>
  <c r="T24" i="116"/>
  <c r="U24" i="116"/>
  <c r="V24" i="116"/>
  <c r="W24" i="116"/>
  <c r="X24" i="116"/>
  <c r="Q25" i="116"/>
  <c r="R25" i="116"/>
  <c r="S25" i="116"/>
  <c r="T25" i="116"/>
  <c r="U25" i="116"/>
  <c r="V25" i="116"/>
  <c r="W25" i="116"/>
  <c r="X25" i="116"/>
  <c r="Q26" i="116"/>
  <c r="R26" i="116"/>
  <c r="S26" i="116"/>
  <c r="T26" i="116"/>
  <c r="U26" i="116"/>
  <c r="V26" i="116"/>
  <c r="W26" i="116"/>
  <c r="X26" i="116"/>
  <c r="Q27" i="116"/>
  <c r="R27" i="116"/>
  <c r="S27" i="116"/>
  <c r="T27" i="116"/>
  <c r="U27" i="116"/>
  <c r="V27" i="116"/>
  <c r="W27" i="116"/>
  <c r="X27" i="116"/>
  <c r="P21" i="116"/>
  <c r="P22" i="116"/>
  <c r="P23" i="116"/>
  <c r="P24" i="116"/>
  <c r="P25" i="116"/>
  <c r="P26" i="116"/>
  <c r="P27" i="116"/>
  <c r="P20" i="116"/>
  <c r="D20" i="116" s="1"/>
  <c r="Q9" i="116"/>
  <c r="E9" i="116" s="1"/>
  <c r="R9" i="116"/>
  <c r="F9" i="116" s="1"/>
  <c r="S9" i="116"/>
  <c r="G9" i="116" s="1"/>
  <c r="T9" i="116"/>
  <c r="H9" i="116" s="1"/>
  <c r="U9" i="116"/>
  <c r="I9" i="116" s="1"/>
  <c r="V9" i="116"/>
  <c r="J9" i="116" s="1"/>
  <c r="W9" i="116"/>
  <c r="K9" i="116" s="1"/>
  <c r="X9" i="116"/>
  <c r="L9" i="116" s="1"/>
  <c r="Q10" i="116"/>
  <c r="R10" i="116"/>
  <c r="S10" i="116"/>
  <c r="G10" i="116" s="1"/>
  <c r="T10" i="116"/>
  <c r="U10" i="116"/>
  <c r="V10" i="116"/>
  <c r="W10" i="116"/>
  <c r="X10" i="116"/>
  <c r="Q11" i="116"/>
  <c r="R11" i="116"/>
  <c r="S11" i="116"/>
  <c r="T11" i="116"/>
  <c r="U11" i="116"/>
  <c r="V11" i="116"/>
  <c r="W11" i="116"/>
  <c r="X11" i="116"/>
  <c r="Q12" i="116"/>
  <c r="R12" i="116"/>
  <c r="S12" i="116"/>
  <c r="T12" i="116"/>
  <c r="U12" i="116"/>
  <c r="V12" i="116"/>
  <c r="W12" i="116"/>
  <c r="X12" i="116"/>
  <c r="Q13" i="116"/>
  <c r="R13" i="116"/>
  <c r="S13" i="116"/>
  <c r="T13" i="116"/>
  <c r="U13" i="116"/>
  <c r="V13" i="116"/>
  <c r="W13" i="116"/>
  <c r="X13" i="116"/>
  <c r="Q14" i="116"/>
  <c r="R14" i="116"/>
  <c r="S14" i="116"/>
  <c r="T14" i="116"/>
  <c r="U14" i="116"/>
  <c r="V14" i="116"/>
  <c r="W14" i="116"/>
  <c r="X14" i="116"/>
  <c r="Q15" i="116"/>
  <c r="R15" i="116"/>
  <c r="S15" i="116"/>
  <c r="T15" i="116"/>
  <c r="U15" i="116"/>
  <c r="V15" i="116"/>
  <c r="W15" i="116"/>
  <c r="X15" i="116"/>
  <c r="Q16" i="116"/>
  <c r="R16" i="116"/>
  <c r="S16" i="116"/>
  <c r="T16" i="116"/>
  <c r="U16" i="116"/>
  <c r="V16" i="116"/>
  <c r="W16" i="116"/>
  <c r="X16" i="116"/>
  <c r="P10" i="116"/>
  <c r="P11" i="116"/>
  <c r="P12" i="116"/>
  <c r="P13" i="116"/>
  <c r="P14" i="116"/>
  <c r="P15" i="116"/>
  <c r="P16" i="116"/>
  <c r="P9" i="116"/>
  <c r="D9" i="116" s="1"/>
  <c r="Q31" i="110"/>
  <c r="E31" i="110" s="1"/>
  <c r="R31" i="110"/>
  <c r="F31" i="110" s="1"/>
  <c r="S31" i="110"/>
  <c r="G31" i="110" s="1"/>
  <c r="T31" i="110"/>
  <c r="H31" i="110" s="1"/>
  <c r="U31" i="110"/>
  <c r="I31" i="110" s="1"/>
  <c r="V31" i="110"/>
  <c r="J31" i="110" s="1"/>
  <c r="Q32" i="110"/>
  <c r="R32" i="110"/>
  <c r="S32" i="110"/>
  <c r="T32" i="110"/>
  <c r="U32" i="110"/>
  <c r="V32" i="110"/>
  <c r="Q33" i="110"/>
  <c r="R33" i="110"/>
  <c r="S33" i="110"/>
  <c r="T33" i="110"/>
  <c r="U33" i="110"/>
  <c r="V33" i="110"/>
  <c r="Q34" i="110"/>
  <c r="R34" i="110"/>
  <c r="S34" i="110"/>
  <c r="T34" i="110"/>
  <c r="U34" i="110"/>
  <c r="V34" i="110"/>
  <c r="Q35" i="110"/>
  <c r="R35" i="110"/>
  <c r="S35" i="110"/>
  <c r="T35" i="110"/>
  <c r="U35" i="110"/>
  <c r="V35" i="110"/>
  <c r="Q36" i="110"/>
  <c r="R36" i="110"/>
  <c r="S36" i="110"/>
  <c r="T36" i="110"/>
  <c r="U36" i="110"/>
  <c r="V36" i="110"/>
  <c r="Q37" i="110"/>
  <c r="R37" i="110"/>
  <c r="S37" i="110"/>
  <c r="T37" i="110"/>
  <c r="U37" i="110"/>
  <c r="V37" i="110"/>
  <c r="Q38" i="110"/>
  <c r="R38" i="110"/>
  <c r="S38" i="110"/>
  <c r="T38" i="110"/>
  <c r="U38" i="110"/>
  <c r="V38" i="110"/>
  <c r="P32" i="110"/>
  <c r="P33" i="110"/>
  <c r="P34" i="110"/>
  <c r="P35" i="110"/>
  <c r="P36" i="110"/>
  <c r="P37" i="110"/>
  <c r="P38" i="110"/>
  <c r="P20" i="110"/>
  <c r="D20" i="110" s="1"/>
  <c r="Q20" i="110"/>
  <c r="E20" i="110" s="1"/>
  <c r="R20" i="110"/>
  <c r="F20" i="110" s="1"/>
  <c r="S20" i="110"/>
  <c r="G20" i="110" s="1"/>
  <c r="T20" i="110"/>
  <c r="H20" i="110" s="1"/>
  <c r="U20" i="110"/>
  <c r="I20" i="110" s="1"/>
  <c r="V20" i="110"/>
  <c r="J20" i="110" s="1"/>
  <c r="W20" i="110"/>
  <c r="K20" i="110" s="1"/>
  <c r="X20" i="110"/>
  <c r="L20" i="110" s="1"/>
  <c r="Q21" i="110"/>
  <c r="R21" i="110"/>
  <c r="S21" i="110"/>
  <c r="G21" i="110" s="1"/>
  <c r="T21" i="110"/>
  <c r="H21" i="110" s="1"/>
  <c r="U21" i="110"/>
  <c r="V21" i="110"/>
  <c r="W21" i="110"/>
  <c r="X21" i="110"/>
  <c r="L21" i="110" s="1"/>
  <c r="Q22" i="110"/>
  <c r="R22" i="110"/>
  <c r="S22" i="110"/>
  <c r="T22" i="110"/>
  <c r="U22" i="110"/>
  <c r="V22" i="110"/>
  <c r="W22" i="110"/>
  <c r="X22" i="110"/>
  <c r="Q23" i="110"/>
  <c r="R23" i="110"/>
  <c r="S23" i="110"/>
  <c r="T23" i="110"/>
  <c r="U23" i="110"/>
  <c r="V23" i="110"/>
  <c r="W23" i="110"/>
  <c r="X23" i="110"/>
  <c r="Q24" i="110"/>
  <c r="R24" i="110"/>
  <c r="S24" i="110"/>
  <c r="T24" i="110"/>
  <c r="U24" i="110"/>
  <c r="V24" i="110"/>
  <c r="W24" i="110"/>
  <c r="X24" i="110"/>
  <c r="Q25" i="110"/>
  <c r="R25" i="110"/>
  <c r="S25" i="110"/>
  <c r="T25" i="110"/>
  <c r="U25" i="110"/>
  <c r="V25" i="110"/>
  <c r="W25" i="110"/>
  <c r="X25" i="110"/>
  <c r="Q26" i="110"/>
  <c r="R26" i="110"/>
  <c r="S26" i="110"/>
  <c r="T26" i="110"/>
  <c r="U26" i="110"/>
  <c r="V26" i="110"/>
  <c r="W26" i="110"/>
  <c r="X26" i="110"/>
  <c r="Q27" i="110"/>
  <c r="R27" i="110"/>
  <c r="S27" i="110"/>
  <c r="T27" i="110"/>
  <c r="U27" i="110"/>
  <c r="V27" i="110"/>
  <c r="W27" i="110"/>
  <c r="X27" i="110"/>
  <c r="P21" i="110"/>
  <c r="P22" i="110"/>
  <c r="P23" i="110"/>
  <c r="P24" i="110"/>
  <c r="P25" i="110"/>
  <c r="P26" i="110"/>
  <c r="P27" i="110"/>
  <c r="Q9" i="110"/>
  <c r="E9" i="110" s="1"/>
  <c r="R9" i="110"/>
  <c r="F9" i="110" s="1"/>
  <c r="S9" i="110"/>
  <c r="G9" i="110" s="1"/>
  <c r="T9" i="110"/>
  <c r="H9" i="110" s="1"/>
  <c r="U9" i="110"/>
  <c r="I9" i="110" s="1"/>
  <c r="V9" i="110"/>
  <c r="J9" i="110" s="1"/>
  <c r="W9" i="110"/>
  <c r="K9" i="110" s="1"/>
  <c r="X9" i="110"/>
  <c r="L9" i="110" s="1"/>
  <c r="Q10" i="110"/>
  <c r="R10" i="110"/>
  <c r="S10" i="110"/>
  <c r="T10" i="110"/>
  <c r="U10" i="110"/>
  <c r="I10" i="110" s="1"/>
  <c r="V10" i="110"/>
  <c r="W10" i="110"/>
  <c r="X10" i="110"/>
  <c r="Q11" i="110"/>
  <c r="R11" i="110"/>
  <c r="S11" i="110"/>
  <c r="T11" i="110"/>
  <c r="U11" i="110"/>
  <c r="V11" i="110"/>
  <c r="W11" i="110"/>
  <c r="X11" i="110"/>
  <c r="Q12" i="110"/>
  <c r="R12" i="110"/>
  <c r="S12" i="110"/>
  <c r="T12" i="110"/>
  <c r="U12" i="110"/>
  <c r="V12" i="110"/>
  <c r="W12" i="110"/>
  <c r="X12" i="110"/>
  <c r="Q13" i="110"/>
  <c r="R13" i="110"/>
  <c r="S13" i="110"/>
  <c r="T13" i="110"/>
  <c r="U13" i="110"/>
  <c r="V13" i="110"/>
  <c r="W13" i="110"/>
  <c r="X13" i="110"/>
  <c r="Q14" i="110"/>
  <c r="R14" i="110"/>
  <c r="S14" i="110"/>
  <c r="T14" i="110"/>
  <c r="U14" i="110"/>
  <c r="V14" i="110"/>
  <c r="W14" i="110"/>
  <c r="X14" i="110"/>
  <c r="Q15" i="110"/>
  <c r="R15" i="110"/>
  <c r="S15" i="110"/>
  <c r="T15" i="110"/>
  <c r="U15" i="110"/>
  <c r="V15" i="110"/>
  <c r="W15" i="110"/>
  <c r="X15" i="110"/>
  <c r="Q16" i="110"/>
  <c r="R16" i="110"/>
  <c r="S16" i="110"/>
  <c r="T16" i="110"/>
  <c r="U16" i="110"/>
  <c r="V16" i="110"/>
  <c r="W16" i="110"/>
  <c r="X16" i="110"/>
  <c r="P9" i="110"/>
  <c r="D9" i="110" s="1"/>
  <c r="P10" i="110"/>
  <c r="P11" i="110"/>
  <c r="P12" i="110"/>
  <c r="P13" i="110"/>
  <c r="P14" i="110"/>
  <c r="P15" i="110"/>
  <c r="P16" i="110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Z6" i="78"/>
  <c r="AA6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Z7" i="78"/>
  <c r="AA7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Z8" i="78"/>
  <c r="AA8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Z9" i="78"/>
  <c r="AA9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Z10" i="78"/>
  <c r="AA10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Z11" i="78"/>
  <c r="AA11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Z12" i="78"/>
  <c r="AA12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Z13" i="78"/>
  <c r="AA13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Z14" i="78"/>
  <c r="AA14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Z15" i="78"/>
  <c r="AA15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Z16" i="78"/>
  <c r="AA16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Z17" i="78"/>
  <c r="AA17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Z18" i="78"/>
  <c r="AA18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Z19" i="78"/>
  <c r="AA19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Z20" i="78"/>
  <c r="AA20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Z21" i="78"/>
  <c r="AA21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Z22" i="78"/>
  <c r="AA22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Z23" i="78"/>
  <c r="AA23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Z24" i="78"/>
  <c r="AA24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Z25" i="78"/>
  <c r="AA25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Z26" i="78"/>
  <c r="AA26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Z27" i="78"/>
  <c r="AA27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Z28" i="78"/>
  <c r="AA28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Z29" i="78"/>
  <c r="AA29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Z30" i="78"/>
  <c r="AA30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Z31" i="78"/>
  <c r="AA31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Z32" i="78"/>
  <c r="AA32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Z33" i="78"/>
  <c r="AA33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Z34" i="78"/>
  <c r="AA34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Z35" i="78"/>
  <c r="AA35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Z36" i="78"/>
  <c r="AA36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Z37" i="78"/>
  <c r="AA37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Z38" i="78"/>
  <c r="AA38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Z39" i="78"/>
  <c r="AA39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Z40" i="78"/>
  <c r="AA40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Z41" i="78"/>
  <c r="AA41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Z42" i="78"/>
  <c r="AA42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Z43" i="78"/>
  <c r="AA43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Z44" i="78"/>
  <c r="AA44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Z45" i="78"/>
  <c r="AA45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Z46" i="78"/>
  <c r="AA46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Z47" i="78"/>
  <c r="AA47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Z48" i="78"/>
  <c r="AA48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Z49" i="78"/>
  <c r="AA49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Z50" i="78"/>
  <c r="AA50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Z51" i="78"/>
  <c r="AA51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Z52" i="78"/>
  <c r="AA52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Z53" i="78"/>
  <c r="AA53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Z54" i="78"/>
  <c r="AA54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Z55" i="78"/>
  <c r="AA55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Z56" i="78"/>
  <c r="AA56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Z57" i="78"/>
  <c r="AA57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Z58" i="78"/>
  <c r="AA58" i="78"/>
  <c r="D59" i="78"/>
  <c r="E59" i="78"/>
  <c r="F59" i="78"/>
  <c r="G59" i="78"/>
  <c r="H59" i="78"/>
  <c r="I59" i="78"/>
  <c r="J59" i="78"/>
  <c r="K59" i="78"/>
  <c r="L59" i="78"/>
  <c r="M59" i="78"/>
  <c r="N59" i="78"/>
  <c r="O59" i="78"/>
  <c r="P59" i="78"/>
  <c r="Q59" i="78"/>
  <c r="R59" i="78"/>
  <c r="S59" i="78"/>
  <c r="T59" i="78"/>
  <c r="U59" i="78"/>
  <c r="V59" i="78"/>
  <c r="W59" i="78"/>
  <c r="X59" i="78"/>
  <c r="Y59" i="78"/>
  <c r="Z59" i="78"/>
  <c r="AA59" i="78"/>
  <c r="D60" i="78"/>
  <c r="E60" i="78"/>
  <c r="F60" i="78"/>
  <c r="G60" i="78"/>
  <c r="H60" i="78"/>
  <c r="I60" i="78"/>
  <c r="J60" i="78"/>
  <c r="K60" i="78"/>
  <c r="L60" i="78"/>
  <c r="M60" i="78"/>
  <c r="N60" i="78"/>
  <c r="O60" i="78"/>
  <c r="P60" i="78"/>
  <c r="Q60" i="78"/>
  <c r="R60" i="78"/>
  <c r="S60" i="78"/>
  <c r="T60" i="78"/>
  <c r="U60" i="78"/>
  <c r="V60" i="78"/>
  <c r="W60" i="78"/>
  <c r="X60" i="78"/>
  <c r="Y60" i="78"/>
  <c r="Z60" i="78"/>
  <c r="AA60" i="78"/>
  <c r="D61" i="78"/>
  <c r="E61" i="78"/>
  <c r="F61" i="78"/>
  <c r="G61" i="78"/>
  <c r="H61" i="78"/>
  <c r="I61" i="78"/>
  <c r="J61" i="78"/>
  <c r="K61" i="78"/>
  <c r="L61" i="78"/>
  <c r="M61" i="78"/>
  <c r="N61" i="78"/>
  <c r="O61" i="78"/>
  <c r="P61" i="78"/>
  <c r="Q61" i="78"/>
  <c r="R61" i="78"/>
  <c r="S61" i="78"/>
  <c r="T61" i="78"/>
  <c r="U61" i="78"/>
  <c r="V61" i="78"/>
  <c r="W61" i="78"/>
  <c r="X61" i="78"/>
  <c r="Y61" i="78"/>
  <c r="Z61" i="78"/>
  <c r="AA61" i="78"/>
  <c r="D62" i="78"/>
  <c r="E62" i="78"/>
  <c r="F62" i="78"/>
  <c r="G62" i="78"/>
  <c r="H62" i="78"/>
  <c r="I62" i="78"/>
  <c r="J62" i="78"/>
  <c r="K62" i="78"/>
  <c r="L62" i="78"/>
  <c r="M62" i="78"/>
  <c r="N62" i="78"/>
  <c r="O62" i="78"/>
  <c r="P62" i="78"/>
  <c r="Q62" i="78"/>
  <c r="R62" i="78"/>
  <c r="S62" i="78"/>
  <c r="T62" i="78"/>
  <c r="U62" i="78"/>
  <c r="V62" i="78"/>
  <c r="W62" i="78"/>
  <c r="X62" i="78"/>
  <c r="Y62" i="78"/>
  <c r="Z62" i="78"/>
  <c r="AA62" i="78"/>
  <c r="D63" i="78"/>
  <c r="E63" i="78"/>
  <c r="F63" i="78"/>
  <c r="G63" i="78"/>
  <c r="H63" i="78"/>
  <c r="I63" i="78"/>
  <c r="J63" i="78"/>
  <c r="K63" i="78"/>
  <c r="L63" i="78"/>
  <c r="M63" i="78"/>
  <c r="N63" i="78"/>
  <c r="O63" i="78"/>
  <c r="P63" i="78"/>
  <c r="Q63" i="78"/>
  <c r="R63" i="78"/>
  <c r="S63" i="78"/>
  <c r="T63" i="78"/>
  <c r="U63" i="78"/>
  <c r="V63" i="78"/>
  <c r="W63" i="78"/>
  <c r="X63" i="78"/>
  <c r="Y63" i="78"/>
  <c r="Z63" i="78"/>
  <c r="AA63" i="78"/>
  <c r="D64" i="78"/>
  <c r="E64" i="78"/>
  <c r="F64" i="78"/>
  <c r="G64" i="78"/>
  <c r="H64" i="78"/>
  <c r="I64" i="78"/>
  <c r="J64" i="78"/>
  <c r="K64" i="78"/>
  <c r="L64" i="78"/>
  <c r="M64" i="78"/>
  <c r="N64" i="78"/>
  <c r="O64" i="78"/>
  <c r="P64" i="78"/>
  <c r="Q64" i="78"/>
  <c r="R64" i="78"/>
  <c r="S64" i="78"/>
  <c r="T64" i="78"/>
  <c r="U64" i="78"/>
  <c r="V64" i="78"/>
  <c r="W64" i="78"/>
  <c r="X64" i="78"/>
  <c r="Y64" i="78"/>
  <c r="Z64" i="78"/>
  <c r="AA64" i="78"/>
  <c r="D65" i="78"/>
  <c r="E65" i="78"/>
  <c r="F65" i="78"/>
  <c r="G65" i="78"/>
  <c r="H65" i="78"/>
  <c r="I65" i="78"/>
  <c r="J65" i="78"/>
  <c r="K65" i="78"/>
  <c r="L65" i="78"/>
  <c r="M65" i="78"/>
  <c r="N65" i="78"/>
  <c r="O65" i="78"/>
  <c r="P65" i="78"/>
  <c r="Q65" i="78"/>
  <c r="R65" i="78"/>
  <c r="S65" i="78"/>
  <c r="T65" i="78"/>
  <c r="U65" i="78"/>
  <c r="V65" i="78"/>
  <c r="W65" i="78"/>
  <c r="X65" i="78"/>
  <c r="Y65" i="78"/>
  <c r="Z65" i="78"/>
  <c r="AA65" i="78"/>
  <c r="D66" i="78"/>
  <c r="E66" i="78"/>
  <c r="F66" i="78"/>
  <c r="G66" i="78"/>
  <c r="H66" i="78"/>
  <c r="I66" i="78"/>
  <c r="J66" i="78"/>
  <c r="K66" i="78"/>
  <c r="L66" i="78"/>
  <c r="M66" i="78"/>
  <c r="N66" i="78"/>
  <c r="O66" i="78"/>
  <c r="P66" i="78"/>
  <c r="Q66" i="78"/>
  <c r="R66" i="78"/>
  <c r="S66" i="78"/>
  <c r="T66" i="78"/>
  <c r="U66" i="78"/>
  <c r="V66" i="78"/>
  <c r="W66" i="78"/>
  <c r="X66" i="78"/>
  <c r="Y66" i="78"/>
  <c r="Z66" i="78"/>
  <c r="AA66" i="78"/>
  <c r="D67" i="78"/>
  <c r="E67" i="78"/>
  <c r="F67" i="78"/>
  <c r="G67" i="78"/>
  <c r="H67" i="78"/>
  <c r="I67" i="78"/>
  <c r="J67" i="78"/>
  <c r="K67" i="78"/>
  <c r="L67" i="78"/>
  <c r="M67" i="78"/>
  <c r="N67" i="78"/>
  <c r="O67" i="78"/>
  <c r="P67" i="78"/>
  <c r="Q67" i="78"/>
  <c r="R67" i="78"/>
  <c r="S67" i="78"/>
  <c r="T67" i="78"/>
  <c r="U67" i="78"/>
  <c r="V67" i="78"/>
  <c r="W67" i="78"/>
  <c r="X67" i="78"/>
  <c r="Y67" i="78"/>
  <c r="Z67" i="78"/>
  <c r="AA67" i="78"/>
  <c r="D68" i="78"/>
  <c r="E68" i="78"/>
  <c r="F68" i="78"/>
  <c r="G68" i="78"/>
  <c r="H68" i="78"/>
  <c r="I68" i="78"/>
  <c r="J68" i="78"/>
  <c r="K68" i="78"/>
  <c r="L68" i="78"/>
  <c r="M68" i="78"/>
  <c r="N68" i="78"/>
  <c r="O68" i="78"/>
  <c r="P68" i="78"/>
  <c r="Q68" i="78"/>
  <c r="R68" i="78"/>
  <c r="S68" i="78"/>
  <c r="T68" i="78"/>
  <c r="U68" i="78"/>
  <c r="V68" i="78"/>
  <c r="W68" i="78"/>
  <c r="X68" i="78"/>
  <c r="Y68" i="78"/>
  <c r="Z68" i="78"/>
  <c r="AA68" i="78"/>
  <c r="D69" i="78"/>
  <c r="E69" i="78"/>
  <c r="F69" i="78"/>
  <c r="G69" i="78"/>
  <c r="H69" i="78"/>
  <c r="I69" i="78"/>
  <c r="J69" i="78"/>
  <c r="K69" i="78"/>
  <c r="L69" i="78"/>
  <c r="M69" i="78"/>
  <c r="N69" i="78"/>
  <c r="O69" i="78"/>
  <c r="P69" i="78"/>
  <c r="Q69" i="78"/>
  <c r="R69" i="78"/>
  <c r="S69" i="78"/>
  <c r="T69" i="78"/>
  <c r="U69" i="78"/>
  <c r="V69" i="78"/>
  <c r="W69" i="78"/>
  <c r="X69" i="78"/>
  <c r="Y69" i="78"/>
  <c r="Z69" i="78"/>
  <c r="AA69" i="78"/>
  <c r="D70" i="78"/>
  <c r="E70" i="78"/>
  <c r="F70" i="78"/>
  <c r="G70" i="78"/>
  <c r="H70" i="78"/>
  <c r="I70" i="78"/>
  <c r="J70" i="78"/>
  <c r="K70" i="78"/>
  <c r="L70" i="78"/>
  <c r="M70" i="78"/>
  <c r="N70" i="78"/>
  <c r="O70" i="78"/>
  <c r="P70" i="78"/>
  <c r="Q70" i="78"/>
  <c r="R70" i="78"/>
  <c r="S70" i="78"/>
  <c r="T70" i="78"/>
  <c r="U70" i="78"/>
  <c r="V70" i="78"/>
  <c r="W70" i="78"/>
  <c r="X70" i="78"/>
  <c r="Y70" i="78"/>
  <c r="Z70" i="78"/>
  <c r="AA70" i="78"/>
  <c r="D71" i="78"/>
  <c r="E71" i="78"/>
  <c r="F71" i="78"/>
  <c r="G71" i="78"/>
  <c r="H71" i="78"/>
  <c r="I71" i="78"/>
  <c r="J71" i="78"/>
  <c r="K71" i="78"/>
  <c r="L71" i="78"/>
  <c r="M71" i="78"/>
  <c r="N71" i="78"/>
  <c r="O71" i="78"/>
  <c r="P71" i="78"/>
  <c r="Q71" i="78"/>
  <c r="R71" i="78"/>
  <c r="S71" i="78"/>
  <c r="T71" i="78"/>
  <c r="U71" i="78"/>
  <c r="V71" i="78"/>
  <c r="W71" i="78"/>
  <c r="X71" i="78"/>
  <c r="Y71" i="78"/>
  <c r="Z71" i="78"/>
  <c r="AA71" i="78"/>
  <c r="D72" i="78"/>
  <c r="E72" i="78"/>
  <c r="F72" i="78"/>
  <c r="G72" i="78"/>
  <c r="H72" i="78"/>
  <c r="I72" i="78"/>
  <c r="J72" i="78"/>
  <c r="K72" i="78"/>
  <c r="L72" i="78"/>
  <c r="M72" i="78"/>
  <c r="N72" i="78"/>
  <c r="O72" i="78"/>
  <c r="P72" i="78"/>
  <c r="Q72" i="78"/>
  <c r="R72" i="78"/>
  <c r="S72" i="78"/>
  <c r="T72" i="78"/>
  <c r="U72" i="78"/>
  <c r="V72" i="78"/>
  <c r="W72" i="78"/>
  <c r="X72" i="78"/>
  <c r="Y72" i="78"/>
  <c r="Z72" i="78"/>
  <c r="AA72" i="78"/>
  <c r="D73" i="78"/>
  <c r="E73" i="78"/>
  <c r="F73" i="78"/>
  <c r="G73" i="78"/>
  <c r="H73" i="78"/>
  <c r="I73" i="78"/>
  <c r="J73" i="78"/>
  <c r="K73" i="78"/>
  <c r="L73" i="78"/>
  <c r="M73" i="78"/>
  <c r="N73" i="78"/>
  <c r="O73" i="78"/>
  <c r="P73" i="78"/>
  <c r="Q73" i="78"/>
  <c r="R73" i="78"/>
  <c r="S73" i="78"/>
  <c r="T73" i="78"/>
  <c r="U73" i="78"/>
  <c r="V73" i="78"/>
  <c r="W73" i="78"/>
  <c r="X73" i="78"/>
  <c r="Y73" i="78"/>
  <c r="Z73" i="78"/>
  <c r="AA73" i="78"/>
  <c r="D74" i="78"/>
  <c r="E74" i="78"/>
  <c r="F74" i="78"/>
  <c r="G74" i="78"/>
  <c r="H74" i="78"/>
  <c r="I74" i="78"/>
  <c r="J74" i="78"/>
  <c r="K74" i="78"/>
  <c r="L74" i="78"/>
  <c r="M74" i="78"/>
  <c r="N74" i="78"/>
  <c r="O74" i="78"/>
  <c r="P74" i="78"/>
  <c r="Q74" i="78"/>
  <c r="R74" i="78"/>
  <c r="S74" i="78"/>
  <c r="T74" i="78"/>
  <c r="U74" i="78"/>
  <c r="V74" i="78"/>
  <c r="W74" i="78"/>
  <c r="X74" i="78"/>
  <c r="Y74" i="78"/>
  <c r="Z74" i="78"/>
  <c r="AA74" i="78"/>
  <c r="D75" i="78"/>
  <c r="E75" i="78"/>
  <c r="F75" i="78"/>
  <c r="G75" i="78"/>
  <c r="H75" i="78"/>
  <c r="I75" i="78"/>
  <c r="J75" i="78"/>
  <c r="K75" i="78"/>
  <c r="L75" i="78"/>
  <c r="M75" i="78"/>
  <c r="N75" i="78"/>
  <c r="O75" i="78"/>
  <c r="P75" i="78"/>
  <c r="Q75" i="78"/>
  <c r="R75" i="78"/>
  <c r="S75" i="78"/>
  <c r="T75" i="78"/>
  <c r="U75" i="78"/>
  <c r="V75" i="78"/>
  <c r="W75" i="78"/>
  <c r="X75" i="78"/>
  <c r="Y75" i="78"/>
  <c r="Z75" i="78"/>
  <c r="AA75" i="78"/>
  <c r="D76" i="78"/>
  <c r="E76" i="78"/>
  <c r="F76" i="78"/>
  <c r="G76" i="78"/>
  <c r="H76" i="78"/>
  <c r="I76" i="78"/>
  <c r="J76" i="78"/>
  <c r="K76" i="78"/>
  <c r="L76" i="78"/>
  <c r="M76" i="78"/>
  <c r="N76" i="78"/>
  <c r="O76" i="78"/>
  <c r="P76" i="78"/>
  <c r="Q76" i="78"/>
  <c r="R76" i="78"/>
  <c r="S76" i="78"/>
  <c r="T76" i="78"/>
  <c r="U76" i="78"/>
  <c r="V76" i="78"/>
  <c r="W76" i="78"/>
  <c r="X76" i="78"/>
  <c r="Y76" i="78"/>
  <c r="Z76" i="78"/>
  <c r="AA76" i="78"/>
  <c r="D77" i="78"/>
  <c r="E77" i="78"/>
  <c r="F77" i="78"/>
  <c r="G77" i="78"/>
  <c r="H77" i="78"/>
  <c r="I77" i="78"/>
  <c r="J77" i="78"/>
  <c r="K77" i="78"/>
  <c r="L77" i="78"/>
  <c r="M77" i="78"/>
  <c r="N77" i="78"/>
  <c r="O77" i="78"/>
  <c r="P77" i="78"/>
  <c r="Q77" i="78"/>
  <c r="R77" i="78"/>
  <c r="S77" i="78"/>
  <c r="T77" i="78"/>
  <c r="U77" i="78"/>
  <c r="V77" i="78"/>
  <c r="W77" i="78"/>
  <c r="X77" i="78"/>
  <c r="Y77" i="78"/>
  <c r="Z77" i="78"/>
  <c r="AA77" i="78"/>
  <c r="D78" i="78"/>
  <c r="E78" i="78"/>
  <c r="F78" i="78"/>
  <c r="G78" i="78"/>
  <c r="H78" i="78"/>
  <c r="I78" i="78"/>
  <c r="J78" i="78"/>
  <c r="K78" i="78"/>
  <c r="L78" i="78"/>
  <c r="M78" i="78"/>
  <c r="N78" i="78"/>
  <c r="O78" i="78"/>
  <c r="P78" i="78"/>
  <c r="Q78" i="78"/>
  <c r="R78" i="78"/>
  <c r="S78" i="78"/>
  <c r="T78" i="78"/>
  <c r="U78" i="78"/>
  <c r="V78" i="78"/>
  <c r="W78" i="78"/>
  <c r="X78" i="78"/>
  <c r="Y78" i="78"/>
  <c r="Z78" i="78"/>
  <c r="AA78" i="78"/>
  <c r="D79" i="78"/>
  <c r="E79" i="78"/>
  <c r="F79" i="78"/>
  <c r="G79" i="78"/>
  <c r="H79" i="78"/>
  <c r="I79" i="78"/>
  <c r="J79" i="78"/>
  <c r="K79" i="78"/>
  <c r="L79" i="78"/>
  <c r="M79" i="78"/>
  <c r="N79" i="78"/>
  <c r="O79" i="78"/>
  <c r="P79" i="78"/>
  <c r="Q79" i="78"/>
  <c r="R79" i="78"/>
  <c r="S79" i="78"/>
  <c r="T79" i="78"/>
  <c r="U79" i="78"/>
  <c r="V79" i="78"/>
  <c r="W79" i="78"/>
  <c r="X79" i="78"/>
  <c r="Y79" i="78"/>
  <c r="Z79" i="78"/>
  <c r="AA79" i="78"/>
  <c r="D80" i="78"/>
  <c r="E80" i="78"/>
  <c r="F80" i="78"/>
  <c r="G80" i="78"/>
  <c r="H80" i="78"/>
  <c r="I80" i="78"/>
  <c r="J80" i="78"/>
  <c r="K80" i="78"/>
  <c r="L80" i="78"/>
  <c r="M80" i="78"/>
  <c r="N80" i="78"/>
  <c r="O80" i="78"/>
  <c r="P80" i="78"/>
  <c r="Q80" i="78"/>
  <c r="R80" i="78"/>
  <c r="S80" i="78"/>
  <c r="T80" i="78"/>
  <c r="U80" i="78"/>
  <c r="V80" i="78"/>
  <c r="W80" i="78"/>
  <c r="X80" i="78"/>
  <c r="Y80" i="78"/>
  <c r="Z80" i="78"/>
  <c r="AA80" i="78"/>
  <c r="D81" i="78"/>
  <c r="E81" i="78"/>
  <c r="F81" i="78"/>
  <c r="G81" i="78"/>
  <c r="H81" i="78"/>
  <c r="I81" i="78"/>
  <c r="J81" i="78"/>
  <c r="K81" i="78"/>
  <c r="L81" i="78"/>
  <c r="M81" i="78"/>
  <c r="N81" i="78"/>
  <c r="O81" i="78"/>
  <c r="P81" i="78"/>
  <c r="Q81" i="78"/>
  <c r="R81" i="78"/>
  <c r="S81" i="78"/>
  <c r="T81" i="78"/>
  <c r="U81" i="78"/>
  <c r="V81" i="78"/>
  <c r="W81" i="78"/>
  <c r="X81" i="78"/>
  <c r="Y81" i="78"/>
  <c r="Z81" i="78"/>
  <c r="AA81" i="78"/>
  <c r="D82" i="78"/>
  <c r="E82" i="78"/>
  <c r="F82" i="78"/>
  <c r="G82" i="78"/>
  <c r="H82" i="78"/>
  <c r="I82" i="78"/>
  <c r="J82" i="78"/>
  <c r="K82" i="78"/>
  <c r="L82" i="78"/>
  <c r="M82" i="78"/>
  <c r="N82" i="78"/>
  <c r="O82" i="78"/>
  <c r="P82" i="78"/>
  <c r="Q82" i="78"/>
  <c r="R82" i="78"/>
  <c r="S82" i="78"/>
  <c r="T82" i="78"/>
  <c r="U82" i="78"/>
  <c r="V82" i="78"/>
  <c r="W82" i="78"/>
  <c r="X82" i="78"/>
  <c r="Y82" i="78"/>
  <c r="Z82" i="78"/>
  <c r="AA82" i="78"/>
  <c r="D83" i="78"/>
  <c r="E83" i="78"/>
  <c r="F83" i="78"/>
  <c r="G83" i="78"/>
  <c r="H83" i="78"/>
  <c r="I83" i="78"/>
  <c r="J83" i="78"/>
  <c r="K83" i="78"/>
  <c r="L83" i="78"/>
  <c r="M83" i="78"/>
  <c r="N83" i="78"/>
  <c r="O83" i="78"/>
  <c r="P83" i="78"/>
  <c r="Q83" i="78"/>
  <c r="R83" i="78"/>
  <c r="S83" i="78"/>
  <c r="T83" i="78"/>
  <c r="U83" i="78"/>
  <c r="V83" i="78"/>
  <c r="W83" i="78"/>
  <c r="X83" i="78"/>
  <c r="Y83" i="78"/>
  <c r="Z83" i="78"/>
  <c r="AA83" i="78"/>
  <c r="D84" i="78"/>
  <c r="E84" i="78"/>
  <c r="F84" i="78"/>
  <c r="G84" i="78"/>
  <c r="H84" i="78"/>
  <c r="I84" i="78"/>
  <c r="J84" i="78"/>
  <c r="K84" i="78"/>
  <c r="L84" i="78"/>
  <c r="M84" i="78"/>
  <c r="N84" i="78"/>
  <c r="O84" i="78"/>
  <c r="P84" i="78"/>
  <c r="Q84" i="78"/>
  <c r="R84" i="78"/>
  <c r="S84" i="78"/>
  <c r="T84" i="78"/>
  <c r="U84" i="78"/>
  <c r="V84" i="78"/>
  <c r="W84" i="78"/>
  <c r="X84" i="78"/>
  <c r="Y84" i="78"/>
  <c r="Z84" i="78"/>
  <c r="AA84" i="78"/>
  <c r="D85" i="78"/>
  <c r="E85" i="78"/>
  <c r="F85" i="78"/>
  <c r="G85" i="78"/>
  <c r="H85" i="78"/>
  <c r="I85" i="78"/>
  <c r="J85" i="78"/>
  <c r="K85" i="78"/>
  <c r="L85" i="78"/>
  <c r="M85" i="78"/>
  <c r="N85" i="78"/>
  <c r="O85" i="78"/>
  <c r="P85" i="78"/>
  <c r="Q85" i="78"/>
  <c r="R85" i="78"/>
  <c r="S85" i="78"/>
  <c r="T85" i="78"/>
  <c r="U85" i="78"/>
  <c r="V85" i="78"/>
  <c r="W85" i="78"/>
  <c r="X85" i="78"/>
  <c r="Y85" i="78"/>
  <c r="Z85" i="78"/>
  <c r="AA85" i="78"/>
  <c r="D86" i="78"/>
  <c r="E86" i="78"/>
  <c r="F86" i="78"/>
  <c r="G86" i="78"/>
  <c r="H86" i="78"/>
  <c r="I86" i="78"/>
  <c r="J86" i="78"/>
  <c r="K86" i="78"/>
  <c r="L86" i="78"/>
  <c r="M86" i="78"/>
  <c r="N86" i="78"/>
  <c r="O86" i="78"/>
  <c r="P86" i="78"/>
  <c r="Q86" i="78"/>
  <c r="R86" i="78"/>
  <c r="S86" i="78"/>
  <c r="T86" i="78"/>
  <c r="U86" i="78"/>
  <c r="V86" i="78"/>
  <c r="W86" i="78"/>
  <c r="X86" i="78"/>
  <c r="Y86" i="78"/>
  <c r="Z86" i="78"/>
  <c r="AA86" i="78"/>
  <c r="D87" i="78"/>
  <c r="E87" i="78"/>
  <c r="F87" i="78"/>
  <c r="G87" i="78"/>
  <c r="H87" i="78"/>
  <c r="I87" i="78"/>
  <c r="J87" i="78"/>
  <c r="K87" i="78"/>
  <c r="L87" i="78"/>
  <c r="M87" i="78"/>
  <c r="N87" i="78"/>
  <c r="O87" i="78"/>
  <c r="P87" i="78"/>
  <c r="Q87" i="78"/>
  <c r="R87" i="78"/>
  <c r="S87" i="78"/>
  <c r="T87" i="78"/>
  <c r="U87" i="78"/>
  <c r="V87" i="78"/>
  <c r="W87" i="78"/>
  <c r="X87" i="78"/>
  <c r="Y87" i="78"/>
  <c r="Z87" i="78"/>
  <c r="AA87" i="78"/>
  <c r="D88" i="78"/>
  <c r="E88" i="78"/>
  <c r="F88" i="78"/>
  <c r="G88" i="78"/>
  <c r="H88" i="78"/>
  <c r="I88" i="78"/>
  <c r="J88" i="78"/>
  <c r="K88" i="78"/>
  <c r="L88" i="78"/>
  <c r="M88" i="78"/>
  <c r="N88" i="78"/>
  <c r="O88" i="78"/>
  <c r="P88" i="78"/>
  <c r="Q88" i="78"/>
  <c r="R88" i="78"/>
  <c r="S88" i="78"/>
  <c r="T88" i="78"/>
  <c r="U88" i="78"/>
  <c r="V88" i="78"/>
  <c r="W88" i="78"/>
  <c r="X88" i="78"/>
  <c r="Y88" i="78"/>
  <c r="Z88" i="78"/>
  <c r="AA88" i="78"/>
  <c r="D89" i="78"/>
  <c r="E89" i="78"/>
  <c r="F89" i="78"/>
  <c r="G89" i="78"/>
  <c r="H89" i="78"/>
  <c r="I89" i="78"/>
  <c r="J89" i="78"/>
  <c r="K89" i="78"/>
  <c r="L89" i="78"/>
  <c r="M89" i="78"/>
  <c r="N89" i="78"/>
  <c r="O89" i="78"/>
  <c r="P89" i="78"/>
  <c r="Q89" i="78"/>
  <c r="R89" i="78"/>
  <c r="S89" i="78"/>
  <c r="T89" i="78"/>
  <c r="U89" i="78"/>
  <c r="V89" i="78"/>
  <c r="W89" i="78"/>
  <c r="X89" i="78"/>
  <c r="Y89" i="78"/>
  <c r="Z89" i="78"/>
  <c r="AA89" i="78"/>
  <c r="D90" i="78"/>
  <c r="E90" i="78"/>
  <c r="F90" i="78"/>
  <c r="G90" i="78"/>
  <c r="H90" i="78"/>
  <c r="I90" i="78"/>
  <c r="J90" i="78"/>
  <c r="K90" i="78"/>
  <c r="L90" i="78"/>
  <c r="M90" i="78"/>
  <c r="N90" i="78"/>
  <c r="O90" i="78"/>
  <c r="P90" i="78"/>
  <c r="Q90" i="78"/>
  <c r="R90" i="78"/>
  <c r="S90" i="78"/>
  <c r="T90" i="78"/>
  <c r="U90" i="78"/>
  <c r="V90" i="78"/>
  <c r="W90" i="78"/>
  <c r="X90" i="78"/>
  <c r="Y90" i="78"/>
  <c r="Z90" i="78"/>
  <c r="AA90" i="78"/>
  <c r="D91" i="78"/>
  <c r="E91" i="78"/>
  <c r="F91" i="78"/>
  <c r="G91" i="78"/>
  <c r="H91" i="78"/>
  <c r="I91" i="78"/>
  <c r="J91" i="78"/>
  <c r="K91" i="78"/>
  <c r="L91" i="78"/>
  <c r="M91" i="78"/>
  <c r="N91" i="78"/>
  <c r="O91" i="78"/>
  <c r="P91" i="78"/>
  <c r="Q91" i="78"/>
  <c r="R91" i="78"/>
  <c r="S91" i="78"/>
  <c r="T91" i="78"/>
  <c r="U91" i="78"/>
  <c r="V91" i="78"/>
  <c r="W91" i="78"/>
  <c r="X91" i="78"/>
  <c r="Y91" i="78"/>
  <c r="Z91" i="78"/>
  <c r="AA91" i="78"/>
  <c r="D92" i="78"/>
  <c r="E92" i="78"/>
  <c r="F92" i="78"/>
  <c r="G92" i="78"/>
  <c r="H92" i="78"/>
  <c r="I92" i="78"/>
  <c r="J92" i="78"/>
  <c r="K92" i="78"/>
  <c r="L92" i="78"/>
  <c r="M92" i="78"/>
  <c r="N92" i="78"/>
  <c r="O92" i="78"/>
  <c r="P92" i="78"/>
  <c r="Q92" i="78"/>
  <c r="R92" i="78"/>
  <c r="S92" i="78"/>
  <c r="T92" i="78"/>
  <c r="U92" i="78"/>
  <c r="V92" i="78"/>
  <c r="W92" i="78"/>
  <c r="X92" i="78"/>
  <c r="Y92" i="78"/>
  <c r="Z92" i="78"/>
  <c r="AA92" i="78"/>
  <c r="D93" i="78"/>
  <c r="E93" i="78"/>
  <c r="F93" i="78"/>
  <c r="G93" i="78"/>
  <c r="H93" i="78"/>
  <c r="I93" i="78"/>
  <c r="J93" i="78"/>
  <c r="K93" i="78"/>
  <c r="L93" i="78"/>
  <c r="M93" i="78"/>
  <c r="N93" i="78"/>
  <c r="O93" i="78"/>
  <c r="P93" i="78"/>
  <c r="Q93" i="78"/>
  <c r="R93" i="78"/>
  <c r="S93" i="78"/>
  <c r="T93" i="78"/>
  <c r="U93" i="78"/>
  <c r="V93" i="78"/>
  <c r="W93" i="78"/>
  <c r="X93" i="78"/>
  <c r="Y93" i="78"/>
  <c r="Z93" i="78"/>
  <c r="AA93" i="78"/>
  <c r="D94" i="78"/>
  <c r="E94" i="78"/>
  <c r="F94" i="78"/>
  <c r="G94" i="78"/>
  <c r="H94" i="78"/>
  <c r="I94" i="78"/>
  <c r="J94" i="78"/>
  <c r="K94" i="78"/>
  <c r="L94" i="78"/>
  <c r="M94" i="78"/>
  <c r="N94" i="78"/>
  <c r="O94" i="78"/>
  <c r="P94" i="78"/>
  <c r="Q94" i="78"/>
  <c r="R94" i="78"/>
  <c r="S94" i="78"/>
  <c r="T94" i="78"/>
  <c r="U94" i="78"/>
  <c r="V94" i="78"/>
  <c r="W94" i="78"/>
  <c r="X94" i="78"/>
  <c r="Y94" i="78"/>
  <c r="Z94" i="78"/>
  <c r="AA94" i="78"/>
  <c r="D95" i="78"/>
  <c r="E95" i="78"/>
  <c r="F95" i="78"/>
  <c r="G95" i="78"/>
  <c r="H95" i="78"/>
  <c r="I95" i="78"/>
  <c r="J95" i="78"/>
  <c r="K95" i="78"/>
  <c r="L95" i="78"/>
  <c r="M95" i="78"/>
  <c r="N95" i="78"/>
  <c r="O95" i="78"/>
  <c r="P95" i="78"/>
  <c r="Q95" i="78"/>
  <c r="R95" i="78"/>
  <c r="S95" i="78"/>
  <c r="T95" i="78"/>
  <c r="U95" i="78"/>
  <c r="V95" i="78"/>
  <c r="W95" i="78"/>
  <c r="X95" i="78"/>
  <c r="Y95" i="78"/>
  <c r="Z95" i="78"/>
  <c r="AA95" i="78"/>
  <c r="D96" i="78"/>
  <c r="E96" i="78"/>
  <c r="F96" i="78"/>
  <c r="G96" i="78"/>
  <c r="H96" i="78"/>
  <c r="I96" i="78"/>
  <c r="J96" i="78"/>
  <c r="K96" i="78"/>
  <c r="L96" i="78"/>
  <c r="M96" i="78"/>
  <c r="N96" i="78"/>
  <c r="O96" i="78"/>
  <c r="P96" i="78"/>
  <c r="Q96" i="78"/>
  <c r="R96" i="78"/>
  <c r="S96" i="78"/>
  <c r="T96" i="78"/>
  <c r="U96" i="78"/>
  <c r="V96" i="78"/>
  <c r="W96" i="78"/>
  <c r="X96" i="78"/>
  <c r="Y96" i="78"/>
  <c r="Z96" i="78"/>
  <c r="AA96" i="78"/>
  <c r="D97" i="78"/>
  <c r="E97" i="78"/>
  <c r="F97" i="78"/>
  <c r="G97" i="78"/>
  <c r="H97" i="78"/>
  <c r="I97" i="78"/>
  <c r="J97" i="78"/>
  <c r="K97" i="78"/>
  <c r="L97" i="78"/>
  <c r="M97" i="78"/>
  <c r="N97" i="78"/>
  <c r="O97" i="78"/>
  <c r="P97" i="78"/>
  <c r="Q97" i="78"/>
  <c r="R97" i="78"/>
  <c r="S97" i="78"/>
  <c r="T97" i="78"/>
  <c r="U97" i="78"/>
  <c r="V97" i="78"/>
  <c r="W97" i="78"/>
  <c r="X97" i="78"/>
  <c r="Y97" i="78"/>
  <c r="Z97" i="78"/>
  <c r="AA97" i="78"/>
  <c r="D98" i="78"/>
  <c r="E98" i="78"/>
  <c r="F98" i="78"/>
  <c r="G98" i="78"/>
  <c r="H98" i="78"/>
  <c r="I98" i="78"/>
  <c r="J98" i="78"/>
  <c r="K98" i="78"/>
  <c r="L98" i="78"/>
  <c r="M98" i="78"/>
  <c r="N98" i="78"/>
  <c r="O98" i="78"/>
  <c r="P98" i="78"/>
  <c r="Q98" i="78"/>
  <c r="R98" i="78"/>
  <c r="S98" i="78"/>
  <c r="T98" i="78"/>
  <c r="U98" i="78"/>
  <c r="V98" i="78"/>
  <c r="W98" i="78"/>
  <c r="X98" i="78"/>
  <c r="Y98" i="78"/>
  <c r="Z98" i="78"/>
  <c r="AA98" i="78"/>
  <c r="D99" i="78"/>
  <c r="E99" i="78"/>
  <c r="F99" i="78"/>
  <c r="G99" i="78"/>
  <c r="H99" i="78"/>
  <c r="I99" i="78"/>
  <c r="J99" i="78"/>
  <c r="K99" i="78"/>
  <c r="L99" i="78"/>
  <c r="M99" i="78"/>
  <c r="N99" i="78"/>
  <c r="O99" i="78"/>
  <c r="P99" i="78"/>
  <c r="Q99" i="78"/>
  <c r="R99" i="78"/>
  <c r="S99" i="78"/>
  <c r="T99" i="78"/>
  <c r="U99" i="78"/>
  <c r="V99" i="78"/>
  <c r="W99" i="78"/>
  <c r="X99" i="78"/>
  <c r="Y99" i="78"/>
  <c r="Z99" i="78"/>
  <c r="AA99" i="78"/>
  <c r="D100" i="78"/>
  <c r="E100" i="78"/>
  <c r="F100" i="78"/>
  <c r="G100" i="78"/>
  <c r="H100" i="78"/>
  <c r="I100" i="78"/>
  <c r="J100" i="78"/>
  <c r="K100" i="78"/>
  <c r="L100" i="78"/>
  <c r="M100" i="78"/>
  <c r="N100" i="78"/>
  <c r="O100" i="78"/>
  <c r="P100" i="78"/>
  <c r="Q100" i="78"/>
  <c r="R100" i="78"/>
  <c r="S100" i="78"/>
  <c r="T100" i="78"/>
  <c r="U100" i="78"/>
  <c r="V100" i="78"/>
  <c r="W100" i="78"/>
  <c r="X100" i="78"/>
  <c r="Y100" i="78"/>
  <c r="Z100" i="78"/>
  <c r="AA100" i="78"/>
  <c r="D101" i="78"/>
  <c r="E101" i="78"/>
  <c r="F101" i="78"/>
  <c r="G101" i="78"/>
  <c r="H101" i="78"/>
  <c r="I101" i="78"/>
  <c r="J101" i="78"/>
  <c r="K101" i="78"/>
  <c r="L101" i="78"/>
  <c r="M101" i="78"/>
  <c r="N101" i="78"/>
  <c r="O101" i="78"/>
  <c r="P101" i="78"/>
  <c r="Q101" i="78"/>
  <c r="R101" i="78"/>
  <c r="S101" i="78"/>
  <c r="T101" i="78"/>
  <c r="U101" i="78"/>
  <c r="V101" i="78"/>
  <c r="W101" i="78"/>
  <c r="X101" i="78"/>
  <c r="Y101" i="78"/>
  <c r="Z101" i="78"/>
  <c r="AA101" i="78"/>
  <c r="D102" i="78"/>
  <c r="E102" i="78"/>
  <c r="F102" i="78"/>
  <c r="G102" i="78"/>
  <c r="H102" i="78"/>
  <c r="I102" i="78"/>
  <c r="J102" i="78"/>
  <c r="K102" i="78"/>
  <c r="L102" i="78"/>
  <c r="M102" i="78"/>
  <c r="N102" i="78"/>
  <c r="O102" i="78"/>
  <c r="P102" i="78"/>
  <c r="Q102" i="78"/>
  <c r="R102" i="78"/>
  <c r="S102" i="78"/>
  <c r="T102" i="78"/>
  <c r="U102" i="78"/>
  <c r="V102" i="78"/>
  <c r="W102" i="78"/>
  <c r="X102" i="78"/>
  <c r="Y102" i="78"/>
  <c r="Z102" i="78"/>
  <c r="AA102" i="78"/>
  <c r="D103" i="78"/>
  <c r="E103" i="78"/>
  <c r="F103" i="78"/>
  <c r="G103" i="78"/>
  <c r="H103" i="78"/>
  <c r="I103" i="78"/>
  <c r="J103" i="78"/>
  <c r="K103" i="78"/>
  <c r="L103" i="78"/>
  <c r="M103" i="78"/>
  <c r="N103" i="78"/>
  <c r="O103" i="78"/>
  <c r="P103" i="78"/>
  <c r="Q103" i="78"/>
  <c r="R103" i="78"/>
  <c r="S103" i="78"/>
  <c r="T103" i="78"/>
  <c r="U103" i="78"/>
  <c r="V103" i="78"/>
  <c r="W103" i="78"/>
  <c r="X103" i="78"/>
  <c r="Y103" i="78"/>
  <c r="Z103" i="78"/>
  <c r="AA103" i="78"/>
  <c r="D104" i="78"/>
  <c r="E104" i="78"/>
  <c r="F104" i="78"/>
  <c r="G104" i="78"/>
  <c r="H104" i="78"/>
  <c r="I104" i="78"/>
  <c r="J104" i="78"/>
  <c r="K104" i="78"/>
  <c r="L104" i="78"/>
  <c r="M104" i="78"/>
  <c r="N104" i="78"/>
  <c r="O104" i="78"/>
  <c r="P104" i="78"/>
  <c r="Q104" i="78"/>
  <c r="R104" i="78"/>
  <c r="S104" i="78"/>
  <c r="T104" i="78"/>
  <c r="U104" i="78"/>
  <c r="V104" i="78"/>
  <c r="W104" i="78"/>
  <c r="X104" i="78"/>
  <c r="Y104" i="78"/>
  <c r="Z104" i="78"/>
  <c r="AA104" i="78"/>
  <c r="D105" i="78"/>
  <c r="E105" i="78"/>
  <c r="F105" i="78"/>
  <c r="G105" i="78"/>
  <c r="H105" i="78"/>
  <c r="I105" i="78"/>
  <c r="J105" i="78"/>
  <c r="K105" i="78"/>
  <c r="L105" i="78"/>
  <c r="M105" i="78"/>
  <c r="N105" i="78"/>
  <c r="O105" i="78"/>
  <c r="P105" i="78"/>
  <c r="Q105" i="78"/>
  <c r="R105" i="78"/>
  <c r="S105" i="78"/>
  <c r="T105" i="78"/>
  <c r="U105" i="78"/>
  <c r="V105" i="78"/>
  <c r="W105" i="78"/>
  <c r="X105" i="78"/>
  <c r="Y105" i="78"/>
  <c r="Z105" i="78"/>
  <c r="AA105" i="78"/>
  <c r="D106" i="78"/>
  <c r="E106" i="78"/>
  <c r="F106" i="78"/>
  <c r="G106" i="78"/>
  <c r="H106" i="78"/>
  <c r="I106" i="78"/>
  <c r="J106" i="78"/>
  <c r="K106" i="78"/>
  <c r="L106" i="78"/>
  <c r="M106" i="78"/>
  <c r="N106" i="78"/>
  <c r="O106" i="78"/>
  <c r="P106" i="78"/>
  <c r="Q106" i="78"/>
  <c r="R106" i="78"/>
  <c r="S106" i="78"/>
  <c r="T106" i="78"/>
  <c r="U106" i="78"/>
  <c r="V106" i="78"/>
  <c r="W106" i="78"/>
  <c r="X106" i="78"/>
  <c r="Y106" i="78"/>
  <c r="Z106" i="78"/>
  <c r="AA106" i="78"/>
  <c r="C7" i="78"/>
  <c r="C8" i="78"/>
  <c r="C9" i="78"/>
  <c r="C10" i="78"/>
  <c r="C11" i="78"/>
  <c r="C12" i="78"/>
  <c r="C13" i="78"/>
  <c r="C14" i="78"/>
  <c r="C15" i="78"/>
  <c r="C16" i="78"/>
  <c r="C17" i="78"/>
  <c r="C18" i="78"/>
  <c r="C19" i="78"/>
  <c r="C20" i="78"/>
  <c r="C21" i="78"/>
  <c r="C22" i="78"/>
  <c r="C23" i="78"/>
  <c r="C24" i="78"/>
  <c r="C25" i="78"/>
  <c r="C26" i="78"/>
  <c r="C27" i="78"/>
  <c r="C28" i="78"/>
  <c r="C29" i="78"/>
  <c r="C30" i="78"/>
  <c r="C31" i="78"/>
  <c r="C32" i="78"/>
  <c r="C33" i="78"/>
  <c r="C34" i="78"/>
  <c r="C35" i="78"/>
  <c r="C36" i="78"/>
  <c r="C37" i="78"/>
  <c r="C38" i="78"/>
  <c r="C39" i="78"/>
  <c r="C40" i="78"/>
  <c r="C41" i="78"/>
  <c r="C42" i="78"/>
  <c r="C43" i="78"/>
  <c r="C44" i="78"/>
  <c r="C45" i="78"/>
  <c r="C46" i="78"/>
  <c r="C47" i="78"/>
  <c r="C48" i="78"/>
  <c r="C49" i="78"/>
  <c r="C50" i="78"/>
  <c r="C51" i="78"/>
  <c r="C52" i="78"/>
  <c r="C53" i="78"/>
  <c r="C54" i="78"/>
  <c r="C55" i="78"/>
  <c r="C56" i="78"/>
  <c r="C57" i="78"/>
  <c r="C58" i="78"/>
  <c r="C59" i="78"/>
  <c r="C60" i="78"/>
  <c r="C61" i="78"/>
  <c r="C62" i="78"/>
  <c r="C63" i="78"/>
  <c r="C64" i="78"/>
  <c r="C65" i="78"/>
  <c r="C66" i="78"/>
  <c r="C67" i="78"/>
  <c r="C68" i="78"/>
  <c r="C69" i="78"/>
  <c r="C70" i="78"/>
  <c r="C71" i="78"/>
  <c r="C72" i="78"/>
  <c r="C73" i="78"/>
  <c r="C74" i="78"/>
  <c r="C75" i="78"/>
  <c r="C76" i="78"/>
  <c r="C77" i="78"/>
  <c r="C78" i="78"/>
  <c r="C79" i="78"/>
  <c r="C80" i="78"/>
  <c r="C81" i="78"/>
  <c r="C82" i="78"/>
  <c r="C83" i="78"/>
  <c r="C84" i="78"/>
  <c r="C85" i="78"/>
  <c r="C86" i="78"/>
  <c r="C87" i="78"/>
  <c r="C88" i="78"/>
  <c r="C89" i="78"/>
  <c r="C90" i="78"/>
  <c r="C91" i="78"/>
  <c r="C92" i="78"/>
  <c r="C93" i="78"/>
  <c r="C94" i="78"/>
  <c r="C95" i="78"/>
  <c r="C96" i="78"/>
  <c r="C97" i="78"/>
  <c r="C98" i="78"/>
  <c r="C99" i="78"/>
  <c r="C100" i="78"/>
  <c r="C101" i="78"/>
  <c r="C102" i="78"/>
  <c r="C103" i="78"/>
  <c r="C104" i="78"/>
  <c r="C105" i="78"/>
  <c r="C106" i="78"/>
  <c r="C107" i="78"/>
  <c r="C6" i="78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Z6" i="77"/>
  <c r="AA6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Z7" i="77"/>
  <c r="AA7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Z8" i="77"/>
  <c r="AA8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Z9" i="77"/>
  <c r="AA9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Z10" i="77"/>
  <c r="AA10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Z11" i="77"/>
  <c r="AA11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Z12" i="77"/>
  <c r="AA12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Z13" i="77"/>
  <c r="AA13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Z14" i="77"/>
  <c r="AA14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Z15" i="77"/>
  <c r="AA15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Z16" i="77"/>
  <c r="AA16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Z17" i="77"/>
  <c r="AA17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Z18" i="77"/>
  <c r="AA18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Z19" i="77"/>
  <c r="AA19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Z20" i="77"/>
  <c r="AA20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Z21" i="77"/>
  <c r="AA21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Z22" i="77"/>
  <c r="AA22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Z23" i="77"/>
  <c r="AA23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Z24" i="77"/>
  <c r="AA24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Z25" i="77"/>
  <c r="AA25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Z26" i="77"/>
  <c r="AA26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Z27" i="77"/>
  <c r="AA27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Z28" i="77"/>
  <c r="AA28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Z29" i="77"/>
  <c r="AA29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Z30" i="77"/>
  <c r="AA30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Z31" i="77"/>
  <c r="AA31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Z32" i="77"/>
  <c r="AA32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Z33" i="77"/>
  <c r="AA33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Z34" i="77"/>
  <c r="AA34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Z35" i="77"/>
  <c r="AA35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Z36" i="77"/>
  <c r="AA36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Z37" i="77"/>
  <c r="AA37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Z38" i="77"/>
  <c r="AA38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Z39" i="77"/>
  <c r="AA39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Z40" i="77"/>
  <c r="AA40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Z41" i="77"/>
  <c r="AA41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Z42" i="77"/>
  <c r="AA42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Z43" i="77"/>
  <c r="AA43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Z44" i="77"/>
  <c r="AA44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Z45" i="77"/>
  <c r="AA45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Z46" i="77"/>
  <c r="AA46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Z47" i="77"/>
  <c r="AA47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Z48" i="77"/>
  <c r="AA48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Z49" i="77"/>
  <c r="AA49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Z50" i="77"/>
  <c r="AA50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Z51" i="77"/>
  <c r="AA51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Z52" i="77"/>
  <c r="AA52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Z53" i="77"/>
  <c r="AA53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Z54" i="77"/>
  <c r="AA54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Z55" i="77"/>
  <c r="AA55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Z56" i="77"/>
  <c r="AA56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Z57" i="77"/>
  <c r="AA57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Z58" i="77"/>
  <c r="AA58" i="77"/>
  <c r="D59" i="77"/>
  <c r="E59" i="77"/>
  <c r="F59" i="77"/>
  <c r="G59" i="77"/>
  <c r="H59" i="77"/>
  <c r="I59" i="77"/>
  <c r="J59" i="77"/>
  <c r="K59" i="77"/>
  <c r="L59" i="77"/>
  <c r="M59" i="77"/>
  <c r="N59" i="77"/>
  <c r="O59" i="77"/>
  <c r="P59" i="77"/>
  <c r="Q59" i="77"/>
  <c r="R59" i="77"/>
  <c r="S59" i="77"/>
  <c r="T59" i="77"/>
  <c r="U59" i="77"/>
  <c r="V59" i="77"/>
  <c r="W59" i="77"/>
  <c r="X59" i="77"/>
  <c r="Y59" i="77"/>
  <c r="Z59" i="77"/>
  <c r="AA59" i="77"/>
  <c r="D60" i="77"/>
  <c r="E60" i="77"/>
  <c r="F60" i="77"/>
  <c r="G60" i="77"/>
  <c r="H60" i="77"/>
  <c r="I60" i="77"/>
  <c r="J60" i="77"/>
  <c r="K60" i="77"/>
  <c r="L60" i="77"/>
  <c r="M60" i="77"/>
  <c r="N60" i="77"/>
  <c r="O60" i="77"/>
  <c r="P60" i="77"/>
  <c r="Q60" i="77"/>
  <c r="R60" i="77"/>
  <c r="S60" i="77"/>
  <c r="T60" i="77"/>
  <c r="U60" i="77"/>
  <c r="V60" i="77"/>
  <c r="W60" i="77"/>
  <c r="X60" i="77"/>
  <c r="Y60" i="77"/>
  <c r="Z60" i="77"/>
  <c r="AA60" i="77"/>
  <c r="D61" i="77"/>
  <c r="E61" i="77"/>
  <c r="F61" i="77"/>
  <c r="G61" i="77"/>
  <c r="H61" i="77"/>
  <c r="I61" i="77"/>
  <c r="J61" i="77"/>
  <c r="K61" i="77"/>
  <c r="L61" i="77"/>
  <c r="M61" i="77"/>
  <c r="N61" i="77"/>
  <c r="O61" i="77"/>
  <c r="P61" i="77"/>
  <c r="Q61" i="77"/>
  <c r="R61" i="77"/>
  <c r="S61" i="77"/>
  <c r="T61" i="77"/>
  <c r="U61" i="77"/>
  <c r="V61" i="77"/>
  <c r="W61" i="77"/>
  <c r="X61" i="77"/>
  <c r="Y61" i="77"/>
  <c r="Z61" i="77"/>
  <c r="AA61" i="77"/>
  <c r="D62" i="77"/>
  <c r="E62" i="77"/>
  <c r="F62" i="77"/>
  <c r="G62" i="77"/>
  <c r="H62" i="77"/>
  <c r="I62" i="77"/>
  <c r="J62" i="77"/>
  <c r="K62" i="77"/>
  <c r="L62" i="77"/>
  <c r="M62" i="77"/>
  <c r="N62" i="77"/>
  <c r="O62" i="77"/>
  <c r="P62" i="77"/>
  <c r="Q62" i="77"/>
  <c r="R62" i="77"/>
  <c r="S62" i="77"/>
  <c r="T62" i="77"/>
  <c r="U62" i="77"/>
  <c r="V62" i="77"/>
  <c r="W62" i="77"/>
  <c r="X62" i="77"/>
  <c r="Y62" i="77"/>
  <c r="Z62" i="77"/>
  <c r="AA62" i="77"/>
  <c r="D63" i="77"/>
  <c r="E63" i="77"/>
  <c r="F63" i="77"/>
  <c r="G63" i="77"/>
  <c r="H63" i="77"/>
  <c r="I63" i="77"/>
  <c r="J63" i="77"/>
  <c r="K63" i="77"/>
  <c r="L63" i="77"/>
  <c r="M63" i="77"/>
  <c r="N63" i="77"/>
  <c r="O63" i="77"/>
  <c r="P63" i="77"/>
  <c r="Q63" i="77"/>
  <c r="R63" i="77"/>
  <c r="S63" i="77"/>
  <c r="T63" i="77"/>
  <c r="U63" i="77"/>
  <c r="V63" i="77"/>
  <c r="W63" i="77"/>
  <c r="X63" i="77"/>
  <c r="Y63" i="77"/>
  <c r="Z63" i="77"/>
  <c r="AA63" i="77"/>
  <c r="D64" i="77"/>
  <c r="E64" i="77"/>
  <c r="F64" i="77"/>
  <c r="G64" i="77"/>
  <c r="H64" i="77"/>
  <c r="I64" i="77"/>
  <c r="J64" i="77"/>
  <c r="K64" i="77"/>
  <c r="L64" i="77"/>
  <c r="M64" i="77"/>
  <c r="N64" i="77"/>
  <c r="O64" i="77"/>
  <c r="P64" i="77"/>
  <c r="Q64" i="77"/>
  <c r="R64" i="77"/>
  <c r="S64" i="77"/>
  <c r="T64" i="77"/>
  <c r="U64" i="77"/>
  <c r="V64" i="77"/>
  <c r="W64" i="77"/>
  <c r="X64" i="77"/>
  <c r="Y64" i="77"/>
  <c r="Z64" i="77"/>
  <c r="AA64" i="77"/>
  <c r="D65" i="77"/>
  <c r="E65" i="77"/>
  <c r="F65" i="77"/>
  <c r="G65" i="77"/>
  <c r="H65" i="77"/>
  <c r="I65" i="77"/>
  <c r="J65" i="77"/>
  <c r="K65" i="77"/>
  <c r="L65" i="77"/>
  <c r="M65" i="77"/>
  <c r="N65" i="77"/>
  <c r="O65" i="77"/>
  <c r="P65" i="77"/>
  <c r="Q65" i="77"/>
  <c r="R65" i="77"/>
  <c r="S65" i="77"/>
  <c r="T65" i="77"/>
  <c r="U65" i="77"/>
  <c r="V65" i="77"/>
  <c r="W65" i="77"/>
  <c r="X65" i="77"/>
  <c r="Y65" i="77"/>
  <c r="Z65" i="77"/>
  <c r="AA65" i="77"/>
  <c r="D66" i="77"/>
  <c r="E66" i="77"/>
  <c r="F66" i="77"/>
  <c r="G66" i="77"/>
  <c r="H66" i="77"/>
  <c r="I66" i="77"/>
  <c r="J66" i="77"/>
  <c r="K66" i="77"/>
  <c r="L66" i="77"/>
  <c r="M66" i="77"/>
  <c r="N66" i="77"/>
  <c r="O66" i="77"/>
  <c r="P66" i="77"/>
  <c r="Q66" i="77"/>
  <c r="R66" i="77"/>
  <c r="S66" i="77"/>
  <c r="T66" i="77"/>
  <c r="U66" i="77"/>
  <c r="V66" i="77"/>
  <c r="W66" i="77"/>
  <c r="X66" i="77"/>
  <c r="Y66" i="77"/>
  <c r="Z66" i="77"/>
  <c r="AA66" i="77"/>
  <c r="D67" i="77"/>
  <c r="E67" i="77"/>
  <c r="F67" i="77"/>
  <c r="G67" i="77"/>
  <c r="H67" i="77"/>
  <c r="I67" i="77"/>
  <c r="J67" i="77"/>
  <c r="K67" i="77"/>
  <c r="L67" i="77"/>
  <c r="M67" i="77"/>
  <c r="N67" i="77"/>
  <c r="O67" i="77"/>
  <c r="P67" i="77"/>
  <c r="Q67" i="77"/>
  <c r="R67" i="77"/>
  <c r="S67" i="77"/>
  <c r="T67" i="77"/>
  <c r="U67" i="77"/>
  <c r="V67" i="77"/>
  <c r="W67" i="77"/>
  <c r="X67" i="77"/>
  <c r="Y67" i="77"/>
  <c r="Z67" i="77"/>
  <c r="AA67" i="77"/>
  <c r="D68" i="77"/>
  <c r="E68" i="77"/>
  <c r="F68" i="77"/>
  <c r="G68" i="77"/>
  <c r="H68" i="77"/>
  <c r="I68" i="77"/>
  <c r="J68" i="77"/>
  <c r="K68" i="77"/>
  <c r="L68" i="77"/>
  <c r="M68" i="77"/>
  <c r="N68" i="77"/>
  <c r="O68" i="77"/>
  <c r="P68" i="77"/>
  <c r="Q68" i="77"/>
  <c r="R68" i="77"/>
  <c r="S68" i="77"/>
  <c r="T68" i="77"/>
  <c r="U68" i="77"/>
  <c r="V68" i="77"/>
  <c r="W68" i="77"/>
  <c r="X68" i="77"/>
  <c r="Y68" i="77"/>
  <c r="Z68" i="77"/>
  <c r="AA68" i="77"/>
  <c r="D69" i="77"/>
  <c r="E69" i="77"/>
  <c r="F69" i="77"/>
  <c r="G69" i="77"/>
  <c r="H69" i="77"/>
  <c r="I69" i="77"/>
  <c r="J69" i="77"/>
  <c r="K69" i="77"/>
  <c r="L69" i="77"/>
  <c r="M69" i="77"/>
  <c r="N69" i="77"/>
  <c r="O69" i="77"/>
  <c r="P69" i="77"/>
  <c r="Q69" i="77"/>
  <c r="R69" i="77"/>
  <c r="S69" i="77"/>
  <c r="T69" i="77"/>
  <c r="U69" i="77"/>
  <c r="V69" i="77"/>
  <c r="W69" i="77"/>
  <c r="X69" i="77"/>
  <c r="Y69" i="77"/>
  <c r="Z69" i="77"/>
  <c r="AA69" i="77"/>
  <c r="D70" i="77"/>
  <c r="E70" i="77"/>
  <c r="F70" i="77"/>
  <c r="G70" i="77"/>
  <c r="H70" i="77"/>
  <c r="I70" i="77"/>
  <c r="J70" i="77"/>
  <c r="K70" i="77"/>
  <c r="L70" i="77"/>
  <c r="M70" i="77"/>
  <c r="N70" i="77"/>
  <c r="O70" i="77"/>
  <c r="P70" i="77"/>
  <c r="Q70" i="77"/>
  <c r="R70" i="77"/>
  <c r="S70" i="77"/>
  <c r="T70" i="77"/>
  <c r="U70" i="77"/>
  <c r="V70" i="77"/>
  <c r="W70" i="77"/>
  <c r="X70" i="77"/>
  <c r="Y70" i="77"/>
  <c r="Z70" i="77"/>
  <c r="AA70" i="77"/>
  <c r="D71" i="77"/>
  <c r="E71" i="77"/>
  <c r="F71" i="77"/>
  <c r="G71" i="77"/>
  <c r="H71" i="77"/>
  <c r="I71" i="77"/>
  <c r="J71" i="77"/>
  <c r="K71" i="77"/>
  <c r="L71" i="77"/>
  <c r="M71" i="77"/>
  <c r="N71" i="77"/>
  <c r="O71" i="77"/>
  <c r="P71" i="77"/>
  <c r="Q71" i="77"/>
  <c r="R71" i="77"/>
  <c r="S71" i="77"/>
  <c r="T71" i="77"/>
  <c r="U71" i="77"/>
  <c r="V71" i="77"/>
  <c r="W71" i="77"/>
  <c r="X71" i="77"/>
  <c r="Y71" i="77"/>
  <c r="Z71" i="77"/>
  <c r="AA71" i="77"/>
  <c r="D72" i="77"/>
  <c r="E72" i="77"/>
  <c r="F72" i="77"/>
  <c r="G72" i="77"/>
  <c r="H72" i="77"/>
  <c r="I72" i="77"/>
  <c r="J72" i="77"/>
  <c r="K72" i="77"/>
  <c r="L72" i="77"/>
  <c r="M72" i="77"/>
  <c r="N72" i="77"/>
  <c r="O72" i="77"/>
  <c r="P72" i="77"/>
  <c r="Q72" i="77"/>
  <c r="R72" i="77"/>
  <c r="S72" i="77"/>
  <c r="T72" i="77"/>
  <c r="U72" i="77"/>
  <c r="V72" i="77"/>
  <c r="W72" i="77"/>
  <c r="X72" i="77"/>
  <c r="Y72" i="77"/>
  <c r="Z72" i="77"/>
  <c r="AA72" i="77"/>
  <c r="D73" i="77"/>
  <c r="E73" i="77"/>
  <c r="F73" i="77"/>
  <c r="G73" i="77"/>
  <c r="H73" i="77"/>
  <c r="I73" i="77"/>
  <c r="J73" i="77"/>
  <c r="K73" i="77"/>
  <c r="L73" i="77"/>
  <c r="M73" i="77"/>
  <c r="N73" i="77"/>
  <c r="O73" i="77"/>
  <c r="P73" i="77"/>
  <c r="Q73" i="77"/>
  <c r="R73" i="77"/>
  <c r="S73" i="77"/>
  <c r="T73" i="77"/>
  <c r="U73" i="77"/>
  <c r="V73" i="77"/>
  <c r="W73" i="77"/>
  <c r="X73" i="77"/>
  <c r="Y73" i="77"/>
  <c r="Z73" i="77"/>
  <c r="AA73" i="77"/>
  <c r="D74" i="77"/>
  <c r="E74" i="77"/>
  <c r="F74" i="77"/>
  <c r="G74" i="77"/>
  <c r="H74" i="77"/>
  <c r="I74" i="77"/>
  <c r="J74" i="77"/>
  <c r="K74" i="77"/>
  <c r="L74" i="77"/>
  <c r="M74" i="77"/>
  <c r="N74" i="77"/>
  <c r="O74" i="77"/>
  <c r="P74" i="77"/>
  <c r="Q74" i="77"/>
  <c r="R74" i="77"/>
  <c r="S74" i="77"/>
  <c r="T74" i="77"/>
  <c r="U74" i="77"/>
  <c r="V74" i="77"/>
  <c r="W74" i="77"/>
  <c r="X74" i="77"/>
  <c r="Y74" i="77"/>
  <c r="Z74" i="77"/>
  <c r="AA74" i="77"/>
  <c r="D75" i="77"/>
  <c r="E75" i="77"/>
  <c r="F75" i="77"/>
  <c r="G75" i="77"/>
  <c r="H75" i="77"/>
  <c r="I75" i="77"/>
  <c r="J75" i="77"/>
  <c r="K75" i="77"/>
  <c r="L75" i="77"/>
  <c r="M75" i="77"/>
  <c r="N75" i="77"/>
  <c r="O75" i="77"/>
  <c r="P75" i="77"/>
  <c r="Q75" i="77"/>
  <c r="R75" i="77"/>
  <c r="S75" i="77"/>
  <c r="T75" i="77"/>
  <c r="U75" i="77"/>
  <c r="V75" i="77"/>
  <c r="W75" i="77"/>
  <c r="X75" i="77"/>
  <c r="Y75" i="77"/>
  <c r="Z75" i="77"/>
  <c r="AA75" i="77"/>
  <c r="D76" i="77"/>
  <c r="E76" i="77"/>
  <c r="F76" i="77"/>
  <c r="G76" i="77"/>
  <c r="H76" i="77"/>
  <c r="I76" i="77"/>
  <c r="J76" i="77"/>
  <c r="K76" i="77"/>
  <c r="L76" i="77"/>
  <c r="M76" i="77"/>
  <c r="N76" i="77"/>
  <c r="O76" i="77"/>
  <c r="P76" i="77"/>
  <c r="Q76" i="77"/>
  <c r="R76" i="77"/>
  <c r="S76" i="77"/>
  <c r="T76" i="77"/>
  <c r="U76" i="77"/>
  <c r="V76" i="77"/>
  <c r="W76" i="77"/>
  <c r="X76" i="77"/>
  <c r="Y76" i="77"/>
  <c r="Z76" i="77"/>
  <c r="AA76" i="77"/>
  <c r="D77" i="77"/>
  <c r="E77" i="77"/>
  <c r="F77" i="77"/>
  <c r="G77" i="77"/>
  <c r="H77" i="77"/>
  <c r="I77" i="77"/>
  <c r="J77" i="77"/>
  <c r="K77" i="77"/>
  <c r="L77" i="77"/>
  <c r="M77" i="77"/>
  <c r="N77" i="77"/>
  <c r="O77" i="77"/>
  <c r="P77" i="77"/>
  <c r="Q77" i="77"/>
  <c r="R77" i="77"/>
  <c r="S77" i="77"/>
  <c r="T77" i="77"/>
  <c r="U77" i="77"/>
  <c r="V77" i="77"/>
  <c r="W77" i="77"/>
  <c r="X77" i="77"/>
  <c r="Y77" i="77"/>
  <c r="Z77" i="77"/>
  <c r="AA77" i="77"/>
  <c r="D78" i="77"/>
  <c r="E78" i="77"/>
  <c r="F78" i="77"/>
  <c r="G78" i="77"/>
  <c r="H78" i="77"/>
  <c r="I78" i="77"/>
  <c r="J78" i="77"/>
  <c r="K78" i="77"/>
  <c r="L78" i="77"/>
  <c r="M78" i="77"/>
  <c r="N78" i="77"/>
  <c r="O78" i="77"/>
  <c r="P78" i="77"/>
  <c r="Q78" i="77"/>
  <c r="R78" i="77"/>
  <c r="S78" i="77"/>
  <c r="T78" i="77"/>
  <c r="U78" i="77"/>
  <c r="V78" i="77"/>
  <c r="W78" i="77"/>
  <c r="X78" i="77"/>
  <c r="Y78" i="77"/>
  <c r="Z78" i="77"/>
  <c r="AA78" i="77"/>
  <c r="D79" i="77"/>
  <c r="E79" i="77"/>
  <c r="F79" i="77"/>
  <c r="G79" i="77"/>
  <c r="H79" i="77"/>
  <c r="I79" i="77"/>
  <c r="J79" i="77"/>
  <c r="K79" i="77"/>
  <c r="L79" i="77"/>
  <c r="M79" i="77"/>
  <c r="N79" i="77"/>
  <c r="O79" i="77"/>
  <c r="P79" i="77"/>
  <c r="Q79" i="77"/>
  <c r="R79" i="77"/>
  <c r="S79" i="77"/>
  <c r="T79" i="77"/>
  <c r="U79" i="77"/>
  <c r="V79" i="77"/>
  <c r="W79" i="77"/>
  <c r="X79" i="77"/>
  <c r="Y79" i="77"/>
  <c r="Z79" i="77"/>
  <c r="AA79" i="77"/>
  <c r="D80" i="77"/>
  <c r="E80" i="77"/>
  <c r="F80" i="77"/>
  <c r="G80" i="77"/>
  <c r="H80" i="77"/>
  <c r="I80" i="77"/>
  <c r="J80" i="77"/>
  <c r="K80" i="77"/>
  <c r="L80" i="77"/>
  <c r="M80" i="77"/>
  <c r="N80" i="77"/>
  <c r="O80" i="77"/>
  <c r="P80" i="77"/>
  <c r="Q80" i="77"/>
  <c r="R80" i="77"/>
  <c r="S80" i="77"/>
  <c r="T80" i="77"/>
  <c r="U80" i="77"/>
  <c r="V80" i="77"/>
  <c r="W80" i="77"/>
  <c r="X80" i="77"/>
  <c r="Y80" i="77"/>
  <c r="Z80" i="77"/>
  <c r="AA80" i="77"/>
  <c r="D81" i="77"/>
  <c r="E81" i="77"/>
  <c r="F81" i="77"/>
  <c r="G81" i="77"/>
  <c r="H81" i="77"/>
  <c r="I81" i="77"/>
  <c r="J81" i="77"/>
  <c r="K81" i="77"/>
  <c r="L81" i="77"/>
  <c r="M81" i="77"/>
  <c r="N81" i="77"/>
  <c r="O81" i="77"/>
  <c r="P81" i="77"/>
  <c r="Q81" i="77"/>
  <c r="R81" i="77"/>
  <c r="S81" i="77"/>
  <c r="T81" i="77"/>
  <c r="U81" i="77"/>
  <c r="V81" i="77"/>
  <c r="W81" i="77"/>
  <c r="X81" i="77"/>
  <c r="Y81" i="77"/>
  <c r="Z81" i="77"/>
  <c r="AA81" i="77"/>
  <c r="D82" i="77"/>
  <c r="E82" i="77"/>
  <c r="F82" i="77"/>
  <c r="G82" i="77"/>
  <c r="H82" i="77"/>
  <c r="I82" i="77"/>
  <c r="J82" i="77"/>
  <c r="K82" i="77"/>
  <c r="L82" i="77"/>
  <c r="M82" i="77"/>
  <c r="N82" i="77"/>
  <c r="O82" i="77"/>
  <c r="P82" i="77"/>
  <c r="Q82" i="77"/>
  <c r="R82" i="77"/>
  <c r="S82" i="77"/>
  <c r="T82" i="77"/>
  <c r="U82" i="77"/>
  <c r="V82" i="77"/>
  <c r="W82" i="77"/>
  <c r="X82" i="77"/>
  <c r="Y82" i="77"/>
  <c r="Z82" i="77"/>
  <c r="AA82" i="77"/>
  <c r="D83" i="77"/>
  <c r="E83" i="77"/>
  <c r="F83" i="77"/>
  <c r="G83" i="77"/>
  <c r="H83" i="77"/>
  <c r="I83" i="77"/>
  <c r="J83" i="77"/>
  <c r="K83" i="77"/>
  <c r="L83" i="77"/>
  <c r="M83" i="77"/>
  <c r="N83" i="77"/>
  <c r="O83" i="77"/>
  <c r="P83" i="77"/>
  <c r="Q83" i="77"/>
  <c r="R83" i="77"/>
  <c r="S83" i="77"/>
  <c r="T83" i="77"/>
  <c r="U83" i="77"/>
  <c r="V83" i="77"/>
  <c r="W83" i="77"/>
  <c r="X83" i="77"/>
  <c r="Y83" i="77"/>
  <c r="Z83" i="77"/>
  <c r="AA83" i="77"/>
  <c r="D84" i="77"/>
  <c r="E84" i="77"/>
  <c r="F84" i="77"/>
  <c r="G84" i="77"/>
  <c r="H84" i="77"/>
  <c r="I84" i="77"/>
  <c r="J84" i="77"/>
  <c r="K84" i="77"/>
  <c r="L84" i="77"/>
  <c r="M84" i="77"/>
  <c r="N84" i="77"/>
  <c r="O84" i="77"/>
  <c r="P84" i="77"/>
  <c r="Q84" i="77"/>
  <c r="R84" i="77"/>
  <c r="S84" i="77"/>
  <c r="T84" i="77"/>
  <c r="U84" i="77"/>
  <c r="V84" i="77"/>
  <c r="W84" i="77"/>
  <c r="X84" i="77"/>
  <c r="Y84" i="77"/>
  <c r="Z84" i="77"/>
  <c r="AA84" i="77"/>
  <c r="D85" i="77"/>
  <c r="E85" i="77"/>
  <c r="F85" i="77"/>
  <c r="G85" i="77"/>
  <c r="H85" i="77"/>
  <c r="I85" i="77"/>
  <c r="J85" i="77"/>
  <c r="K85" i="77"/>
  <c r="L85" i="77"/>
  <c r="M85" i="77"/>
  <c r="N85" i="77"/>
  <c r="O85" i="77"/>
  <c r="P85" i="77"/>
  <c r="Q85" i="77"/>
  <c r="R85" i="77"/>
  <c r="S85" i="77"/>
  <c r="T85" i="77"/>
  <c r="U85" i="77"/>
  <c r="V85" i="77"/>
  <c r="W85" i="77"/>
  <c r="X85" i="77"/>
  <c r="Y85" i="77"/>
  <c r="Z85" i="77"/>
  <c r="AA85" i="77"/>
  <c r="D86" i="77"/>
  <c r="E86" i="77"/>
  <c r="F86" i="77"/>
  <c r="G86" i="77"/>
  <c r="H86" i="77"/>
  <c r="I86" i="77"/>
  <c r="J86" i="77"/>
  <c r="K86" i="77"/>
  <c r="L86" i="77"/>
  <c r="M86" i="77"/>
  <c r="N86" i="77"/>
  <c r="O86" i="77"/>
  <c r="P86" i="77"/>
  <c r="Q86" i="77"/>
  <c r="R86" i="77"/>
  <c r="S86" i="77"/>
  <c r="T86" i="77"/>
  <c r="U86" i="77"/>
  <c r="V86" i="77"/>
  <c r="W86" i="77"/>
  <c r="X86" i="77"/>
  <c r="Y86" i="77"/>
  <c r="Z86" i="77"/>
  <c r="AA86" i="77"/>
  <c r="D87" i="77"/>
  <c r="E87" i="77"/>
  <c r="F87" i="77"/>
  <c r="G87" i="77"/>
  <c r="H87" i="77"/>
  <c r="I87" i="77"/>
  <c r="J87" i="77"/>
  <c r="K87" i="77"/>
  <c r="L87" i="77"/>
  <c r="M87" i="77"/>
  <c r="N87" i="77"/>
  <c r="O87" i="77"/>
  <c r="P87" i="77"/>
  <c r="Q87" i="77"/>
  <c r="R87" i="77"/>
  <c r="S87" i="77"/>
  <c r="T87" i="77"/>
  <c r="U87" i="77"/>
  <c r="V87" i="77"/>
  <c r="W87" i="77"/>
  <c r="X87" i="77"/>
  <c r="Y87" i="77"/>
  <c r="Z87" i="77"/>
  <c r="AA87" i="77"/>
  <c r="D88" i="77"/>
  <c r="E88" i="77"/>
  <c r="F88" i="77"/>
  <c r="G88" i="77"/>
  <c r="H88" i="77"/>
  <c r="I88" i="77"/>
  <c r="J88" i="77"/>
  <c r="K88" i="77"/>
  <c r="L88" i="77"/>
  <c r="M88" i="77"/>
  <c r="N88" i="77"/>
  <c r="O88" i="77"/>
  <c r="P88" i="77"/>
  <c r="Q88" i="77"/>
  <c r="R88" i="77"/>
  <c r="S88" i="77"/>
  <c r="T88" i="77"/>
  <c r="U88" i="77"/>
  <c r="V88" i="77"/>
  <c r="W88" i="77"/>
  <c r="X88" i="77"/>
  <c r="Y88" i="77"/>
  <c r="Z88" i="77"/>
  <c r="AA88" i="77"/>
  <c r="D89" i="77"/>
  <c r="E89" i="77"/>
  <c r="F89" i="77"/>
  <c r="G89" i="77"/>
  <c r="H89" i="77"/>
  <c r="I89" i="77"/>
  <c r="J89" i="77"/>
  <c r="K89" i="77"/>
  <c r="L89" i="77"/>
  <c r="M89" i="77"/>
  <c r="N89" i="77"/>
  <c r="O89" i="77"/>
  <c r="P89" i="77"/>
  <c r="Q89" i="77"/>
  <c r="R89" i="77"/>
  <c r="S89" i="77"/>
  <c r="T89" i="77"/>
  <c r="U89" i="77"/>
  <c r="V89" i="77"/>
  <c r="W89" i="77"/>
  <c r="X89" i="77"/>
  <c r="Y89" i="77"/>
  <c r="Z89" i="77"/>
  <c r="AA89" i="77"/>
  <c r="D90" i="77"/>
  <c r="E90" i="77"/>
  <c r="F90" i="77"/>
  <c r="G90" i="77"/>
  <c r="H90" i="77"/>
  <c r="I90" i="77"/>
  <c r="J90" i="77"/>
  <c r="K90" i="77"/>
  <c r="L90" i="77"/>
  <c r="M90" i="77"/>
  <c r="N90" i="77"/>
  <c r="O90" i="77"/>
  <c r="P90" i="77"/>
  <c r="Q90" i="77"/>
  <c r="R90" i="77"/>
  <c r="S90" i="77"/>
  <c r="T90" i="77"/>
  <c r="U90" i="77"/>
  <c r="V90" i="77"/>
  <c r="W90" i="77"/>
  <c r="X90" i="77"/>
  <c r="Y90" i="77"/>
  <c r="Z90" i="77"/>
  <c r="AA90" i="77"/>
  <c r="D91" i="77"/>
  <c r="E91" i="77"/>
  <c r="F91" i="77"/>
  <c r="G91" i="77"/>
  <c r="H91" i="77"/>
  <c r="I91" i="77"/>
  <c r="J91" i="77"/>
  <c r="K91" i="77"/>
  <c r="L91" i="77"/>
  <c r="M91" i="77"/>
  <c r="N91" i="77"/>
  <c r="O91" i="77"/>
  <c r="P91" i="77"/>
  <c r="Q91" i="77"/>
  <c r="R91" i="77"/>
  <c r="S91" i="77"/>
  <c r="T91" i="77"/>
  <c r="U91" i="77"/>
  <c r="V91" i="77"/>
  <c r="W91" i="77"/>
  <c r="X91" i="77"/>
  <c r="Y91" i="77"/>
  <c r="Z91" i="77"/>
  <c r="AA91" i="77"/>
  <c r="D92" i="77"/>
  <c r="E92" i="77"/>
  <c r="F92" i="77"/>
  <c r="G92" i="77"/>
  <c r="H92" i="77"/>
  <c r="I92" i="77"/>
  <c r="J92" i="77"/>
  <c r="K92" i="77"/>
  <c r="L92" i="77"/>
  <c r="M92" i="77"/>
  <c r="N92" i="77"/>
  <c r="O92" i="77"/>
  <c r="P92" i="77"/>
  <c r="Q92" i="77"/>
  <c r="R92" i="77"/>
  <c r="S92" i="77"/>
  <c r="T92" i="77"/>
  <c r="U92" i="77"/>
  <c r="V92" i="77"/>
  <c r="W92" i="77"/>
  <c r="X92" i="77"/>
  <c r="Y92" i="77"/>
  <c r="Z92" i="77"/>
  <c r="AA92" i="77"/>
  <c r="D93" i="77"/>
  <c r="E93" i="77"/>
  <c r="F93" i="77"/>
  <c r="G93" i="77"/>
  <c r="H93" i="77"/>
  <c r="I93" i="77"/>
  <c r="J93" i="77"/>
  <c r="K93" i="77"/>
  <c r="L93" i="77"/>
  <c r="M93" i="77"/>
  <c r="N93" i="77"/>
  <c r="O93" i="77"/>
  <c r="P93" i="77"/>
  <c r="Q93" i="77"/>
  <c r="R93" i="77"/>
  <c r="S93" i="77"/>
  <c r="T93" i="77"/>
  <c r="U93" i="77"/>
  <c r="V93" i="77"/>
  <c r="W93" i="77"/>
  <c r="X93" i="77"/>
  <c r="Y93" i="77"/>
  <c r="Z93" i="77"/>
  <c r="AA93" i="77"/>
  <c r="D94" i="77"/>
  <c r="E94" i="77"/>
  <c r="F94" i="77"/>
  <c r="G94" i="77"/>
  <c r="H94" i="77"/>
  <c r="I94" i="77"/>
  <c r="J94" i="77"/>
  <c r="K94" i="77"/>
  <c r="L94" i="77"/>
  <c r="M94" i="77"/>
  <c r="N94" i="77"/>
  <c r="O94" i="77"/>
  <c r="P94" i="77"/>
  <c r="Q94" i="77"/>
  <c r="R94" i="77"/>
  <c r="S94" i="77"/>
  <c r="T94" i="77"/>
  <c r="U94" i="77"/>
  <c r="V94" i="77"/>
  <c r="W94" i="77"/>
  <c r="X94" i="77"/>
  <c r="Y94" i="77"/>
  <c r="Z94" i="77"/>
  <c r="AA94" i="77"/>
  <c r="D95" i="77"/>
  <c r="E95" i="77"/>
  <c r="F95" i="77"/>
  <c r="G95" i="77"/>
  <c r="H95" i="77"/>
  <c r="I95" i="77"/>
  <c r="J95" i="77"/>
  <c r="K95" i="77"/>
  <c r="L95" i="77"/>
  <c r="M95" i="77"/>
  <c r="N95" i="77"/>
  <c r="O95" i="77"/>
  <c r="P95" i="77"/>
  <c r="Q95" i="77"/>
  <c r="R95" i="77"/>
  <c r="S95" i="77"/>
  <c r="T95" i="77"/>
  <c r="U95" i="77"/>
  <c r="V95" i="77"/>
  <c r="W95" i="77"/>
  <c r="X95" i="77"/>
  <c r="Y95" i="77"/>
  <c r="Z95" i="77"/>
  <c r="AA95" i="77"/>
  <c r="D96" i="77"/>
  <c r="E96" i="77"/>
  <c r="F96" i="77"/>
  <c r="G96" i="77"/>
  <c r="H96" i="77"/>
  <c r="I96" i="77"/>
  <c r="J96" i="77"/>
  <c r="K96" i="77"/>
  <c r="L96" i="77"/>
  <c r="M96" i="77"/>
  <c r="N96" i="77"/>
  <c r="O96" i="77"/>
  <c r="P96" i="77"/>
  <c r="Q96" i="77"/>
  <c r="R96" i="77"/>
  <c r="S96" i="77"/>
  <c r="T96" i="77"/>
  <c r="U96" i="77"/>
  <c r="V96" i="77"/>
  <c r="W96" i="77"/>
  <c r="X96" i="77"/>
  <c r="Y96" i="77"/>
  <c r="Z96" i="77"/>
  <c r="AA96" i="77"/>
  <c r="D97" i="77"/>
  <c r="E97" i="77"/>
  <c r="F97" i="77"/>
  <c r="G97" i="77"/>
  <c r="H97" i="77"/>
  <c r="I97" i="77"/>
  <c r="J97" i="77"/>
  <c r="K97" i="77"/>
  <c r="L97" i="77"/>
  <c r="M97" i="77"/>
  <c r="N97" i="77"/>
  <c r="O97" i="77"/>
  <c r="P97" i="77"/>
  <c r="Q97" i="77"/>
  <c r="R97" i="77"/>
  <c r="S97" i="77"/>
  <c r="T97" i="77"/>
  <c r="U97" i="77"/>
  <c r="V97" i="77"/>
  <c r="W97" i="77"/>
  <c r="X97" i="77"/>
  <c r="Y97" i="77"/>
  <c r="Z97" i="77"/>
  <c r="AA97" i="77"/>
  <c r="D98" i="77"/>
  <c r="E98" i="77"/>
  <c r="F98" i="77"/>
  <c r="G98" i="77"/>
  <c r="H98" i="77"/>
  <c r="I98" i="77"/>
  <c r="J98" i="77"/>
  <c r="K98" i="77"/>
  <c r="L98" i="77"/>
  <c r="M98" i="77"/>
  <c r="N98" i="77"/>
  <c r="O98" i="77"/>
  <c r="P98" i="77"/>
  <c r="Q98" i="77"/>
  <c r="R98" i="77"/>
  <c r="S98" i="77"/>
  <c r="T98" i="77"/>
  <c r="U98" i="77"/>
  <c r="V98" i="77"/>
  <c r="W98" i="77"/>
  <c r="X98" i="77"/>
  <c r="Y98" i="77"/>
  <c r="Z98" i="77"/>
  <c r="AA98" i="77"/>
  <c r="D99" i="77"/>
  <c r="E99" i="77"/>
  <c r="F99" i="77"/>
  <c r="G99" i="77"/>
  <c r="H99" i="77"/>
  <c r="I99" i="77"/>
  <c r="J99" i="77"/>
  <c r="K99" i="77"/>
  <c r="L99" i="77"/>
  <c r="M99" i="77"/>
  <c r="N99" i="77"/>
  <c r="O99" i="77"/>
  <c r="P99" i="77"/>
  <c r="Q99" i="77"/>
  <c r="R99" i="77"/>
  <c r="S99" i="77"/>
  <c r="T99" i="77"/>
  <c r="U99" i="77"/>
  <c r="V99" i="77"/>
  <c r="W99" i="77"/>
  <c r="X99" i="77"/>
  <c r="Y99" i="77"/>
  <c r="Z99" i="77"/>
  <c r="AA99" i="77"/>
  <c r="D100" i="77"/>
  <c r="E100" i="77"/>
  <c r="F100" i="77"/>
  <c r="G100" i="77"/>
  <c r="H100" i="77"/>
  <c r="I100" i="77"/>
  <c r="J100" i="77"/>
  <c r="K100" i="77"/>
  <c r="L100" i="77"/>
  <c r="M100" i="77"/>
  <c r="N100" i="77"/>
  <c r="O100" i="77"/>
  <c r="P100" i="77"/>
  <c r="Q100" i="77"/>
  <c r="R100" i="77"/>
  <c r="S100" i="77"/>
  <c r="T100" i="77"/>
  <c r="U100" i="77"/>
  <c r="V100" i="77"/>
  <c r="W100" i="77"/>
  <c r="X100" i="77"/>
  <c r="Y100" i="77"/>
  <c r="Z100" i="77"/>
  <c r="AA100" i="77"/>
  <c r="D101" i="77"/>
  <c r="E101" i="77"/>
  <c r="F101" i="77"/>
  <c r="G101" i="77"/>
  <c r="H101" i="77"/>
  <c r="I101" i="77"/>
  <c r="J101" i="77"/>
  <c r="K101" i="77"/>
  <c r="L101" i="77"/>
  <c r="M101" i="77"/>
  <c r="N101" i="77"/>
  <c r="O101" i="77"/>
  <c r="P101" i="77"/>
  <c r="Q101" i="77"/>
  <c r="R101" i="77"/>
  <c r="S101" i="77"/>
  <c r="T101" i="77"/>
  <c r="U101" i="77"/>
  <c r="V101" i="77"/>
  <c r="W101" i="77"/>
  <c r="X101" i="77"/>
  <c r="Y101" i="77"/>
  <c r="Z101" i="77"/>
  <c r="AA101" i="77"/>
  <c r="D102" i="77"/>
  <c r="E102" i="77"/>
  <c r="F102" i="77"/>
  <c r="G102" i="77"/>
  <c r="H102" i="77"/>
  <c r="I102" i="77"/>
  <c r="J102" i="77"/>
  <c r="K102" i="77"/>
  <c r="L102" i="77"/>
  <c r="M102" i="77"/>
  <c r="N102" i="77"/>
  <c r="O102" i="77"/>
  <c r="P102" i="77"/>
  <c r="Q102" i="77"/>
  <c r="R102" i="77"/>
  <c r="S102" i="77"/>
  <c r="T102" i="77"/>
  <c r="U102" i="77"/>
  <c r="V102" i="77"/>
  <c r="W102" i="77"/>
  <c r="X102" i="77"/>
  <c r="Y102" i="77"/>
  <c r="Z102" i="77"/>
  <c r="AA102" i="77"/>
  <c r="D103" i="77"/>
  <c r="E103" i="77"/>
  <c r="F103" i="77"/>
  <c r="G103" i="77"/>
  <c r="H103" i="77"/>
  <c r="I103" i="77"/>
  <c r="J103" i="77"/>
  <c r="K103" i="77"/>
  <c r="L103" i="77"/>
  <c r="M103" i="77"/>
  <c r="N103" i="77"/>
  <c r="O103" i="77"/>
  <c r="P103" i="77"/>
  <c r="Q103" i="77"/>
  <c r="R103" i="77"/>
  <c r="S103" i="77"/>
  <c r="T103" i="77"/>
  <c r="U103" i="77"/>
  <c r="V103" i="77"/>
  <c r="W103" i="77"/>
  <c r="X103" i="77"/>
  <c r="Y103" i="77"/>
  <c r="Z103" i="77"/>
  <c r="AA103" i="77"/>
  <c r="D104" i="77"/>
  <c r="E104" i="77"/>
  <c r="F104" i="77"/>
  <c r="G104" i="77"/>
  <c r="H104" i="77"/>
  <c r="I104" i="77"/>
  <c r="J104" i="77"/>
  <c r="K104" i="77"/>
  <c r="L104" i="77"/>
  <c r="M104" i="77"/>
  <c r="N104" i="77"/>
  <c r="O104" i="77"/>
  <c r="P104" i="77"/>
  <c r="Q104" i="77"/>
  <c r="R104" i="77"/>
  <c r="S104" i="77"/>
  <c r="T104" i="77"/>
  <c r="U104" i="77"/>
  <c r="V104" i="77"/>
  <c r="W104" i="77"/>
  <c r="X104" i="77"/>
  <c r="Y104" i="77"/>
  <c r="Z104" i="77"/>
  <c r="AA104" i="77"/>
  <c r="D105" i="77"/>
  <c r="E105" i="77"/>
  <c r="F105" i="77"/>
  <c r="G105" i="77"/>
  <c r="H105" i="77"/>
  <c r="I105" i="77"/>
  <c r="J105" i="77"/>
  <c r="K105" i="77"/>
  <c r="L105" i="77"/>
  <c r="M105" i="77"/>
  <c r="N105" i="77"/>
  <c r="O105" i="77"/>
  <c r="P105" i="77"/>
  <c r="Q105" i="77"/>
  <c r="R105" i="77"/>
  <c r="S105" i="77"/>
  <c r="T105" i="77"/>
  <c r="U105" i="77"/>
  <c r="V105" i="77"/>
  <c r="W105" i="77"/>
  <c r="X105" i="77"/>
  <c r="Y105" i="77"/>
  <c r="Z105" i="77"/>
  <c r="AA105" i="77"/>
  <c r="D106" i="77"/>
  <c r="E106" i="77"/>
  <c r="F106" i="77"/>
  <c r="G106" i="77"/>
  <c r="H106" i="77"/>
  <c r="I106" i="77"/>
  <c r="J106" i="77"/>
  <c r="K106" i="77"/>
  <c r="L106" i="77"/>
  <c r="M106" i="77"/>
  <c r="N106" i="77"/>
  <c r="O106" i="77"/>
  <c r="P106" i="77"/>
  <c r="Q106" i="77"/>
  <c r="R106" i="77"/>
  <c r="S106" i="77"/>
  <c r="T106" i="77"/>
  <c r="U106" i="77"/>
  <c r="V106" i="77"/>
  <c r="W106" i="77"/>
  <c r="X106" i="77"/>
  <c r="Y106" i="77"/>
  <c r="Z106" i="77"/>
  <c r="AA106" i="77"/>
  <c r="C7" i="77"/>
  <c r="C8" i="77"/>
  <c r="C9" i="77"/>
  <c r="C10" i="77"/>
  <c r="C11" i="77"/>
  <c r="C12" i="77"/>
  <c r="C13" i="77"/>
  <c r="C14" i="77"/>
  <c r="C15" i="77"/>
  <c r="C16" i="77"/>
  <c r="C17" i="77"/>
  <c r="C18" i="77"/>
  <c r="C19" i="77"/>
  <c r="C20" i="77"/>
  <c r="C21" i="77"/>
  <c r="C22" i="77"/>
  <c r="C23" i="77"/>
  <c r="C24" i="77"/>
  <c r="C25" i="77"/>
  <c r="C26" i="77"/>
  <c r="C27" i="77"/>
  <c r="C28" i="77"/>
  <c r="C29" i="77"/>
  <c r="C30" i="77"/>
  <c r="C31" i="77"/>
  <c r="C32" i="77"/>
  <c r="C33" i="77"/>
  <c r="C34" i="77"/>
  <c r="C35" i="77"/>
  <c r="C36" i="77"/>
  <c r="C37" i="77"/>
  <c r="C38" i="77"/>
  <c r="C39" i="77"/>
  <c r="C40" i="77"/>
  <c r="C41" i="77"/>
  <c r="C42" i="77"/>
  <c r="C43" i="77"/>
  <c r="C44" i="77"/>
  <c r="C45" i="77"/>
  <c r="C46" i="77"/>
  <c r="C47" i="77"/>
  <c r="C48" i="77"/>
  <c r="C49" i="77"/>
  <c r="C50" i="77"/>
  <c r="C51" i="77"/>
  <c r="C52" i="77"/>
  <c r="C53" i="77"/>
  <c r="C54" i="77"/>
  <c r="C55" i="77"/>
  <c r="C56" i="77"/>
  <c r="C57" i="77"/>
  <c r="C58" i="77"/>
  <c r="C59" i="77"/>
  <c r="C60" i="77"/>
  <c r="C61" i="77"/>
  <c r="C62" i="77"/>
  <c r="C63" i="77"/>
  <c r="C64" i="77"/>
  <c r="C65" i="77"/>
  <c r="C66" i="77"/>
  <c r="C67" i="77"/>
  <c r="C68" i="77"/>
  <c r="C69" i="77"/>
  <c r="C70" i="77"/>
  <c r="C71" i="77"/>
  <c r="C72" i="77"/>
  <c r="C73" i="77"/>
  <c r="C74" i="77"/>
  <c r="C75" i="77"/>
  <c r="C76" i="77"/>
  <c r="C77" i="77"/>
  <c r="C78" i="77"/>
  <c r="C79" i="77"/>
  <c r="C80" i="77"/>
  <c r="C81" i="77"/>
  <c r="C82" i="77"/>
  <c r="C83" i="77"/>
  <c r="C84" i="77"/>
  <c r="C85" i="77"/>
  <c r="C86" i="77"/>
  <c r="C87" i="77"/>
  <c r="C88" i="77"/>
  <c r="C89" i="77"/>
  <c r="C90" i="77"/>
  <c r="C91" i="77"/>
  <c r="C92" i="77"/>
  <c r="C93" i="77"/>
  <c r="C94" i="77"/>
  <c r="C95" i="77"/>
  <c r="C96" i="77"/>
  <c r="C97" i="77"/>
  <c r="C98" i="77"/>
  <c r="C99" i="77"/>
  <c r="C100" i="77"/>
  <c r="C101" i="77"/>
  <c r="C102" i="77"/>
  <c r="C103" i="77"/>
  <c r="C104" i="77"/>
  <c r="C105" i="77"/>
  <c r="C106" i="77"/>
  <c r="C107" i="77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Z6" i="76"/>
  <c r="AA6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Z7" i="76"/>
  <c r="AA7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Z8" i="76"/>
  <c r="AA8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Z9" i="76"/>
  <c r="AA9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Z10" i="76"/>
  <c r="AA10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Z11" i="76"/>
  <c r="AA11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Z12" i="76"/>
  <c r="AA12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Z13" i="76"/>
  <c r="AA13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Z14" i="76"/>
  <c r="AA14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Z15" i="76"/>
  <c r="AA15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Z16" i="76"/>
  <c r="AA16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Z17" i="76"/>
  <c r="AA17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Z18" i="76"/>
  <c r="AA18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Z19" i="76"/>
  <c r="AA19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Z20" i="76"/>
  <c r="AA20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Z21" i="76"/>
  <c r="AA21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Z22" i="76"/>
  <c r="AA22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Z23" i="76"/>
  <c r="AA23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Z24" i="76"/>
  <c r="AA24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Z25" i="76"/>
  <c r="AA25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Z26" i="76"/>
  <c r="AA26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Z27" i="76"/>
  <c r="AA27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Z28" i="76"/>
  <c r="AA28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Z29" i="76"/>
  <c r="AA29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Z30" i="76"/>
  <c r="AA30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Z31" i="76"/>
  <c r="AA31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Z32" i="76"/>
  <c r="AA32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Z33" i="76"/>
  <c r="AA33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Z34" i="76"/>
  <c r="AA34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Z35" i="76"/>
  <c r="AA35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Z36" i="76"/>
  <c r="AA36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Z37" i="76"/>
  <c r="AA37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Z38" i="76"/>
  <c r="AA38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Z39" i="76"/>
  <c r="AA39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Z40" i="76"/>
  <c r="AA40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Z41" i="76"/>
  <c r="AA41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Z42" i="76"/>
  <c r="AA42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Z43" i="76"/>
  <c r="AA43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Z44" i="76"/>
  <c r="AA44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Z45" i="76"/>
  <c r="AA45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Z46" i="76"/>
  <c r="AA46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Z47" i="76"/>
  <c r="AA47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Z48" i="76"/>
  <c r="AA48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Z49" i="76"/>
  <c r="AA49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Z50" i="76"/>
  <c r="AA50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Z51" i="76"/>
  <c r="AA51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Z52" i="76"/>
  <c r="AA52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Z53" i="76"/>
  <c r="AA53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Z54" i="76"/>
  <c r="AA54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Z55" i="76"/>
  <c r="AA55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Z56" i="76"/>
  <c r="AA56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Z57" i="76"/>
  <c r="AA57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Z58" i="76"/>
  <c r="AA58" i="76"/>
  <c r="D59" i="76"/>
  <c r="E59" i="76"/>
  <c r="F59" i="76"/>
  <c r="G59" i="76"/>
  <c r="H59" i="76"/>
  <c r="I59" i="76"/>
  <c r="J59" i="76"/>
  <c r="K59" i="76"/>
  <c r="L59" i="76"/>
  <c r="M59" i="76"/>
  <c r="N59" i="76"/>
  <c r="O59" i="76"/>
  <c r="P59" i="76"/>
  <c r="Q59" i="76"/>
  <c r="R59" i="76"/>
  <c r="S59" i="76"/>
  <c r="T59" i="76"/>
  <c r="U59" i="76"/>
  <c r="V59" i="76"/>
  <c r="W59" i="76"/>
  <c r="X59" i="76"/>
  <c r="Y59" i="76"/>
  <c r="Z59" i="76"/>
  <c r="AA59" i="76"/>
  <c r="D60" i="76"/>
  <c r="E60" i="76"/>
  <c r="F60" i="76"/>
  <c r="G60" i="76"/>
  <c r="H60" i="76"/>
  <c r="I60" i="76"/>
  <c r="J60" i="76"/>
  <c r="K60" i="76"/>
  <c r="L60" i="76"/>
  <c r="M60" i="76"/>
  <c r="N60" i="76"/>
  <c r="O60" i="76"/>
  <c r="P60" i="76"/>
  <c r="Q60" i="76"/>
  <c r="R60" i="76"/>
  <c r="S60" i="76"/>
  <c r="T60" i="76"/>
  <c r="U60" i="76"/>
  <c r="V60" i="76"/>
  <c r="W60" i="76"/>
  <c r="X60" i="76"/>
  <c r="Y60" i="76"/>
  <c r="Z60" i="76"/>
  <c r="AA60" i="76"/>
  <c r="D61" i="76"/>
  <c r="E61" i="76"/>
  <c r="F61" i="76"/>
  <c r="G61" i="76"/>
  <c r="H61" i="76"/>
  <c r="I61" i="76"/>
  <c r="J61" i="76"/>
  <c r="K61" i="76"/>
  <c r="L61" i="76"/>
  <c r="M61" i="76"/>
  <c r="N61" i="76"/>
  <c r="O61" i="76"/>
  <c r="P61" i="76"/>
  <c r="Q61" i="76"/>
  <c r="R61" i="76"/>
  <c r="S61" i="76"/>
  <c r="T61" i="76"/>
  <c r="U61" i="76"/>
  <c r="V61" i="76"/>
  <c r="W61" i="76"/>
  <c r="X61" i="76"/>
  <c r="Y61" i="76"/>
  <c r="Z61" i="76"/>
  <c r="AA61" i="76"/>
  <c r="D62" i="76"/>
  <c r="E62" i="76"/>
  <c r="F62" i="76"/>
  <c r="G62" i="76"/>
  <c r="H62" i="76"/>
  <c r="I62" i="76"/>
  <c r="J62" i="76"/>
  <c r="K62" i="76"/>
  <c r="L62" i="76"/>
  <c r="M62" i="76"/>
  <c r="N62" i="76"/>
  <c r="O62" i="76"/>
  <c r="P62" i="76"/>
  <c r="Q62" i="76"/>
  <c r="R62" i="76"/>
  <c r="S62" i="76"/>
  <c r="T62" i="76"/>
  <c r="U62" i="76"/>
  <c r="V62" i="76"/>
  <c r="W62" i="76"/>
  <c r="X62" i="76"/>
  <c r="Y62" i="76"/>
  <c r="Z62" i="76"/>
  <c r="AA62" i="76"/>
  <c r="D63" i="76"/>
  <c r="E63" i="76"/>
  <c r="F63" i="76"/>
  <c r="G63" i="76"/>
  <c r="H63" i="76"/>
  <c r="I63" i="76"/>
  <c r="J63" i="76"/>
  <c r="K63" i="76"/>
  <c r="L63" i="76"/>
  <c r="M63" i="76"/>
  <c r="N63" i="76"/>
  <c r="O63" i="76"/>
  <c r="P63" i="76"/>
  <c r="Q63" i="76"/>
  <c r="R63" i="76"/>
  <c r="S63" i="76"/>
  <c r="T63" i="76"/>
  <c r="U63" i="76"/>
  <c r="V63" i="76"/>
  <c r="W63" i="76"/>
  <c r="X63" i="76"/>
  <c r="Y63" i="76"/>
  <c r="Z63" i="76"/>
  <c r="AA63" i="76"/>
  <c r="D64" i="76"/>
  <c r="E64" i="76"/>
  <c r="F64" i="76"/>
  <c r="G64" i="76"/>
  <c r="H64" i="76"/>
  <c r="I64" i="76"/>
  <c r="J64" i="76"/>
  <c r="K64" i="76"/>
  <c r="L64" i="76"/>
  <c r="M64" i="76"/>
  <c r="N64" i="76"/>
  <c r="O64" i="76"/>
  <c r="P64" i="76"/>
  <c r="Q64" i="76"/>
  <c r="R64" i="76"/>
  <c r="S64" i="76"/>
  <c r="T64" i="76"/>
  <c r="U64" i="76"/>
  <c r="V64" i="76"/>
  <c r="W64" i="76"/>
  <c r="X64" i="76"/>
  <c r="Y64" i="76"/>
  <c r="Z64" i="76"/>
  <c r="AA64" i="76"/>
  <c r="D65" i="76"/>
  <c r="E65" i="76"/>
  <c r="F65" i="76"/>
  <c r="G65" i="76"/>
  <c r="H65" i="76"/>
  <c r="I65" i="76"/>
  <c r="J65" i="76"/>
  <c r="K65" i="76"/>
  <c r="L65" i="76"/>
  <c r="M65" i="76"/>
  <c r="N65" i="76"/>
  <c r="O65" i="76"/>
  <c r="P65" i="76"/>
  <c r="Q65" i="76"/>
  <c r="R65" i="76"/>
  <c r="S65" i="76"/>
  <c r="T65" i="76"/>
  <c r="U65" i="76"/>
  <c r="V65" i="76"/>
  <c r="W65" i="76"/>
  <c r="X65" i="76"/>
  <c r="Y65" i="76"/>
  <c r="Z65" i="76"/>
  <c r="AA65" i="76"/>
  <c r="D66" i="76"/>
  <c r="E66" i="76"/>
  <c r="F66" i="76"/>
  <c r="G66" i="76"/>
  <c r="H66" i="76"/>
  <c r="I66" i="76"/>
  <c r="J66" i="76"/>
  <c r="K66" i="76"/>
  <c r="L66" i="76"/>
  <c r="M66" i="76"/>
  <c r="N66" i="76"/>
  <c r="O66" i="76"/>
  <c r="P66" i="76"/>
  <c r="Q66" i="76"/>
  <c r="R66" i="76"/>
  <c r="S66" i="76"/>
  <c r="T66" i="76"/>
  <c r="U66" i="76"/>
  <c r="V66" i="76"/>
  <c r="W66" i="76"/>
  <c r="X66" i="76"/>
  <c r="Y66" i="76"/>
  <c r="Z66" i="76"/>
  <c r="AA66" i="76"/>
  <c r="D67" i="76"/>
  <c r="E67" i="76"/>
  <c r="F67" i="76"/>
  <c r="G67" i="76"/>
  <c r="H67" i="76"/>
  <c r="I67" i="76"/>
  <c r="J67" i="76"/>
  <c r="K67" i="76"/>
  <c r="L67" i="76"/>
  <c r="M67" i="76"/>
  <c r="N67" i="76"/>
  <c r="O67" i="76"/>
  <c r="P67" i="76"/>
  <c r="Q67" i="76"/>
  <c r="R67" i="76"/>
  <c r="S67" i="76"/>
  <c r="T67" i="76"/>
  <c r="U67" i="76"/>
  <c r="V67" i="76"/>
  <c r="W67" i="76"/>
  <c r="X67" i="76"/>
  <c r="Y67" i="76"/>
  <c r="Z67" i="76"/>
  <c r="AA67" i="76"/>
  <c r="D68" i="76"/>
  <c r="E68" i="76"/>
  <c r="F68" i="76"/>
  <c r="G68" i="76"/>
  <c r="H68" i="76"/>
  <c r="I68" i="76"/>
  <c r="J68" i="76"/>
  <c r="K68" i="76"/>
  <c r="L68" i="76"/>
  <c r="M68" i="76"/>
  <c r="N68" i="76"/>
  <c r="O68" i="76"/>
  <c r="P68" i="76"/>
  <c r="Q68" i="76"/>
  <c r="R68" i="76"/>
  <c r="S68" i="76"/>
  <c r="T68" i="76"/>
  <c r="U68" i="76"/>
  <c r="V68" i="76"/>
  <c r="W68" i="76"/>
  <c r="X68" i="76"/>
  <c r="Y68" i="76"/>
  <c r="Z68" i="76"/>
  <c r="AA68" i="76"/>
  <c r="D69" i="76"/>
  <c r="E69" i="76"/>
  <c r="F69" i="76"/>
  <c r="G69" i="76"/>
  <c r="H69" i="76"/>
  <c r="I69" i="76"/>
  <c r="J69" i="76"/>
  <c r="K69" i="76"/>
  <c r="L69" i="76"/>
  <c r="M69" i="76"/>
  <c r="N69" i="76"/>
  <c r="O69" i="76"/>
  <c r="P69" i="76"/>
  <c r="Q69" i="76"/>
  <c r="R69" i="76"/>
  <c r="S69" i="76"/>
  <c r="T69" i="76"/>
  <c r="U69" i="76"/>
  <c r="V69" i="76"/>
  <c r="W69" i="76"/>
  <c r="X69" i="76"/>
  <c r="Y69" i="76"/>
  <c r="Z69" i="76"/>
  <c r="AA69" i="76"/>
  <c r="D70" i="76"/>
  <c r="E70" i="76"/>
  <c r="F70" i="76"/>
  <c r="G70" i="76"/>
  <c r="H70" i="76"/>
  <c r="I70" i="76"/>
  <c r="J70" i="76"/>
  <c r="K70" i="76"/>
  <c r="L70" i="76"/>
  <c r="M70" i="76"/>
  <c r="N70" i="76"/>
  <c r="O70" i="76"/>
  <c r="P70" i="76"/>
  <c r="Q70" i="76"/>
  <c r="R70" i="76"/>
  <c r="S70" i="76"/>
  <c r="T70" i="76"/>
  <c r="U70" i="76"/>
  <c r="V70" i="76"/>
  <c r="W70" i="76"/>
  <c r="X70" i="76"/>
  <c r="Y70" i="76"/>
  <c r="Z70" i="76"/>
  <c r="AA70" i="76"/>
  <c r="D71" i="76"/>
  <c r="E71" i="76"/>
  <c r="F71" i="76"/>
  <c r="G71" i="76"/>
  <c r="H71" i="76"/>
  <c r="I71" i="76"/>
  <c r="J71" i="76"/>
  <c r="K71" i="76"/>
  <c r="L71" i="76"/>
  <c r="M71" i="76"/>
  <c r="N71" i="76"/>
  <c r="O71" i="76"/>
  <c r="P71" i="76"/>
  <c r="Q71" i="76"/>
  <c r="R71" i="76"/>
  <c r="S71" i="76"/>
  <c r="T71" i="76"/>
  <c r="U71" i="76"/>
  <c r="V71" i="76"/>
  <c r="W71" i="76"/>
  <c r="X71" i="76"/>
  <c r="Y71" i="76"/>
  <c r="Z71" i="76"/>
  <c r="AA71" i="76"/>
  <c r="D72" i="76"/>
  <c r="E72" i="76"/>
  <c r="F72" i="76"/>
  <c r="G72" i="76"/>
  <c r="H72" i="76"/>
  <c r="I72" i="76"/>
  <c r="J72" i="76"/>
  <c r="K72" i="76"/>
  <c r="L72" i="76"/>
  <c r="M72" i="76"/>
  <c r="N72" i="76"/>
  <c r="O72" i="76"/>
  <c r="P72" i="76"/>
  <c r="Q72" i="76"/>
  <c r="R72" i="76"/>
  <c r="S72" i="76"/>
  <c r="T72" i="76"/>
  <c r="U72" i="76"/>
  <c r="V72" i="76"/>
  <c r="W72" i="76"/>
  <c r="X72" i="76"/>
  <c r="Y72" i="76"/>
  <c r="Z72" i="76"/>
  <c r="AA72" i="76"/>
  <c r="D73" i="76"/>
  <c r="E73" i="76"/>
  <c r="F73" i="76"/>
  <c r="G73" i="76"/>
  <c r="H73" i="76"/>
  <c r="I73" i="76"/>
  <c r="J73" i="76"/>
  <c r="K73" i="76"/>
  <c r="L73" i="76"/>
  <c r="M73" i="76"/>
  <c r="N73" i="76"/>
  <c r="O73" i="76"/>
  <c r="P73" i="76"/>
  <c r="Q73" i="76"/>
  <c r="R73" i="76"/>
  <c r="S73" i="76"/>
  <c r="T73" i="76"/>
  <c r="U73" i="76"/>
  <c r="V73" i="76"/>
  <c r="W73" i="76"/>
  <c r="X73" i="76"/>
  <c r="Y73" i="76"/>
  <c r="Z73" i="76"/>
  <c r="AA73" i="76"/>
  <c r="D74" i="76"/>
  <c r="E74" i="76"/>
  <c r="F74" i="76"/>
  <c r="G74" i="76"/>
  <c r="H74" i="76"/>
  <c r="I74" i="76"/>
  <c r="J74" i="76"/>
  <c r="K74" i="76"/>
  <c r="L74" i="76"/>
  <c r="M74" i="76"/>
  <c r="N74" i="76"/>
  <c r="O74" i="76"/>
  <c r="P74" i="76"/>
  <c r="Q74" i="76"/>
  <c r="R74" i="76"/>
  <c r="S74" i="76"/>
  <c r="T74" i="76"/>
  <c r="U74" i="76"/>
  <c r="V74" i="76"/>
  <c r="W74" i="76"/>
  <c r="X74" i="76"/>
  <c r="Y74" i="76"/>
  <c r="Z74" i="76"/>
  <c r="AA74" i="76"/>
  <c r="D75" i="76"/>
  <c r="E75" i="76"/>
  <c r="F75" i="76"/>
  <c r="G75" i="76"/>
  <c r="H75" i="76"/>
  <c r="I75" i="76"/>
  <c r="J75" i="76"/>
  <c r="K75" i="76"/>
  <c r="L75" i="76"/>
  <c r="M75" i="76"/>
  <c r="N75" i="76"/>
  <c r="O75" i="76"/>
  <c r="P75" i="76"/>
  <c r="Q75" i="76"/>
  <c r="R75" i="76"/>
  <c r="S75" i="76"/>
  <c r="T75" i="76"/>
  <c r="U75" i="76"/>
  <c r="V75" i="76"/>
  <c r="W75" i="76"/>
  <c r="X75" i="76"/>
  <c r="Y75" i="76"/>
  <c r="Z75" i="76"/>
  <c r="AA75" i="76"/>
  <c r="D76" i="76"/>
  <c r="E76" i="76"/>
  <c r="F76" i="76"/>
  <c r="G76" i="76"/>
  <c r="H76" i="76"/>
  <c r="I76" i="76"/>
  <c r="J76" i="76"/>
  <c r="K76" i="76"/>
  <c r="L76" i="76"/>
  <c r="M76" i="76"/>
  <c r="N76" i="76"/>
  <c r="O76" i="76"/>
  <c r="P76" i="76"/>
  <c r="Q76" i="76"/>
  <c r="R76" i="76"/>
  <c r="S76" i="76"/>
  <c r="T76" i="76"/>
  <c r="U76" i="76"/>
  <c r="V76" i="76"/>
  <c r="W76" i="76"/>
  <c r="X76" i="76"/>
  <c r="Y76" i="76"/>
  <c r="Z76" i="76"/>
  <c r="AA76" i="76"/>
  <c r="D77" i="76"/>
  <c r="E77" i="76"/>
  <c r="F77" i="76"/>
  <c r="G77" i="76"/>
  <c r="H77" i="76"/>
  <c r="I77" i="76"/>
  <c r="J77" i="76"/>
  <c r="K77" i="76"/>
  <c r="L77" i="76"/>
  <c r="M77" i="76"/>
  <c r="N77" i="76"/>
  <c r="O77" i="76"/>
  <c r="P77" i="76"/>
  <c r="Q77" i="76"/>
  <c r="R77" i="76"/>
  <c r="S77" i="76"/>
  <c r="T77" i="76"/>
  <c r="U77" i="76"/>
  <c r="V77" i="76"/>
  <c r="W77" i="76"/>
  <c r="X77" i="76"/>
  <c r="Y77" i="76"/>
  <c r="Z77" i="76"/>
  <c r="AA77" i="76"/>
  <c r="D78" i="76"/>
  <c r="E78" i="76"/>
  <c r="F78" i="76"/>
  <c r="G78" i="76"/>
  <c r="H78" i="76"/>
  <c r="I78" i="76"/>
  <c r="J78" i="76"/>
  <c r="K78" i="76"/>
  <c r="L78" i="76"/>
  <c r="M78" i="76"/>
  <c r="N78" i="76"/>
  <c r="O78" i="76"/>
  <c r="P78" i="76"/>
  <c r="Q78" i="76"/>
  <c r="R78" i="76"/>
  <c r="S78" i="76"/>
  <c r="T78" i="76"/>
  <c r="U78" i="76"/>
  <c r="V78" i="76"/>
  <c r="W78" i="76"/>
  <c r="X78" i="76"/>
  <c r="Y78" i="76"/>
  <c r="Z78" i="76"/>
  <c r="AA78" i="76"/>
  <c r="D79" i="76"/>
  <c r="E79" i="76"/>
  <c r="F79" i="76"/>
  <c r="G79" i="76"/>
  <c r="H79" i="76"/>
  <c r="I79" i="76"/>
  <c r="J79" i="76"/>
  <c r="K79" i="76"/>
  <c r="L79" i="76"/>
  <c r="M79" i="76"/>
  <c r="N79" i="76"/>
  <c r="O79" i="76"/>
  <c r="P79" i="76"/>
  <c r="Q79" i="76"/>
  <c r="R79" i="76"/>
  <c r="S79" i="76"/>
  <c r="T79" i="76"/>
  <c r="U79" i="76"/>
  <c r="V79" i="76"/>
  <c r="W79" i="76"/>
  <c r="X79" i="76"/>
  <c r="Y79" i="76"/>
  <c r="Z79" i="76"/>
  <c r="AA79" i="76"/>
  <c r="D80" i="76"/>
  <c r="E80" i="76"/>
  <c r="F80" i="76"/>
  <c r="G80" i="76"/>
  <c r="H80" i="76"/>
  <c r="I80" i="76"/>
  <c r="J80" i="76"/>
  <c r="K80" i="76"/>
  <c r="L80" i="76"/>
  <c r="M80" i="76"/>
  <c r="N80" i="76"/>
  <c r="O80" i="76"/>
  <c r="P80" i="76"/>
  <c r="Q80" i="76"/>
  <c r="R80" i="76"/>
  <c r="S80" i="76"/>
  <c r="T80" i="76"/>
  <c r="U80" i="76"/>
  <c r="V80" i="76"/>
  <c r="W80" i="76"/>
  <c r="X80" i="76"/>
  <c r="Y80" i="76"/>
  <c r="Z80" i="76"/>
  <c r="AA80" i="76"/>
  <c r="D81" i="76"/>
  <c r="E81" i="76"/>
  <c r="F81" i="76"/>
  <c r="G81" i="76"/>
  <c r="H81" i="76"/>
  <c r="I81" i="76"/>
  <c r="J81" i="76"/>
  <c r="K81" i="76"/>
  <c r="L81" i="76"/>
  <c r="M81" i="76"/>
  <c r="N81" i="76"/>
  <c r="O81" i="76"/>
  <c r="P81" i="76"/>
  <c r="Q81" i="76"/>
  <c r="R81" i="76"/>
  <c r="S81" i="76"/>
  <c r="T81" i="76"/>
  <c r="U81" i="76"/>
  <c r="V81" i="76"/>
  <c r="W81" i="76"/>
  <c r="X81" i="76"/>
  <c r="Y81" i="76"/>
  <c r="Z81" i="76"/>
  <c r="AA81" i="76"/>
  <c r="D82" i="76"/>
  <c r="E82" i="76"/>
  <c r="F82" i="76"/>
  <c r="G82" i="76"/>
  <c r="H82" i="76"/>
  <c r="I82" i="76"/>
  <c r="J82" i="76"/>
  <c r="K82" i="76"/>
  <c r="L82" i="76"/>
  <c r="M82" i="76"/>
  <c r="N82" i="76"/>
  <c r="O82" i="76"/>
  <c r="P82" i="76"/>
  <c r="Q82" i="76"/>
  <c r="R82" i="76"/>
  <c r="S82" i="76"/>
  <c r="T82" i="76"/>
  <c r="U82" i="76"/>
  <c r="V82" i="76"/>
  <c r="W82" i="76"/>
  <c r="X82" i="76"/>
  <c r="Y82" i="76"/>
  <c r="Z82" i="76"/>
  <c r="AA82" i="76"/>
  <c r="D83" i="76"/>
  <c r="E83" i="76"/>
  <c r="F83" i="76"/>
  <c r="G83" i="76"/>
  <c r="H83" i="76"/>
  <c r="I83" i="76"/>
  <c r="J83" i="76"/>
  <c r="K83" i="76"/>
  <c r="L83" i="76"/>
  <c r="M83" i="76"/>
  <c r="N83" i="76"/>
  <c r="O83" i="76"/>
  <c r="P83" i="76"/>
  <c r="Q83" i="76"/>
  <c r="R83" i="76"/>
  <c r="S83" i="76"/>
  <c r="T83" i="76"/>
  <c r="U83" i="76"/>
  <c r="V83" i="76"/>
  <c r="W83" i="76"/>
  <c r="X83" i="76"/>
  <c r="Y83" i="76"/>
  <c r="Z83" i="76"/>
  <c r="AA83" i="76"/>
  <c r="D84" i="76"/>
  <c r="E84" i="76"/>
  <c r="F84" i="76"/>
  <c r="G84" i="76"/>
  <c r="H84" i="76"/>
  <c r="I84" i="76"/>
  <c r="J84" i="76"/>
  <c r="K84" i="76"/>
  <c r="L84" i="76"/>
  <c r="M84" i="76"/>
  <c r="N84" i="76"/>
  <c r="O84" i="76"/>
  <c r="P84" i="76"/>
  <c r="Q84" i="76"/>
  <c r="R84" i="76"/>
  <c r="S84" i="76"/>
  <c r="T84" i="76"/>
  <c r="U84" i="76"/>
  <c r="V84" i="76"/>
  <c r="W84" i="76"/>
  <c r="X84" i="76"/>
  <c r="Y84" i="76"/>
  <c r="Z84" i="76"/>
  <c r="AA84" i="76"/>
  <c r="D85" i="76"/>
  <c r="E85" i="76"/>
  <c r="F85" i="76"/>
  <c r="G85" i="76"/>
  <c r="H85" i="76"/>
  <c r="I85" i="76"/>
  <c r="J85" i="76"/>
  <c r="K85" i="76"/>
  <c r="L85" i="76"/>
  <c r="M85" i="76"/>
  <c r="N85" i="76"/>
  <c r="O85" i="76"/>
  <c r="P85" i="76"/>
  <c r="Q85" i="76"/>
  <c r="R85" i="76"/>
  <c r="S85" i="76"/>
  <c r="T85" i="76"/>
  <c r="U85" i="76"/>
  <c r="V85" i="76"/>
  <c r="W85" i="76"/>
  <c r="X85" i="76"/>
  <c r="Y85" i="76"/>
  <c r="Z85" i="76"/>
  <c r="AA85" i="76"/>
  <c r="D86" i="76"/>
  <c r="E86" i="76"/>
  <c r="F86" i="76"/>
  <c r="G86" i="76"/>
  <c r="H86" i="76"/>
  <c r="I86" i="76"/>
  <c r="J86" i="76"/>
  <c r="K86" i="76"/>
  <c r="L86" i="76"/>
  <c r="M86" i="76"/>
  <c r="N86" i="76"/>
  <c r="O86" i="76"/>
  <c r="P86" i="76"/>
  <c r="Q86" i="76"/>
  <c r="R86" i="76"/>
  <c r="S86" i="76"/>
  <c r="T86" i="76"/>
  <c r="U86" i="76"/>
  <c r="V86" i="76"/>
  <c r="W86" i="76"/>
  <c r="X86" i="76"/>
  <c r="Y86" i="76"/>
  <c r="Z86" i="76"/>
  <c r="AA86" i="76"/>
  <c r="D87" i="76"/>
  <c r="E87" i="76"/>
  <c r="F87" i="76"/>
  <c r="G87" i="76"/>
  <c r="H87" i="76"/>
  <c r="I87" i="76"/>
  <c r="J87" i="76"/>
  <c r="K87" i="76"/>
  <c r="L87" i="76"/>
  <c r="M87" i="76"/>
  <c r="N87" i="76"/>
  <c r="O87" i="76"/>
  <c r="P87" i="76"/>
  <c r="Q87" i="76"/>
  <c r="R87" i="76"/>
  <c r="S87" i="76"/>
  <c r="T87" i="76"/>
  <c r="U87" i="76"/>
  <c r="V87" i="76"/>
  <c r="W87" i="76"/>
  <c r="X87" i="76"/>
  <c r="Y87" i="76"/>
  <c r="Z87" i="76"/>
  <c r="AA87" i="76"/>
  <c r="D88" i="76"/>
  <c r="E88" i="76"/>
  <c r="F88" i="76"/>
  <c r="G88" i="76"/>
  <c r="H88" i="76"/>
  <c r="I88" i="76"/>
  <c r="J88" i="76"/>
  <c r="K88" i="76"/>
  <c r="L88" i="76"/>
  <c r="M88" i="76"/>
  <c r="N88" i="76"/>
  <c r="O88" i="76"/>
  <c r="P88" i="76"/>
  <c r="Q88" i="76"/>
  <c r="R88" i="76"/>
  <c r="S88" i="76"/>
  <c r="T88" i="76"/>
  <c r="U88" i="76"/>
  <c r="V88" i="76"/>
  <c r="W88" i="76"/>
  <c r="X88" i="76"/>
  <c r="Y88" i="76"/>
  <c r="Z88" i="76"/>
  <c r="AA88" i="76"/>
  <c r="D89" i="76"/>
  <c r="E89" i="76"/>
  <c r="F89" i="76"/>
  <c r="G89" i="76"/>
  <c r="H89" i="76"/>
  <c r="I89" i="76"/>
  <c r="J89" i="76"/>
  <c r="K89" i="76"/>
  <c r="L89" i="76"/>
  <c r="M89" i="76"/>
  <c r="N89" i="76"/>
  <c r="O89" i="76"/>
  <c r="P89" i="76"/>
  <c r="Q89" i="76"/>
  <c r="R89" i="76"/>
  <c r="S89" i="76"/>
  <c r="T89" i="76"/>
  <c r="U89" i="76"/>
  <c r="V89" i="76"/>
  <c r="W89" i="76"/>
  <c r="X89" i="76"/>
  <c r="Y89" i="76"/>
  <c r="Z89" i="76"/>
  <c r="AA89" i="76"/>
  <c r="D90" i="76"/>
  <c r="E90" i="76"/>
  <c r="F90" i="76"/>
  <c r="G90" i="76"/>
  <c r="H90" i="76"/>
  <c r="I90" i="76"/>
  <c r="J90" i="76"/>
  <c r="K90" i="76"/>
  <c r="L90" i="76"/>
  <c r="M90" i="76"/>
  <c r="N90" i="76"/>
  <c r="O90" i="76"/>
  <c r="P90" i="76"/>
  <c r="Q90" i="76"/>
  <c r="R90" i="76"/>
  <c r="S90" i="76"/>
  <c r="T90" i="76"/>
  <c r="U90" i="76"/>
  <c r="V90" i="76"/>
  <c r="W90" i="76"/>
  <c r="X90" i="76"/>
  <c r="Y90" i="76"/>
  <c r="Z90" i="76"/>
  <c r="AA90" i="76"/>
  <c r="D91" i="76"/>
  <c r="E91" i="76"/>
  <c r="F91" i="76"/>
  <c r="G91" i="76"/>
  <c r="H91" i="76"/>
  <c r="I91" i="76"/>
  <c r="J91" i="76"/>
  <c r="K91" i="76"/>
  <c r="L91" i="76"/>
  <c r="M91" i="76"/>
  <c r="N91" i="76"/>
  <c r="O91" i="76"/>
  <c r="P91" i="76"/>
  <c r="Q91" i="76"/>
  <c r="R91" i="76"/>
  <c r="S91" i="76"/>
  <c r="T91" i="76"/>
  <c r="U91" i="76"/>
  <c r="V91" i="76"/>
  <c r="W91" i="76"/>
  <c r="X91" i="76"/>
  <c r="Y91" i="76"/>
  <c r="Z91" i="76"/>
  <c r="AA91" i="76"/>
  <c r="D92" i="76"/>
  <c r="E92" i="76"/>
  <c r="F92" i="76"/>
  <c r="G92" i="76"/>
  <c r="H92" i="76"/>
  <c r="I92" i="76"/>
  <c r="J92" i="76"/>
  <c r="K92" i="76"/>
  <c r="L92" i="76"/>
  <c r="M92" i="76"/>
  <c r="N92" i="76"/>
  <c r="O92" i="76"/>
  <c r="P92" i="76"/>
  <c r="Q92" i="76"/>
  <c r="R92" i="76"/>
  <c r="S92" i="76"/>
  <c r="T92" i="76"/>
  <c r="U92" i="76"/>
  <c r="V92" i="76"/>
  <c r="W92" i="76"/>
  <c r="X92" i="76"/>
  <c r="Y92" i="76"/>
  <c r="Z92" i="76"/>
  <c r="AA92" i="76"/>
  <c r="D93" i="76"/>
  <c r="E93" i="76"/>
  <c r="F93" i="76"/>
  <c r="G93" i="76"/>
  <c r="H93" i="76"/>
  <c r="I93" i="76"/>
  <c r="J93" i="76"/>
  <c r="K93" i="76"/>
  <c r="L93" i="76"/>
  <c r="M93" i="76"/>
  <c r="N93" i="76"/>
  <c r="O93" i="76"/>
  <c r="P93" i="76"/>
  <c r="Q93" i="76"/>
  <c r="R93" i="76"/>
  <c r="S93" i="76"/>
  <c r="T93" i="76"/>
  <c r="U93" i="76"/>
  <c r="V93" i="76"/>
  <c r="W93" i="76"/>
  <c r="X93" i="76"/>
  <c r="Y93" i="76"/>
  <c r="Z93" i="76"/>
  <c r="AA93" i="76"/>
  <c r="D94" i="76"/>
  <c r="E94" i="76"/>
  <c r="F94" i="76"/>
  <c r="G94" i="76"/>
  <c r="H94" i="76"/>
  <c r="I94" i="76"/>
  <c r="J94" i="76"/>
  <c r="K94" i="76"/>
  <c r="L94" i="76"/>
  <c r="M94" i="76"/>
  <c r="N94" i="76"/>
  <c r="O94" i="76"/>
  <c r="P94" i="76"/>
  <c r="Q94" i="76"/>
  <c r="R94" i="76"/>
  <c r="S94" i="76"/>
  <c r="T94" i="76"/>
  <c r="U94" i="76"/>
  <c r="V94" i="76"/>
  <c r="W94" i="76"/>
  <c r="X94" i="76"/>
  <c r="Y94" i="76"/>
  <c r="Z94" i="76"/>
  <c r="AA94" i="76"/>
  <c r="D95" i="76"/>
  <c r="E95" i="76"/>
  <c r="F95" i="76"/>
  <c r="G95" i="76"/>
  <c r="H95" i="76"/>
  <c r="I95" i="76"/>
  <c r="J95" i="76"/>
  <c r="K95" i="76"/>
  <c r="L95" i="76"/>
  <c r="M95" i="76"/>
  <c r="N95" i="76"/>
  <c r="O95" i="76"/>
  <c r="P95" i="76"/>
  <c r="Q95" i="76"/>
  <c r="R95" i="76"/>
  <c r="S95" i="76"/>
  <c r="T95" i="76"/>
  <c r="U95" i="76"/>
  <c r="V95" i="76"/>
  <c r="W95" i="76"/>
  <c r="X95" i="76"/>
  <c r="Y95" i="76"/>
  <c r="Z95" i="76"/>
  <c r="AA95" i="76"/>
  <c r="D96" i="76"/>
  <c r="E96" i="76"/>
  <c r="F96" i="76"/>
  <c r="G96" i="76"/>
  <c r="H96" i="76"/>
  <c r="I96" i="76"/>
  <c r="J96" i="76"/>
  <c r="K96" i="76"/>
  <c r="L96" i="76"/>
  <c r="M96" i="76"/>
  <c r="N96" i="76"/>
  <c r="O96" i="76"/>
  <c r="P96" i="76"/>
  <c r="Q96" i="76"/>
  <c r="R96" i="76"/>
  <c r="S96" i="76"/>
  <c r="T96" i="76"/>
  <c r="U96" i="76"/>
  <c r="V96" i="76"/>
  <c r="W96" i="76"/>
  <c r="X96" i="76"/>
  <c r="Y96" i="76"/>
  <c r="Z96" i="76"/>
  <c r="AA96" i="76"/>
  <c r="D97" i="76"/>
  <c r="E97" i="76"/>
  <c r="F97" i="76"/>
  <c r="G97" i="76"/>
  <c r="H97" i="76"/>
  <c r="I97" i="76"/>
  <c r="J97" i="76"/>
  <c r="K97" i="76"/>
  <c r="L97" i="76"/>
  <c r="M97" i="76"/>
  <c r="N97" i="76"/>
  <c r="O97" i="76"/>
  <c r="P97" i="76"/>
  <c r="Q97" i="76"/>
  <c r="R97" i="76"/>
  <c r="S97" i="76"/>
  <c r="T97" i="76"/>
  <c r="U97" i="76"/>
  <c r="V97" i="76"/>
  <c r="W97" i="76"/>
  <c r="X97" i="76"/>
  <c r="Y97" i="76"/>
  <c r="Z97" i="76"/>
  <c r="AA97" i="76"/>
  <c r="D98" i="76"/>
  <c r="E98" i="76"/>
  <c r="F98" i="76"/>
  <c r="G98" i="76"/>
  <c r="H98" i="76"/>
  <c r="I98" i="76"/>
  <c r="J98" i="76"/>
  <c r="K98" i="76"/>
  <c r="L98" i="76"/>
  <c r="M98" i="76"/>
  <c r="N98" i="76"/>
  <c r="O98" i="76"/>
  <c r="P98" i="76"/>
  <c r="Q98" i="76"/>
  <c r="R98" i="76"/>
  <c r="S98" i="76"/>
  <c r="T98" i="76"/>
  <c r="U98" i="76"/>
  <c r="V98" i="76"/>
  <c r="W98" i="76"/>
  <c r="X98" i="76"/>
  <c r="Y98" i="76"/>
  <c r="Z98" i="76"/>
  <c r="AA98" i="76"/>
  <c r="D99" i="76"/>
  <c r="E99" i="76"/>
  <c r="F99" i="76"/>
  <c r="G99" i="76"/>
  <c r="H99" i="76"/>
  <c r="I99" i="76"/>
  <c r="J99" i="76"/>
  <c r="K99" i="76"/>
  <c r="L99" i="76"/>
  <c r="M99" i="76"/>
  <c r="N99" i="76"/>
  <c r="O99" i="76"/>
  <c r="P99" i="76"/>
  <c r="Q99" i="76"/>
  <c r="R99" i="76"/>
  <c r="S99" i="76"/>
  <c r="T99" i="76"/>
  <c r="U99" i="76"/>
  <c r="V99" i="76"/>
  <c r="W99" i="76"/>
  <c r="X99" i="76"/>
  <c r="Y99" i="76"/>
  <c r="Z99" i="76"/>
  <c r="AA99" i="76"/>
  <c r="D100" i="76"/>
  <c r="E100" i="76"/>
  <c r="F100" i="76"/>
  <c r="G100" i="76"/>
  <c r="H100" i="76"/>
  <c r="I100" i="76"/>
  <c r="J100" i="76"/>
  <c r="K100" i="76"/>
  <c r="L100" i="76"/>
  <c r="M100" i="76"/>
  <c r="N100" i="76"/>
  <c r="O100" i="76"/>
  <c r="P100" i="76"/>
  <c r="Q100" i="76"/>
  <c r="R100" i="76"/>
  <c r="S100" i="76"/>
  <c r="T100" i="76"/>
  <c r="U100" i="76"/>
  <c r="V100" i="76"/>
  <c r="W100" i="76"/>
  <c r="X100" i="76"/>
  <c r="Y100" i="76"/>
  <c r="Z100" i="76"/>
  <c r="AA100" i="76"/>
  <c r="D101" i="76"/>
  <c r="E101" i="76"/>
  <c r="F101" i="76"/>
  <c r="G101" i="76"/>
  <c r="H101" i="76"/>
  <c r="I101" i="76"/>
  <c r="J101" i="76"/>
  <c r="K101" i="76"/>
  <c r="L101" i="76"/>
  <c r="M101" i="76"/>
  <c r="N101" i="76"/>
  <c r="O101" i="76"/>
  <c r="P101" i="76"/>
  <c r="Q101" i="76"/>
  <c r="R101" i="76"/>
  <c r="S101" i="76"/>
  <c r="T101" i="76"/>
  <c r="U101" i="76"/>
  <c r="V101" i="76"/>
  <c r="W101" i="76"/>
  <c r="X101" i="76"/>
  <c r="Y101" i="76"/>
  <c r="Z101" i="76"/>
  <c r="AA101" i="76"/>
  <c r="D102" i="76"/>
  <c r="E102" i="76"/>
  <c r="F102" i="76"/>
  <c r="G102" i="76"/>
  <c r="H102" i="76"/>
  <c r="I102" i="76"/>
  <c r="J102" i="76"/>
  <c r="K102" i="76"/>
  <c r="L102" i="76"/>
  <c r="M102" i="76"/>
  <c r="N102" i="76"/>
  <c r="O102" i="76"/>
  <c r="P102" i="76"/>
  <c r="Q102" i="76"/>
  <c r="R102" i="76"/>
  <c r="S102" i="76"/>
  <c r="T102" i="76"/>
  <c r="U102" i="76"/>
  <c r="V102" i="76"/>
  <c r="W102" i="76"/>
  <c r="X102" i="76"/>
  <c r="Y102" i="76"/>
  <c r="Z102" i="76"/>
  <c r="AA102" i="76"/>
  <c r="D103" i="76"/>
  <c r="E103" i="76"/>
  <c r="F103" i="76"/>
  <c r="G103" i="76"/>
  <c r="H103" i="76"/>
  <c r="I103" i="76"/>
  <c r="J103" i="76"/>
  <c r="K103" i="76"/>
  <c r="L103" i="76"/>
  <c r="M103" i="76"/>
  <c r="N103" i="76"/>
  <c r="O103" i="76"/>
  <c r="P103" i="76"/>
  <c r="Q103" i="76"/>
  <c r="R103" i="76"/>
  <c r="S103" i="76"/>
  <c r="T103" i="76"/>
  <c r="U103" i="76"/>
  <c r="V103" i="76"/>
  <c r="W103" i="76"/>
  <c r="X103" i="76"/>
  <c r="Y103" i="76"/>
  <c r="Z103" i="76"/>
  <c r="AA103" i="76"/>
  <c r="D104" i="76"/>
  <c r="E104" i="76"/>
  <c r="F104" i="76"/>
  <c r="G104" i="76"/>
  <c r="H104" i="76"/>
  <c r="I104" i="76"/>
  <c r="J104" i="76"/>
  <c r="K104" i="76"/>
  <c r="L104" i="76"/>
  <c r="M104" i="76"/>
  <c r="N104" i="76"/>
  <c r="O104" i="76"/>
  <c r="P104" i="76"/>
  <c r="Q104" i="76"/>
  <c r="R104" i="76"/>
  <c r="S104" i="76"/>
  <c r="T104" i="76"/>
  <c r="U104" i="76"/>
  <c r="V104" i="76"/>
  <c r="W104" i="76"/>
  <c r="X104" i="76"/>
  <c r="Y104" i="76"/>
  <c r="Z104" i="76"/>
  <c r="AA104" i="76"/>
  <c r="D105" i="76"/>
  <c r="E105" i="76"/>
  <c r="F105" i="76"/>
  <c r="G105" i="76"/>
  <c r="H105" i="76"/>
  <c r="I105" i="76"/>
  <c r="J105" i="76"/>
  <c r="K105" i="76"/>
  <c r="L105" i="76"/>
  <c r="M105" i="76"/>
  <c r="N105" i="76"/>
  <c r="O105" i="76"/>
  <c r="P105" i="76"/>
  <c r="Q105" i="76"/>
  <c r="R105" i="76"/>
  <c r="S105" i="76"/>
  <c r="T105" i="76"/>
  <c r="U105" i="76"/>
  <c r="V105" i="76"/>
  <c r="W105" i="76"/>
  <c r="X105" i="76"/>
  <c r="Y105" i="76"/>
  <c r="Z105" i="76"/>
  <c r="AA105" i="76"/>
  <c r="D106" i="76"/>
  <c r="E106" i="76"/>
  <c r="F106" i="76"/>
  <c r="G106" i="76"/>
  <c r="H106" i="76"/>
  <c r="I106" i="76"/>
  <c r="J106" i="76"/>
  <c r="K106" i="76"/>
  <c r="L106" i="76"/>
  <c r="M106" i="76"/>
  <c r="N106" i="76"/>
  <c r="O106" i="76"/>
  <c r="P106" i="76"/>
  <c r="Q106" i="76"/>
  <c r="R106" i="76"/>
  <c r="S106" i="76"/>
  <c r="T106" i="76"/>
  <c r="U106" i="76"/>
  <c r="V106" i="76"/>
  <c r="W106" i="76"/>
  <c r="X106" i="76"/>
  <c r="Y106" i="76"/>
  <c r="Z106" i="76"/>
  <c r="AA10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C55" i="76"/>
  <c r="C56" i="76"/>
  <c r="C57" i="76"/>
  <c r="C58" i="76"/>
  <c r="C59" i="76"/>
  <c r="C60" i="76"/>
  <c r="C61" i="76"/>
  <c r="C62" i="76"/>
  <c r="C63" i="76"/>
  <c r="C64" i="76"/>
  <c r="C65" i="76"/>
  <c r="C66" i="76"/>
  <c r="C67" i="76"/>
  <c r="C68" i="76"/>
  <c r="C69" i="76"/>
  <c r="C70" i="76"/>
  <c r="C71" i="76"/>
  <c r="C72" i="76"/>
  <c r="C73" i="76"/>
  <c r="C74" i="76"/>
  <c r="C75" i="76"/>
  <c r="C76" i="76"/>
  <c r="C77" i="76"/>
  <c r="C78" i="76"/>
  <c r="C79" i="76"/>
  <c r="C80" i="76"/>
  <c r="C81" i="76"/>
  <c r="C82" i="76"/>
  <c r="C83" i="76"/>
  <c r="C84" i="76"/>
  <c r="C85" i="76"/>
  <c r="C86" i="76"/>
  <c r="C87" i="76"/>
  <c r="C88" i="76"/>
  <c r="C89" i="76"/>
  <c r="C90" i="76"/>
  <c r="C91" i="76"/>
  <c r="C92" i="76"/>
  <c r="C93" i="76"/>
  <c r="C94" i="76"/>
  <c r="C95" i="76"/>
  <c r="C96" i="76"/>
  <c r="C97" i="76"/>
  <c r="C98" i="76"/>
  <c r="C99" i="76"/>
  <c r="C100" i="76"/>
  <c r="C101" i="76"/>
  <c r="C102" i="76"/>
  <c r="C103" i="76"/>
  <c r="C104" i="76"/>
  <c r="C105" i="76"/>
  <c r="C106" i="76"/>
  <c r="C107" i="76"/>
  <c r="C6" i="70"/>
  <c r="I19" i="70"/>
  <c r="H2" i="87"/>
  <c r="F141" i="120"/>
  <c r="H141" i="120" s="1"/>
  <c r="G125" i="120"/>
  <c r="G130" i="120"/>
  <c r="F82" i="120"/>
  <c r="G88" i="120"/>
  <c r="G94" i="120"/>
  <c r="G100" i="120"/>
  <c r="G116" i="120"/>
  <c r="G117" i="120"/>
  <c r="G119" i="120"/>
  <c r="H119" i="120" s="1"/>
  <c r="G118" i="120"/>
  <c r="G120" i="120"/>
  <c r="H120" i="120" s="1"/>
  <c r="G121" i="120"/>
  <c r="G122" i="120"/>
  <c r="G123" i="120"/>
  <c r="G127" i="120"/>
  <c r="G128" i="120"/>
  <c r="G129" i="120"/>
  <c r="G131" i="120"/>
  <c r="G133" i="120"/>
  <c r="G134" i="120"/>
  <c r="G135" i="120"/>
  <c r="G136" i="120"/>
  <c r="G137" i="120"/>
  <c r="H137" i="120" s="1"/>
  <c r="G138" i="120"/>
  <c r="G139" i="120"/>
  <c r="G140" i="120"/>
  <c r="H140" i="120" s="1"/>
  <c r="G124" i="120"/>
  <c r="G142" i="120"/>
  <c r="F86" i="120"/>
  <c r="F85" i="120"/>
  <c r="F83" i="120"/>
  <c r="F132" i="120"/>
  <c r="H132" i="120" s="1"/>
  <c r="F89" i="120"/>
  <c r="G103" i="120"/>
  <c r="H103" i="120" s="1"/>
  <c r="G93" i="120"/>
  <c r="H93" i="120" s="1"/>
  <c r="G92" i="120"/>
  <c r="F113" i="120"/>
  <c r="H113" i="120" s="1"/>
  <c r="G99" i="120"/>
  <c r="G90" i="120"/>
  <c r="R31" i="108"/>
  <c r="F31" i="108" s="1"/>
  <c r="V31" i="108"/>
  <c r="J31" i="108" s="1"/>
  <c r="Q32" i="108"/>
  <c r="R32" i="108"/>
  <c r="S32" i="108"/>
  <c r="T32" i="108"/>
  <c r="U32" i="108"/>
  <c r="V32" i="108"/>
  <c r="Q33" i="108"/>
  <c r="R33" i="108"/>
  <c r="S33" i="108"/>
  <c r="T33" i="108"/>
  <c r="U33" i="108"/>
  <c r="V33" i="108"/>
  <c r="Q34" i="108"/>
  <c r="R34" i="108"/>
  <c r="S34" i="108"/>
  <c r="T34" i="108"/>
  <c r="U34" i="108"/>
  <c r="V34" i="108"/>
  <c r="R35" i="108"/>
  <c r="V35" i="108"/>
  <c r="Q36" i="108"/>
  <c r="R36" i="108"/>
  <c r="S36" i="108"/>
  <c r="T36" i="108"/>
  <c r="U36" i="108"/>
  <c r="V36" i="108"/>
  <c r="Q37" i="108"/>
  <c r="R37" i="108"/>
  <c r="S37" i="108"/>
  <c r="T37" i="108"/>
  <c r="U37" i="108"/>
  <c r="V37" i="108"/>
  <c r="Q38" i="108"/>
  <c r="R38" i="108"/>
  <c r="S38" i="108"/>
  <c r="T38" i="108"/>
  <c r="U38" i="108"/>
  <c r="V38" i="108"/>
  <c r="P32" i="108"/>
  <c r="P33" i="108"/>
  <c r="P34" i="108"/>
  <c r="P36" i="108"/>
  <c r="P37" i="108"/>
  <c r="P38" i="108"/>
  <c r="Q31" i="99"/>
  <c r="E31" i="99" s="1"/>
  <c r="U31" i="99"/>
  <c r="I31" i="99" s="1"/>
  <c r="Q32" i="99"/>
  <c r="R32" i="99"/>
  <c r="S32" i="99"/>
  <c r="T32" i="99"/>
  <c r="U32" i="99"/>
  <c r="V32" i="99"/>
  <c r="Q33" i="99"/>
  <c r="R33" i="99"/>
  <c r="S33" i="99"/>
  <c r="T33" i="99"/>
  <c r="U33" i="99"/>
  <c r="V33" i="99"/>
  <c r="Q34" i="99"/>
  <c r="R34" i="99"/>
  <c r="S34" i="99"/>
  <c r="T34" i="99"/>
  <c r="U34" i="99"/>
  <c r="V34" i="99"/>
  <c r="Q35" i="99"/>
  <c r="U35" i="99"/>
  <c r="Q36" i="99"/>
  <c r="R36" i="99"/>
  <c r="S36" i="99"/>
  <c r="T36" i="99"/>
  <c r="U36" i="99"/>
  <c r="V36" i="99"/>
  <c r="Q37" i="99"/>
  <c r="R37" i="99"/>
  <c r="S37" i="99"/>
  <c r="T37" i="99"/>
  <c r="U37" i="99"/>
  <c r="V37" i="99"/>
  <c r="Q38" i="99"/>
  <c r="R38" i="99"/>
  <c r="S38" i="99"/>
  <c r="T38" i="99"/>
  <c r="U38" i="99"/>
  <c r="V38" i="99"/>
  <c r="P32" i="99"/>
  <c r="P33" i="99"/>
  <c r="P34" i="99"/>
  <c r="P36" i="99"/>
  <c r="P37" i="99"/>
  <c r="P38" i="99"/>
  <c r="Q20" i="108"/>
  <c r="E20" i="108" s="1"/>
  <c r="U20" i="108"/>
  <c r="I20" i="108" s="1"/>
  <c r="Q21" i="108"/>
  <c r="R21" i="108"/>
  <c r="S21" i="108"/>
  <c r="T21" i="108"/>
  <c r="U21" i="108"/>
  <c r="V21" i="108"/>
  <c r="W21" i="108"/>
  <c r="Q22" i="108"/>
  <c r="R22" i="108"/>
  <c r="S22" i="108"/>
  <c r="T22" i="108"/>
  <c r="U22" i="108"/>
  <c r="V22" i="108"/>
  <c r="W22" i="108"/>
  <c r="Q23" i="108"/>
  <c r="R23" i="108"/>
  <c r="S23" i="108"/>
  <c r="T23" i="108"/>
  <c r="U23" i="108"/>
  <c r="V23" i="108"/>
  <c r="W23" i="108"/>
  <c r="Q24" i="108"/>
  <c r="U24" i="108"/>
  <c r="Q25" i="108"/>
  <c r="R25" i="108"/>
  <c r="S25" i="108"/>
  <c r="T25" i="108"/>
  <c r="U25" i="108"/>
  <c r="V25" i="108"/>
  <c r="W25" i="108"/>
  <c r="Q26" i="108"/>
  <c r="R26" i="108"/>
  <c r="S26" i="108"/>
  <c r="T26" i="108"/>
  <c r="U26" i="108"/>
  <c r="V26" i="108"/>
  <c r="W26" i="108"/>
  <c r="Q27" i="108"/>
  <c r="R27" i="108"/>
  <c r="S27" i="108"/>
  <c r="T27" i="108"/>
  <c r="U27" i="108"/>
  <c r="V27" i="108"/>
  <c r="W27" i="108"/>
  <c r="P21" i="108"/>
  <c r="P22" i="108"/>
  <c r="P23" i="108"/>
  <c r="P25" i="108"/>
  <c r="P26" i="108"/>
  <c r="P27" i="108"/>
  <c r="Q20" i="99"/>
  <c r="E20" i="99" s="1"/>
  <c r="U20" i="99"/>
  <c r="I20" i="99" s="1"/>
  <c r="Q21" i="99"/>
  <c r="R21" i="99"/>
  <c r="S21" i="99"/>
  <c r="T21" i="99"/>
  <c r="U21" i="99"/>
  <c r="V21" i="99"/>
  <c r="W21" i="99"/>
  <c r="Q22" i="99"/>
  <c r="R22" i="99"/>
  <c r="S22" i="99"/>
  <c r="T22" i="99"/>
  <c r="U22" i="99"/>
  <c r="V22" i="99"/>
  <c r="W22" i="99"/>
  <c r="Q23" i="99"/>
  <c r="R23" i="99"/>
  <c r="S23" i="99"/>
  <c r="T23" i="99"/>
  <c r="U23" i="99"/>
  <c r="V23" i="99"/>
  <c r="W23" i="99"/>
  <c r="Q24" i="99"/>
  <c r="U24" i="99"/>
  <c r="Q25" i="99"/>
  <c r="R25" i="99"/>
  <c r="S25" i="99"/>
  <c r="T25" i="99"/>
  <c r="U25" i="99"/>
  <c r="V25" i="99"/>
  <c r="W25" i="99"/>
  <c r="Q26" i="99"/>
  <c r="R26" i="99"/>
  <c r="S26" i="99"/>
  <c r="T26" i="99"/>
  <c r="U26" i="99"/>
  <c r="V26" i="99"/>
  <c r="W26" i="99"/>
  <c r="Q27" i="99"/>
  <c r="R27" i="99"/>
  <c r="S27" i="99"/>
  <c r="T27" i="99"/>
  <c r="U27" i="99"/>
  <c r="V27" i="99"/>
  <c r="W27" i="99"/>
  <c r="P27" i="99"/>
  <c r="P21" i="99"/>
  <c r="P22" i="99"/>
  <c r="P23" i="99"/>
  <c r="P24" i="99"/>
  <c r="P25" i="99"/>
  <c r="P26" i="99"/>
  <c r="R9" i="108"/>
  <c r="F9" i="108" s="1"/>
  <c r="V9" i="108"/>
  <c r="J9" i="108" s="1"/>
  <c r="Q10" i="108"/>
  <c r="R10" i="108"/>
  <c r="S10" i="108"/>
  <c r="T10" i="108"/>
  <c r="U10" i="108"/>
  <c r="V10" i="108"/>
  <c r="W10" i="108"/>
  <c r="Q11" i="108"/>
  <c r="R11" i="108"/>
  <c r="S11" i="108"/>
  <c r="T11" i="108"/>
  <c r="U11" i="108"/>
  <c r="V11" i="108"/>
  <c r="W11" i="108"/>
  <c r="Q12" i="108"/>
  <c r="R12" i="108"/>
  <c r="S12" i="108"/>
  <c r="T12" i="108"/>
  <c r="U12" i="108"/>
  <c r="V12" i="108"/>
  <c r="W12" i="108"/>
  <c r="R13" i="108"/>
  <c r="V13" i="108"/>
  <c r="Q14" i="108"/>
  <c r="R14" i="108"/>
  <c r="S14" i="108"/>
  <c r="T14" i="108"/>
  <c r="U14" i="108"/>
  <c r="V14" i="108"/>
  <c r="W14" i="108"/>
  <c r="Q15" i="108"/>
  <c r="R15" i="108"/>
  <c r="S15" i="108"/>
  <c r="T15" i="108"/>
  <c r="U15" i="108"/>
  <c r="V15" i="108"/>
  <c r="W15" i="108"/>
  <c r="Q16" i="108"/>
  <c r="R16" i="108"/>
  <c r="S16" i="108"/>
  <c r="T16" i="108"/>
  <c r="U16" i="108"/>
  <c r="V16" i="108"/>
  <c r="W16" i="108"/>
  <c r="P10" i="108"/>
  <c r="P11" i="108"/>
  <c r="P12" i="108"/>
  <c r="P14" i="108"/>
  <c r="P15" i="108"/>
  <c r="P16" i="108"/>
  <c r="S9" i="99"/>
  <c r="G9" i="99" s="1"/>
  <c r="W9" i="99"/>
  <c r="K9" i="99" s="1"/>
  <c r="Q10" i="99"/>
  <c r="R10" i="99"/>
  <c r="S10" i="99"/>
  <c r="T10" i="99"/>
  <c r="U10" i="99"/>
  <c r="V10" i="99"/>
  <c r="W10" i="99"/>
  <c r="Q11" i="99"/>
  <c r="R11" i="99"/>
  <c r="S11" i="99"/>
  <c r="T11" i="99"/>
  <c r="U11" i="99"/>
  <c r="V11" i="99"/>
  <c r="W11" i="99"/>
  <c r="Q12" i="99"/>
  <c r="R12" i="99"/>
  <c r="S12" i="99"/>
  <c r="T12" i="99"/>
  <c r="U12" i="99"/>
  <c r="V12" i="99"/>
  <c r="W12" i="99"/>
  <c r="S13" i="99"/>
  <c r="W13" i="99"/>
  <c r="Q14" i="99"/>
  <c r="R14" i="99"/>
  <c r="S14" i="99"/>
  <c r="T14" i="99"/>
  <c r="U14" i="99"/>
  <c r="V14" i="99"/>
  <c r="W14" i="99"/>
  <c r="Q15" i="99"/>
  <c r="R15" i="99"/>
  <c r="S15" i="99"/>
  <c r="T15" i="99"/>
  <c r="U15" i="99"/>
  <c r="V15" i="99"/>
  <c r="W15" i="99"/>
  <c r="Q16" i="99"/>
  <c r="R16" i="99"/>
  <c r="S16" i="99"/>
  <c r="T16" i="99"/>
  <c r="U16" i="99"/>
  <c r="V16" i="99"/>
  <c r="W16" i="99"/>
  <c r="P10" i="99"/>
  <c r="P11" i="99"/>
  <c r="P12" i="99"/>
  <c r="P14" i="99"/>
  <c r="P15" i="99"/>
  <c r="P16" i="99"/>
  <c r="C7" i="73"/>
  <c r="D7" i="73"/>
  <c r="E7" i="73"/>
  <c r="F7" i="73"/>
  <c r="G7" i="73"/>
  <c r="H7" i="73"/>
  <c r="I7" i="73"/>
  <c r="J7" i="73"/>
  <c r="K7" i="73"/>
  <c r="L7" i="73"/>
  <c r="M7" i="73"/>
  <c r="N7" i="73"/>
  <c r="O7" i="73"/>
  <c r="P7" i="73"/>
  <c r="Q7" i="73"/>
  <c r="R7" i="73"/>
  <c r="S7" i="73"/>
  <c r="T7" i="73"/>
  <c r="U7" i="73"/>
  <c r="V7" i="73"/>
  <c r="W7" i="73"/>
  <c r="X7" i="73"/>
  <c r="Y7" i="73"/>
  <c r="D8" i="73"/>
  <c r="E8" i="73"/>
  <c r="F8" i="73"/>
  <c r="G8" i="73"/>
  <c r="H8" i="73"/>
  <c r="I8" i="73"/>
  <c r="J8" i="73"/>
  <c r="K8" i="73"/>
  <c r="L8" i="73"/>
  <c r="M8" i="73"/>
  <c r="N8" i="73"/>
  <c r="O8" i="73"/>
  <c r="P8" i="73"/>
  <c r="Q8" i="73"/>
  <c r="R8" i="73"/>
  <c r="S8" i="73"/>
  <c r="T8" i="73"/>
  <c r="U8" i="73"/>
  <c r="V8" i="73"/>
  <c r="W8" i="73"/>
  <c r="X8" i="73"/>
  <c r="Y8" i="73"/>
  <c r="D9" i="73"/>
  <c r="E9" i="73"/>
  <c r="F9" i="73"/>
  <c r="G9" i="73"/>
  <c r="H9" i="73"/>
  <c r="I9" i="73"/>
  <c r="J9" i="73"/>
  <c r="K9" i="73"/>
  <c r="L9" i="73"/>
  <c r="M9" i="73"/>
  <c r="N9" i="73"/>
  <c r="O9" i="73"/>
  <c r="P9" i="73"/>
  <c r="Q9" i="73"/>
  <c r="R9" i="73"/>
  <c r="S9" i="73"/>
  <c r="T9" i="73"/>
  <c r="U9" i="73"/>
  <c r="V9" i="73"/>
  <c r="W9" i="73"/>
  <c r="X9" i="73"/>
  <c r="Y9" i="73"/>
  <c r="D10" i="73"/>
  <c r="E10" i="73"/>
  <c r="F10" i="73"/>
  <c r="G10" i="73"/>
  <c r="H10" i="73"/>
  <c r="I10" i="73"/>
  <c r="J10" i="73"/>
  <c r="K10" i="73"/>
  <c r="L10" i="73"/>
  <c r="M10" i="73"/>
  <c r="N10" i="73"/>
  <c r="O10" i="73"/>
  <c r="P10" i="73"/>
  <c r="Q10" i="73"/>
  <c r="R10" i="73"/>
  <c r="S10" i="73"/>
  <c r="T10" i="73"/>
  <c r="U10" i="73"/>
  <c r="V10" i="73"/>
  <c r="W10" i="73"/>
  <c r="X10" i="73"/>
  <c r="Y10" i="73"/>
  <c r="D11" i="73"/>
  <c r="E11" i="73"/>
  <c r="F11" i="73"/>
  <c r="G11" i="73"/>
  <c r="H11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D12" i="73"/>
  <c r="E12" i="73"/>
  <c r="F12" i="73"/>
  <c r="G1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D13" i="73"/>
  <c r="E13" i="73"/>
  <c r="F13" i="73"/>
  <c r="G13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D14" i="73"/>
  <c r="E14" i="73"/>
  <c r="F14" i="73"/>
  <c r="G14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D15" i="73"/>
  <c r="E15" i="73"/>
  <c r="F15" i="73"/>
  <c r="G15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D16" i="73"/>
  <c r="E16" i="73"/>
  <c r="F16" i="73"/>
  <c r="G16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D17" i="73"/>
  <c r="E17" i="73"/>
  <c r="F17" i="73"/>
  <c r="G17" i="73"/>
  <c r="H17" i="73"/>
  <c r="I17" i="73"/>
  <c r="J17" i="73"/>
  <c r="K17" i="73"/>
  <c r="L17" i="73"/>
  <c r="M17" i="73"/>
  <c r="N17" i="73"/>
  <c r="O17" i="73"/>
  <c r="P17" i="73"/>
  <c r="Q17" i="73"/>
  <c r="R17" i="73"/>
  <c r="S17" i="73"/>
  <c r="T17" i="73"/>
  <c r="U17" i="73"/>
  <c r="V17" i="73"/>
  <c r="W17" i="73"/>
  <c r="X17" i="73"/>
  <c r="Y17" i="73"/>
  <c r="D18" i="73"/>
  <c r="E18" i="73"/>
  <c r="F18" i="73"/>
  <c r="G18" i="73"/>
  <c r="H18" i="73"/>
  <c r="I18" i="73"/>
  <c r="J18" i="73"/>
  <c r="K18" i="73"/>
  <c r="L18" i="73"/>
  <c r="M18" i="73"/>
  <c r="N18" i="73"/>
  <c r="O18" i="73"/>
  <c r="P18" i="73"/>
  <c r="Q18" i="73"/>
  <c r="R18" i="73"/>
  <c r="S18" i="73"/>
  <c r="T18" i="73"/>
  <c r="U18" i="73"/>
  <c r="V18" i="73"/>
  <c r="W18" i="73"/>
  <c r="X18" i="73"/>
  <c r="Y18" i="73"/>
  <c r="D19" i="73"/>
  <c r="E19" i="73"/>
  <c r="F19" i="73"/>
  <c r="G19" i="73"/>
  <c r="H19" i="73"/>
  <c r="I19" i="73"/>
  <c r="J19" i="73"/>
  <c r="K19" i="73"/>
  <c r="L19" i="73"/>
  <c r="M19" i="73"/>
  <c r="N19" i="73"/>
  <c r="O19" i="73"/>
  <c r="P19" i="73"/>
  <c r="Q19" i="73"/>
  <c r="R19" i="73"/>
  <c r="S19" i="73"/>
  <c r="T19" i="73"/>
  <c r="U19" i="73"/>
  <c r="V19" i="73"/>
  <c r="W19" i="73"/>
  <c r="X19" i="73"/>
  <c r="Y19" i="73"/>
  <c r="D20" i="73"/>
  <c r="E20" i="73"/>
  <c r="F20" i="73"/>
  <c r="G20" i="73"/>
  <c r="H20" i="73"/>
  <c r="I20" i="73"/>
  <c r="J20" i="73"/>
  <c r="K20" i="73"/>
  <c r="L20" i="73"/>
  <c r="M20" i="73"/>
  <c r="N20" i="73"/>
  <c r="O20" i="73"/>
  <c r="P20" i="73"/>
  <c r="Q20" i="73"/>
  <c r="R20" i="73"/>
  <c r="S20" i="73"/>
  <c r="T20" i="73"/>
  <c r="U20" i="73"/>
  <c r="V20" i="73"/>
  <c r="W20" i="73"/>
  <c r="X20" i="73"/>
  <c r="Y20" i="73"/>
  <c r="D21" i="73"/>
  <c r="E21" i="73"/>
  <c r="F21" i="73"/>
  <c r="G21" i="73"/>
  <c r="H21" i="73"/>
  <c r="I21" i="73"/>
  <c r="J21" i="73"/>
  <c r="K21" i="73"/>
  <c r="L21" i="73"/>
  <c r="M21" i="73"/>
  <c r="N21" i="73"/>
  <c r="O21" i="73"/>
  <c r="P21" i="73"/>
  <c r="Q21" i="73"/>
  <c r="R21" i="73"/>
  <c r="S21" i="73"/>
  <c r="T21" i="73"/>
  <c r="U21" i="73"/>
  <c r="V21" i="73"/>
  <c r="W21" i="73"/>
  <c r="X21" i="73"/>
  <c r="Y21" i="73"/>
  <c r="D22" i="73"/>
  <c r="E22" i="73"/>
  <c r="F22" i="73"/>
  <c r="G22" i="73"/>
  <c r="H22" i="73"/>
  <c r="I22" i="73"/>
  <c r="J22" i="73"/>
  <c r="K22" i="73"/>
  <c r="L22" i="73"/>
  <c r="M22" i="73"/>
  <c r="N22" i="73"/>
  <c r="O22" i="73"/>
  <c r="P22" i="73"/>
  <c r="Q22" i="73"/>
  <c r="R22" i="73"/>
  <c r="S22" i="73"/>
  <c r="T22" i="73"/>
  <c r="U22" i="73"/>
  <c r="V22" i="73"/>
  <c r="W22" i="73"/>
  <c r="X22" i="73"/>
  <c r="Y22" i="73"/>
  <c r="D23" i="73"/>
  <c r="E23" i="73"/>
  <c r="F23" i="73"/>
  <c r="G23" i="73"/>
  <c r="H23" i="73"/>
  <c r="I23" i="73"/>
  <c r="J23" i="73"/>
  <c r="K23" i="73"/>
  <c r="L23" i="73"/>
  <c r="M23" i="73"/>
  <c r="N23" i="73"/>
  <c r="O23" i="73"/>
  <c r="P23" i="73"/>
  <c r="Q23" i="73"/>
  <c r="R23" i="73"/>
  <c r="S23" i="73"/>
  <c r="T23" i="73"/>
  <c r="U23" i="73"/>
  <c r="V23" i="73"/>
  <c r="W23" i="73"/>
  <c r="X23" i="73"/>
  <c r="Y23" i="73"/>
  <c r="D24" i="73"/>
  <c r="E24" i="73"/>
  <c r="F24" i="73"/>
  <c r="G24" i="73"/>
  <c r="H24" i="73"/>
  <c r="I24" i="73"/>
  <c r="J24" i="73"/>
  <c r="K24" i="73"/>
  <c r="L24" i="73"/>
  <c r="M24" i="73"/>
  <c r="N24" i="73"/>
  <c r="O24" i="73"/>
  <c r="P24" i="73"/>
  <c r="Q24" i="73"/>
  <c r="R24" i="73"/>
  <c r="S24" i="73"/>
  <c r="T24" i="73"/>
  <c r="U24" i="73"/>
  <c r="V24" i="73"/>
  <c r="W24" i="73"/>
  <c r="X24" i="73"/>
  <c r="Y24" i="73"/>
  <c r="D25" i="73"/>
  <c r="E25" i="73"/>
  <c r="F25" i="73"/>
  <c r="G25" i="73"/>
  <c r="H25" i="73"/>
  <c r="I25" i="73"/>
  <c r="J25" i="73"/>
  <c r="K25" i="73"/>
  <c r="L25" i="73"/>
  <c r="M25" i="73"/>
  <c r="N25" i="73"/>
  <c r="O25" i="73"/>
  <c r="P25" i="73"/>
  <c r="Q25" i="73"/>
  <c r="R25" i="73"/>
  <c r="S25" i="73"/>
  <c r="T25" i="73"/>
  <c r="U25" i="73"/>
  <c r="V25" i="73"/>
  <c r="W25" i="73"/>
  <c r="X25" i="73"/>
  <c r="Y25" i="73"/>
  <c r="D26" i="73"/>
  <c r="E26" i="73"/>
  <c r="F26" i="73"/>
  <c r="G26" i="73"/>
  <c r="H26" i="73"/>
  <c r="I26" i="73"/>
  <c r="J26" i="73"/>
  <c r="K26" i="73"/>
  <c r="L26" i="73"/>
  <c r="M26" i="73"/>
  <c r="N26" i="73"/>
  <c r="O26" i="73"/>
  <c r="P26" i="73"/>
  <c r="Q26" i="73"/>
  <c r="R26" i="73"/>
  <c r="S26" i="73"/>
  <c r="T26" i="73"/>
  <c r="U26" i="73"/>
  <c r="V26" i="73"/>
  <c r="W26" i="73"/>
  <c r="X26" i="73"/>
  <c r="Y26" i="73"/>
  <c r="D27" i="73"/>
  <c r="E27" i="73"/>
  <c r="F27" i="73"/>
  <c r="G27" i="73"/>
  <c r="H27" i="73"/>
  <c r="I27" i="73"/>
  <c r="J27" i="73"/>
  <c r="K27" i="73"/>
  <c r="L27" i="73"/>
  <c r="M27" i="73"/>
  <c r="N27" i="73"/>
  <c r="O27" i="73"/>
  <c r="P27" i="73"/>
  <c r="Q27" i="73"/>
  <c r="R27" i="73"/>
  <c r="S27" i="73"/>
  <c r="T27" i="73"/>
  <c r="U27" i="73"/>
  <c r="V27" i="73"/>
  <c r="W27" i="73"/>
  <c r="X27" i="73"/>
  <c r="Y27" i="73"/>
  <c r="D28" i="73"/>
  <c r="E28" i="73"/>
  <c r="F28" i="73"/>
  <c r="G28" i="73"/>
  <c r="H28" i="73"/>
  <c r="I28" i="73"/>
  <c r="J28" i="73"/>
  <c r="K28" i="73"/>
  <c r="L28" i="73"/>
  <c r="M28" i="73"/>
  <c r="N28" i="73"/>
  <c r="O28" i="73"/>
  <c r="P28" i="73"/>
  <c r="Q28" i="73"/>
  <c r="R28" i="73"/>
  <c r="S28" i="73"/>
  <c r="T28" i="73"/>
  <c r="U28" i="73"/>
  <c r="V28" i="73"/>
  <c r="W28" i="73"/>
  <c r="X28" i="73"/>
  <c r="Y28" i="73"/>
  <c r="D29" i="73"/>
  <c r="E29" i="73"/>
  <c r="F29" i="73"/>
  <c r="G29" i="73"/>
  <c r="H29" i="73"/>
  <c r="I29" i="73"/>
  <c r="J29" i="73"/>
  <c r="K29" i="73"/>
  <c r="L29" i="73"/>
  <c r="M29" i="73"/>
  <c r="N29" i="73"/>
  <c r="O29" i="73"/>
  <c r="P29" i="73"/>
  <c r="Q29" i="73"/>
  <c r="R29" i="73"/>
  <c r="S29" i="73"/>
  <c r="T29" i="73"/>
  <c r="U29" i="73"/>
  <c r="V29" i="73"/>
  <c r="W29" i="73"/>
  <c r="X29" i="73"/>
  <c r="Y29" i="73"/>
  <c r="D30" i="73"/>
  <c r="E30" i="73"/>
  <c r="F30" i="73"/>
  <c r="G30" i="73"/>
  <c r="H30" i="73"/>
  <c r="I30" i="73"/>
  <c r="J30" i="73"/>
  <c r="K30" i="73"/>
  <c r="L30" i="73"/>
  <c r="M30" i="73"/>
  <c r="N30" i="73"/>
  <c r="O30" i="73"/>
  <c r="P30" i="73"/>
  <c r="Q30" i="73"/>
  <c r="R30" i="73"/>
  <c r="S30" i="73"/>
  <c r="T30" i="73"/>
  <c r="U30" i="73"/>
  <c r="V30" i="73"/>
  <c r="W30" i="73"/>
  <c r="X30" i="73"/>
  <c r="Y30" i="73"/>
  <c r="D31" i="73"/>
  <c r="E31" i="73"/>
  <c r="F31" i="73"/>
  <c r="G31" i="73"/>
  <c r="H31" i="73"/>
  <c r="I31" i="73"/>
  <c r="J31" i="73"/>
  <c r="K31" i="73"/>
  <c r="L31" i="73"/>
  <c r="M31" i="73"/>
  <c r="N31" i="73"/>
  <c r="O31" i="73"/>
  <c r="P31" i="73"/>
  <c r="Q31" i="73"/>
  <c r="R31" i="73"/>
  <c r="S31" i="73"/>
  <c r="T31" i="73"/>
  <c r="U31" i="73"/>
  <c r="V31" i="73"/>
  <c r="W31" i="73"/>
  <c r="X31" i="73"/>
  <c r="Y31" i="73"/>
  <c r="D32" i="73"/>
  <c r="E32" i="73"/>
  <c r="F32" i="73"/>
  <c r="G32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D33" i="73"/>
  <c r="E33" i="73"/>
  <c r="F33" i="73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D34" i="73"/>
  <c r="E34" i="73"/>
  <c r="F34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D35" i="73"/>
  <c r="E35" i="73"/>
  <c r="F35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D36" i="73"/>
  <c r="E36" i="73"/>
  <c r="F36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D37" i="73"/>
  <c r="E37" i="73"/>
  <c r="F37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D38" i="73"/>
  <c r="E38" i="73"/>
  <c r="F38" i="73"/>
  <c r="G38" i="73"/>
  <c r="H38" i="73"/>
  <c r="I38" i="73"/>
  <c r="J38" i="73"/>
  <c r="K38" i="73"/>
  <c r="L38" i="73"/>
  <c r="M38" i="73"/>
  <c r="N38" i="73"/>
  <c r="O38" i="73"/>
  <c r="P38" i="73"/>
  <c r="Q38" i="73"/>
  <c r="R38" i="73"/>
  <c r="S38" i="73"/>
  <c r="T38" i="73"/>
  <c r="U38" i="73"/>
  <c r="V38" i="73"/>
  <c r="W38" i="73"/>
  <c r="X38" i="73"/>
  <c r="Y38" i="73"/>
  <c r="D39" i="73"/>
  <c r="E39" i="73"/>
  <c r="F39" i="73"/>
  <c r="G39" i="73"/>
  <c r="H39" i="73"/>
  <c r="I39" i="73"/>
  <c r="J39" i="73"/>
  <c r="K39" i="73"/>
  <c r="L39" i="73"/>
  <c r="M39" i="73"/>
  <c r="N39" i="73"/>
  <c r="O39" i="73"/>
  <c r="P39" i="73"/>
  <c r="Q39" i="73"/>
  <c r="R39" i="73"/>
  <c r="S39" i="73"/>
  <c r="T39" i="73"/>
  <c r="U39" i="73"/>
  <c r="V39" i="73"/>
  <c r="W39" i="73"/>
  <c r="X39" i="73"/>
  <c r="Y39" i="73"/>
  <c r="D40" i="73"/>
  <c r="E40" i="73"/>
  <c r="F40" i="73"/>
  <c r="G40" i="73"/>
  <c r="H40" i="73"/>
  <c r="I40" i="73"/>
  <c r="J40" i="73"/>
  <c r="K40" i="73"/>
  <c r="L40" i="73"/>
  <c r="M40" i="73"/>
  <c r="N40" i="73"/>
  <c r="O40" i="73"/>
  <c r="P40" i="73"/>
  <c r="Q40" i="73"/>
  <c r="R40" i="73"/>
  <c r="S40" i="73"/>
  <c r="T40" i="73"/>
  <c r="U40" i="73"/>
  <c r="V40" i="73"/>
  <c r="W40" i="73"/>
  <c r="X40" i="73"/>
  <c r="Y40" i="73"/>
  <c r="D41" i="73"/>
  <c r="E41" i="73"/>
  <c r="F41" i="73"/>
  <c r="G41" i="73"/>
  <c r="H41" i="73"/>
  <c r="I41" i="73"/>
  <c r="J41" i="73"/>
  <c r="K41" i="73"/>
  <c r="L41" i="73"/>
  <c r="M41" i="73"/>
  <c r="N41" i="73"/>
  <c r="O41" i="73"/>
  <c r="P41" i="73"/>
  <c r="Q41" i="73"/>
  <c r="R41" i="73"/>
  <c r="S41" i="73"/>
  <c r="T41" i="73"/>
  <c r="U41" i="73"/>
  <c r="V41" i="73"/>
  <c r="W41" i="73"/>
  <c r="X41" i="73"/>
  <c r="Y41" i="73"/>
  <c r="D42" i="73"/>
  <c r="E42" i="73"/>
  <c r="F42" i="73"/>
  <c r="G42" i="73"/>
  <c r="H42" i="73"/>
  <c r="I42" i="73"/>
  <c r="J42" i="73"/>
  <c r="K42" i="73"/>
  <c r="L42" i="73"/>
  <c r="M42" i="73"/>
  <c r="N42" i="73"/>
  <c r="O42" i="73"/>
  <c r="P42" i="73"/>
  <c r="Q42" i="73"/>
  <c r="R42" i="73"/>
  <c r="S42" i="73"/>
  <c r="T42" i="73"/>
  <c r="U42" i="73"/>
  <c r="V42" i="73"/>
  <c r="W42" i="73"/>
  <c r="X42" i="73"/>
  <c r="Y42" i="73"/>
  <c r="D43" i="73"/>
  <c r="E43" i="73"/>
  <c r="F43" i="73"/>
  <c r="G43" i="73"/>
  <c r="H43" i="73"/>
  <c r="I43" i="73"/>
  <c r="J43" i="73"/>
  <c r="K43" i="73"/>
  <c r="L43" i="73"/>
  <c r="M43" i="73"/>
  <c r="N43" i="73"/>
  <c r="O43" i="73"/>
  <c r="P43" i="73"/>
  <c r="Q43" i="73"/>
  <c r="R43" i="73"/>
  <c r="S43" i="73"/>
  <c r="T43" i="73"/>
  <c r="U43" i="73"/>
  <c r="V43" i="73"/>
  <c r="W43" i="73"/>
  <c r="X43" i="73"/>
  <c r="Y43" i="73"/>
  <c r="D44" i="73"/>
  <c r="E44" i="73"/>
  <c r="F44" i="73"/>
  <c r="G44" i="73"/>
  <c r="H44" i="73"/>
  <c r="I44" i="73"/>
  <c r="J44" i="73"/>
  <c r="K44" i="73"/>
  <c r="L44" i="73"/>
  <c r="M44" i="73"/>
  <c r="N44" i="73"/>
  <c r="O44" i="73"/>
  <c r="P44" i="73"/>
  <c r="Q44" i="73"/>
  <c r="R44" i="73"/>
  <c r="S44" i="73"/>
  <c r="T44" i="73"/>
  <c r="U44" i="73"/>
  <c r="V44" i="73"/>
  <c r="W44" i="73"/>
  <c r="X44" i="73"/>
  <c r="Y44" i="73"/>
  <c r="D45" i="73"/>
  <c r="E45" i="73"/>
  <c r="F45" i="73"/>
  <c r="G45" i="73"/>
  <c r="H45" i="73"/>
  <c r="I45" i="73"/>
  <c r="J45" i="73"/>
  <c r="K45" i="73"/>
  <c r="L45" i="73"/>
  <c r="M45" i="73"/>
  <c r="N45" i="73"/>
  <c r="O45" i="73"/>
  <c r="P45" i="73"/>
  <c r="Q45" i="73"/>
  <c r="R45" i="73"/>
  <c r="S45" i="73"/>
  <c r="T45" i="73"/>
  <c r="U45" i="73"/>
  <c r="V45" i="73"/>
  <c r="W45" i="73"/>
  <c r="X45" i="73"/>
  <c r="Y45" i="73"/>
  <c r="D46" i="73"/>
  <c r="E46" i="73"/>
  <c r="F46" i="73"/>
  <c r="G46" i="73"/>
  <c r="H46" i="73"/>
  <c r="I46" i="73"/>
  <c r="J46" i="73"/>
  <c r="K46" i="73"/>
  <c r="L46" i="73"/>
  <c r="M46" i="73"/>
  <c r="N46" i="73"/>
  <c r="O46" i="73"/>
  <c r="P46" i="73"/>
  <c r="Q46" i="73"/>
  <c r="R46" i="73"/>
  <c r="S46" i="73"/>
  <c r="T46" i="73"/>
  <c r="U46" i="73"/>
  <c r="V46" i="73"/>
  <c r="W46" i="73"/>
  <c r="X46" i="73"/>
  <c r="Y46" i="73"/>
  <c r="D47" i="73"/>
  <c r="E47" i="73"/>
  <c r="F47" i="73"/>
  <c r="G47" i="73"/>
  <c r="H47" i="73"/>
  <c r="I47" i="73"/>
  <c r="J47" i="73"/>
  <c r="K47" i="73"/>
  <c r="L47" i="73"/>
  <c r="M47" i="73"/>
  <c r="N47" i="73"/>
  <c r="O47" i="73"/>
  <c r="P47" i="73"/>
  <c r="Q47" i="73"/>
  <c r="R47" i="73"/>
  <c r="S47" i="73"/>
  <c r="T47" i="73"/>
  <c r="U47" i="73"/>
  <c r="V47" i="73"/>
  <c r="W47" i="73"/>
  <c r="X47" i="73"/>
  <c r="Y47" i="73"/>
  <c r="D48" i="73"/>
  <c r="E48" i="73"/>
  <c r="F48" i="73"/>
  <c r="G48" i="73"/>
  <c r="H48" i="73"/>
  <c r="I48" i="73"/>
  <c r="J48" i="73"/>
  <c r="K48" i="73"/>
  <c r="L48" i="73"/>
  <c r="M48" i="73"/>
  <c r="N48" i="73"/>
  <c r="O48" i="73"/>
  <c r="P48" i="73"/>
  <c r="Q48" i="73"/>
  <c r="R48" i="73"/>
  <c r="S48" i="73"/>
  <c r="T48" i="73"/>
  <c r="U48" i="73"/>
  <c r="V48" i="73"/>
  <c r="W48" i="73"/>
  <c r="X48" i="73"/>
  <c r="Y48" i="73"/>
  <c r="D49" i="73"/>
  <c r="E49" i="73"/>
  <c r="F49" i="73"/>
  <c r="G49" i="73"/>
  <c r="H49" i="73"/>
  <c r="I49" i="73"/>
  <c r="J49" i="73"/>
  <c r="K49" i="73"/>
  <c r="L49" i="73"/>
  <c r="M49" i="73"/>
  <c r="N49" i="73"/>
  <c r="O49" i="73"/>
  <c r="P49" i="73"/>
  <c r="Q49" i="73"/>
  <c r="R49" i="73"/>
  <c r="S49" i="73"/>
  <c r="T49" i="73"/>
  <c r="U49" i="73"/>
  <c r="V49" i="73"/>
  <c r="W49" i="73"/>
  <c r="X49" i="73"/>
  <c r="Y49" i="73"/>
  <c r="D50" i="73"/>
  <c r="E50" i="73"/>
  <c r="F50" i="73"/>
  <c r="G50" i="73"/>
  <c r="H50" i="73"/>
  <c r="I50" i="73"/>
  <c r="J50" i="73"/>
  <c r="K50" i="73"/>
  <c r="L50" i="73"/>
  <c r="M50" i="73"/>
  <c r="N50" i="73"/>
  <c r="O50" i="73"/>
  <c r="P50" i="73"/>
  <c r="Q50" i="73"/>
  <c r="R50" i="73"/>
  <c r="S50" i="73"/>
  <c r="T50" i="73"/>
  <c r="U50" i="73"/>
  <c r="V50" i="73"/>
  <c r="W50" i="73"/>
  <c r="X50" i="73"/>
  <c r="Y50" i="73"/>
  <c r="D51" i="73"/>
  <c r="E51" i="73"/>
  <c r="F51" i="73"/>
  <c r="G51" i="73"/>
  <c r="H51" i="73"/>
  <c r="I51" i="73"/>
  <c r="J51" i="73"/>
  <c r="K51" i="73"/>
  <c r="L51" i="73"/>
  <c r="M51" i="73"/>
  <c r="N51" i="73"/>
  <c r="O51" i="73"/>
  <c r="P51" i="73"/>
  <c r="Q51" i="73"/>
  <c r="R51" i="73"/>
  <c r="S51" i="73"/>
  <c r="T51" i="73"/>
  <c r="U51" i="73"/>
  <c r="V51" i="73"/>
  <c r="W51" i="73"/>
  <c r="X51" i="73"/>
  <c r="Y51" i="73"/>
  <c r="D52" i="73"/>
  <c r="E52" i="73"/>
  <c r="F52" i="73"/>
  <c r="G52" i="73"/>
  <c r="H52" i="73"/>
  <c r="I52" i="73"/>
  <c r="J52" i="73"/>
  <c r="K52" i="73"/>
  <c r="L52" i="73"/>
  <c r="M52" i="73"/>
  <c r="N52" i="73"/>
  <c r="O52" i="73"/>
  <c r="P52" i="73"/>
  <c r="Q52" i="73"/>
  <c r="R52" i="73"/>
  <c r="S52" i="73"/>
  <c r="T52" i="73"/>
  <c r="U52" i="73"/>
  <c r="V52" i="73"/>
  <c r="W52" i="73"/>
  <c r="X52" i="73"/>
  <c r="Y52" i="73"/>
  <c r="D53" i="73"/>
  <c r="E53" i="73"/>
  <c r="F53" i="73"/>
  <c r="G53" i="73"/>
  <c r="H53" i="73"/>
  <c r="I53" i="73"/>
  <c r="J53" i="73"/>
  <c r="K53" i="73"/>
  <c r="L53" i="73"/>
  <c r="M53" i="73"/>
  <c r="N53" i="73"/>
  <c r="O53" i="73"/>
  <c r="P53" i="73"/>
  <c r="Q53" i="73"/>
  <c r="R53" i="73"/>
  <c r="S53" i="73"/>
  <c r="T53" i="73"/>
  <c r="U53" i="73"/>
  <c r="V53" i="73"/>
  <c r="W53" i="73"/>
  <c r="X53" i="73"/>
  <c r="Y53" i="73"/>
  <c r="D54" i="73"/>
  <c r="E54" i="73"/>
  <c r="F54" i="73"/>
  <c r="G54" i="73"/>
  <c r="H54" i="73"/>
  <c r="I54" i="73"/>
  <c r="J54" i="73"/>
  <c r="K54" i="73"/>
  <c r="L54" i="73"/>
  <c r="M54" i="73"/>
  <c r="N54" i="73"/>
  <c r="O54" i="73"/>
  <c r="P54" i="73"/>
  <c r="Q54" i="73"/>
  <c r="R54" i="73"/>
  <c r="S54" i="73"/>
  <c r="T54" i="73"/>
  <c r="U54" i="73"/>
  <c r="V54" i="73"/>
  <c r="W54" i="73"/>
  <c r="X54" i="73"/>
  <c r="Y54" i="73"/>
  <c r="D55" i="73"/>
  <c r="E55" i="73"/>
  <c r="F55" i="73"/>
  <c r="G55" i="73"/>
  <c r="H55" i="73"/>
  <c r="I55" i="73"/>
  <c r="J55" i="73"/>
  <c r="K55" i="73"/>
  <c r="L55" i="73"/>
  <c r="M55" i="73"/>
  <c r="N55" i="73"/>
  <c r="O55" i="73"/>
  <c r="P55" i="73"/>
  <c r="Q55" i="73"/>
  <c r="R55" i="73"/>
  <c r="S55" i="73"/>
  <c r="T55" i="73"/>
  <c r="U55" i="73"/>
  <c r="V55" i="73"/>
  <c r="W55" i="73"/>
  <c r="X55" i="73"/>
  <c r="Y55" i="73"/>
  <c r="D56" i="73"/>
  <c r="E56" i="73"/>
  <c r="F56" i="73"/>
  <c r="G56" i="73"/>
  <c r="H56" i="73"/>
  <c r="I56" i="73"/>
  <c r="J56" i="73"/>
  <c r="K56" i="73"/>
  <c r="L56" i="73"/>
  <c r="M56" i="73"/>
  <c r="N56" i="73"/>
  <c r="O56" i="73"/>
  <c r="P56" i="73"/>
  <c r="Q56" i="73"/>
  <c r="R56" i="73"/>
  <c r="S56" i="73"/>
  <c r="T56" i="73"/>
  <c r="U56" i="73"/>
  <c r="V56" i="73"/>
  <c r="W56" i="73"/>
  <c r="X56" i="73"/>
  <c r="Y56" i="73"/>
  <c r="D57" i="73"/>
  <c r="E57" i="73"/>
  <c r="F57" i="73"/>
  <c r="G57" i="73"/>
  <c r="H57" i="73"/>
  <c r="I57" i="73"/>
  <c r="J57" i="73"/>
  <c r="K57" i="73"/>
  <c r="L57" i="73"/>
  <c r="M57" i="73"/>
  <c r="N57" i="73"/>
  <c r="O57" i="73"/>
  <c r="P57" i="73"/>
  <c r="Q57" i="73"/>
  <c r="R57" i="73"/>
  <c r="S57" i="73"/>
  <c r="T57" i="73"/>
  <c r="U57" i="73"/>
  <c r="V57" i="73"/>
  <c r="W57" i="73"/>
  <c r="X57" i="73"/>
  <c r="Y57" i="73"/>
  <c r="D58" i="73"/>
  <c r="E58" i="73"/>
  <c r="F58" i="73"/>
  <c r="G58" i="73"/>
  <c r="H58" i="73"/>
  <c r="I58" i="73"/>
  <c r="J58" i="73"/>
  <c r="K58" i="73"/>
  <c r="L58" i="73"/>
  <c r="M58" i="73"/>
  <c r="N58" i="73"/>
  <c r="O58" i="73"/>
  <c r="P58" i="73"/>
  <c r="Q58" i="73"/>
  <c r="R58" i="73"/>
  <c r="S58" i="73"/>
  <c r="T58" i="73"/>
  <c r="U58" i="73"/>
  <c r="V58" i="73"/>
  <c r="W58" i="73"/>
  <c r="X58" i="73"/>
  <c r="Y58" i="73"/>
  <c r="D59" i="73"/>
  <c r="E59" i="73"/>
  <c r="F59" i="73"/>
  <c r="G59" i="73"/>
  <c r="H59" i="73"/>
  <c r="I59" i="73"/>
  <c r="J59" i="73"/>
  <c r="K59" i="73"/>
  <c r="L59" i="73"/>
  <c r="M59" i="73"/>
  <c r="N59" i="73"/>
  <c r="O59" i="73"/>
  <c r="P59" i="73"/>
  <c r="Q59" i="73"/>
  <c r="R59" i="73"/>
  <c r="S59" i="73"/>
  <c r="T59" i="73"/>
  <c r="U59" i="73"/>
  <c r="V59" i="73"/>
  <c r="W59" i="73"/>
  <c r="X59" i="73"/>
  <c r="Y59" i="73"/>
  <c r="D60" i="73"/>
  <c r="E60" i="73"/>
  <c r="F60" i="73"/>
  <c r="G60" i="73"/>
  <c r="H60" i="73"/>
  <c r="I60" i="73"/>
  <c r="J60" i="73"/>
  <c r="K60" i="73"/>
  <c r="L60" i="73"/>
  <c r="M60" i="73"/>
  <c r="N60" i="73"/>
  <c r="O60" i="73"/>
  <c r="P60" i="73"/>
  <c r="Q60" i="73"/>
  <c r="R60" i="73"/>
  <c r="S60" i="73"/>
  <c r="T60" i="73"/>
  <c r="U60" i="73"/>
  <c r="V60" i="73"/>
  <c r="W60" i="73"/>
  <c r="X60" i="73"/>
  <c r="Y60" i="73"/>
  <c r="D61" i="73"/>
  <c r="E61" i="73"/>
  <c r="F61" i="73"/>
  <c r="G61" i="73"/>
  <c r="H61" i="73"/>
  <c r="I61" i="73"/>
  <c r="J61" i="73"/>
  <c r="K61" i="73"/>
  <c r="L61" i="73"/>
  <c r="M61" i="73"/>
  <c r="N61" i="73"/>
  <c r="O61" i="73"/>
  <c r="P61" i="73"/>
  <c r="Q61" i="73"/>
  <c r="R61" i="73"/>
  <c r="S61" i="73"/>
  <c r="T61" i="73"/>
  <c r="U61" i="73"/>
  <c r="V61" i="73"/>
  <c r="W61" i="73"/>
  <c r="X61" i="73"/>
  <c r="Y61" i="73"/>
  <c r="D62" i="73"/>
  <c r="E62" i="73"/>
  <c r="F62" i="73"/>
  <c r="G62" i="73"/>
  <c r="H62" i="73"/>
  <c r="I62" i="73"/>
  <c r="J62" i="73"/>
  <c r="K62" i="73"/>
  <c r="L62" i="73"/>
  <c r="M62" i="73"/>
  <c r="N62" i="73"/>
  <c r="O62" i="73"/>
  <c r="P62" i="73"/>
  <c r="Q62" i="73"/>
  <c r="R62" i="73"/>
  <c r="S62" i="73"/>
  <c r="T62" i="73"/>
  <c r="U62" i="73"/>
  <c r="V62" i="73"/>
  <c r="W62" i="73"/>
  <c r="X62" i="73"/>
  <c r="Y62" i="73"/>
  <c r="D63" i="73"/>
  <c r="E63" i="73"/>
  <c r="F63" i="73"/>
  <c r="G63" i="73"/>
  <c r="H63" i="73"/>
  <c r="I63" i="73"/>
  <c r="J63" i="73"/>
  <c r="K63" i="73"/>
  <c r="L63" i="73"/>
  <c r="M63" i="73"/>
  <c r="N63" i="73"/>
  <c r="O63" i="73"/>
  <c r="P63" i="73"/>
  <c r="Q63" i="73"/>
  <c r="R63" i="73"/>
  <c r="S63" i="73"/>
  <c r="T63" i="73"/>
  <c r="U63" i="73"/>
  <c r="V63" i="73"/>
  <c r="W63" i="73"/>
  <c r="X63" i="73"/>
  <c r="Y63" i="73"/>
  <c r="D64" i="73"/>
  <c r="E64" i="73"/>
  <c r="F64" i="73"/>
  <c r="G64" i="73"/>
  <c r="H64" i="73"/>
  <c r="I64" i="73"/>
  <c r="J64" i="73"/>
  <c r="K64" i="73"/>
  <c r="L64" i="73"/>
  <c r="M64" i="73"/>
  <c r="N64" i="73"/>
  <c r="O64" i="73"/>
  <c r="P64" i="73"/>
  <c r="Q64" i="73"/>
  <c r="R64" i="73"/>
  <c r="S64" i="73"/>
  <c r="T64" i="73"/>
  <c r="U64" i="73"/>
  <c r="V64" i="73"/>
  <c r="W64" i="73"/>
  <c r="X64" i="73"/>
  <c r="Y64" i="73"/>
  <c r="D65" i="73"/>
  <c r="E65" i="73"/>
  <c r="F65" i="73"/>
  <c r="G65" i="73"/>
  <c r="H65" i="73"/>
  <c r="I65" i="73"/>
  <c r="J65" i="73"/>
  <c r="K65" i="73"/>
  <c r="L65" i="73"/>
  <c r="M65" i="73"/>
  <c r="N65" i="73"/>
  <c r="O65" i="73"/>
  <c r="P65" i="73"/>
  <c r="Q65" i="73"/>
  <c r="R65" i="73"/>
  <c r="S65" i="73"/>
  <c r="T65" i="73"/>
  <c r="U65" i="73"/>
  <c r="V65" i="73"/>
  <c r="W65" i="73"/>
  <c r="X65" i="73"/>
  <c r="Y65" i="73"/>
  <c r="D66" i="73"/>
  <c r="E66" i="73"/>
  <c r="F66" i="73"/>
  <c r="G66" i="73"/>
  <c r="H66" i="73"/>
  <c r="I66" i="73"/>
  <c r="J66" i="73"/>
  <c r="K66" i="73"/>
  <c r="L66" i="73"/>
  <c r="M66" i="73"/>
  <c r="N66" i="73"/>
  <c r="O66" i="73"/>
  <c r="P66" i="73"/>
  <c r="Q66" i="73"/>
  <c r="R66" i="73"/>
  <c r="S66" i="73"/>
  <c r="T66" i="73"/>
  <c r="U66" i="73"/>
  <c r="V66" i="73"/>
  <c r="W66" i="73"/>
  <c r="X66" i="73"/>
  <c r="Y66" i="73"/>
  <c r="D67" i="73"/>
  <c r="E67" i="73"/>
  <c r="F67" i="73"/>
  <c r="G67" i="73"/>
  <c r="H67" i="73"/>
  <c r="I67" i="73"/>
  <c r="J67" i="73"/>
  <c r="K67" i="73"/>
  <c r="L67" i="73"/>
  <c r="M67" i="73"/>
  <c r="N67" i="73"/>
  <c r="O67" i="73"/>
  <c r="P67" i="73"/>
  <c r="Q67" i="73"/>
  <c r="R67" i="73"/>
  <c r="S67" i="73"/>
  <c r="T67" i="73"/>
  <c r="U67" i="73"/>
  <c r="V67" i="73"/>
  <c r="W67" i="73"/>
  <c r="X67" i="73"/>
  <c r="Y67" i="73"/>
  <c r="D68" i="73"/>
  <c r="E68" i="73"/>
  <c r="F68" i="73"/>
  <c r="G68" i="73"/>
  <c r="H68" i="73"/>
  <c r="I68" i="73"/>
  <c r="J68" i="73"/>
  <c r="K68" i="73"/>
  <c r="L68" i="73"/>
  <c r="M68" i="73"/>
  <c r="N68" i="73"/>
  <c r="O68" i="73"/>
  <c r="P68" i="73"/>
  <c r="Q68" i="73"/>
  <c r="R68" i="73"/>
  <c r="S68" i="73"/>
  <c r="T68" i="73"/>
  <c r="U68" i="73"/>
  <c r="V68" i="73"/>
  <c r="W68" i="73"/>
  <c r="X68" i="73"/>
  <c r="Y68" i="73"/>
  <c r="D69" i="73"/>
  <c r="E69" i="73"/>
  <c r="F69" i="73"/>
  <c r="G69" i="73"/>
  <c r="H69" i="73"/>
  <c r="I69" i="73"/>
  <c r="J69" i="73"/>
  <c r="K69" i="73"/>
  <c r="L69" i="73"/>
  <c r="M69" i="73"/>
  <c r="N69" i="73"/>
  <c r="O69" i="73"/>
  <c r="P69" i="73"/>
  <c r="Q69" i="73"/>
  <c r="R69" i="73"/>
  <c r="S69" i="73"/>
  <c r="T69" i="73"/>
  <c r="U69" i="73"/>
  <c r="V69" i="73"/>
  <c r="W69" i="73"/>
  <c r="X69" i="73"/>
  <c r="Y69" i="73"/>
  <c r="D70" i="73"/>
  <c r="E70" i="73"/>
  <c r="F70" i="73"/>
  <c r="G70" i="73"/>
  <c r="H70" i="73"/>
  <c r="I70" i="73"/>
  <c r="J70" i="73"/>
  <c r="K70" i="73"/>
  <c r="L70" i="73"/>
  <c r="M70" i="73"/>
  <c r="N70" i="73"/>
  <c r="O70" i="73"/>
  <c r="P70" i="73"/>
  <c r="Q70" i="73"/>
  <c r="R70" i="73"/>
  <c r="S70" i="73"/>
  <c r="T70" i="73"/>
  <c r="U70" i="73"/>
  <c r="V70" i="73"/>
  <c r="W70" i="73"/>
  <c r="X70" i="73"/>
  <c r="Y70" i="73"/>
  <c r="D71" i="73"/>
  <c r="E71" i="73"/>
  <c r="F71" i="73"/>
  <c r="G71" i="73"/>
  <c r="H71" i="73"/>
  <c r="I71" i="73"/>
  <c r="J71" i="73"/>
  <c r="K71" i="73"/>
  <c r="L71" i="73"/>
  <c r="M71" i="73"/>
  <c r="N71" i="73"/>
  <c r="O71" i="73"/>
  <c r="P71" i="73"/>
  <c r="Q71" i="73"/>
  <c r="R71" i="73"/>
  <c r="S71" i="73"/>
  <c r="T71" i="73"/>
  <c r="U71" i="73"/>
  <c r="V71" i="73"/>
  <c r="W71" i="73"/>
  <c r="X71" i="73"/>
  <c r="Y71" i="73"/>
  <c r="D72" i="73"/>
  <c r="E72" i="73"/>
  <c r="F72" i="73"/>
  <c r="G72" i="73"/>
  <c r="H72" i="73"/>
  <c r="I72" i="73"/>
  <c r="J72" i="73"/>
  <c r="K72" i="73"/>
  <c r="L72" i="73"/>
  <c r="M72" i="73"/>
  <c r="N72" i="73"/>
  <c r="O72" i="73"/>
  <c r="P72" i="73"/>
  <c r="Q72" i="73"/>
  <c r="R72" i="73"/>
  <c r="S72" i="73"/>
  <c r="T72" i="73"/>
  <c r="U72" i="73"/>
  <c r="V72" i="73"/>
  <c r="W72" i="73"/>
  <c r="X72" i="73"/>
  <c r="Y72" i="73"/>
  <c r="D73" i="73"/>
  <c r="E73" i="73"/>
  <c r="F73" i="73"/>
  <c r="G73" i="73"/>
  <c r="H73" i="73"/>
  <c r="I73" i="73"/>
  <c r="J73" i="73"/>
  <c r="K73" i="73"/>
  <c r="L73" i="73"/>
  <c r="M73" i="73"/>
  <c r="N73" i="73"/>
  <c r="O73" i="73"/>
  <c r="P73" i="73"/>
  <c r="Q73" i="73"/>
  <c r="R73" i="73"/>
  <c r="S73" i="73"/>
  <c r="T73" i="73"/>
  <c r="U73" i="73"/>
  <c r="V73" i="73"/>
  <c r="W73" i="73"/>
  <c r="X73" i="73"/>
  <c r="Y73" i="73"/>
  <c r="D74" i="73"/>
  <c r="E74" i="73"/>
  <c r="F74" i="73"/>
  <c r="G74" i="73"/>
  <c r="H74" i="73"/>
  <c r="I74" i="73"/>
  <c r="J74" i="73"/>
  <c r="K74" i="73"/>
  <c r="L74" i="73"/>
  <c r="M74" i="73"/>
  <c r="N74" i="73"/>
  <c r="O74" i="73"/>
  <c r="P74" i="73"/>
  <c r="Q74" i="73"/>
  <c r="R74" i="73"/>
  <c r="S74" i="73"/>
  <c r="T74" i="73"/>
  <c r="U74" i="73"/>
  <c r="V74" i="73"/>
  <c r="W74" i="73"/>
  <c r="X74" i="73"/>
  <c r="Y74" i="73"/>
  <c r="D75" i="73"/>
  <c r="E75" i="73"/>
  <c r="F75" i="73"/>
  <c r="G75" i="73"/>
  <c r="H75" i="73"/>
  <c r="I75" i="73"/>
  <c r="J75" i="73"/>
  <c r="K75" i="73"/>
  <c r="L75" i="73"/>
  <c r="M75" i="73"/>
  <c r="N75" i="73"/>
  <c r="O75" i="73"/>
  <c r="P75" i="73"/>
  <c r="Q75" i="73"/>
  <c r="R75" i="73"/>
  <c r="S75" i="73"/>
  <c r="T75" i="73"/>
  <c r="U75" i="73"/>
  <c r="V75" i="73"/>
  <c r="W75" i="73"/>
  <c r="X75" i="73"/>
  <c r="Y75" i="73"/>
  <c r="D76" i="73"/>
  <c r="E76" i="73"/>
  <c r="F76" i="73"/>
  <c r="G76" i="73"/>
  <c r="H76" i="73"/>
  <c r="I76" i="73"/>
  <c r="J76" i="73"/>
  <c r="K76" i="73"/>
  <c r="L76" i="73"/>
  <c r="M76" i="73"/>
  <c r="N76" i="73"/>
  <c r="O76" i="73"/>
  <c r="P76" i="73"/>
  <c r="Q76" i="73"/>
  <c r="R76" i="73"/>
  <c r="S76" i="73"/>
  <c r="T76" i="73"/>
  <c r="U76" i="73"/>
  <c r="V76" i="73"/>
  <c r="W76" i="73"/>
  <c r="X76" i="73"/>
  <c r="Y76" i="73"/>
  <c r="D77" i="73"/>
  <c r="E77" i="73"/>
  <c r="F77" i="73"/>
  <c r="G77" i="73"/>
  <c r="H77" i="73"/>
  <c r="I77" i="73"/>
  <c r="J77" i="73"/>
  <c r="K77" i="73"/>
  <c r="L77" i="73"/>
  <c r="M77" i="73"/>
  <c r="N77" i="73"/>
  <c r="O77" i="73"/>
  <c r="P77" i="73"/>
  <c r="Q77" i="73"/>
  <c r="R77" i="73"/>
  <c r="S77" i="73"/>
  <c r="T77" i="73"/>
  <c r="U77" i="73"/>
  <c r="V77" i="73"/>
  <c r="W77" i="73"/>
  <c r="X77" i="73"/>
  <c r="Y77" i="73"/>
  <c r="D78" i="73"/>
  <c r="E78" i="73"/>
  <c r="F78" i="73"/>
  <c r="G78" i="73"/>
  <c r="H78" i="73"/>
  <c r="I78" i="73"/>
  <c r="J78" i="73"/>
  <c r="K78" i="73"/>
  <c r="L78" i="73"/>
  <c r="M78" i="73"/>
  <c r="N78" i="73"/>
  <c r="O78" i="73"/>
  <c r="P78" i="73"/>
  <c r="Q78" i="73"/>
  <c r="R78" i="73"/>
  <c r="S78" i="73"/>
  <c r="T78" i="73"/>
  <c r="U78" i="73"/>
  <c r="V78" i="73"/>
  <c r="W78" i="73"/>
  <c r="X78" i="73"/>
  <c r="Y78" i="73"/>
  <c r="D79" i="73"/>
  <c r="E79" i="73"/>
  <c r="F79" i="73"/>
  <c r="G79" i="73"/>
  <c r="H79" i="73"/>
  <c r="I79" i="73"/>
  <c r="J79" i="73"/>
  <c r="K79" i="73"/>
  <c r="L79" i="73"/>
  <c r="M79" i="73"/>
  <c r="N79" i="73"/>
  <c r="O79" i="73"/>
  <c r="P79" i="73"/>
  <c r="Q79" i="73"/>
  <c r="R79" i="73"/>
  <c r="S79" i="73"/>
  <c r="T79" i="73"/>
  <c r="U79" i="73"/>
  <c r="V79" i="73"/>
  <c r="W79" i="73"/>
  <c r="X79" i="73"/>
  <c r="Y79" i="73"/>
  <c r="D80" i="73"/>
  <c r="E80" i="73"/>
  <c r="F80" i="73"/>
  <c r="G80" i="73"/>
  <c r="H80" i="73"/>
  <c r="I80" i="73"/>
  <c r="J80" i="73"/>
  <c r="K80" i="73"/>
  <c r="L80" i="73"/>
  <c r="M80" i="73"/>
  <c r="N80" i="73"/>
  <c r="O80" i="73"/>
  <c r="P80" i="73"/>
  <c r="Q80" i="73"/>
  <c r="R80" i="73"/>
  <c r="S80" i="73"/>
  <c r="T80" i="73"/>
  <c r="U80" i="73"/>
  <c r="V80" i="73"/>
  <c r="W80" i="73"/>
  <c r="X80" i="73"/>
  <c r="Y80" i="73"/>
  <c r="D81" i="73"/>
  <c r="E81" i="73"/>
  <c r="F81" i="73"/>
  <c r="G81" i="73"/>
  <c r="H81" i="73"/>
  <c r="I81" i="73"/>
  <c r="J81" i="73"/>
  <c r="K81" i="73"/>
  <c r="L81" i="73"/>
  <c r="M81" i="73"/>
  <c r="N81" i="73"/>
  <c r="O81" i="73"/>
  <c r="P81" i="73"/>
  <c r="Q81" i="73"/>
  <c r="R81" i="73"/>
  <c r="S81" i="73"/>
  <c r="T81" i="73"/>
  <c r="U81" i="73"/>
  <c r="V81" i="73"/>
  <c r="W81" i="73"/>
  <c r="X81" i="73"/>
  <c r="Y81" i="73"/>
  <c r="D82" i="73"/>
  <c r="E82" i="73"/>
  <c r="F82" i="73"/>
  <c r="G82" i="73"/>
  <c r="H82" i="73"/>
  <c r="I82" i="73"/>
  <c r="J82" i="73"/>
  <c r="K82" i="73"/>
  <c r="L82" i="73"/>
  <c r="M82" i="73"/>
  <c r="N82" i="73"/>
  <c r="O82" i="73"/>
  <c r="P82" i="73"/>
  <c r="Q82" i="73"/>
  <c r="R82" i="73"/>
  <c r="S82" i="73"/>
  <c r="T82" i="73"/>
  <c r="U82" i="73"/>
  <c r="V82" i="73"/>
  <c r="W82" i="73"/>
  <c r="X82" i="73"/>
  <c r="Y82" i="73"/>
  <c r="D83" i="73"/>
  <c r="E83" i="73"/>
  <c r="F83" i="73"/>
  <c r="G83" i="73"/>
  <c r="H83" i="73"/>
  <c r="I83" i="73"/>
  <c r="J83" i="73"/>
  <c r="K83" i="73"/>
  <c r="L83" i="73"/>
  <c r="M83" i="73"/>
  <c r="N83" i="73"/>
  <c r="O83" i="73"/>
  <c r="P83" i="73"/>
  <c r="Q83" i="73"/>
  <c r="R83" i="73"/>
  <c r="S83" i="73"/>
  <c r="T83" i="73"/>
  <c r="U83" i="73"/>
  <c r="V83" i="73"/>
  <c r="W83" i="73"/>
  <c r="X83" i="73"/>
  <c r="Y83" i="73"/>
  <c r="D84" i="73"/>
  <c r="E84" i="73"/>
  <c r="F84" i="73"/>
  <c r="G84" i="73"/>
  <c r="H84" i="73"/>
  <c r="I84" i="73"/>
  <c r="J84" i="73"/>
  <c r="K84" i="73"/>
  <c r="L84" i="73"/>
  <c r="M84" i="73"/>
  <c r="N84" i="73"/>
  <c r="O84" i="73"/>
  <c r="P84" i="73"/>
  <c r="Q84" i="73"/>
  <c r="R84" i="73"/>
  <c r="S84" i="73"/>
  <c r="T84" i="73"/>
  <c r="U84" i="73"/>
  <c r="V84" i="73"/>
  <c r="W84" i="73"/>
  <c r="X84" i="73"/>
  <c r="Y84" i="73"/>
  <c r="D85" i="73"/>
  <c r="E85" i="73"/>
  <c r="F85" i="73"/>
  <c r="G85" i="73"/>
  <c r="H85" i="73"/>
  <c r="I85" i="73"/>
  <c r="J85" i="73"/>
  <c r="K85" i="73"/>
  <c r="L85" i="73"/>
  <c r="M85" i="73"/>
  <c r="N85" i="73"/>
  <c r="O85" i="73"/>
  <c r="P85" i="73"/>
  <c r="Q85" i="73"/>
  <c r="R85" i="73"/>
  <c r="S85" i="73"/>
  <c r="T85" i="73"/>
  <c r="U85" i="73"/>
  <c r="V85" i="73"/>
  <c r="W85" i="73"/>
  <c r="X85" i="73"/>
  <c r="Y85" i="73"/>
  <c r="D86" i="73"/>
  <c r="E86" i="73"/>
  <c r="F86" i="73"/>
  <c r="G86" i="73"/>
  <c r="H86" i="73"/>
  <c r="I86" i="73"/>
  <c r="J86" i="73"/>
  <c r="K86" i="73"/>
  <c r="L86" i="73"/>
  <c r="M86" i="73"/>
  <c r="N86" i="73"/>
  <c r="O86" i="73"/>
  <c r="P86" i="73"/>
  <c r="Q86" i="73"/>
  <c r="R86" i="73"/>
  <c r="S86" i="73"/>
  <c r="T86" i="73"/>
  <c r="U86" i="73"/>
  <c r="V86" i="73"/>
  <c r="W86" i="73"/>
  <c r="X86" i="73"/>
  <c r="Y86" i="73"/>
  <c r="D87" i="73"/>
  <c r="E87" i="73"/>
  <c r="F87" i="73"/>
  <c r="G87" i="73"/>
  <c r="H87" i="73"/>
  <c r="I87" i="73"/>
  <c r="J87" i="73"/>
  <c r="K87" i="73"/>
  <c r="L87" i="73"/>
  <c r="M87" i="73"/>
  <c r="N87" i="73"/>
  <c r="O87" i="73"/>
  <c r="P87" i="73"/>
  <c r="Q87" i="73"/>
  <c r="R87" i="73"/>
  <c r="S87" i="73"/>
  <c r="T87" i="73"/>
  <c r="U87" i="73"/>
  <c r="V87" i="73"/>
  <c r="W87" i="73"/>
  <c r="X87" i="73"/>
  <c r="Y87" i="73"/>
  <c r="D88" i="73"/>
  <c r="E88" i="73"/>
  <c r="F88" i="73"/>
  <c r="G88" i="73"/>
  <c r="H88" i="73"/>
  <c r="I88" i="73"/>
  <c r="J88" i="73"/>
  <c r="K88" i="73"/>
  <c r="L88" i="73"/>
  <c r="M88" i="73"/>
  <c r="N88" i="73"/>
  <c r="O88" i="73"/>
  <c r="P88" i="73"/>
  <c r="Q88" i="73"/>
  <c r="R88" i="73"/>
  <c r="S88" i="73"/>
  <c r="T88" i="73"/>
  <c r="U88" i="73"/>
  <c r="V88" i="73"/>
  <c r="W88" i="73"/>
  <c r="X88" i="73"/>
  <c r="Y88" i="73"/>
  <c r="D89" i="73"/>
  <c r="E89" i="73"/>
  <c r="F89" i="73"/>
  <c r="G89" i="73"/>
  <c r="H89" i="73"/>
  <c r="I89" i="73"/>
  <c r="J89" i="73"/>
  <c r="K89" i="73"/>
  <c r="L89" i="73"/>
  <c r="M89" i="73"/>
  <c r="N89" i="73"/>
  <c r="O89" i="73"/>
  <c r="P89" i="73"/>
  <c r="Q89" i="73"/>
  <c r="R89" i="73"/>
  <c r="S89" i="73"/>
  <c r="T89" i="73"/>
  <c r="U89" i="73"/>
  <c r="V89" i="73"/>
  <c r="W89" i="73"/>
  <c r="X89" i="73"/>
  <c r="Y89" i="73"/>
  <c r="D90" i="73"/>
  <c r="E90" i="73"/>
  <c r="F90" i="73"/>
  <c r="G90" i="73"/>
  <c r="H90" i="73"/>
  <c r="I90" i="73"/>
  <c r="J90" i="73"/>
  <c r="K90" i="73"/>
  <c r="L90" i="73"/>
  <c r="M90" i="73"/>
  <c r="N90" i="73"/>
  <c r="O90" i="73"/>
  <c r="P90" i="73"/>
  <c r="Q90" i="73"/>
  <c r="R90" i="73"/>
  <c r="S90" i="73"/>
  <c r="T90" i="73"/>
  <c r="U90" i="73"/>
  <c r="V90" i="73"/>
  <c r="W90" i="73"/>
  <c r="X90" i="73"/>
  <c r="Y90" i="73"/>
  <c r="D91" i="73"/>
  <c r="E91" i="73"/>
  <c r="F91" i="73"/>
  <c r="G91" i="73"/>
  <c r="H91" i="73"/>
  <c r="I91" i="73"/>
  <c r="J91" i="73"/>
  <c r="K91" i="73"/>
  <c r="L91" i="73"/>
  <c r="M91" i="73"/>
  <c r="N91" i="73"/>
  <c r="O91" i="73"/>
  <c r="P91" i="73"/>
  <c r="Q91" i="73"/>
  <c r="R91" i="73"/>
  <c r="S91" i="73"/>
  <c r="T91" i="73"/>
  <c r="U91" i="73"/>
  <c r="V91" i="73"/>
  <c r="W91" i="73"/>
  <c r="X91" i="73"/>
  <c r="Y91" i="73"/>
  <c r="D92" i="73"/>
  <c r="E92" i="73"/>
  <c r="F92" i="73"/>
  <c r="G92" i="73"/>
  <c r="H92" i="73"/>
  <c r="I92" i="73"/>
  <c r="J92" i="73"/>
  <c r="K92" i="73"/>
  <c r="L92" i="73"/>
  <c r="M92" i="73"/>
  <c r="N92" i="73"/>
  <c r="O92" i="73"/>
  <c r="P92" i="73"/>
  <c r="Q92" i="73"/>
  <c r="R92" i="73"/>
  <c r="S92" i="73"/>
  <c r="T92" i="73"/>
  <c r="U92" i="73"/>
  <c r="V92" i="73"/>
  <c r="W92" i="73"/>
  <c r="X92" i="73"/>
  <c r="Y92" i="73"/>
  <c r="D93" i="73"/>
  <c r="E93" i="73"/>
  <c r="F93" i="73"/>
  <c r="G93" i="73"/>
  <c r="H93" i="73"/>
  <c r="I93" i="73"/>
  <c r="J93" i="73"/>
  <c r="K93" i="73"/>
  <c r="L93" i="73"/>
  <c r="M93" i="73"/>
  <c r="N93" i="73"/>
  <c r="O93" i="73"/>
  <c r="P93" i="73"/>
  <c r="Q93" i="73"/>
  <c r="R93" i="73"/>
  <c r="S93" i="73"/>
  <c r="T93" i="73"/>
  <c r="U93" i="73"/>
  <c r="V93" i="73"/>
  <c r="W93" i="73"/>
  <c r="X93" i="73"/>
  <c r="Y93" i="73"/>
  <c r="D94" i="73"/>
  <c r="E94" i="73"/>
  <c r="F94" i="73"/>
  <c r="G94" i="73"/>
  <c r="H94" i="73"/>
  <c r="I94" i="73"/>
  <c r="J94" i="73"/>
  <c r="K94" i="73"/>
  <c r="L94" i="73"/>
  <c r="M94" i="73"/>
  <c r="N94" i="73"/>
  <c r="O94" i="73"/>
  <c r="P94" i="73"/>
  <c r="Q94" i="73"/>
  <c r="R94" i="73"/>
  <c r="S94" i="73"/>
  <c r="T94" i="73"/>
  <c r="U94" i="73"/>
  <c r="V94" i="73"/>
  <c r="W94" i="73"/>
  <c r="X94" i="73"/>
  <c r="Y94" i="73"/>
  <c r="D95" i="73"/>
  <c r="E95" i="73"/>
  <c r="F95" i="73"/>
  <c r="G95" i="73"/>
  <c r="H95" i="73"/>
  <c r="I95" i="73"/>
  <c r="J95" i="73"/>
  <c r="K95" i="73"/>
  <c r="L95" i="73"/>
  <c r="M95" i="73"/>
  <c r="N95" i="73"/>
  <c r="O95" i="73"/>
  <c r="P95" i="73"/>
  <c r="Q95" i="73"/>
  <c r="R95" i="73"/>
  <c r="S95" i="73"/>
  <c r="T95" i="73"/>
  <c r="U95" i="73"/>
  <c r="V95" i="73"/>
  <c r="W95" i="73"/>
  <c r="X95" i="73"/>
  <c r="Y95" i="73"/>
  <c r="D96" i="73"/>
  <c r="E96" i="73"/>
  <c r="F96" i="73"/>
  <c r="G96" i="73"/>
  <c r="H96" i="73"/>
  <c r="I96" i="73"/>
  <c r="J96" i="73"/>
  <c r="K96" i="73"/>
  <c r="L96" i="73"/>
  <c r="M96" i="73"/>
  <c r="N96" i="73"/>
  <c r="O96" i="73"/>
  <c r="P96" i="73"/>
  <c r="Q96" i="73"/>
  <c r="R96" i="73"/>
  <c r="S96" i="73"/>
  <c r="T96" i="73"/>
  <c r="U96" i="73"/>
  <c r="V96" i="73"/>
  <c r="W96" i="73"/>
  <c r="X96" i="73"/>
  <c r="Y96" i="73"/>
  <c r="D97" i="73"/>
  <c r="E97" i="73"/>
  <c r="F97" i="73"/>
  <c r="G97" i="73"/>
  <c r="H97" i="73"/>
  <c r="I97" i="73"/>
  <c r="J97" i="73"/>
  <c r="K97" i="73"/>
  <c r="L97" i="73"/>
  <c r="M97" i="73"/>
  <c r="N97" i="73"/>
  <c r="O97" i="73"/>
  <c r="P97" i="73"/>
  <c r="Q97" i="73"/>
  <c r="R97" i="73"/>
  <c r="S97" i="73"/>
  <c r="T97" i="73"/>
  <c r="U97" i="73"/>
  <c r="V97" i="73"/>
  <c r="W97" i="73"/>
  <c r="X97" i="73"/>
  <c r="Y97" i="73"/>
  <c r="D98" i="73"/>
  <c r="E98" i="73"/>
  <c r="F98" i="73"/>
  <c r="G98" i="73"/>
  <c r="H98" i="73"/>
  <c r="I98" i="73"/>
  <c r="J98" i="73"/>
  <c r="K98" i="73"/>
  <c r="L98" i="73"/>
  <c r="M98" i="73"/>
  <c r="N98" i="73"/>
  <c r="O98" i="73"/>
  <c r="P98" i="73"/>
  <c r="Q98" i="73"/>
  <c r="R98" i="73"/>
  <c r="S98" i="73"/>
  <c r="T98" i="73"/>
  <c r="U98" i="73"/>
  <c r="V98" i="73"/>
  <c r="W98" i="73"/>
  <c r="X98" i="73"/>
  <c r="Y98" i="73"/>
  <c r="D99" i="73"/>
  <c r="E99" i="73"/>
  <c r="F99" i="73"/>
  <c r="G99" i="73"/>
  <c r="H99" i="73"/>
  <c r="I99" i="73"/>
  <c r="J99" i="73"/>
  <c r="K99" i="73"/>
  <c r="L99" i="73"/>
  <c r="M99" i="73"/>
  <c r="N99" i="73"/>
  <c r="O99" i="73"/>
  <c r="P99" i="73"/>
  <c r="Q99" i="73"/>
  <c r="R99" i="73"/>
  <c r="S99" i="73"/>
  <c r="T99" i="73"/>
  <c r="U99" i="73"/>
  <c r="V99" i="73"/>
  <c r="W99" i="73"/>
  <c r="X99" i="73"/>
  <c r="Y99" i="73"/>
  <c r="D100" i="73"/>
  <c r="E100" i="73"/>
  <c r="F100" i="73"/>
  <c r="G100" i="73"/>
  <c r="H100" i="73"/>
  <c r="I100" i="73"/>
  <c r="J100" i="73"/>
  <c r="K100" i="73"/>
  <c r="L100" i="73"/>
  <c r="M100" i="73"/>
  <c r="N100" i="73"/>
  <c r="O100" i="73"/>
  <c r="P100" i="73"/>
  <c r="Q100" i="73"/>
  <c r="R100" i="73"/>
  <c r="S100" i="73"/>
  <c r="T100" i="73"/>
  <c r="U100" i="73"/>
  <c r="V100" i="73"/>
  <c r="W100" i="73"/>
  <c r="X100" i="73"/>
  <c r="Y100" i="73"/>
  <c r="D101" i="73"/>
  <c r="E101" i="73"/>
  <c r="F101" i="73"/>
  <c r="G101" i="73"/>
  <c r="H101" i="73"/>
  <c r="I101" i="73"/>
  <c r="J101" i="73"/>
  <c r="K101" i="73"/>
  <c r="L101" i="73"/>
  <c r="M101" i="73"/>
  <c r="N101" i="73"/>
  <c r="O101" i="73"/>
  <c r="P101" i="73"/>
  <c r="Q101" i="73"/>
  <c r="R101" i="73"/>
  <c r="S101" i="73"/>
  <c r="T101" i="73"/>
  <c r="U101" i="73"/>
  <c r="V101" i="73"/>
  <c r="W101" i="73"/>
  <c r="X101" i="73"/>
  <c r="Y101" i="73"/>
  <c r="D102" i="73"/>
  <c r="E102" i="73"/>
  <c r="F102" i="73"/>
  <c r="G102" i="73"/>
  <c r="H102" i="73"/>
  <c r="I102" i="73"/>
  <c r="J102" i="73"/>
  <c r="K102" i="73"/>
  <c r="L102" i="73"/>
  <c r="M102" i="73"/>
  <c r="N102" i="73"/>
  <c r="O102" i="73"/>
  <c r="P102" i="73"/>
  <c r="Q102" i="73"/>
  <c r="R102" i="73"/>
  <c r="S102" i="73"/>
  <c r="T102" i="73"/>
  <c r="U102" i="73"/>
  <c r="V102" i="73"/>
  <c r="W102" i="73"/>
  <c r="X102" i="73"/>
  <c r="Y102" i="73"/>
  <c r="D103" i="73"/>
  <c r="E103" i="73"/>
  <c r="F103" i="73"/>
  <c r="G103" i="73"/>
  <c r="H103" i="73"/>
  <c r="I103" i="73"/>
  <c r="J103" i="73"/>
  <c r="K103" i="73"/>
  <c r="L103" i="73"/>
  <c r="M103" i="73"/>
  <c r="N103" i="73"/>
  <c r="O103" i="73"/>
  <c r="P103" i="73"/>
  <c r="Q103" i="73"/>
  <c r="R103" i="73"/>
  <c r="S103" i="73"/>
  <c r="T103" i="73"/>
  <c r="U103" i="73"/>
  <c r="V103" i="73"/>
  <c r="W103" i="73"/>
  <c r="X103" i="73"/>
  <c r="Y103" i="73"/>
  <c r="D104" i="73"/>
  <c r="E104" i="73"/>
  <c r="F104" i="73"/>
  <c r="G104" i="73"/>
  <c r="H104" i="73"/>
  <c r="I104" i="73"/>
  <c r="J104" i="73"/>
  <c r="K104" i="73"/>
  <c r="L104" i="73"/>
  <c r="M104" i="73"/>
  <c r="N104" i="73"/>
  <c r="O104" i="73"/>
  <c r="P104" i="73"/>
  <c r="Q104" i="73"/>
  <c r="R104" i="73"/>
  <c r="S104" i="73"/>
  <c r="T104" i="73"/>
  <c r="U104" i="73"/>
  <c r="V104" i="73"/>
  <c r="W104" i="73"/>
  <c r="X104" i="73"/>
  <c r="Y104" i="73"/>
  <c r="D105" i="73"/>
  <c r="E105" i="73"/>
  <c r="F105" i="73"/>
  <c r="G105" i="73"/>
  <c r="H105" i="73"/>
  <c r="I105" i="73"/>
  <c r="J105" i="73"/>
  <c r="K105" i="73"/>
  <c r="L105" i="73"/>
  <c r="M105" i="73"/>
  <c r="N105" i="73"/>
  <c r="O105" i="73"/>
  <c r="P105" i="73"/>
  <c r="Q105" i="73"/>
  <c r="R105" i="73"/>
  <c r="S105" i="73"/>
  <c r="T105" i="73"/>
  <c r="U105" i="73"/>
  <c r="V105" i="73"/>
  <c r="W105" i="73"/>
  <c r="X105" i="73"/>
  <c r="Y105" i="73"/>
  <c r="D106" i="73"/>
  <c r="E106" i="73"/>
  <c r="F106" i="73"/>
  <c r="G106" i="73"/>
  <c r="H106" i="73"/>
  <c r="I106" i="73"/>
  <c r="J106" i="73"/>
  <c r="K106" i="73"/>
  <c r="L106" i="73"/>
  <c r="M106" i="73"/>
  <c r="N106" i="73"/>
  <c r="O106" i="73"/>
  <c r="P106" i="73"/>
  <c r="Q106" i="73"/>
  <c r="R106" i="73"/>
  <c r="S106" i="73"/>
  <c r="T106" i="73"/>
  <c r="U106" i="73"/>
  <c r="V106" i="73"/>
  <c r="W106" i="73"/>
  <c r="X106" i="73"/>
  <c r="Y106" i="73"/>
  <c r="D107" i="73"/>
  <c r="E107" i="73"/>
  <c r="F107" i="73"/>
  <c r="G107" i="73"/>
  <c r="H107" i="73"/>
  <c r="I107" i="73"/>
  <c r="J107" i="73"/>
  <c r="K107" i="73"/>
  <c r="L107" i="73"/>
  <c r="M107" i="73"/>
  <c r="N107" i="73"/>
  <c r="O107" i="73"/>
  <c r="P107" i="73"/>
  <c r="Q107" i="73"/>
  <c r="R107" i="73"/>
  <c r="S107" i="73"/>
  <c r="T107" i="73"/>
  <c r="U107" i="73"/>
  <c r="V107" i="73"/>
  <c r="W107" i="73"/>
  <c r="X107" i="73"/>
  <c r="Y107" i="73"/>
  <c r="C8" i="73"/>
  <c r="C9" i="73"/>
  <c r="C10" i="73"/>
  <c r="C11" i="73"/>
  <c r="C12" i="73"/>
  <c r="C13" i="73"/>
  <c r="C14" i="73"/>
  <c r="C15" i="73"/>
  <c r="C16" i="73"/>
  <c r="C17" i="73"/>
  <c r="C18" i="73"/>
  <c r="C19" i="73"/>
  <c r="C20" i="73"/>
  <c r="C21" i="73"/>
  <c r="C22" i="73"/>
  <c r="C23" i="73"/>
  <c r="C24" i="73"/>
  <c r="C25" i="73"/>
  <c r="C26" i="73"/>
  <c r="C27" i="73"/>
  <c r="C28" i="73"/>
  <c r="C29" i="73"/>
  <c r="C30" i="73"/>
  <c r="C31" i="73"/>
  <c r="C32" i="73"/>
  <c r="C33" i="73"/>
  <c r="C34" i="73"/>
  <c r="C35" i="73"/>
  <c r="C36" i="73"/>
  <c r="C37" i="73"/>
  <c r="C38" i="73"/>
  <c r="C39" i="73"/>
  <c r="C40" i="73"/>
  <c r="C41" i="73"/>
  <c r="C42" i="73"/>
  <c r="C43" i="73"/>
  <c r="C44" i="73"/>
  <c r="C45" i="73"/>
  <c r="C46" i="73"/>
  <c r="C47" i="73"/>
  <c r="C48" i="73"/>
  <c r="C49" i="73"/>
  <c r="C50" i="73"/>
  <c r="C51" i="73"/>
  <c r="C52" i="73"/>
  <c r="C53" i="73"/>
  <c r="C54" i="73"/>
  <c r="C55" i="73"/>
  <c r="C56" i="73"/>
  <c r="C57" i="73"/>
  <c r="C58" i="73"/>
  <c r="C59" i="73"/>
  <c r="C60" i="73"/>
  <c r="C61" i="73"/>
  <c r="C62" i="73"/>
  <c r="C63" i="73"/>
  <c r="C64" i="73"/>
  <c r="C65" i="73"/>
  <c r="C66" i="73"/>
  <c r="C67" i="73"/>
  <c r="C68" i="73"/>
  <c r="C69" i="73"/>
  <c r="C70" i="73"/>
  <c r="C71" i="73"/>
  <c r="C72" i="73"/>
  <c r="C73" i="73"/>
  <c r="C74" i="73"/>
  <c r="C75" i="73"/>
  <c r="C76" i="73"/>
  <c r="C77" i="73"/>
  <c r="C78" i="73"/>
  <c r="C79" i="73"/>
  <c r="C80" i="73"/>
  <c r="C81" i="73"/>
  <c r="C82" i="73"/>
  <c r="C83" i="73"/>
  <c r="C84" i="73"/>
  <c r="C85" i="73"/>
  <c r="C86" i="73"/>
  <c r="C87" i="73"/>
  <c r="C88" i="73"/>
  <c r="C89" i="73"/>
  <c r="C90" i="73"/>
  <c r="C91" i="73"/>
  <c r="C92" i="73"/>
  <c r="C93" i="73"/>
  <c r="C94" i="73"/>
  <c r="C95" i="73"/>
  <c r="C96" i="73"/>
  <c r="C97" i="73"/>
  <c r="C98" i="73"/>
  <c r="C99" i="73"/>
  <c r="C100" i="73"/>
  <c r="C101" i="73"/>
  <c r="C102" i="73"/>
  <c r="C103" i="73"/>
  <c r="C104" i="73"/>
  <c r="C105" i="73"/>
  <c r="C106" i="73"/>
  <c r="C107" i="73"/>
  <c r="R6" i="70"/>
  <c r="S6" i="70"/>
  <c r="T6" i="70"/>
  <c r="U6" i="70"/>
  <c r="V6" i="70"/>
  <c r="W6" i="70"/>
  <c r="X6" i="70"/>
  <c r="Y6" i="70"/>
  <c r="R7" i="70"/>
  <c r="S7" i="70"/>
  <c r="T7" i="70"/>
  <c r="U7" i="70"/>
  <c r="V7" i="70"/>
  <c r="W7" i="70"/>
  <c r="X7" i="70"/>
  <c r="Y7" i="70"/>
  <c r="R8" i="70"/>
  <c r="S8" i="70"/>
  <c r="T8" i="70"/>
  <c r="U8" i="70"/>
  <c r="V8" i="70"/>
  <c r="W8" i="70"/>
  <c r="X8" i="70"/>
  <c r="Y8" i="70"/>
  <c r="R9" i="70"/>
  <c r="S9" i="70"/>
  <c r="T9" i="70"/>
  <c r="U9" i="70"/>
  <c r="V9" i="70"/>
  <c r="W9" i="70"/>
  <c r="X9" i="70"/>
  <c r="Y9" i="70"/>
  <c r="R10" i="70"/>
  <c r="S10" i="70"/>
  <c r="T10" i="70"/>
  <c r="U10" i="70"/>
  <c r="V10" i="70"/>
  <c r="W10" i="70"/>
  <c r="X10" i="70"/>
  <c r="Y10" i="70"/>
  <c r="R11" i="70"/>
  <c r="S11" i="70"/>
  <c r="T11" i="70"/>
  <c r="U11" i="70"/>
  <c r="V11" i="70"/>
  <c r="W11" i="70"/>
  <c r="X11" i="70"/>
  <c r="Y11" i="70"/>
  <c r="R12" i="70"/>
  <c r="S12" i="70"/>
  <c r="T12" i="70"/>
  <c r="U12" i="70"/>
  <c r="V12" i="70"/>
  <c r="W12" i="70"/>
  <c r="X12" i="70"/>
  <c r="Y12" i="70"/>
  <c r="R13" i="70"/>
  <c r="S13" i="70"/>
  <c r="T13" i="70"/>
  <c r="U13" i="70"/>
  <c r="V13" i="70"/>
  <c r="W13" i="70"/>
  <c r="X13" i="70"/>
  <c r="Y13" i="70"/>
  <c r="R14" i="70"/>
  <c r="S14" i="70"/>
  <c r="T14" i="70"/>
  <c r="U14" i="70"/>
  <c r="V14" i="70"/>
  <c r="W14" i="70"/>
  <c r="X14" i="70"/>
  <c r="Y14" i="70"/>
  <c r="R15" i="70"/>
  <c r="S15" i="70"/>
  <c r="T15" i="70"/>
  <c r="U15" i="70"/>
  <c r="V15" i="70"/>
  <c r="W15" i="70"/>
  <c r="X15" i="70"/>
  <c r="Y15" i="70"/>
  <c r="R16" i="70"/>
  <c r="S16" i="70"/>
  <c r="T16" i="70"/>
  <c r="U16" i="70"/>
  <c r="V16" i="70"/>
  <c r="W16" i="70"/>
  <c r="X16" i="70"/>
  <c r="Y16" i="70"/>
  <c r="R17" i="70"/>
  <c r="S17" i="70"/>
  <c r="T17" i="70"/>
  <c r="U17" i="70"/>
  <c r="V17" i="70"/>
  <c r="W17" i="70"/>
  <c r="X17" i="70"/>
  <c r="Y17" i="70"/>
  <c r="R18" i="70"/>
  <c r="S18" i="70"/>
  <c r="T18" i="70"/>
  <c r="U18" i="70"/>
  <c r="V18" i="70"/>
  <c r="W18" i="70"/>
  <c r="X18" i="70"/>
  <c r="Y18" i="70"/>
  <c r="R19" i="70"/>
  <c r="S19" i="70"/>
  <c r="T19" i="70"/>
  <c r="U19" i="70"/>
  <c r="V19" i="70"/>
  <c r="W19" i="70"/>
  <c r="X19" i="70"/>
  <c r="Y19" i="70"/>
  <c r="R20" i="70"/>
  <c r="S20" i="70"/>
  <c r="T20" i="70"/>
  <c r="U20" i="70"/>
  <c r="V20" i="70"/>
  <c r="W20" i="70"/>
  <c r="X20" i="70"/>
  <c r="Y20" i="70"/>
  <c r="R21" i="70"/>
  <c r="S21" i="70"/>
  <c r="T21" i="70"/>
  <c r="U21" i="70"/>
  <c r="V21" i="70"/>
  <c r="W21" i="70"/>
  <c r="X21" i="70"/>
  <c r="Y21" i="70"/>
  <c r="R22" i="70"/>
  <c r="S22" i="70"/>
  <c r="T22" i="70"/>
  <c r="U22" i="70"/>
  <c r="V22" i="70"/>
  <c r="W22" i="70"/>
  <c r="X22" i="70"/>
  <c r="Y22" i="70"/>
  <c r="R23" i="70"/>
  <c r="S23" i="70"/>
  <c r="T23" i="70"/>
  <c r="U23" i="70"/>
  <c r="V23" i="70"/>
  <c r="W23" i="70"/>
  <c r="X23" i="70"/>
  <c r="Y23" i="70"/>
  <c r="R24" i="70"/>
  <c r="S24" i="70"/>
  <c r="T24" i="70"/>
  <c r="U24" i="70"/>
  <c r="V24" i="70"/>
  <c r="W24" i="70"/>
  <c r="X24" i="70"/>
  <c r="Y24" i="70"/>
  <c r="R25" i="70"/>
  <c r="S25" i="70"/>
  <c r="T25" i="70"/>
  <c r="U25" i="70"/>
  <c r="V25" i="70"/>
  <c r="W25" i="70"/>
  <c r="X25" i="70"/>
  <c r="Y25" i="70"/>
  <c r="R26" i="70"/>
  <c r="S26" i="70"/>
  <c r="T26" i="70"/>
  <c r="U26" i="70"/>
  <c r="V26" i="70"/>
  <c r="W26" i="70"/>
  <c r="X26" i="70"/>
  <c r="Y26" i="70"/>
  <c r="R27" i="70"/>
  <c r="S27" i="70"/>
  <c r="T27" i="70"/>
  <c r="U27" i="70"/>
  <c r="V27" i="70"/>
  <c r="W27" i="70"/>
  <c r="X27" i="70"/>
  <c r="Y27" i="70"/>
  <c r="R28" i="70"/>
  <c r="S28" i="70"/>
  <c r="T28" i="70"/>
  <c r="U28" i="70"/>
  <c r="V28" i="70"/>
  <c r="W28" i="70"/>
  <c r="X28" i="70"/>
  <c r="Y28" i="70"/>
  <c r="R29" i="70"/>
  <c r="S29" i="70"/>
  <c r="T29" i="70"/>
  <c r="U29" i="70"/>
  <c r="V29" i="70"/>
  <c r="W29" i="70"/>
  <c r="X29" i="70"/>
  <c r="Y29" i="70"/>
  <c r="R30" i="70"/>
  <c r="S30" i="70"/>
  <c r="T30" i="70"/>
  <c r="U30" i="70"/>
  <c r="V30" i="70"/>
  <c r="W30" i="70"/>
  <c r="X30" i="70"/>
  <c r="Y30" i="70"/>
  <c r="R31" i="70"/>
  <c r="S31" i="70"/>
  <c r="T31" i="70"/>
  <c r="U31" i="70"/>
  <c r="V31" i="70"/>
  <c r="W31" i="70"/>
  <c r="X31" i="70"/>
  <c r="Y31" i="70"/>
  <c r="R32" i="70"/>
  <c r="S32" i="70"/>
  <c r="T32" i="70"/>
  <c r="U32" i="70"/>
  <c r="V32" i="70"/>
  <c r="W32" i="70"/>
  <c r="X32" i="70"/>
  <c r="Y32" i="70"/>
  <c r="R33" i="70"/>
  <c r="S33" i="70"/>
  <c r="T33" i="70"/>
  <c r="U33" i="70"/>
  <c r="V33" i="70"/>
  <c r="W33" i="70"/>
  <c r="X33" i="70"/>
  <c r="Y33" i="70"/>
  <c r="R34" i="70"/>
  <c r="S34" i="70"/>
  <c r="T34" i="70"/>
  <c r="U34" i="70"/>
  <c r="V34" i="70"/>
  <c r="W34" i="70"/>
  <c r="X34" i="70"/>
  <c r="Y34" i="70"/>
  <c r="R35" i="70"/>
  <c r="S35" i="70"/>
  <c r="T35" i="70"/>
  <c r="U35" i="70"/>
  <c r="V35" i="70"/>
  <c r="W35" i="70"/>
  <c r="X35" i="70"/>
  <c r="Y35" i="70"/>
  <c r="R36" i="70"/>
  <c r="S36" i="70"/>
  <c r="T36" i="70"/>
  <c r="U36" i="70"/>
  <c r="V36" i="70"/>
  <c r="W36" i="70"/>
  <c r="X36" i="70"/>
  <c r="Y36" i="70"/>
  <c r="R37" i="70"/>
  <c r="S37" i="70"/>
  <c r="T37" i="70"/>
  <c r="U37" i="70"/>
  <c r="V37" i="70"/>
  <c r="W37" i="70"/>
  <c r="X37" i="70"/>
  <c r="Y37" i="70"/>
  <c r="R38" i="70"/>
  <c r="S38" i="70"/>
  <c r="T38" i="70"/>
  <c r="U38" i="70"/>
  <c r="V38" i="70"/>
  <c r="W38" i="70"/>
  <c r="X38" i="70"/>
  <c r="Y38" i="70"/>
  <c r="R39" i="70"/>
  <c r="S39" i="70"/>
  <c r="T39" i="70"/>
  <c r="U39" i="70"/>
  <c r="V39" i="70"/>
  <c r="W39" i="70"/>
  <c r="X39" i="70"/>
  <c r="Y39" i="70"/>
  <c r="R40" i="70"/>
  <c r="S40" i="70"/>
  <c r="T40" i="70"/>
  <c r="U40" i="70"/>
  <c r="V40" i="70"/>
  <c r="W40" i="70"/>
  <c r="X40" i="70"/>
  <c r="Y40" i="70"/>
  <c r="R41" i="70"/>
  <c r="S41" i="70"/>
  <c r="T41" i="70"/>
  <c r="U41" i="70"/>
  <c r="V41" i="70"/>
  <c r="W41" i="70"/>
  <c r="X41" i="70"/>
  <c r="Y41" i="70"/>
  <c r="R42" i="70"/>
  <c r="S42" i="70"/>
  <c r="T42" i="70"/>
  <c r="U42" i="70"/>
  <c r="V42" i="70"/>
  <c r="W42" i="70"/>
  <c r="X42" i="70"/>
  <c r="Y42" i="70"/>
  <c r="R43" i="70"/>
  <c r="S43" i="70"/>
  <c r="T43" i="70"/>
  <c r="U43" i="70"/>
  <c r="V43" i="70"/>
  <c r="W43" i="70"/>
  <c r="X43" i="70"/>
  <c r="Y43" i="70"/>
  <c r="R44" i="70"/>
  <c r="S44" i="70"/>
  <c r="T44" i="70"/>
  <c r="U44" i="70"/>
  <c r="V44" i="70"/>
  <c r="W44" i="70"/>
  <c r="X44" i="70"/>
  <c r="Y44" i="70"/>
  <c r="R45" i="70"/>
  <c r="S45" i="70"/>
  <c r="T45" i="70"/>
  <c r="U45" i="70"/>
  <c r="V45" i="70"/>
  <c r="W45" i="70"/>
  <c r="X45" i="70"/>
  <c r="Y45" i="70"/>
  <c r="R46" i="70"/>
  <c r="S46" i="70"/>
  <c r="T46" i="70"/>
  <c r="U46" i="70"/>
  <c r="V46" i="70"/>
  <c r="W46" i="70"/>
  <c r="X46" i="70"/>
  <c r="Y46" i="70"/>
  <c r="R47" i="70"/>
  <c r="S47" i="70"/>
  <c r="T47" i="70"/>
  <c r="U47" i="70"/>
  <c r="V47" i="70"/>
  <c r="W47" i="70"/>
  <c r="X47" i="70"/>
  <c r="Y47" i="70"/>
  <c r="R48" i="70"/>
  <c r="S48" i="70"/>
  <c r="T48" i="70"/>
  <c r="U48" i="70"/>
  <c r="V48" i="70"/>
  <c r="W48" i="70"/>
  <c r="X48" i="70"/>
  <c r="Y48" i="70"/>
  <c r="R49" i="70"/>
  <c r="S49" i="70"/>
  <c r="T49" i="70"/>
  <c r="U49" i="70"/>
  <c r="V49" i="70"/>
  <c r="W49" i="70"/>
  <c r="X49" i="70"/>
  <c r="Y49" i="70"/>
  <c r="R50" i="70"/>
  <c r="S50" i="70"/>
  <c r="T50" i="70"/>
  <c r="U50" i="70"/>
  <c r="V50" i="70"/>
  <c r="W50" i="70"/>
  <c r="X50" i="70"/>
  <c r="Y50" i="70"/>
  <c r="R51" i="70"/>
  <c r="S51" i="70"/>
  <c r="T51" i="70"/>
  <c r="U51" i="70"/>
  <c r="V51" i="70"/>
  <c r="W51" i="70"/>
  <c r="X51" i="70"/>
  <c r="Y51" i="70"/>
  <c r="R52" i="70"/>
  <c r="S52" i="70"/>
  <c r="T52" i="70"/>
  <c r="U52" i="70"/>
  <c r="V52" i="70"/>
  <c r="W52" i="70"/>
  <c r="X52" i="70"/>
  <c r="Y52" i="70"/>
  <c r="R53" i="70"/>
  <c r="S53" i="70"/>
  <c r="T53" i="70"/>
  <c r="U53" i="70"/>
  <c r="V53" i="70"/>
  <c r="W53" i="70"/>
  <c r="X53" i="70"/>
  <c r="Y53" i="70"/>
  <c r="R54" i="70"/>
  <c r="S54" i="70"/>
  <c r="T54" i="70"/>
  <c r="U54" i="70"/>
  <c r="V54" i="70"/>
  <c r="W54" i="70"/>
  <c r="X54" i="70"/>
  <c r="Y54" i="70"/>
  <c r="R55" i="70"/>
  <c r="S55" i="70"/>
  <c r="T55" i="70"/>
  <c r="U55" i="70"/>
  <c r="V55" i="70"/>
  <c r="W55" i="70"/>
  <c r="X55" i="70"/>
  <c r="Y55" i="70"/>
  <c r="R56" i="70"/>
  <c r="S56" i="70"/>
  <c r="T56" i="70"/>
  <c r="U56" i="70"/>
  <c r="V56" i="70"/>
  <c r="W56" i="70"/>
  <c r="X56" i="70"/>
  <c r="Y56" i="70"/>
  <c r="R57" i="70"/>
  <c r="S57" i="70"/>
  <c r="T57" i="70"/>
  <c r="U57" i="70"/>
  <c r="V57" i="70"/>
  <c r="W57" i="70"/>
  <c r="X57" i="70"/>
  <c r="Y57" i="70"/>
  <c r="R58" i="70"/>
  <c r="S58" i="70"/>
  <c r="T58" i="70"/>
  <c r="U58" i="70"/>
  <c r="V58" i="70"/>
  <c r="W58" i="70"/>
  <c r="X58" i="70"/>
  <c r="Y58" i="70"/>
  <c r="R59" i="70"/>
  <c r="S59" i="70"/>
  <c r="T59" i="70"/>
  <c r="U59" i="70"/>
  <c r="V59" i="70"/>
  <c r="W59" i="70"/>
  <c r="X59" i="70"/>
  <c r="Y59" i="70"/>
  <c r="R60" i="70"/>
  <c r="S60" i="70"/>
  <c r="T60" i="70"/>
  <c r="U60" i="70"/>
  <c r="V60" i="70"/>
  <c r="W60" i="70"/>
  <c r="X60" i="70"/>
  <c r="Y60" i="70"/>
  <c r="R61" i="70"/>
  <c r="S61" i="70"/>
  <c r="T61" i="70"/>
  <c r="U61" i="70"/>
  <c r="V61" i="70"/>
  <c r="W61" i="70"/>
  <c r="X61" i="70"/>
  <c r="Y61" i="70"/>
  <c r="R62" i="70"/>
  <c r="S62" i="70"/>
  <c r="T62" i="70"/>
  <c r="U62" i="70"/>
  <c r="V62" i="70"/>
  <c r="W62" i="70"/>
  <c r="X62" i="70"/>
  <c r="Y62" i="70"/>
  <c r="R63" i="70"/>
  <c r="S63" i="70"/>
  <c r="T63" i="70"/>
  <c r="U63" i="70"/>
  <c r="V63" i="70"/>
  <c r="W63" i="70"/>
  <c r="X63" i="70"/>
  <c r="Y63" i="70"/>
  <c r="R64" i="70"/>
  <c r="S64" i="70"/>
  <c r="T64" i="70"/>
  <c r="U64" i="70"/>
  <c r="V64" i="70"/>
  <c r="W64" i="70"/>
  <c r="X64" i="70"/>
  <c r="Y64" i="70"/>
  <c r="R65" i="70"/>
  <c r="S65" i="70"/>
  <c r="T65" i="70"/>
  <c r="U65" i="70"/>
  <c r="V65" i="70"/>
  <c r="W65" i="70"/>
  <c r="X65" i="70"/>
  <c r="Y65" i="70"/>
  <c r="R66" i="70"/>
  <c r="S66" i="70"/>
  <c r="T66" i="70"/>
  <c r="U66" i="70"/>
  <c r="V66" i="70"/>
  <c r="W66" i="70"/>
  <c r="X66" i="70"/>
  <c r="Y66" i="70"/>
  <c r="R67" i="70"/>
  <c r="S67" i="70"/>
  <c r="T67" i="70"/>
  <c r="U67" i="70"/>
  <c r="V67" i="70"/>
  <c r="W67" i="70"/>
  <c r="X67" i="70"/>
  <c r="Y67" i="70"/>
  <c r="R68" i="70"/>
  <c r="S68" i="70"/>
  <c r="T68" i="70"/>
  <c r="U68" i="70"/>
  <c r="V68" i="70"/>
  <c r="W68" i="70"/>
  <c r="X68" i="70"/>
  <c r="Y68" i="70"/>
  <c r="R69" i="70"/>
  <c r="S69" i="70"/>
  <c r="T69" i="70"/>
  <c r="U69" i="70"/>
  <c r="V69" i="70"/>
  <c r="W69" i="70"/>
  <c r="X69" i="70"/>
  <c r="Y69" i="70"/>
  <c r="R70" i="70"/>
  <c r="S70" i="70"/>
  <c r="T70" i="70"/>
  <c r="U70" i="70"/>
  <c r="V70" i="70"/>
  <c r="W70" i="70"/>
  <c r="X70" i="70"/>
  <c r="Y70" i="70"/>
  <c r="R71" i="70"/>
  <c r="S71" i="70"/>
  <c r="T71" i="70"/>
  <c r="U71" i="70"/>
  <c r="V71" i="70"/>
  <c r="W71" i="70"/>
  <c r="X71" i="70"/>
  <c r="Y71" i="70"/>
  <c r="R72" i="70"/>
  <c r="S72" i="70"/>
  <c r="T72" i="70"/>
  <c r="U72" i="70"/>
  <c r="V72" i="70"/>
  <c r="W72" i="70"/>
  <c r="X72" i="70"/>
  <c r="Y72" i="70"/>
  <c r="R73" i="70"/>
  <c r="S73" i="70"/>
  <c r="T73" i="70"/>
  <c r="U73" i="70"/>
  <c r="V73" i="70"/>
  <c r="W73" i="70"/>
  <c r="X73" i="70"/>
  <c r="Y73" i="70"/>
  <c r="R74" i="70"/>
  <c r="S74" i="70"/>
  <c r="T74" i="70"/>
  <c r="U74" i="70"/>
  <c r="V74" i="70"/>
  <c r="W74" i="70"/>
  <c r="X74" i="70"/>
  <c r="Y74" i="70"/>
  <c r="R75" i="70"/>
  <c r="S75" i="70"/>
  <c r="T75" i="70"/>
  <c r="U75" i="70"/>
  <c r="V75" i="70"/>
  <c r="W75" i="70"/>
  <c r="X75" i="70"/>
  <c r="Y75" i="70"/>
  <c r="R76" i="70"/>
  <c r="S76" i="70"/>
  <c r="T76" i="70"/>
  <c r="U76" i="70"/>
  <c r="V76" i="70"/>
  <c r="W76" i="70"/>
  <c r="X76" i="70"/>
  <c r="Y76" i="70"/>
  <c r="R77" i="70"/>
  <c r="S77" i="70"/>
  <c r="T77" i="70"/>
  <c r="U77" i="70"/>
  <c r="V77" i="70"/>
  <c r="W77" i="70"/>
  <c r="X77" i="70"/>
  <c r="Y77" i="70"/>
  <c r="R78" i="70"/>
  <c r="S78" i="70"/>
  <c r="T78" i="70"/>
  <c r="U78" i="70"/>
  <c r="V78" i="70"/>
  <c r="W78" i="70"/>
  <c r="X78" i="70"/>
  <c r="Y78" i="70"/>
  <c r="R79" i="70"/>
  <c r="S79" i="70"/>
  <c r="T79" i="70"/>
  <c r="U79" i="70"/>
  <c r="V79" i="70"/>
  <c r="W79" i="70"/>
  <c r="X79" i="70"/>
  <c r="Y79" i="70"/>
  <c r="R80" i="70"/>
  <c r="S80" i="70"/>
  <c r="T80" i="70"/>
  <c r="U80" i="70"/>
  <c r="V80" i="70"/>
  <c r="W80" i="70"/>
  <c r="X80" i="70"/>
  <c r="Y80" i="70"/>
  <c r="R81" i="70"/>
  <c r="S81" i="70"/>
  <c r="T81" i="70"/>
  <c r="U81" i="70"/>
  <c r="V81" i="70"/>
  <c r="W81" i="70"/>
  <c r="X81" i="70"/>
  <c r="Y81" i="70"/>
  <c r="R82" i="70"/>
  <c r="S82" i="70"/>
  <c r="T82" i="70"/>
  <c r="U82" i="70"/>
  <c r="V82" i="70"/>
  <c r="W82" i="70"/>
  <c r="X82" i="70"/>
  <c r="Y82" i="70"/>
  <c r="R83" i="70"/>
  <c r="S83" i="70"/>
  <c r="T83" i="70"/>
  <c r="U83" i="70"/>
  <c r="V83" i="70"/>
  <c r="W83" i="70"/>
  <c r="X83" i="70"/>
  <c r="Y83" i="70"/>
  <c r="R84" i="70"/>
  <c r="S84" i="70"/>
  <c r="T84" i="70"/>
  <c r="U84" i="70"/>
  <c r="V84" i="70"/>
  <c r="W84" i="70"/>
  <c r="X84" i="70"/>
  <c r="Y84" i="70"/>
  <c r="R85" i="70"/>
  <c r="S85" i="70"/>
  <c r="T85" i="70"/>
  <c r="U85" i="70"/>
  <c r="V85" i="70"/>
  <c r="W85" i="70"/>
  <c r="X85" i="70"/>
  <c r="Y85" i="70"/>
  <c r="R86" i="70"/>
  <c r="S86" i="70"/>
  <c r="T86" i="70"/>
  <c r="U86" i="70"/>
  <c r="V86" i="70"/>
  <c r="W86" i="70"/>
  <c r="X86" i="70"/>
  <c r="Y86" i="70"/>
  <c r="R87" i="70"/>
  <c r="S87" i="70"/>
  <c r="T87" i="70"/>
  <c r="U87" i="70"/>
  <c r="V87" i="70"/>
  <c r="W87" i="70"/>
  <c r="X87" i="70"/>
  <c r="Y87" i="70"/>
  <c r="R88" i="70"/>
  <c r="S88" i="70"/>
  <c r="T88" i="70"/>
  <c r="U88" i="70"/>
  <c r="V88" i="70"/>
  <c r="W88" i="70"/>
  <c r="X88" i="70"/>
  <c r="Y88" i="70"/>
  <c r="R89" i="70"/>
  <c r="S89" i="70"/>
  <c r="T89" i="70"/>
  <c r="U89" i="70"/>
  <c r="V89" i="70"/>
  <c r="W89" i="70"/>
  <c r="X89" i="70"/>
  <c r="Y89" i="70"/>
  <c r="R90" i="70"/>
  <c r="S90" i="70"/>
  <c r="T90" i="70"/>
  <c r="U90" i="70"/>
  <c r="V90" i="70"/>
  <c r="W90" i="70"/>
  <c r="X90" i="70"/>
  <c r="Y90" i="70"/>
  <c r="R91" i="70"/>
  <c r="S91" i="70"/>
  <c r="T91" i="70"/>
  <c r="U91" i="70"/>
  <c r="V91" i="70"/>
  <c r="W91" i="70"/>
  <c r="X91" i="70"/>
  <c r="Y91" i="70"/>
  <c r="R92" i="70"/>
  <c r="S92" i="70"/>
  <c r="T92" i="70"/>
  <c r="U92" i="70"/>
  <c r="V92" i="70"/>
  <c r="W92" i="70"/>
  <c r="X92" i="70"/>
  <c r="Y92" i="70"/>
  <c r="R93" i="70"/>
  <c r="S93" i="70"/>
  <c r="T93" i="70"/>
  <c r="U93" i="70"/>
  <c r="V93" i="70"/>
  <c r="W93" i="70"/>
  <c r="X93" i="70"/>
  <c r="Y93" i="70"/>
  <c r="R94" i="70"/>
  <c r="S94" i="70"/>
  <c r="T94" i="70"/>
  <c r="U94" i="70"/>
  <c r="V94" i="70"/>
  <c r="W94" i="70"/>
  <c r="X94" i="70"/>
  <c r="Y94" i="70"/>
  <c r="R95" i="70"/>
  <c r="S95" i="70"/>
  <c r="T95" i="70"/>
  <c r="U95" i="70"/>
  <c r="V95" i="70"/>
  <c r="W95" i="70"/>
  <c r="X95" i="70"/>
  <c r="Y95" i="70"/>
  <c r="R96" i="70"/>
  <c r="S96" i="70"/>
  <c r="T96" i="70"/>
  <c r="U96" i="70"/>
  <c r="V96" i="70"/>
  <c r="W96" i="70"/>
  <c r="X96" i="70"/>
  <c r="Y96" i="70"/>
  <c r="R97" i="70"/>
  <c r="S97" i="70"/>
  <c r="T97" i="70"/>
  <c r="U97" i="70"/>
  <c r="V97" i="70"/>
  <c r="W97" i="70"/>
  <c r="X97" i="70"/>
  <c r="Y97" i="70"/>
  <c r="R98" i="70"/>
  <c r="S98" i="70"/>
  <c r="T98" i="70"/>
  <c r="U98" i="70"/>
  <c r="V98" i="70"/>
  <c r="W98" i="70"/>
  <c r="X98" i="70"/>
  <c r="Y98" i="70"/>
  <c r="R99" i="70"/>
  <c r="S99" i="70"/>
  <c r="T99" i="70"/>
  <c r="U99" i="70"/>
  <c r="V99" i="70"/>
  <c r="W99" i="70"/>
  <c r="X99" i="70"/>
  <c r="Y99" i="70"/>
  <c r="R100" i="70"/>
  <c r="S100" i="70"/>
  <c r="T100" i="70"/>
  <c r="U100" i="70"/>
  <c r="V100" i="70"/>
  <c r="W100" i="70"/>
  <c r="X100" i="70"/>
  <c r="Y100" i="70"/>
  <c r="R101" i="70"/>
  <c r="S101" i="70"/>
  <c r="T101" i="70"/>
  <c r="U101" i="70"/>
  <c r="V101" i="70"/>
  <c r="W101" i="70"/>
  <c r="X101" i="70"/>
  <c r="Y101" i="70"/>
  <c r="R102" i="70"/>
  <c r="S102" i="70"/>
  <c r="T102" i="70"/>
  <c r="U102" i="70"/>
  <c r="V102" i="70"/>
  <c r="W102" i="70"/>
  <c r="X102" i="70"/>
  <c r="Y102" i="70"/>
  <c r="R103" i="70"/>
  <c r="S103" i="70"/>
  <c r="T103" i="70"/>
  <c r="U103" i="70"/>
  <c r="V103" i="70"/>
  <c r="W103" i="70"/>
  <c r="X103" i="70"/>
  <c r="Y103" i="70"/>
  <c r="R104" i="70"/>
  <c r="S104" i="70"/>
  <c r="T104" i="70"/>
  <c r="U104" i="70"/>
  <c r="V104" i="70"/>
  <c r="W104" i="70"/>
  <c r="X104" i="70"/>
  <c r="Y104" i="70"/>
  <c r="R105" i="70"/>
  <c r="S105" i="70"/>
  <c r="T105" i="70"/>
  <c r="U105" i="70"/>
  <c r="V105" i="70"/>
  <c r="W105" i="70"/>
  <c r="X105" i="70"/>
  <c r="Y105" i="70"/>
  <c r="R106" i="70"/>
  <c r="S106" i="70"/>
  <c r="T106" i="70"/>
  <c r="U106" i="70"/>
  <c r="V106" i="70"/>
  <c r="W106" i="70"/>
  <c r="X106" i="70"/>
  <c r="Y10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D19" i="70"/>
  <c r="E19" i="70"/>
  <c r="F19" i="70"/>
  <c r="G19" i="70"/>
  <c r="H19" i="70"/>
  <c r="J19" i="70"/>
  <c r="K19" i="70"/>
  <c r="L19" i="70"/>
  <c r="M19" i="70"/>
  <c r="N19" i="70"/>
  <c r="O19" i="70"/>
  <c r="P19" i="70"/>
  <c r="Q19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P59" i="70"/>
  <c r="Q59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P60" i="70"/>
  <c r="Q60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P61" i="70"/>
  <c r="Q61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P62" i="70"/>
  <c r="Q62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P63" i="70"/>
  <c r="Q63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P64" i="70"/>
  <c r="Q64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P65" i="70"/>
  <c r="Q65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P66" i="70"/>
  <c r="Q66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P67" i="70"/>
  <c r="Q67" i="70"/>
  <c r="D68" i="70"/>
  <c r="E68" i="70"/>
  <c r="F68" i="70"/>
  <c r="G68" i="70"/>
  <c r="H68" i="70"/>
  <c r="I68" i="70"/>
  <c r="J68" i="70"/>
  <c r="K68" i="70"/>
  <c r="L68" i="70"/>
  <c r="M68" i="70"/>
  <c r="N68" i="70"/>
  <c r="O68" i="70"/>
  <c r="P68" i="70"/>
  <c r="Q68" i="70"/>
  <c r="D69" i="70"/>
  <c r="E69" i="70"/>
  <c r="F69" i="70"/>
  <c r="G69" i="70"/>
  <c r="H69" i="70"/>
  <c r="I69" i="70"/>
  <c r="J69" i="70"/>
  <c r="K69" i="70"/>
  <c r="L69" i="70"/>
  <c r="M69" i="70"/>
  <c r="N69" i="70"/>
  <c r="O69" i="70"/>
  <c r="P69" i="70"/>
  <c r="Q69" i="70"/>
  <c r="D70" i="70"/>
  <c r="E70" i="70"/>
  <c r="F70" i="70"/>
  <c r="G70" i="70"/>
  <c r="H70" i="70"/>
  <c r="I70" i="70"/>
  <c r="J70" i="70"/>
  <c r="K70" i="70"/>
  <c r="L70" i="70"/>
  <c r="M70" i="70"/>
  <c r="N70" i="70"/>
  <c r="O70" i="70"/>
  <c r="P70" i="70"/>
  <c r="Q70" i="70"/>
  <c r="D71" i="70"/>
  <c r="E71" i="70"/>
  <c r="F71" i="70"/>
  <c r="G71" i="70"/>
  <c r="H71" i="70"/>
  <c r="I71" i="70"/>
  <c r="J71" i="70"/>
  <c r="K71" i="70"/>
  <c r="L71" i="70"/>
  <c r="M71" i="70"/>
  <c r="N71" i="70"/>
  <c r="O71" i="70"/>
  <c r="P71" i="70"/>
  <c r="Q71" i="70"/>
  <c r="D72" i="70"/>
  <c r="E72" i="70"/>
  <c r="F72" i="70"/>
  <c r="G72" i="70"/>
  <c r="H72" i="70"/>
  <c r="I72" i="70"/>
  <c r="J72" i="70"/>
  <c r="K72" i="70"/>
  <c r="L72" i="70"/>
  <c r="M72" i="70"/>
  <c r="N72" i="70"/>
  <c r="O72" i="70"/>
  <c r="P72" i="70"/>
  <c r="Q72" i="70"/>
  <c r="D73" i="70"/>
  <c r="E73" i="70"/>
  <c r="F73" i="70"/>
  <c r="G73" i="70"/>
  <c r="H73" i="70"/>
  <c r="I73" i="70"/>
  <c r="J73" i="70"/>
  <c r="K73" i="70"/>
  <c r="L73" i="70"/>
  <c r="M73" i="70"/>
  <c r="N73" i="70"/>
  <c r="O73" i="70"/>
  <c r="P73" i="70"/>
  <c r="Q73" i="70"/>
  <c r="D74" i="70"/>
  <c r="E74" i="70"/>
  <c r="F74" i="70"/>
  <c r="G74" i="70"/>
  <c r="H74" i="70"/>
  <c r="I74" i="70"/>
  <c r="J74" i="70"/>
  <c r="K74" i="70"/>
  <c r="L74" i="70"/>
  <c r="M74" i="70"/>
  <c r="N74" i="70"/>
  <c r="O74" i="70"/>
  <c r="P74" i="70"/>
  <c r="Q74" i="70"/>
  <c r="D75" i="70"/>
  <c r="E75" i="70"/>
  <c r="F75" i="70"/>
  <c r="G75" i="70"/>
  <c r="H75" i="70"/>
  <c r="I75" i="70"/>
  <c r="J75" i="70"/>
  <c r="K75" i="70"/>
  <c r="L75" i="70"/>
  <c r="M75" i="70"/>
  <c r="N75" i="70"/>
  <c r="O75" i="70"/>
  <c r="P75" i="70"/>
  <c r="Q75" i="70"/>
  <c r="D76" i="70"/>
  <c r="E76" i="70"/>
  <c r="F76" i="70"/>
  <c r="G76" i="70"/>
  <c r="H76" i="70"/>
  <c r="I76" i="70"/>
  <c r="J76" i="70"/>
  <c r="K76" i="70"/>
  <c r="L76" i="70"/>
  <c r="M76" i="70"/>
  <c r="N76" i="70"/>
  <c r="O76" i="70"/>
  <c r="P76" i="70"/>
  <c r="Q76" i="70"/>
  <c r="D77" i="70"/>
  <c r="E77" i="70"/>
  <c r="F77" i="70"/>
  <c r="G77" i="70"/>
  <c r="H77" i="70"/>
  <c r="I77" i="70"/>
  <c r="J77" i="70"/>
  <c r="K77" i="70"/>
  <c r="L77" i="70"/>
  <c r="M77" i="70"/>
  <c r="N77" i="70"/>
  <c r="O77" i="70"/>
  <c r="P77" i="70"/>
  <c r="Q77" i="70"/>
  <c r="D78" i="70"/>
  <c r="E78" i="70"/>
  <c r="F78" i="70"/>
  <c r="G78" i="70"/>
  <c r="H78" i="70"/>
  <c r="I78" i="70"/>
  <c r="J78" i="70"/>
  <c r="K78" i="70"/>
  <c r="L78" i="70"/>
  <c r="M78" i="70"/>
  <c r="N78" i="70"/>
  <c r="O78" i="70"/>
  <c r="P78" i="70"/>
  <c r="Q78" i="70"/>
  <c r="D79" i="70"/>
  <c r="E79" i="70"/>
  <c r="F79" i="70"/>
  <c r="G79" i="70"/>
  <c r="H79" i="70"/>
  <c r="I79" i="70"/>
  <c r="J79" i="70"/>
  <c r="K79" i="70"/>
  <c r="L79" i="70"/>
  <c r="M79" i="70"/>
  <c r="N79" i="70"/>
  <c r="O79" i="70"/>
  <c r="P79" i="70"/>
  <c r="Q79" i="70"/>
  <c r="D80" i="70"/>
  <c r="E80" i="70"/>
  <c r="F80" i="70"/>
  <c r="G80" i="70"/>
  <c r="H80" i="70"/>
  <c r="I80" i="70"/>
  <c r="J80" i="70"/>
  <c r="K80" i="70"/>
  <c r="L80" i="70"/>
  <c r="M80" i="70"/>
  <c r="N80" i="70"/>
  <c r="O80" i="70"/>
  <c r="P80" i="70"/>
  <c r="Q80" i="70"/>
  <c r="D81" i="70"/>
  <c r="E81" i="70"/>
  <c r="F81" i="70"/>
  <c r="G81" i="70"/>
  <c r="H81" i="70"/>
  <c r="I81" i="70"/>
  <c r="J81" i="70"/>
  <c r="K81" i="70"/>
  <c r="L81" i="70"/>
  <c r="M81" i="70"/>
  <c r="N81" i="70"/>
  <c r="O81" i="70"/>
  <c r="P81" i="70"/>
  <c r="Q81" i="70"/>
  <c r="D82" i="70"/>
  <c r="E82" i="70"/>
  <c r="F82" i="70"/>
  <c r="G82" i="70"/>
  <c r="H82" i="70"/>
  <c r="I82" i="70"/>
  <c r="J82" i="70"/>
  <c r="K82" i="70"/>
  <c r="L82" i="70"/>
  <c r="M82" i="70"/>
  <c r="N82" i="70"/>
  <c r="O82" i="70"/>
  <c r="P82" i="70"/>
  <c r="Q82" i="70"/>
  <c r="D83" i="70"/>
  <c r="E83" i="70"/>
  <c r="F83" i="70"/>
  <c r="G83" i="70"/>
  <c r="H83" i="70"/>
  <c r="I83" i="70"/>
  <c r="J83" i="70"/>
  <c r="K83" i="70"/>
  <c r="L83" i="70"/>
  <c r="M83" i="70"/>
  <c r="N83" i="70"/>
  <c r="O83" i="70"/>
  <c r="P83" i="70"/>
  <c r="Q83" i="70"/>
  <c r="D84" i="70"/>
  <c r="E84" i="70"/>
  <c r="F84" i="70"/>
  <c r="G84" i="70"/>
  <c r="H84" i="70"/>
  <c r="I84" i="70"/>
  <c r="J84" i="70"/>
  <c r="K84" i="70"/>
  <c r="L84" i="70"/>
  <c r="M84" i="70"/>
  <c r="N84" i="70"/>
  <c r="O84" i="70"/>
  <c r="P84" i="70"/>
  <c r="Q84" i="70"/>
  <c r="D85" i="70"/>
  <c r="E85" i="70"/>
  <c r="F85" i="70"/>
  <c r="G85" i="70"/>
  <c r="H85" i="70"/>
  <c r="I85" i="70"/>
  <c r="J85" i="70"/>
  <c r="K85" i="70"/>
  <c r="L85" i="70"/>
  <c r="M85" i="70"/>
  <c r="N85" i="70"/>
  <c r="O85" i="70"/>
  <c r="P85" i="70"/>
  <c r="Q85" i="70"/>
  <c r="D86" i="70"/>
  <c r="E86" i="70"/>
  <c r="F86" i="70"/>
  <c r="G86" i="70"/>
  <c r="H86" i="70"/>
  <c r="I86" i="70"/>
  <c r="J86" i="70"/>
  <c r="K86" i="70"/>
  <c r="L86" i="70"/>
  <c r="M86" i="70"/>
  <c r="N86" i="70"/>
  <c r="O86" i="70"/>
  <c r="P86" i="70"/>
  <c r="Q86" i="70"/>
  <c r="D87" i="70"/>
  <c r="E87" i="70"/>
  <c r="F87" i="70"/>
  <c r="G87" i="70"/>
  <c r="H87" i="70"/>
  <c r="I87" i="70"/>
  <c r="J87" i="70"/>
  <c r="K87" i="70"/>
  <c r="L87" i="70"/>
  <c r="M87" i="70"/>
  <c r="N87" i="70"/>
  <c r="O87" i="70"/>
  <c r="P87" i="70"/>
  <c r="Q87" i="70"/>
  <c r="D88" i="70"/>
  <c r="E88" i="70"/>
  <c r="F88" i="70"/>
  <c r="G88" i="70"/>
  <c r="H88" i="70"/>
  <c r="I88" i="70"/>
  <c r="J88" i="70"/>
  <c r="K88" i="70"/>
  <c r="L88" i="70"/>
  <c r="M88" i="70"/>
  <c r="N88" i="70"/>
  <c r="O88" i="70"/>
  <c r="P88" i="70"/>
  <c r="Q88" i="70"/>
  <c r="D89" i="70"/>
  <c r="E89" i="70"/>
  <c r="F89" i="70"/>
  <c r="G89" i="70"/>
  <c r="H89" i="70"/>
  <c r="I89" i="70"/>
  <c r="J89" i="70"/>
  <c r="K89" i="70"/>
  <c r="L89" i="70"/>
  <c r="M89" i="70"/>
  <c r="N89" i="70"/>
  <c r="O89" i="70"/>
  <c r="P89" i="70"/>
  <c r="Q89" i="70"/>
  <c r="D90" i="70"/>
  <c r="E90" i="70"/>
  <c r="F90" i="70"/>
  <c r="G90" i="70"/>
  <c r="H90" i="70"/>
  <c r="I90" i="70"/>
  <c r="J90" i="70"/>
  <c r="K90" i="70"/>
  <c r="L90" i="70"/>
  <c r="M90" i="70"/>
  <c r="N90" i="70"/>
  <c r="O90" i="70"/>
  <c r="P90" i="70"/>
  <c r="Q90" i="70"/>
  <c r="D91" i="70"/>
  <c r="E91" i="70"/>
  <c r="F91" i="70"/>
  <c r="G91" i="70"/>
  <c r="H91" i="70"/>
  <c r="I91" i="70"/>
  <c r="J91" i="70"/>
  <c r="K91" i="70"/>
  <c r="L91" i="70"/>
  <c r="M91" i="70"/>
  <c r="N91" i="70"/>
  <c r="O91" i="70"/>
  <c r="P91" i="70"/>
  <c r="Q91" i="70"/>
  <c r="D92" i="70"/>
  <c r="E92" i="70"/>
  <c r="F92" i="70"/>
  <c r="G92" i="70"/>
  <c r="H92" i="70"/>
  <c r="I92" i="70"/>
  <c r="J92" i="70"/>
  <c r="K92" i="70"/>
  <c r="L92" i="70"/>
  <c r="M92" i="70"/>
  <c r="N92" i="70"/>
  <c r="O92" i="70"/>
  <c r="P92" i="70"/>
  <c r="Q92" i="70"/>
  <c r="D93" i="70"/>
  <c r="E93" i="70"/>
  <c r="F93" i="70"/>
  <c r="G93" i="70"/>
  <c r="H93" i="70"/>
  <c r="I93" i="70"/>
  <c r="J93" i="70"/>
  <c r="K93" i="70"/>
  <c r="L93" i="70"/>
  <c r="M93" i="70"/>
  <c r="N93" i="70"/>
  <c r="O93" i="70"/>
  <c r="P93" i="70"/>
  <c r="Q93" i="70"/>
  <c r="D94" i="70"/>
  <c r="E94" i="70"/>
  <c r="F94" i="70"/>
  <c r="G94" i="70"/>
  <c r="H94" i="70"/>
  <c r="I94" i="70"/>
  <c r="J94" i="70"/>
  <c r="K94" i="70"/>
  <c r="L94" i="70"/>
  <c r="M94" i="70"/>
  <c r="N94" i="70"/>
  <c r="O94" i="70"/>
  <c r="P94" i="70"/>
  <c r="Q94" i="70"/>
  <c r="D95" i="70"/>
  <c r="E95" i="70"/>
  <c r="F95" i="70"/>
  <c r="G95" i="70"/>
  <c r="H95" i="70"/>
  <c r="I95" i="70"/>
  <c r="J95" i="70"/>
  <c r="K95" i="70"/>
  <c r="L95" i="70"/>
  <c r="M95" i="70"/>
  <c r="N95" i="70"/>
  <c r="O95" i="70"/>
  <c r="P95" i="70"/>
  <c r="Q95" i="70"/>
  <c r="D96" i="70"/>
  <c r="E96" i="70"/>
  <c r="F96" i="70"/>
  <c r="G96" i="70"/>
  <c r="H96" i="70"/>
  <c r="I96" i="70"/>
  <c r="J96" i="70"/>
  <c r="K96" i="70"/>
  <c r="L96" i="70"/>
  <c r="M96" i="70"/>
  <c r="N96" i="70"/>
  <c r="O96" i="70"/>
  <c r="P96" i="70"/>
  <c r="Q96" i="70"/>
  <c r="D97" i="70"/>
  <c r="E97" i="70"/>
  <c r="F97" i="70"/>
  <c r="G97" i="70"/>
  <c r="H97" i="70"/>
  <c r="I97" i="70"/>
  <c r="J97" i="70"/>
  <c r="K97" i="70"/>
  <c r="L97" i="70"/>
  <c r="M97" i="70"/>
  <c r="N97" i="70"/>
  <c r="O97" i="70"/>
  <c r="P97" i="70"/>
  <c r="Q97" i="70"/>
  <c r="D98" i="70"/>
  <c r="E98" i="70"/>
  <c r="F98" i="70"/>
  <c r="G98" i="70"/>
  <c r="H98" i="70"/>
  <c r="I98" i="70"/>
  <c r="J98" i="70"/>
  <c r="K98" i="70"/>
  <c r="L98" i="70"/>
  <c r="M98" i="70"/>
  <c r="N98" i="70"/>
  <c r="O98" i="70"/>
  <c r="P98" i="70"/>
  <c r="Q98" i="70"/>
  <c r="D99" i="70"/>
  <c r="E99" i="70"/>
  <c r="F99" i="70"/>
  <c r="G99" i="70"/>
  <c r="H99" i="70"/>
  <c r="I99" i="70"/>
  <c r="J99" i="70"/>
  <c r="K99" i="70"/>
  <c r="L99" i="70"/>
  <c r="M99" i="70"/>
  <c r="N99" i="70"/>
  <c r="O99" i="70"/>
  <c r="P99" i="70"/>
  <c r="Q99" i="70"/>
  <c r="D100" i="70"/>
  <c r="E100" i="70"/>
  <c r="F100" i="70"/>
  <c r="G100" i="70"/>
  <c r="H100" i="70"/>
  <c r="I100" i="70"/>
  <c r="J100" i="70"/>
  <c r="K100" i="70"/>
  <c r="L100" i="70"/>
  <c r="M100" i="70"/>
  <c r="N100" i="70"/>
  <c r="O100" i="70"/>
  <c r="P100" i="70"/>
  <c r="Q100" i="70"/>
  <c r="D101" i="70"/>
  <c r="E101" i="70"/>
  <c r="F101" i="70"/>
  <c r="G101" i="70"/>
  <c r="H101" i="70"/>
  <c r="I101" i="70"/>
  <c r="J101" i="70"/>
  <c r="K101" i="70"/>
  <c r="L101" i="70"/>
  <c r="M101" i="70"/>
  <c r="N101" i="70"/>
  <c r="O101" i="70"/>
  <c r="P101" i="70"/>
  <c r="Q101" i="70"/>
  <c r="D102" i="70"/>
  <c r="E102" i="70"/>
  <c r="F102" i="70"/>
  <c r="G102" i="70"/>
  <c r="H102" i="70"/>
  <c r="I102" i="70"/>
  <c r="J102" i="70"/>
  <c r="K102" i="70"/>
  <c r="L102" i="70"/>
  <c r="M102" i="70"/>
  <c r="N102" i="70"/>
  <c r="O102" i="70"/>
  <c r="P102" i="70"/>
  <c r="Q102" i="70"/>
  <c r="D103" i="70"/>
  <c r="E103" i="70"/>
  <c r="F103" i="70"/>
  <c r="G103" i="70"/>
  <c r="H103" i="70"/>
  <c r="I103" i="70"/>
  <c r="J103" i="70"/>
  <c r="K103" i="70"/>
  <c r="L103" i="70"/>
  <c r="M103" i="70"/>
  <c r="N103" i="70"/>
  <c r="O103" i="70"/>
  <c r="P103" i="70"/>
  <c r="Q103" i="70"/>
  <c r="D104" i="70"/>
  <c r="E104" i="70"/>
  <c r="F104" i="70"/>
  <c r="G104" i="70"/>
  <c r="H104" i="70"/>
  <c r="I104" i="70"/>
  <c r="J104" i="70"/>
  <c r="K104" i="70"/>
  <c r="L104" i="70"/>
  <c r="M104" i="70"/>
  <c r="N104" i="70"/>
  <c r="O104" i="70"/>
  <c r="P104" i="70"/>
  <c r="Q104" i="70"/>
  <c r="D105" i="70"/>
  <c r="E105" i="70"/>
  <c r="F105" i="70"/>
  <c r="G105" i="70"/>
  <c r="H105" i="70"/>
  <c r="I105" i="70"/>
  <c r="J105" i="70"/>
  <c r="K105" i="70"/>
  <c r="L105" i="70"/>
  <c r="M105" i="70"/>
  <c r="N105" i="70"/>
  <c r="O105" i="70"/>
  <c r="P105" i="70"/>
  <c r="Q105" i="70"/>
  <c r="D106" i="70"/>
  <c r="E106" i="70"/>
  <c r="F106" i="70"/>
  <c r="G106" i="70"/>
  <c r="H106" i="70"/>
  <c r="I106" i="70"/>
  <c r="J106" i="70"/>
  <c r="K106" i="70"/>
  <c r="L106" i="70"/>
  <c r="M106" i="70"/>
  <c r="N106" i="70"/>
  <c r="O106" i="70"/>
  <c r="P106" i="70"/>
  <c r="Q106" i="70"/>
  <c r="C19" i="70"/>
  <c r="C20" i="70"/>
  <c r="C21" i="70"/>
  <c r="C22" i="70"/>
  <c r="C23" i="70"/>
  <c r="C24" i="70"/>
  <c r="C25" i="70"/>
  <c r="C26" i="70"/>
  <c r="C27" i="70"/>
  <c r="C28" i="70"/>
  <c r="C29" i="70"/>
  <c r="C30" i="70"/>
  <c r="C31" i="70"/>
  <c r="C32" i="70"/>
  <c r="C33" i="70"/>
  <c r="C34" i="70"/>
  <c r="C35" i="70"/>
  <c r="C36" i="70"/>
  <c r="C37" i="70"/>
  <c r="C38" i="70"/>
  <c r="C39" i="70"/>
  <c r="C40" i="70"/>
  <c r="C41" i="70"/>
  <c r="C42" i="70"/>
  <c r="C43" i="70"/>
  <c r="C44" i="70"/>
  <c r="C45" i="70"/>
  <c r="C46" i="70"/>
  <c r="C47" i="70"/>
  <c r="C48" i="70"/>
  <c r="C49" i="70"/>
  <c r="C50" i="70"/>
  <c r="C51" i="70"/>
  <c r="C52" i="70"/>
  <c r="C53" i="70"/>
  <c r="C54" i="70"/>
  <c r="C55" i="70"/>
  <c r="C56" i="70"/>
  <c r="C57" i="70"/>
  <c r="C58" i="70"/>
  <c r="C59" i="70"/>
  <c r="C60" i="70"/>
  <c r="C61" i="70"/>
  <c r="C62" i="70"/>
  <c r="C63" i="70"/>
  <c r="C64" i="70"/>
  <c r="C65" i="70"/>
  <c r="C66" i="70"/>
  <c r="C67" i="70"/>
  <c r="C68" i="70"/>
  <c r="C69" i="70"/>
  <c r="C70" i="70"/>
  <c r="C71" i="70"/>
  <c r="C72" i="70"/>
  <c r="C73" i="70"/>
  <c r="C74" i="70"/>
  <c r="C75" i="70"/>
  <c r="C76" i="70"/>
  <c r="C77" i="70"/>
  <c r="C78" i="70"/>
  <c r="C79" i="70"/>
  <c r="C80" i="70"/>
  <c r="C81" i="70"/>
  <c r="C82" i="70"/>
  <c r="C83" i="70"/>
  <c r="C84" i="70"/>
  <c r="C85" i="70"/>
  <c r="C86" i="70"/>
  <c r="C87" i="70"/>
  <c r="C88" i="70"/>
  <c r="C89" i="70"/>
  <c r="C90" i="70"/>
  <c r="C91" i="70"/>
  <c r="C92" i="70"/>
  <c r="C93" i="70"/>
  <c r="C94" i="70"/>
  <c r="C95" i="70"/>
  <c r="C96" i="70"/>
  <c r="C97" i="70"/>
  <c r="C98" i="70"/>
  <c r="C99" i="70"/>
  <c r="C100" i="70"/>
  <c r="C101" i="70"/>
  <c r="C102" i="70"/>
  <c r="C103" i="70"/>
  <c r="C104" i="70"/>
  <c r="C105" i="70"/>
  <c r="C106" i="70"/>
  <c r="C8" i="70"/>
  <c r="C9" i="70"/>
  <c r="C10" i="70"/>
  <c r="C11" i="70"/>
  <c r="C12" i="70"/>
  <c r="C13" i="70"/>
  <c r="C14" i="70"/>
  <c r="C15" i="70"/>
  <c r="C16" i="70"/>
  <c r="C17" i="70"/>
  <c r="C18" i="70"/>
  <c r="C7" i="70"/>
  <c r="J10" i="116" l="1"/>
  <c r="G18" i="105"/>
  <c r="H18" i="105"/>
  <c r="G33" i="105"/>
  <c r="H33" i="105"/>
  <c r="G30" i="105"/>
  <c r="H30" i="105" s="1"/>
  <c r="G26" i="105"/>
  <c r="H26" i="105"/>
  <c r="G21" i="105"/>
  <c r="H21" i="105" s="1"/>
  <c r="G48" i="105"/>
  <c r="H48" i="105" s="1"/>
  <c r="G40" i="105"/>
  <c r="H40" i="105" s="1"/>
  <c r="G36" i="105"/>
  <c r="H36" i="105"/>
  <c r="G47" i="105"/>
  <c r="H47" i="105" s="1"/>
  <c r="G43" i="105"/>
  <c r="H43" i="105" s="1"/>
  <c r="G39" i="105"/>
  <c r="G32" i="105"/>
  <c r="H32" i="105" s="1"/>
  <c r="G28" i="105"/>
  <c r="H28" i="105" s="1"/>
  <c r="G50" i="105"/>
  <c r="H50" i="105" s="1"/>
  <c r="G46" i="105"/>
  <c r="H46" i="105" s="1"/>
  <c r="G42" i="105"/>
  <c r="H42" i="105" s="1"/>
  <c r="G38" i="105"/>
  <c r="H38" i="105" s="1"/>
  <c r="G37" i="105"/>
  <c r="H37" i="105" s="1"/>
  <c r="G132" i="120"/>
  <c r="G141" i="120"/>
  <c r="G83" i="120"/>
  <c r="H83" i="120"/>
  <c r="G85" i="120"/>
  <c r="H85" i="120"/>
  <c r="G82" i="120"/>
  <c r="H82" i="120"/>
  <c r="G113" i="120"/>
  <c r="G89" i="120"/>
  <c r="H89" i="120"/>
  <c r="G86" i="120"/>
  <c r="H86" i="120"/>
  <c r="L22" i="117"/>
  <c r="L23" i="117" s="1"/>
  <c r="L24" i="117" s="1"/>
  <c r="L25" i="117" s="1"/>
  <c r="L26" i="117" s="1"/>
  <c r="L27" i="117" s="1"/>
  <c r="H21" i="117"/>
  <c r="H22" i="117" s="1"/>
  <c r="H23" i="117" s="1"/>
  <c r="H24" i="117" s="1"/>
  <c r="H25" i="117" s="1"/>
  <c r="H26" i="117" s="1"/>
  <c r="H27" i="117" s="1"/>
  <c r="F21" i="116"/>
  <c r="F22" i="116" s="1"/>
  <c r="F23" i="116" s="1"/>
  <c r="F24" i="116" s="1"/>
  <c r="F25" i="116" s="1"/>
  <c r="F26" i="116" s="1"/>
  <c r="F27" i="116" s="1"/>
  <c r="F10" i="116"/>
  <c r="F11" i="116" s="1"/>
  <c r="F12" i="116" s="1"/>
  <c r="F13" i="116" s="1"/>
  <c r="F14" i="116" s="1"/>
  <c r="F15" i="116" s="1"/>
  <c r="F16" i="116" s="1"/>
  <c r="I21" i="116"/>
  <c r="I22" i="116" s="1"/>
  <c r="I23" i="116" s="1"/>
  <c r="I24" i="116" s="1"/>
  <c r="I25" i="116" s="1"/>
  <c r="I26" i="116" s="1"/>
  <c r="I27" i="116" s="1"/>
  <c r="G19" i="105"/>
  <c r="H15" i="117"/>
  <c r="H16" i="117" s="1"/>
  <c r="F21" i="117"/>
  <c r="F22" i="117" s="1"/>
  <c r="F23" i="117" s="1"/>
  <c r="F24" i="117" s="1"/>
  <c r="F25" i="117" s="1"/>
  <c r="F26" i="117" s="1"/>
  <c r="F27" i="117" s="1"/>
  <c r="E21" i="116"/>
  <c r="E22" i="116" s="1"/>
  <c r="E23" i="116" s="1"/>
  <c r="E24" i="116" s="1"/>
  <c r="E25" i="116" s="1"/>
  <c r="E26" i="116" s="1"/>
  <c r="E27" i="116" s="1"/>
  <c r="J10" i="110"/>
  <c r="J11" i="110" s="1"/>
  <c r="J12" i="110" s="1"/>
  <c r="J13" i="110" s="1"/>
  <c r="J14" i="110" s="1"/>
  <c r="J15" i="110" s="1"/>
  <c r="J16" i="110" s="1"/>
  <c r="G114" i="120"/>
  <c r="G104" i="120"/>
  <c r="G77" i="120"/>
  <c r="J21" i="117"/>
  <c r="J22" i="117" s="1"/>
  <c r="J23" i="117" s="1"/>
  <c r="J24" i="117" s="1"/>
  <c r="J25" i="117" s="1"/>
  <c r="J26" i="117" s="1"/>
  <c r="J27" i="117" s="1"/>
  <c r="E21" i="117"/>
  <c r="E22" i="117" s="1"/>
  <c r="E23" i="117" s="1"/>
  <c r="E24" i="117" s="1"/>
  <c r="E25" i="117" s="1"/>
  <c r="E26" i="117" s="1"/>
  <c r="E27" i="117" s="1"/>
  <c r="G11" i="117"/>
  <c r="G12" i="117" s="1"/>
  <c r="G13" i="117" s="1"/>
  <c r="G14" i="117" s="1"/>
  <c r="G15" i="117" s="1"/>
  <c r="G16" i="117" s="1"/>
  <c r="J21" i="116"/>
  <c r="J22" i="116" s="1"/>
  <c r="J23" i="116" s="1"/>
  <c r="J24" i="116" s="1"/>
  <c r="J25" i="116" s="1"/>
  <c r="J26" i="116" s="1"/>
  <c r="J27" i="116" s="1"/>
  <c r="K10" i="117"/>
  <c r="K11" i="117" s="1"/>
  <c r="K12" i="117" s="1"/>
  <c r="K13" i="117" s="1"/>
  <c r="K14" i="117" s="1"/>
  <c r="K15" i="117" s="1"/>
  <c r="K16" i="117" s="1"/>
  <c r="G22" i="110"/>
  <c r="G23" i="110" s="1"/>
  <c r="G24" i="110" s="1"/>
  <c r="G25" i="110" s="1"/>
  <c r="G26" i="110" s="1"/>
  <c r="G27" i="110" s="1"/>
  <c r="K21" i="110"/>
  <c r="K22" i="110" s="1"/>
  <c r="K23" i="110" s="1"/>
  <c r="K24" i="110" s="1"/>
  <c r="K25" i="110" s="1"/>
  <c r="K26" i="110" s="1"/>
  <c r="K27" i="110" s="1"/>
  <c r="G22" i="116"/>
  <c r="G23" i="116" s="1"/>
  <c r="G24" i="116" s="1"/>
  <c r="G25" i="116" s="1"/>
  <c r="G26" i="116" s="1"/>
  <c r="G27" i="116" s="1"/>
  <c r="K21" i="116"/>
  <c r="K22" i="116" s="1"/>
  <c r="K23" i="116" s="1"/>
  <c r="K24" i="116" s="1"/>
  <c r="K25" i="116" s="1"/>
  <c r="K26" i="116" s="1"/>
  <c r="K27" i="116" s="1"/>
  <c r="H10" i="110"/>
  <c r="H11" i="110" s="1"/>
  <c r="H12" i="110" s="1"/>
  <c r="H13" i="110" s="1"/>
  <c r="H14" i="110" s="1"/>
  <c r="H15" i="110" s="1"/>
  <c r="H16" i="110" s="1"/>
  <c r="S88" i="122"/>
  <c r="V13" i="99"/>
  <c r="R13" i="99"/>
  <c r="V9" i="99"/>
  <c r="J9" i="99" s="1"/>
  <c r="J10" i="99" s="1"/>
  <c r="J11" i="99" s="1"/>
  <c r="J12" i="99" s="1"/>
  <c r="R9" i="99"/>
  <c r="F9" i="99" s="1"/>
  <c r="F10" i="99" s="1"/>
  <c r="F11" i="99" s="1"/>
  <c r="F12" i="99" s="1"/>
  <c r="U13" i="108"/>
  <c r="Q13" i="108"/>
  <c r="U9" i="108"/>
  <c r="I9" i="108" s="1"/>
  <c r="Q9" i="108"/>
  <c r="E9" i="108" s="1"/>
  <c r="E10" i="108" s="1"/>
  <c r="E11" i="108" s="1"/>
  <c r="E12" i="108" s="1"/>
  <c r="T24" i="99"/>
  <c r="T20" i="99"/>
  <c r="H20" i="99" s="1"/>
  <c r="H21" i="99" s="1"/>
  <c r="H22" i="99" s="1"/>
  <c r="H23" i="99" s="1"/>
  <c r="P20" i="108"/>
  <c r="D20" i="108" s="1"/>
  <c r="D21" i="108" s="1"/>
  <c r="D22" i="108" s="1"/>
  <c r="D23" i="108" s="1"/>
  <c r="P24" i="108"/>
  <c r="T24" i="108"/>
  <c r="T20" i="108"/>
  <c r="H20" i="108" s="1"/>
  <c r="H21" i="108" s="1"/>
  <c r="H22" i="108" s="1"/>
  <c r="H23" i="108" s="1"/>
  <c r="P20" i="99"/>
  <c r="D20" i="99" s="1"/>
  <c r="D21" i="99" s="1"/>
  <c r="D22" i="99" s="1"/>
  <c r="D23" i="99" s="1"/>
  <c r="D24" i="99" s="1"/>
  <c r="D25" i="99" s="1"/>
  <c r="D26" i="99" s="1"/>
  <c r="D27" i="99" s="1"/>
  <c r="P35" i="99"/>
  <c r="T35" i="99"/>
  <c r="T31" i="99"/>
  <c r="H31" i="99" s="1"/>
  <c r="H32" i="99" s="1"/>
  <c r="H33" i="99" s="1"/>
  <c r="H34" i="99" s="1"/>
  <c r="P31" i="99"/>
  <c r="D31" i="99" s="1"/>
  <c r="D32" i="99" s="1"/>
  <c r="D33" i="99" s="1"/>
  <c r="D34" i="99" s="1"/>
  <c r="U35" i="108"/>
  <c r="Q35" i="108"/>
  <c r="U31" i="108"/>
  <c r="I31" i="108" s="1"/>
  <c r="I32" i="108" s="1"/>
  <c r="I33" i="108" s="1"/>
  <c r="I34" i="108" s="1"/>
  <c r="Q31" i="108"/>
  <c r="E31" i="108" s="1"/>
  <c r="E32" i="108" s="1"/>
  <c r="E33" i="108" s="1"/>
  <c r="E34" i="108" s="1"/>
  <c r="P9" i="99"/>
  <c r="D9" i="99" s="1"/>
  <c r="D10" i="99" s="1"/>
  <c r="D11" i="99" s="1"/>
  <c r="D12" i="99" s="1"/>
  <c r="U13" i="99"/>
  <c r="Q13" i="99"/>
  <c r="U9" i="99"/>
  <c r="I9" i="99" s="1"/>
  <c r="I10" i="99" s="1"/>
  <c r="I11" i="99" s="1"/>
  <c r="I12" i="99" s="1"/>
  <c r="Q9" i="99"/>
  <c r="E9" i="99" s="1"/>
  <c r="E10" i="99" s="1"/>
  <c r="E11" i="99" s="1"/>
  <c r="E12" i="99" s="1"/>
  <c r="P13" i="108"/>
  <c r="T13" i="108"/>
  <c r="T9" i="108"/>
  <c r="H9" i="108" s="1"/>
  <c r="H10" i="108" s="1"/>
  <c r="H11" i="108" s="1"/>
  <c r="H12" i="108" s="1"/>
  <c r="W24" i="99"/>
  <c r="S24" i="99"/>
  <c r="W20" i="99"/>
  <c r="K20" i="99" s="1"/>
  <c r="K21" i="99" s="1"/>
  <c r="K22" i="99" s="1"/>
  <c r="K23" i="99" s="1"/>
  <c r="S20" i="99"/>
  <c r="G20" i="99" s="1"/>
  <c r="G21" i="99" s="1"/>
  <c r="G22" i="99" s="1"/>
  <c r="G23" i="99" s="1"/>
  <c r="W24" i="108"/>
  <c r="S24" i="108"/>
  <c r="W20" i="108"/>
  <c r="K20" i="108" s="1"/>
  <c r="K21" i="108" s="1"/>
  <c r="K22" i="108" s="1"/>
  <c r="K23" i="108" s="1"/>
  <c r="S20" i="108"/>
  <c r="G20" i="108" s="1"/>
  <c r="G21" i="108" s="1"/>
  <c r="G22" i="108" s="1"/>
  <c r="G23" i="108" s="1"/>
  <c r="S35" i="99"/>
  <c r="S31" i="99"/>
  <c r="G31" i="99" s="1"/>
  <c r="G32" i="99" s="1"/>
  <c r="G33" i="99" s="1"/>
  <c r="G34" i="99" s="1"/>
  <c r="P31" i="108"/>
  <c r="D31" i="108" s="1"/>
  <c r="D32" i="108" s="1"/>
  <c r="D33" i="108" s="1"/>
  <c r="D34" i="108" s="1"/>
  <c r="P35" i="108"/>
  <c r="T35" i="108"/>
  <c r="T31" i="108"/>
  <c r="H31" i="108" s="1"/>
  <c r="H32" i="108" s="1"/>
  <c r="H33" i="108" s="1"/>
  <c r="H34" i="108" s="1"/>
  <c r="P9" i="108"/>
  <c r="D9" i="108" s="1"/>
  <c r="D10" i="108" s="1"/>
  <c r="D11" i="108" s="1"/>
  <c r="D12" i="108" s="1"/>
  <c r="P13" i="99"/>
  <c r="T13" i="99"/>
  <c r="T9" i="99"/>
  <c r="H9" i="99" s="1"/>
  <c r="H10" i="99" s="1"/>
  <c r="H11" i="99" s="1"/>
  <c r="H12" i="99" s="1"/>
  <c r="W13" i="108"/>
  <c r="S13" i="108"/>
  <c r="W9" i="108"/>
  <c r="K9" i="108" s="1"/>
  <c r="K10" i="108" s="1"/>
  <c r="K11" i="108" s="1"/>
  <c r="K12" i="108" s="1"/>
  <c r="S9" i="108"/>
  <c r="G9" i="108" s="1"/>
  <c r="G10" i="108" s="1"/>
  <c r="G11" i="108" s="1"/>
  <c r="G12" i="108" s="1"/>
  <c r="V24" i="99"/>
  <c r="R24" i="99"/>
  <c r="V20" i="99"/>
  <c r="J20" i="99" s="1"/>
  <c r="J21" i="99" s="1"/>
  <c r="J22" i="99" s="1"/>
  <c r="J23" i="99" s="1"/>
  <c r="R20" i="99"/>
  <c r="F20" i="99" s="1"/>
  <c r="F21" i="99" s="1"/>
  <c r="F22" i="99" s="1"/>
  <c r="F23" i="99" s="1"/>
  <c r="V24" i="108"/>
  <c r="R24" i="108"/>
  <c r="V20" i="108"/>
  <c r="J20" i="108" s="1"/>
  <c r="J21" i="108" s="1"/>
  <c r="J22" i="108" s="1"/>
  <c r="J23" i="108" s="1"/>
  <c r="R20" i="108"/>
  <c r="F20" i="108" s="1"/>
  <c r="F21" i="108" s="1"/>
  <c r="F22" i="108" s="1"/>
  <c r="F23" i="108" s="1"/>
  <c r="V35" i="99"/>
  <c r="R35" i="99"/>
  <c r="V31" i="99"/>
  <c r="J31" i="99" s="1"/>
  <c r="J32" i="99" s="1"/>
  <c r="J33" i="99" s="1"/>
  <c r="J34" i="99" s="1"/>
  <c r="R31" i="99"/>
  <c r="F31" i="99" s="1"/>
  <c r="F32" i="99" s="1"/>
  <c r="F33" i="99" s="1"/>
  <c r="F34" i="99" s="1"/>
  <c r="S87" i="122"/>
  <c r="R80" i="122"/>
  <c r="K38" i="122"/>
  <c r="M38" i="122" s="1"/>
  <c r="L37" i="122"/>
  <c r="N37" i="122" s="1"/>
  <c r="E11" i="117"/>
  <c r="E12" i="117" s="1"/>
  <c r="E13" i="117" s="1"/>
  <c r="E14" i="117" s="1"/>
  <c r="E15" i="117" s="1"/>
  <c r="E16" i="117" s="1"/>
  <c r="I13" i="117"/>
  <c r="I14" i="117" s="1"/>
  <c r="I15" i="117" s="1"/>
  <c r="I16" i="117" s="1"/>
  <c r="I11" i="110"/>
  <c r="I12" i="110" s="1"/>
  <c r="I13" i="110" s="1"/>
  <c r="I14" i="110" s="1"/>
  <c r="I15" i="110" s="1"/>
  <c r="I16" i="110" s="1"/>
  <c r="E10" i="110"/>
  <c r="E11" i="110" s="1"/>
  <c r="E12" i="110" s="1"/>
  <c r="E13" i="110" s="1"/>
  <c r="E14" i="110" s="1"/>
  <c r="E15" i="110" s="1"/>
  <c r="E16" i="110" s="1"/>
  <c r="L21" i="116"/>
  <c r="L22" i="116" s="1"/>
  <c r="L23" i="116" s="1"/>
  <c r="L24" i="116" s="1"/>
  <c r="L25" i="116" s="1"/>
  <c r="L26" i="116" s="1"/>
  <c r="L27" i="116" s="1"/>
  <c r="I21" i="117"/>
  <c r="I22" i="117" s="1"/>
  <c r="I23" i="117" s="1"/>
  <c r="I24" i="117" s="1"/>
  <c r="I25" i="117" s="1"/>
  <c r="I26" i="117" s="1"/>
  <c r="I27" i="117" s="1"/>
  <c r="K37" i="122"/>
  <c r="L36" i="122"/>
  <c r="G22" i="117"/>
  <c r="G23" i="117" s="1"/>
  <c r="G24" i="117" s="1"/>
  <c r="G25" i="117" s="1"/>
  <c r="G26" i="117" s="1"/>
  <c r="G27" i="117" s="1"/>
  <c r="I36" i="122"/>
  <c r="J32" i="116"/>
  <c r="J33" i="116" s="1"/>
  <c r="J34" i="116" s="1"/>
  <c r="J35" i="116" s="1"/>
  <c r="J36" i="116" s="1"/>
  <c r="J37" i="116" s="1"/>
  <c r="J38" i="116" s="1"/>
  <c r="F32" i="116"/>
  <c r="F33" i="116" s="1"/>
  <c r="F34" i="116" s="1"/>
  <c r="F35" i="116" s="1"/>
  <c r="F36" i="116" s="1"/>
  <c r="F37" i="116" s="1"/>
  <c r="F38" i="116" s="1"/>
  <c r="J32" i="117"/>
  <c r="J33" i="117" s="1"/>
  <c r="J34" i="117" s="1"/>
  <c r="J35" i="117" s="1"/>
  <c r="J36" i="117" s="1"/>
  <c r="J37" i="117" s="1"/>
  <c r="J38" i="117" s="1"/>
  <c r="F32" i="117"/>
  <c r="F33" i="117" s="1"/>
  <c r="F34" i="117" s="1"/>
  <c r="F35" i="117" s="1"/>
  <c r="F36" i="117" s="1"/>
  <c r="F37" i="117" s="1"/>
  <c r="F38" i="117" s="1"/>
  <c r="D10" i="117"/>
  <c r="D11" i="117" s="1"/>
  <c r="D12" i="117" s="1"/>
  <c r="D13" i="117" s="1"/>
  <c r="D14" i="117" s="1"/>
  <c r="D15" i="117" s="1"/>
  <c r="D16" i="117" s="1"/>
  <c r="K40" i="122"/>
  <c r="Q81" i="122"/>
  <c r="K21" i="117"/>
  <c r="K22" i="117" s="1"/>
  <c r="K23" i="117" s="1"/>
  <c r="K24" i="117" s="1"/>
  <c r="K25" i="117" s="1"/>
  <c r="K26" i="117" s="1"/>
  <c r="K27" i="117" s="1"/>
  <c r="D32" i="116"/>
  <c r="D33" i="116" s="1"/>
  <c r="D34" i="116" s="1"/>
  <c r="D35" i="116" s="1"/>
  <c r="D36" i="116" s="1"/>
  <c r="D37" i="116" s="1"/>
  <c r="D38" i="116" s="1"/>
  <c r="D32" i="117"/>
  <c r="D33" i="117" s="1"/>
  <c r="D34" i="117" s="1"/>
  <c r="D35" i="117" s="1"/>
  <c r="D36" i="117" s="1"/>
  <c r="D37" i="117" s="1"/>
  <c r="D38" i="117" s="1"/>
  <c r="G32" i="117"/>
  <c r="G33" i="117" s="1"/>
  <c r="G34" i="117" s="1"/>
  <c r="G35" i="117" s="1"/>
  <c r="G36" i="117" s="1"/>
  <c r="G37" i="117" s="1"/>
  <c r="G38" i="117" s="1"/>
  <c r="I32" i="117"/>
  <c r="I33" i="117" s="1"/>
  <c r="I34" i="117" s="1"/>
  <c r="I35" i="117" s="1"/>
  <c r="I36" i="117" s="1"/>
  <c r="I37" i="117" s="1"/>
  <c r="I38" i="117" s="1"/>
  <c r="E32" i="117"/>
  <c r="E33" i="117" s="1"/>
  <c r="E34" i="117" s="1"/>
  <c r="E35" i="117" s="1"/>
  <c r="E36" i="117" s="1"/>
  <c r="E37" i="117" s="1"/>
  <c r="E38" i="117" s="1"/>
  <c r="F10" i="110"/>
  <c r="F11" i="110" s="1"/>
  <c r="F12" i="110" s="1"/>
  <c r="F13" i="110" s="1"/>
  <c r="F14" i="110" s="1"/>
  <c r="F15" i="110" s="1"/>
  <c r="F16" i="110" s="1"/>
  <c r="E21" i="110"/>
  <c r="E22" i="110" s="1"/>
  <c r="E23" i="110" s="1"/>
  <c r="E24" i="110" s="1"/>
  <c r="E25" i="110" s="1"/>
  <c r="E26" i="110" s="1"/>
  <c r="E27" i="110" s="1"/>
  <c r="E10" i="116"/>
  <c r="E11" i="116" s="1"/>
  <c r="E12" i="116" s="1"/>
  <c r="E13" i="116" s="1"/>
  <c r="E14" i="116" s="1"/>
  <c r="E15" i="116" s="1"/>
  <c r="E16" i="116" s="1"/>
  <c r="J10" i="117"/>
  <c r="J11" i="117" s="1"/>
  <c r="J12" i="117" s="1"/>
  <c r="J13" i="117" s="1"/>
  <c r="J14" i="117" s="1"/>
  <c r="J15" i="117" s="1"/>
  <c r="J16" i="117" s="1"/>
  <c r="F10" i="117"/>
  <c r="F11" i="117" s="1"/>
  <c r="F12" i="117" s="1"/>
  <c r="F13" i="117" s="1"/>
  <c r="F14" i="117" s="1"/>
  <c r="F15" i="117" s="1"/>
  <c r="F16" i="117" s="1"/>
  <c r="G32" i="110"/>
  <c r="G33" i="110" s="1"/>
  <c r="G34" i="110" s="1"/>
  <c r="G35" i="110" s="1"/>
  <c r="G36" i="110" s="1"/>
  <c r="G37" i="110" s="1"/>
  <c r="G38" i="110" s="1"/>
  <c r="L10" i="117"/>
  <c r="L11" i="117" s="1"/>
  <c r="L12" i="117" s="1"/>
  <c r="L13" i="117" s="1"/>
  <c r="L14" i="117" s="1"/>
  <c r="L15" i="117" s="1"/>
  <c r="L16" i="117" s="1"/>
  <c r="I32" i="110"/>
  <c r="I33" i="110" s="1"/>
  <c r="I34" i="110" s="1"/>
  <c r="I35" i="110" s="1"/>
  <c r="I36" i="110" s="1"/>
  <c r="I37" i="110" s="1"/>
  <c r="I38" i="110" s="1"/>
  <c r="G10" i="110"/>
  <c r="G11" i="110" s="1"/>
  <c r="G12" i="110" s="1"/>
  <c r="G13" i="110" s="1"/>
  <c r="G14" i="110" s="1"/>
  <c r="G15" i="110" s="1"/>
  <c r="G16" i="110" s="1"/>
  <c r="J21" i="110"/>
  <c r="J22" i="110" s="1"/>
  <c r="J23" i="110" s="1"/>
  <c r="J24" i="110" s="1"/>
  <c r="J25" i="110" s="1"/>
  <c r="J26" i="110" s="1"/>
  <c r="J27" i="110" s="1"/>
  <c r="D10" i="110"/>
  <c r="D11" i="110" s="1"/>
  <c r="D12" i="110" s="1"/>
  <c r="D13" i="110" s="1"/>
  <c r="D14" i="110" s="1"/>
  <c r="D15" i="110" s="1"/>
  <c r="D16" i="110" s="1"/>
  <c r="D21" i="116"/>
  <c r="D22" i="116" s="1"/>
  <c r="D23" i="116" s="1"/>
  <c r="D24" i="116" s="1"/>
  <c r="D25" i="116" s="1"/>
  <c r="D26" i="116" s="1"/>
  <c r="D27" i="116" s="1"/>
  <c r="H32" i="116"/>
  <c r="H33" i="116" s="1"/>
  <c r="H34" i="116" s="1"/>
  <c r="H35" i="116" s="1"/>
  <c r="H36" i="116" s="1"/>
  <c r="H37" i="116" s="1"/>
  <c r="H38" i="116" s="1"/>
  <c r="I21" i="99"/>
  <c r="I22" i="99" s="1"/>
  <c r="I23" i="99" s="1"/>
  <c r="I24" i="99" s="1"/>
  <c r="I25" i="99" s="1"/>
  <c r="I26" i="99" s="1"/>
  <c r="I27" i="99" s="1"/>
  <c r="E21" i="99"/>
  <c r="E22" i="99" s="1"/>
  <c r="E23" i="99" s="1"/>
  <c r="E24" i="99" s="1"/>
  <c r="E25" i="99" s="1"/>
  <c r="E26" i="99" s="1"/>
  <c r="E27" i="99" s="1"/>
  <c r="I21" i="108"/>
  <c r="I22" i="108" s="1"/>
  <c r="I23" i="108" s="1"/>
  <c r="I24" i="108" s="1"/>
  <c r="I25" i="108" s="1"/>
  <c r="I26" i="108" s="1"/>
  <c r="I27" i="108" s="1"/>
  <c r="E21" i="108"/>
  <c r="E22" i="108" s="1"/>
  <c r="E23" i="108" s="1"/>
  <c r="E24" i="108" s="1"/>
  <c r="E25" i="108" s="1"/>
  <c r="E26" i="108" s="1"/>
  <c r="E27" i="108" s="1"/>
  <c r="I32" i="99"/>
  <c r="I33" i="99" s="1"/>
  <c r="I34" i="99" s="1"/>
  <c r="I35" i="99" s="1"/>
  <c r="I36" i="99" s="1"/>
  <c r="I37" i="99" s="1"/>
  <c r="I38" i="99" s="1"/>
  <c r="E32" i="99"/>
  <c r="E33" i="99" s="1"/>
  <c r="E34" i="99" s="1"/>
  <c r="E35" i="99" s="1"/>
  <c r="E36" i="99" s="1"/>
  <c r="E37" i="99" s="1"/>
  <c r="E38" i="99" s="1"/>
  <c r="J32" i="108"/>
  <c r="J33" i="108" s="1"/>
  <c r="J34" i="108" s="1"/>
  <c r="J35" i="108" s="1"/>
  <c r="J36" i="108" s="1"/>
  <c r="J37" i="108" s="1"/>
  <c r="J38" i="108" s="1"/>
  <c r="F32" i="108"/>
  <c r="F33" i="108" s="1"/>
  <c r="F34" i="108" s="1"/>
  <c r="F35" i="108" s="1"/>
  <c r="F36" i="108" s="1"/>
  <c r="F37" i="108" s="1"/>
  <c r="F38" i="108" s="1"/>
  <c r="G32" i="108"/>
  <c r="G33" i="108" s="1"/>
  <c r="G34" i="108" s="1"/>
  <c r="G35" i="108" s="1"/>
  <c r="G36" i="108" s="1"/>
  <c r="G37" i="108" s="1"/>
  <c r="G38" i="108" s="1"/>
  <c r="K10" i="99"/>
  <c r="K11" i="99" s="1"/>
  <c r="K12" i="99" s="1"/>
  <c r="K13" i="99" s="1"/>
  <c r="K14" i="99" s="1"/>
  <c r="K15" i="99" s="1"/>
  <c r="K16" i="99" s="1"/>
  <c r="G10" i="99"/>
  <c r="G11" i="99" s="1"/>
  <c r="G12" i="99" s="1"/>
  <c r="G13" i="99" s="1"/>
  <c r="G14" i="99" s="1"/>
  <c r="G15" i="99" s="1"/>
  <c r="G16" i="99" s="1"/>
  <c r="J10" i="108"/>
  <c r="J11" i="108" s="1"/>
  <c r="J12" i="108" s="1"/>
  <c r="J13" i="108" s="1"/>
  <c r="J14" i="108" s="1"/>
  <c r="J15" i="108" s="1"/>
  <c r="J16" i="108" s="1"/>
  <c r="F10" i="108"/>
  <c r="F11" i="108" s="1"/>
  <c r="F12" i="108" s="1"/>
  <c r="F13" i="108" s="1"/>
  <c r="F14" i="108" s="1"/>
  <c r="F15" i="108" s="1"/>
  <c r="F16" i="108" s="1"/>
  <c r="I10" i="108"/>
  <c r="I11" i="108" s="1"/>
  <c r="I12" i="108" s="1"/>
  <c r="L38" i="122"/>
  <c r="N38" i="122" s="1"/>
  <c r="L39" i="122"/>
  <c r="N39" i="122" s="1"/>
  <c r="K39" i="122"/>
  <c r="M39" i="122" s="1"/>
  <c r="J40" i="122"/>
  <c r="N40" i="122" s="1"/>
  <c r="L10" i="110"/>
  <c r="L11" i="110" s="1"/>
  <c r="L12" i="110" s="1"/>
  <c r="L13" i="110" s="1"/>
  <c r="L14" i="110" s="1"/>
  <c r="L15" i="110" s="1"/>
  <c r="L16" i="110" s="1"/>
  <c r="K10" i="110"/>
  <c r="K11" i="110" s="1"/>
  <c r="K12" i="110" s="1"/>
  <c r="K13" i="110" s="1"/>
  <c r="K14" i="110" s="1"/>
  <c r="K15" i="110" s="1"/>
  <c r="K16" i="110" s="1"/>
  <c r="F21" i="110"/>
  <c r="F22" i="110" s="1"/>
  <c r="F23" i="110" s="1"/>
  <c r="F24" i="110" s="1"/>
  <c r="F25" i="110" s="1"/>
  <c r="F26" i="110" s="1"/>
  <c r="F27" i="110" s="1"/>
  <c r="D21" i="117"/>
  <c r="D22" i="117" s="1"/>
  <c r="D23" i="117" s="1"/>
  <c r="D24" i="117" s="1"/>
  <c r="D25" i="117" s="1"/>
  <c r="D26" i="117" s="1"/>
  <c r="D27" i="117" s="1"/>
  <c r="I21" i="110"/>
  <c r="I22" i="110" s="1"/>
  <c r="I23" i="110" s="1"/>
  <c r="I24" i="110" s="1"/>
  <c r="I25" i="110" s="1"/>
  <c r="I26" i="110" s="1"/>
  <c r="I27" i="110" s="1"/>
  <c r="G11" i="116"/>
  <c r="G12" i="116" s="1"/>
  <c r="G13" i="116" s="1"/>
  <c r="G14" i="116" s="1"/>
  <c r="G15" i="116" s="1"/>
  <c r="G16" i="116" s="1"/>
  <c r="K10" i="116"/>
  <c r="K11" i="116" s="1"/>
  <c r="K12" i="116" s="1"/>
  <c r="K13" i="116" s="1"/>
  <c r="K14" i="116" s="1"/>
  <c r="K15" i="116" s="1"/>
  <c r="K16" i="116" s="1"/>
  <c r="D21" i="110"/>
  <c r="D22" i="110" s="1"/>
  <c r="D23" i="110" s="1"/>
  <c r="D24" i="110" s="1"/>
  <c r="D25" i="110" s="1"/>
  <c r="D26" i="110" s="1"/>
  <c r="D27" i="110" s="1"/>
  <c r="J32" i="110"/>
  <c r="J33" i="110" s="1"/>
  <c r="J34" i="110" s="1"/>
  <c r="J35" i="110" s="1"/>
  <c r="J36" i="110" s="1"/>
  <c r="J37" i="110" s="1"/>
  <c r="J38" i="110" s="1"/>
  <c r="H32" i="110"/>
  <c r="H33" i="110" s="1"/>
  <c r="H34" i="110" s="1"/>
  <c r="H35" i="110" s="1"/>
  <c r="H36" i="110" s="1"/>
  <c r="H37" i="110" s="1"/>
  <c r="H38" i="110" s="1"/>
  <c r="I32" i="116"/>
  <c r="I33" i="116" s="1"/>
  <c r="I34" i="116" s="1"/>
  <c r="I35" i="116" s="1"/>
  <c r="I36" i="116" s="1"/>
  <c r="I37" i="116" s="1"/>
  <c r="I38" i="116" s="1"/>
  <c r="E32" i="116"/>
  <c r="E33" i="116" s="1"/>
  <c r="E34" i="116" s="1"/>
  <c r="E35" i="116" s="1"/>
  <c r="E36" i="116" s="1"/>
  <c r="E37" i="116" s="1"/>
  <c r="E38" i="116" s="1"/>
  <c r="G120" i="105"/>
  <c r="H120" i="105" s="1"/>
  <c r="G24" i="105"/>
  <c r="H24" i="105" s="1"/>
  <c r="G20" i="105"/>
  <c r="H20" i="105" s="1"/>
  <c r="G29" i="105"/>
  <c r="G27" i="105"/>
  <c r="G35" i="105"/>
  <c r="H35" i="105" s="1"/>
  <c r="G44" i="105"/>
  <c r="H44" i="105" s="1"/>
  <c r="G41" i="105"/>
  <c r="H41" i="105" s="1"/>
  <c r="G49" i="105"/>
  <c r="H49" i="105" s="1"/>
  <c r="G25" i="105"/>
  <c r="G45" i="105"/>
  <c r="H45" i="105" s="1"/>
  <c r="G23" i="105"/>
  <c r="H23" i="105" s="1"/>
  <c r="G22" i="105"/>
  <c r="G34" i="105"/>
  <c r="G31" i="105"/>
  <c r="H31" i="105" s="1"/>
  <c r="G119" i="105"/>
  <c r="H119" i="105" s="1"/>
  <c r="F32" i="110"/>
  <c r="F33" i="110" s="1"/>
  <c r="F34" i="110" s="1"/>
  <c r="F35" i="110" s="1"/>
  <c r="F36" i="110" s="1"/>
  <c r="F37" i="110" s="1"/>
  <c r="F38" i="110" s="1"/>
  <c r="E32" i="110"/>
  <c r="E33" i="110" s="1"/>
  <c r="E34" i="110" s="1"/>
  <c r="E35" i="110" s="1"/>
  <c r="E36" i="110" s="1"/>
  <c r="E37" i="110" s="1"/>
  <c r="E38" i="110" s="1"/>
  <c r="J11" i="116"/>
  <c r="J12" i="116" s="1"/>
  <c r="J13" i="116" s="1"/>
  <c r="J14" i="116" s="1"/>
  <c r="J15" i="116" s="1"/>
  <c r="J16" i="116" s="1"/>
  <c r="D10" i="116"/>
  <c r="D11" i="116" s="1"/>
  <c r="D12" i="116" s="1"/>
  <c r="D13" i="116" s="1"/>
  <c r="D14" i="116" s="1"/>
  <c r="D15" i="116" s="1"/>
  <c r="D16" i="116" s="1"/>
  <c r="I10" i="116"/>
  <c r="I11" i="116" s="1"/>
  <c r="I12" i="116" s="1"/>
  <c r="I13" i="116" s="1"/>
  <c r="I14" i="116" s="1"/>
  <c r="I15" i="116" s="1"/>
  <c r="I16" i="116" s="1"/>
  <c r="H32" i="117"/>
  <c r="H33" i="117" s="1"/>
  <c r="H34" i="117" s="1"/>
  <c r="H35" i="117" s="1"/>
  <c r="H36" i="117" s="1"/>
  <c r="H37" i="117" s="1"/>
  <c r="H38" i="117" s="1"/>
  <c r="L22" i="110"/>
  <c r="L23" i="110" s="1"/>
  <c r="L24" i="110" s="1"/>
  <c r="L25" i="110" s="1"/>
  <c r="L26" i="110" s="1"/>
  <c r="L27" i="110" s="1"/>
  <c r="H22" i="110"/>
  <c r="H23" i="110" s="1"/>
  <c r="H24" i="110" s="1"/>
  <c r="H25" i="110" s="1"/>
  <c r="H26" i="110" s="1"/>
  <c r="H27" i="110" s="1"/>
  <c r="L10" i="116"/>
  <c r="L11" i="116" s="1"/>
  <c r="L12" i="116" s="1"/>
  <c r="L13" i="116" s="1"/>
  <c r="L14" i="116" s="1"/>
  <c r="L15" i="116" s="1"/>
  <c r="L16" i="116" s="1"/>
  <c r="H10" i="116"/>
  <c r="H11" i="116" s="1"/>
  <c r="H12" i="116" s="1"/>
  <c r="H13" i="116" s="1"/>
  <c r="H14" i="116" s="1"/>
  <c r="H15" i="116" s="1"/>
  <c r="H16" i="116" s="1"/>
  <c r="H22" i="116"/>
  <c r="H23" i="116" s="1"/>
  <c r="H24" i="116" s="1"/>
  <c r="H25" i="116" s="1"/>
  <c r="H26" i="116" s="1"/>
  <c r="H27" i="116" s="1"/>
  <c r="D32" i="110"/>
  <c r="D33" i="110" s="1"/>
  <c r="D34" i="110" s="1"/>
  <c r="D35" i="110" s="1"/>
  <c r="D36" i="110" s="1"/>
  <c r="D37" i="110" s="1"/>
  <c r="D38" i="110" s="1"/>
  <c r="G32" i="116"/>
  <c r="G33" i="116" s="1"/>
  <c r="G34" i="116" s="1"/>
  <c r="G35" i="116" s="1"/>
  <c r="G36" i="116" s="1"/>
  <c r="G37" i="116" s="1"/>
  <c r="G38" i="116" s="1"/>
  <c r="G126" i="120"/>
  <c r="H2" i="86"/>
  <c r="D120" i="86" l="1"/>
  <c r="D128" i="86"/>
  <c r="D136" i="86"/>
  <c r="D140" i="86"/>
  <c r="D135" i="86"/>
  <c r="D121" i="86"/>
  <c r="D129" i="86"/>
  <c r="D137" i="86"/>
  <c r="D124" i="86"/>
  <c r="D125" i="86"/>
  <c r="D126" i="86"/>
  <c r="D122" i="86"/>
  <c r="D130" i="86"/>
  <c r="D138" i="86"/>
  <c r="D123" i="86"/>
  <c r="D131" i="86"/>
  <c r="D139" i="86"/>
  <c r="D132" i="86"/>
  <c r="D133" i="86"/>
  <c r="D127" i="86"/>
  <c r="D134" i="86"/>
  <c r="D119" i="86"/>
  <c r="Q8" i="120"/>
  <c r="P8" i="120"/>
  <c r="H15" i="122"/>
  <c r="H14" i="122"/>
  <c r="D13" i="108"/>
  <c r="D14" i="108" s="1"/>
  <c r="D15" i="108" s="1"/>
  <c r="D16" i="108" s="1"/>
  <c r="H24" i="108"/>
  <c r="H25" i="108" s="1"/>
  <c r="H26" i="108" s="1"/>
  <c r="H27" i="108" s="1"/>
  <c r="H35" i="99"/>
  <c r="H36" i="99" s="1"/>
  <c r="H37" i="99" s="1"/>
  <c r="H38" i="99" s="1"/>
  <c r="N36" i="122"/>
  <c r="E35" i="108"/>
  <c r="E36" i="108" s="1"/>
  <c r="E37" i="108" s="1"/>
  <c r="E38" i="108" s="1"/>
  <c r="G24" i="99"/>
  <c r="G25" i="99" s="1"/>
  <c r="G26" i="99" s="1"/>
  <c r="G27" i="99" s="1"/>
  <c r="I13" i="108"/>
  <c r="I14" i="108" s="1"/>
  <c r="I15" i="108" s="1"/>
  <c r="I16" i="108" s="1"/>
  <c r="G24" i="108"/>
  <c r="G25" i="108" s="1"/>
  <c r="G26" i="108" s="1"/>
  <c r="G27" i="108" s="1"/>
  <c r="I13" i="99"/>
  <c r="I14" i="99" s="1"/>
  <c r="I15" i="99" s="1"/>
  <c r="I16" i="99" s="1"/>
  <c r="J13" i="99"/>
  <c r="J14" i="99" s="1"/>
  <c r="J15" i="99" s="1"/>
  <c r="J16" i="99" s="1"/>
  <c r="H24" i="99"/>
  <c r="H25" i="99" s="1"/>
  <c r="H26" i="99" s="1"/>
  <c r="H27" i="99" s="1"/>
  <c r="D35" i="108"/>
  <c r="D36" i="108" s="1"/>
  <c r="D37" i="108" s="1"/>
  <c r="D38" i="108" s="1"/>
  <c r="J24" i="108"/>
  <c r="J25" i="108" s="1"/>
  <c r="J26" i="108" s="1"/>
  <c r="J27" i="108" s="1"/>
  <c r="E13" i="108"/>
  <c r="E14" i="108" s="1"/>
  <c r="E15" i="108" s="1"/>
  <c r="E16" i="108" s="1"/>
  <c r="H13" i="108"/>
  <c r="H14" i="108" s="1"/>
  <c r="H15" i="108" s="1"/>
  <c r="H16" i="108" s="1"/>
  <c r="K13" i="108"/>
  <c r="K14" i="108" s="1"/>
  <c r="K15" i="108" s="1"/>
  <c r="K16" i="108" s="1"/>
  <c r="J35" i="99"/>
  <c r="J36" i="99" s="1"/>
  <c r="J37" i="99" s="1"/>
  <c r="J38" i="99" s="1"/>
  <c r="J24" i="99"/>
  <c r="J25" i="99" s="1"/>
  <c r="J26" i="99" s="1"/>
  <c r="J27" i="99" s="1"/>
  <c r="E13" i="99"/>
  <c r="E14" i="99" s="1"/>
  <c r="E15" i="99" s="1"/>
  <c r="E16" i="99" s="1"/>
  <c r="F13" i="99"/>
  <c r="F14" i="99" s="1"/>
  <c r="F15" i="99" s="1"/>
  <c r="F16" i="99" s="1"/>
  <c r="D13" i="99"/>
  <c r="D14" i="99" s="1"/>
  <c r="D15" i="99" s="1"/>
  <c r="D16" i="99" s="1"/>
  <c r="I35" i="108"/>
  <c r="I36" i="108" s="1"/>
  <c r="I37" i="108" s="1"/>
  <c r="I38" i="108" s="1"/>
  <c r="G35" i="99"/>
  <c r="G36" i="99" s="1"/>
  <c r="G37" i="99" s="1"/>
  <c r="G38" i="99" s="1"/>
  <c r="F24" i="99"/>
  <c r="F25" i="99" s="1"/>
  <c r="F26" i="99" s="1"/>
  <c r="F27" i="99" s="1"/>
  <c r="F35" i="99"/>
  <c r="F36" i="99" s="1"/>
  <c r="F37" i="99" s="1"/>
  <c r="F38" i="99" s="1"/>
  <c r="K24" i="99"/>
  <c r="K25" i="99" s="1"/>
  <c r="K26" i="99" s="1"/>
  <c r="K27" i="99" s="1"/>
  <c r="H13" i="99"/>
  <c r="H14" i="99" s="1"/>
  <c r="H15" i="99" s="1"/>
  <c r="H16" i="99" s="1"/>
  <c r="H35" i="108"/>
  <c r="H36" i="108" s="1"/>
  <c r="H37" i="108" s="1"/>
  <c r="H38" i="108" s="1"/>
  <c r="F24" i="108"/>
  <c r="F25" i="108" s="1"/>
  <c r="F26" i="108" s="1"/>
  <c r="F27" i="108" s="1"/>
  <c r="K24" i="108"/>
  <c r="K25" i="108" s="1"/>
  <c r="K26" i="108" s="1"/>
  <c r="K27" i="108" s="1"/>
  <c r="G13" i="108"/>
  <c r="G14" i="108" s="1"/>
  <c r="G15" i="108" s="1"/>
  <c r="G16" i="108" s="1"/>
  <c r="D35" i="99"/>
  <c r="D36" i="99" s="1"/>
  <c r="D37" i="99" s="1"/>
  <c r="D38" i="99" s="1"/>
  <c r="D24" i="108"/>
  <c r="D25" i="108" s="1"/>
  <c r="D26" i="108" s="1"/>
  <c r="D27" i="108" s="1"/>
  <c r="Q7" i="105"/>
  <c r="P7" i="105"/>
  <c r="Q9" i="105"/>
  <c r="P9" i="105"/>
  <c r="P7" i="120"/>
  <c r="P8" i="105"/>
  <c r="Q8" i="105"/>
  <c r="Q7" i="120"/>
  <c r="M40" i="122"/>
  <c r="H16" i="122" s="1"/>
  <c r="M37" i="122"/>
  <c r="M36" i="122"/>
  <c r="H12" i="122" l="1"/>
  <c r="H13" i="122"/>
  <c r="R9" i="105"/>
  <c r="S9" i="105" s="1"/>
  <c r="R7" i="105"/>
  <c r="S7" i="105" s="1"/>
  <c r="R8" i="120"/>
  <c r="S8" i="120" s="1"/>
  <c r="R8" i="105"/>
  <c r="S8" i="105" s="1"/>
  <c r="R7" i="120"/>
  <c r="S7" i="120" s="1"/>
  <c r="E87" i="87" l="1"/>
  <c r="E88" i="87"/>
  <c r="E89" i="87"/>
  <c r="E117" i="86"/>
  <c r="B108" i="86"/>
  <c r="C108" i="86" s="1"/>
  <c r="E108" i="86"/>
  <c r="B109" i="86"/>
  <c r="C109" i="86" s="1"/>
  <c r="E109" i="86"/>
  <c r="B110" i="86"/>
  <c r="C110" i="86"/>
  <c r="E110" i="86"/>
  <c r="E111" i="86"/>
  <c r="E112" i="86"/>
  <c r="E113" i="86"/>
  <c r="E114" i="86"/>
  <c r="E115" i="86"/>
  <c r="E116" i="86"/>
  <c r="B101" i="86"/>
  <c r="C101" i="86" s="1"/>
  <c r="B107" i="86"/>
  <c r="C107" i="86" s="1"/>
  <c r="E107" i="86"/>
  <c r="E101" i="86"/>
  <c r="E102" i="86"/>
  <c r="E103" i="86"/>
  <c r="E104" i="86"/>
  <c r="E105" i="86"/>
  <c r="E106" i="86"/>
  <c r="E93" i="86"/>
  <c r="E94" i="86"/>
  <c r="E95" i="86"/>
  <c r="E96" i="86"/>
  <c r="E97" i="86"/>
  <c r="E98" i="86"/>
  <c r="E99" i="86"/>
  <c r="E100" i="86"/>
  <c r="B92" i="86"/>
  <c r="C92" i="86" s="1"/>
  <c r="B93" i="86"/>
  <c r="C93" i="86" s="1"/>
  <c r="B94" i="86"/>
  <c r="C94" i="86" s="1"/>
  <c r="B95" i="86"/>
  <c r="C95" i="86" s="1"/>
  <c r="B96" i="86"/>
  <c r="C96" i="86" s="1"/>
  <c r="B97" i="86"/>
  <c r="C97" i="86" s="1"/>
  <c r="B98" i="86"/>
  <c r="C98" i="86" s="1"/>
  <c r="B99" i="86"/>
  <c r="C99" i="86" s="1"/>
  <c r="B100" i="86"/>
  <c r="C100" i="86" s="1"/>
  <c r="B102" i="86"/>
  <c r="C102" i="86" s="1"/>
  <c r="B103" i="86"/>
  <c r="C103" i="86" s="1"/>
  <c r="B104" i="86"/>
  <c r="C104" i="86" s="1"/>
  <c r="B105" i="86"/>
  <c r="C105" i="86" s="1"/>
  <c r="B106" i="86"/>
  <c r="C106" i="86" s="1"/>
  <c r="AN7" i="77"/>
  <c r="AN8" i="77"/>
  <c r="AN9" i="77"/>
  <c r="AN10" i="77"/>
  <c r="AN11" i="77"/>
  <c r="AN12" i="77"/>
  <c r="AN13" i="77"/>
  <c r="AN7" i="78"/>
  <c r="AN8" i="78"/>
  <c r="AN9" i="78"/>
  <c r="AN10" i="78"/>
  <c r="AN11" i="78"/>
  <c r="AN12" i="78"/>
  <c r="AN13" i="78"/>
  <c r="AN6" i="77"/>
  <c r="AN6" i="78"/>
  <c r="AI7" i="77"/>
  <c r="AI105" i="77"/>
  <c r="AI7" i="78"/>
  <c r="AI105" i="78"/>
  <c r="AI7" i="76"/>
  <c r="AI105" i="76"/>
  <c r="E7" i="87" l="1"/>
  <c r="E8" i="87"/>
  <c r="E9" i="87"/>
  <c r="E10" i="87"/>
  <c r="E11" i="87"/>
  <c r="E12" i="87"/>
  <c r="E13" i="87"/>
  <c r="E14" i="87"/>
  <c r="E15" i="87"/>
  <c r="E16" i="87"/>
  <c r="E17" i="87"/>
  <c r="E18" i="87"/>
  <c r="E19" i="87"/>
  <c r="E20" i="87"/>
  <c r="E21" i="87"/>
  <c r="E22" i="87"/>
  <c r="E23" i="87"/>
  <c r="E24" i="87"/>
  <c r="E25" i="87"/>
  <c r="E26" i="87"/>
  <c r="E27" i="87"/>
  <c r="E28" i="87"/>
  <c r="E29" i="87"/>
  <c r="E30" i="87"/>
  <c r="E31" i="87"/>
  <c r="E32" i="87"/>
  <c r="E33" i="87"/>
  <c r="E34" i="87"/>
  <c r="E35" i="87"/>
  <c r="E36" i="87"/>
  <c r="E37" i="87"/>
  <c r="E38" i="87"/>
  <c r="E39" i="87"/>
  <c r="E40" i="87"/>
  <c r="E41" i="87"/>
  <c r="E42" i="87"/>
  <c r="E43" i="87"/>
  <c r="E44" i="87"/>
  <c r="E45" i="87"/>
  <c r="E46" i="87"/>
  <c r="E47" i="87"/>
  <c r="E48" i="87"/>
  <c r="E49" i="87"/>
  <c r="E50" i="87"/>
  <c r="E51" i="87"/>
  <c r="E52" i="87"/>
  <c r="E53" i="87"/>
  <c r="E54" i="87"/>
  <c r="E55" i="87"/>
  <c r="E56" i="87"/>
  <c r="E57" i="87"/>
  <c r="E58" i="87"/>
  <c r="E59" i="87"/>
  <c r="E60" i="87"/>
  <c r="E61" i="87"/>
  <c r="E62" i="87"/>
  <c r="E63" i="87"/>
  <c r="E64" i="87"/>
  <c r="E65" i="87"/>
  <c r="E66" i="87"/>
  <c r="E67" i="87"/>
  <c r="E68" i="87"/>
  <c r="E69" i="87"/>
  <c r="E70" i="87"/>
  <c r="E71" i="87"/>
  <c r="E72" i="87"/>
  <c r="E73" i="87"/>
  <c r="E74" i="87"/>
  <c r="E75" i="87"/>
  <c r="E76" i="87"/>
  <c r="E77" i="87"/>
  <c r="E78" i="87"/>
  <c r="E79" i="87"/>
  <c r="E80" i="87"/>
  <c r="E81" i="87"/>
  <c r="E82" i="87"/>
  <c r="E83" i="87"/>
  <c r="E84" i="87"/>
  <c r="E85" i="87"/>
  <c r="E86" i="87"/>
  <c r="E104" i="87"/>
  <c r="E105" i="87"/>
  <c r="E6" i="87"/>
  <c r="G6" i="87" s="1"/>
  <c r="B105" i="87"/>
  <c r="C105" i="87" s="1"/>
  <c r="B7" i="87"/>
  <c r="C7" i="87" s="1"/>
  <c r="B8" i="87"/>
  <c r="C8" i="87" s="1"/>
  <c r="B9" i="87"/>
  <c r="C9" i="87" s="1"/>
  <c r="B10" i="87"/>
  <c r="C10" i="87" s="1"/>
  <c r="B11" i="87"/>
  <c r="C11" i="87" s="1"/>
  <c r="B12" i="87"/>
  <c r="C12" i="87" s="1"/>
  <c r="B13" i="87"/>
  <c r="C13" i="87" s="1"/>
  <c r="B14" i="87"/>
  <c r="C14" i="87" s="1"/>
  <c r="B15" i="87"/>
  <c r="C15" i="87" s="1"/>
  <c r="B16" i="87"/>
  <c r="C16" i="87" s="1"/>
  <c r="B17" i="87"/>
  <c r="C17" i="87" s="1"/>
  <c r="B18" i="87"/>
  <c r="C18" i="87" s="1"/>
  <c r="B19" i="87"/>
  <c r="C19" i="87" s="1"/>
  <c r="B20" i="87"/>
  <c r="C20" i="87" s="1"/>
  <c r="B21" i="87"/>
  <c r="C21" i="87" s="1"/>
  <c r="B22" i="87"/>
  <c r="C22" i="87" s="1"/>
  <c r="B23" i="87"/>
  <c r="C23" i="87" s="1"/>
  <c r="B24" i="87"/>
  <c r="C24" i="87" s="1"/>
  <c r="B25" i="87"/>
  <c r="C25" i="87" s="1"/>
  <c r="B26" i="87"/>
  <c r="C26" i="87" s="1"/>
  <c r="B27" i="87"/>
  <c r="C27" i="87" s="1"/>
  <c r="B28" i="87"/>
  <c r="C28" i="87" s="1"/>
  <c r="B29" i="87"/>
  <c r="C29" i="87" s="1"/>
  <c r="B30" i="87"/>
  <c r="C30" i="87" s="1"/>
  <c r="B31" i="87"/>
  <c r="C31" i="87" s="1"/>
  <c r="B32" i="87"/>
  <c r="C32" i="87" s="1"/>
  <c r="B33" i="87"/>
  <c r="C33" i="87" s="1"/>
  <c r="B34" i="87"/>
  <c r="C34" i="87" s="1"/>
  <c r="B35" i="87"/>
  <c r="C35" i="87" s="1"/>
  <c r="B36" i="87"/>
  <c r="C36" i="87" s="1"/>
  <c r="B37" i="87"/>
  <c r="C37" i="87" s="1"/>
  <c r="B38" i="87"/>
  <c r="C38" i="87" s="1"/>
  <c r="B39" i="87"/>
  <c r="C39" i="87" s="1"/>
  <c r="B40" i="87"/>
  <c r="C40" i="87" s="1"/>
  <c r="B41" i="87"/>
  <c r="C41" i="87" s="1"/>
  <c r="B42" i="87"/>
  <c r="C42" i="87" s="1"/>
  <c r="B43" i="87"/>
  <c r="C43" i="87" s="1"/>
  <c r="B44" i="87"/>
  <c r="C44" i="87" s="1"/>
  <c r="B45" i="87"/>
  <c r="C45" i="87" s="1"/>
  <c r="B46" i="87"/>
  <c r="C46" i="87" s="1"/>
  <c r="B47" i="87"/>
  <c r="C47" i="87" s="1"/>
  <c r="B48" i="87"/>
  <c r="C48" i="87" s="1"/>
  <c r="B49" i="87"/>
  <c r="C49" i="87" s="1"/>
  <c r="B50" i="87"/>
  <c r="C50" i="87" s="1"/>
  <c r="B51" i="87"/>
  <c r="C51" i="87" s="1"/>
  <c r="B52" i="87"/>
  <c r="C52" i="87" s="1"/>
  <c r="B53" i="87"/>
  <c r="C53" i="87" s="1"/>
  <c r="B54" i="87"/>
  <c r="C54" i="87" s="1"/>
  <c r="B55" i="87"/>
  <c r="C55" i="87" s="1"/>
  <c r="B56" i="87"/>
  <c r="C56" i="87" s="1"/>
  <c r="B57" i="87"/>
  <c r="C57" i="87" s="1"/>
  <c r="B58" i="87"/>
  <c r="C58" i="87" s="1"/>
  <c r="B59" i="87"/>
  <c r="C59" i="87" s="1"/>
  <c r="B60" i="87"/>
  <c r="C60" i="87" s="1"/>
  <c r="B61" i="87"/>
  <c r="C61" i="87" s="1"/>
  <c r="B62" i="87"/>
  <c r="C62" i="87" s="1"/>
  <c r="B63" i="87"/>
  <c r="C63" i="87" s="1"/>
  <c r="B64" i="87"/>
  <c r="C64" i="87" s="1"/>
  <c r="B65" i="87"/>
  <c r="C65" i="87" s="1"/>
  <c r="B66" i="87"/>
  <c r="C66" i="87" s="1"/>
  <c r="B67" i="87"/>
  <c r="C67" i="87" s="1"/>
  <c r="B68" i="87"/>
  <c r="C68" i="87" s="1"/>
  <c r="B69" i="87"/>
  <c r="C69" i="87" s="1"/>
  <c r="B70" i="87"/>
  <c r="C70" i="87" s="1"/>
  <c r="B71" i="87"/>
  <c r="C71" i="87" s="1"/>
  <c r="B72" i="87"/>
  <c r="C72" i="87" s="1"/>
  <c r="B73" i="87"/>
  <c r="C73" i="87" s="1"/>
  <c r="B74" i="87"/>
  <c r="C74" i="87" s="1"/>
  <c r="B75" i="87"/>
  <c r="C75" i="87" s="1"/>
  <c r="B76" i="87"/>
  <c r="C76" i="87" s="1"/>
  <c r="B77" i="87"/>
  <c r="C77" i="87" s="1"/>
  <c r="B78" i="87"/>
  <c r="C78" i="87" s="1"/>
  <c r="B79" i="87"/>
  <c r="C79" i="87" s="1"/>
  <c r="B80" i="87"/>
  <c r="C80" i="87" s="1"/>
  <c r="B81" i="87"/>
  <c r="C81" i="87" s="1"/>
  <c r="B82" i="87"/>
  <c r="C82" i="87" s="1"/>
  <c r="B83" i="87"/>
  <c r="C83" i="87" s="1"/>
  <c r="B84" i="87"/>
  <c r="C84" i="87" s="1"/>
  <c r="B85" i="87"/>
  <c r="C85" i="87" s="1"/>
  <c r="B86" i="87"/>
  <c r="C86" i="87" s="1"/>
  <c r="B87" i="87"/>
  <c r="C87" i="87" s="1"/>
  <c r="B88" i="87"/>
  <c r="C88" i="87" s="1"/>
  <c r="B89" i="87"/>
  <c r="C89" i="87" s="1"/>
  <c r="B104" i="87"/>
  <c r="C104" i="87" s="1"/>
  <c r="B6" i="87"/>
  <c r="E25" i="86"/>
  <c r="E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6" i="86"/>
  <c r="E27" i="86"/>
  <c r="E28" i="86"/>
  <c r="E29" i="86"/>
  <c r="E30" i="86"/>
  <c r="E31" i="86"/>
  <c r="E32" i="86"/>
  <c r="E33" i="86"/>
  <c r="E34" i="86"/>
  <c r="E35" i="86"/>
  <c r="E36" i="86"/>
  <c r="E37" i="86"/>
  <c r="E38" i="86"/>
  <c r="E39" i="86"/>
  <c r="E40" i="86"/>
  <c r="E41" i="86"/>
  <c r="E42" i="86"/>
  <c r="E43" i="86"/>
  <c r="E44" i="86"/>
  <c r="E45" i="86"/>
  <c r="E46" i="86"/>
  <c r="E47" i="86"/>
  <c r="E48" i="86"/>
  <c r="E49" i="86"/>
  <c r="E50" i="86"/>
  <c r="E51" i="86"/>
  <c r="E52" i="86"/>
  <c r="E53" i="86"/>
  <c r="E54" i="86"/>
  <c r="E55" i="86"/>
  <c r="E56" i="86"/>
  <c r="E57" i="86"/>
  <c r="E58" i="86"/>
  <c r="E59" i="86"/>
  <c r="E60" i="86"/>
  <c r="E61" i="86"/>
  <c r="E62" i="86"/>
  <c r="E63" i="86"/>
  <c r="E64" i="86"/>
  <c r="E65" i="86"/>
  <c r="E66" i="86"/>
  <c r="E67" i="86"/>
  <c r="E68" i="86"/>
  <c r="E69" i="86"/>
  <c r="E70" i="86"/>
  <c r="E71" i="86"/>
  <c r="E72" i="86"/>
  <c r="E73" i="86"/>
  <c r="E74" i="86"/>
  <c r="E75" i="86"/>
  <c r="E76" i="86"/>
  <c r="E77" i="86"/>
  <c r="E78" i="86"/>
  <c r="E79" i="86"/>
  <c r="E80" i="86"/>
  <c r="E81" i="86"/>
  <c r="E82" i="86"/>
  <c r="E83" i="86"/>
  <c r="E84" i="86"/>
  <c r="E85" i="86"/>
  <c r="E86" i="86"/>
  <c r="E87" i="86"/>
  <c r="E88" i="86"/>
  <c r="E89" i="86"/>
  <c r="E90" i="86"/>
  <c r="E91" i="86"/>
  <c r="E92" i="86"/>
  <c r="E6" i="86"/>
  <c r="B33" i="86"/>
  <c r="C33" i="86" s="1"/>
  <c r="B34" i="86"/>
  <c r="B35" i="86"/>
  <c r="C35" i="86" s="1"/>
  <c r="B36" i="86"/>
  <c r="C36" i="86" s="1"/>
  <c r="B37" i="86"/>
  <c r="C37" i="86" s="1"/>
  <c r="B38" i="86"/>
  <c r="C38" i="86" s="1"/>
  <c r="B39" i="86"/>
  <c r="C39" i="86" s="1"/>
  <c r="B40" i="86"/>
  <c r="C40" i="86" s="1"/>
  <c r="B41" i="86"/>
  <c r="C41" i="86" s="1"/>
  <c r="B42" i="86"/>
  <c r="C42" i="86" s="1"/>
  <c r="B43" i="86"/>
  <c r="C43" i="86" s="1"/>
  <c r="B44" i="86"/>
  <c r="C44" i="86" s="1"/>
  <c r="B45" i="86"/>
  <c r="C45" i="86" s="1"/>
  <c r="B46" i="86"/>
  <c r="C46" i="86" s="1"/>
  <c r="B47" i="86"/>
  <c r="C47" i="86" s="1"/>
  <c r="B48" i="86"/>
  <c r="C48" i="86" s="1"/>
  <c r="B49" i="86"/>
  <c r="C49" i="86" s="1"/>
  <c r="B50" i="86"/>
  <c r="C50" i="86" s="1"/>
  <c r="B51" i="86"/>
  <c r="C51" i="86" s="1"/>
  <c r="B52" i="86"/>
  <c r="C52" i="86" s="1"/>
  <c r="B53" i="86"/>
  <c r="C53" i="86" s="1"/>
  <c r="B54" i="86"/>
  <c r="C54" i="86" s="1"/>
  <c r="B55" i="86"/>
  <c r="C55" i="86" s="1"/>
  <c r="B56" i="86"/>
  <c r="C56" i="86" s="1"/>
  <c r="B57" i="86"/>
  <c r="C57" i="86" s="1"/>
  <c r="B58" i="86"/>
  <c r="C58" i="86" s="1"/>
  <c r="B59" i="86"/>
  <c r="C59" i="86" s="1"/>
  <c r="B60" i="86"/>
  <c r="C60" i="86" s="1"/>
  <c r="B61" i="86"/>
  <c r="C61" i="86" s="1"/>
  <c r="B62" i="86"/>
  <c r="C62" i="86" s="1"/>
  <c r="B63" i="86"/>
  <c r="C63" i="86" s="1"/>
  <c r="B64" i="86"/>
  <c r="C64" i="86" s="1"/>
  <c r="B65" i="86"/>
  <c r="C65" i="86" s="1"/>
  <c r="B66" i="86"/>
  <c r="C66" i="86" s="1"/>
  <c r="B67" i="86"/>
  <c r="C67" i="86" s="1"/>
  <c r="B68" i="86"/>
  <c r="C68" i="86" s="1"/>
  <c r="B69" i="86"/>
  <c r="C69" i="86" s="1"/>
  <c r="B70" i="86"/>
  <c r="C70" i="86" s="1"/>
  <c r="B71" i="86"/>
  <c r="C71" i="86" s="1"/>
  <c r="B72" i="86"/>
  <c r="C72" i="86" s="1"/>
  <c r="B73" i="86"/>
  <c r="C73" i="86" s="1"/>
  <c r="B74" i="86"/>
  <c r="C74" i="86" s="1"/>
  <c r="B75" i="86"/>
  <c r="C75" i="86" s="1"/>
  <c r="B76" i="86"/>
  <c r="C76" i="86" s="1"/>
  <c r="B77" i="86"/>
  <c r="C77" i="86" s="1"/>
  <c r="B78" i="86"/>
  <c r="C78" i="86" s="1"/>
  <c r="B79" i="86"/>
  <c r="C79" i="86" s="1"/>
  <c r="B80" i="86"/>
  <c r="C80" i="86" s="1"/>
  <c r="B81" i="86"/>
  <c r="C81" i="86" s="1"/>
  <c r="B82" i="86"/>
  <c r="C82" i="86" s="1"/>
  <c r="B83" i="86"/>
  <c r="C83" i="86" s="1"/>
  <c r="B84" i="86"/>
  <c r="C84" i="86" s="1"/>
  <c r="B85" i="86"/>
  <c r="C85" i="86" s="1"/>
  <c r="B86" i="86"/>
  <c r="C86" i="86" s="1"/>
  <c r="B87" i="86"/>
  <c r="C87" i="86" s="1"/>
  <c r="B88" i="86"/>
  <c r="C88" i="86" s="1"/>
  <c r="B89" i="86"/>
  <c r="C89" i="86" s="1"/>
  <c r="B90" i="86"/>
  <c r="C90" i="86" s="1"/>
  <c r="B91" i="86"/>
  <c r="C91" i="86" s="1"/>
  <c r="B7" i="86"/>
  <c r="C7" i="86" s="1"/>
  <c r="B8" i="86"/>
  <c r="C8" i="86" s="1"/>
  <c r="B9" i="86"/>
  <c r="C9" i="86" s="1"/>
  <c r="B10" i="86"/>
  <c r="C10" i="86" s="1"/>
  <c r="B11" i="86"/>
  <c r="C11" i="86" s="1"/>
  <c r="B12" i="86"/>
  <c r="C12" i="86" s="1"/>
  <c r="B13" i="86"/>
  <c r="C13" i="86" s="1"/>
  <c r="B14" i="86"/>
  <c r="C14" i="86" s="1"/>
  <c r="B15" i="86"/>
  <c r="C15" i="86" s="1"/>
  <c r="B16" i="86"/>
  <c r="C16" i="86" s="1"/>
  <c r="B17" i="86"/>
  <c r="C17" i="86" s="1"/>
  <c r="B18" i="86"/>
  <c r="C18" i="86" s="1"/>
  <c r="B19" i="86"/>
  <c r="C19" i="86" s="1"/>
  <c r="B20" i="86"/>
  <c r="C20" i="86" s="1"/>
  <c r="B21" i="86"/>
  <c r="C21" i="86" s="1"/>
  <c r="B22" i="86"/>
  <c r="C22" i="86" s="1"/>
  <c r="B23" i="86"/>
  <c r="C23" i="86" s="1"/>
  <c r="B24" i="86"/>
  <c r="C24" i="86" s="1"/>
  <c r="B25" i="86"/>
  <c r="C25" i="86" s="1"/>
  <c r="B26" i="86"/>
  <c r="C26" i="86" s="1"/>
  <c r="B27" i="86"/>
  <c r="C27" i="86" s="1"/>
  <c r="B28" i="86"/>
  <c r="C28" i="86" s="1"/>
  <c r="B29" i="86"/>
  <c r="C29" i="86" s="1"/>
  <c r="B30" i="86"/>
  <c r="C30" i="86" s="1"/>
  <c r="B31" i="86"/>
  <c r="C31" i="86" s="1"/>
  <c r="B32" i="86"/>
  <c r="C32" i="86" s="1"/>
  <c r="B6" i="86"/>
  <c r="C34" i="86"/>
  <c r="D107" i="78"/>
  <c r="G107" i="78"/>
  <c r="H107" i="78"/>
  <c r="K107" i="78"/>
  <c r="L107" i="78"/>
  <c r="O107" i="78"/>
  <c r="P107" i="78"/>
  <c r="S107" i="78"/>
  <c r="T107" i="78"/>
  <c r="W107" i="78"/>
  <c r="X107" i="78"/>
  <c r="K107" i="77"/>
  <c r="O107" i="77"/>
  <c r="P107" i="77"/>
  <c r="S107" i="77"/>
  <c r="W107" i="77"/>
  <c r="X107" i="77"/>
  <c r="H107" i="76"/>
  <c r="K107" i="76"/>
  <c r="O107" i="76"/>
  <c r="P107" i="76"/>
  <c r="Q107" i="76"/>
  <c r="S107" i="76"/>
  <c r="W107" i="76"/>
  <c r="X107" i="76"/>
  <c r="D6" i="87" l="1"/>
  <c r="G117" i="86"/>
  <c r="D118" i="86" s="1"/>
  <c r="E14" i="122"/>
  <c r="E15" i="122"/>
  <c r="C6" i="87"/>
  <c r="E16" i="122" s="1"/>
  <c r="C6" i="86"/>
  <c r="E12" i="122"/>
  <c r="E13" i="122"/>
  <c r="G112" i="86"/>
  <c r="G114" i="86"/>
  <c r="G116" i="86"/>
  <c r="D117" i="86" s="1"/>
  <c r="G109" i="86"/>
  <c r="D110" i="86" s="1"/>
  <c r="G110" i="86"/>
  <c r="G101" i="86"/>
  <c r="G103" i="86"/>
  <c r="D104" i="86" s="1"/>
  <c r="G105" i="86"/>
  <c r="D106" i="86" s="1"/>
  <c r="G93" i="86"/>
  <c r="G95" i="86"/>
  <c r="D96" i="86" s="1"/>
  <c r="G97" i="86"/>
  <c r="D98" i="86" s="1"/>
  <c r="G113" i="86"/>
  <c r="D114" i="86" s="1"/>
  <c r="G102" i="86"/>
  <c r="D103" i="86" s="1"/>
  <c r="G104" i="86"/>
  <c r="G106" i="86"/>
  <c r="G94" i="86"/>
  <c r="D95" i="86" s="1"/>
  <c r="G96" i="86"/>
  <c r="G98" i="86"/>
  <c r="G100" i="86"/>
  <c r="G99" i="86"/>
  <c r="D100" i="86" s="1"/>
  <c r="G111" i="86"/>
  <c r="D112" i="86" s="1"/>
  <c r="G108" i="86"/>
  <c r="G107" i="86"/>
  <c r="D108" i="86" s="1"/>
  <c r="G115" i="86"/>
  <c r="D116" i="86" s="1"/>
  <c r="R107" i="78"/>
  <c r="T107" i="77"/>
  <c r="L107" i="77"/>
  <c r="D107" i="77"/>
  <c r="T107" i="76"/>
  <c r="D107" i="76"/>
  <c r="L107" i="76"/>
  <c r="H107" i="77"/>
  <c r="F107" i="76"/>
  <c r="AA107" i="76"/>
  <c r="AA107" i="77"/>
  <c r="AA107" i="78"/>
  <c r="Y107" i="77"/>
  <c r="F107" i="77"/>
  <c r="I107" i="78"/>
  <c r="Y107" i="76"/>
  <c r="M107" i="77"/>
  <c r="M107" i="76"/>
  <c r="I107" i="77"/>
  <c r="I107" i="76"/>
  <c r="U107" i="76"/>
  <c r="U107" i="77"/>
  <c r="Q107" i="77"/>
  <c r="E107" i="77"/>
  <c r="E107" i="76"/>
  <c r="E107" i="78"/>
  <c r="Z107" i="76"/>
  <c r="Z107" i="77"/>
  <c r="R107" i="77"/>
  <c r="J107" i="77"/>
  <c r="G107" i="77"/>
  <c r="G107" i="76"/>
  <c r="V107" i="77"/>
  <c r="N107" i="77"/>
  <c r="V107" i="76"/>
  <c r="R107" i="76"/>
  <c r="N107" i="76"/>
  <c r="J107" i="76"/>
  <c r="G7" i="87"/>
  <c r="Z107" i="78"/>
  <c r="J107" i="78"/>
  <c r="F107" i="78"/>
  <c r="V107" i="78"/>
  <c r="N107" i="78"/>
  <c r="Y107" i="78"/>
  <c r="U107" i="78"/>
  <c r="Q107" i="78"/>
  <c r="M107" i="78"/>
  <c r="G26" i="86"/>
  <c r="D27" i="86" s="1"/>
  <c r="G28" i="86"/>
  <c r="D29" i="86" s="1"/>
  <c r="G30" i="86"/>
  <c r="D31" i="86" s="1"/>
  <c r="G32" i="86"/>
  <c r="G34" i="86"/>
  <c r="G36" i="86"/>
  <c r="D37" i="86" s="1"/>
  <c r="G38" i="86"/>
  <c r="G40" i="86"/>
  <c r="G42" i="86"/>
  <c r="D43" i="86" s="1"/>
  <c r="G44" i="86"/>
  <c r="D45" i="86" s="1"/>
  <c r="G46" i="86"/>
  <c r="D47" i="86" s="1"/>
  <c r="G48" i="86"/>
  <c r="G50" i="86"/>
  <c r="G52" i="86"/>
  <c r="D53" i="86" s="1"/>
  <c r="G54" i="86"/>
  <c r="G56" i="86"/>
  <c r="G58" i="86"/>
  <c r="D59" i="86" s="1"/>
  <c r="G60" i="86"/>
  <c r="D61" i="86" s="1"/>
  <c r="G62" i="86"/>
  <c r="D63" i="86" s="1"/>
  <c r="G64" i="86"/>
  <c r="G66" i="86"/>
  <c r="G68" i="86"/>
  <c r="D69" i="86" s="1"/>
  <c r="G70" i="86"/>
  <c r="G72" i="86"/>
  <c r="G74" i="86"/>
  <c r="D75" i="86" s="1"/>
  <c r="G76" i="86"/>
  <c r="D77" i="86" s="1"/>
  <c r="G78" i="86"/>
  <c r="D79" i="86" s="1"/>
  <c r="G80" i="86"/>
  <c r="G82" i="86"/>
  <c r="G84" i="86"/>
  <c r="D85" i="86" s="1"/>
  <c r="G86" i="86"/>
  <c r="G88" i="86"/>
  <c r="G90" i="86"/>
  <c r="D91" i="86" s="1"/>
  <c r="G92" i="86"/>
  <c r="D93" i="86" s="1"/>
  <c r="G7" i="86"/>
  <c r="D8" i="86" s="1"/>
  <c r="G24" i="86"/>
  <c r="G23" i="86"/>
  <c r="D24" i="86" s="1"/>
  <c r="G22" i="86"/>
  <c r="D23" i="86" s="1"/>
  <c r="G21" i="86"/>
  <c r="G20" i="86"/>
  <c r="D21" i="86" s="1"/>
  <c r="G19" i="86"/>
  <c r="D20" i="86" s="1"/>
  <c r="G18" i="86"/>
  <c r="D19" i="86" s="1"/>
  <c r="G17" i="86"/>
  <c r="D18" i="86" s="1"/>
  <c r="G16" i="86"/>
  <c r="G25" i="86"/>
  <c r="D26" i="86" s="1"/>
  <c r="G27" i="86"/>
  <c r="G29" i="86"/>
  <c r="G31" i="86"/>
  <c r="D32" i="86" s="1"/>
  <c r="G33" i="86"/>
  <c r="D34" i="86" s="1"/>
  <c r="G35" i="86"/>
  <c r="G37" i="86"/>
  <c r="D38" i="86" s="1"/>
  <c r="G39" i="86"/>
  <c r="D40" i="86" s="1"/>
  <c r="G41" i="86"/>
  <c r="D42" i="86" s="1"/>
  <c r="G43" i="86"/>
  <c r="G45" i="86"/>
  <c r="G47" i="86"/>
  <c r="D48" i="86" s="1"/>
  <c r="G49" i="86"/>
  <c r="D50" i="86" s="1"/>
  <c r="G51" i="86"/>
  <c r="G53" i="86"/>
  <c r="D54" i="86" s="1"/>
  <c r="G55" i="86"/>
  <c r="D56" i="86" s="1"/>
  <c r="G57" i="86"/>
  <c r="D58" i="86" s="1"/>
  <c r="G59" i="86"/>
  <c r="G61" i="86"/>
  <c r="G63" i="86"/>
  <c r="D64" i="86" s="1"/>
  <c r="G65" i="86"/>
  <c r="D66" i="86" s="1"/>
  <c r="G67" i="86"/>
  <c r="G69" i="86"/>
  <c r="D70" i="86" s="1"/>
  <c r="G71" i="86"/>
  <c r="D72" i="86" s="1"/>
  <c r="G73" i="86"/>
  <c r="D74" i="86" s="1"/>
  <c r="G75" i="86"/>
  <c r="G77" i="86"/>
  <c r="G79" i="86"/>
  <c r="D80" i="86" s="1"/>
  <c r="G81" i="86"/>
  <c r="D82" i="86" s="1"/>
  <c r="G83" i="86"/>
  <c r="G85" i="86"/>
  <c r="D86" i="86" s="1"/>
  <c r="G87" i="86"/>
  <c r="D88" i="86" s="1"/>
  <c r="G89" i="86"/>
  <c r="D90" i="86" s="1"/>
  <c r="G91" i="86"/>
  <c r="G6" i="86"/>
  <c r="G8" i="86"/>
  <c r="G9" i="86"/>
  <c r="G10" i="86"/>
  <c r="D11" i="86" s="1"/>
  <c r="G11" i="86"/>
  <c r="G12" i="86"/>
  <c r="G13" i="86"/>
  <c r="D14" i="86" s="1"/>
  <c r="G14" i="86"/>
  <c r="G15" i="86"/>
  <c r="D67" i="86" l="1"/>
  <c r="D13" i="86"/>
  <c r="D83" i="86"/>
  <c r="D51" i="86"/>
  <c r="D35" i="86"/>
  <c r="D107" i="86"/>
  <c r="D12" i="86"/>
  <c r="D17" i="86"/>
  <c r="D25" i="86"/>
  <c r="D81" i="86"/>
  <c r="D65" i="86"/>
  <c r="D49" i="86"/>
  <c r="D33" i="86"/>
  <c r="D109" i="86"/>
  <c r="D105" i="86"/>
  <c r="D102" i="86"/>
  <c r="D84" i="86"/>
  <c r="D36" i="86"/>
  <c r="D111" i="86"/>
  <c r="D52" i="86"/>
  <c r="D10" i="86"/>
  <c r="D9" i="86"/>
  <c r="D101" i="86"/>
  <c r="D78" i="86"/>
  <c r="D46" i="86"/>
  <c r="D73" i="86"/>
  <c r="D57" i="86"/>
  <c r="D41" i="86"/>
  <c r="D99" i="86"/>
  <c r="D115" i="86"/>
  <c r="D68" i="86"/>
  <c r="D16" i="86"/>
  <c r="D6" i="86"/>
  <c r="D7" i="86"/>
  <c r="D62" i="86"/>
  <c r="D30" i="86"/>
  <c r="D89" i="86"/>
  <c r="D15" i="86"/>
  <c r="D92" i="86"/>
  <c r="D76" i="86"/>
  <c r="D60" i="86"/>
  <c r="D44" i="86"/>
  <c r="D28" i="86"/>
  <c r="D22" i="86"/>
  <c r="D87" i="86"/>
  <c r="D71" i="86"/>
  <c r="D55" i="86"/>
  <c r="D39" i="86"/>
  <c r="D97" i="86"/>
  <c r="D94" i="86"/>
  <c r="D113" i="86"/>
  <c r="D7" i="87"/>
  <c r="D13" i="122"/>
  <c r="AC92" i="76"/>
  <c r="AF92" i="76" s="1"/>
  <c r="AC24" i="77"/>
  <c r="AC10" i="77"/>
  <c r="AF10" i="77" s="1"/>
  <c r="AC11" i="77"/>
  <c r="AF11" i="77" s="1"/>
  <c r="AD98" i="77"/>
  <c r="AG98" i="77" s="1"/>
  <c r="AD19" i="77"/>
  <c r="AG19" i="77" s="1"/>
  <c r="AD102" i="77"/>
  <c r="AG102" i="77" s="1"/>
  <c r="AD14" i="77"/>
  <c r="AD12" i="76"/>
  <c r="AG12" i="76" s="1"/>
  <c r="AC31" i="76"/>
  <c r="AF31" i="76" s="1"/>
  <c r="AC22" i="77"/>
  <c r="AF22" i="77" s="1"/>
  <c r="AC23" i="77"/>
  <c r="AF23" i="77" s="1"/>
  <c r="AD101" i="77"/>
  <c r="AG101" i="77" s="1"/>
  <c r="AD95" i="77"/>
  <c r="AG95" i="77" s="1"/>
  <c r="AC103" i="77"/>
  <c r="AF103" i="77" s="1"/>
  <c r="AD104" i="77"/>
  <c r="AG104" i="77" s="1"/>
  <c r="AD16" i="77"/>
  <c r="AG16" i="77" s="1"/>
  <c r="AD13" i="77"/>
  <c r="AG13" i="77" s="1"/>
  <c r="AC12" i="77"/>
  <c r="AF12" i="77" s="1"/>
  <c r="AC8" i="77"/>
  <c r="AC6" i="77"/>
  <c r="AF6" i="77" s="1"/>
  <c r="AD10" i="77"/>
  <c r="AG10" i="77" s="1"/>
  <c r="AC98" i="77"/>
  <c r="AF98" i="77" s="1"/>
  <c r="AD11" i="77"/>
  <c r="AG11" i="77" s="1"/>
  <c r="AC18" i="77"/>
  <c r="AF18" i="77" s="1"/>
  <c r="AD22" i="77"/>
  <c r="AG22" i="77" s="1"/>
  <c r="AC19" i="77"/>
  <c r="AF19" i="77" s="1"/>
  <c r="AD103" i="77"/>
  <c r="AG103" i="77" s="1"/>
  <c r="AC21" i="77"/>
  <c r="AF21" i="77" s="1"/>
  <c r="AD20" i="77"/>
  <c r="AG20" i="77" s="1"/>
  <c r="AD97" i="77"/>
  <c r="AG97" i="77" s="1"/>
  <c r="AD99" i="77"/>
  <c r="AG99" i="77" s="1"/>
  <c r="AD24" i="77"/>
  <c r="AG24" i="77" s="1"/>
  <c r="AD17" i="77"/>
  <c r="AG17" i="77" s="1"/>
  <c r="AD15" i="77"/>
  <c r="AG15" i="77" s="1"/>
  <c r="AC106" i="77"/>
  <c r="AF106" i="77" s="1"/>
  <c r="AD9" i="77"/>
  <c r="AG9" i="77" s="1"/>
  <c r="AD25" i="77"/>
  <c r="AG25" i="77" s="1"/>
  <c r="AC14" i="77"/>
  <c r="AF14" i="77" s="1"/>
  <c r="AC16" i="77"/>
  <c r="AF16" i="77" s="1"/>
  <c r="AD23" i="77"/>
  <c r="AG23" i="77" s="1"/>
  <c r="AC20" i="77"/>
  <c r="AE20" i="77" s="1"/>
  <c r="AJ20" i="77" s="1"/>
  <c r="AD21" i="77"/>
  <c r="AG21" i="77" s="1"/>
  <c r="AD8" i="77"/>
  <c r="AG8" i="77" s="1"/>
  <c r="AD18" i="77"/>
  <c r="AG18" i="77" s="1"/>
  <c r="AC17" i="77"/>
  <c r="AF17" i="77" s="1"/>
  <c r="AC15" i="77"/>
  <c r="AF15" i="77" s="1"/>
  <c r="AD6" i="77"/>
  <c r="AG6" i="77" s="1"/>
  <c r="AC9" i="77"/>
  <c r="AF9" i="77" s="1"/>
  <c r="AC34" i="76"/>
  <c r="AF34" i="76" s="1"/>
  <c r="AD106" i="77"/>
  <c r="AG106" i="77" s="1"/>
  <c r="AC13" i="77"/>
  <c r="AF13" i="77" s="1"/>
  <c r="AC25" i="77"/>
  <c r="AF25" i="77" s="1"/>
  <c r="AC104" i="77"/>
  <c r="AF104" i="77" s="1"/>
  <c r="AD12" i="77"/>
  <c r="AG12" i="77" s="1"/>
  <c r="AC93" i="77"/>
  <c r="AF93" i="77" s="1"/>
  <c r="I42" i="116"/>
  <c r="AC23" i="76"/>
  <c r="AF23" i="76" s="1"/>
  <c r="AD99" i="76"/>
  <c r="AG99" i="76" s="1"/>
  <c r="AC35" i="76"/>
  <c r="AF35" i="76" s="1"/>
  <c r="AD22" i="76"/>
  <c r="AG22" i="76" s="1"/>
  <c r="AD7" i="76"/>
  <c r="AC32" i="76"/>
  <c r="AF32" i="76" s="1"/>
  <c r="AC102" i="76"/>
  <c r="AF102" i="76" s="1"/>
  <c r="AD31" i="76"/>
  <c r="AG31" i="76" s="1"/>
  <c r="AD35" i="76"/>
  <c r="AG35" i="76" s="1"/>
  <c r="AD15" i="76"/>
  <c r="AC12" i="76"/>
  <c r="AC99" i="76"/>
  <c r="AF99" i="76" s="1"/>
  <c r="AD27" i="76"/>
  <c r="AG27" i="76" s="1"/>
  <c r="AC25" i="76"/>
  <c r="AF25" i="76" s="1"/>
  <c r="AD98" i="76"/>
  <c r="AG98" i="76" s="1"/>
  <c r="AC24" i="76"/>
  <c r="AF24" i="76" s="1"/>
  <c r="AC28" i="76"/>
  <c r="AF28" i="76" s="1"/>
  <c r="AC36" i="76"/>
  <c r="AF36" i="76" s="1"/>
  <c r="AD96" i="76"/>
  <c r="AG96" i="76" s="1"/>
  <c r="AD92" i="76"/>
  <c r="AE92" i="76" s="1"/>
  <c r="AJ92" i="76" s="1"/>
  <c r="AC6" i="76"/>
  <c r="AF6" i="76" s="1"/>
  <c r="AD93" i="77"/>
  <c r="AG93" i="77" s="1"/>
  <c r="AD34" i="76"/>
  <c r="AG34" i="76" s="1"/>
  <c r="AC98" i="76"/>
  <c r="AC95" i="76"/>
  <c r="AF95" i="76" s="1"/>
  <c r="AC37" i="76"/>
  <c r="AF37" i="76" s="1"/>
  <c r="AD107" i="77"/>
  <c r="AG107" i="77" s="1"/>
  <c r="AD93" i="76"/>
  <c r="AG93" i="76" s="1"/>
  <c r="AD23" i="76"/>
  <c r="AG23" i="76" s="1"/>
  <c r="AC18" i="76"/>
  <c r="AF18" i="76" s="1"/>
  <c r="AD16" i="76"/>
  <c r="AG16" i="76" s="1"/>
  <c r="AC99" i="77"/>
  <c r="AC102" i="77"/>
  <c r="AC101" i="77"/>
  <c r="AD100" i="77"/>
  <c r="AG100" i="77" s="1"/>
  <c r="AC100" i="77"/>
  <c r="AD94" i="77"/>
  <c r="AG94" i="77" s="1"/>
  <c r="AC94" i="77"/>
  <c r="AC97" i="77"/>
  <c r="AC96" i="77"/>
  <c r="AD96" i="77"/>
  <c r="AG96" i="77" s="1"/>
  <c r="AC95" i="77"/>
  <c r="AF95" i="77" s="1"/>
  <c r="AC105" i="76"/>
  <c r="AD26" i="76"/>
  <c r="AG26" i="76" s="1"/>
  <c r="AD91" i="76"/>
  <c r="AG91" i="76" s="1"/>
  <c r="AC103" i="76"/>
  <c r="AF103" i="76" s="1"/>
  <c r="AC27" i="76"/>
  <c r="AF27" i="76" s="1"/>
  <c r="AD25" i="76"/>
  <c r="AG25" i="76" s="1"/>
  <c r="AD10" i="76"/>
  <c r="AG10" i="76" s="1"/>
  <c r="AD9" i="76"/>
  <c r="AG9" i="76" s="1"/>
  <c r="AD6" i="76"/>
  <c r="AG6" i="76" s="1"/>
  <c r="AC106" i="76"/>
  <c r="AF106" i="76" s="1"/>
  <c r="AC7" i="76"/>
  <c r="AD30" i="76"/>
  <c r="AG30" i="76" s="1"/>
  <c r="AD104" i="76"/>
  <c r="AG104" i="76" s="1"/>
  <c r="AD95" i="76"/>
  <c r="AG95" i="76" s="1"/>
  <c r="AC100" i="76"/>
  <c r="AF100" i="76" s="1"/>
  <c r="AD37" i="76"/>
  <c r="AG37" i="76" s="1"/>
  <c r="AH37" i="76" s="1"/>
  <c r="AC33" i="76"/>
  <c r="AF33" i="76" s="1"/>
  <c r="AC29" i="76"/>
  <c r="AF29" i="76" s="1"/>
  <c r="AC15" i="76"/>
  <c r="AF15" i="76" s="1"/>
  <c r="AD11" i="76"/>
  <c r="AG11" i="76" s="1"/>
  <c r="AC8" i="76"/>
  <c r="AF8" i="76" s="1"/>
  <c r="AC107" i="76"/>
  <c r="AF107" i="76" s="1"/>
  <c r="AC13" i="76"/>
  <c r="AF13" i="76" s="1"/>
  <c r="AD102" i="76"/>
  <c r="AG102" i="76" s="1"/>
  <c r="AC107" i="77"/>
  <c r="AF107" i="77" s="1"/>
  <c r="AC93" i="76"/>
  <c r="AF93" i="76" s="1"/>
  <c r="AC101" i="76"/>
  <c r="AF101" i="76" s="1"/>
  <c r="AC97" i="76"/>
  <c r="AF97" i="76" s="1"/>
  <c r="AC96" i="76"/>
  <c r="AF96" i="76" s="1"/>
  <c r="AD36" i="76"/>
  <c r="AG36" i="76" s="1"/>
  <c r="AD32" i="76"/>
  <c r="AG32" i="76" s="1"/>
  <c r="AD28" i="76"/>
  <c r="AG28" i="76" s="1"/>
  <c r="AD24" i="76"/>
  <c r="AG24" i="76" s="1"/>
  <c r="AC22" i="76"/>
  <c r="AF22" i="76" s="1"/>
  <c r="AD21" i="76"/>
  <c r="AG21" i="76" s="1"/>
  <c r="AD20" i="76"/>
  <c r="AG20" i="76" s="1"/>
  <c r="AC19" i="76"/>
  <c r="AF19" i="76" s="1"/>
  <c r="AD18" i="76"/>
  <c r="AC16" i="76"/>
  <c r="AF16" i="76" s="1"/>
  <c r="AD14" i="76"/>
  <c r="AG14" i="76" s="1"/>
  <c r="AC94" i="76"/>
  <c r="AF94" i="76" s="1"/>
  <c r="AD103" i="76"/>
  <c r="AG103" i="76" s="1"/>
  <c r="AC20" i="76"/>
  <c r="AF20" i="76" s="1"/>
  <c r="AC104" i="76"/>
  <c r="AF104" i="76" s="1"/>
  <c r="AD100" i="76"/>
  <c r="AG100" i="76" s="1"/>
  <c r="AD106" i="76"/>
  <c r="AG106" i="76" s="1"/>
  <c r="AD19" i="76"/>
  <c r="AG19" i="76" s="1"/>
  <c r="AD13" i="76"/>
  <c r="AG13" i="76" s="1"/>
  <c r="AC30" i="76"/>
  <c r="AF30" i="76" s="1"/>
  <c r="AC26" i="76"/>
  <c r="AD107" i="76"/>
  <c r="AG107" i="76" s="1"/>
  <c r="AC11" i="76"/>
  <c r="AF11" i="76" s="1"/>
  <c r="AD101" i="76"/>
  <c r="AG101" i="76" s="1"/>
  <c r="AC10" i="76"/>
  <c r="AF10" i="76" s="1"/>
  <c r="AD29" i="76"/>
  <c r="AD33" i="76"/>
  <c r="AG33" i="76" s="1"/>
  <c r="AC21" i="76"/>
  <c r="AF21" i="76" s="1"/>
  <c r="AD8" i="76"/>
  <c r="AG8" i="76" s="1"/>
  <c r="AC9" i="76"/>
  <c r="AF9" i="76" s="1"/>
  <c r="AC14" i="76"/>
  <c r="AF14" i="76" s="1"/>
  <c r="AD105" i="76"/>
  <c r="AC91" i="76"/>
  <c r="AD94" i="76"/>
  <c r="AG94" i="76" s="1"/>
  <c r="AD17" i="76"/>
  <c r="AG17" i="76" s="1"/>
  <c r="AD97" i="76"/>
  <c r="AG97" i="76" s="1"/>
  <c r="AD89" i="77"/>
  <c r="AG89" i="77" s="1"/>
  <c r="G8" i="87"/>
  <c r="AD18" i="78"/>
  <c r="AG18" i="78" s="1"/>
  <c r="AC38" i="76"/>
  <c r="AF38" i="76" s="1"/>
  <c r="AD19" i="78"/>
  <c r="AG19" i="78" s="1"/>
  <c r="AC18" i="78"/>
  <c r="AF18" i="78" s="1"/>
  <c r="AD22" i="78"/>
  <c r="AG22" i="78" s="1"/>
  <c r="AC97" i="78"/>
  <c r="AF97" i="78" s="1"/>
  <c r="AC12" i="78"/>
  <c r="AF12" i="78" s="1"/>
  <c r="AD11" i="78"/>
  <c r="AG11" i="78" s="1"/>
  <c r="AC9" i="78"/>
  <c r="AF9" i="78" s="1"/>
  <c r="AC8" i="78"/>
  <c r="AF8" i="78" s="1"/>
  <c r="AD6" i="78"/>
  <c r="AG6" i="78" s="1"/>
  <c r="AD17" i="78"/>
  <c r="AG17" i="78" s="1"/>
  <c r="AC16" i="78"/>
  <c r="AF16" i="78" s="1"/>
  <c r="AD14" i="78"/>
  <c r="AG14" i="78" s="1"/>
  <c r="AC13" i="78"/>
  <c r="AF13" i="78" s="1"/>
  <c r="AD12" i="78"/>
  <c r="AG12" i="78" s="1"/>
  <c r="AD10" i="78"/>
  <c r="AG10" i="78" s="1"/>
  <c r="AC107" i="78"/>
  <c r="AF107" i="78" s="1"/>
  <c r="AD106" i="78"/>
  <c r="AG106" i="78" s="1"/>
  <c r="AD21" i="78"/>
  <c r="AG21" i="78" s="1"/>
  <c r="AD23" i="78"/>
  <c r="AG23" i="78" s="1"/>
  <c r="AC101" i="78"/>
  <c r="AF101" i="78" s="1"/>
  <c r="AD20" i="78"/>
  <c r="AG20" i="78" s="1"/>
  <c r="AC24" i="78"/>
  <c r="AF24" i="78" s="1"/>
  <c r="AD90" i="78"/>
  <c r="AG90" i="78" s="1"/>
  <c r="AD99" i="78"/>
  <c r="AG99" i="78" s="1"/>
  <c r="AC15" i="78"/>
  <c r="AF15" i="78" s="1"/>
  <c r="AC14" i="78"/>
  <c r="AF14" i="78" s="1"/>
  <c r="AC11" i="78"/>
  <c r="AF11" i="78" s="1"/>
  <c r="AC10" i="78"/>
  <c r="AF10" i="78" s="1"/>
  <c r="AD9" i="78"/>
  <c r="AG9" i="78" s="1"/>
  <c r="AC6" i="78"/>
  <c r="AF6" i="78" s="1"/>
  <c r="AD107" i="78"/>
  <c r="AG107" i="78" s="1"/>
  <c r="AD101" i="78"/>
  <c r="AG101" i="78" s="1"/>
  <c r="AC22" i="78"/>
  <c r="AF22" i="78" s="1"/>
  <c r="AC20" i="78"/>
  <c r="AF20" i="78" s="1"/>
  <c r="AD24" i="78"/>
  <c r="AG24" i="78" s="1"/>
  <c r="AC21" i="78"/>
  <c r="AF21" i="78" s="1"/>
  <c r="AD25" i="78"/>
  <c r="AG25" i="78" s="1"/>
  <c r="AD8" i="78"/>
  <c r="AG8" i="78" s="1"/>
  <c r="AC19" i="78"/>
  <c r="AF19" i="78" s="1"/>
  <c r="AC106" i="78"/>
  <c r="AF106" i="78" s="1"/>
  <c r="AD16" i="78"/>
  <c r="AG16" i="78" s="1"/>
  <c r="AD97" i="78"/>
  <c r="AG97" i="78" s="1"/>
  <c r="AC91" i="77"/>
  <c r="AF91" i="77" s="1"/>
  <c r="AD91" i="77"/>
  <c r="AG91" i="77" s="1"/>
  <c r="AD90" i="77"/>
  <c r="AC90" i="77"/>
  <c r="AC92" i="77"/>
  <c r="AD92" i="77"/>
  <c r="AC89" i="77"/>
  <c r="AD38" i="76"/>
  <c r="AG38" i="76" s="1"/>
  <c r="AG15" i="76"/>
  <c r="AD15" i="78"/>
  <c r="AG15" i="78" s="1"/>
  <c r="AC25" i="78"/>
  <c r="AD13" i="78"/>
  <c r="AC17" i="78"/>
  <c r="AC23" i="78"/>
  <c r="AF23" i="78" s="1"/>
  <c r="AC102" i="78"/>
  <c r="AF102" i="78" s="1"/>
  <c r="AD103" i="78"/>
  <c r="AG103" i="78" s="1"/>
  <c r="AC98" i="78"/>
  <c r="AF98" i="78" s="1"/>
  <c r="AC100" i="78"/>
  <c r="AF100" i="78" s="1"/>
  <c r="AC86" i="76"/>
  <c r="AD86" i="76"/>
  <c r="AG86" i="76" s="1"/>
  <c r="AC70" i="76"/>
  <c r="AD70" i="76"/>
  <c r="AG70" i="76" s="1"/>
  <c r="AC54" i="76"/>
  <c r="AD54" i="76"/>
  <c r="AG54" i="76" s="1"/>
  <c r="AD85" i="76"/>
  <c r="AG85" i="76" s="1"/>
  <c r="AC85" i="76"/>
  <c r="AD69" i="76"/>
  <c r="AG69" i="76" s="1"/>
  <c r="AC69" i="76"/>
  <c r="AC80" i="76"/>
  <c r="AD80" i="76"/>
  <c r="AG80" i="76" s="1"/>
  <c r="AC64" i="76"/>
  <c r="AD64" i="76"/>
  <c r="AG64" i="76" s="1"/>
  <c r="AD79" i="76"/>
  <c r="AG79" i="76" s="1"/>
  <c r="AC79" i="76"/>
  <c r="AD63" i="76"/>
  <c r="AG63" i="76" s="1"/>
  <c r="AC63" i="76"/>
  <c r="AC50" i="76"/>
  <c r="AD50" i="76"/>
  <c r="AG50" i="76" s="1"/>
  <c r="AC82" i="76"/>
  <c r="AD82" i="76"/>
  <c r="AG82" i="76" s="1"/>
  <c r="AC66" i="76"/>
  <c r="AD66" i="76"/>
  <c r="AG66" i="76" s="1"/>
  <c r="AD52" i="76"/>
  <c r="AG52" i="76" s="1"/>
  <c r="AC52" i="76"/>
  <c r="AD81" i="76"/>
  <c r="AG81" i="76" s="1"/>
  <c r="AC81" i="76"/>
  <c r="AD65" i="76"/>
  <c r="AG65" i="76" s="1"/>
  <c r="AC65" i="76"/>
  <c r="AC76" i="76"/>
  <c r="AD76" i="76"/>
  <c r="AG76" i="76" s="1"/>
  <c r="AC60" i="76"/>
  <c r="AD60" i="76"/>
  <c r="AG60" i="76" s="1"/>
  <c r="AD75" i="76"/>
  <c r="AG75" i="76" s="1"/>
  <c r="AC75" i="76"/>
  <c r="AD59" i="76"/>
  <c r="AG59" i="76" s="1"/>
  <c r="AC59" i="76"/>
  <c r="AC78" i="76"/>
  <c r="AD78" i="76"/>
  <c r="AG78" i="76" s="1"/>
  <c r="AC62" i="76"/>
  <c r="AD62" i="76"/>
  <c r="AG62" i="76" s="1"/>
  <c r="AD77" i="76"/>
  <c r="AG77" i="76" s="1"/>
  <c r="AC77" i="76"/>
  <c r="AD61" i="76"/>
  <c r="AG61" i="76" s="1"/>
  <c r="AC61" i="76"/>
  <c r="AC88" i="76"/>
  <c r="AD88" i="76"/>
  <c r="AG88" i="76" s="1"/>
  <c r="AC72" i="76"/>
  <c r="AD72" i="76"/>
  <c r="AG72" i="76" s="1"/>
  <c r="AC56" i="76"/>
  <c r="AD56" i="76"/>
  <c r="AG56" i="76" s="1"/>
  <c r="AD87" i="76"/>
  <c r="AG87" i="76" s="1"/>
  <c r="AC87" i="76"/>
  <c r="AD71" i="76"/>
  <c r="AG71" i="76" s="1"/>
  <c r="AC71" i="76"/>
  <c r="AD55" i="76"/>
  <c r="AG55" i="76" s="1"/>
  <c r="AC55" i="76"/>
  <c r="AC90" i="76"/>
  <c r="AD90" i="76"/>
  <c r="AG90" i="76" s="1"/>
  <c r="AC74" i="76"/>
  <c r="AD74" i="76"/>
  <c r="AG74" i="76" s="1"/>
  <c r="AC58" i="76"/>
  <c r="AD58" i="76"/>
  <c r="AG58" i="76" s="1"/>
  <c r="AD89" i="76"/>
  <c r="AG89" i="76" s="1"/>
  <c r="AC89" i="76"/>
  <c r="AD73" i="76"/>
  <c r="AG73" i="76" s="1"/>
  <c r="AC73" i="76"/>
  <c r="AD57" i="76"/>
  <c r="AG57" i="76" s="1"/>
  <c r="AC57" i="76"/>
  <c r="AC84" i="76"/>
  <c r="AD84" i="76"/>
  <c r="AG84" i="76" s="1"/>
  <c r="AC68" i="76"/>
  <c r="AD68" i="76"/>
  <c r="AG68" i="76" s="1"/>
  <c r="AD83" i="76"/>
  <c r="AG83" i="76" s="1"/>
  <c r="AC83" i="76"/>
  <c r="AD67" i="76"/>
  <c r="AG67" i="76" s="1"/>
  <c r="AC67" i="76"/>
  <c r="AD85" i="77"/>
  <c r="AG85" i="77" s="1"/>
  <c r="AC85" i="77"/>
  <c r="AD69" i="77"/>
  <c r="AG69" i="77" s="1"/>
  <c r="AC69" i="77"/>
  <c r="AD53" i="77"/>
  <c r="AG53" i="77" s="1"/>
  <c r="AC53" i="77"/>
  <c r="AC88" i="77"/>
  <c r="AD88" i="77"/>
  <c r="AG88" i="77" s="1"/>
  <c r="AC76" i="77"/>
  <c r="AD76" i="77"/>
  <c r="AG76" i="77" s="1"/>
  <c r="AC60" i="77"/>
  <c r="AD60" i="77"/>
  <c r="AG60" i="77" s="1"/>
  <c r="AD42" i="77"/>
  <c r="AG42" i="77" s="1"/>
  <c r="AC42" i="77"/>
  <c r="AD79" i="77"/>
  <c r="AC79" i="77"/>
  <c r="AD63" i="77"/>
  <c r="AG63" i="77" s="1"/>
  <c r="AC63" i="77"/>
  <c r="AD47" i="77"/>
  <c r="AG47" i="77" s="1"/>
  <c r="AC47" i="77"/>
  <c r="AC82" i="77"/>
  <c r="AD82" i="77"/>
  <c r="AG82" i="77" s="1"/>
  <c r="AC66" i="77"/>
  <c r="AD66" i="77"/>
  <c r="AG66" i="77" s="1"/>
  <c r="AC50" i="77"/>
  <c r="AD50" i="77"/>
  <c r="AG50" i="77" s="1"/>
  <c r="AD81" i="77"/>
  <c r="AG81" i="77" s="1"/>
  <c r="AC81" i="77"/>
  <c r="AD65" i="77"/>
  <c r="AG65" i="77" s="1"/>
  <c r="AC65" i="77"/>
  <c r="AD49" i="77"/>
  <c r="AG49" i="77" s="1"/>
  <c r="AC49" i="77"/>
  <c r="AC72" i="77"/>
  <c r="AD72" i="77"/>
  <c r="AG72" i="77" s="1"/>
  <c r="AC56" i="77"/>
  <c r="AD56" i="77"/>
  <c r="AG56" i="77" s="1"/>
  <c r="AD75" i="77"/>
  <c r="AG75" i="77" s="1"/>
  <c r="AC75" i="77"/>
  <c r="AD59" i="77"/>
  <c r="AG59" i="77" s="1"/>
  <c r="AC59" i="77"/>
  <c r="AC78" i="77"/>
  <c r="AD78" i="77"/>
  <c r="AG78" i="77" s="1"/>
  <c r="AC62" i="77"/>
  <c r="AD62" i="77"/>
  <c r="AG62" i="77" s="1"/>
  <c r="AC46" i="77"/>
  <c r="AD46" i="77"/>
  <c r="AG46" i="77" s="1"/>
  <c r="AD77" i="77"/>
  <c r="AG77" i="77" s="1"/>
  <c r="AC77" i="77"/>
  <c r="AD61" i="77"/>
  <c r="AG61" i="77" s="1"/>
  <c r="AC61" i="77"/>
  <c r="AD45" i="77"/>
  <c r="AG45" i="77" s="1"/>
  <c r="AC45" i="77"/>
  <c r="AC84" i="77"/>
  <c r="AD84" i="77"/>
  <c r="AG84" i="77" s="1"/>
  <c r="AC68" i="77"/>
  <c r="AD68" i="77"/>
  <c r="AG68" i="77" s="1"/>
  <c r="AC52" i="77"/>
  <c r="AD52" i="77"/>
  <c r="AG52" i="77" s="1"/>
  <c r="AC38" i="77"/>
  <c r="AD38" i="77"/>
  <c r="AG38" i="77" s="1"/>
  <c r="AD87" i="77"/>
  <c r="AG87" i="77" s="1"/>
  <c r="AC87" i="77"/>
  <c r="AD71" i="77"/>
  <c r="AG71" i="77" s="1"/>
  <c r="AC71" i="77"/>
  <c r="AD55" i="77"/>
  <c r="AG55" i="77" s="1"/>
  <c r="AC55" i="77"/>
  <c r="AC74" i="77"/>
  <c r="AD74" i="77"/>
  <c r="AG74" i="77" s="1"/>
  <c r="AC58" i="77"/>
  <c r="AD58" i="77"/>
  <c r="AD73" i="77"/>
  <c r="AG73" i="77" s="1"/>
  <c r="AC73" i="77"/>
  <c r="AD57" i="77"/>
  <c r="AG57" i="77" s="1"/>
  <c r="AC57" i="77"/>
  <c r="AC43" i="77"/>
  <c r="AD43" i="77"/>
  <c r="AG43" i="77" s="1"/>
  <c r="AC80" i="77"/>
  <c r="AD80" i="77"/>
  <c r="AG80" i="77" s="1"/>
  <c r="AC64" i="77"/>
  <c r="AD64" i="77"/>
  <c r="AG64" i="77" s="1"/>
  <c r="AC48" i="77"/>
  <c r="AD48" i="77"/>
  <c r="AG48" i="77" s="1"/>
  <c r="AD83" i="77"/>
  <c r="AG83" i="77" s="1"/>
  <c r="AC83" i="77"/>
  <c r="AD67" i="77"/>
  <c r="AG67" i="77" s="1"/>
  <c r="AC67" i="77"/>
  <c r="AD51" i="77"/>
  <c r="AG51" i="77" s="1"/>
  <c r="AC51" i="77"/>
  <c r="AC86" i="77"/>
  <c r="AD86" i="77"/>
  <c r="AG86" i="77" s="1"/>
  <c r="AC70" i="77"/>
  <c r="AD70" i="77"/>
  <c r="AC54" i="77"/>
  <c r="AD54" i="77"/>
  <c r="AG54" i="77" s="1"/>
  <c r="AC94" i="78"/>
  <c r="AF94" i="78" s="1"/>
  <c r="AC104" i="78"/>
  <c r="AF104" i="78" s="1"/>
  <c r="AD104" i="78"/>
  <c r="AC103" i="78"/>
  <c r="AC90" i="78"/>
  <c r="AC99" i="78"/>
  <c r="AD98" i="78"/>
  <c r="AD100" i="78"/>
  <c r="AD102" i="78"/>
  <c r="AD94" i="78"/>
  <c r="AC26" i="78"/>
  <c r="AD42" i="78"/>
  <c r="AG42" i="78" s="1"/>
  <c r="AD84" i="78"/>
  <c r="AG84" i="78" s="1"/>
  <c r="AC84" i="78"/>
  <c r="AD92" i="78"/>
  <c r="AG92" i="78" s="1"/>
  <c r="AC92" i="78"/>
  <c r="AD88" i="78"/>
  <c r="AC88" i="78"/>
  <c r="AD46" i="78"/>
  <c r="AG46" i="78" s="1"/>
  <c r="AC34" i="78"/>
  <c r="AF34" i="78" s="1"/>
  <c r="AF12" i="76"/>
  <c r="AC44" i="78"/>
  <c r="AF44" i="78" s="1"/>
  <c r="AD32" i="78"/>
  <c r="AG32" i="78" s="1"/>
  <c r="AC36" i="78"/>
  <c r="AF36" i="78" s="1"/>
  <c r="AC40" i="78"/>
  <c r="AC38" i="78"/>
  <c r="AF38" i="78" s="1"/>
  <c r="AC46" i="78"/>
  <c r="AF46" i="78" s="1"/>
  <c r="AC78" i="78"/>
  <c r="AF78" i="78" s="1"/>
  <c r="AC80" i="78"/>
  <c r="AD80" i="78"/>
  <c r="AG80" i="78" s="1"/>
  <c r="AC86" i="78"/>
  <c r="AD86" i="78"/>
  <c r="AG86" i="78" s="1"/>
  <c r="AD96" i="78"/>
  <c r="AG96" i="78" s="1"/>
  <c r="AC96" i="78"/>
  <c r="AC42" i="78"/>
  <c r="AC32" i="78"/>
  <c r="AF32" i="78" s="1"/>
  <c r="AD26" i="78"/>
  <c r="AG26" i="78" s="1"/>
  <c r="AD44" i="78"/>
  <c r="AG44" i="78" s="1"/>
  <c r="AC48" i="78"/>
  <c r="AD48" i="78"/>
  <c r="AD73" i="78"/>
  <c r="AG73" i="78" s="1"/>
  <c r="AC73" i="78"/>
  <c r="AD78" i="78"/>
  <c r="AG78" i="78" s="1"/>
  <c r="AD71" i="78"/>
  <c r="AG71" i="78" s="1"/>
  <c r="AC71" i="78"/>
  <c r="AC91" i="78"/>
  <c r="AD91" i="78"/>
  <c r="AD95" i="78"/>
  <c r="AG95" i="78" s="1"/>
  <c r="AC95" i="78"/>
  <c r="AC57" i="78"/>
  <c r="AD57" i="78"/>
  <c r="AG57" i="78" s="1"/>
  <c r="AD61" i="78"/>
  <c r="AG61" i="78" s="1"/>
  <c r="AC61" i="78"/>
  <c r="AC64" i="78"/>
  <c r="AD64" i="78"/>
  <c r="AC68" i="78"/>
  <c r="AD68" i="78"/>
  <c r="AC31" i="77"/>
  <c r="AD31" i="77"/>
  <c r="AC46" i="76"/>
  <c r="AD46" i="76"/>
  <c r="AD32" i="77"/>
  <c r="AG32" i="77" s="1"/>
  <c r="AC32" i="77"/>
  <c r="AC36" i="77"/>
  <c r="AD36" i="77"/>
  <c r="AG36" i="77" s="1"/>
  <c r="AC40" i="77"/>
  <c r="AD40" i="77"/>
  <c r="AG40" i="77" s="1"/>
  <c r="AC44" i="77"/>
  <c r="AD44" i="77"/>
  <c r="AG44" i="77" s="1"/>
  <c r="AC47" i="76"/>
  <c r="AD47" i="76"/>
  <c r="AG47" i="76" s="1"/>
  <c r="AC53" i="76"/>
  <c r="AD53" i="76"/>
  <c r="AG53" i="76" s="1"/>
  <c r="AD38" i="78"/>
  <c r="AG38" i="78" s="1"/>
  <c r="AD36" i="78"/>
  <c r="AG36" i="78" s="1"/>
  <c r="AD34" i="78"/>
  <c r="AG34" i="78" s="1"/>
  <c r="AC52" i="78"/>
  <c r="AD52" i="78"/>
  <c r="AD58" i="78"/>
  <c r="AG58" i="78" s="1"/>
  <c r="AC58" i="78"/>
  <c r="AC62" i="78"/>
  <c r="AD62" i="78"/>
  <c r="AG62" i="78" s="1"/>
  <c r="AC76" i="78"/>
  <c r="AD76" i="78"/>
  <c r="AC59" i="78"/>
  <c r="AD59" i="78"/>
  <c r="AG59" i="78" s="1"/>
  <c r="AC81" i="78"/>
  <c r="AD81" i="78"/>
  <c r="AG81" i="78" s="1"/>
  <c r="AC89" i="78"/>
  <c r="AD89" i="78"/>
  <c r="AG89" i="78" s="1"/>
  <c r="AD30" i="78"/>
  <c r="AG30" i="78" s="1"/>
  <c r="AC30" i="78"/>
  <c r="AC55" i="78"/>
  <c r="AD55" i="78"/>
  <c r="AG55" i="78" s="1"/>
  <c r="AC27" i="78"/>
  <c r="AD27" i="78"/>
  <c r="AG27" i="78" s="1"/>
  <c r="AD27" i="77"/>
  <c r="AC27" i="77"/>
  <c r="AD39" i="77"/>
  <c r="AC39" i="77"/>
  <c r="AC40" i="76"/>
  <c r="AD40" i="76"/>
  <c r="AG40" i="76" s="1"/>
  <c r="AC41" i="76"/>
  <c r="AD41" i="76"/>
  <c r="AG41" i="76" s="1"/>
  <c r="AC51" i="76"/>
  <c r="AD51" i="76"/>
  <c r="AG51" i="76" s="1"/>
  <c r="AC29" i="77"/>
  <c r="AD29" i="77"/>
  <c r="AG29" i="77" s="1"/>
  <c r="AG14" i="77"/>
  <c r="AE13" i="77"/>
  <c r="AJ13" i="77" s="1"/>
  <c r="AD40" i="78"/>
  <c r="AG40" i="78" s="1"/>
  <c r="AD54" i="78"/>
  <c r="AG54" i="78" s="1"/>
  <c r="AC54" i="78"/>
  <c r="AC74" i="78"/>
  <c r="AD74" i="78"/>
  <c r="AG74" i="78" s="1"/>
  <c r="AC82" i="78"/>
  <c r="AD82" i="78"/>
  <c r="AG82" i="78" s="1"/>
  <c r="AD63" i="78"/>
  <c r="AG63" i="78" s="1"/>
  <c r="AC63" i="78"/>
  <c r="AD83" i="78"/>
  <c r="AC83" i="78"/>
  <c r="AD85" i="78"/>
  <c r="AG85" i="78" s="1"/>
  <c r="AC85" i="78"/>
  <c r="AC87" i="78"/>
  <c r="AD87" i="78"/>
  <c r="AG87" i="78" s="1"/>
  <c r="AC93" i="78"/>
  <c r="AD93" i="78"/>
  <c r="AG93" i="78" s="1"/>
  <c r="AD56" i="78"/>
  <c r="AC56" i="78"/>
  <c r="AD60" i="78"/>
  <c r="AC60" i="78"/>
  <c r="AD65" i="78"/>
  <c r="AG65" i="78" s="1"/>
  <c r="AC65" i="78"/>
  <c r="AC69" i="78"/>
  <c r="AD69" i="78"/>
  <c r="AG69" i="78" s="1"/>
  <c r="AC72" i="78"/>
  <c r="AD72" i="78"/>
  <c r="AD30" i="77"/>
  <c r="AG30" i="77" s="1"/>
  <c r="AC30" i="77"/>
  <c r="AC35" i="77"/>
  <c r="AD35" i="77"/>
  <c r="AC44" i="76"/>
  <c r="AD44" i="76"/>
  <c r="AG44" i="76" s="1"/>
  <c r="AD34" i="77"/>
  <c r="AG34" i="77" s="1"/>
  <c r="AC34" i="77"/>
  <c r="AC39" i="76"/>
  <c r="AD39" i="76"/>
  <c r="AG39" i="76" s="1"/>
  <c r="AD45" i="76"/>
  <c r="AG45" i="76" s="1"/>
  <c r="AC45" i="76"/>
  <c r="AC37" i="77"/>
  <c r="AD37" i="77"/>
  <c r="AG37" i="77" s="1"/>
  <c r="AD41" i="77"/>
  <c r="AG41" i="77" s="1"/>
  <c r="AC41" i="77"/>
  <c r="AF24" i="77"/>
  <c r="AC17" i="76"/>
  <c r="AD50" i="78"/>
  <c r="AG50" i="78" s="1"/>
  <c r="AC50" i="78"/>
  <c r="AC28" i="78"/>
  <c r="AD28" i="78"/>
  <c r="AG28" i="78" s="1"/>
  <c r="AC66" i="78"/>
  <c r="AD66" i="78"/>
  <c r="AG66" i="78" s="1"/>
  <c r="AD70" i="78"/>
  <c r="AG70" i="78" s="1"/>
  <c r="AC70" i="78"/>
  <c r="AD77" i="78"/>
  <c r="AG77" i="78" s="1"/>
  <c r="AC77" i="78"/>
  <c r="AD67" i="78"/>
  <c r="AG67" i="78" s="1"/>
  <c r="AC67" i="78"/>
  <c r="AD75" i="78"/>
  <c r="AG75" i="78" s="1"/>
  <c r="AC75" i="78"/>
  <c r="AC28" i="77"/>
  <c r="AD28" i="77"/>
  <c r="AG28" i="77" s="1"/>
  <c r="AC26" i="77"/>
  <c r="AD26" i="77"/>
  <c r="AG26" i="77" s="1"/>
  <c r="AC42" i="76"/>
  <c r="AD42" i="76"/>
  <c r="AC48" i="76"/>
  <c r="AD48" i="76"/>
  <c r="AG48" i="76" s="1"/>
  <c r="AD43" i="76"/>
  <c r="AG43" i="76" s="1"/>
  <c r="AC43" i="76"/>
  <c r="AC49" i="76"/>
  <c r="AD49" i="76"/>
  <c r="AG49" i="76" s="1"/>
  <c r="AC33" i="77"/>
  <c r="AD33" i="77"/>
  <c r="AG33" i="77" s="1"/>
  <c r="AF8" i="77"/>
  <c r="AC29" i="78"/>
  <c r="AD29" i="78"/>
  <c r="AG29" i="78" s="1"/>
  <c r="AC41" i="78"/>
  <c r="AD41" i="78"/>
  <c r="AG41" i="78" s="1"/>
  <c r="AC49" i="78"/>
  <c r="AD49" i="78"/>
  <c r="AG49" i="78" s="1"/>
  <c r="AD31" i="78"/>
  <c r="AG31" i="78" s="1"/>
  <c r="AC31" i="78"/>
  <c r="AD35" i="78"/>
  <c r="AG35" i="78" s="1"/>
  <c r="AC35" i="78"/>
  <c r="AD39" i="78"/>
  <c r="AG39" i="78" s="1"/>
  <c r="AC39" i="78"/>
  <c r="AC47" i="78"/>
  <c r="AD47" i="78"/>
  <c r="AG47" i="78" s="1"/>
  <c r="AC79" i="78"/>
  <c r="AD79" i="78"/>
  <c r="AG79" i="78" s="1"/>
  <c r="AC45" i="78"/>
  <c r="AD45" i="78"/>
  <c r="AG45" i="78" s="1"/>
  <c r="AC53" i="78"/>
  <c r="AD53" i="78"/>
  <c r="AG53" i="78" s="1"/>
  <c r="AC33" i="78"/>
  <c r="AD33" i="78"/>
  <c r="AG33" i="78" s="1"/>
  <c r="AC37" i="78"/>
  <c r="AD37" i="78"/>
  <c r="AG37" i="78" s="1"/>
  <c r="AD43" i="78"/>
  <c r="AG43" i="78" s="1"/>
  <c r="AC43" i="78"/>
  <c r="AC51" i="78"/>
  <c r="AD51" i="78"/>
  <c r="AG51" i="78" s="1"/>
  <c r="AH11" i="77" l="1"/>
  <c r="AH17" i="77"/>
  <c r="D8" i="87"/>
  <c r="AE17" i="77"/>
  <c r="AJ17" i="77" s="1"/>
  <c r="AF20" i="77"/>
  <c r="AH20" i="77" s="1"/>
  <c r="AE106" i="77"/>
  <c r="AJ106" i="77" s="1"/>
  <c r="D12" i="122"/>
  <c r="AE8" i="77"/>
  <c r="AJ8" i="77" s="1"/>
  <c r="AH14" i="77"/>
  <c r="AE18" i="76"/>
  <c r="AE107" i="77"/>
  <c r="AH23" i="77"/>
  <c r="AI21" i="77"/>
  <c r="AE21" i="77"/>
  <c r="AJ21" i="77" s="1"/>
  <c r="AH10" i="77"/>
  <c r="AE25" i="77"/>
  <c r="AJ25" i="77" s="1"/>
  <c r="AE104" i="77"/>
  <c r="AJ104" i="77" s="1"/>
  <c r="AE24" i="77"/>
  <c r="AJ24" i="77" s="1"/>
  <c r="AH25" i="77"/>
  <c r="AE16" i="77"/>
  <c r="AJ16" i="77" s="1"/>
  <c r="AI19" i="77"/>
  <c r="AE10" i="77"/>
  <c r="AJ10" i="77" s="1"/>
  <c r="AE6" i="77"/>
  <c r="AJ6" i="77" s="1"/>
  <c r="AH99" i="76"/>
  <c r="AE31" i="76"/>
  <c r="AJ31" i="76" s="1"/>
  <c r="AE6" i="76"/>
  <c r="AJ6" i="76" s="1"/>
  <c r="AI27" i="76"/>
  <c r="K42" i="116"/>
  <c r="H42" i="116"/>
  <c r="AH95" i="77"/>
  <c r="J42" i="116"/>
  <c r="L42" i="116"/>
  <c r="G42" i="116"/>
  <c r="AE12" i="76"/>
  <c r="AJ12" i="76" s="1"/>
  <c r="AI17" i="77"/>
  <c r="AI9" i="77"/>
  <c r="AH18" i="77"/>
  <c r="AH21" i="77"/>
  <c r="AH15" i="77"/>
  <c r="AH103" i="77"/>
  <c r="AI22" i="77"/>
  <c r="AE18" i="77"/>
  <c r="AJ18" i="77" s="1"/>
  <c r="AE11" i="77"/>
  <c r="AJ11" i="77" s="1"/>
  <c r="AE14" i="77"/>
  <c r="AJ14" i="77" s="1"/>
  <c r="AE9" i="77"/>
  <c r="AJ9" i="77" s="1"/>
  <c r="AE99" i="76"/>
  <c r="AJ99" i="76" s="1"/>
  <c r="AE103" i="77"/>
  <c r="AJ103" i="77" s="1"/>
  <c r="AE24" i="76"/>
  <c r="AE98" i="77"/>
  <c r="AJ98" i="77" s="1"/>
  <c r="AE22" i="77"/>
  <c r="AJ22" i="77" s="1"/>
  <c r="AH22" i="77"/>
  <c r="AH93" i="77"/>
  <c r="AH24" i="76"/>
  <c r="AE93" i="76"/>
  <c r="AJ93" i="76" s="1"/>
  <c r="AE23" i="76"/>
  <c r="AJ23" i="76" s="1"/>
  <c r="AH19" i="77"/>
  <c r="AE98" i="76"/>
  <c r="AJ98" i="76" s="1"/>
  <c r="AH104" i="77"/>
  <c r="AH98" i="77"/>
  <c r="AI98" i="77"/>
  <c r="AI15" i="77"/>
  <c r="AH9" i="77"/>
  <c r="AE19" i="77"/>
  <c r="AJ19" i="77" s="1"/>
  <c r="AH12" i="77"/>
  <c r="AI103" i="77"/>
  <c r="AE11" i="76"/>
  <c r="AJ11" i="76" s="1"/>
  <c r="AE23" i="77"/>
  <c r="AJ23" i="77" s="1"/>
  <c r="AI23" i="77"/>
  <c r="AE95" i="77"/>
  <c r="AJ95" i="77" s="1"/>
  <c r="AI95" i="77"/>
  <c r="M42" i="116"/>
  <c r="AI18" i="77"/>
  <c r="M42" i="110"/>
  <c r="AE29" i="76"/>
  <c r="AJ29" i="76" s="1"/>
  <c r="M42" i="117"/>
  <c r="AJ24" i="76"/>
  <c r="AI104" i="77"/>
  <c r="AE27" i="76"/>
  <c r="AJ27" i="76" s="1"/>
  <c r="AH31" i="76"/>
  <c r="AH28" i="76"/>
  <c r="AI22" i="76"/>
  <c r="AI31" i="76"/>
  <c r="AI23" i="76"/>
  <c r="AG92" i="76"/>
  <c r="AH92" i="76" s="1"/>
  <c r="AE19" i="78"/>
  <c r="AJ19" i="78" s="1"/>
  <c r="AI10" i="78"/>
  <c r="AH107" i="76"/>
  <c r="AH32" i="76"/>
  <c r="AH23" i="76"/>
  <c r="AI95" i="76"/>
  <c r="AH93" i="76"/>
  <c r="AI34" i="76"/>
  <c r="AH96" i="76"/>
  <c r="AH107" i="77"/>
  <c r="AE8" i="76"/>
  <c r="AJ8" i="76" s="1"/>
  <c r="AE15" i="77"/>
  <c r="AJ15" i="77" s="1"/>
  <c r="AE15" i="76"/>
  <c r="AJ15" i="76" s="1"/>
  <c r="AI12" i="77"/>
  <c r="AE35" i="76"/>
  <c r="AJ35" i="76" s="1"/>
  <c r="AE102" i="76"/>
  <c r="AJ102" i="76" s="1"/>
  <c r="AI107" i="77"/>
  <c r="AH16" i="76"/>
  <c r="AE12" i="77"/>
  <c r="AJ12" i="77" s="1"/>
  <c r="AF26" i="76"/>
  <c r="AI26" i="76" s="1"/>
  <c r="AE34" i="76"/>
  <c r="AJ34" i="76" s="1"/>
  <c r="AH19" i="76"/>
  <c r="AH8" i="76"/>
  <c r="AI102" i="76"/>
  <c r="AH27" i="76"/>
  <c r="AI16" i="76"/>
  <c r="AH21" i="76"/>
  <c r="AH33" i="76"/>
  <c r="AI11" i="76"/>
  <c r="AI36" i="76"/>
  <c r="AH106" i="76"/>
  <c r="AI25" i="76"/>
  <c r="AH35" i="76"/>
  <c r="AH34" i="76"/>
  <c r="AE106" i="76"/>
  <c r="AJ106" i="76" s="1"/>
  <c r="AG18" i="76"/>
  <c r="AH18" i="76" s="1"/>
  <c r="AH95" i="76"/>
  <c r="AH14" i="76"/>
  <c r="AH20" i="76"/>
  <c r="AH22" i="76"/>
  <c r="AE25" i="76"/>
  <c r="AJ25" i="76" s="1"/>
  <c r="AJ18" i="76"/>
  <c r="AE20" i="76"/>
  <c r="AJ20" i="76" s="1"/>
  <c r="AH36" i="76"/>
  <c r="AE22" i="76"/>
  <c r="AJ22" i="76" s="1"/>
  <c r="AH25" i="76"/>
  <c r="AE36" i="76"/>
  <c r="AJ36" i="76" s="1"/>
  <c r="AE95" i="76"/>
  <c r="AJ95" i="76" s="1"/>
  <c r="AI32" i="78"/>
  <c r="AI46" i="78"/>
  <c r="AE30" i="76"/>
  <c r="AJ30" i="76" s="1"/>
  <c r="AH11" i="76"/>
  <c r="AI9" i="76"/>
  <c r="AH13" i="76"/>
  <c r="AE28" i="76"/>
  <c r="AJ28" i="76" s="1"/>
  <c r="AE37" i="76"/>
  <c r="AJ37" i="76" s="1"/>
  <c r="AI38" i="76"/>
  <c r="AH97" i="76"/>
  <c r="AI93" i="76"/>
  <c r="AE14" i="76"/>
  <c r="AJ14" i="76" s="1"/>
  <c r="AE97" i="76"/>
  <c r="AJ97" i="76" s="1"/>
  <c r="AE96" i="76"/>
  <c r="AF98" i="76"/>
  <c r="AH98" i="76" s="1"/>
  <c r="AH102" i="76"/>
  <c r="AI96" i="76"/>
  <c r="AI44" i="78"/>
  <c r="AE32" i="76"/>
  <c r="AJ32" i="76" s="1"/>
  <c r="AE19" i="76"/>
  <c r="AJ19" i="76" s="1"/>
  <c r="AE101" i="76"/>
  <c r="AJ101" i="76" s="1"/>
  <c r="AE21" i="76"/>
  <c r="AJ21" i="76" s="1"/>
  <c r="AG29" i="76"/>
  <c r="AH29" i="76" s="1"/>
  <c r="AE13" i="76"/>
  <c r="AJ13" i="76" s="1"/>
  <c r="AH15" i="76"/>
  <c r="AE104" i="76"/>
  <c r="AJ104" i="76" s="1"/>
  <c r="AI21" i="76"/>
  <c r="AH101" i="76"/>
  <c r="AI93" i="77"/>
  <c r="AE93" i="77"/>
  <c r="AJ93" i="77" s="1"/>
  <c r="AE16" i="76"/>
  <c r="AJ16" i="76" s="1"/>
  <c r="AE107" i="76"/>
  <c r="AE33" i="76"/>
  <c r="AJ33" i="76" s="1"/>
  <c r="AJ96" i="76"/>
  <c r="AE26" i="76"/>
  <c r="AJ26" i="76" s="1"/>
  <c r="AE10" i="76"/>
  <c r="AJ10" i="76" s="1"/>
  <c r="AI103" i="76"/>
  <c r="AI107" i="78"/>
  <c r="AE22" i="78"/>
  <c r="AJ22" i="78" s="1"/>
  <c r="AE17" i="78"/>
  <c r="AJ17" i="78" s="1"/>
  <c r="AE13" i="78"/>
  <c r="AJ13" i="78" s="1"/>
  <c r="AI101" i="78"/>
  <c r="AE25" i="78"/>
  <c r="AJ25" i="78" s="1"/>
  <c r="AF101" i="77"/>
  <c r="AE101" i="77"/>
  <c r="AJ101" i="77" s="1"/>
  <c r="AE96" i="77"/>
  <c r="AJ96" i="77" s="1"/>
  <c r="AF96" i="77"/>
  <c r="AE102" i="77"/>
  <c r="AJ102" i="77" s="1"/>
  <c r="AF102" i="77"/>
  <c r="AE97" i="77"/>
  <c r="AJ97" i="77" s="1"/>
  <c r="AF97" i="77"/>
  <c r="AE100" i="77"/>
  <c r="AJ100" i="77" s="1"/>
  <c r="AF100" i="77"/>
  <c r="AF99" i="77"/>
  <c r="AE99" i="77"/>
  <c r="AJ99" i="77" s="1"/>
  <c r="AE94" i="77"/>
  <c r="AJ94" i="77" s="1"/>
  <c r="AF94" i="77"/>
  <c r="AI100" i="76"/>
  <c r="AI94" i="76"/>
  <c r="AH8" i="77"/>
  <c r="AI8" i="77"/>
  <c r="AH16" i="77"/>
  <c r="AI16" i="77"/>
  <c r="AI11" i="78"/>
  <c r="AE9" i="76"/>
  <c r="AJ9" i="76" s="1"/>
  <c r="AI14" i="76"/>
  <c r="AI101" i="76"/>
  <c r="AI13" i="76"/>
  <c r="AI15" i="76"/>
  <c r="AI11" i="77"/>
  <c r="AH6" i="77"/>
  <c r="AH104" i="76"/>
  <c r="AI104" i="76"/>
  <c r="AI107" i="76"/>
  <c r="AI106" i="76"/>
  <c r="AI28" i="76"/>
  <c r="AI37" i="76"/>
  <c r="AH6" i="76"/>
  <c r="AH30" i="76"/>
  <c r="AI30" i="76"/>
  <c r="AH106" i="77"/>
  <c r="AI106" i="77"/>
  <c r="AH24" i="77"/>
  <c r="AI24" i="77"/>
  <c r="AH13" i="77"/>
  <c r="AI13" i="77"/>
  <c r="AH12" i="76"/>
  <c r="AI12" i="76"/>
  <c r="AI91" i="77"/>
  <c r="AH9" i="76"/>
  <c r="AH10" i="76"/>
  <c r="AI10" i="76"/>
  <c r="AI20" i="76"/>
  <c r="AI19" i="76"/>
  <c r="AI8" i="76"/>
  <c r="AI33" i="76"/>
  <c r="AI6" i="76"/>
  <c r="AI25" i="77"/>
  <c r="AI35" i="76"/>
  <c r="AI10" i="77"/>
  <c r="AI99" i="76"/>
  <c r="AI32" i="76"/>
  <c r="AI21" i="78"/>
  <c r="AI8" i="78"/>
  <c r="AI97" i="78"/>
  <c r="AI97" i="76"/>
  <c r="AI24" i="76"/>
  <c r="AI14" i="77"/>
  <c r="AI6" i="77"/>
  <c r="AE42" i="78"/>
  <c r="AJ42" i="78" s="1"/>
  <c r="AI78" i="78"/>
  <c r="AF25" i="78"/>
  <c r="AI25" i="78" s="1"/>
  <c r="AF17" i="78"/>
  <c r="AI17" i="78" s="1"/>
  <c r="AI24" i="78"/>
  <c r="AI23" i="78"/>
  <c r="AH106" i="78"/>
  <c r="AI106" i="78"/>
  <c r="AH21" i="78"/>
  <c r="AG13" i="78"/>
  <c r="AI13" i="78" s="1"/>
  <c r="AI38" i="78"/>
  <c r="AH19" i="78"/>
  <c r="AI19" i="78"/>
  <c r="AH107" i="78"/>
  <c r="AI16" i="78"/>
  <c r="AI9" i="78"/>
  <c r="AH18" i="78"/>
  <c r="AI18" i="78"/>
  <c r="AE14" i="78"/>
  <c r="AJ14" i="78" s="1"/>
  <c r="AI36" i="78"/>
  <c r="AI34" i="78"/>
  <c r="AI14" i="78"/>
  <c r="AH20" i="78"/>
  <c r="AI20" i="78"/>
  <c r="AH6" i="78"/>
  <c r="AI6" i="78"/>
  <c r="AE8" i="78"/>
  <c r="AJ8" i="78" s="1"/>
  <c r="AE18" i="78"/>
  <c r="AJ18" i="78" s="1"/>
  <c r="AH22" i="78"/>
  <c r="AI22" i="78"/>
  <c r="AI15" i="78"/>
  <c r="AI12" i="78"/>
  <c r="AE103" i="76"/>
  <c r="AJ103" i="76" s="1"/>
  <c r="AH103" i="76"/>
  <c r="AF91" i="76"/>
  <c r="AE91" i="76"/>
  <c r="AJ91" i="76" s="1"/>
  <c r="AE94" i="76"/>
  <c r="AJ94" i="76" s="1"/>
  <c r="AE100" i="76"/>
  <c r="AJ100" i="76" s="1"/>
  <c r="AH94" i="76"/>
  <c r="AH100" i="76"/>
  <c r="AF42" i="78"/>
  <c r="AH12" i="78"/>
  <c r="G9" i="87"/>
  <c r="AE38" i="76"/>
  <c r="AJ38" i="76" s="1"/>
  <c r="AH11" i="78"/>
  <c r="AH10" i="78"/>
  <c r="AE23" i="78"/>
  <c r="AJ23" i="78" s="1"/>
  <c r="AE6" i="78"/>
  <c r="AJ6" i="78" s="1"/>
  <c r="AE20" i="78"/>
  <c r="AJ20" i="78" s="1"/>
  <c r="AE12" i="78"/>
  <c r="AJ12" i="78" s="1"/>
  <c r="AH23" i="78"/>
  <c r="AH16" i="78"/>
  <c r="AH9" i="78"/>
  <c r="AH97" i="78"/>
  <c r="AH8" i="78"/>
  <c r="AH14" i="78"/>
  <c r="AH38" i="78"/>
  <c r="AH46" i="78"/>
  <c r="AF40" i="78"/>
  <c r="AH24" i="78"/>
  <c r="AE16" i="78"/>
  <c r="AJ16" i="78" s="1"/>
  <c r="AE107" i="78"/>
  <c r="AE46" i="78"/>
  <c r="AJ46" i="78" s="1"/>
  <c r="AE24" i="78"/>
  <c r="AJ24" i="78" s="1"/>
  <c r="AE11" i="78"/>
  <c r="AJ11" i="78" s="1"/>
  <c r="AE97" i="78"/>
  <c r="AJ97" i="78" s="1"/>
  <c r="AE78" i="78"/>
  <c r="AJ78" i="78" s="1"/>
  <c r="AE9" i="78"/>
  <c r="AJ9" i="78" s="1"/>
  <c r="AE106" i="78"/>
  <c r="AJ106" i="78" s="1"/>
  <c r="AE21" i="78"/>
  <c r="AJ21" i="78" s="1"/>
  <c r="AH15" i="78"/>
  <c r="AE101" i="78"/>
  <c r="AJ101" i="78" s="1"/>
  <c r="AE38" i="78"/>
  <c r="AJ38" i="78" s="1"/>
  <c r="AH44" i="78"/>
  <c r="AE15" i="78"/>
  <c r="AJ15" i="78" s="1"/>
  <c r="AH101" i="78"/>
  <c r="AE44" i="78"/>
  <c r="AJ44" i="78" s="1"/>
  <c r="AE10" i="78"/>
  <c r="AJ10" i="78" s="1"/>
  <c r="AE91" i="77"/>
  <c r="AJ91" i="77" s="1"/>
  <c r="AH91" i="77"/>
  <c r="AF90" i="77"/>
  <c r="AE90" i="77"/>
  <c r="AJ90" i="77" s="1"/>
  <c r="AF89" i="77"/>
  <c r="AE89" i="77"/>
  <c r="AJ89" i="77" s="1"/>
  <c r="AG90" i="77"/>
  <c r="AG92" i="77"/>
  <c r="AE92" i="77"/>
  <c r="AJ92" i="77" s="1"/>
  <c r="AF92" i="77"/>
  <c r="AH38" i="76"/>
  <c r="AF84" i="76"/>
  <c r="AE84" i="76"/>
  <c r="AJ84" i="76" s="1"/>
  <c r="AF58" i="76"/>
  <c r="AE58" i="76"/>
  <c r="AJ58" i="76" s="1"/>
  <c r="AE72" i="76"/>
  <c r="AJ72" i="76" s="1"/>
  <c r="AF72" i="76"/>
  <c r="AF62" i="76"/>
  <c r="AE62" i="76"/>
  <c r="AJ62" i="76" s="1"/>
  <c r="AF76" i="76"/>
  <c r="AJ76" i="76"/>
  <c r="AE76" i="76"/>
  <c r="AF66" i="76"/>
  <c r="AE66" i="76"/>
  <c r="AJ66" i="76" s="1"/>
  <c r="AE63" i="76"/>
  <c r="AJ63" i="76" s="1"/>
  <c r="AF63" i="76"/>
  <c r="AF69" i="76"/>
  <c r="AE69" i="76"/>
  <c r="AJ69" i="76" s="1"/>
  <c r="AF67" i="76"/>
  <c r="AE67" i="76"/>
  <c r="AJ67" i="76" s="1"/>
  <c r="AE57" i="76"/>
  <c r="AJ57" i="76" s="1"/>
  <c r="AF57" i="76"/>
  <c r="AF89" i="76"/>
  <c r="AE89" i="76"/>
  <c r="AJ89" i="76" s="1"/>
  <c r="AF71" i="76"/>
  <c r="AE71" i="76"/>
  <c r="AJ71" i="76" s="1"/>
  <c r="AF77" i="76"/>
  <c r="AE77" i="76"/>
  <c r="AJ77" i="76" s="1"/>
  <c r="AF59" i="76"/>
  <c r="AE59" i="76"/>
  <c r="AJ59" i="76" s="1"/>
  <c r="AE65" i="76"/>
  <c r="AJ65" i="76" s="1"/>
  <c r="AF65" i="76"/>
  <c r="AF52" i="76"/>
  <c r="AE52" i="76"/>
  <c r="AJ52" i="76" s="1"/>
  <c r="AF64" i="76"/>
  <c r="AE64" i="76"/>
  <c r="AJ64" i="76" s="1"/>
  <c r="AF54" i="76"/>
  <c r="AE54" i="76"/>
  <c r="AJ54" i="76" s="1"/>
  <c r="AF86" i="76"/>
  <c r="AE86" i="76"/>
  <c r="AJ86" i="76" s="1"/>
  <c r="AF68" i="76"/>
  <c r="AE68" i="76"/>
  <c r="AJ68" i="76" s="1"/>
  <c r="AF74" i="76"/>
  <c r="AE74" i="76"/>
  <c r="AJ74" i="76" s="1"/>
  <c r="AF90" i="76"/>
  <c r="AE90" i="76"/>
  <c r="AJ90" i="76" s="1"/>
  <c r="AF56" i="76"/>
  <c r="AE56" i="76"/>
  <c r="AJ56" i="76" s="1"/>
  <c r="AF88" i="76"/>
  <c r="AE88" i="76"/>
  <c r="AJ88" i="76" s="1"/>
  <c r="AF78" i="76"/>
  <c r="AE78" i="76"/>
  <c r="AJ78" i="76" s="1"/>
  <c r="AF60" i="76"/>
  <c r="AJ60" i="76"/>
  <c r="AE60" i="76"/>
  <c r="AF82" i="76"/>
  <c r="AE82" i="76"/>
  <c r="AJ82" i="76" s="1"/>
  <c r="AF79" i="76"/>
  <c r="AE79" i="76"/>
  <c r="AJ79" i="76" s="1"/>
  <c r="AF85" i="76"/>
  <c r="AE85" i="76"/>
  <c r="AJ85" i="76" s="1"/>
  <c r="AF83" i="76"/>
  <c r="AE83" i="76"/>
  <c r="AJ83" i="76" s="1"/>
  <c r="AF73" i="76"/>
  <c r="AE73" i="76"/>
  <c r="AJ73" i="76" s="1"/>
  <c r="AE55" i="76"/>
  <c r="AJ55" i="76" s="1"/>
  <c r="AF55" i="76"/>
  <c r="AE87" i="76"/>
  <c r="AJ87" i="76"/>
  <c r="AF87" i="76"/>
  <c r="AF61" i="76"/>
  <c r="AE61" i="76"/>
  <c r="AJ61" i="76" s="1"/>
  <c r="AF75" i="76"/>
  <c r="AE75" i="76"/>
  <c r="AJ75" i="76" s="1"/>
  <c r="AF81" i="76"/>
  <c r="AE81" i="76"/>
  <c r="AJ81" i="76" s="1"/>
  <c r="AF50" i="76"/>
  <c r="AE50" i="76"/>
  <c r="AJ50" i="76" s="1"/>
  <c r="AE80" i="76"/>
  <c r="AJ80" i="76" s="1"/>
  <c r="AF80" i="76"/>
  <c r="AF70" i="76"/>
  <c r="AE70" i="76"/>
  <c r="AJ70" i="76" s="1"/>
  <c r="AF70" i="77"/>
  <c r="AF64" i="77"/>
  <c r="AE64" i="77"/>
  <c r="AJ64" i="77" s="1"/>
  <c r="AF43" i="77"/>
  <c r="AE43" i="77"/>
  <c r="AJ43" i="77" s="1"/>
  <c r="AF74" i="77"/>
  <c r="AE74" i="77"/>
  <c r="AJ74" i="77" s="1"/>
  <c r="AF38" i="77"/>
  <c r="AE38" i="77"/>
  <c r="AJ38" i="77" s="1"/>
  <c r="AF68" i="77"/>
  <c r="AE68" i="77"/>
  <c r="AJ68" i="77" s="1"/>
  <c r="AF62" i="77"/>
  <c r="AE62" i="77"/>
  <c r="AJ62" i="77" s="1"/>
  <c r="AF56" i="77"/>
  <c r="AE56" i="77"/>
  <c r="AJ56" i="77" s="1"/>
  <c r="AF47" i="77"/>
  <c r="AE47" i="77"/>
  <c r="AJ47" i="77" s="1"/>
  <c r="AF79" i="77"/>
  <c r="AF69" i="77"/>
  <c r="AE69" i="77"/>
  <c r="AJ69" i="77" s="1"/>
  <c r="AF67" i="77"/>
  <c r="AE67" i="77"/>
  <c r="AJ67" i="77" s="1"/>
  <c r="AE57" i="77"/>
  <c r="AJ57" i="77" s="1"/>
  <c r="AF57" i="77"/>
  <c r="AE58" i="77"/>
  <c r="AJ58" i="77" s="1"/>
  <c r="AG58" i="77"/>
  <c r="AF55" i="77"/>
  <c r="AI55" i="77" s="1"/>
  <c r="AE55" i="77"/>
  <c r="AJ55" i="77" s="1"/>
  <c r="AF87" i="77"/>
  <c r="AE87" i="77"/>
  <c r="AJ87" i="77" s="1"/>
  <c r="AF61" i="77"/>
  <c r="AE61" i="77"/>
  <c r="AJ61" i="77" s="1"/>
  <c r="AF75" i="77"/>
  <c r="AE75" i="77"/>
  <c r="AJ75" i="77" s="1"/>
  <c r="AF65" i="77"/>
  <c r="AE65" i="77"/>
  <c r="AJ65" i="77" s="1"/>
  <c r="AF66" i="77"/>
  <c r="AE66" i="77"/>
  <c r="AJ66" i="77" s="1"/>
  <c r="AE79" i="77"/>
  <c r="AJ79" i="77" s="1"/>
  <c r="AG79" i="77"/>
  <c r="AF60" i="77"/>
  <c r="AE60" i="77"/>
  <c r="AJ60" i="77" s="1"/>
  <c r="AF88" i="77"/>
  <c r="AE88" i="77"/>
  <c r="AJ88" i="77" s="1"/>
  <c r="AF54" i="77"/>
  <c r="AE54" i="77"/>
  <c r="AJ54" i="77" s="1"/>
  <c r="AF86" i="77"/>
  <c r="AE86" i="77"/>
  <c r="AJ86" i="77" s="1"/>
  <c r="AF48" i="77"/>
  <c r="AE48" i="77"/>
  <c r="AJ48" i="77" s="1"/>
  <c r="AF80" i="77"/>
  <c r="AE80" i="77"/>
  <c r="AJ80" i="77" s="1"/>
  <c r="AF58" i="77"/>
  <c r="AF52" i="77"/>
  <c r="AE52" i="77"/>
  <c r="AJ52" i="77" s="1"/>
  <c r="AF84" i="77"/>
  <c r="AE84" i="77"/>
  <c r="AJ84" i="77" s="1"/>
  <c r="AF46" i="77"/>
  <c r="AE46" i="77"/>
  <c r="AJ46" i="77" s="1"/>
  <c r="AF78" i="77"/>
  <c r="AE78" i="77"/>
  <c r="AJ78" i="77" s="1"/>
  <c r="AF72" i="77"/>
  <c r="AE72" i="77"/>
  <c r="AJ72" i="77" s="1"/>
  <c r="AF63" i="77"/>
  <c r="AE63" i="77"/>
  <c r="AJ63" i="77" s="1"/>
  <c r="AE42" i="77"/>
  <c r="AJ42" i="77" s="1"/>
  <c r="AF42" i="77"/>
  <c r="AE53" i="77"/>
  <c r="AJ53" i="77" s="1"/>
  <c r="AF53" i="77"/>
  <c r="AF85" i="77"/>
  <c r="AE85" i="77"/>
  <c r="AJ85" i="77" s="1"/>
  <c r="AE70" i="77"/>
  <c r="AJ70" i="77" s="1"/>
  <c r="AG70" i="77"/>
  <c r="AF51" i="77"/>
  <c r="AE51" i="77"/>
  <c r="AJ51" i="77" s="1"/>
  <c r="AF83" i="77"/>
  <c r="AE83" i="77"/>
  <c r="AJ83" i="77" s="1"/>
  <c r="AF73" i="77"/>
  <c r="AE73" i="77"/>
  <c r="AJ73" i="77" s="1"/>
  <c r="AF71" i="77"/>
  <c r="AE71" i="77"/>
  <c r="AJ71" i="77" s="1"/>
  <c r="AE45" i="77"/>
  <c r="AJ45" i="77" s="1"/>
  <c r="AF45" i="77"/>
  <c r="AF77" i="77"/>
  <c r="AE77" i="77"/>
  <c r="AJ77" i="77" s="1"/>
  <c r="AF59" i="77"/>
  <c r="AE59" i="77"/>
  <c r="AJ59" i="77" s="1"/>
  <c r="AF49" i="77"/>
  <c r="AE49" i="77"/>
  <c r="AJ49" i="77" s="1"/>
  <c r="AF81" i="77"/>
  <c r="AE81" i="77"/>
  <c r="AJ81" i="77" s="1"/>
  <c r="AF50" i="77"/>
  <c r="AE50" i="77"/>
  <c r="AJ50" i="77" s="1"/>
  <c r="AF82" i="77"/>
  <c r="AE82" i="77"/>
  <c r="AJ82" i="77" s="1"/>
  <c r="AF76" i="77"/>
  <c r="AE76" i="77"/>
  <c r="AJ76" i="77" s="1"/>
  <c r="AH36" i="78"/>
  <c r="AG94" i="78"/>
  <c r="AH94" i="78" s="1"/>
  <c r="AE94" i="78"/>
  <c r="AJ94" i="78" s="1"/>
  <c r="AF99" i="78"/>
  <c r="AE99" i="78"/>
  <c r="AJ99" i="78" s="1"/>
  <c r="AG102" i="78"/>
  <c r="AH102" i="78" s="1"/>
  <c r="AE102" i="78"/>
  <c r="AJ102" i="78" s="1"/>
  <c r="AF90" i="78"/>
  <c r="AE90" i="78"/>
  <c r="AJ90" i="78" s="1"/>
  <c r="AG100" i="78"/>
  <c r="AH100" i="78" s="1"/>
  <c r="AE100" i="78"/>
  <c r="AJ100" i="78" s="1"/>
  <c r="AF103" i="78"/>
  <c r="AE103" i="78"/>
  <c r="AJ103" i="78" s="1"/>
  <c r="AG98" i="78"/>
  <c r="AH98" i="78" s="1"/>
  <c r="AE98" i="78"/>
  <c r="AJ98" i="78" s="1"/>
  <c r="AG104" i="78"/>
  <c r="AH104" i="78" s="1"/>
  <c r="AE104" i="78"/>
  <c r="AJ104" i="78" s="1"/>
  <c r="AE36" i="78"/>
  <c r="AJ36" i="78" s="1"/>
  <c r="AH78" i="78"/>
  <c r="AE26" i="78"/>
  <c r="AJ26" i="78" s="1"/>
  <c r="AH32" i="78"/>
  <c r="AF80" i="78"/>
  <c r="AE80" i="78"/>
  <c r="AJ80" i="78" s="1"/>
  <c r="AF88" i="78"/>
  <c r="AE84" i="78"/>
  <c r="AJ84" i="78" s="1"/>
  <c r="AF84" i="78"/>
  <c r="AF96" i="78"/>
  <c r="AE96" i="78"/>
  <c r="AJ96" i="78" s="1"/>
  <c r="AE34" i="78"/>
  <c r="AJ34" i="78" s="1"/>
  <c r="AE40" i="78"/>
  <c r="AJ40" i="78" s="1"/>
  <c r="AE88" i="78"/>
  <c r="AJ88" i="78" s="1"/>
  <c r="AG88" i="78"/>
  <c r="AF26" i="78"/>
  <c r="AH34" i="78"/>
  <c r="AE32" i="78"/>
  <c r="AJ32" i="78" s="1"/>
  <c r="AE86" i="78"/>
  <c r="AJ86" i="78" s="1"/>
  <c r="AF86" i="78"/>
  <c r="AE92" i="78"/>
  <c r="AJ92" i="78" s="1"/>
  <c r="AF92" i="78"/>
  <c r="AE75" i="78"/>
  <c r="AJ75" i="78" s="1"/>
  <c r="AF75" i="78"/>
  <c r="AE77" i="78"/>
  <c r="AJ77" i="78" s="1"/>
  <c r="AF77" i="78"/>
  <c r="AE50" i="78"/>
  <c r="AJ50" i="78" s="1"/>
  <c r="AF50" i="78"/>
  <c r="AF35" i="77"/>
  <c r="AF72" i="78"/>
  <c r="AE56" i="78"/>
  <c r="AJ56" i="78" s="1"/>
  <c r="AG56" i="78"/>
  <c r="AE87" i="78"/>
  <c r="AJ87" i="78" s="1"/>
  <c r="AF87" i="78"/>
  <c r="AE83" i="78"/>
  <c r="AJ83" i="78" s="1"/>
  <c r="AG83" i="78"/>
  <c r="AF82" i="78"/>
  <c r="AE82" i="78"/>
  <c r="AJ82" i="78" s="1"/>
  <c r="AE51" i="76"/>
  <c r="AJ51" i="76" s="1"/>
  <c r="AF51" i="76"/>
  <c r="AE40" i="76"/>
  <c r="AJ40" i="76" s="1"/>
  <c r="AF40" i="76"/>
  <c r="AE27" i="77"/>
  <c r="AJ27" i="77" s="1"/>
  <c r="AG27" i="77"/>
  <c r="AE55" i="78"/>
  <c r="AJ55" i="78" s="1"/>
  <c r="AF55" i="78"/>
  <c r="AF89" i="78"/>
  <c r="AE89" i="78"/>
  <c r="AJ89" i="78" s="1"/>
  <c r="AE59" i="78"/>
  <c r="AJ59" i="78" s="1"/>
  <c r="AF59" i="78"/>
  <c r="AE76" i="78"/>
  <c r="AJ76" i="78" s="1"/>
  <c r="AG76" i="78"/>
  <c r="AE58" i="78"/>
  <c r="AJ58" i="78" s="1"/>
  <c r="AF58" i="78"/>
  <c r="AE53" i="76"/>
  <c r="AJ53" i="76" s="1"/>
  <c r="AF53" i="76"/>
  <c r="AE44" i="77"/>
  <c r="AJ44" i="77" s="1"/>
  <c r="AF44" i="77"/>
  <c r="AE36" i="77"/>
  <c r="AJ36" i="77" s="1"/>
  <c r="AF36" i="77"/>
  <c r="AF46" i="76"/>
  <c r="AF68" i="78"/>
  <c r="AE48" i="78"/>
  <c r="AJ48" i="78" s="1"/>
  <c r="AG48" i="78"/>
  <c r="AE49" i="76"/>
  <c r="AJ49" i="76" s="1"/>
  <c r="AF49" i="76"/>
  <c r="AE48" i="76"/>
  <c r="AJ48" i="76" s="1"/>
  <c r="AF48" i="76"/>
  <c r="AF26" i="77"/>
  <c r="AE26" i="77"/>
  <c r="AJ26" i="77" s="1"/>
  <c r="AE66" i="78"/>
  <c r="AJ66" i="78" s="1"/>
  <c r="AF66" i="78"/>
  <c r="AF17" i="76"/>
  <c r="AE17" i="76"/>
  <c r="AJ17" i="76" s="1"/>
  <c r="AE30" i="77"/>
  <c r="AJ30" i="77" s="1"/>
  <c r="AF30" i="77"/>
  <c r="AF60" i="78"/>
  <c r="AE85" i="78"/>
  <c r="AJ85" i="78" s="1"/>
  <c r="AF85" i="78"/>
  <c r="AE63" i="78"/>
  <c r="AJ63" i="78" s="1"/>
  <c r="AF63" i="78"/>
  <c r="AF39" i="77"/>
  <c r="AE30" i="78"/>
  <c r="AJ30" i="78" s="1"/>
  <c r="AF30" i="78"/>
  <c r="AF76" i="78"/>
  <c r="AE32" i="77"/>
  <c r="AJ32" i="77" s="1"/>
  <c r="AF32" i="77"/>
  <c r="AE31" i="77"/>
  <c r="AJ31" i="77" s="1"/>
  <c r="AG31" i="77"/>
  <c r="AE64" i="78"/>
  <c r="AJ64" i="78" s="1"/>
  <c r="AG64" i="78"/>
  <c r="AE91" i="78"/>
  <c r="AJ91" i="78" s="1"/>
  <c r="AG91" i="78"/>
  <c r="AF48" i="78"/>
  <c r="AE43" i="76"/>
  <c r="AJ43" i="76" s="1"/>
  <c r="AF43" i="76"/>
  <c r="AE42" i="76"/>
  <c r="AJ42" i="76" s="1"/>
  <c r="AG42" i="76"/>
  <c r="AE67" i="78"/>
  <c r="AJ67" i="78" s="1"/>
  <c r="AF67" i="78"/>
  <c r="AE70" i="78"/>
  <c r="AJ70" i="78" s="1"/>
  <c r="AF70" i="78"/>
  <c r="AE37" i="77"/>
  <c r="AJ37" i="77" s="1"/>
  <c r="AF37" i="77"/>
  <c r="AE39" i="76"/>
  <c r="AJ39" i="76" s="1"/>
  <c r="AF39" i="76"/>
  <c r="AE44" i="76"/>
  <c r="AJ44" i="76" s="1"/>
  <c r="AF44" i="76"/>
  <c r="AF69" i="78"/>
  <c r="AE69" i="78"/>
  <c r="AJ69" i="78" s="1"/>
  <c r="AE60" i="78"/>
  <c r="AJ60" i="78" s="1"/>
  <c r="AG60" i="78"/>
  <c r="AE93" i="78"/>
  <c r="AJ93" i="78" s="1"/>
  <c r="AF93" i="78"/>
  <c r="AE74" i="78"/>
  <c r="AJ74" i="78" s="1"/>
  <c r="AF74" i="78"/>
  <c r="AE29" i="77"/>
  <c r="AJ29" i="77" s="1"/>
  <c r="AF29" i="77"/>
  <c r="AE41" i="76"/>
  <c r="AJ41" i="76" s="1"/>
  <c r="AF41" i="76"/>
  <c r="AE39" i="77"/>
  <c r="AJ39" i="77" s="1"/>
  <c r="AG39" i="77"/>
  <c r="AE27" i="78"/>
  <c r="AJ27" i="78" s="1"/>
  <c r="AF27" i="78"/>
  <c r="AF81" i="78"/>
  <c r="AE81" i="78"/>
  <c r="AJ81" i="78" s="1"/>
  <c r="AE52" i="78"/>
  <c r="AJ52" i="78" s="1"/>
  <c r="AG52" i="78"/>
  <c r="AE47" i="76"/>
  <c r="AJ47" i="76" s="1"/>
  <c r="AF47" i="76"/>
  <c r="AE40" i="77"/>
  <c r="AJ40" i="77" s="1"/>
  <c r="AF40" i="77"/>
  <c r="AF31" i="77"/>
  <c r="AF64" i="78"/>
  <c r="AF57" i="78"/>
  <c r="AE57" i="78"/>
  <c r="AJ57" i="78" s="1"/>
  <c r="AF91" i="78"/>
  <c r="AE73" i="78"/>
  <c r="AJ73" i="78" s="1"/>
  <c r="AF73" i="78"/>
  <c r="AE33" i="77"/>
  <c r="AJ33" i="77" s="1"/>
  <c r="AF33" i="77"/>
  <c r="AF42" i="76"/>
  <c r="AE28" i="77"/>
  <c r="AJ28" i="77" s="1"/>
  <c r="AF28" i="77"/>
  <c r="AF28" i="78"/>
  <c r="AE28" i="78"/>
  <c r="AJ28" i="78" s="1"/>
  <c r="AE41" i="77"/>
  <c r="AJ41" i="77" s="1"/>
  <c r="AF41" i="77"/>
  <c r="AE45" i="76"/>
  <c r="AJ45" i="76" s="1"/>
  <c r="AF45" i="76"/>
  <c r="AE34" i="77"/>
  <c r="AJ34" i="77" s="1"/>
  <c r="AF34" i="77"/>
  <c r="AE35" i="77"/>
  <c r="AJ35" i="77" s="1"/>
  <c r="AG35" i="77"/>
  <c r="AE72" i="78"/>
  <c r="AJ72" i="78" s="1"/>
  <c r="AG72" i="78"/>
  <c r="AE65" i="78"/>
  <c r="AJ65" i="78" s="1"/>
  <c r="AF65" i="78"/>
  <c r="AF56" i="78"/>
  <c r="AF83" i="78"/>
  <c r="AE54" i="78"/>
  <c r="AJ54" i="78" s="1"/>
  <c r="AF54" i="78"/>
  <c r="AF27" i="77"/>
  <c r="AE62" i="78"/>
  <c r="AJ62" i="78" s="1"/>
  <c r="AF62" i="78"/>
  <c r="AF52" i="78"/>
  <c r="AE46" i="76"/>
  <c r="AJ46" i="76" s="1"/>
  <c r="AG46" i="76"/>
  <c r="AE68" i="78"/>
  <c r="AJ68" i="78" s="1"/>
  <c r="AG68" i="78"/>
  <c r="AE61" i="78"/>
  <c r="AJ61" i="78" s="1"/>
  <c r="AF61" i="78"/>
  <c r="AE95" i="78"/>
  <c r="AJ95" i="78" s="1"/>
  <c r="AF95" i="78"/>
  <c r="AE71" i="78"/>
  <c r="AJ71" i="78" s="1"/>
  <c r="AF71" i="78"/>
  <c r="AE43" i="78"/>
  <c r="AJ43" i="78" s="1"/>
  <c r="AF43" i="78"/>
  <c r="AE53" i="78"/>
  <c r="AJ53" i="78" s="1"/>
  <c r="AF53" i="78"/>
  <c r="AE47" i="78"/>
  <c r="AJ47" i="78" s="1"/>
  <c r="AF47" i="78"/>
  <c r="AE33" i="78"/>
  <c r="AJ33" i="78" s="1"/>
  <c r="AF33" i="78"/>
  <c r="AE39" i="78"/>
  <c r="AJ39" i="78" s="1"/>
  <c r="AF39" i="78"/>
  <c r="AE31" i="78"/>
  <c r="AJ31" i="78" s="1"/>
  <c r="AF31" i="78"/>
  <c r="AE41" i="78"/>
  <c r="AJ41" i="78" s="1"/>
  <c r="AF41" i="78"/>
  <c r="AE45" i="78"/>
  <c r="AJ45" i="78" s="1"/>
  <c r="AF45" i="78"/>
  <c r="AF79" i="78"/>
  <c r="AE79" i="78"/>
  <c r="AJ79" i="78" s="1"/>
  <c r="AE51" i="78"/>
  <c r="AJ51" i="78" s="1"/>
  <c r="AF51" i="78"/>
  <c r="AE37" i="78"/>
  <c r="AJ37" i="78" s="1"/>
  <c r="AF37" i="78"/>
  <c r="AE35" i="78"/>
  <c r="AJ35" i="78" s="1"/>
  <c r="AF35" i="78"/>
  <c r="AE49" i="78"/>
  <c r="AJ49" i="78" s="1"/>
  <c r="AF49" i="78"/>
  <c r="AE29" i="78"/>
  <c r="AJ29" i="78" s="1"/>
  <c r="AF29" i="78"/>
  <c r="AI20" i="77" l="1"/>
  <c r="D9" i="87"/>
  <c r="F42" i="116"/>
  <c r="AH26" i="76"/>
  <c r="AI27" i="77"/>
  <c r="L42" i="117"/>
  <c r="AI92" i="76"/>
  <c r="L42" i="110"/>
  <c r="AI64" i="78"/>
  <c r="AI31" i="77"/>
  <c r="AI98" i="76"/>
  <c r="AI42" i="76"/>
  <c r="AI18" i="76"/>
  <c r="AI56" i="78"/>
  <c r="AH79" i="77"/>
  <c r="AH55" i="77"/>
  <c r="AI29" i="76"/>
  <c r="AI39" i="77"/>
  <c r="AH25" i="78"/>
  <c r="AI52" i="78"/>
  <c r="AH17" i="78"/>
  <c r="AI97" i="77"/>
  <c r="AH97" i="77"/>
  <c r="AI96" i="77"/>
  <c r="AH96" i="77"/>
  <c r="AI99" i="77"/>
  <c r="AH99" i="77"/>
  <c r="AH94" i="77"/>
  <c r="AI94" i="77"/>
  <c r="AI100" i="77"/>
  <c r="AH100" i="77"/>
  <c r="AI102" i="77"/>
  <c r="AH102" i="77"/>
  <c r="AI101" i="77"/>
  <c r="AH101" i="77"/>
  <c r="AH28" i="77"/>
  <c r="AI28" i="77"/>
  <c r="AH32" i="77"/>
  <c r="AI32" i="77"/>
  <c r="AH53" i="76"/>
  <c r="AI53" i="76"/>
  <c r="AI35" i="77"/>
  <c r="AH49" i="77"/>
  <c r="AI49" i="77"/>
  <c r="AH77" i="77"/>
  <c r="AI77" i="77"/>
  <c r="AH73" i="77"/>
  <c r="AI73" i="77"/>
  <c r="AH51" i="77"/>
  <c r="AI51" i="77"/>
  <c r="AH85" i="77"/>
  <c r="AI85" i="77"/>
  <c r="AH42" i="77"/>
  <c r="AI42" i="77"/>
  <c r="AH46" i="77"/>
  <c r="AI46" i="77"/>
  <c r="AH48" i="77"/>
  <c r="AI48" i="77"/>
  <c r="AH87" i="77"/>
  <c r="AI87" i="77"/>
  <c r="AH69" i="77"/>
  <c r="AI69" i="77"/>
  <c r="AH47" i="77"/>
  <c r="AI47" i="77"/>
  <c r="AH62" i="77"/>
  <c r="AI62" i="77"/>
  <c r="AH74" i="77"/>
  <c r="AI74" i="77"/>
  <c r="AH64" i="77"/>
  <c r="AI64" i="77"/>
  <c r="AH70" i="76"/>
  <c r="AI70" i="76"/>
  <c r="AH81" i="76"/>
  <c r="AI81" i="76"/>
  <c r="AH61" i="76"/>
  <c r="AI61" i="76"/>
  <c r="AH55" i="76"/>
  <c r="AI55" i="76"/>
  <c r="AH73" i="76"/>
  <c r="AI73" i="76"/>
  <c r="AH85" i="76"/>
  <c r="AI85" i="76"/>
  <c r="AH82" i="76"/>
  <c r="AI82" i="76"/>
  <c r="AH88" i="76"/>
  <c r="AI88" i="76"/>
  <c r="AH77" i="76"/>
  <c r="AI77" i="76"/>
  <c r="AH69" i="76"/>
  <c r="AI69" i="76"/>
  <c r="AH66" i="76"/>
  <c r="AI66" i="76"/>
  <c r="AH84" i="76"/>
  <c r="AI84" i="76"/>
  <c r="AH91" i="76"/>
  <c r="AI91" i="76"/>
  <c r="AH33" i="77"/>
  <c r="AI33" i="77"/>
  <c r="AH37" i="77"/>
  <c r="AI37" i="77"/>
  <c r="AH47" i="76"/>
  <c r="AI47" i="76"/>
  <c r="AH29" i="77"/>
  <c r="AI29" i="77"/>
  <c r="AH43" i="76"/>
  <c r="AI43" i="76"/>
  <c r="AH17" i="76"/>
  <c r="AI17" i="76"/>
  <c r="AH49" i="76"/>
  <c r="AI49" i="76"/>
  <c r="AH40" i="76"/>
  <c r="AI40" i="76"/>
  <c r="AH76" i="77"/>
  <c r="AI76" i="77"/>
  <c r="AH45" i="77"/>
  <c r="AI45" i="77"/>
  <c r="AH71" i="77"/>
  <c r="AI71" i="77"/>
  <c r="AH53" i="77"/>
  <c r="AI53" i="77"/>
  <c r="AH63" i="77"/>
  <c r="AI63" i="77"/>
  <c r="AH78" i="77"/>
  <c r="AI78" i="77"/>
  <c r="AH52" i="77"/>
  <c r="AI52" i="77"/>
  <c r="AH54" i="77"/>
  <c r="AI54" i="77"/>
  <c r="AH60" i="77"/>
  <c r="AI60" i="77"/>
  <c r="AH66" i="77"/>
  <c r="AI66" i="77"/>
  <c r="AH61" i="77"/>
  <c r="AI61" i="77"/>
  <c r="AH57" i="77"/>
  <c r="AI57" i="77"/>
  <c r="AH67" i="77"/>
  <c r="AI67" i="77"/>
  <c r="AH38" i="77"/>
  <c r="AI38" i="77"/>
  <c r="AI70" i="77"/>
  <c r="AH50" i="76"/>
  <c r="AI50" i="76"/>
  <c r="AH87" i="76"/>
  <c r="AI87" i="76"/>
  <c r="AH78" i="76"/>
  <c r="AI78" i="76"/>
  <c r="AH90" i="76"/>
  <c r="AI90" i="76"/>
  <c r="AH68" i="76"/>
  <c r="AI68" i="76"/>
  <c r="AH54" i="76"/>
  <c r="AI54" i="76"/>
  <c r="AH52" i="76"/>
  <c r="AI52" i="76"/>
  <c r="AH59" i="76"/>
  <c r="AI59" i="76"/>
  <c r="AH89" i="76"/>
  <c r="AI89" i="76"/>
  <c r="AH63" i="76"/>
  <c r="AI63" i="76"/>
  <c r="AH62" i="76"/>
  <c r="AI62" i="76"/>
  <c r="AH89" i="77"/>
  <c r="AI89" i="77"/>
  <c r="AH41" i="77"/>
  <c r="AI41" i="77"/>
  <c r="AH45" i="76"/>
  <c r="AI45" i="76"/>
  <c r="AH39" i="76"/>
  <c r="AI39" i="76"/>
  <c r="AH30" i="77"/>
  <c r="AI30" i="77"/>
  <c r="AH26" i="77"/>
  <c r="AI26" i="77"/>
  <c r="AI46" i="76"/>
  <c r="AH44" i="77"/>
  <c r="AI44" i="77"/>
  <c r="AH50" i="77"/>
  <c r="AI50" i="77"/>
  <c r="AH81" i="77"/>
  <c r="AI81" i="77"/>
  <c r="AH59" i="77"/>
  <c r="AI59" i="77"/>
  <c r="AH83" i="77"/>
  <c r="AI83" i="77"/>
  <c r="AH80" i="77"/>
  <c r="AI80" i="77"/>
  <c r="AH86" i="77"/>
  <c r="AI86" i="77"/>
  <c r="AH75" i="77"/>
  <c r="AI75" i="77"/>
  <c r="AI79" i="77"/>
  <c r="AH56" i="77"/>
  <c r="AI56" i="77"/>
  <c r="AH43" i="77"/>
  <c r="AI43" i="77"/>
  <c r="AH80" i="76"/>
  <c r="AI80" i="76"/>
  <c r="AH75" i="76"/>
  <c r="AI75" i="76"/>
  <c r="AH83" i="76"/>
  <c r="AI83" i="76"/>
  <c r="AH79" i="76"/>
  <c r="AI79" i="76"/>
  <c r="AH65" i="76"/>
  <c r="AI65" i="76"/>
  <c r="AH71" i="76"/>
  <c r="AI71" i="76"/>
  <c r="AH67" i="76"/>
  <c r="AI67" i="76"/>
  <c r="AH58" i="76"/>
  <c r="AI58" i="76"/>
  <c r="AI92" i="77"/>
  <c r="AH34" i="77"/>
  <c r="AI34" i="77"/>
  <c r="AH40" i="77"/>
  <c r="AI40" i="77"/>
  <c r="AH41" i="76"/>
  <c r="AI41" i="76"/>
  <c r="AH44" i="76"/>
  <c r="AI44" i="76"/>
  <c r="AH48" i="76"/>
  <c r="AI48" i="76"/>
  <c r="AH36" i="77"/>
  <c r="AI36" i="77"/>
  <c r="AH51" i="76"/>
  <c r="AI51" i="76"/>
  <c r="AH82" i="77"/>
  <c r="AI82" i="77"/>
  <c r="AH72" i="77"/>
  <c r="AI72" i="77"/>
  <c r="AH84" i="77"/>
  <c r="AI84" i="77"/>
  <c r="AH58" i="77"/>
  <c r="AI58" i="77"/>
  <c r="AH88" i="77"/>
  <c r="AI88" i="77"/>
  <c r="AH65" i="77"/>
  <c r="AI65" i="77"/>
  <c r="AH68" i="77"/>
  <c r="AI68" i="77"/>
  <c r="AH60" i="76"/>
  <c r="AI60" i="76"/>
  <c r="AH56" i="76"/>
  <c r="AI56" i="76"/>
  <c r="AH74" i="76"/>
  <c r="AI74" i="76"/>
  <c r="AH86" i="76"/>
  <c r="AI86" i="76"/>
  <c r="AH64" i="76"/>
  <c r="AI64" i="76"/>
  <c r="AH57" i="76"/>
  <c r="AI57" i="76"/>
  <c r="AH76" i="76"/>
  <c r="AI76" i="76"/>
  <c r="AH72" i="76"/>
  <c r="AI72" i="76"/>
  <c r="AI90" i="77"/>
  <c r="AI76" i="78"/>
  <c r="AH35" i="78"/>
  <c r="AI35" i="78"/>
  <c r="AH53" i="78"/>
  <c r="AI53" i="78"/>
  <c r="AH73" i="78"/>
  <c r="AI73" i="78"/>
  <c r="AH63" i="78"/>
  <c r="AI63" i="78"/>
  <c r="AH82" i="78"/>
  <c r="AI82" i="78"/>
  <c r="AH62" i="78"/>
  <c r="AI62" i="78"/>
  <c r="AH28" i="78"/>
  <c r="AI28" i="78"/>
  <c r="AH27" i="78"/>
  <c r="AI27" i="78"/>
  <c r="AH74" i="78"/>
  <c r="AI74" i="78"/>
  <c r="AH89" i="78"/>
  <c r="AI89" i="78"/>
  <c r="AI72" i="78"/>
  <c r="AH75" i="78"/>
  <c r="AI75" i="78"/>
  <c r="AH86" i="78"/>
  <c r="AI86" i="78"/>
  <c r="AH96" i="78"/>
  <c r="AI96" i="78"/>
  <c r="AH80" i="78"/>
  <c r="AI80" i="78"/>
  <c r="AH40" i="78"/>
  <c r="AI40" i="78"/>
  <c r="AI104" i="78"/>
  <c r="AI102" i="78"/>
  <c r="AH95" i="78"/>
  <c r="AI95" i="78"/>
  <c r="AH83" i="78"/>
  <c r="AI83" i="78"/>
  <c r="AH81" i="78"/>
  <c r="AI81" i="78"/>
  <c r="AH70" i="78"/>
  <c r="AI70" i="78"/>
  <c r="AH66" i="78"/>
  <c r="AI66" i="78"/>
  <c r="AH51" i="78"/>
  <c r="AI51" i="78"/>
  <c r="AH41" i="78"/>
  <c r="AI41" i="78"/>
  <c r="AH54" i="78"/>
  <c r="AI54" i="78"/>
  <c r="AH49" i="78"/>
  <c r="AI49" i="78"/>
  <c r="AH45" i="78"/>
  <c r="AI45" i="78"/>
  <c r="AH47" i="78"/>
  <c r="AI47" i="78"/>
  <c r="AH71" i="78"/>
  <c r="AI71" i="78"/>
  <c r="AH61" i="78"/>
  <c r="AI61" i="78"/>
  <c r="AH65" i="78"/>
  <c r="AI65" i="78"/>
  <c r="AI91" i="78"/>
  <c r="AI60" i="78"/>
  <c r="AH59" i="78"/>
  <c r="AI59" i="78"/>
  <c r="AH77" i="78"/>
  <c r="AI77" i="78"/>
  <c r="AH26" i="78"/>
  <c r="AI26" i="78"/>
  <c r="AI88" i="78"/>
  <c r="AH42" i="78"/>
  <c r="AI42" i="78"/>
  <c r="AI94" i="78"/>
  <c r="AH57" i="78"/>
  <c r="AI57" i="78"/>
  <c r="AH69" i="78"/>
  <c r="AI69" i="78"/>
  <c r="AH58" i="78"/>
  <c r="AI58" i="78"/>
  <c r="AH50" i="78"/>
  <c r="AI50" i="78"/>
  <c r="AH79" i="78"/>
  <c r="AI79" i="78"/>
  <c r="AH39" i="78"/>
  <c r="AI39" i="78"/>
  <c r="AH37" i="78"/>
  <c r="AI37" i="78"/>
  <c r="AH29" i="78"/>
  <c r="AI29" i="78"/>
  <c r="AH31" i="78"/>
  <c r="AI31" i="78"/>
  <c r="AH33" i="78"/>
  <c r="AI33" i="78"/>
  <c r="AH43" i="78"/>
  <c r="AI43" i="78"/>
  <c r="AH93" i="78"/>
  <c r="AI93" i="78"/>
  <c r="AH67" i="78"/>
  <c r="AI67" i="78"/>
  <c r="AI48" i="78"/>
  <c r="AH30" i="78"/>
  <c r="AI30" i="78"/>
  <c r="AH85" i="78"/>
  <c r="AI85" i="78"/>
  <c r="AI68" i="78"/>
  <c r="AH55" i="78"/>
  <c r="AI55" i="78"/>
  <c r="AH87" i="78"/>
  <c r="AI87" i="78"/>
  <c r="AH92" i="78"/>
  <c r="AI92" i="78"/>
  <c r="AH13" i="78"/>
  <c r="AH84" i="78"/>
  <c r="AI84" i="78"/>
  <c r="AH103" i="78"/>
  <c r="AI103" i="78"/>
  <c r="AH90" i="78"/>
  <c r="AI90" i="78"/>
  <c r="AH99" i="78"/>
  <c r="AI99" i="78"/>
  <c r="AI98" i="78"/>
  <c r="AI100" i="78"/>
  <c r="G10" i="87"/>
  <c r="AH76" i="78"/>
  <c r="AH64" i="78"/>
  <c r="AH27" i="77"/>
  <c r="AH42" i="76"/>
  <c r="AH48" i="78"/>
  <c r="AH92" i="77"/>
  <c r="AH31" i="77"/>
  <c r="AH90" i="77"/>
  <c r="AH70" i="77"/>
  <c r="AH56" i="78"/>
  <c r="AH91" i="78"/>
  <c r="AH52" i="78"/>
  <c r="AH88" i="78"/>
  <c r="AH39" i="77"/>
  <c r="AH72" i="78"/>
  <c r="AH60" i="78"/>
  <c r="AH46" i="76"/>
  <c r="AH35" i="77"/>
  <c r="AH68" i="78"/>
  <c r="D10" i="87" l="1"/>
  <c r="D42" i="116"/>
  <c r="E42" i="116"/>
  <c r="G11" i="87"/>
  <c r="D11" i="87" l="1"/>
  <c r="K42" i="117"/>
  <c r="K42" i="110"/>
  <c r="G12" i="87"/>
  <c r="D12" i="87" l="1"/>
  <c r="J42" i="117"/>
  <c r="J42" i="110"/>
  <c r="G13" i="87"/>
  <c r="D13" i="87" l="1"/>
  <c r="M43" i="110"/>
  <c r="I43" i="110"/>
  <c r="I42" i="117"/>
  <c r="M43" i="117"/>
  <c r="M43" i="116"/>
  <c r="I42" i="110"/>
  <c r="G14" i="87"/>
  <c r="D14" i="87" l="1"/>
  <c r="L43" i="116"/>
  <c r="M44" i="117"/>
  <c r="M44" i="110"/>
  <c r="M44" i="116"/>
  <c r="H42" i="117"/>
  <c r="L43" i="117"/>
  <c r="I44" i="110"/>
  <c r="L43" i="110"/>
  <c r="H42" i="110"/>
  <c r="G15" i="87"/>
  <c r="D15" i="87" l="1"/>
  <c r="H44" i="110"/>
  <c r="G42" i="110"/>
  <c r="L44" i="110"/>
  <c r="M45" i="110"/>
  <c r="L44" i="117"/>
  <c r="H43" i="110"/>
  <c r="M45" i="116"/>
  <c r="L44" i="116"/>
  <c r="I45" i="110"/>
  <c r="G42" i="117"/>
  <c r="M45" i="117"/>
  <c r="G16" i="87"/>
  <c r="D16" i="87" l="1"/>
  <c r="F42" i="117"/>
  <c r="M46" i="117"/>
  <c r="H45" i="110"/>
  <c r="L46" i="117"/>
  <c r="L45" i="117"/>
  <c r="G43" i="110"/>
  <c r="I46" i="110"/>
  <c r="L45" i="116"/>
  <c r="L46" i="116"/>
  <c r="M46" i="110"/>
  <c r="L45" i="110"/>
  <c r="K43" i="110"/>
  <c r="K43" i="117"/>
  <c r="F42" i="110"/>
  <c r="M46" i="116"/>
  <c r="K43" i="116"/>
  <c r="G17" i="87"/>
  <c r="D17" i="87" l="1"/>
  <c r="M47" i="116"/>
  <c r="D42" i="110"/>
  <c r="E42" i="110"/>
  <c r="G44" i="110"/>
  <c r="I47" i="110"/>
  <c r="M47" i="117"/>
  <c r="K44" i="117"/>
  <c r="J43" i="117"/>
  <c r="L46" i="110"/>
  <c r="K44" i="116"/>
  <c r="J43" i="116"/>
  <c r="J43" i="110"/>
  <c r="E42" i="117"/>
  <c r="D42" i="117"/>
  <c r="K44" i="110"/>
  <c r="M47" i="110"/>
  <c r="H46" i="110"/>
  <c r="F43" i="110"/>
  <c r="G18" i="87"/>
  <c r="D18" i="87" l="1"/>
  <c r="J44" i="116"/>
  <c r="J44" i="117"/>
  <c r="I48" i="110"/>
  <c r="G45" i="110"/>
  <c r="K45" i="110"/>
  <c r="J44" i="110"/>
  <c r="I43" i="116"/>
  <c r="L47" i="110"/>
  <c r="L47" i="117"/>
  <c r="K46" i="116"/>
  <c r="K45" i="116"/>
  <c r="K45" i="117"/>
  <c r="F44" i="110"/>
  <c r="M48" i="116"/>
  <c r="M49" i="116"/>
  <c r="D43" i="110"/>
  <c r="E43" i="110"/>
  <c r="M49" i="110"/>
  <c r="M48" i="110"/>
  <c r="I43" i="117"/>
  <c r="M48" i="117"/>
  <c r="M49" i="117"/>
  <c r="H47" i="110"/>
  <c r="L47" i="116"/>
  <c r="G19" i="87"/>
  <c r="D19" i="87" l="1"/>
  <c r="G47" i="110"/>
  <c r="K46" i="117"/>
  <c r="G46" i="110"/>
  <c r="H48" i="110"/>
  <c r="L49" i="116"/>
  <c r="L48" i="116"/>
  <c r="K47" i="116"/>
  <c r="L49" i="117"/>
  <c r="L48" i="117"/>
  <c r="L49" i="110"/>
  <c r="L48" i="110"/>
  <c r="J45" i="110"/>
  <c r="I49" i="110"/>
  <c r="H43" i="117"/>
  <c r="E44" i="110"/>
  <c r="D44" i="110"/>
  <c r="F45" i="110"/>
  <c r="I44" i="117"/>
  <c r="J45" i="116"/>
  <c r="K48" i="117"/>
  <c r="H43" i="116"/>
  <c r="K46" i="110"/>
  <c r="J45" i="117"/>
  <c r="I44" i="116"/>
  <c r="G20" i="87"/>
  <c r="D20" i="87" l="1"/>
  <c r="K49" i="117"/>
  <c r="I45" i="117"/>
  <c r="I45" i="116"/>
  <c r="H49" i="110"/>
  <c r="G48" i="110"/>
  <c r="K47" i="117"/>
  <c r="G43" i="116"/>
  <c r="H44" i="116"/>
  <c r="J46" i="117"/>
  <c r="J46" i="116"/>
  <c r="G43" i="117"/>
  <c r="D45" i="110"/>
  <c r="E45" i="110"/>
  <c r="J46" i="110"/>
  <c r="F46" i="110"/>
  <c r="K47" i="110"/>
  <c r="H44" i="117"/>
  <c r="G21" i="87"/>
  <c r="D21" i="87" l="1"/>
  <c r="I46" i="117"/>
  <c r="K48" i="116"/>
  <c r="K49" i="110"/>
  <c r="K48" i="110"/>
  <c r="J47" i="110"/>
  <c r="F43" i="117"/>
  <c r="F47" i="110"/>
  <c r="F43" i="116"/>
  <c r="H45" i="116"/>
  <c r="I46" i="116"/>
  <c r="J47" i="116"/>
  <c r="H45" i="117"/>
  <c r="G44" i="117"/>
  <c r="D46" i="110"/>
  <c r="E46" i="110"/>
  <c r="G44" i="116"/>
  <c r="J47" i="117"/>
  <c r="G49" i="110"/>
  <c r="G22" i="87"/>
  <c r="D22" i="87" l="1"/>
  <c r="H46" i="116"/>
  <c r="F48" i="110"/>
  <c r="D47" i="110"/>
  <c r="E47" i="110"/>
  <c r="J49" i="110"/>
  <c r="J48" i="110"/>
  <c r="J48" i="116"/>
  <c r="G45" i="117"/>
  <c r="F44" i="116"/>
  <c r="D43" i="116"/>
  <c r="E43" i="116"/>
  <c r="F49" i="110"/>
  <c r="D43" i="117"/>
  <c r="E43" i="117"/>
  <c r="H46" i="117"/>
  <c r="J48" i="117"/>
  <c r="K49" i="116"/>
  <c r="F44" i="117"/>
  <c r="I47" i="116"/>
  <c r="G45" i="116"/>
  <c r="I47" i="117"/>
  <c r="G23" i="87"/>
  <c r="D23" i="87" l="1"/>
  <c r="F45" i="116"/>
  <c r="E44" i="117"/>
  <c r="D44" i="117"/>
  <c r="F45" i="117"/>
  <c r="D48" i="110"/>
  <c r="E48" i="110"/>
  <c r="H47" i="117"/>
  <c r="H47" i="116"/>
  <c r="J49" i="116"/>
  <c r="G46" i="117"/>
  <c r="D44" i="116"/>
  <c r="E44" i="116"/>
  <c r="I48" i="117"/>
  <c r="J49" i="117"/>
  <c r="D49" i="110"/>
  <c r="E49" i="110"/>
  <c r="I48" i="116"/>
  <c r="G46" i="116"/>
  <c r="G24" i="87"/>
  <c r="D24" i="87" l="1"/>
  <c r="F46" i="116"/>
  <c r="H48" i="116"/>
  <c r="F46" i="117"/>
  <c r="G47" i="116"/>
  <c r="H48" i="117"/>
  <c r="I49" i="116"/>
  <c r="G47" i="117"/>
  <c r="D45" i="117"/>
  <c r="E45" i="117"/>
  <c r="I49" i="117"/>
  <c r="E45" i="116"/>
  <c r="D45" i="116"/>
  <c r="G25" i="87"/>
  <c r="D25" i="87" l="1"/>
  <c r="H49" i="116"/>
  <c r="F47" i="116"/>
  <c r="G48" i="116"/>
  <c r="D46" i="117"/>
  <c r="E46" i="117"/>
  <c r="H49" i="117"/>
  <c r="F47" i="117"/>
  <c r="G48" i="117"/>
  <c r="E46" i="116"/>
  <c r="D46" i="116"/>
  <c r="G26" i="87"/>
  <c r="D26" i="87" l="1"/>
  <c r="D47" i="117"/>
  <c r="E47" i="117"/>
  <c r="E47" i="116"/>
  <c r="D47" i="116"/>
  <c r="G49" i="117"/>
  <c r="F48" i="117"/>
  <c r="F48" i="116"/>
  <c r="G49" i="116"/>
  <c r="G27" i="87"/>
  <c r="D27" i="87" l="1"/>
  <c r="F49" i="116"/>
  <c r="E48" i="117"/>
  <c r="D48" i="117"/>
  <c r="D48" i="116"/>
  <c r="E48" i="116"/>
  <c r="F49" i="117"/>
  <c r="G28" i="87"/>
  <c r="D28" i="87" l="1"/>
  <c r="D49" i="117"/>
  <c r="E49" i="117"/>
  <c r="E49" i="116"/>
  <c r="D49" i="116"/>
  <c r="G29" i="87"/>
  <c r="D29" i="87" l="1"/>
  <c r="G30" i="87"/>
  <c r="D31" i="87" l="1"/>
  <c r="D30" i="87"/>
  <c r="G31" i="87"/>
  <c r="G32" i="87" l="1"/>
  <c r="D32" i="87" l="1"/>
  <c r="G33" i="87"/>
  <c r="D33" i="87" l="1"/>
  <c r="G34" i="87"/>
  <c r="D34" i="87" l="1"/>
  <c r="G35" i="87"/>
  <c r="D35" i="87" l="1"/>
  <c r="G36" i="87"/>
  <c r="D36" i="87" l="1"/>
  <c r="G37" i="87"/>
  <c r="D37" i="87" l="1"/>
  <c r="G38" i="87"/>
  <c r="D38" i="87" l="1"/>
  <c r="G39" i="87"/>
  <c r="D39" i="87" l="1"/>
  <c r="G40" i="87"/>
  <c r="D40" i="87" l="1"/>
  <c r="G41" i="87"/>
  <c r="D41" i="87" l="1"/>
  <c r="G42" i="87"/>
  <c r="D42" i="87" l="1"/>
  <c r="G43" i="87"/>
  <c r="D43" i="87" l="1"/>
  <c r="G44" i="87"/>
  <c r="D44" i="87" l="1"/>
  <c r="G45" i="87"/>
  <c r="D45" i="87" l="1"/>
  <c r="G46" i="87"/>
  <c r="D47" i="87" l="1"/>
  <c r="D46" i="87"/>
  <c r="G47" i="87"/>
  <c r="G48" i="87" l="1"/>
  <c r="D48" i="87" l="1"/>
  <c r="G49" i="87"/>
  <c r="D49" i="87" l="1"/>
  <c r="G50" i="87"/>
  <c r="D50" i="87" l="1"/>
  <c r="G51" i="87"/>
  <c r="D51" i="87" l="1"/>
  <c r="G52" i="87"/>
  <c r="D52" i="87" l="1"/>
  <c r="G53" i="87"/>
  <c r="D53" i="87" l="1"/>
  <c r="G54" i="87"/>
  <c r="D54" i="87" l="1"/>
  <c r="G55" i="87"/>
  <c r="D55" i="87" l="1"/>
  <c r="G56" i="87"/>
  <c r="D56" i="87" l="1"/>
  <c r="G57" i="87"/>
  <c r="D57" i="87" l="1"/>
  <c r="G58" i="87"/>
  <c r="D58" i="87" l="1"/>
  <c r="G59" i="87"/>
  <c r="D59" i="87" l="1"/>
  <c r="G60" i="87"/>
  <c r="D60" i="87" l="1"/>
  <c r="G61" i="87"/>
  <c r="D62" i="87" l="1"/>
  <c r="D61" i="87"/>
  <c r="G62" i="87"/>
  <c r="G63" i="87" l="1"/>
  <c r="D63" i="87" l="1"/>
  <c r="G64" i="87"/>
  <c r="D64" i="87" l="1"/>
  <c r="G65" i="87"/>
  <c r="D66" i="87" l="1"/>
  <c r="D65" i="87"/>
  <c r="G66" i="87"/>
  <c r="G67" i="87" l="1"/>
  <c r="D67" i="87" l="1"/>
  <c r="G68" i="87"/>
  <c r="D68" i="87" l="1"/>
  <c r="G69" i="87"/>
  <c r="D69" i="87" l="1"/>
  <c r="G70" i="87"/>
  <c r="D70" i="87" l="1"/>
  <c r="G71" i="87"/>
  <c r="D71" i="87" l="1"/>
  <c r="G72" i="87"/>
  <c r="D72" i="87" l="1"/>
  <c r="G73" i="87"/>
  <c r="D73" i="87" l="1"/>
  <c r="G74" i="87"/>
  <c r="D74" i="87" l="1"/>
  <c r="G75" i="87"/>
  <c r="D75" i="87" l="1"/>
  <c r="G76" i="87"/>
  <c r="D76" i="87" l="1"/>
  <c r="G77" i="87"/>
  <c r="D77" i="87" l="1"/>
  <c r="G78" i="87"/>
  <c r="D79" i="87" l="1"/>
  <c r="D78" i="87"/>
  <c r="G79" i="87"/>
  <c r="G80" i="87" l="1"/>
  <c r="D80" i="87" l="1"/>
  <c r="G81" i="87"/>
  <c r="D81" i="87" l="1"/>
  <c r="G82" i="87"/>
  <c r="D82" i="87" l="1"/>
  <c r="G83" i="87"/>
  <c r="D84" i="87" l="1"/>
  <c r="D83" i="87"/>
  <c r="G84" i="87"/>
  <c r="G85" i="87" l="1"/>
  <c r="D85" i="87" l="1"/>
  <c r="G86" i="87"/>
  <c r="D86" i="87" l="1"/>
  <c r="G87" i="87"/>
  <c r="D87" i="87" l="1"/>
  <c r="G88" i="87"/>
  <c r="D88" i="87" l="1"/>
  <c r="G89" i="87"/>
  <c r="D89" i="87" l="1"/>
  <c r="G90" i="87"/>
  <c r="D90" i="87" l="1"/>
  <c r="G91" i="87"/>
  <c r="D91" i="87" l="1"/>
  <c r="D14" i="122"/>
  <c r="D16" i="122"/>
  <c r="D15" i="122"/>
  <c r="G92" i="87"/>
  <c r="D92" i="87" l="1"/>
  <c r="G93" i="87"/>
  <c r="D93" i="87" l="1"/>
  <c r="G94" i="87"/>
  <c r="P81" i="122"/>
  <c r="R81" i="122" s="1"/>
  <c r="D94" i="87" l="1"/>
  <c r="G95" i="87"/>
  <c r="D95" i="87" l="1"/>
  <c r="G96" i="87"/>
  <c r="D96" i="87" l="1"/>
  <c r="G97" i="87"/>
  <c r="D97" i="87" l="1"/>
  <c r="G98" i="87"/>
  <c r="D98" i="87" l="1"/>
  <c r="G99" i="87"/>
  <c r="D99" i="87" l="1"/>
  <c r="G100" i="87"/>
  <c r="D100" i="87" l="1"/>
  <c r="G101" i="87"/>
  <c r="D101" i="87" l="1"/>
  <c r="G102" i="87"/>
  <c r="D102" i="87" l="1"/>
  <c r="G103" i="87"/>
  <c r="D103" i="87" l="1"/>
  <c r="G104" i="87"/>
  <c r="D104" i="87" l="1"/>
  <c r="G105" i="87"/>
  <c r="D105" i="8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윤승혁</author>
  </authors>
  <commentList>
    <comment ref="G2" authorId="0" shapeId="0" xr:uid="{419262CD-4FA6-4B96-A8EE-9A116CF94859}">
      <text>
        <r>
          <rPr>
            <b/>
            <sz val="14"/>
            <color indexed="81"/>
            <rFont val="돋움"/>
            <family val="3"/>
            <charset val="129"/>
          </rPr>
          <t>원점수 → 표준점수 계산기</t>
        </r>
        <r>
          <rPr>
            <b/>
            <sz val="11"/>
            <color indexed="81"/>
            <rFont val="돋움"/>
            <family val="3"/>
            <charset val="129"/>
          </rPr>
          <t xml:space="preserve">
공통과목 원점수와 선택과목 원점수를 입력하면 표준점수, 백분위, 등급을 자동으로 계산해줍니다. 
점수 입력란(파란색 글씨) 외에는 건드릴 수 없습니다. 점수는 콤보박스(▼)를 통해 수정할 수도 있고, 직접 입력하여 수정할 수도 있습니다.
</t>
        </r>
        <r>
          <rPr>
            <b/>
            <sz val="14"/>
            <color indexed="81"/>
            <rFont val="돋움"/>
            <family val="3"/>
            <charset val="129"/>
          </rPr>
          <t>표준점수 → 원점수 역산기</t>
        </r>
        <r>
          <rPr>
            <b/>
            <sz val="11"/>
            <color indexed="81"/>
            <rFont val="돋움"/>
            <family val="3"/>
            <charset val="129"/>
          </rPr>
          <t xml:space="preserve">
표준점수와 선택과목 원점수를 입력하면 표준점수, 백분위, 등급을 자동으로 계산해줍니다. 
점수 입력란(파란색 글씨) 외에는 건드릴 수 없습니다. 점수는 콤보박스를 통해 수정할 수도 있고, 직접 입력하여 수정할 수도 있습니다.
표준점수로만 원점수를 역산하면 점수 범위가 상당히 넓게 나올 수 있기 때문에 때문에(예: 81~86점) 불가피하게 선택과목 원점수도 입력하도록 하였습니다.
선택과목 원점수를 모르시는 경우, 임의로라도 입력하셔야 합니다.
</t>
        </r>
        <r>
          <rPr>
            <b/>
            <sz val="14"/>
            <color indexed="81"/>
            <rFont val="돋움"/>
            <family val="3"/>
            <charset val="129"/>
          </rPr>
          <t xml:space="preserve">
선택과목 필터</t>
        </r>
        <r>
          <rPr>
            <b/>
            <sz val="11"/>
            <color indexed="81"/>
            <rFont val="돋움"/>
            <family val="3"/>
            <charset val="129"/>
          </rPr>
          <t xml:space="preserve">
B열 11행의 필터 단추(▼)를 누르시고 제외하고 싶은 과목을 체크 해제하시면 해당 과목은 제외됩니다.
예를 들어 필터 단추를 누르고 화법과 작문, 확률과 통계, 기하를 체크 해제하시면 언어와 매체, 미적분에 대해서만 계산 결과를 보실 수 있습니다.
(B열 11행 설정은 계산기와 역산기에 공통적으로 적용됩니다.)</t>
        </r>
      </text>
    </comment>
  </commentList>
</comments>
</file>

<file path=xl/sharedStrings.xml><?xml version="1.0" encoding="utf-8"?>
<sst xmlns="http://schemas.openxmlformats.org/spreadsheetml/2006/main" count="1097" uniqueCount="238">
  <si>
    <t>인원</t>
    <phoneticPr fontId="1" type="noConversion"/>
  </si>
  <si>
    <t>표준점수</t>
    <phoneticPr fontId="1" type="noConversion"/>
  </si>
  <si>
    <t>과목</t>
    <phoneticPr fontId="1" type="noConversion"/>
  </si>
  <si>
    <t>국어</t>
    <phoneticPr fontId="1" type="noConversion"/>
  </si>
  <si>
    <t>1등급</t>
    <phoneticPr fontId="1" type="noConversion"/>
  </si>
  <si>
    <t>2등급</t>
    <phoneticPr fontId="1" type="noConversion"/>
  </si>
  <si>
    <t>3등급</t>
    <phoneticPr fontId="1" type="noConversion"/>
  </si>
  <si>
    <t>4등급</t>
    <phoneticPr fontId="1" type="noConversion"/>
  </si>
  <si>
    <t>5등급</t>
    <phoneticPr fontId="1" type="noConversion"/>
  </si>
  <si>
    <t>6등급</t>
    <phoneticPr fontId="1" type="noConversion"/>
  </si>
  <si>
    <t>7등급</t>
    <phoneticPr fontId="1" type="noConversion"/>
  </si>
  <si>
    <t>8등급</t>
    <phoneticPr fontId="1" type="noConversion"/>
  </si>
  <si>
    <t>시험명</t>
  </si>
  <si>
    <t>표준점수</t>
  </si>
  <si>
    <t>과목</t>
  </si>
  <si>
    <t>백분위</t>
  </si>
  <si>
    <t>표준점수 최솟값</t>
  </si>
  <si>
    <t>표준점수 최댓값</t>
  </si>
  <si>
    <t>하향 등급</t>
  </si>
  <si>
    <t>상향 등급</t>
  </si>
  <si>
    <t>총점/선택</t>
  </si>
  <si>
    <t>화작B</t>
  </si>
  <si>
    <t>언매B</t>
  </si>
  <si>
    <t>화작C</t>
  </si>
  <si>
    <t>언매C</t>
  </si>
  <si>
    <t>기하B</t>
  </si>
  <si>
    <t>확통C</t>
  </si>
  <si>
    <t>확통B</t>
  </si>
  <si>
    <t>미적B</t>
  </si>
  <si>
    <t>미적C</t>
  </si>
  <si>
    <t>기하C</t>
  </si>
  <si>
    <t>선택 원점수</t>
    <phoneticPr fontId="1" type="noConversion"/>
  </si>
  <si>
    <t>화법과 작문</t>
    <phoneticPr fontId="1" type="noConversion"/>
  </si>
  <si>
    <t>확률과 통계</t>
    <phoneticPr fontId="1" type="noConversion"/>
  </si>
  <si>
    <t>언어와 매체</t>
    <phoneticPr fontId="1" type="noConversion"/>
  </si>
  <si>
    <t>등급 범위</t>
    <phoneticPr fontId="1" type="noConversion"/>
  </si>
  <si>
    <t>등급</t>
    <phoneticPr fontId="1" type="noConversion"/>
  </si>
  <si>
    <t>-</t>
    <phoneticPr fontId="1" type="noConversion"/>
  </si>
  <si>
    <t>국어A</t>
    <phoneticPr fontId="1" type="noConversion"/>
  </si>
  <si>
    <t>a∧b∧c∧d∧e∧f∧g∧h∧i∧j∧k∧l∧m∧n∧o∧p∧q∧r∧s∧t∧u∧v∧w</t>
    <phoneticPr fontId="1" type="noConversion"/>
  </si>
  <si>
    <t>자율 입력란 (화작)</t>
    <phoneticPr fontId="1" type="noConversion"/>
  </si>
  <si>
    <t>자율 입력란 (언매)</t>
    <phoneticPr fontId="1" type="noConversion"/>
  </si>
  <si>
    <t>a∧b∧d∧e∧f∧g∧h∧i∧j∧k∧l∧m∧p∧s∧t∧u∧v∧w∧b_2∧c_2∧d_2∧e_2∧f_2∧h_2∧i_2∧j_2∧k_2∧n_2∧p_2∧q_2∧s_2∧v_2∧b_4∧c_4∧d_4∧e_4∧g_4∧h_4∧i_4∧j_4∧k_4∧m_4∧n_4∧o_4∧p_4∧q_4∧r_4∧s_4∧t_4∧u_4∧v_4∧w_4</t>
    <phoneticPr fontId="1" type="noConversion"/>
  </si>
  <si>
    <t>a_5∧b_5∧c_5∧d_5∧e_5∧f_5∧g_5∧h_5∧i_5∧j_5∧k_5∧l_5∧m_5∧n_5∧o_5∧p_5∧q_5∧r_5∧s_5∧t_5∧u_5∧v_5∧w_5</t>
    <phoneticPr fontId="1" type="noConversion"/>
  </si>
  <si>
    <t>a_1∧c_1∧d_1∧e_1∧f_1∧g_1∧h_1∧i_1∧j_1∧k_1∧l_1∧m_1∧n_1∧o_1∧q_1∧r_1∧t_1∧u_1∧v_1∧w_1∧a_3∧b_3∧c_3∧d_3∧e_3∧f_3∧g_3∧h_3∧i_3∧k_3∧l_3∧m_3∧n_3∧q_3∧s_3∧t_3∧v_3∧a_5∧b_5∧d_5∧f_5∧h_5∧i_5∧j_5∧k_5∧l_5∧m_5∧n_5∧p_5∧s_5∧t_5∧u_5∧v_5∧w_5</t>
    <phoneticPr fontId="1" type="noConversion"/>
  </si>
  <si>
    <t>원점수 → 표준점수 계산기</t>
    <phoneticPr fontId="1" type="noConversion"/>
  </si>
  <si>
    <t>표준점수 → 원점수 역산기</t>
    <phoneticPr fontId="1" type="noConversion"/>
  </si>
  <si>
    <t>-</t>
    <phoneticPr fontId="1" type="noConversion"/>
  </si>
  <si>
    <t>수학 표본조사 진위판정 결과표</t>
    <phoneticPr fontId="1" type="noConversion"/>
  </si>
  <si>
    <t>수학A</t>
    <phoneticPr fontId="1" type="noConversion"/>
  </si>
  <si>
    <t>전체</t>
    <phoneticPr fontId="1" type="noConversion"/>
  </si>
  <si>
    <t>공통과목 평균</t>
    <phoneticPr fontId="1" type="noConversion"/>
  </si>
  <si>
    <t>선택과목 평균</t>
    <phoneticPr fontId="1" type="noConversion"/>
  </si>
  <si>
    <t>원점수 평균</t>
    <phoneticPr fontId="1" type="noConversion"/>
  </si>
  <si>
    <t>응시자 수</t>
    <phoneticPr fontId="1" type="noConversion"/>
  </si>
  <si>
    <t>국어 평균 추정치 (교육청 모의고사 한정 제공)</t>
    <phoneticPr fontId="1" type="noConversion"/>
  </si>
  <si>
    <t>수학 평균 추정치 (교육청 모의고사 한정 제공)</t>
    <phoneticPr fontId="1" type="noConversion"/>
  </si>
  <si>
    <t>미적분</t>
    <phoneticPr fontId="1" type="noConversion"/>
  </si>
  <si>
    <t>기하</t>
    <phoneticPr fontId="1" type="noConversion"/>
  </si>
  <si>
    <t>표본 통계</t>
    <phoneticPr fontId="1" type="noConversion"/>
  </si>
  <si>
    <t>선택과목</t>
    <phoneticPr fontId="1" type="noConversion"/>
  </si>
  <si>
    <t>진</t>
    <phoneticPr fontId="1" type="noConversion"/>
  </si>
  <si>
    <t>위</t>
    <phoneticPr fontId="1" type="noConversion"/>
  </si>
  <si>
    <t>전체</t>
    <phoneticPr fontId="1" type="noConversion"/>
  </si>
  <si>
    <t>진 판정률</t>
    <phoneticPr fontId="1" type="noConversion"/>
  </si>
  <si>
    <t>확률과 통계</t>
    <phoneticPr fontId="1" type="noConversion"/>
  </si>
  <si>
    <t>미적분</t>
    <phoneticPr fontId="1" type="noConversion"/>
  </si>
  <si>
    <t>기하</t>
    <phoneticPr fontId="1" type="noConversion"/>
  </si>
  <si>
    <t>a_3∧b_3∧d_3∧e_3∧f_3∧g_3∧h_3∧i_3∧j_3∧k_3∧l_3</t>
    <phoneticPr fontId="1" type="noConversion"/>
  </si>
  <si>
    <t>확정 확인 도구</t>
    <phoneticPr fontId="1" type="noConversion"/>
  </si>
  <si>
    <t>a_3∧b_3∧e_3∧j_3∧k_3∧l_3∧o_3</t>
    <phoneticPr fontId="1" type="noConversion"/>
  </si>
  <si>
    <t>a_3∧b_3∧c_3∧d_3∧e_3∧f_3∧g_3∧h_3∧i_3∧j_3∧k_3∧l_3∧m_3∧n_3∧o_3</t>
    <phoneticPr fontId="1" type="noConversion"/>
  </si>
  <si>
    <t>a_2∧b_2∧c_2∧d_2∧e_2∧f_2∧g_2∧h_2∧i_2∧j_2∧k_2</t>
    <phoneticPr fontId="1" type="noConversion"/>
  </si>
  <si>
    <t>a_3∧b_3∧c_3∧d_3∧e_3∧f_3∧g_3∧h_3∧i_3∧j_3∧k_3∧l_3∧m_3∧n_3∧o_3∧p_3∧q_3∧j_3∧k_3∧l_3∧m_3∧n_3∧o_3</t>
    <phoneticPr fontId="1" type="noConversion"/>
  </si>
  <si>
    <t>-</t>
    <phoneticPr fontId="1" type="noConversion"/>
  </si>
  <si>
    <t xml:space="preserve">2023학년도 대학수학능력시험 6월 모의평가  </t>
  </si>
  <si>
    <t>사용 방법</t>
    <phoneticPr fontId="1" type="noConversion"/>
  </si>
  <si>
    <r>
      <rPr>
        <b/>
        <sz val="12"/>
        <color theme="1"/>
        <rFont val="맑은 고딕"/>
        <family val="3"/>
        <charset val="129"/>
      </rPr>
      <t>선택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원점수</t>
    </r>
    <phoneticPr fontId="1" type="noConversion"/>
  </si>
  <si>
    <r>
      <t>1</t>
    </r>
    <r>
      <rPr>
        <b/>
        <sz val="12"/>
        <color theme="1"/>
        <rFont val="맑은 고딕"/>
        <family val="3"/>
        <charset val="129"/>
      </rPr>
      <t>등급</t>
    </r>
    <phoneticPr fontId="1" type="noConversion"/>
  </si>
  <si>
    <r>
      <t>2</t>
    </r>
    <r>
      <rPr>
        <b/>
        <sz val="12"/>
        <color theme="1"/>
        <rFont val="맑은 고딕"/>
        <family val="3"/>
        <charset val="129"/>
      </rPr>
      <t>등급</t>
    </r>
    <phoneticPr fontId="1" type="noConversion"/>
  </si>
  <si>
    <r>
      <t>3</t>
    </r>
    <r>
      <rPr>
        <b/>
        <sz val="12"/>
        <color theme="1"/>
        <rFont val="맑은 고딕"/>
        <family val="3"/>
        <charset val="129"/>
      </rPr>
      <t>등급</t>
    </r>
    <phoneticPr fontId="1" type="noConversion"/>
  </si>
  <si>
    <r>
      <t>4</t>
    </r>
    <r>
      <rPr>
        <b/>
        <sz val="12"/>
        <color theme="1"/>
        <rFont val="맑은 고딕"/>
        <family val="3"/>
        <charset val="129"/>
      </rPr>
      <t>등급</t>
    </r>
    <phoneticPr fontId="1" type="noConversion"/>
  </si>
  <si>
    <r>
      <t>5</t>
    </r>
    <r>
      <rPr>
        <b/>
        <sz val="12"/>
        <color theme="1"/>
        <rFont val="맑은 고딕"/>
        <family val="3"/>
        <charset val="129"/>
      </rPr>
      <t>등급</t>
    </r>
    <phoneticPr fontId="1" type="noConversion"/>
  </si>
  <si>
    <r>
      <t>6</t>
    </r>
    <r>
      <rPr>
        <b/>
        <sz val="12"/>
        <color theme="1"/>
        <rFont val="맑은 고딕"/>
        <family val="3"/>
        <charset val="129"/>
      </rPr>
      <t>등급</t>
    </r>
    <phoneticPr fontId="1" type="noConversion"/>
  </si>
  <si>
    <r>
      <t>7</t>
    </r>
    <r>
      <rPr>
        <b/>
        <sz val="12"/>
        <color theme="1"/>
        <rFont val="맑은 고딕"/>
        <family val="3"/>
        <charset val="129"/>
      </rPr>
      <t>등급</t>
    </r>
    <phoneticPr fontId="1" type="noConversion"/>
  </si>
  <si>
    <r>
      <t>8</t>
    </r>
    <r>
      <rPr>
        <b/>
        <sz val="12"/>
        <color theme="1"/>
        <rFont val="맑은 고딕"/>
        <family val="3"/>
        <charset val="129"/>
      </rPr>
      <t>등급</t>
    </r>
    <phoneticPr fontId="1" type="noConversion"/>
  </si>
  <si>
    <r>
      <rPr>
        <sz val="11"/>
        <color theme="1"/>
        <rFont val="맑은 고딕"/>
        <family val="2"/>
        <charset val="129"/>
      </rPr>
      <t>시험명</t>
    </r>
  </si>
  <si>
    <r>
      <t>2023</t>
    </r>
    <r>
      <rPr>
        <sz val="11"/>
        <color theme="1"/>
        <rFont val="맑은 고딕"/>
        <family val="2"/>
        <charset val="129"/>
      </rPr>
      <t>학년도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2"/>
        <charset val="129"/>
      </rPr>
      <t>대학수학능력시험</t>
    </r>
    <r>
      <rPr>
        <sz val="11"/>
        <color theme="1"/>
        <rFont val="Microsoft Sans Serif"/>
        <family val="2"/>
      </rPr>
      <t xml:space="preserve"> 6</t>
    </r>
    <r>
      <rPr>
        <sz val="11"/>
        <color theme="1"/>
        <rFont val="맑은 고딕"/>
        <family val="2"/>
        <charset val="129"/>
      </rPr>
      <t>월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2"/>
        <charset val="129"/>
      </rPr>
      <t>모의평가</t>
    </r>
    <r>
      <rPr>
        <sz val="11"/>
        <color theme="1"/>
        <rFont val="Microsoft Sans Serif"/>
        <family val="2"/>
      </rPr>
      <t xml:space="preserve">  </t>
    </r>
  </si>
  <si>
    <r>
      <rPr>
        <sz val="11"/>
        <color theme="1"/>
        <rFont val="맑은 고딕"/>
        <family val="2"/>
        <charset val="129"/>
      </rPr>
      <t>과목</t>
    </r>
  </si>
  <si>
    <r>
      <rPr>
        <b/>
        <sz val="12"/>
        <color theme="1"/>
        <rFont val="맑은 고딕"/>
        <family val="3"/>
        <charset val="129"/>
      </rPr>
      <t>과목</t>
    </r>
    <phoneticPr fontId="1" type="noConversion"/>
  </si>
  <si>
    <r>
      <rPr>
        <b/>
        <sz val="12"/>
        <color theme="1"/>
        <rFont val="맑은 고딕"/>
        <family val="3"/>
        <charset val="129"/>
      </rPr>
      <t>표준점수</t>
    </r>
    <phoneticPr fontId="1" type="noConversion"/>
  </si>
  <si>
    <r>
      <rPr>
        <b/>
        <sz val="12"/>
        <color theme="1"/>
        <rFont val="맑은 고딕"/>
        <family val="3"/>
        <charset val="129"/>
      </rPr>
      <t>국어</t>
    </r>
    <phoneticPr fontId="1" type="noConversion"/>
  </si>
  <si>
    <r>
      <rPr>
        <b/>
        <sz val="12"/>
        <color theme="1"/>
        <rFont val="맑은 고딕"/>
        <family val="3"/>
        <charset val="129"/>
      </rPr>
      <t>수학</t>
    </r>
    <phoneticPr fontId="1" type="noConversion"/>
  </si>
  <si>
    <r>
      <rPr>
        <b/>
        <sz val="12"/>
        <color theme="1"/>
        <rFont val="맑은 고딕"/>
        <family val="3"/>
        <charset val="129"/>
      </rPr>
      <t>선택과목</t>
    </r>
    <phoneticPr fontId="1" type="noConversion"/>
  </si>
  <si>
    <r>
      <rPr>
        <b/>
        <sz val="12"/>
        <color theme="1"/>
        <rFont val="맑은 고딕"/>
        <family val="3"/>
        <charset val="129"/>
      </rPr>
      <t>백분위</t>
    </r>
    <phoneticPr fontId="1" type="noConversion"/>
  </si>
  <si>
    <r>
      <rPr>
        <b/>
        <sz val="12"/>
        <color theme="1"/>
        <rFont val="맑은 고딕"/>
        <family val="3"/>
        <charset val="129"/>
      </rPr>
      <t>등급</t>
    </r>
    <phoneticPr fontId="1" type="noConversion"/>
  </si>
  <si>
    <r>
      <rPr>
        <b/>
        <sz val="12"/>
        <color theme="1"/>
        <rFont val="맑은 고딕"/>
        <family val="3"/>
        <charset val="129"/>
      </rPr>
      <t>미적분</t>
    </r>
    <phoneticPr fontId="1" type="noConversion"/>
  </si>
  <si>
    <r>
      <rPr>
        <b/>
        <sz val="12"/>
        <color theme="1"/>
        <rFont val="맑은 고딕"/>
        <family val="3"/>
        <charset val="129"/>
      </rPr>
      <t>기하</t>
    </r>
    <phoneticPr fontId="1" type="noConversion"/>
  </si>
  <si>
    <r>
      <rPr>
        <b/>
        <sz val="12"/>
        <color theme="1"/>
        <rFont val="맑은 고딕"/>
        <family val="3"/>
        <charset val="129"/>
      </rPr>
      <t>공통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원점수</t>
    </r>
    <phoneticPr fontId="1" type="noConversion"/>
  </si>
  <si>
    <r>
      <rPr>
        <b/>
        <sz val="12"/>
        <color theme="1"/>
        <rFont val="맑은 고딕"/>
        <family val="3"/>
        <charset val="129"/>
      </rPr>
      <t>계산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결과</t>
    </r>
    <phoneticPr fontId="1" type="noConversion"/>
  </si>
  <si>
    <r>
      <rPr>
        <b/>
        <sz val="12"/>
        <color theme="1"/>
        <rFont val="맑은 고딕"/>
        <family val="3"/>
        <charset val="129"/>
      </rPr>
      <t>역산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결과</t>
    </r>
    <phoneticPr fontId="1" type="noConversion"/>
  </si>
  <si>
    <r>
      <rPr>
        <b/>
        <sz val="12"/>
        <color theme="1"/>
        <rFont val="맑은 고딕"/>
        <family val="3"/>
        <charset val="129"/>
      </rPr>
      <t>원점수</t>
    </r>
    <r>
      <rPr>
        <b/>
        <sz val="12"/>
        <color theme="1"/>
        <rFont val="Microsoft Sans Serif"/>
        <family val="2"/>
      </rPr>
      <t>(</t>
    </r>
    <r>
      <rPr>
        <b/>
        <sz val="12"/>
        <color theme="1"/>
        <rFont val="맑은 고딕"/>
        <family val="3"/>
        <charset val="129"/>
      </rPr>
      <t>공통</t>
    </r>
    <r>
      <rPr>
        <b/>
        <sz val="12"/>
        <color theme="1"/>
        <rFont val="Microsoft Sans Serif"/>
        <family val="2"/>
      </rPr>
      <t>+</t>
    </r>
    <r>
      <rPr>
        <b/>
        <sz val="12"/>
        <color theme="1"/>
        <rFont val="맑은 고딕"/>
        <family val="3"/>
        <charset val="129"/>
      </rPr>
      <t>선택</t>
    </r>
    <r>
      <rPr>
        <b/>
        <sz val="12"/>
        <color theme="1"/>
        <rFont val="Microsoft Sans Serif"/>
        <family val="2"/>
      </rPr>
      <t xml:space="preserve">) </t>
    </r>
    <r>
      <rPr>
        <b/>
        <sz val="12"/>
        <color theme="1"/>
        <rFont val="맑은 고딕"/>
        <family val="3"/>
        <charset val="129"/>
      </rPr>
      <t>역산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결과</t>
    </r>
    <phoneticPr fontId="1" type="noConversion"/>
  </si>
  <si>
    <r>
      <rPr>
        <b/>
        <sz val="12"/>
        <color theme="1"/>
        <rFont val="맑은 고딕"/>
        <family val="3"/>
        <charset val="129"/>
      </rPr>
      <t>화법과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작문</t>
    </r>
    <phoneticPr fontId="1" type="noConversion"/>
  </si>
  <si>
    <r>
      <rPr>
        <b/>
        <sz val="12"/>
        <color theme="1"/>
        <rFont val="맑은 고딕"/>
        <family val="3"/>
        <charset val="129"/>
      </rPr>
      <t>언어와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매체</t>
    </r>
    <phoneticPr fontId="1" type="noConversion"/>
  </si>
  <si>
    <r>
      <rPr>
        <b/>
        <sz val="12"/>
        <color theme="1"/>
        <rFont val="맑은 고딕"/>
        <family val="3"/>
        <charset val="129"/>
      </rPr>
      <t>확률과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통계</t>
    </r>
    <phoneticPr fontId="1" type="noConversion"/>
  </si>
  <si>
    <r>
      <t>2023</t>
    </r>
    <r>
      <rPr>
        <sz val="11"/>
        <color theme="1"/>
        <rFont val="맑은 고딕"/>
        <family val="3"/>
        <charset val="129"/>
      </rPr>
      <t>학년도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대학수학능력시험</t>
    </r>
    <r>
      <rPr>
        <sz val="11"/>
        <color theme="1"/>
        <rFont val="Microsoft Sans Serif"/>
        <family val="2"/>
      </rPr>
      <t xml:space="preserve"> 6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모의평가</t>
    </r>
    <r>
      <rPr>
        <sz val="11"/>
        <color theme="1"/>
        <rFont val="Microsoft Sans Serif"/>
        <family val="2"/>
      </rPr>
      <t xml:space="preserve">  </t>
    </r>
  </si>
  <si>
    <r>
      <rPr>
        <sz val="11"/>
        <color theme="1"/>
        <rFont val="맑은 고딕"/>
        <family val="3"/>
        <charset val="129"/>
      </rPr>
      <t>과목</t>
    </r>
  </si>
  <si>
    <r>
      <t>2023</t>
    </r>
    <r>
      <rPr>
        <sz val="11"/>
        <color theme="1"/>
        <rFont val="맑은 고딕"/>
        <family val="2"/>
        <charset val="129"/>
      </rPr>
      <t>학년도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2"/>
        <charset val="129"/>
      </rPr>
      <t>대학수학능력시험</t>
    </r>
    <r>
      <rPr>
        <sz val="11"/>
        <color theme="1"/>
        <rFont val="Microsoft Sans Serif"/>
        <family val="2"/>
      </rPr>
      <t xml:space="preserve"> 6</t>
    </r>
    <r>
      <rPr>
        <sz val="11"/>
        <color theme="1"/>
        <rFont val="맑은 고딕"/>
        <family val="2"/>
        <charset val="129"/>
      </rPr>
      <t>월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2"/>
        <charset val="129"/>
      </rPr>
      <t>모의평가</t>
    </r>
  </si>
  <si>
    <r>
      <rPr>
        <sz val="11"/>
        <color theme="1"/>
        <rFont val="맑은 고딕"/>
        <family val="3"/>
        <charset val="129"/>
      </rPr>
      <t>계산기</t>
    </r>
    <r>
      <rPr>
        <sz val="11"/>
        <color theme="1"/>
        <rFont val="Microsoft Sans Serif"/>
        <family val="2"/>
      </rPr>
      <t xml:space="preserve"> &amp; </t>
    </r>
    <r>
      <rPr>
        <sz val="11"/>
        <color theme="1"/>
        <rFont val="맑은 고딕"/>
        <family val="3"/>
        <charset val="129"/>
      </rPr>
      <t>역산기</t>
    </r>
    <phoneticPr fontId="1" type="noConversion"/>
  </si>
  <si>
    <r>
      <rPr>
        <sz val="11"/>
        <color theme="1"/>
        <rFont val="맑은 고딕"/>
        <family val="2"/>
        <charset val="129"/>
      </rPr>
      <t>과목</t>
    </r>
    <phoneticPr fontId="1" type="noConversion"/>
  </si>
  <si>
    <r>
      <rPr>
        <b/>
        <sz val="11"/>
        <color theme="1"/>
        <rFont val="맑은 고딕"/>
        <family val="2"/>
        <charset val="129"/>
      </rPr>
      <t>총점</t>
    </r>
    <r>
      <rPr>
        <b/>
        <sz val="11"/>
        <color theme="1"/>
        <rFont val="Microsoft Sans Serif"/>
        <family val="2"/>
      </rPr>
      <t>/</t>
    </r>
    <r>
      <rPr>
        <b/>
        <sz val="11"/>
        <color theme="1"/>
        <rFont val="맑은 고딕"/>
        <family val="2"/>
        <charset val="129"/>
      </rPr>
      <t>선택</t>
    </r>
  </si>
  <si>
    <r>
      <rPr>
        <sz val="12"/>
        <color theme="1"/>
        <rFont val="맑은 고딕"/>
        <family val="3"/>
        <charset val="129"/>
      </rPr>
      <t>총점</t>
    </r>
    <r>
      <rPr>
        <sz val="12"/>
        <color theme="1"/>
        <rFont val="Microsoft Sans Serif"/>
        <family val="2"/>
      </rPr>
      <t>/</t>
    </r>
    <r>
      <rPr>
        <sz val="12"/>
        <color theme="1"/>
        <rFont val="맑은 고딕"/>
        <family val="3"/>
        <charset val="129"/>
      </rPr>
      <t>선택</t>
    </r>
  </si>
  <si>
    <r>
      <rPr>
        <b/>
        <sz val="12"/>
        <color theme="1"/>
        <rFont val="맑은 고딕"/>
        <family val="3"/>
        <charset val="129"/>
      </rPr>
      <t>공식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적용</t>
    </r>
    <phoneticPr fontId="1" type="noConversion"/>
  </si>
  <si>
    <r>
      <rPr>
        <b/>
        <sz val="12"/>
        <color theme="1"/>
        <rFont val="맑은 고딕"/>
        <family val="3"/>
        <charset val="129"/>
      </rPr>
      <t>최소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오차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크기</t>
    </r>
    <phoneticPr fontId="1" type="noConversion"/>
  </si>
  <si>
    <r>
      <rPr>
        <b/>
        <sz val="12"/>
        <color theme="1"/>
        <rFont val="맑은 고딕"/>
        <family val="3"/>
        <charset val="129"/>
      </rPr>
      <t>표본</t>
    </r>
    <r>
      <rPr>
        <b/>
        <sz val="12"/>
        <color theme="1"/>
        <rFont val="Microsoft Sans Serif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통계</t>
    </r>
    <phoneticPr fontId="1" type="noConversion"/>
  </si>
  <si>
    <r>
      <rPr>
        <sz val="12"/>
        <color rgb="FF000000"/>
        <rFont val="맑은 고딕"/>
        <family val="3"/>
        <charset val="129"/>
      </rPr>
      <t>화법과</t>
    </r>
    <r>
      <rPr>
        <sz val="12"/>
        <color rgb="FF000000"/>
        <rFont val="Microsoft Sans Serif"/>
        <family val="2"/>
      </rPr>
      <t xml:space="preserve"> </t>
    </r>
    <r>
      <rPr>
        <sz val="12"/>
        <color rgb="FF000000"/>
        <rFont val="맑은 고딕"/>
        <family val="3"/>
        <charset val="129"/>
      </rPr>
      <t>작문</t>
    </r>
    <phoneticPr fontId="1" type="noConversion"/>
  </si>
  <si>
    <r>
      <rPr>
        <b/>
        <sz val="12"/>
        <color rgb="FF0000FF"/>
        <rFont val="맑은 고딕"/>
        <family val="3"/>
        <charset val="129"/>
      </rPr>
      <t>진</t>
    </r>
    <phoneticPr fontId="1" type="noConversion"/>
  </si>
  <si>
    <r>
      <rPr>
        <b/>
        <sz val="12"/>
        <color rgb="FFFF0000"/>
        <rFont val="맑은 고딕"/>
        <family val="3"/>
        <charset val="129"/>
      </rPr>
      <t>위</t>
    </r>
    <phoneticPr fontId="1" type="noConversion"/>
  </si>
  <si>
    <r>
      <rPr>
        <b/>
        <sz val="12"/>
        <color rgb="FFFF00FF"/>
        <rFont val="맑은 고딕"/>
        <family val="3"/>
        <charset val="129"/>
      </rPr>
      <t>전체</t>
    </r>
    <phoneticPr fontId="1" type="noConversion"/>
  </si>
  <si>
    <r>
      <rPr>
        <b/>
        <sz val="12"/>
        <color rgb="FF00CCFF"/>
        <rFont val="맑은 고딕"/>
        <family val="3"/>
        <charset val="129"/>
      </rPr>
      <t>진</t>
    </r>
    <r>
      <rPr>
        <b/>
        <sz val="12"/>
        <color rgb="FF00CCFF"/>
        <rFont val="Microsoft Sans Serif"/>
        <family val="2"/>
      </rPr>
      <t xml:space="preserve"> </t>
    </r>
    <r>
      <rPr>
        <b/>
        <sz val="12"/>
        <color rgb="FF00CCFF"/>
        <rFont val="맑은 고딕"/>
        <family val="3"/>
        <charset val="129"/>
      </rPr>
      <t>판정률</t>
    </r>
    <phoneticPr fontId="1" type="noConversion"/>
  </si>
  <si>
    <r>
      <rPr>
        <sz val="12"/>
        <color rgb="FF000000"/>
        <rFont val="맑은 고딕"/>
        <family val="3"/>
        <charset val="129"/>
      </rPr>
      <t>언어와</t>
    </r>
    <r>
      <rPr>
        <sz val="12"/>
        <color rgb="FF000000"/>
        <rFont val="Microsoft Sans Serif"/>
        <family val="2"/>
      </rPr>
      <t xml:space="preserve"> </t>
    </r>
    <r>
      <rPr>
        <sz val="12"/>
        <color rgb="FF000000"/>
        <rFont val="맑은 고딕"/>
        <family val="3"/>
        <charset val="129"/>
      </rPr>
      <t>매체</t>
    </r>
    <phoneticPr fontId="1" type="noConversion"/>
  </si>
  <si>
    <r>
      <rPr>
        <sz val="11"/>
        <color theme="1"/>
        <rFont val="맑은 고딕"/>
        <family val="3"/>
        <charset val="129"/>
      </rPr>
      <t>시험명</t>
    </r>
  </si>
  <si>
    <r>
      <rPr>
        <sz val="11"/>
        <color theme="1"/>
        <rFont val="맑은 고딕"/>
        <family val="3"/>
        <charset val="129"/>
      </rPr>
      <t>국어</t>
    </r>
    <r>
      <rPr>
        <sz val="11"/>
        <color theme="1"/>
        <rFont val="Microsoft Sans Serif"/>
        <family val="2"/>
      </rPr>
      <t xml:space="preserve"> (</t>
    </r>
    <r>
      <rPr>
        <sz val="11"/>
        <color theme="1"/>
        <rFont val="맑은 고딕"/>
        <family val="3"/>
        <charset val="129"/>
      </rPr>
      <t>언어와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매체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선택</t>
    </r>
    <r>
      <rPr>
        <sz val="11"/>
        <color theme="1"/>
        <rFont val="Microsoft Sans Serif"/>
        <family val="2"/>
      </rPr>
      <t xml:space="preserve">) </t>
    </r>
    <r>
      <rPr>
        <sz val="11"/>
        <color theme="1"/>
        <rFont val="맑은 고딕"/>
        <family val="3"/>
        <charset val="129"/>
      </rPr>
      <t>원점수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등급컷</t>
    </r>
    <r>
      <rPr>
        <sz val="11"/>
        <color theme="1"/>
        <rFont val="Microsoft Sans Serif"/>
        <family val="2"/>
      </rPr>
      <t xml:space="preserve"> [1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Microsoft Sans Serif"/>
        <family val="2"/>
      </rPr>
      <t>]</t>
    </r>
    <phoneticPr fontId="1" type="noConversion"/>
  </si>
  <si>
    <r>
      <rPr>
        <sz val="11"/>
        <color theme="1"/>
        <rFont val="맑은 고딕"/>
        <family val="3"/>
        <charset val="129"/>
      </rPr>
      <t>과목</t>
    </r>
    <phoneticPr fontId="1" type="noConversion"/>
  </si>
  <si>
    <r>
      <rPr>
        <sz val="11"/>
        <color theme="1"/>
        <rFont val="맑은 고딕"/>
        <family val="3"/>
        <charset val="129"/>
      </rPr>
      <t>국어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표본조사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진위판정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결과표</t>
    </r>
    <phoneticPr fontId="1" type="noConversion"/>
  </si>
  <si>
    <r>
      <rPr>
        <sz val="12"/>
        <color rgb="FF000000"/>
        <rFont val="맑은 고딕"/>
        <family val="3"/>
        <charset val="129"/>
      </rPr>
      <t>확률과</t>
    </r>
    <r>
      <rPr>
        <sz val="12"/>
        <color rgb="FF000000"/>
        <rFont val="Microsoft Sans Serif"/>
        <family val="2"/>
      </rPr>
      <t xml:space="preserve"> </t>
    </r>
    <r>
      <rPr>
        <sz val="12"/>
        <color rgb="FF000000"/>
        <rFont val="맑은 고딕"/>
        <family val="3"/>
        <charset val="129"/>
      </rPr>
      <t>통계</t>
    </r>
  </si>
  <si>
    <r>
      <rPr>
        <sz val="12"/>
        <color rgb="FF000000"/>
        <rFont val="맑은 고딕"/>
        <family val="3"/>
        <charset val="129"/>
      </rPr>
      <t>확률과</t>
    </r>
    <r>
      <rPr>
        <sz val="12"/>
        <color rgb="FF000000"/>
        <rFont val="Microsoft Sans Serif"/>
        <family val="2"/>
      </rPr>
      <t xml:space="preserve"> </t>
    </r>
    <r>
      <rPr>
        <sz val="12"/>
        <color rgb="FF000000"/>
        <rFont val="맑은 고딕"/>
        <family val="3"/>
        <charset val="129"/>
      </rPr>
      <t>통계</t>
    </r>
    <phoneticPr fontId="1" type="noConversion"/>
  </si>
  <si>
    <r>
      <rPr>
        <sz val="12"/>
        <color rgb="FF000000"/>
        <rFont val="맑은 고딕"/>
        <family val="3"/>
        <charset val="129"/>
      </rPr>
      <t>미적분</t>
    </r>
  </si>
  <si>
    <r>
      <rPr>
        <sz val="12"/>
        <color rgb="FF000000"/>
        <rFont val="맑은 고딕"/>
        <family val="3"/>
        <charset val="129"/>
      </rPr>
      <t>기하</t>
    </r>
  </si>
  <si>
    <t>국어 (화법과 작문 선택) 표준점수 차트 [1차]</t>
  </si>
  <si>
    <t>국어 (언어와 매체 선택) 표준점수 차트 [1차]</t>
  </si>
  <si>
    <t>수학 (확률과 통계 선택) 차트 [1차]</t>
  </si>
  <si>
    <t>수학 (미적분 선택) 차트 [1차]</t>
  </si>
  <si>
    <t>수학 (기하 선택) 차트 [1차]</t>
  </si>
  <si>
    <t>수학</t>
    <phoneticPr fontId="1" type="noConversion"/>
  </si>
  <si>
    <t>언어와 매체</t>
  </si>
  <si>
    <t>화법과 작문</t>
  </si>
  <si>
    <t>[수학] 어떤 과목을 선택하셨나요?</t>
  </si>
  <si>
    <t>[수학] 공통 과목 원점수를 입력해 주세요. (74점 만점)</t>
  </si>
  <si>
    <t>[수학] 선택 과목 원점수를 입력해 주세요. (26점 만점)</t>
  </si>
  <si>
    <t>[수학] 표준점수를 입력해 주세요.</t>
  </si>
  <si>
    <t>미적분</t>
  </si>
  <si>
    <t>확률과 통계</t>
  </si>
  <si>
    <t>기하</t>
  </si>
  <si>
    <t>v_4∧e_3∧o_4∧h_3∧l_3∧m_4∧u_3∧q_4∧h_4</t>
    <phoneticPr fontId="1" type="noConversion"/>
  </si>
  <si>
    <t>[국어] 어떤 과목을 선택하셨나요?</t>
  </si>
  <si>
    <t>[국어] 공통 과목 원점수를 입력해 주세요. (76점 만점)</t>
  </si>
  <si>
    <t>[국어] 선택 과목 원점수를 입력해 주세요. (24점 만점)</t>
  </si>
  <si>
    <t>[국어] 표준점수를 입력해 주세요.</t>
  </si>
  <si>
    <t>.</t>
  </si>
  <si>
    <t>진위판정</t>
    <phoneticPr fontId="1" type="noConversion"/>
  </si>
  <si>
    <t>인스타</t>
    <phoneticPr fontId="1" type="noConversion"/>
  </si>
  <si>
    <t>3+인</t>
    <phoneticPr fontId="1" type="noConversion"/>
  </si>
  <si>
    <r>
      <t>2+</t>
    </r>
    <r>
      <rPr>
        <sz val="12"/>
        <color theme="1"/>
        <rFont val="돋움"/>
        <family val="3"/>
        <charset val="129"/>
      </rPr>
      <t>인</t>
    </r>
    <phoneticPr fontId="1" type="noConversion"/>
  </si>
  <si>
    <t>1+인</t>
    <phoneticPr fontId="1" type="noConversion"/>
  </si>
  <si>
    <t>2+인</t>
    <phoneticPr fontId="1" type="noConversion"/>
  </si>
  <si>
    <t>4+인</t>
    <phoneticPr fontId="1" type="noConversion"/>
  </si>
  <si>
    <t>1+인3</t>
    <phoneticPr fontId="1" type="noConversion"/>
  </si>
  <si>
    <t>2+인2</t>
    <phoneticPr fontId="1" type="noConversion"/>
  </si>
  <si>
    <r>
      <t>1+</t>
    </r>
    <r>
      <rPr>
        <sz val="12"/>
        <color theme="1"/>
        <rFont val="돋움"/>
        <family val="3"/>
        <charset val="129"/>
      </rPr>
      <t>인</t>
    </r>
    <phoneticPr fontId="1" type="noConversion"/>
  </si>
  <si>
    <t>인2</t>
    <phoneticPr fontId="1" type="noConversion"/>
  </si>
  <si>
    <r>
      <t>1+</t>
    </r>
    <r>
      <rPr>
        <sz val="12"/>
        <color theme="1"/>
        <rFont val="돋움"/>
        <family val="3"/>
        <charset val="129"/>
      </rPr>
      <t>인</t>
    </r>
    <r>
      <rPr>
        <sz val="12"/>
        <color theme="1"/>
        <rFont val="Microsoft Sans Serif"/>
        <family val="2"/>
      </rPr>
      <t>2</t>
    </r>
    <phoneticPr fontId="1" type="noConversion"/>
  </si>
  <si>
    <t>위</t>
    <phoneticPr fontId="1" type="noConversion"/>
  </si>
  <si>
    <t>4+인4</t>
    <phoneticPr fontId="1" type="noConversion"/>
  </si>
  <si>
    <t>수만휘</t>
    <phoneticPr fontId="1" type="noConversion"/>
  </si>
  <si>
    <t>포만한</t>
    <phoneticPr fontId="1" type="noConversion"/>
  </si>
  <si>
    <t>블로그</t>
    <phoneticPr fontId="1" type="noConversion"/>
  </si>
  <si>
    <t>2+블</t>
    <phoneticPr fontId="1" type="noConversion"/>
  </si>
  <si>
    <t>1+윤</t>
    <phoneticPr fontId="1" type="noConversion"/>
  </si>
  <si>
    <t>오르비</t>
    <phoneticPr fontId="1" type="noConversion"/>
  </si>
  <si>
    <r>
      <rPr>
        <sz val="11"/>
        <color theme="1"/>
        <rFont val="맑은 고딕"/>
        <family val="3"/>
        <charset val="129"/>
      </rPr>
      <t>국어</t>
    </r>
    <r>
      <rPr>
        <sz val="11"/>
        <color theme="1"/>
        <rFont val="Microsoft Sans Serif"/>
        <family val="2"/>
      </rPr>
      <t xml:space="preserve"> (</t>
    </r>
    <r>
      <rPr>
        <sz val="11"/>
        <color theme="1"/>
        <rFont val="맑은 고딕"/>
        <family val="3"/>
        <charset val="129"/>
      </rPr>
      <t>화법과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작문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선택</t>
    </r>
    <r>
      <rPr>
        <sz val="11"/>
        <color theme="1"/>
        <rFont val="Microsoft Sans Serif"/>
        <family val="2"/>
      </rPr>
      <t xml:space="preserve">) </t>
    </r>
    <r>
      <rPr>
        <sz val="11"/>
        <color theme="1"/>
        <rFont val="맑은 고딕"/>
        <family val="3"/>
        <charset val="129"/>
      </rPr>
      <t>원점수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등급컷</t>
    </r>
    <r>
      <rPr>
        <sz val="11"/>
        <color theme="1"/>
        <rFont val="Microsoft Sans Serif"/>
        <family val="2"/>
      </rPr>
      <t xml:space="preserve"> [2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Microsoft Sans Serif"/>
        <family val="2"/>
      </rPr>
      <t>]</t>
    </r>
    <phoneticPr fontId="1" type="noConversion"/>
  </si>
  <si>
    <r>
      <rPr>
        <sz val="11"/>
        <color theme="1"/>
        <rFont val="맑은 고딕"/>
        <family val="3"/>
        <charset val="129"/>
      </rPr>
      <t>수학</t>
    </r>
    <r>
      <rPr>
        <sz val="11"/>
        <color theme="1"/>
        <rFont val="Microsoft Sans Serif"/>
        <family val="2"/>
      </rPr>
      <t xml:space="preserve"> (</t>
    </r>
    <r>
      <rPr>
        <sz val="11"/>
        <color theme="1"/>
        <rFont val="맑은 고딕"/>
        <family val="3"/>
        <charset val="129"/>
      </rPr>
      <t>확률과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통계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선택</t>
    </r>
    <r>
      <rPr>
        <sz val="11"/>
        <color theme="1"/>
        <rFont val="Microsoft Sans Serif"/>
        <family val="2"/>
      </rPr>
      <t xml:space="preserve">) </t>
    </r>
    <r>
      <rPr>
        <sz val="11"/>
        <color theme="1"/>
        <rFont val="맑은 고딕"/>
        <family val="3"/>
        <charset val="129"/>
      </rPr>
      <t>원점수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등급컷</t>
    </r>
    <r>
      <rPr>
        <sz val="11"/>
        <color theme="1"/>
        <rFont val="Microsoft Sans Serif"/>
        <family val="2"/>
      </rPr>
      <t xml:space="preserve"> [3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Microsoft Sans Serif"/>
        <family val="2"/>
      </rPr>
      <t>]</t>
    </r>
    <phoneticPr fontId="1" type="noConversion"/>
  </si>
  <si>
    <r>
      <rPr>
        <sz val="11"/>
        <color theme="1"/>
        <rFont val="맑은 고딕"/>
        <family val="3"/>
        <charset val="129"/>
      </rPr>
      <t>수학</t>
    </r>
    <r>
      <rPr>
        <sz val="11"/>
        <color theme="1"/>
        <rFont val="Microsoft Sans Serif"/>
        <family val="2"/>
      </rPr>
      <t xml:space="preserve"> (</t>
    </r>
    <r>
      <rPr>
        <sz val="11"/>
        <color theme="1"/>
        <rFont val="맑은 고딕"/>
        <family val="3"/>
        <charset val="129"/>
      </rPr>
      <t>미적분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선택</t>
    </r>
    <r>
      <rPr>
        <sz val="11"/>
        <color theme="1"/>
        <rFont val="Microsoft Sans Serif"/>
        <family val="2"/>
      </rPr>
      <t xml:space="preserve">) </t>
    </r>
    <r>
      <rPr>
        <sz val="11"/>
        <color theme="1"/>
        <rFont val="맑은 고딕"/>
        <family val="3"/>
        <charset val="129"/>
      </rPr>
      <t>원점수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등급컷</t>
    </r>
    <r>
      <rPr>
        <sz val="11"/>
        <color theme="1"/>
        <rFont val="Microsoft Sans Serif"/>
        <family val="2"/>
      </rPr>
      <t xml:space="preserve"> [3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Microsoft Sans Serif"/>
        <family val="2"/>
      </rPr>
      <t>]</t>
    </r>
    <phoneticPr fontId="1" type="noConversion"/>
  </si>
  <si>
    <r>
      <rPr>
        <sz val="11"/>
        <color theme="1"/>
        <rFont val="맑은 고딕"/>
        <family val="3"/>
        <charset val="129"/>
      </rPr>
      <t>수학</t>
    </r>
    <r>
      <rPr>
        <sz val="11"/>
        <color theme="1"/>
        <rFont val="Microsoft Sans Serif"/>
        <family val="2"/>
      </rPr>
      <t xml:space="preserve"> (</t>
    </r>
    <r>
      <rPr>
        <sz val="11"/>
        <color theme="1"/>
        <rFont val="맑은 고딕"/>
        <family val="3"/>
        <charset val="129"/>
      </rPr>
      <t>기하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선택</t>
    </r>
    <r>
      <rPr>
        <sz val="11"/>
        <color theme="1"/>
        <rFont val="Microsoft Sans Serif"/>
        <family val="2"/>
      </rPr>
      <t xml:space="preserve">) </t>
    </r>
    <r>
      <rPr>
        <sz val="11"/>
        <color theme="1"/>
        <rFont val="맑은 고딕"/>
        <family val="3"/>
        <charset val="129"/>
      </rPr>
      <t>원점수</t>
    </r>
    <r>
      <rPr>
        <sz val="11"/>
        <color theme="1"/>
        <rFont val="Microsoft Sans Serif"/>
        <family val="2"/>
      </rPr>
      <t xml:space="preserve"> </t>
    </r>
    <r>
      <rPr>
        <sz val="11"/>
        <color theme="1"/>
        <rFont val="맑은 고딕"/>
        <family val="3"/>
        <charset val="129"/>
      </rPr>
      <t>등급컷</t>
    </r>
    <r>
      <rPr>
        <sz val="11"/>
        <color theme="1"/>
        <rFont val="Microsoft Sans Serif"/>
        <family val="2"/>
      </rPr>
      <t xml:space="preserve"> [3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Microsoft Sans Serif"/>
        <family val="2"/>
      </rPr>
      <t>]</t>
    </r>
    <phoneticPr fontId="1" type="noConversion"/>
  </si>
  <si>
    <t>오+윤</t>
    <phoneticPr fontId="1" type="noConversion"/>
  </si>
  <si>
    <t>4+윤</t>
    <phoneticPr fontId="1" type="noConversion"/>
  </si>
  <si>
    <t>3+인2+수</t>
    <phoneticPr fontId="1" type="noConversion"/>
  </si>
  <si>
    <t>1+인</t>
    <phoneticPr fontId="1" type="noConversion"/>
  </si>
  <si>
    <t>인스타</t>
    <phoneticPr fontId="1" type="noConversion"/>
  </si>
  <si>
    <r>
      <t>1+</t>
    </r>
    <r>
      <rPr>
        <sz val="12"/>
        <color theme="1"/>
        <rFont val="돋움"/>
        <family val="3"/>
        <charset val="129"/>
      </rPr>
      <t>인</t>
    </r>
    <phoneticPr fontId="1" type="noConversion"/>
  </si>
  <si>
    <r>
      <t>1+</t>
    </r>
    <r>
      <rPr>
        <sz val="12"/>
        <color theme="1"/>
        <rFont val="돋움"/>
        <family val="3"/>
        <charset val="129"/>
      </rPr>
      <t>윤</t>
    </r>
    <phoneticPr fontId="1" type="noConversion"/>
  </si>
  <si>
    <t>인+수</t>
    <phoneticPr fontId="1" type="noConversion"/>
  </si>
  <si>
    <t>3+인+수</t>
    <phoneticPr fontId="1" type="noConversion"/>
  </si>
  <si>
    <t>오르비</t>
    <phoneticPr fontId="1" type="noConversion"/>
  </si>
  <si>
    <t>2+인+오</t>
    <phoneticPr fontId="1" type="noConversion"/>
  </si>
  <si>
    <r>
      <rPr>
        <sz val="12"/>
        <color theme="1"/>
        <rFont val="돋움"/>
        <family val="3"/>
        <charset val="129"/>
      </rPr>
      <t>화작</t>
    </r>
    <r>
      <rPr>
        <sz val="12"/>
        <color theme="1"/>
        <rFont val="Microsoft Sans Serif"/>
        <family val="2"/>
      </rPr>
      <t>1</t>
    </r>
    <r>
      <rPr>
        <sz val="12"/>
        <color theme="1"/>
        <rFont val="돋움"/>
        <family val="3"/>
        <charset val="129"/>
      </rPr>
      <t>차필터</t>
    </r>
    <r>
      <rPr>
        <sz val="12"/>
        <color theme="1"/>
        <rFont val="Microsoft Sans Serif"/>
        <family val="2"/>
      </rPr>
      <t>:e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m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o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p</t>
    </r>
    <r>
      <rPr>
        <sz val="12"/>
        <color theme="1"/>
        <rFont val="돋움"/>
        <family val="3"/>
        <charset val="129"/>
      </rPr>
      <t/>
    </r>
    <phoneticPr fontId="1" type="noConversion"/>
  </si>
  <si>
    <t>1+윤</t>
    <phoneticPr fontId="1" type="noConversion"/>
  </si>
  <si>
    <t>2+윤</t>
    <phoneticPr fontId="1" type="noConversion"/>
  </si>
  <si>
    <r>
      <rPr>
        <sz val="12"/>
        <color theme="1"/>
        <rFont val="돋움"/>
        <family val="3"/>
        <charset val="129"/>
      </rPr>
      <t>화작</t>
    </r>
    <r>
      <rPr>
        <sz val="12"/>
        <color theme="1"/>
        <rFont val="Microsoft Sans Serif"/>
        <family val="2"/>
      </rPr>
      <t>2</t>
    </r>
    <r>
      <rPr>
        <sz val="12"/>
        <color theme="1"/>
        <rFont val="돋움"/>
        <family val="3"/>
        <charset val="129"/>
      </rPr>
      <t>차필터</t>
    </r>
    <r>
      <rPr>
        <sz val="12"/>
        <color theme="1"/>
        <rFont val="Microsoft Sans Serif"/>
        <family val="2"/>
      </rPr>
      <t>:</t>
    </r>
    <r>
      <rPr>
        <sz val="12"/>
        <color theme="1"/>
        <rFont val="돋움"/>
        <family val="3"/>
        <charset val="129"/>
      </rPr>
      <t>화작</t>
    </r>
    <r>
      <rPr>
        <sz val="12"/>
        <color theme="1"/>
        <rFont val="Microsoft Sans Serif"/>
        <family val="2"/>
      </rPr>
      <t>1</t>
    </r>
    <r>
      <rPr>
        <sz val="12"/>
        <color theme="1"/>
        <rFont val="돋움"/>
        <family val="3"/>
        <charset val="129"/>
      </rPr>
      <t>차필터∧</t>
    </r>
    <r>
      <rPr>
        <sz val="12"/>
        <color theme="1"/>
        <rFont val="Microsoft Sans Serif"/>
        <family val="2"/>
      </rPr>
      <t>o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b_1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c_1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e_1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f_1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g_1</t>
    </r>
    <phoneticPr fontId="1" type="noConversion"/>
  </si>
  <si>
    <r>
      <t>1</t>
    </r>
    <r>
      <rPr>
        <sz val="12"/>
        <color theme="1"/>
        <rFont val="돋움"/>
        <family val="3"/>
        <charset val="129"/>
      </rPr>
      <t>차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돋움"/>
        <family val="3"/>
        <charset val="129"/>
      </rPr>
      <t>탈락</t>
    </r>
    <phoneticPr fontId="1" type="noConversion"/>
  </si>
  <si>
    <t>1차 통과</t>
    <phoneticPr fontId="1" type="noConversion"/>
  </si>
  <si>
    <r>
      <rPr>
        <sz val="12"/>
        <color theme="1"/>
        <rFont val="돋움"/>
        <family val="3"/>
        <charset val="129"/>
      </rPr>
      <t>언매</t>
    </r>
    <r>
      <rPr>
        <sz val="12"/>
        <color theme="1"/>
        <rFont val="Microsoft Sans Serif"/>
        <family val="2"/>
      </rPr>
      <t>1</t>
    </r>
    <r>
      <rPr>
        <sz val="12"/>
        <color theme="1"/>
        <rFont val="돋움"/>
        <family val="3"/>
        <charset val="129"/>
      </rPr>
      <t>차필터</t>
    </r>
    <r>
      <rPr>
        <sz val="12"/>
        <color theme="1"/>
        <rFont val="Microsoft Sans Serif"/>
        <family val="2"/>
      </rPr>
      <t>:a_3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b_3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d_3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g_3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n_3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p_3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q_3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r_3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a_4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r_4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u_4</t>
    </r>
    <phoneticPr fontId="1" type="noConversion"/>
  </si>
  <si>
    <r>
      <rPr>
        <sz val="12"/>
        <color theme="1"/>
        <rFont val="돋움"/>
        <family val="3"/>
        <charset val="129"/>
      </rPr>
      <t>언매</t>
    </r>
    <r>
      <rPr>
        <sz val="12"/>
        <color theme="1"/>
        <rFont val="Microsoft Sans Serif"/>
        <family val="2"/>
      </rPr>
      <t>2</t>
    </r>
    <r>
      <rPr>
        <sz val="12"/>
        <color theme="1"/>
        <rFont val="돋움"/>
        <family val="3"/>
        <charset val="129"/>
      </rPr>
      <t>차필터</t>
    </r>
    <r>
      <rPr>
        <sz val="12"/>
        <color theme="1"/>
        <rFont val="Microsoft Sans Serif"/>
        <family val="2"/>
      </rPr>
      <t>:</t>
    </r>
    <r>
      <rPr>
        <sz val="12"/>
        <color theme="1"/>
        <rFont val="돋움"/>
        <family val="3"/>
        <charset val="129"/>
      </rPr>
      <t>언매</t>
    </r>
    <r>
      <rPr>
        <sz val="12"/>
        <color theme="1"/>
        <rFont val="Microsoft Sans Serif"/>
        <family val="2"/>
      </rPr>
      <t>1</t>
    </r>
    <r>
      <rPr>
        <sz val="12"/>
        <color theme="1"/>
        <rFont val="돋움"/>
        <family val="3"/>
        <charset val="129"/>
      </rPr>
      <t>차필터∧</t>
    </r>
    <r>
      <rPr>
        <sz val="12"/>
        <color theme="1"/>
        <rFont val="Microsoft Sans Serif"/>
        <family val="2"/>
      </rPr>
      <t>j_3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m_3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h_4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i_4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k_4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n_4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c_5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k_5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o_5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2"/>
      </rPr>
      <t>h_6</t>
    </r>
    <phoneticPr fontId="1" type="noConversion"/>
  </si>
  <si>
    <t>반례 5개</t>
    <phoneticPr fontId="1" type="noConversion"/>
  </si>
  <si>
    <t>위</t>
    <phoneticPr fontId="1" type="noConversion"/>
  </si>
  <si>
    <t>반례 3개</t>
    <phoneticPr fontId="1" type="noConversion"/>
  </si>
  <si>
    <t>1차 탈락</t>
    <phoneticPr fontId="1" type="noConversion"/>
  </si>
  <si>
    <t>반례 2개</t>
    <phoneticPr fontId="1" type="noConversion"/>
  </si>
  <si>
    <r>
      <rPr>
        <sz val="12"/>
        <color theme="1"/>
        <rFont val="돋움"/>
        <family val="3"/>
        <charset val="129"/>
      </rPr>
      <t>반례</t>
    </r>
    <r>
      <rPr>
        <sz val="12"/>
        <color theme="1"/>
        <rFont val="Microsoft Sans Serif"/>
        <family val="2"/>
      </rPr>
      <t xml:space="preserve"> 3</t>
    </r>
    <r>
      <rPr>
        <sz val="12"/>
        <color theme="1"/>
        <rFont val="돋움"/>
        <family val="3"/>
        <charset val="129"/>
      </rPr>
      <t>개</t>
    </r>
    <phoneticPr fontId="1" type="noConversion"/>
  </si>
  <si>
    <r>
      <rPr>
        <sz val="12"/>
        <color theme="1"/>
        <rFont val="돋움"/>
        <family val="3"/>
        <charset val="129"/>
      </rPr>
      <t>반례</t>
    </r>
    <r>
      <rPr>
        <sz val="12"/>
        <color theme="1"/>
        <rFont val="Microsoft Sans Serif"/>
        <family val="2"/>
      </rPr>
      <t xml:space="preserve"> 4</t>
    </r>
    <r>
      <rPr>
        <sz val="12"/>
        <color theme="1"/>
        <rFont val="돋움"/>
        <family val="3"/>
        <charset val="129"/>
      </rPr>
      <t>개</t>
    </r>
    <phoneticPr fontId="1" type="noConversion"/>
  </si>
  <si>
    <r>
      <t>2</t>
    </r>
    <r>
      <rPr>
        <sz val="12"/>
        <color theme="1"/>
        <rFont val="돋움"/>
        <family val="3"/>
        <charset val="129"/>
      </rPr>
      <t>차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돋움"/>
        <family val="3"/>
        <charset val="129"/>
      </rPr>
      <t>탈락</t>
    </r>
    <phoneticPr fontId="1" type="noConversion"/>
  </si>
  <si>
    <r>
      <t>언매</t>
    </r>
    <r>
      <rPr>
        <sz val="12"/>
        <color theme="1"/>
        <rFont val="Microsoft Sans Serif"/>
        <family val="3"/>
        <charset val="129"/>
      </rPr>
      <t xml:space="preserve"> : a_3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b_3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c_3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d_3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e_3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f_3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g_3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h_3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i_3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j_3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k_3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l_3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m_3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n_3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o_3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p_3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q_3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r_3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t_3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v_3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w_3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a_4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b_4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c_4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d_4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e_4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g_4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h_4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i_4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k_4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m_4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n_4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o_4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p_4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q_4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r_4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s_4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t_4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u_4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a_5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b_5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c_5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d_5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e_5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f_5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g_5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h_5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i_5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j_5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k_5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l_5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m_5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n_5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o_5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r_5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s_5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u_5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v_5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w_5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a_6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b_6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c_6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d_6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e_6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f_6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g_6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h_6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i_6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k_6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l_6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n_6</t>
    </r>
    <r>
      <rPr>
        <sz val="12"/>
        <color theme="1"/>
        <rFont val="돋움"/>
        <family val="3"/>
        <charset val="129"/>
      </rPr>
      <t>∧</t>
    </r>
    <r>
      <rPr>
        <sz val="12"/>
        <color theme="1"/>
        <rFont val="Microsoft Sans Serif"/>
        <family val="3"/>
        <charset val="129"/>
      </rPr>
      <t>o_6</t>
    </r>
    <phoneticPr fontId="1" type="noConversion"/>
  </si>
  <si>
    <t>확통1차필터:b∧c∧g∧l∧p∧t∧v</t>
    <phoneticPr fontId="1" type="noConversion"/>
  </si>
  <si>
    <t>미적1차필터:a_2∧b_2∧c_2∧d_2∧e_2∧f_2∧g_2∧h_2∧j_2∧m_2∧o_2∧q_2∧u_2∧j_3</t>
    <phoneticPr fontId="1" type="noConversion"/>
  </si>
  <si>
    <t>반례5개</t>
    <phoneticPr fontId="1" type="noConversion"/>
  </si>
  <si>
    <t>미적 : a_2∧b_2∧c_2∧d_2∧e_2∧f_2∧g_2∧h_2∧j_2∧m_2∧n_2∧o_2∧q_2∧r_2∧u_2∧v_2∧a_3∧b_3∧e_3∧h_3∧i_3∧j_3∧k_3∧l_3∧m_3∧n_3∧o_3∧p_3∧q_3</t>
    <phoneticPr fontId="1" type="noConversion"/>
  </si>
  <si>
    <t>위</t>
    <phoneticPr fontId="1" type="noConversion"/>
  </si>
  <si>
    <t>-</t>
    <phoneticPr fontId="1" type="noConversion"/>
  </si>
  <si>
    <t>기하인증:c_4∧q_4∧r_4∧s_4∧e_2∧f_2∧g_2∧h_2∧j_2∧m_2∧o_2∧q_2∧u_2∧j_3</t>
    <phoneticPr fontId="1" type="noConversion"/>
  </si>
  <si>
    <t>문과갤</t>
    <phoneticPr fontId="1" type="noConversion"/>
  </si>
  <si>
    <t>수능갤</t>
    <phoneticPr fontId="1" type="noConversion"/>
  </si>
  <si>
    <t>1+오</t>
    <phoneticPr fontId="1" type="noConversion"/>
  </si>
  <si>
    <t>1+인+오</t>
    <phoneticPr fontId="1" type="noConversion"/>
  </si>
  <si>
    <t>오르비</t>
    <phoneticPr fontId="1" type="noConversion"/>
  </si>
  <si>
    <t>1=오</t>
    <phoneticPr fontId="1" type="noConversion"/>
  </si>
  <si>
    <t>인+오</t>
    <phoneticPr fontId="1" type="noConversion"/>
  </si>
  <si>
    <t>위</t>
    <phoneticPr fontId="1" type="noConversion"/>
  </si>
  <si>
    <t>인스타</t>
    <phoneticPr fontId="1" type="noConversion"/>
  </si>
  <si>
    <r>
      <rPr>
        <sz val="12"/>
        <color theme="1"/>
        <rFont val="맑은 고딕"/>
        <family val="2"/>
        <charset val="129"/>
      </rPr>
      <t>시험명</t>
    </r>
  </si>
  <si>
    <r>
      <t>2023</t>
    </r>
    <r>
      <rPr>
        <sz val="12"/>
        <color theme="1"/>
        <rFont val="맑은 고딕"/>
        <family val="3"/>
        <charset val="129"/>
      </rPr>
      <t>학년도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대학수학능력시험</t>
    </r>
    <r>
      <rPr>
        <sz val="12"/>
        <color theme="1"/>
        <rFont val="Microsoft Sans Serif"/>
        <family val="2"/>
      </rPr>
      <t xml:space="preserve"> 6</t>
    </r>
    <r>
      <rPr>
        <sz val="12"/>
        <color theme="1"/>
        <rFont val="맑은 고딕"/>
        <family val="3"/>
        <charset val="129"/>
      </rPr>
      <t>월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모의평가</t>
    </r>
    <r>
      <rPr>
        <sz val="12"/>
        <color theme="1"/>
        <rFont val="Microsoft Sans Serif"/>
        <family val="2"/>
      </rPr>
      <t xml:space="preserve">  </t>
    </r>
  </si>
  <si>
    <r>
      <rPr>
        <sz val="12"/>
        <color theme="1"/>
        <rFont val="맑은 고딕"/>
        <family val="3"/>
        <charset val="129"/>
      </rPr>
      <t>과목</t>
    </r>
  </si>
  <si>
    <r>
      <rPr>
        <sz val="12"/>
        <color theme="1"/>
        <rFont val="맑은 고딕"/>
        <family val="3"/>
        <charset val="129"/>
      </rPr>
      <t>국어</t>
    </r>
    <r>
      <rPr>
        <sz val="12"/>
        <color theme="1"/>
        <rFont val="Microsoft Sans Serif"/>
        <family val="2"/>
      </rPr>
      <t xml:space="preserve"> (</t>
    </r>
    <r>
      <rPr>
        <sz val="12"/>
        <color theme="1"/>
        <rFont val="맑은 고딕"/>
        <family val="3"/>
        <charset val="129"/>
      </rPr>
      <t>표준점수별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백분위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및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등급표</t>
    </r>
    <r>
      <rPr>
        <sz val="12"/>
        <color theme="1"/>
        <rFont val="Microsoft Sans Serif"/>
        <family val="2"/>
      </rPr>
      <t>)</t>
    </r>
    <phoneticPr fontId="1" type="noConversion"/>
  </si>
  <si>
    <r>
      <rPr>
        <sz val="13"/>
        <color theme="1"/>
        <rFont val="맑은 고딕"/>
        <family val="3"/>
        <charset val="129"/>
      </rPr>
      <t>표준점수</t>
    </r>
    <phoneticPr fontId="1" type="noConversion"/>
  </si>
  <si>
    <r>
      <rPr>
        <sz val="13"/>
        <color theme="1"/>
        <rFont val="맑은 고딕"/>
        <family val="3"/>
        <charset val="129"/>
      </rPr>
      <t>등급</t>
    </r>
    <phoneticPr fontId="1" type="noConversion"/>
  </si>
  <si>
    <r>
      <rPr>
        <sz val="13"/>
        <color theme="1"/>
        <rFont val="맑은 고딕"/>
        <family val="3"/>
        <charset val="129"/>
      </rPr>
      <t>백분위</t>
    </r>
    <phoneticPr fontId="1" type="noConversion"/>
  </si>
  <si>
    <r>
      <rPr>
        <sz val="12"/>
        <color theme="1"/>
        <rFont val="맑은 고딕"/>
        <family val="2"/>
        <charset val="129"/>
      </rPr>
      <t>평균</t>
    </r>
    <phoneticPr fontId="1" type="noConversion"/>
  </si>
  <si>
    <r>
      <rPr>
        <sz val="12"/>
        <color theme="1"/>
        <rFont val="맑은 고딕"/>
        <family val="2"/>
        <charset val="129"/>
      </rPr>
      <t>응시자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수</t>
    </r>
    <phoneticPr fontId="1" type="noConversion"/>
  </si>
  <si>
    <r>
      <rPr>
        <sz val="12"/>
        <color theme="1"/>
        <rFont val="맑은 고딕"/>
        <family val="2"/>
        <charset val="129"/>
      </rPr>
      <t>표준편차</t>
    </r>
    <phoneticPr fontId="1" type="noConversion"/>
  </si>
  <si>
    <r>
      <rPr>
        <sz val="13"/>
        <color theme="1"/>
        <rFont val="맑은 고딕"/>
        <family val="2"/>
        <charset val="129"/>
      </rPr>
      <t>인원</t>
    </r>
    <phoneticPr fontId="1" type="noConversion"/>
  </si>
  <si>
    <r>
      <rPr>
        <sz val="13"/>
        <color theme="1"/>
        <rFont val="맑은 고딕"/>
        <family val="2"/>
        <charset val="129"/>
      </rPr>
      <t>비율</t>
    </r>
    <phoneticPr fontId="1" type="noConversion"/>
  </si>
  <si>
    <r>
      <rPr>
        <sz val="13"/>
        <color theme="1"/>
        <rFont val="맑은 고딕"/>
        <family val="2"/>
        <charset val="129"/>
      </rPr>
      <t>누적</t>
    </r>
    <r>
      <rPr>
        <sz val="13"/>
        <color theme="1"/>
        <rFont val="Microsoft Sans Serif"/>
        <family val="2"/>
      </rPr>
      <t xml:space="preserve"> </t>
    </r>
    <r>
      <rPr>
        <sz val="13"/>
        <color theme="1"/>
        <rFont val="맑은 고딕"/>
        <family val="2"/>
        <charset val="129"/>
      </rPr>
      <t>인원</t>
    </r>
    <phoneticPr fontId="1" type="noConversion"/>
  </si>
  <si>
    <r>
      <rPr>
        <sz val="13"/>
        <color theme="1"/>
        <rFont val="맑은 고딕"/>
        <family val="2"/>
        <charset val="129"/>
      </rPr>
      <t>누적</t>
    </r>
    <r>
      <rPr>
        <sz val="13"/>
        <color theme="1"/>
        <rFont val="Microsoft Sans Serif"/>
        <family val="2"/>
      </rPr>
      <t xml:space="preserve"> </t>
    </r>
    <r>
      <rPr>
        <sz val="13"/>
        <color theme="1"/>
        <rFont val="맑은 고딕"/>
        <family val="2"/>
        <charset val="129"/>
      </rPr>
      <t>비율</t>
    </r>
    <phoneticPr fontId="1" type="noConversion"/>
  </si>
  <si>
    <r>
      <rPr>
        <sz val="13"/>
        <color theme="1"/>
        <rFont val="맑은 고딕"/>
        <family val="2"/>
        <charset val="129"/>
      </rPr>
      <t>표준점수</t>
    </r>
    <phoneticPr fontId="1" type="noConversion"/>
  </si>
  <si>
    <r>
      <rPr>
        <sz val="13"/>
        <color theme="1"/>
        <rFont val="맑은 고딕"/>
        <family val="2"/>
        <charset val="129"/>
      </rPr>
      <t>등급</t>
    </r>
    <phoneticPr fontId="1" type="noConversion"/>
  </si>
  <si>
    <r>
      <rPr>
        <sz val="13"/>
        <color theme="1"/>
        <rFont val="맑은 고딕"/>
        <family val="2"/>
        <charset val="129"/>
      </rPr>
      <t>백분위</t>
    </r>
    <phoneticPr fontId="1" type="noConversion"/>
  </si>
  <si>
    <r>
      <t>2023</t>
    </r>
    <r>
      <rPr>
        <sz val="12"/>
        <color theme="1"/>
        <rFont val="맑은 고딕"/>
        <family val="2"/>
        <charset val="129"/>
      </rPr>
      <t>학년도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대학수학능력시험</t>
    </r>
    <r>
      <rPr>
        <sz val="12"/>
        <color theme="1"/>
        <rFont val="Microsoft Sans Serif"/>
        <family val="2"/>
      </rPr>
      <t xml:space="preserve"> 6</t>
    </r>
    <r>
      <rPr>
        <sz val="12"/>
        <color theme="1"/>
        <rFont val="맑은 고딕"/>
        <family val="2"/>
        <charset val="129"/>
      </rPr>
      <t>월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모의평가</t>
    </r>
    <r>
      <rPr>
        <sz val="12"/>
        <color theme="1"/>
        <rFont val="Microsoft Sans Serif"/>
        <family val="2"/>
      </rPr>
      <t xml:space="preserve">  </t>
    </r>
  </si>
  <si>
    <r>
      <rPr>
        <sz val="12"/>
        <color theme="1"/>
        <rFont val="맑은 고딕"/>
        <family val="2"/>
        <charset val="129"/>
      </rPr>
      <t>과목</t>
    </r>
  </si>
  <si>
    <r>
      <rPr>
        <sz val="12"/>
        <color theme="1"/>
        <rFont val="맑은 고딕"/>
        <family val="2"/>
        <charset val="129"/>
      </rPr>
      <t>수학</t>
    </r>
    <r>
      <rPr>
        <sz val="12"/>
        <color theme="1"/>
        <rFont val="Microsoft Sans Serif"/>
        <family val="2"/>
      </rPr>
      <t xml:space="preserve"> (</t>
    </r>
    <r>
      <rPr>
        <sz val="12"/>
        <color theme="1"/>
        <rFont val="맑은 고딕"/>
        <family val="2"/>
        <charset val="129"/>
      </rPr>
      <t>표준점수별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백분위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및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등급표</t>
    </r>
    <r>
      <rPr>
        <sz val="12"/>
        <color theme="1"/>
        <rFont val="Microsoft Sans Serif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</si>
</sst>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7" formatCode="#,##0_ "/>
    <numFmt numFmtId="178" formatCode="0.00_);[Red]\(0.00\)"/>
    <numFmt numFmtId="179" formatCode="0_);[Red]\(0\)"/>
    <numFmt numFmtId="180" formatCode="#,##0_);[Red]\(#,##0\)"/>
  </numFmts>
  <fonts count="7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HY견고딕"/>
      <family val="1"/>
      <charset val="129"/>
    </font>
    <font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1"/>
      <color indexed="81"/>
      <name val="돋움"/>
      <family val="3"/>
      <charset val="129"/>
    </font>
    <font>
      <b/>
      <sz val="14"/>
      <color indexed="81"/>
      <name val="돋움"/>
      <family val="3"/>
      <charset val="129"/>
    </font>
    <font>
      <sz val="11"/>
      <color rgb="FFFFFF00"/>
      <name val="맑은 고딕"/>
      <family val="2"/>
      <charset val="129"/>
      <scheme val="minor"/>
    </font>
    <font>
      <sz val="12"/>
      <color theme="1"/>
      <name val="Microsoft Sans Serif"/>
      <family val="2"/>
    </font>
    <font>
      <sz val="12"/>
      <color theme="1"/>
      <name val="맑은 고딕"/>
      <family val="3"/>
      <charset val="129"/>
    </font>
    <font>
      <b/>
      <sz val="12"/>
      <color theme="1"/>
      <name val="Microsoft Sans Serif"/>
      <family val="2"/>
    </font>
    <font>
      <b/>
      <sz val="12"/>
      <color theme="1"/>
      <name val="맑은 고딕"/>
      <family val="3"/>
      <charset val="129"/>
    </font>
    <font>
      <sz val="11"/>
      <color theme="1"/>
      <name val="Microsoft Sans Serif"/>
      <family val="2"/>
    </font>
    <font>
      <sz val="11"/>
      <color theme="1"/>
      <name val="맑은 고딕"/>
      <family val="2"/>
      <charset val="129"/>
    </font>
    <font>
      <b/>
      <sz val="11"/>
      <color theme="1"/>
      <name val="Microsoft Sans Serif"/>
      <family val="2"/>
    </font>
    <font>
      <sz val="12"/>
      <color theme="1"/>
      <name val="맑은 고딕"/>
      <family val="2"/>
      <charset val="129"/>
    </font>
    <font>
      <b/>
      <sz val="12"/>
      <color rgb="FF0000FF"/>
      <name val="Microsoft Sans Serif"/>
      <family val="2"/>
    </font>
    <font>
      <b/>
      <sz val="11"/>
      <color theme="1"/>
      <name val="맑은 고딕"/>
      <family val="2"/>
      <charset val="129"/>
    </font>
    <font>
      <sz val="12"/>
      <color rgb="FF000000"/>
      <name val="Microsoft Sans Serif"/>
      <family val="2"/>
    </font>
    <font>
      <sz val="12"/>
      <color rgb="FF000000"/>
      <name val="맑은 고딕"/>
      <family val="3"/>
      <charset val="129"/>
    </font>
    <font>
      <b/>
      <sz val="12"/>
      <color rgb="FF0000FF"/>
      <name val="맑은 고딕"/>
      <family val="3"/>
      <charset val="129"/>
    </font>
    <font>
      <b/>
      <sz val="12"/>
      <color rgb="FFFF0000"/>
      <name val="Microsoft Sans Serif"/>
      <family val="2"/>
    </font>
    <font>
      <b/>
      <sz val="12"/>
      <color rgb="FFFF0000"/>
      <name val="맑은 고딕"/>
      <family val="3"/>
      <charset val="129"/>
    </font>
    <font>
      <b/>
      <sz val="12"/>
      <color rgb="FFFF00FF"/>
      <name val="Microsoft Sans Serif"/>
      <family val="2"/>
    </font>
    <font>
      <b/>
      <sz val="12"/>
      <color rgb="FFFF00FF"/>
      <name val="맑은 고딕"/>
      <family val="3"/>
      <charset val="129"/>
    </font>
    <font>
      <b/>
      <sz val="12"/>
      <color rgb="FF00CCFF"/>
      <name val="Microsoft Sans Serif"/>
      <family val="2"/>
    </font>
    <font>
      <b/>
      <sz val="12"/>
      <color rgb="FF00CCFF"/>
      <name val="맑은 고딕"/>
      <family val="3"/>
      <charset val="129"/>
    </font>
    <font>
      <sz val="11"/>
      <color theme="1"/>
      <name val="Microsoft Sans Serif"/>
      <family val="3"/>
      <charset val="129"/>
    </font>
    <font>
      <sz val="12"/>
      <color theme="1"/>
      <name val="돋움"/>
      <family val="3"/>
      <charset val="129"/>
    </font>
    <font>
      <sz val="12"/>
      <color rgb="FF000000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2"/>
      <color theme="1"/>
      <name val="Microsoft Sans Serif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12"/>
      <color rgb="FFFF00FF"/>
      <name val="맑은 고딕"/>
      <family val="3"/>
      <charset val="129"/>
      <scheme val="minor"/>
    </font>
    <font>
      <b/>
      <sz val="12"/>
      <color rgb="FF00CCFF"/>
      <name val="맑은 고딕"/>
      <family val="3"/>
      <charset val="129"/>
      <scheme val="minor"/>
    </font>
    <font>
      <sz val="13"/>
      <color theme="1"/>
      <name val="Microsoft Sans Serif"/>
      <family val="2"/>
    </font>
    <font>
      <sz val="13"/>
      <color theme="1"/>
      <name val="맑은 고딕"/>
      <family val="3"/>
      <charset val="129"/>
    </font>
    <font>
      <sz val="13"/>
      <color theme="1"/>
      <name val="맑은 고딕"/>
      <family val="2"/>
      <charset val="129"/>
    </font>
    <font>
      <sz val="13"/>
      <name val="Microsoft Sans Serif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43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/>
      <diagonal/>
    </border>
    <border>
      <left/>
      <right style="medium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505050"/>
      </left>
      <right style="thin">
        <color indexed="64"/>
      </right>
      <top/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/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/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/>
      <top style="medium">
        <color rgb="FF505050"/>
      </top>
      <bottom style="thin">
        <color indexed="64"/>
      </bottom>
      <diagonal/>
    </border>
    <border>
      <left/>
      <right style="medium">
        <color indexed="64"/>
      </right>
      <top style="medium">
        <color rgb="FF50505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/>
      <right style="medium">
        <color rgb="FF505050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505050"/>
      </bottom>
      <diagonal/>
    </border>
    <border>
      <left/>
      <right style="medium">
        <color indexed="64"/>
      </right>
      <top style="thin">
        <color indexed="64"/>
      </top>
      <bottom style="medium">
        <color rgb="FF505050"/>
      </bottom>
      <diagonal/>
    </border>
    <border>
      <left style="medium">
        <color indexed="64"/>
      </left>
      <right style="thin">
        <color indexed="64"/>
      </right>
      <top/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/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rgb="FF000000"/>
      </left>
      <right style="medium">
        <color rgb="FF808080"/>
      </right>
      <top style="thin">
        <color rgb="FF00000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000000"/>
      </top>
      <bottom style="medium">
        <color rgb="FF808080"/>
      </bottom>
      <diagonal/>
    </border>
    <border>
      <left style="medium">
        <color rgb="FF00000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000000"/>
      </right>
      <top style="medium">
        <color rgb="FF808080"/>
      </top>
      <bottom style="medium">
        <color rgb="FF808080"/>
      </bottom>
      <diagonal/>
    </border>
    <border>
      <left style="medium">
        <color rgb="FF000000"/>
      </left>
      <right style="medium">
        <color rgb="FF808080"/>
      </right>
      <top style="medium">
        <color rgb="FF808080"/>
      </top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000000"/>
      </bottom>
      <diagonal/>
    </border>
    <border>
      <left style="medium">
        <color rgb="FF808080"/>
      </left>
      <right style="medium">
        <color rgb="FF000000"/>
      </right>
      <top style="medium">
        <color rgb="FF80808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/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thin">
        <color rgb="FF50505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medium">
        <color indexed="64"/>
      </top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808080"/>
      </left>
      <right style="medium">
        <color rgb="FF000000"/>
      </right>
      <top style="thin">
        <color rgb="FF000000"/>
      </top>
      <bottom style="medium">
        <color rgb="FF808080"/>
      </bottom>
      <diagonal/>
    </border>
  </borders>
  <cellStyleXfs count="53">
    <xf numFmtId="0" fontId="0" fillId="0" borderId="0">
      <alignment vertical="center"/>
    </xf>
    <xf numFmtId="0" fontId="2" fillId="0" borderId="0"/>
    <xf numFmtId="0" fontId="5" fillId="0" borderId="26" applyNumberFormat="0" applyFill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7" fillId="0" borderId="2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29" applyNumberFormat="0" applyAlignment="0" applyProtection="0">
      <alignment vertical="center"/>
    </xf>
    <xf numFmtId="0" fontId="11" fillId="8" borderId="30" applyNumberFormat="0" applyAlignment="0" applyProtection="0">
      <alignment vertical="center"/>
    </xf>
    <xf numFmtId="0" fontId="12" fillId="8" borderId="29" applyNumberFormat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4" fillId="9" borderId="3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/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33" applyNumberFormat="0" applyFont="0" applyAlignment="0" applyProtection="0">
      <alignment vertical="center"/>
    </xf>
    <xf numFmtId="0" fontId="2" fillId="0" borderId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/>
    <xf numFmtId="0" fontId="19" fillId="0" borderId="0"/>
    <xf numFmtId="9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</cellStyleXfs>
  <cellXfs count="536">
    <xf numFmtId="0" fontId="0" fillId="0" borderId="0" xfId="0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3" xfId="0" applyBorder="1">
      <alignment vertical="center"/>
    </xf>
    <xf numFmtId="177" fontId="0" fillId="0" borderId="73" xfId="0" applyNumberFormat="1" applyBorder="1" applyAlignment="1">
      <alignment horizontal="center" vertical="center"/>
    </xf>
    <xf numFmtId="177" fontId="3" fillId="0" borderId="52" xfId="1" applyNumberFormat="1" applyFont="1" applyBorder="1" applyAlignment="1">
      <alignment horizontal="center" vertical="center"/>
    </xf>
    <xf numFmtId="177" fontId="3" fillId="0" borderId="83" xfId="1" applyNumberFormat="1" applyFont="1" applyBorder="1" applyAlignment="1">
      <alignment horizontal="center" vertical="center"/>
    </xf>
    <xf numFmtId="0" fontId="0" fillId="35" borderId="51" xfId="0" applyFill="1" applyBorder="1" applyAlignment="1">
      <alignment horizontal="center" vertical="center"/>
    </xf>
    <xf numFmtId="0" fontId="0" fillId="35" borderId="61" xfId="0" applyFill="1" applyBorder="1" applyAlignment="1">
      <alignment horizontal="center" vertical="center"/>
    </xf>
    <xf numFmtId="0" fontId="0" fillId="36" borderId="51" xfId="0" applyFill="1" applyBorder="1" applyAlignment="1">
      <alignment horizontal="center" vertical="center"/>
    </xf>
    <xf numFmtId="0" fontId="0" fillId="36" borderId="61" xfId="0" applyFill="1" applyBorder="1" applyAlignment="1">
      <alignment horizontal="center" vertical="center"/>
    </xf>
    <xf numFmtId="0" fontId="0" fillId="37" borderId="51" xfId="0" applyFill="1" applyBorder="1" applyAlignment="1">
      <alignment horizontal="center" vertical="center"/>
    </xf>
    <xf numFmtId="0" fontId="0" fillId="37" borderId="61" xfId="0" applyFill="1" applyBorder="1" applyAlignment="1">
      <alignment horizontal="center" vertical="center"/>
    </xf>
    <xf numFmtId="0" fontId="0" fillId="38" borderId="51" xfId="0" applyFill="1" applyBorder="1" applyAlignment="1">
      <alignment horizontal="center" vertical="center"/>
    </xf>
    <xf numFmtId="0" fontId="0" fillId="38" borderId="61" xfId="0" applyFill="1" applyBorder="1" applyAlignment="1">
      <alignment horizontal="center" vertical="center"/>
    </xf>
    <xf numFmtId="0" fontId="0" fillId="39" borderId="51" xfId="0" applyFill="1" applyBorder="1" applyAlignment="1">
      <alignment horizontal="center" vertical="center"/>
    </xf>
    <xf numFmtId="0" fontId="0" fillId="39" borderId="61" xfId="0" applyFill="1" applyBorder="1" applyAlignment="1">
      <alignment horizontal="center" vertical="center"/>
    </xf>
    <xf numFmtId="0" fontId="0" fillId="39" borderId="62" xfId="0" applyFill="1" applyBorder="1" applyAlignment="1">
      <alignment horizontal="center" vertical="center"/>
    </xf>
    <xf numFmtId="0" fontId="0" fillId="39" borderId="42" xfId="0" applyFill="1" applyBorder="1" applyAlignment="1">
      <alignment horizontal="center" vertical="center"/>
    </xf>
    <xf numFmtId="0" fontId="17" fillId="3" borderId="0" xfId="0" applyFont="1" applyFill="1">
      <alignment vertical="center"/>
    </xf>
    <xf numFmtId="0" fontId="17" fillId="3" borderId="0" xfId="0" applyFont="1" applyFill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35" borderId="59" xfId="0" applyFont="1" applyFill="1" applyBorder="1" applyAlignment="1">
      <alignment horizontal="center" vertical="center"/>
    </xf>
    <xf numFmtId="0" fontId="17" fillId="35" borderId="56" xfId="0" applyFont="1" applyFill="1" applyBorder="1" applyAlignment="1">
      <alignment horizontal="center" vertical="center"/>
    </xf>
    <xf numFmtId="0" fontId="17" fillId="36" borderId="56" xfId="0" applyFont="1" applyFill="1" applyBorder="1" applyAlignment="1">
      <alignment horizontal="center" vertical="center"/>
    </xf>
    <xf numFmtId="0" fontId="17" fillId="37" borderId="56" xfId="0" applyFont="1" applyFill="1" applyBorder="1" applyAlignment="1">
      <alignment horizontal="center" vertical="center"/>
    </xf>
    <xf numFmtId="0" fontId="17" fillId="38" borderId="56" xfId="0" applyFont="1" applyFill="1" applyBorder="1" applyAlignment="1">
      <alignment horizontal="center" vertical="center"/>
    </xf>
    <xf numFmtId="0" fontId="17" fillId="39" borderId="56" xfId="0" applyFont="1" applyFill="1" applyBorder="1" applyAlignment="1">
      <alignment horizontal="center" vertical="center"/>
    </xf>
    <xf numFmtId="0" fontId="17" fillId="0" borderId="63" xfId="0" applyFont="1" applyBorder="1">
      <alignment vertical="center"/>
    </xf>
    <xf numFmtId="0" fontId="17" fillId="0" borderId="0" xfId="0" applyFont="1">
      <alignment vertical="center"/>
    </xf>
    <xf numFmtId="0" fontId="17" fillId="0" borderId="55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9" borderId="57" xfId="0" applyFont="1" applyFill="1" applyBorder="1" applyAlignment="1">
      <alignment horizontal="center" vertical="center"/>
    </xf>
    <xf numFmtId="0" fontId="0" fillId="35" borderId="69" xfId="0" applyFill="1" applyBorder="1" applyAlignment="1">
      <alignment horizontal="center" vertical="center"/>
    </xf>
    <xf numFmtId="0" fontId="0" fillId="35" borderId="73" xfId="0" applyFill="1" applyBorder="1" applyAlignment="1">
      <alignment horizontal="center" vertical="center"/>
    </xf>
    <xf numFmtId="0" fontId="0" fillId="36" borderId="73" xfId="0" applyFill="1" applyBorder="1" applyAlignment="1">
      <alignment horizontal="center" vertical="center"/>
    </xf>
    <xf numFmtId="0" fontId="0" fillId="37" borderId="73" xfId="0" applyFill="1" applyBorder="1" applyAlignment="1">
      <alignment horizontal="center" vertical="center"/>
    </xf>
    <xf numFmtId="0" fontId="0" fillId="38" borderId="73" xfId="0" applyFill="1" applyBorder="1" applyAlignment="1">
      <alignment horizontal="center" vertical="center"/>
    </xf>
    <xf numFmtId="0" fontId="0" fillId="39" borderId="73" xfId="0" applyFill="1" applyBorder="1" applyAlignment="1">
      <alignment horizontal="center" vertical="center"/>
    </xf>
    <xf numFmtId="0" fontId="0" fillId="35" borderId="44" xfId="0" applyFill="1" applyBorder="1" applyAlignment="1">
      <alignment horizontal="center" vertical="center"/>
    </xf>
    <xf numFmtId="0" fontId="0" fillId="35" borderId="45" xfId="0" applyFill="1" applyBorder="1" applyAlignment="1">
      <alignment horizontal="center" vertical="center"/>
    </xf>
    <xf numFmtId="0" fontId="0" fillId="35" borderId="47" xfId="0" applyFill="1" applyBorder="1" applyAlignment="1">
      <alignment horizontal="center" vertical="center"/>
    </xf>
    <xf numFmtId="0" fontId="0" fillId="36" borderId="47" xfId="0" applyFill="1" applyBorder="1" applyAlignment="1">
      <alignment horizontal="center" vertical="center"/>
    </xf>
    <xf numFmtId="0" fontId="0" fillId="37" borderId="47" xfId="0" applyFill="1" applyBorder="1" applyAlignment="1">
      <alignment horizontal="center" vertical="center"/>
    </xf>
    <xf numFmtId="0" fontId="0" fillId="38" borderId="47" xfId="0" applyFill="1" applyBorder="1" applyAlignment="1">
      <alignment horizontal="center" vertical="center"/>
    </xf>
    <xf numFmtId="0" fontId="0" fillId="39" borderId="47" xfId="0" applyFill="1" applyBorder="1" applyAlignment="1">
      <alignment horizontal="center" vertical="center"/>
    </xf>
    <xf numFmtId="0" fontId="0" fillId="35" borderId="52" xfId="0" applyFill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7" borderId="52" xfId="0" applyFill="1" applyBorder="1" applyAlignment="1">
      <alignment horizontal="center" vertical="center"/>
    </xf>
    <xf numFmtId="0" fontId="0" fillId="38" borderId="52" xfId="0" applyFill="1" applyBorder="1" applyAlignment="1">
      <alignment horizontal="center" vertical="center"/>
    </xf>
    <xf numFmtId="0" fontId="0" fillId="39" borderId="52" xfId="0" applyFill="1" applyBorder="1" applyAlignment="1">
      <alignment horizontal="center" vertical="center"/>
    </xf>
    <xf numFmtId="0" fontId="0" fillId="39" borderId="83" xfId="0" applyFill="1" applyBorder="1" applyAlignment="1">
      <alignment horizontal="center" vertical="center"/>
    </xf>
    <xf numFmtId="0" fontId="0" fillId="39" borderId="49" xfId="0" applyFill="1" applyBorder="1" applyAlignment="1">
      <alignment horizontal="center" vertical="center"/>
    </xf>
    <xf numFmtId="0" fontId="0" fillId="39" borderId="50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24" fillId="0" borderId="86" xfId="0" applyFont="1" applyBorder="1" applyAlignment="1">
      <alignment horizontal="center" vertical="center" wrapText="1"/>
    </xf>
    <xf numFmtId="0" fontId="24" fillId="0" borderId="88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left" vertical="center" wrapText="1"/>
    </xf>
    <xf numFmtId="0" fontId="24" fillId="0" borderId="91" xfId="0" applyFont="1" applyBorder="1" applyAlignment="1">
      <alignment horizontal="center" vertical="center" wrapText="1"/>
    </xf>
    <xf numFmtId="3" fontId="24" fillId="0" borderId="90" xfId="0" applyNumberFormat="1" applyFont="1" applyBorder="1" applyAlignment="1">
      <alignment horizontal="left" vertical="center" wrapText="1"/>
    </xf>
    <xf numFmtId="3" fontId="24" fillId="0" borderId="93" xfId="0" applyNumberFormat="1" applyFont="1" applyBorder="1" applyAlignment="1">
      <alignment horizontal="left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7" fillId="35" borderId="56" xfId="0" applyFont="1" applyFill="1" applyBorder="1" applyAlignment="1">
      <alignment horizontal="center" vertical="center"/>
    </xf>
    <xf numFmtId="0" fontId="27" fillId="36" borderId="56" xfId="0" applyFont="1" applyFill="1" applyBorder="1" applyAlignment="1">
      <alignment horizontal="center" vertical="center"/>
    </xf>
    <xf numFmtId="0" fontId="27" fillId="37" borderId="56" xfId="0" applyFont="1" applyFill="1" applyBorder="1" applyAlignment="1">
      <alignment horizontal="center" vertical="center"/>
    </xf>
    <xf numFmtId="0" fontId="27" fillId="38" borderId="56" xfId="0" applyFont="1" applyFill="1" applyBorder="1" applyAlignment="1">
      <alignment horizontal="center" vertical="center"/>
    </xf>
    <xf numFmtId="0" fontId="27" fillId="39" borderId="56" xfId="0" applyFont="1" applyFill="1" applyBorder="1" applyAlignment="1">
      <alignment horizontal="center" vertical="center"/>
    </xf>
    <xf numFmtId="0" fontId="27" fillId="39" borderId="57" xfId="0" applyFont="1" applyFill="1" applyBorder="1" applyAlignment="1">
      <alignment horizontal="center" vertical="center"/>
    </xf>
    <xf numFmtId="0" fontId="27" fillId="43" borderId="12" xfId="0" applyFont="1" applyFill="1" applyBorder="1" applyAlignment="1">
      <alignment horizontal="center" vertical="center"/>
    </xf>
    <xf numFmtId="0" fontId="27" fillId="43" borderId="11" xfId="0" applyFont="1" applyFill="1" applyBorder="1" applyAlignment="1">
      <alignment horizontal="center" vertical="center"/>
    </xf>
    <xf numFmtId="0" fontId="27" fillId="43" borderId="82" xfId="0" applyFont="1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27" fillId="43" borderId="100" xfId="0" applyFont="1" applyFill="1" applyBorder="1" applyAlignment="1">
      <alignment horizontal="center" vertical="center"/>
    </xf>
    <xf numFmtId="0" fontId="27" fillId="43" borderId="101" xfId="0" applyFont="1" applyFill="1" applyBorder="1" applyAlignment="1">
      <alignment horizontal="center" vertical="center"/>
    </xf>
    <xf numFmtId="0" fontId="27" fillId="43" borderId="102" xfId="0" applyFont="1" applyFill="1" applyBorder="1" applyAlignment="1">
      <alignment horizontal="center" vertical="center"/>
    </xf>
    <xf numFmtId="0" fontId="27" fillId="43" borderId="9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7" fillId="43" borderId="103" xfId="0" applyFont="1" applyFill="1" applyBorder="1" applyAlignment="1">
      <alignment horizontal="center" vertical="center"/>
    </xf>
    <xf numFmtId="0" fontId="27" fillId="43" borderId="104" xfId="0" applyFont="1" applyFill="1" applyBorder="1" applyAlignment="1">
      <alignment horizontal="center" vertical="center"/>
    </xf>
    <xf numFmtId="0" fontId="27" fillId="43" borderId="105" xfId="0" applyFont="1" applyFill="1" applyBorder="1" applyAlignment="1">
      <alignment horizontal="center" vertical="center"/>
    </xf>
    <xf numFmtId="0" fontId="27" fillId="43" borderId="96" xfId="0" applyFont="1" applyFill="1" applyBorder="1" applyAlignment="1">
      <alignment horizontal="center" vertical="center"/>
    </xf>
    <xf numFmtId="0" fontId="27" fillId="43" borderId="97" xfId="0" applyFont="1" applyFill="1" applyBorder="1" applyAlignment="1">
      <alignment horizontal="center" vertical="center"/>
    </xf>
    <xf numFmtId="0" fontId="27" fillId="43" borderId="106" xfId="0" applyFont="1" applyFill="1" applyBorder="1" applyAlignment="1">
      <alignment horizontal="center" vertical="center"/>
    </xf>
    <xf numFmtId="0" fontId="27" fillId="43" borderId="9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8" xfId="0" applyFill="1" applyBorder="1" applyAlignment="1">
      <alignment horizontal="center" vertical="center"/>
    </xf>
    <xf numFmtId="0" fontId="0" fillId="3" borderId="10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7" fillId="43" borderId="109" xfId="0" applyFont="1" applyFill="1" applyBorder="1" applyAlignment="1">
      <alignment horizontal="center" vertical="center"/>
    </xf>
    <xf numFmtId="0" fontId="24" fillId="0" borderId="92" xfId="0" applyFont="1" applyBorder="1" applyAlignment="1">
      <alignment horizontal="center" vertical="center" wrapText="1"/>
    </xf>
    <xf numFmtId="3" fontId="0" fillId="0" borderId="0" xfId="0" applyNumberFormat="1">
      <alignment vertical="center"/>
    </xf>
    <xf numFmtId="177" fontId="0" fillId="3" borderId="2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12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5" fillId="40" borderId="0" xfId="0" applyFont="1" applyFill="1" applyAlignment="1">
      <alignment horizontal="center" vertical="center" wrapText="1"/>
    </xf>
    <xf numFmtId="0" fontId="27" fillId="0" borderId="70" xfId="0" applyFont="1" applyBorder="1" applyAlignment="1">
      <alignment horizontal="center" vertical="center"/>
    </xf>
    <xf numFmtId="0" fontId="27" fillId="35" borderId="68" xfId="0" applyFont="1" applyFill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7" fillId="0" borderId="72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177" fontId="3" fillId="0" borderId="5" xfId="1" applyNumberFormat="1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29" fillId="3" borderId="0" xfId="0" applyFont="1" applyFill="1">
      <alignment vertical="center"/>
    </xf>
    <xf numFmtId="0" fontId="0" fillId="0" borderId="19" xfId="0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2" borderId="94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27" fillId="2" borderId="8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30" fillId="3" borderId="0" xfId="0" applyFont="1" applyFill="1">
      <alignment vertical="center"/>
    </xf>
    <xf numFmtId="0" fontId="27" fillId="2" borderId="4" xfId="0" applyFont="1" applyFill="1" applyBorder="1" applyAlignment="1">
      <alignment horizontal="center" vertical="center"/>
    </xf>
    <xf numFmtId="2" fontId="26" fillId="0" borderId="2" xfId="0" applyNumberFormat="1" applyFont="1" applyBorder="1" applyAlignment="1">
      <alignment horizontal="center" vertical="center"/>
    </xf>
    <xf numFmtId="2" fontId="26" fillId="0" borderId="25" xfId="0" applyNumberFormat="1" applyFont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27" fillId="3" borderId="98" xfId="0" applyFont="1" applyFill="1" applyBorder="1" applyAlignment="1">
      <alignment horizontal="center" vertical="center"/>
    </xf>
    <xf numFmtId="0" fontId="33" fillId="0" borderId="134" xfId="0" applyFont="1" applyBorder="1" applyAlignment="1">
      <alignment horizontal="center" vertical="center"/>
    </xf>
    <xf numFmtId="180" fontId="33" fillId="0" borderId="134" xfId="0" applyNumberFormat="1" applyFont="1" applyBorder="1" applyAlignment="1">
      <alignment horizontal="center" vertical="center"/>
    </xf>
    <xf numFmtId="0" fontId="33" fillId="0" borderId="134" xfId="34" applyFont="1" applyBorder="1" applyAlignment="1">
      <alignment horizontal="center" vertical="center"/>
    </xf>
    <xf numFmtId="180" fontId="33" fillId="0" borderId="134" xfId="34" applyNumberFormat="1" applyFont="1" applyBorder="1" applyAlignment="1">
      <alignment horizontal="center" vertical="center"/>
    </xf>
    <xf numFmtId="177" fontId="3" fillId="0" borderId="64" xfId="1" applyNumberFormat="1" applyFont="1" applyBorder="1" applyAlignment="1">
      <alignment horizontal="center" vertical="center"/>
    </xf>
    <xf numFmtId="177" fontId="3" fillId="0" borderId="108" xfId="1" applyNumberFormat="1" applyFont="1" applyBorder="1" applyAlignment="1">
      <alignment horizontal="center" vertical="center"/>
    </xf>
    <xf numFmtId="177" fontId="3" fillId="0" borderId="107" xfId="1" applyNumberFormat="1" applyFont="1" applyBorder="1" applyAlignment="1">
      <alignment horizontal="center" vertical="center"/>
    </xf>
    <xf numFmtId="0" fontId="33" fillId="0" borderId="134" xfId="45" applyFont="1" applyBorder="1" applyAlignment="1">
      <alignment horizontal="center" vertical="center"/>
    </xf>
    <xf numFmtId="38" fontId="33" fillId="0" borderId="134" xfId="45" applyNumberFormat="1" applyFont="1" applyBorder="1" applyAlignment="1">
      <alignment horizontal="center" vertical="center"/>
    </xf>
    <xf numFmtId="38" fontId="33" fillId="0" borderId="134" xfId="34" applyNumberFormat="1" applyFont="1" applyBorder="1" applyAlignment="1">
      <alignment horizontal="center" vertical="center"/>
    </xf>
    <xf numFmtId="0" fontId="33" fillId="0" borderId="5" xfId="45" applyFont="1" applyBorder="1" applyAlignment="1">
      <alignment horizontal="center" vertical="center"/>
    </xf>
    <xf numFmtId="0" fontId="26" fillId="3" borderId="0" xfId="0" applyFont="1" applyFill="1">
      <alignment vertical="center"/>
    </xf>
    <xf numFmtId="0" fontId="26" fillId="0" borderId="0" xfId="0" applyFont="1">
      <alignment vertical="center"/>
    </xf>
    <xf numFmtId="0" fontId="0" fillId="2" borderId="109" xfId="0" applyFill="1" applyBorder="1" applyAlignment="1" applyProtection="1">
      <alignment horizontal="center" vertical="center"/>
      <protection hidden="1"/>
    </xf>
    <xf numFmtId="0" fontId="0" fillId="3" borderId="20" xfId="0" applyFill="1" applyBorder="1" applyAlignment="1" applyProtection="1">
      <alignment horizontal="center" vertical="center"/>
      <protection hidden="1"/>
    </xf>
    <xf numFmtId="0" fontId="0" fillId="2" borderId="101" xfId="0" applyFill="1" applyBorder="1" applyAlignment="1" applyProtection="1">
      <alignment horizontal="center" vertical="center"/>
      <protection hidden="1"/>
    </xf>
    <xf numFmtId="0" fontId="0" fillId="3" borderId="114" xfId="0" applyFill="1" applyBorder="1" applyAlignment="1" applyProtection="1">
      <alignment horizontal="center" vertical="center"/>
      <protection hidden="1"/>
    </xf>
    <xf numFmtId="0" fontId="0" fillId="2" borderId="102" xfId="0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3" borderId="0" xfId="0" applyFill="1" applyProtection="1">
      <alignment vertical="center"/>
      <protection hidden="1"/>
    </xf>
    <xf numFmtId="0" fontId="0" fillId="3" borderId="40" xfId="0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36" fillId="45" borderId="99" xfId="0" applyFont="1" applyFill="1" applyBorder="1" applyAlignment="1" applyProtection="1">
      <alignment horizontal="center" vertical="center"/>
      <protection locked="0"/>
    </xf>
    <xf numFmtId="0" fontId="37" fillId="3" borderId="0" xfId="0" applyFont="1" applyFill="1" applyAlignment="1">
      <alignment horizontal="center" vertical="center"/>
    </xf>
    <xf numFmtId="0" fontId="39" fillId="43" borderId="99" xfId="0" applyFont="1" applyFill="1" applyBorder="1" applyAlignment="1">
      <alignment horizontal="center" vertical="center"/>
    </xf>
    <xf numFmtId="0" fontId="39" fillId="43" borderId="82" xfId="0" applyFont="1" applyFill="1" applyBorder="1" applyAlignment="1">
      <alignment horizontal="center" vertical="center"/>
    </xf>
    <xf numFmtId="0" fontId="39" fillId="43" borderId="12" xfId="0" applyFont="1" applyFill="1" applyBorder="1" applyAlignment="1">
      <alignment horizontal="center" vertical="center"/>
    </xf>
    <xf numFmtId="0" fontId="39" fillId="43" borderId="11" xfId="0" applyFont="1" applyFill="1" applyBorder="1" applyAlignment="1">
      <alignment horizontal="center" vertical="center"/>
    </xf>
    <xf numFmtId="0" fontId="39" fillId="43" borderId="109" xfId="0" applyFont="1" applyFill="1" applyBorder="1" applyAlignment="1">
      <alignment horizontal="center" vertical="center"/>
    </xf>
    <xf numFmtId="0" fontId="37" fillId="3" borderId="19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94" xfId="0" applyFont="1" applyFill="1" applyBorder="1" applyAlignment="1">
      <alignment horizontal="center" vertical="center"/>
    </xf>
    <xf numFmtId="0" fontId="39" fillId="43" borderId="101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9" fillId="43" borderId="102" xfId="0" applyFont="1" applyFill="1" applyBorder="1" applyAlignment="1">
      <alignment horizontal="center" vertical="center"/>
    </xf>
    <xf numFmtId="0" fontId="37" fillId="3" borderId="15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0" fontId="37" fillId="3" borderId="25" xfId="0" applyFont="1" applyFill="1" applyBorder="1" applyAlignment="1">
      <alignment horizontal="center" vertical="center"/>
    </xf>
    <xf numFmtId="0" fontId="39" fillId="43" borderId="100" xfId="0" applyFont="1" applyFill="1" applyBorder="1" applyAlignment="1">
      <alignment horizontal="center" vertical="center"/>
    </xf>
    <xf numFmtId="0" fontId="37" fillId="3" borderId="64" xfId="0" applyFont="1" applyFill="1" applyBorder="1" applyAlignment="1">
      <alignment horizontal="center" vertical="center"/>
    </xf>
    <xf numFmtId="0" fontId="37" fillId="3" borderId="112" xfId="0" applyFont="1" applyFill="1" applyBorder="1" applyAlignment="1">
      <alignment horizontal="center" vertical="center"/>
    </xf>
    <xf numFmtId="0" fontId="37" fillId="3" borderId="108" xfId="0" applyFont="1" applyFill="1" applyBorder="1" applyAlignment="1">
      <alignment horizontal="center" vertical="center"/>
    </xf>
    <xf numFmtId="0" fontId="37" fillId="3" borderId="114" xfId="0" applyFont="1" applyFill="1" applyBorder="1" applyAlignment="1">
      <alignment horizontal="center" vertical="center"/>
    </xf>
    <xf numFmtId="0" fontId="37" fillId="3" borderId="107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7" fillId="3" borderId="0" xfId="0" applyFont="1" applyFill="1">
      <alignment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23" xfId="0" applyFont="1" applyFill="1" applyBorder="1" applyAlignment="1">
      <alignment horizontal="center" vertical="center"/>
    </xf>
    <xf numFmtId="0" fontId="41" fillId="3" borderId="0" xfId="0" applyFont="1" applyFill="1">
      <alignment vertical="center"/>
    </xf>
    <xf numFmtId="0" fontId="41" fillId="2" borderId="19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41" fillId="0" borderId="0" xfId="0" applyFo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37" fillId="0" borderId="0" xfId="0" applyFont="1">
      <alignment vertical="center"/>
    </xf>
    <xf numFmtId="0" fontId="39" fillId="43" borderId="106" xfId="0" applyFont="1" applyFill="1" applyBorder="1" applyAlignment="1">
      <alignment horizontal="center" vertical="center"/>
    </xf>
    <xf numFmtId="0" fontId="39" fillId="43" borderId="97" xfId="0" applyFont="1" applyFill="1" applyBorder="1" applyAlignment="1">
      <alignment horizontal="center" vertical="center"/>
    </xf>
    <xf numFmtId="0" fontId="39" fillId="43" borderId="98" xfId="0" applyFont="1" applyFill="1" applyBorder="1" applyAlignment="1">
      <alignment horizontal="center" vertical="center"/>
    </xf>
    <xf numFmtId="0" fontId="39" fillId="43" borderId="104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9" fillId="43" borderId="105" xfId="0" applyFont="1" applyFill="1" applyBorder="1" applyAlignment="1">
      <alignment horizontal="center" vertical="center"/>
    </xf>
    <xf numFmtId="0" fontId="37" fillId="3" borderId="4" xfId="0" applyFont="1" applyFill="1" applyBorder="1" applyAlignment="1">
      <alignment horizontal="center" vertical="center"/>
    </xf>
    <xf numFmtId="0" fontId="37" fillId="3" borderId="66" xfId="0" applyFont="1" applyFill="1" applyBorder="1" applyAlignment="1">
      <alignment horizontal="center" vertical="center"/>
    </xf>
    <xf numFmtId="0" fontId="37" fillId="3" borderId="20" xfId="0" applyFont="1" applyFill="1" applyBorder="1" applyAlignment="1">
      <alignment horizontal="center" vertical="center"/>
    </xf>
    <xf numFmtId="0" fontId="37" fillId="3" borderId="67" xfId="0" applyFont="1" applyFill="1" applyBorder="1" applyAlignment="1">
      <alignment horizontal="center" vertical="center"/>
    </xf>
    <xf numFmtId="0" fontId="37" fillId="3" borderId="14" xfId="0" applyFont="1" applyFill="1" applyBorder="1" applyAlignment="1">
      <alignment horizontal="center" vertical="center"/>
    </xf>
    <xf numFmtId="0" fontId="39" fillId="3" borderId="19" xfId="0" applyFont="1" applyFill="1" applyBorder="1" applyAlignment="1">
      <alignment horizontal="center" vertical="center"/>
    </xf>
    <xf numFmtId="0" fontId="39" fillId="3" borderId="9" xfId="0" applyFont="1" applyFill="1" applyBorder="1" applyAlignment="1">
      <alignment horizontal="center" vertical="center"/>
    </xf>
    <xf numFmtId="0" fontId="39" fillId="3" borderId="94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45" fillId="3" borderId="5" xfId="0" applyFont="1" applyFill="1" applyBorder="1" applyAlignment="1" applyProtection="1">
      <alignment horizontal="center" vertical="center"/>
      <protection locked="0"/>
    </xf>
    <xf numFmtId="0" fontId="45" fillId="3" borderId="24" xfId="0" applyFont="1" applyFill="1" applyBorder="1" applyAlignment="1" applyProtection="1">
      <alignment horizontal="center" vertical="center"/>
      <protection locked="0"/>
    </xf>
    <xf numFmtId="0" fontId="39" fillId="3" borderId="4" xfId="0" applyFont="1" applyFill="1" applyBorder="1" applyAlignment="1">
      <alignment horizontal="center" vertical="center"/>
    </xf>
    <xf numFmtId="0" fontId="45" fillId="3" borderId="2" xfId="0" applyFont="1" applyFill="1" applyBorder="1" applyAlignment="1" applyProtection="1">
      <alignment horizontal="center" vertical="center"/>
      <protection locked="0"/>
    </xf>
    <xf numFmtId="0" fontId="45" fillId="3" borderId="25" xfId="0" applyFont="1" applyFill="1" applyBorder="1" applyAlignment="1" applyProtection="1">
      <alignment horizontal="center" vertical="center"/>
      <protection locked="0"/>
    </xf>
    <xf numFmtId="1" fontId="37" fillId="3" borderId="5" xfId="0" applyNumberFormat="1" applyFont="1" applyFill="1" applyBorder="1" applyAlignment="1">
      <alignment horizontal="center" vertical="center"/>
    </xf>
    <xf numFmtId="1" fontId="37" fillId="3" borderId="2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179" fontId="37" fillId="0" borderId="24" xfId="0" applyNumberFormat="1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178" fontId="37" fillId="0" borderId="24" xfId="0" applyNumberFormat="1" applyFont="1" applyBorder="1" applyAlignment="1">
      <alignment horizontal="center" vertical="center"/>
    </xf>
    <xf numFmtId="178" fontId="37" fillId="0" borderId="25" xfId="0" applyNumberFormat="1" applyFont="1" applyBorder="1" applyAlignment="1">
      <alignment horizontal="center" vertical="center"/>
    </xf>
    <xf numFmtId="0" fontId="43" fillId="3" borderId="0" xfId="0" applyFont="1" applyFill="1">
      <alignment vertical="center"/>
    </xf>
    <xf numFmtId="0" fontId="43" fillId="3" borderId="0" xfId="0" applyFont="1" applyFill="1" applyAlignment="1">
      <alignment horizontal="center" vertical="center"/>
    </xf>
    <xf numFmtId="0" fontId="43" fillId="0" borderId="55" xfId="0" applyFont="1" applyBorder="1" applyAlignment="1">
      <alignment horizontal="center" vertical="center"/>
    </xf>
    <xf numFmtId="0" fontId="43" fillId="0" borderId="54" xfId="0" applyFont="1" applyBorder="1" applyAlignment="1">
      <alignment horizontal="center" vertical="center"/>
    </xf>
    <xf numFmtId="0" fontId="43" fillId="0" borderId="53" xfId="0" applyFont="1" applyBorder="1" applyAlignment="1">
      <alignment horizontal="center" vertical="center"/>
    </xf>
    <xf numFmtId="0" fontId="43" fillId="0" borderId="0" xfId="0" applyFont="1">
      <alignment vertical="center"/>
    </xf>
    <xf numFmtId="0" fontId="43" fillId="0" borderId="58" xfId="0" applyFont="1" applyBorder="1" applyAlignment="1">
      <alignment horizontal="center" vertical="center"/>
    </xf>
    <xf numFmtId="0" fontId="39" fillId="3" borderId="0" xfId="0" applyFont="1" applyFill="1">
      <alignment vertical="center"/>
    </xf>
    <xf numFmtId="0" fontId="37" fillId="0" borderId="119" xfId="0" applyFont="1" applyBorder="1" applyAlignment="1">
      <alignment horizontal="center" vertical="center"/>
    </xf>
    <xf numFmtId="0" fontId="39" fillId="0" borderId="55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39" fillId="0" borderId="53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39" fillId="35" borderId="120" xfId="0" applyFont="1" applyFill="1" applyBorder="1" applyAlignment="1">
      <alignment horizontal="center" vertical="center"/>
    </xf>
    <xf numFmtId="0" fontId="37" fillId="35" borderId="51" xfId="0" applyFont="1" applyFill="1" applyBorder="1" applyAlignment="1">
      <alignment horizontal="center" vertical="center"/>
    </xf>
    <xf numFmtId="0" fontId="37" fillId="35" borderId="6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9" fillId="35" borderId="121" xfId="0" applyFont="1" applyFill="1" applyBorder="1" applyAlignment="1">
      <alignment horizontal="center" vertical="center"/>
    </xf>
    <xf numFmtId="0" fontId="39" fillId="36" borderId="121" xfId="0" applyFont="1" applyFill="1" applyBorder="1" applyAlignment="1">
      <alignment horizontal="center" vertical="center"/>
    </xf>
    <xf numFmtId="0" fontId="37" fillId="36" borderId="51" xfId="0" applyFont="1" applyFill="1" applyBorder="1" applyAlignment="1">
      <alignment horizontal="center" vertical="center"/>
    </xf>
    <xf numFmtId="0" fontId="37" fillId="36" borderId="61" xfId="0" applyFont="1" applyFill="1" applyBorder="1" applyAlignment="1">
      <alignment horizontal="center" vertical="center"/>
    </xf>
    <xf numFmtId="0" fontId="39" fillId="37" borderId="121" xfId="0" applyFont="1" applyFill="1" applyBorder="1" applyAlignment="1">
      <alignment horizontal="center" vertical="center"/>
    </xf>
    <xf numFmtId="0" fontId="37" fillId="37" borderId="51" xfId="0" applyFont="1" applyFill="1" applyBorder="1" applyAlignment="1">
      <alignment horizontal="center" vertical="center"/>
    </xf>
    <xf numFmtId="0" fontId="37" fillId="37" borderId="61" xfId="0" applyFont="1" applyFill="1" applyBorder="1" applyAlignment="1">
      <alignment horizontal="center" vertical="center"/>
    </xf>
    <xf numFmtId="0" fontId="39" fillId="38" borderId="121" xfId="0" applyFont="1" applyFill="1" applyBorder="1" applyAlignment="1">
      <alignment horizontal="center" vertical="center"/>
    </xf>
    <xf numFmtId="0" fontId="37" fillId="38" borderId="51" xfId="0" applyFont="1" applyFill="1" applyBorder="1" applyAlignment="1">
      <alignment horizontal="center" vertical="center"/>
    </xf>
    <xf numFmtId="0" fontId="37" fillId="38" borderId="61" xfId="0" applyFont="1" applyFill="1" applyBorder="1" applyAlignment="1">
      <alignment horizontal="center" vertical="center"/>
    </xf>
    <xf numFmtId="0" fontId="39" fillId="39" borderId="121" xfId="0" applyFont="1" applyFill="1" applyBorder="1" applyAlignment="1">
      <alignment horizontal="center" vertical="center"/>
    </xf>
    <xf numFmtId="0" fontId="37" fillId="39" borderId="51" xfId="0" applyFont="1" applyFill="1" applyBorder="1" applyAlignment="1">
      <alignment horizontal="center" vertical="center"/>
    </xf>
    <xf numFmtId="0" fontId="37" fillId="39" borderId="61" xfId="0" applyFont="1" applyFill="1" applyBorder="1" applyAlignment="1">
      <alignment horizontal="center" vertical="center"/>
    </xf>
    <xf numFmtId="0" fontId="39" fillId="39" borderId="122" xfId="0" applyFont="1" applyFill="1" applyBorder="1" applyAlignment="1">
      <alignment horizontal="center" vertical="center"/>
    </xf>
    <xf numFmtId="0" fontId="37" fillId="39" borderId="62" xfId="0" applyFont="1" applyFill="1" applyBorder="1" applyAlignment="1">
      <alignment horizontal="center" vertical="center"/>
    </xf>
    <xf numFmtId="0" fontId="37" fillId="39" borderId="42" xfId="0" applyFont="1" applyFill="1" applyBorder="1" applyAlignment="1">
      <alignment horizontal="center" vertical="center"/>
    </xf>
    <xf numFmtId="0" fontId="39" fillId="35" borderId="59" xfId="0" applyFont="1" applyFill="1" applyBorder="1" applyAlignment="1">
      <alignment horizontal="center" vertical="center"/>
    </xf>
    <xf numFmtId="0" fontId="39" fillId="35" borderId="56" xfId="0" applyFont="1" applyFill="1" applyBorder="1" applyAlignment="1">
      <alignment horizontal="center" vertical="center"/>
    </xf>
    <xf numFmtId="0" fontId="39" fillId="36" borderId="56" xfId="0" applyFont="1" applyFill="1" applyBorder="1" applyAlignment="1">
      <alignment horizontal="center" vertical="center"/>
    </xf>
    <xf numFmtId="0" fontId="39" fillId="37" borderId="56" xfId="0" applyFont="1" applyFill="1" applyBorder="1" applyAlignment="1">
      <alignment horizontal="center" vertical="center"/>
    </xf>
    <xf numFmtId="0" fontId="39" fillId="38" borderId="56" xfId="0" applyFont="1" applyFill="1" applyBorder="1" applyAlignment="1">
      <alignment horizontal="center" vertical="center"/>
    </xf>
    <xf numFmtId="0" fontId="39" fillId="39" borderId="56" xfId="0" applyFont="1" applyFill="1" applyBorder="1" applyAlignment="1">
      <alignment horizontal="center" vertical="center"/>
    </xf>
    <xf numFmtId="0" fontId="39" fillId="39" borderId="57" xfId="0" applyFont="1" applyFill="1" applyBorder="1" applyAlignment="1">
      <alignment horizontal="center" vertical="center"/>
    </xf>
    <xf numFmtId="0" fontId="39" fillId="43" borderId="111" xfId="0" applyFont="1" applyFill="1" applyBorder="1" applyAlignment="1">
      <alignment horizontal="center" vertical="center"/>
    </xf>
    <xf numFmtId="0" fontId="47" fillId="41" borderId="109" xfId="0" applyFont="1" applyFill="1" applyBorder="1" applyAlignment="1">
      <alignment horizontal="center" vertical="center" wrapText="1"/>
    </xf>
    <xf numFmtId="0" fontId="47" fillId="40" borderId="66" xfId="0" applyFont="1" applyFill="1" applyBorder="1" applyAlignment="1">
      <alignment horizontal="center" vertical="center" wrapText="1"/>
    </xf>
    <xf numFmtId="0" fontId="47" fillId="40" borderId="9" xfId="0" applyFont="1" applyFill="1" applyBorder="1" applyAlignment="1">
      <alignment horizontal="center" vertical="center" wrapText="1"/>
    </xf>
    <xf numFmtId="0" fontId="47" fillId="40" borderId="21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5" fillId="43" borderId="82" xfId="0" applyFont="1" applyFill="1" applyBorder="1" applyAlignment="1">
      <alignment horizontal="center" vertical="center"/>
    </xf>
    <xf numFmtId="0" fontId="50" fillId="43" borderId="12" xfId="0" applyFont="1" applyFill="1" applyBorder="1" applyAlignment="1">
      <alignment horizontal="center" vertical="center"/>
    </xf>
    <xf numFmtId="0" fontId="52" fillId="43" borderId="12" xfId="0" applyFont="1" applyFill="1" applyBorder="1" applyAlignment="1">
      <alignment horizontal="center" vertical="center"/>
    </xf>
    <xf numFmtId="0" fontId="54" fillId="43" borderId="11" xfId="0" applyFont="1" applyFill="1" applyBorder="1" applyAlignment="1">
      <alignment horizontal="center" vertical="center"/>
    </xf>
    <xf numFmtId="0" fontId="47" fillId="41" borderId="101" xfId="0" applyFont="1" applyFill="1" applyBorder="1" applyAlignment="1">
      <alignment horizontal="center" vertical="center" wrapText="1"/>
    </xf>
    <xf numFmtId="0" fontId="47" fillId="40" borderId="64" xfId="0" applyFont="1" applyFill="1" applyBorder="1" applyAlignment="1">
      <alignment horizontal="center" vertical="center" wrapText="1"/>
    </xf>
    <xf numFmtId="0" fontId="47" fillId="40" borderId="7" xfId="0" applyFont="1" applyFill="1" applyBorder="1" applyAlignment="1">
      <alignment horizontal="center" vertical="center" wrapText="1"/>
    </xf>
    <xf numFmtId="0" fontId="47" fillId="40" borderId="6" xfId="0" applyFont="1" applyFill="1" applyBorder="1" applyAlignment="1">
      <alignment horizontal="center" vertical="center" wrapText="1"/>
    </xf>
    <xf numFmtId="0" fontId="45" fillId="0" borderId="64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10" fontId="54" fillId="0" borderId="23" xfId="51" applyNumberFormat="1" applyFont="1" applyBorder="1" applyAlignment="1">
      <alignment horizontal="center" vertical="center"/>
    </xf>
    <xf numFmtId="0" fontId="45" fillId="0" borderId="107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10" fontId="54" fillId="0" borderId="25" xfId="51" applyNumberFormat="1" applyFont="1" applyBorder="1" applyAlignment="1">
      <alignment horizontal="center" vertical="center"/>
    </xf>
    <xf numFmtId="0" fontId="47" fillId="40" borderId="108" xfId="0" applyFont="1" applyFill="1" applyBorder="1" applyAlignment="1">
      <alignment horizontal="center" vertical="center" wrapText="1"/>
    </xf>
    <xf numFmtId="0" fontId="47" fillId="40" borderId="5" xfId="0" applyFont="1" applyFill="1" applyBorder="1" applyAlignment="1">
      <alignment horizontal="center" vertical="center" wrapText="1"/>
    </xf>
    <xf numFmtId="0" fontId="47" fillId="41" borderId="102" xfId="0" applyFont="1" applyFill="1" applyBorder="1" applyAlignment="1">
      <alignment horizontal="center" vertical="center" wrapText="1"/>
    </xf>
    <xf numFmtId="0" fontId="47" fillId="40" borderId="107" xfId="0" applyFont="1" applyFill="1" applyBorder="1" applyAlignment="1">
      <alignment horizontal="center" vertical="center" wrapText="1"/>
    </xf>
    <xf numFmtId="0" fontId="47" fillId="40" borderId="2" xfId="0" applyFont="1" applyFill="1" applyBorder="1" applyAlignment="1">
      <alignment horizontal="center" vertical="center" wrapText="1"/>
    </xf>
    <xf numFmtId="0" fontId="47" fillId="40" borderId="113" xfId="0" applyFont="1" applyFill="1" applyBorder="1" applyAlignment="1">
      <alignment horizontal="center" vertical="center" wrapText="1"/>
    </xf>
    <xf numFmtId="0" fontId="47" fillId="42" borderId="103" xfId="0" applyFont="1" applyFill="1" applyBorder="1" applyAlignment="1">
      <alignment horizontal="center" vertical="center" wrapText="1"/>
    </xf>
    <xf numFmtId="0" fontId="47" fillId="40" borderId="19" xfId="0" applyFont="1" applyFill="1" applyBorder="1" applyAlignment="1">
      <alignment horizontal="center" vertical="center" wrapText="1"/>
    </xf>
    <xf numFmtId="0" fontId="47" fillId="42" borderId="104" xfId="0" applyFont="1" applyFill="1" applyBorder="1" applyAlignment="1">
      <alignment horizontal="center" vertical="center" wrapText="1"/>
    </xf>
    <xf numFmtId="0" fontId="47" fillId="40" borderId="8" xfId="0" applyFont="1" applyFill="1" applyBorder="1" applyAlignment="1">
      <alignment horizontal="center" vertical="center" wrapText="1"/>
    </xf>
    <xf numFmtId="0" fontId="47" fillId="42" borderId="10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73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9" fillId="43" borderId="123" xfId="0" applyFont="1" applyFill="1" applyBorder="1" applyAlignment="1">
      <alignment horizontal="center" vertical="center"/>
    </xf>
    <xf numFmtId="0" fontId="47" fillId="41" borderId="103" xfId="0" applyFont="1" applyFill="1" applyBorder="1" applyAlignment="1">
      <alignment horizontal="center" vertical="center" wrapText="1"/>
    </xf>
    <xf numFmtId="0" fontId="47" fillId="41" borderId="104" xfId="0" applyFont="1" applyFill="1" applyBorder="1" applyAlignment="1">
      <alignment horizontal="center" vertical="center" wrapText="1"/>
    </xf>
    <xf numFmtId="0" fontId="47" fillId="40" borderId="10" xfId="0" applyFont="1" applyFill="1" applyBorder="1" applyAlignment="1">
      <alignment horizontal="center" vertical="center" wrapText="1"/>
    </xf>
    <xf numFmtId="0" fontId="47" fillId="41" borderId="105" xfId="0" applyFont="1" applyFill="1" applyBorder="1" applyAlignment="1">
      <alignment horizontal="center" vertical="center" wrapText="1"/>
    </xf>
    <xf numFmtId="0" fontId="47" fillId="40" borderId="116" xfId="0" applyFont="1" applyFill="1" applyBorder="1" applyAlignment="1">
      <alignment horizontal="center" vertical="center" wrapText="1"/>
    </xf>
    <xf numFmtId="0" fontId="47" fillId="40" borderId="117" xfId="0" applyFont="1" applyFill="1" applyBorder="1" applyAlignment="1">
      <alignment horizontal="center" vertical="center" wrapText="1"/>
    </xf>
    <xf numFmtId="0" fontId="47" fillId="40" borderId="133" xfId="0" applyFont="1" applyFill="1" applyBorder="1" applyAlignment="1">
      <alignment horizontal="center" vertical="center" wrapText="1"/>
    </xf>
    <xf numFmtId="0" fontId="47" fillId="42" borderId="124" xfId="0" applyFont="1" applyFill="1" applyBorder="1" applyAlignment="1">
      <alignment horizontal="center" vertical="center" wrapText="1"/>
    </xf>
    <xf numFmtId="0" fontId="47" fillId="40" borderId="125" xfId="0" applyFont="1" applyFill="1" applyBorder="1" applyAlignment="1">
      <alignment horizontal="center" vertical="center" wrapText="1"/>
    </xf>
    <xf numFmtId="0" fontId="47" fillId="40" borderId="126" xfId="0" applyFont="1" applyFill="1" applyBorder="1" applyAlignment="1">
      <alignment horizontal="center" vertical="center" wrapText="1"/>
    </xf>
    <xf numFmtId="0" fontId="47" fillId="40" borderId="127" xfId="0" applyFont="1" applyFill="1" applyBorder="1" applyAlignment="1">
      <alignment horizontal="center" vertical="center" wrapText="1"/>
    </xf>
    <xf numFmtId="0" fontId="47" fillId="40" borderId="110" xfId="0" applyFont="1" applyFill="1" applyBorder="1" applyAlignment="1">
      <alignment horizontal="center" vertical="center" wrapText="1"/>
    </xf>
    <xf numFmtId="0" fontId="47" fillId="40" borderId="141" xfId="0" applyFont="1" applyFill="1" applyBorder="1" applyAlignment="1">
      <alignment horizontal="center" vertical="center" wrapText="1"/>
    </xf>
    <xf numFmtId="0" fontId="47" fillId="40" borderId="128" xfId="0" applyFont="1" applyFill="1" applyBorder="1" applyAlignment="1">
      <alignment horizontal="center" vertical="center" wrapText="1"/>
    </xf>
    <xf numFmtId="0" fontId="47" fillId="40" borderId="129" xfId="0" applyFont="1" applyFill="1" applyBorder="1" applyAlignment="1">
      <alignment horizontal="center" vertical="center" wrapText="1"/>
    </xf>
    <xf numFmtId="0" fontId="47" fillId="44" borderId="109" xfId="0" applyFont="1" applyFill="1" applyBorder="1" applyAlignment="1">
      <alignment horizontal="center" vertical="center" wrapText="1"/>
    </xf>
    <xf numFmtId="0" fontId="47" fillId="44" borderId="101" xfId="0" applyFont="1" applyFill="1" applyBorder="1" applyAlignment="1">
      <alignment horizontal="center" vertical="center" wrapText="1"/>
    </xf>
    <xf numFmtId="0" fontId="47" fillId="44" borderId="102" xfId="0" applyFont="1" applyFill="1" applyBorder="1" applyAlignment="1">
      <alignment horizontal="center" vertical="center" wrapText="1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37" xfId="0" applyBorder="1">
      <alignment vertical="center"/>
    </xf>
    <xf numFmtId="0" fontId="24" fillId="0" borderId="142" xfId="0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3" fontId="24" fillId="0" borderId="89" xfId="0" applyNumberFormat="1" applyFont="1" applyBorder="1" applyAlignment="1">
      <alignment horizontal="center" vertical="center" wrapText="1"/>
    </xf>
    <xf numFmtId="3" fontId="24" fillId="0" borderId="90" xfId="0" applyNumberFormat="1" applyFont="1" applyBorder="1" applyAlignment="1">
      <alignment horizontal="center" vertical="center" wrapText="1"/>
    </xf>
    <xf numFmtId="3" fontId="24" fillId="0" borderId="89" xfId="0" applyNumberFormat="1" applyFont="1" applyBorder="1" applyAlignment="1">
      <alignment horizontal="right" vertical="center" wrapText="1"/>
    </xf>
    <xf numFmtId="3" fontId="24" fillId="0" borderId="92" xfId="0" applyNumberFormat="1" applyFont="1" applyBorder="1" applyAlignment="1">
      <alignment horizontal="right" vertical="center" wrapText="1"/>
    </xf>
    <xf numFmtId="3" fontId="24" fillId="0" borderId="92" xfId="0" applyNumberFormat="1" applyFont="1" applyBorder="1" applyAlignment="1">
      <alignment horizontal="center" vertical="center" wrapText="1"/>
    </xf>
    <xf numFmtId="3" fontId="24" fillId="0" borderId="93" xfId="0" applyNumberFormat="1" applyFont="1" applyBorder="1" applyAlignment="1">
      <alignment horizontal="center" vertical="center" wrapText="1"/>
    </xf>
    <xf numFmtId="3" fontId="24" fillId="0" borderId="87" xfId="0" applyNumberFormat="1" applyFont="1" applyBorder="1" applyAlignment="1">
      <alignment horizontal="right" vertical="center" wrapText="1"/>
    </xf>
    <xf numFmtId="3" fontId="24" fillId="0" borderId="87" xfId="0" applyNumberFormat="1" applyFont="1" applyBorder="1" applyAlignment="1">
      <alignment horizontal="center" vertical="center" wrapText="1"/>
    </xf>
    <xf numFmtId="3" fontId="24" fillId="0" borderId="142" xfId="0" applyNumberFormat="1" applyFont="1" applyBorder="1" applyAlignment="1">
      <alignment horizontal="left" vertical="center" wrapText="1"/>
    </xf>
    <xf numFmtId="3" fontId="24" fillId="0" borderId="87" xfId="0" applyNumberFormat="1" applyFont="1" applyBorder="1" applyAlignment="1">
      <alignment horizontal="left" vertical="center" wrapText="1"/>
    </xf>
    <xf numFmtId="3" fontId="24" fillId="0" borderId="89" xfId="0" applyNumberFormat="1" applyFont="1" applyBorder="1" applyAlignment="1">
      <alignment horizontal="left" vertical="center" wrapText="1"/>
    </xf>
    <xf numFmtId="3" fontId="24" fillId="0" borderId="92" xfId="0" applyNumberFormat="1" applyFont="1" applyBorder="1" applyAlignment="1">
      <alignment horizontal="left" vertical="center" wrapText="1"/>
    </xf>
    <xf numFmtId="178" fontId="37" fillId="0" borderId="23" xfId="0" applyNumberFormat="1" applyFont="1" applyBorder="1" applyAlignment="1">
      <alignment horizontal="center" vertical="center"/>
    </xf>
    <xf numFmtId="0" fontId="57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58" fillId="40" borderId="107" xfId="0" applyFont="1" applyFill="1" applyBorder="1" applyAlignment="1">
      <alignment horizontal="center" vertical="center" wrapText="1"/>
    </xf>
    <xf numFmtId="0" fontId="58" fillId="40" borderId="2" xfId="0" applyFont="1" applyFill="1" applyBorder="1" applyAlignment="1">
      <alignment horizontal="center" vertical="center" wrapText="1"/>
    </xf>
    <xf numFmtId="179" fontId="37" fillId="0" borderId="23" xfId="0" applyNumberFormat="1" applyFont="1" applyBorder="1" applyAlignment="1">
      <alignment horizontal="center" vertical="center"/>
    </xf>
    <xf numFmtId="0" fontId="25" fillId="40" borderId="110" xfId="0" applyFont="1" applyFill="1" applyBorder="1" applyAlignment="1">
      <alignment vertical="center" wrapText="1"/>
    </xf>
    <xf numFmtId="0" fontId="59" fillId="3" borderId="0" xfId="0" applyFont="1" applyFill="1" applyAlignment="1">
      <alignment horizontal="center" vertical="center"/>
    </xf>
    <xf numFmtId="0" fontId="60" fillId="43" borderId="11" xfId="0" applyFont="1" applyFill="1" applyBorder="1" applyAlignment="1">
      <alignment horizontal="center" vertical="center"/>
    </xf>
    <xf numFmtId="0" fontId="61" fillId="0" borderId="94" xfId="0" applyFont="1" applyBorder="1" applyAlignment="1">
      <alignment horizontal="center" vertical="center"/>
    </xf>
    <xf numFmtId="0" fontId="61" fillId="0" borderId="23" xfId="0" applyFont="1" applyBorder="1" applyAlignment="1">
      <alignment horizontal="center" vertical="center"/>
    </xf>
    <xf numFmtId="0" fontId="61" fillId="0" borderId="95" xfId="0" applyFont="1" applyBorder="1" applyAlignment="1">
      <alignment horizontal="center" vertical="center"/>
    </xf>
    <xf numFmtId="0" fontId="62" fillId="0" borderId="0" xfId="0" applyFont="1">
      <alignment vertical="center"/>
    </xf>
    <xf numFmtId="0" fontId="60" fillId="43" borderId="98" xfId="0" applyFont="1" applyFill="1" applyBorder="1" applyAlignment="1">
      <alignment horizontal="center" vertical="center"/>
    </xf>
    <xf numFmtId="0" fontId="61" fillId="0" borderId="24" xfId="0" applyFont="1" applyBorder="1" applyAlignment="1">
      <alignment horizontal="center" vertical="center"/>
    </xf>
    <xf numFmtId="0" fontId="45" fillId="3" borderId="66" xfId="0" applyFont="1" applyFill="1" applyBorder="1" applyAlignment="1">
      <alignment horizontal="center" vertical="center"/>
    </xf>
    <xf numFmtId="0" fontId="50" fillId="3" borderId="9" xfId="0" applyFont="1" applyFill="1" applyBorder="1" applyAlignment="1">
      <alignment horizontal="center" vertical="center"/>
    </xf>
    <xf numFmtId="0" fontId="52" fillId="3" borderId="9" xfId="0" applyFont="1" applyFill="1" applyBorder="1" applyAlignment="1">
      <alignment horizontal="center" vertical="center"/>
    </xf>
    <xf numFmtId="10" fontId="54" fillId="3" borderId="94" xfId="51" applyNumberFormat="1" applyFont="1" applyFill="1" applyBorder="1" applyAlignment="1">
      <alignment horizontal="center" vertical="center"/>
    </xf>
    <xf numFmtId="0" fontId="45" fillId="0" borderId="108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10" fontId="54" fillId="0" borderId="24" xfId="51" applyNumberFormat="1" applyFont="1" applyBorder="1" applyAlignment="1">
      <alignment horizontal="center" vertical="center"/>
    </xf>
    <xf numFmtId="0" fontId="60" fillId="43" borderId="132" xfId="0" applyFont="1" applyFill="1" applyBorder="1" applyAlignment="1">
      <alignment horizontal="center" vertical="center"/>
    </xf>
    <xf numFmtId="0" fontId="60" fillId="43" borderId="109" xfId="0" applyFont="1" applyFill="1" applyBorder="1" applyAlignment="1">
      <alignment horizontal="center" vertical="center"/>
    </xf>
    <xf numFmtId="0" fontId="60" fillId="43" borderId="101" xfId="0" applyFont="1" applyFill="1" applyBorder="1" applyAlignment="1">
      <alignment horizontal="center" vertical="center"/>
    </xf>
    <xf numFmtId="0" fontId="60" fillId="43" borderId="102" xfId="0" applyFont="1" applyFill="1" applyBorder="1" applyAlignment="1">
      <alignment horizontal="center" vertical="center"/>
    </xf>
    <xf numFmtId="0" fontId="61" fillId="43" borderId="106" xfId="0" applyFont="1" applyFill="1" applyBorder="1" applyAlignment="1">
      <alignment horizontal="center" vertical="center"/>
    </xf>
    <xf numFmtId="0" fontId="63" fillId="43" borderId="97" xfId="0" applyFont="1" applyFill="1" applyBorder="1" applyAlignment="1">
      <alignment horizontal="center" vertical="center"/>
    </xf>
    <xf numFmtId="0" fontId="64" fillId="43" borderId="97" xfId="0" applyFont="1" applyFill="1" applyBorder="1" applyAlignment="1">
      <alignment horizontal="center" vertical="center"/>
    </xf>
    <xf numFmtId="0" fontId="65" fillId="43" borderId="98" xfId="0" applyFont="1" applyFill="1" applyBorder="1" applyAlignment="1">
      <alignment horizontal="center" vertical="center"/>
    </xf>
    <xf numFmtId="0" fontId="47" fillId="40" borderId="4" xfId="0" applyFont="1" applyFill="1" applyBorder="1" applyAlignment="1">
      <alignment horizontal="center" vertical="center" wrapText="1"/>
    </xf>
    <xf numFmtId="0" fontId="62" fillId="3" borderId="0" xfId="0" applyFont="1" applyFill="1" applyAlignment="1">
      <alignment horizontal="center" vertical="center"/>
    </xf>
    <xf numFmtId="0" fontId="57" fillId="0" borderId="0" xfId="0" applyFont="1">
      <alignment vertical="center"/>
    </xf>
    <xf numFmtId="0" fontId="60" fillId="0" borderId="24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1" fillId="3" borderId="44" xfId="0" applyFont="1" applyFill="1" applyBorder="1" applyAlignment="1">
      <alignment horizontal="center" vertical="center"/>
    </xf>
    <xf numFmtId="0" fontId="41" fillId="3" borderId="45" xfId="0" applyFont="1" applyFill="1" applyBorder="1" applyAlignment="1">
      <alignment horizontal="center" vertical="center"/>
    </xf>
    <xf numFmtId="0" fontId="41" fillId="3" borderId="49" xfId="0" applyFont="1" applyFill="1" applyBorder="1" applyAlignment="1">
      <alignment horizontal="center" vertical="center"/>
    </xf>
    <xf numFmtId="0" fontId="41" fillId="3" borderId="50" xfId="0" applyFont="1" applyFill="1" applyBorder="1" applyAlignment="1">
      <alignment horizontal="center" vertical="center"/>
    </xf>
    <xf numFmtId="0" fontId="45" fillId="3" borderId="2" xfId="0" applyFont="1" applyFill="1" applyBorder="1" applyAlignment="1" applyProtection="1">
      <alignment horizontal="center" vertical="center"/>
      <protection locked="0"/>
    </xf>
    <xf numFmtId="0" fontId="45" fillId="3" borderId="25" xfId="0" applyFont="1" applyFill="1" applyBorder="1" applyAlignment="1" applyProtection="1">
      <alignment horizontal="center" vertical="center"/>
      <protection locked="0"/>
    </xf>
    <xf numFmtId="0" fontId="27" fillId="43" borderId="130" xfId="0" applyFont="1" applyFill="1" applyBorder="1" applyAlignment="1">
      <alignment horizontal="center" vertical="center"/>
    </xf>
    <xf numFmtId="0" fontId="27" fillId="43" borderId="131" xfId="0" applyFont="1" applyFill="1" applyBorder="1" applyAlignment="1">
      <alignment horizontal="center" vertical="center"/>
    </xf>
    <xf numFmtId="0" fontId="27" fillId="43" borderId="17" xfId="0" applyFont="1" applyFill="1" applyBorder="1" applyAlignment="1">
      <alignment horizontal="center" vertical="center"/>
    </xf>
    <xf numFmtId="0" fontId="27" fillId="43" borderId="13" xfId="0" applyFont="1" applyFill="1" applyBorder="1" applyAlignment="1">
      <alignment horizontal="center" vertical="center"/>
    </xf>
    <xf numFmtId="0" fontId="27" fillId="43" borderId="12" xfId="0" applyFont="1" applyFill="1" applyBorder="1" applyAlignment="1">
      <alignment horizontal="center" vertical="center"/>
    </xf>
    <xf numFmtId="0" fontId="27" fillId="43" borderId="11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94" xfId="0" applyFont="1" applyFill="1" applyBorder="1" applyAlignment="1">
      <alignment horizontal="center" vertical="center"/>
    </xf>
    <xf numFmtId="0" fontId="28" fillId="2" borderId="116" xfId="0" applyFont="1" applyFill="1" applyBorder="1" applyAlignment="1">
      <alignment horizontal="center" vertical="center"/>
    </xf>
    <xf numFmtId="0" fontId="28" fillId="2" borderId="117" xfId="0" applyFont="1" applyFill="1" applyBorder="1" applyAlignment="1">
      <alignment horizontal="center" vertical="center"/>
    </xf>
    <xf numFmtId="0" fontId="28" fillId="2" borderId="118" xfId="0" applyFont="1" applyFill="1" applyBorder="1" applyAlignment="1">
      <alignment horizontal="center" vertical="center"/>
    </xf>
    <xf numFmtId="0" fontId="39" fillId="2" borderId="15" xfId="0" applyFont="1" applyFill="1" applyBorder="1" applyAlignment="1">
      <alignment horizontal="center" vertical="center"/>
    </xf>
    <xf numFmtId="0" fontId="39" fillId="2" borderId="22" xfId="0" applyFont="1" applyFill="1" applyBorder="1" applyAlignment="1">
      <alignment horizontal="center" vertical="center"/>
    </xf>
    <xf numFmtId="0" fontId="39" fillId="2" borderId="95" xfId="0" applyFont="1" applyFill="1" applyBorder="1" applyAlignment="1">
      <alignment horizontal="center" vertical="center"/>
    </xf>
    <xf numFmtId="0" fontId="39" fillId="3" borderId="9" xfId="0" applyFont="1" applyFill="1" applyBorder="1" applyAlignment="1">
      <alignment horizontal="center" vertical="center"/>
    </xf>
    <xf numFmtId="0" fontId="39" fillId="3" borderId="94" xfId="0" applyFont="1" applyFill="1" applyBorder="1" applyAlignment="1">
      <alignment horizontal="center" vertical="center"/>
    </xf>
    <xf numFmtId="0" fontId="45" fillId="3" borderId="115" xfId="0" applyFont="1" applyFill="1" applyBorder="1" applyAlignment="1" applyProtection="1">
      <alignment horizontal="center" vertical="center"/>
      <protection locked="0"/>
    </xf>
    <xf numFmtId="0" fontId="45" fillId="3" borderId="114" xfId="0" applyFont="1" applyFill="1" applyBorder="1" applyAlignment="1" applyProtection="1">
      <alignment horizontal="center" vertical="center"/>
      <protection locked="0"/>
    </xf>
    <xf numFmtId="0" fontId="28" fillId="2" borderId="36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37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39" fillId="2" borderId="36" xfId="0" applyFont="1" applyFill="1" applyBorder="1" applyAlignment="1">
      <alignment horizontal="center" vertical="center"/>
    </xf>
    <xf numFmtId="0" fontId="39" fillId="2" borderId="40" xfId="0" applyFont="1" applyFill="1" applyBorder="1" applyAlignment="1">
      <alignment horizontal="center" vertical="center"/>
    </xf>
    <xf numFmtId="0" fontId="39" fillId="2" borderId="37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horizontal="center" vertical="center"/>
    </xf>
    <xf numFmtId="0" fontId="41" fillId="3" borderId="20" xfId="0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horizontal="center" vertical="center"/>
    </xf>
    <xf numFmtId="0" fontId="41" fillId="3" borderId="16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94" xfId="0" applyFont="1" applyFill="1" applyBorder="1" applyAlignment="1">
      <alignment horizontal="center" vertical="center"/>
    </xf>
    <xf numFmtId="0" fontId="56" fillId="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41" fillId="3" borderId="25" xfId="0" applyFont="1" applyFill="1" applyBorder="1" applyAlignment="1">
      <alignment horizontal="center" vertical="center"/>
    </xf>
    <xf numFmtId="0" fontId="39" fillId="2" borderId="13" xfId="0" applyFont="1" applyFill="1" applyBorder="1" applyAlignment="1">
      <alignment horizontal="center" vertical="center"/>
    </xf>
    <xf numFmtId="0" fontId="39" fillId="2" borderId="12" xfId="0" applyFont="1" applyFill="1" applyBorder="1" applyAlignment="1">
      <alignment horizontal="center" vertical="center"/>
    </xf>
    <xf numFmtId="0" fontId="39" fillId="2" borderId="11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2" fillId="2" borderId="12" xfId="0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7" fillId="2" borderId="135" xfId="0" applyFont="1" applyFill="1" applyBorder="1" applyAlignment="1">
      <alignment horizontal="center" vertical="center"/>
    </xf>
    <xf numFmtId="0" fontId="37" fillId="3" borderId="136" xfId="0" applyFont="1" applyFill="1" applyBorder="1" applyAlignment="1">
      <alignment horizontal="center" vertical="center"/>
    </xf>
    <xf numFmtId="0" fontId="37" fillId="3" borderId="137" xfId="0" applyFont="1" applyFill="1" applyBorder="1" applyAlignment="1">
      <alignment horizontal="center" vertical="center"/>
    </xf>
    <xf numFmtId="0" fontId="37" fillId="2" borderId="138" xfId="0" applyFont="1" applyFill="1" applyBorder="1" applyAlignment="1">
      <alignment horizontal="center" vertical="center"/>
    </xf>
    <xf numFmtId="0" fontId="37" fillId="3" borderId="139" xfId="0" applyFont="1" applyFill="1" applyBorder="1" applyAlignment="1">
      <alignment horizontal="center" vertical="center"/>
    </xf>
    <xf numFmtId="0" fontId="37" fillId="3" borderId="140" xfId="0" applyFont="1" applyFill="1" applyBorder="1" applyAlignment="1">
      <alignment horizontal="center" vertical="center"/>
    </xf>
    <xf numFmtId="0" fontId="66" fillId="2" borderId="96" xfId="0" applyFont="1" applyFill="1" applyBorder="1" applyAlignment="1">
      <alignment horizontal="center" vertical="center"/>
    </xf>
    <xf numFmtId="0" fontId="66" fillId="2" borderId="97" xfId="0" applyFont="1" applyFill="1" applyBorder="1" applyAlignment="1">
      <alignment horizontal="center" vertical="center"/>
    </xf>
    <xf numFmtId="0" fontId="66" fillId="2" borderId="98" xfId="0" applyFont="1" applyFill="1" applyBorder="1" applyAlignment="1">
      <alignment horizontal="center" vertical="center"/>
    </xf>
    <xf numFmtId="0" fontId="66" fillId="0" borderId="19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179" fontId="66" fillId="0" borderId="94" xfId="0" applyNumberFormat="1" applyFont="1" applyBorder="1" applyAlignment="1">
      <alignment horizontal="center" vertical="center"/>
    </xf>
    <xf numFmtId="0" fontId="66" fillId="0" borderId="8" xfId="0" applyFont="1" applyBorder="1" applyAlignment="1">
      <alignment horizontal="center" vertical="center"/>
    </xf>
    <xf numFmtId="0" fontId="66" fillId="3" borderId="5" xfId="0" applyFont="1" applyFill="1" applyBorder="1" applyAlignment="1">
      <alignment horizontal="center" vertical="center"/>
    </xf>
    <xf numFmtId="179" fontId="66" fillId="0" borderId="24" xfId="0" applyNumberFormat="1" applyFont="1" applyBorder="1" applyAlignment="1">
      <alignment horizontal="center" vertical="center"/>
    </xf>
    <xf numFmtId="0" fontId="37" fillId="2" borderId="19" xfId="0" applyFont="1" applyFill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3" fontId="37" fillId="0" borderId="17" xfId="0" applyNumberFormat="1" applyFont="1" applyBorder="1" applyAlignment="1">
      <alignment horizontal="center" vertical="center"/>
    </xf>
    <xf numFmtId="0" fontId="37" fillId="2" borderId="15" xfId="0" applyFont="1" applyFill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66" fillId="2" borderId="82" xfId="0" applyFont="1" applyFill="1" applyBorder="1" applyAlignment="1">
      <alignment horizontal="center" vertical="center"/>
    </xf>
    <xf numFmtId="0" fontId="66" fillId="2" borderId="12" xfId="0" applyFont="1" applyFill="1" applyBorder="1" applyAlignment="1">
      <alignment horizontal="center" vertical="center"/>
    </xf>
    <xf numFmtId="0" fontId="66" fillId="2" borderId="11" xfId="0" applyFont="1" applyFill="1" applyBorder="1" applyAlignment="1">
      <alignment horizontal="center" vertical="center"/>
    </xf>
    <xf numFmtId="177" fontId="66" fillId="0" borderId="7" xfId="0" applyNumberFormat="1" applyFont="1" applyBorder="1" applyAlignment="1">
      <alignment horizontal="center" vertical="center"/>
    </xf>
    <xf numFmtId="177" fontId="69" fillId="0" borderId="108" xfId="1" applyNumberFormat="1" applyFont="1" applyBorder="1" applyAlignment="1">
      <alignment horizontal="center" vertical="center"/>
    </xf>
    <xf numFmtId="177" fontId="66" fillId="3" borderId="5" xfId="0" applyNumberFormat="1" applyFon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10" fontId="69" fillId="0" borderId="7" xfId="51" applyNumberFormat="1" applyFont="1" applyBorder="1" applyAlignment="1">
      <alignment horizontal="center" vertical="center"/>
    </xf>
    <xf numFmtId="10" fontId="69" fillId="0" borderId="23" xfId="51" applyNumberFormat="1" applyFont="1" applyBorder="1" applyAlignment="1">
      <alignment horizontal="center" vertical="center"/>
    </xf>
    <xf numFmtId="0" fontId="66" fillId="2" borderId="13" xfId="0" applyFont="1" applyFill="1" applyBorder="1" applyAlignment="1">
      <alignment horizontal="center" vertical="center"/>
    </xf>
    <xf numFmtId="177" fontId="69" fillId="0" borderId="10" xfId="1" applyNumberFormat="1" applyFont="1" applyBorder="1" applyAlignment="1">
      <alignment horizontal="center" vertical="center"/>
    </xf>
    <xf numFmtId="177" fontId="69" fillId="0" borderId="8" xfId="1" applyNumberFormat="1" applyFont="1" applyBorder="1" applyAlignment="1">
      <alignment horizontal="center" vertical="center"/>
    </xf>
    <xf numFmtId="0" fontId="66" fillId="46" borderId="4" xfId="0" applyFont="1" applyFill="1" applyBorder="1" applyAlignment="1">
      <alignment horizontal="center" vertical="center"/>
    </xf>
    <xf numFmtId="0" fontId="66" fillId="46" borderId="2" xfId="0" applyFont="1" applyFill="1" applyBorder="1" applyAlignment="1">
      <alignment horizontal="center" vertical="center"/>
    </xf>
    <xf numFmtId="179" fontId="66" fillId="46" borderId="25" xfId="0" applyNumberFormat="1" applyFont="1" applyFill="1" applyBorder="1" applyAlignment="1">
      <alignment horizontal="center" vertical="center"/>
    </xf>
    <xf numFmtId="177" fontId="69" fillId="46" borderId="4" xfId="1" applyNumberFormat="1" applyFont="1" applyFill="1" applyBorder="1" applyAlignment="1">
      <alignment horizontal="center" vertical="center"/>
    </xf>
    <xf numFmtId="10" fontId="69" fillId="46" borderId="22" xfId="51" applyNumberFormat="1" applyFont="1" applyFill="1" applyBorder="1" applyAlignment="1">
      <alignment horizontal="center" vertical="center"/>
    </xf>
    <xf numFmtId="177" fontId="66" fillId="46" borderId="2" xfId="0" applyNumberFormat="1" applyFont="1" applyFill="1" applyBorder="1" applyAlignment="1">
      <alignment horizontal="center" vertical="center"/>
    </xf>
    <xf numFmtId="10" fontId="69" fillId="46" borderId="95" xfId="51" applyNumberFormat="1" applyFont="1" applyFill="1" applyBorder="1" applyAlignment="1">
      <alignment horizontal="center" vertical="center"/>
    </xf>
    <xf numFmtId="10" fontId="3" fillId="0" borderId="24" xfId="51" applyNumberFormat="1" applyFont="1" applyBorder="1" applyAlignment="1">
      <alignment horizontal="center" vertical="center"/>
    </xf>
    <xf numFmtId="10" fontId="3" fillId="0" borderId="25" xfId="51" applyNumberFormat="1" applyFont="1" applyBorder="1" applyAlignment="1">
      <alignment horizontal="center" vertical="center"/>
    </xf>
    <xf numFmtId="10" fontId="3" fillId="0" borderId="23" xfId="51" applyNumberFormat="1" applyFont="1" applyBorder="1" applyAlignment="1">
      <alignment horizontal="center" vertical="center"/>
    </xf>
    <xf numFmtId="10" fontId="3" fillId="0" borderId="47" xfId="51" applyNumberFormat="1" applyFont="1" applyBorder="1" applyAlignment="1">
      <alignment horizontal="center" vertical="center"/>
    </xf>
    <xf numFmtId="10" fontId="3" fillId="0" borderId="50" xfId="5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73" xfId="1" applyNumberFormat="1" applyFont="1" applyBorder="1" applyAlignment="1">
      <alignment horizontal="center" vertical="center"/>
    </xf>
    <xf numFmtId="10" fontId="3" fillId="0" borderId="49" xfId="1" applyNumberFormat="1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177" fontId="69" fillId="0" borderId="66" xfId="1" applyNumberFormat="1" applyFont="1" applyBorder="1" applyAlignment="1">
      <alignment horizontal="center" vertical="center"/>
    </xf>
    <xf numFmtId="10" fontId="69" fillId="0" borderId="9" xfId="51" applyNumberFormat="1" applyFont="1" applyBorder="1" applyAlignment="1">
      <alignment horizontal="center" vertical="center"/>
    </xf>
    <xf numFmtId="177" fontId="66" fillId="0" borderId="9" xfId="0" applyNumberFormat="1" applyFont="1" applyBorder="1" applyAlignment="1">
      <alignment horizontal="center" vertical="center"/>
    </xf>
    <xf numFmtId="10" fontId="69" fillId="0" borderId="94" xfId="51" applyNumberFormat="1" applyFont="1" applyBorder="1" applyAlignment="1">
      <alignment horizontal="center" vertical="center"/>
    </xf>
    <xf numFmtId="10" fontId="69" fillId="0" borderId="5" xfId="1" applyNumberFormat="1" applyFont="1" applyBorder="1" applyAlignment="1">
      <alignment horizontal="center" vertical="center"/>
    </xf>
    <xf numFmtId="177" fontId="66" fillId="0" borderId="5" xfId="0" applyNumberFormat="1" applyFont="1" applyBorder="1" applyAlignment="1">
      <alignment horizontal="center" vertical="center"/>
    </xf>
    <xf numFmtId="10" fontId="69" fillId="0" borderId="24" xfId="51" applyNumberFormat="1" applyFont="1" applyBorder="1" applyAlignment="1">
      <alignment horizontal="center" vertical="center"/>
    </xf>
    <xf numFmtId="0" fontId="37" fillId="2" borderId="74" xfId="0" applyFont="1" applyFill="1" applyBorder="1" applyAlignment="1">
      <alignment horizontal="center" vertical="center"/>
    </xf>
    <xf numFmtId="0" fontId="37" fillId="3" borderId="75" xfId="0" applyFont="1" applyFill="1" applyBorder="1" applyAlignment="1">
      <alignment horizontal="center" vertical="center"/>
    </xf>
    <xf numFmtId="0" fontId="37" fillId="3" borderId="76" xfId="0" applyFont="1" applyFill="1" applyBorder="1" applyAlignment="1">
      <alignment horizontal="center" vertical="center"/>
    </xf>
    <xf numFmtId="0" fontId="37" fillId="2" borderId="77" xfId="0" applyFont="1" applyFill="1" applyBorder="1" applyAlignment="1">
      <alignment horizontal="center" vertical="center"/>
    </xf>
    <xf numFmtId="0" fontId="37" fillId="0" borderId="78" xfId="0" applyFont="1" applyBorder="1" applyAlignment="1">
      <alignment horizontal="center" vertical="center"/>
    </xf>
    <xf numFmtId="0" fontId="37" fillId="2" borderId="82" xfId="0" applyFont="1" applyFill="1" applyBorder="1" applyAlignment="1">
      <alignment horizontal="center" vertical="center"/>
    </xf>
    <xf numFmtId="0" fontId="37" fillId="2" borderId="65" xfId="0" applyFont="1" applyFill="1" applyBorder="1" applyAlignment="1">
      <alignment horizontal="center" vertical="center"/>
    </xf>
    <xf numFmtId="0" fontId="37" fillId="3" borderId="79" xfId="0" applyFont="1" applyFill="1" applyBorder="1" applyAlignment="1">
      <alignment horizontal="center" vertical="center"/>
    </xf>
    <xf numFmtId="0" fontId="37" fillId="3" borderId="80" xfId="0" applyFont="1" applyFill="1" applyBorder="1" applyAlignment="1">
      <alignment horizontal="center" vertical="center"/>
    </xf>
    <xf numFmtId="0" fontId="37" fillId="2" borderId="81" xfId="0" applyFont="1" applyFill="1" applyBorder="1" applyAlignment="1">
      <alignment horizontal="center" vertical="center"/>
    </xf>
    <xf numFmtId="0" fontId="37" fillId="0" borderId="42" xfId="0" applyFont="1" applyBorder="1" applyAlignment="1">
      <alignment horizontal="center" vertical="center"/>
    </xf>
    <xf numFmtId="177" fontId="69" fillId="46" borderId="107" xfId="1" applyNumberFormat="1" applyFont="1" applyFill="1" applyBorder="1" applyAlignment="1">
      <alignment horizontal="center" vertical="center"/>
    </xf>
    <xf numFmtId="10" fontId="69" fillId="46" borderId="2" xfId="1" applyNumberFormat="1" applyFont="1" applyFill="1" applyBorder="1" applyAlignment="1">
      <alignment horizontal="center" vertical="center"/>
    </xf>
    <xf numFmtId="10" fontId="69" fillId="46" borderId="25" xfId="51" applyNumberFormat="1" applyFont="1" applyFill="1" applyBorder="1" applyAlignment="1">
      <alignment horizontal="center" vertical="center"/>
    </xf>
  </cellXfs>
  <cellStyles count="53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7" xr:uid="{00000000-0005-0000-0000-000032000000}"/>
    <cellStyle name="60% - 강조색2 2" xfId="38" xr:uid="{00000000-0005-0000-0000-000033000000}"/>
    <cellStyle name="60% - 강조색3 2" xfId="39" xr:uid="{00000000-0005-0000-0000-000034000000}"/>
    <cellStyle name="60% - 강조색4 2" xfId="40" xr:uid="{00000000-0005-0000-0000-000035000000}"/>
    <cellStyle name="60% - 강조색5 2" xfId="41" xr:uid="{00000000-0005-0000-0000-000036000000}"/>
    <cellStyle name="60% - 강조색6 2" xfId="42" xr:uid="{00000000-0005-0000-0000-000037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3" builtinId="11" customBuiltin="1"/>
    <cellStyle name="계산" xfId="10" builtinId="22" customBuiltin="1"/>
    <cellStyle name="나쁨" xfId="7" builtinId="27" customBuiltin="1"/>
    <cellStyle name="메모 2" xfId="44" xr:uid="{00000000-0005-0000-0000-00001B000000}"/>
    <cellStyle name="백분율" xfId="51" builtinId="5"/>
    <cellStyle name="보통 2" xfId="36" xr:uid="{00000000-0005-0000-0000-000039000000}"/>
    <cellStyle name="설명 텍스트" xfId="14" builtinId="53" customBuiltin="1"/>
    <cellStyle name="셀 확인" xfId="12" builtinId="23" customBuiltin="1"/>
    <cellStyle name="쉼표 [0] 2" xfId="52" xr:uid="{6E352231-5B6B-45B8-BB24-AC2C254C787A}"/>
    <cellStyle name="연결된 셀" xfId="11" builtinId="24" customBuiltin="1"/>
    <cellStyle name="열어 본 하이퍼링크 2" xfId="47" xr:uid="{00000000-0005-0000-0000-000020000000}"/>
    <cellStyle name="요약" xfId="15" builtinId="25" customBuiltin="1"/>
    <cellStyle name="입력" xfId="8" builtinId="20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35" xr:uid="{00000000-0005-0000-0000-00003B000000}"/>
    <cellStyle name="좋음" xfId="6" builtinId="26" customBuiltin="1"/>
    <cellStyle name="출력" xfId="9" builtinId="21" customBuiltin="1"/>
    <cellStyle name="표준" xfId="0" builtinId="0"/>
    <cellStyle name="표준 2" xfId="34" xr:uid="{00000000-0005-0000-0000-00002B000000}"/>
    <cellStyle name="표준 3" xfId="45" xr:uid="{00000000-0005-0000-0000-00002C000000}"/>
    <cellStyle name="표준 3 2" xfId="49" xr:uid="{00000000-0005-0000-0000-00002D000000}"/>
    <cellStyle name="표준 4" xfId="1" xr:uid="{2FF9B68B-8794-4F1F-9B6D-29886EAF3713}"/>
    <cellStyle name="표준 4 2" xfId="43" xr:uid="{00000000-0005-0000-0000-00002E000000}"/>
    <cellStyle name="표준 4 3" xfId="50" xr:uid="{7DE1655F-D382-4187-A654-AE792D843963}"/>
    <cellStyle name="표준 5" xfId="48" xr:uid="{00000000-0005-0000-0000-00002F000000}"/>
    <cellStyle name="하이퍼링크 2" xfId="46" xr:uid="{00000000-0005-0000-0000-000030000000}"/>
  </cellStyles>
  <dxfs count="2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00FF"/>
      <color rgb="FFCCFFCC"/>
      <color rgb="FF00CCFF"/>
      <color rgb="FFFF00FF"/>
      <color rgb="FFFFFF99"/>
      <color rgb="FF99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C3CE-17EB-47DF-B598-C7487F2B56E7}">
  <sheetPr>
    <pageSetUpPr fitToPage="1"/>
  </sheetPr>
  <dimension ref="B2:K116"/>
  <sheetViews>
    <sheetView topLeftCell="A4" workbookViewId="0">
      <selection activeCell="B90" sqref="B90:F105"/>
    </sheetView>
  </sheetViews>
  <sheetFormatPr defaultRowHeight="17" x14ac:dyDescent="0.45"/>
  <sheetData>
    <row r="2" spans="2:11" ht="17.5" thickBot="1" x14ac:dyDescent="0.5"/>
    <row r="3" spans="2:11" x14ac:dyDescent="0.45">
      <c r="B3" s="347" t="s">
        <v>3</v>
      </c>
      <c r="C3" s="348"/>
      <c r="D3" s="348"/>
      <c r="E3" s="349"/>
      <c r="F3" s="10"/>
      <c r="G3" s="399" t="s">
        <v>134</v>
      </c>
      <c r="H3" s="400"/>
      <c r="I3" s="400"/>
      <c r="J3" s="401"/>
    </row>
    <row r="4" spans="2:11" x14ac:dyDescent="0.45">
      <c r="B4" s="8" t="s">
        <v>1</v>
      </c>
      <c r="C4" s="10"/>
      <c r="D4" s="10"/>
      <c r="E4" s="9" t="s">
        <v>0</v>
      </c>
      <c r="F4" s="10"/>
      <c r="G4" s="8" t="s">
        <v>1</v>
      </c>
      <c r="H4" s="10"/>
      <c r="I4" s="10"/>
      <c r="J4" s="9" t="s">
        <v>0</v>
      </c>
    </row>
    <row r="5" spans="2:11" ht="17.5" thickBot="1" x14ac:dyDescent="0.5">
      <c r="B5" s="70">
        <v>149</v>
      </c>
      <c r="C5" s="77">
        <v>33</v>
      </c>
      <c r="D5" s="77">
        <v>26</v>
      </c>
      <c r="E5" s="77">
        <v>59</v>
      </c>
      <c r="F5" s="350">
        <v>59</v>
      </c>
      <c r="G5" s="70">
        <v>147</v>
      </c>
      <c r="H5" s="77">
        <v>12</v>
      </c>
      <c r="I5" s="77">
        <v>1</v>
      </c>
      <c r="J5" s="77">
        <v>13</v>
      </c>
      <c r="K5" s="350">
        <v>13</v>
      </c>
    </row>
    <row r="6" spans="2:11" ht="17.5" thickBot="1" x14ac:dyDescent="0.5">
      <c r="B6" s="71">
        <v>148</v>
      </c>
      <c r="C6" s="76">
        <v>16</v>
      </c>
      <c r="D6" s="76">
        <v>12</v>
      </c>
      <c r="E6" s="76">
        <v>28</v>
      </c>
      <c r="F6" s="351">
        <v>87</v>
      </c>
      <c r="G6" s="71">
        <v>146</v>
      </c>
      <c r="H6" s="76">
        <v>566</v>
      </c>
      <c r="I6" s="76">
        <v>116</v>
      </c>
      <c r="J6" s="76">
        <v>682</v>
      </c>
      <c r="K6" s="351">
        <v>695</v>
      </c>
    </row>
    <row r="7" spans="2:11" ht="17.5" thickBot="1" x14ac:dyDescent="0.5">
      <c r="B7" s="71">
        <v>147</v>
      </c>
      <c r="C7" s="76">
        <v>86</v>
      </c>
      <c r="D7" s="76">
        <v>69</v>
      </c>
      <c r="E7" s="76">
        <v>155</v>
      </c>
      <c r="F7" s="351">
        <v>242</v>
      </c>
      <c r="G7" s="71">
        <v>145</v>
      </c>
      <c r="H7" s="76">
        <v>2</v>
      </c>
      <c r="I7" s="76">
        <v>0</v>
      </c>
      <c r="J7" s="76">
        <v>2</v>
      </c>
      <c r="K7" s="351">
        <v>697</v>
      </c>
    </row>
    <row r="8" spans="2:11" ht="17.5" thickBot="1" x14ac:dyDescent="0.5">
      <c r="B8" s="71">
        <v>146</v>
      </c>
      <c r="C8" s="72">
        <v>111</v>
      </c>
      <c r="D8" s="76">
        <v>88</v>
      </c>
      <c r="E8" s="76">
        <v>199</v>
      </c>
      <c r="F8" s="351">
        <v>441</v>
      </c>
      <c r="G8" s="71">
        <v>144</v>
      </c>
      <c r="H8" s="76">
        <v>110</v>
      </c>
      <c r="I8" s="76">
        <v>23</v>
      </c>
      <c r="J8" s="76">
        <v>133</v>
      </c>
      <c r="K8" s="351">
        <v>830</v>
      </c>
    </row>
    <row r="9" spans="2:11" ht="17.5" thickBot="1" x14ac:dyDescent="0.5">
      <c r="B9" s="71">
        <v>145</v>
      </c>
      <c r="C9" s="72">
        <v>156</v>
      </c>
      <c r="D9" s="72">
        <v>154</v>
      </c>
      <c r="E9" s="76">
        <v>310</v>
      </c>
      <c r="F9" s="351">
        <v>751</v>
      </c>
      <c r="G9" s="71">
        <v>143</v>
      </c>
      <c r="H9" s="352">
        <v>1026</v>
      </c>
      <c r="I9" s="76">
        <v>290</v>
      </c>
      <c r="J9" s="352">
        <v>1316</v>
      </c>
      <c r="K9" s="353">
        <v>2146</v>
      </c>
    </row>
    <row r="10" spans="2:11" ht="17.5" thickBot="1" x14ac:dyDescent="0.5">
      <c r="B10" s="71">
        <v>144</v>
      </c>
      <c r="C10" s="72">
        <v>255</v>
      </c>
      <c r="D10" s="72">
        <v>186</v>
      </c>
      <c r="E10" s="76">
        <v>443</v>
      </c>
      <c r="F10" s="353">
        <v>1194</v>
      </c>
      <c r="G10" s="71">
        <v>142</v>
      </c>
      <c r="H10" s="76">
        <v>23</v>
      </c>
      <c r="I10" s="76">
        <v>4</v>
      </c>
      <c r="J10" s="76">
        <v>27</v>
      </c>
      <c r="K10" s="353">
        <v>2173</v>
      </c>
    </row>
    <row r="11" spans="2:11" ht="17.5" thickBot="1" x14ac:dyDescent="0.5">
      <c r="B11" s="71">
        <v>143</v>
      </c>
      <c r="C11" s="72">
        <v>181</v>
      </c>
      <c r="D11" s="72">
        <v>190</v>
      </c>
      <c r="E11" s="76">
        <v>372</v>
      </c>
      <c r="F11" s="353">
        <v>1566</v>
      </c>
      <c r="G11" s="71">
        <v>141</v>
      </c>
      <c r="H11" s="76">
        <v>178</v>
      </c>
      <c r="I11" s="76">
        <v>53</v>
      </c>
      <c r="J11" s="76">
        <v>231</v>
      </c>
      <c r="K11" s="353">
        <v>2404</v>
      </c>
    </row>
    <row r="12" spans="2:11" ht="17.5" thickBot="1" x14ac:dyDescent="0.5">
      <c r="B12" s="71">
        <v>142</v>
      </c>
      <c r="C12" s="72">
        <v>415</v>
      </c>
      <c r="D12" s="72">
        <v>345</v>
      </c>
      <c r="E12" s="76">
        <v>762</v>
      </c>
      <c r="F12" s="353">
        <v>2328</v>
      </c>
      <c r="G12" s="71">
        <v>140</v>
      </c>
      <c r="H12" s="352">
        <v>1851</v>
      </c>
      <c r="I12" s="76">
        <v>608</v>
      </c>
      <c r="J12" s="352">
        <v>2465</v>
      </c>
      <c r="K12" s="353">
        <v>4869</v>
      </c>
    </row>
    <row r="13" spans="2:11" ht="17.5" thickBot="1" x14ac:dyDescent="0.5">
      <c r="B13" s="71">
        <v>141</v>
      </c>
      <c r="C13" s="72">
        <v>372</v>
      </c>
      <c r="D13" s="72">
        <v>364</v>
      </c>
      <c r="E13" s="76">
        <v>736</v>
      </c>
      <c r="F13" s="353">
        <v>3064</v>
      </c>
      <c r="G13" s="71">
        <v>139</v>
      </c>
      <c r="H13" s="76">
        <v>21</v>
      </c>
      <c r="I13" s="76">
        <v>6</v>
      </c>
      <c r="J13" s="76">
        <v>27</v>
      </c>
      <c r="K13" s="353">
        <v>4896</v>
      </c>
    </row>
    <row r="14" spans="2:11" ht="17.5" thickBot="1" x14ac:dyDescent="0.5">
      <c r="B14" s="71">
        <v>140</v>
      </c>
      <c r="C14" s="72">
        <v>583</v>
      </c>
      <c r="D14" s="72">
        <v>519</v>
      </c>
      <c r="E14" s="352">
        <v>1103</v>
      </c>
      <c r="F14" s="353">
        <v>4167</v>
      </c>
      <c r="G14" s="71">
        <v>138</v>
      </c>
      <c r="H14" s="76">
        <v>278</v>
      </c>
      <c r="I14" s="76">
        <v>97</v>
      </c>
      <c r="J14" s="76">
        <v>376</v>
      </c>
      <c r="K14" s="353">
        <v>5272</v>
      </c>
    </row>
    <row r="15" spans="2:11" ht="17.5" thickBot="1" x14ac:dyDescent="0.5">
      <c r="B15" s="71">
        <v>139</v>
      </c>
      <c r="C15" s="72">
        <v>613</v>
      </c>
      <c r="D15" s="72">
        <v>569</v>
      </c>
      <c r="E15" s="352">
        <v>1183</v>
      </c>
      <c r="F15" s="353">
        <v>5350</v>
      </c>
      <c r="G15" s="71">
        <v>137</v>
      </c>
      <c r="H15" s="352">
        <v>3266</v>
      </c>
      <c r="I15" s="352">
        <v>1261</v>
      </c>
      <c r="J15" s="352">
        <v>4536</v>
      </c>
      <c r="K15" s="353">
        <v>9808</v>
      </c>
    </row>
    <row r="16" spans="2:11" ht="17.5" thickBot="1" x14ac:dyDescent="0.5">
      <c r="B16" s="71">
        <v>138</v>
      </c>
      <c r="C16" s="72">
        <v>719</v>
      </c>
      <c r="D16" s="72">
        <v>681</v>
      </c>
      <c r="E16" s="352">
        <v>1404</v>
      </c>
      <c r="F16" s="353">
        <v>6754</v>
      </c>
      <c r="G16" s="71">
        <v>136</v>
      </c>
      <c r="H16" s="76">
        <v>19</v>
      </c>
      <c r="I16" s="76">
        <v>15</v>
      </c>
      <c r="J16" s="76">
        <v>34</v>
      </c>
      <c r="K16" s="353">
        <v>9842</v>
      </c>
    </row>
    <row r="17" spans="2:11" ht="17.5" thickBot="1" x14ac:dyDescent="0.5">
      <c r="B17" s="71">
        <v>137</v>
      </c>
      <c r="C17" s="72">
        <v>809</v>
      </c>
      <c r="D17" s="72">
        <v>768</v>
      </c>
      <c r="E17" s="352">
        <v>1577</v>
      </c>
      <c r="F17" s="353">
        <v>8331</v>
      </c>
      <c r="G17" s="71">
        <v>135</v>
      </c>
      <c r="H17" s="76">
        <v>435</v>
      </c>
      <c r="I17" s="76">
        <v>230</v>
      </c>
      <c r="J17" s="76">
        <v>665</v>
      </c>
      <c r="K17" s="353">
        <v>10507</v>
      </c>
    </row>
    <row r="18" spans="2:11" ht="17.5" thickBot="1" x14ac:dyDescent="0.5">
      <c r="B18" s="71">
        <v>136</v>
      </c>
      <c r="C18" s="72">
        <v>938</v>
      </c>
      <c r="D18" s="72">
        <v>911</v>
      </c>
      <c r="E18" s="352">
        <v>1855</v>
      </c>
      <c r="F18" s="353">
        <v>10186</v>
      </c>
      <c r="G18" s="71">
        <v>134</v>
      </c>
      <c r="H18" s="352">
        <v>3717</v>
      </c>
      <c r="I18" s="352">
        <v>1621</v>
      </c>
      <c r="J18" s="352">
        <v>5344</v>
      </c>
      <c r="K18" s="353">
        <v>15851</v>
      </c>
    </row>
    <row r="19" spans="2:11" ht="17.5" thickBot="1" x14ac:dyDescent="0.5">
      <c r="B19" s="71">
        <v>135</v>
      </c>
      <c r="C19" s="354">
        <v>1097</v>
      </c>
      <c r="D19" s="72">
        <v>995</v>
      </c>
      <c r="E19" s="352">
        <v>2101</v>
      </c>
      <c r="F19" s="353">
        <v>12287</v>
      </c>
      <c r="G19" s="71">
        <v>133</v>
      </c>
      <c r="H19" s="352">
        <v>1330</v>
      </c>
      <c r="I19" s="76">
        <v>611</v>
      </c>
      <c r="J19" s="352">
        <v>1943</v>
      </c>
      <c r="K19" s="353">
        <v>17794</v>
      </c>
    </row>
    <row r="20" spans="2:11" ht="17.5" thickBot="1" x14ac:dyDescent="0.5">
      <c r="B20" s="71">
        <v>134</v>
      </c>
      <c r="C20" s="354">
        <v>1015</v>
      </c>
      <c r="D20" s="72">
        <v>979</v>
      </c>
      <c r="E20" s="352">
        <v>1997</v>
      </c>
      <c r="F20" s="353">
        <v>14284</v>
      </c>
      <c r="G20" s="71">
        <v>132</v>
      </c>
      <c r="H20" s="76">
        <v>727</v>
      </c>
      <c r="I20" s="76">
        <v>532</v>
      </c>
      <c r="J20" s="352">
        <v>1260</v>
      </c>
      <c r="K20" s="353">
        <v>19054</v>
      </c>
    </row>
    <row r="21" spans="2:11" ht="17.5" thickBot="1" x14ac:dyDescent="0.5">
      <c r="B21" s="71">
        <v>133</v>
      </c>
      <c r="C21" s="354">
        <v>1267</v>
      </c>
      <c r="D21" s="354">
        <v>1372</v>
      </c>
      <c r="E21" s="352">
        <v>2643</v>
      </c>
      <c r="F21" s="353">
        <v>16927</v>
      </c>
      <c r="G21" s="71">
        <v>131</v>
      </c>
      <c r="H21" s="352">
        <v>1793</v>
      </c>
      <c r="I21" s="76">
        <v>811</v>
      </c>
      <c r="J21" s="352">
        <v>2609</v>
      </c>
      <c r="K21" s="353">
        <v>21663</v>
      </c>
    </row>
    <row r="22" spans="2:11" ht="17.5" thickBot="1" x14ac:dyDescent="0.5">
      <c r="B22" s="71">
        <v>132</v>
      </c>
      <c r="C22" s="354">
        <v>1420</v>
      </c>
      <c r="D22" s="354">
        <v>1356</v>
      </c>
      <c r="E22" s="352">
        <v>2781</v>
      </c>
      <c r="F22" s="353">
        <v>19708</v>
      </c>
      <c r="G22" s="71">
        <v>130</v>
      </c>
      <c r="H22" s="352">
        <v>4697</v>
      </c>
      <c r="I22" s="352">
        <v>2330</v>
      </c>
      <c r="J22" s="352">
        <v>7036</v>
      </c>
      <c r="K22" s="353">
        <v>28699</v>
      </c>
    </row>
    <row r="23" spans="2:11" ht="17.5" thickBot="1" x14ac:dyDescent="0.5">
      <c r="B23" s="71">
        <v>131</v>
      </c>
      <c r="C23" s="354">
        <v>1533</v>
      </c>
      <c r="D23" s="354">
        <v>1649</v>
      </c>
      <c r="E23" s="352">
        <v>3189</v>
      </c>
      <c r="F23" s="353">
        <v>22897</v>
      </c>
      <c r="G23" s="71">
        <v>129</v>
      </c>
      <c r="H23" s="352">
        <v>1299</v>
      </c>
      <c r="I23" s="352">
        <v>1006</v>
      </c>
      <c r="J23" s="352">
        <v>2312</v>
      </c>
      <c r="K23" s="353">
        <v>31011</v>
      </c>
    </row>
    <row r="24" spans="2:11" ht="17.5" thickBot="1" x14ac:dyDescent="0.5">
      <c r="B24" s="71">
        <v>130</v>
      </c>
      <c r="C24" s="354">
        <v>1613</v>
      </c>
      <c r="D24" s="354">
        <v>1669</v>
      </c>
      <c r="E24" s="352">
        <v>3287</v>
      </c>
      <c r="F24" s="353">
        <v>26184</v>
      </c>
      <c r="G24" s="71">
        <v>128</v>
      </c>
      <c r="H24" s="352">
        <v>2650</v>
      </c>
      <c r="I24" s="352">
        <v>1465</v>
      </c>
      <c r="J24" s="352">
        <v>4123</v>
      </c>
      <c r="K24" s="353">
        <v>35134</v>
      </c>
    </row>
    <row r="25" spans="2:11" ht="17.5" thickBot="1" x14ac:dyDescent="0.5">
      <c r="B25" s="71">
        <v>129</v>
      </c>
      <c r="C25" s="354">
        <v>1695</v>
      </c>
      <c r="D25" s="354">
        <v>1780</v>
      </c>
      <c r="E25" s="352">
        <v>3481</v>
      </c>
      <c r="F25" s="353">
        <v>29665</v>
      </c>
      <c r="G25" s="71">
        <v>127</v>
      </c>
      <c r="H25" s="352">
        <v>4757</v>
      </c>
      <c r="I25" s="352">
        <v>2833</v>
      </c>
      <c r="J25" s="352">
        <v>7610</v>
      </c>
      <c r="K25" s="353">
        <v>42744</v>
      </c>
    </row>
    <row r="26" spans="2:11" ht="17.5" thickBot="1" x14ac:dyDescent="0.5">
      <c r="B26" s="71">
        <v>128</v>
      </c>
      <c r="C26" s="354">
        <v>1877</v>
      </c>
      <c r="D26" s="354">
        <v>1951</v>
      </c>
      <c r="E26" s="352">
        <v>3836</v>
      </c>
      <c r="F26" s="353">
        <v>33501</v>
      </c>
      <c r="G26" s="71">
        <v>126</v>
      </c>
      <c r="H26" s="352">
        <v>1745</v>
      </c>
      <c r="I26" s="352">
        <v>1419</v>
      </c>
      <c r="J26" s="352">
        <v>3174</v>
      </c>
      <c r="K26" s="353">
        <v>45918</v>
      </c>
    </row>
    <row r="27" spans="2:11" ht="17.5" thickBot="1" x14ac:dyDescent="0.5">
      <c r="B27" s="71">
        <v>127</v>
      </c>
      <c r="C27" s="354">
        <v>1971</v>
      </c>
      <c r="D27" s="354">
        <v>2141</v>
      </c>
      <c r="E27" s="352">
        <v>4127</v>
      </c>
      <c r="F27" s="353">
        <v>37628</v>
      </c>
      <c r="G27" s="71">
        <v>125</v>
      </c>
      <c r="H27" s="352">
        <v>3623</v>
      </c>
      <c r="I27" s="352">
        <v>2138</v>
      </c>
      <c r="J27" s="352">
        <v>5772</v>
      </c>
      <c r="K27" s="353">
        <v>51690</v>
      </c>
    </row>
    <row r="28" spans="2:11" ht="17.5" thickBot="1" x14ac:dyDescent="0.5">
      <c r="B28" s="71">
        <v>126</v>
      </c>
      <c r="C28" s="354">
        <v>2020</v>
      </c>
      <c r="D28" s="354">
        <v>2061</v>
      </c>
      <c r="E28" s="352">
        <v>4088</v>
      </c>
      <c r="F28" s="353">
        <v>41716</v>
      </c>
      <c r="G28" s="71">
        <v>124</v>
      </c>
      <c r="H28" s="352">
        <v>4039</v>
      </c>
      <c r="I28" s="352">
        <v>2733</v>
      </c>
      <c r="J28" s="352">
        <v>6790</v>
      </c>
      <c r="K28" s="353">
        <v>58480</v>
      </c>
    </row>
    <row r="29" spans="2:11" ht="17.5" thickBot="1" x14ac:dyDescent="0.5">
      <c r="B29" s="71">
        <v>125</v>
      </c>
      <c r="C29" s="354">
        <v>1810</v>
      </c>
      <c r="D29" s="354">
        <v>1831</v>
      </c>
      <c r="E29" s="352">
        <v>3652</v>
      </c>
      <c r="F29" s="353">
        <v>45368</v>
      </c>
      <c r="G29" s="71">
        <v>123</v>
      </c>
      <c r="H29" s="352">
        <v>1260</v>
      </c>
      <c r="I29" s="352">
        <v>1143</v>
      </c>
      <c r="J29" s="352">
        <v>2412</v>
      </c>
      <c r="K29" s="353">
        <v>60892</v>
      </c>
    </row>
    <row r="30" spans="2:11" ht="17.5" thickBot="1" x14ac:dyDescent="0.5">
      <c r="B30" s="71">
        <v>124</v>
      </c>
      <c r="C30" s="354">
        <v>2368</v>
      </c>
      <c r="D30" s="354">
        <v>2612</v>
      </c>
      <c r="E30" s="352">
        <v>4984</v>
      </c>
      <c r="F30" s="353">
        <v>50352</v>
      </c>
      <c r="G30" s="71">
        <v>122</v>
      </c>
      <c r="H30" s="352">
        <v>4794</v>
      </c>
      <c r="I30" s="352">
        <v>3370</v>
      </c>
      <c r="J30" s="352">
        <v>8180</v>
      </c>
      <c r="K30" s="353">
        <v>69072</v>
      </c>
    </row>
    <row r="31" spans="2:11" ht="17.5" thickBot="1" x14ac:dyDescent="0.5">
      <c r="B31" s="71">
        <v>123</v>
      </c>
      <c r="C31" s="354">
        <v>2331</v>
      </c>
      <c r="D31" s="354">
        <v>2565</v>
      </c>
      <c r="E31" s="352">
        <v>4901</v>
      </c>
      <c r="F31" s="353">
        <v>55253</v>
      </c>
      <c r="G31" s="71">
        <v>121</v>
      </c>
      <c r="H31" s="352">
        <v>3597</v>
      </c>
      <c r="I31" s="352">
        <v>2648</v>
      </c>
      <c r="J31" s="352">
        <v>6258</v>
      </c>
      <c r="K31" s="353">
        <v>75330</v>
      </c>
    </row>
    <row r="32" spans="2:11" ht="17.5" thickBot="1" x14ac:dyDescent="0.5">
      <c r="B32" s="71">
        <v>122</v>
      </c>
      <c r="C32" s="354">
        <v>2419</v>
      </c>
      <c r="D32" s="354">
        <v>2784</v>
      </c>
      <c r="E32" s="352">
        <v>5218</v>
      </c>
      <c r="F32" s="353">
        <v>60471</v>
      </c>
      <c r="G32" s="71">
        <v>120</v>
      </c>
      <c r="H32" s="352">
        <v>2169</v>
      </c>
      <c r="I32" s="352">
        <v>2158</v>
      </c>
      <c r="J32" s="352">
        <v>4335</v>
      </c>
      <c r="K32" s="353">
        <v>79665</v>
      </c>
    </row>
    <row r="33" spans="2:11" ht="17.5" thickBot="1" x14ac:dyDescent="0.5">
      <c r="B33" s="71">
        <v>121</v>
      </c>
      <c r="C33" s="354">
        <v>2660</v>
      </c>
      <c r="D33" s="354">
        <v>3048</v>
      </c>
      <c r="E33" s="352">
        <v>5719</v>
      </c>
      <c r="F33" s="353">
        <v>66190</v>
      </c>
      <c r="G33" s="71">
        <v>119</v>
      </c>
      <c r="H33" s="352">
        <v>2765</v>
      </c>
      <c r="I33" s="352">
        <v>2083</v>
      </c>
      <c r="J33" s="352">
        <v>4856</v>
      </c>
      <c r="K33" s="353">
        <v>84521</v>
      </c>
    </row>
    <row r="34" spans="2:11" ht="17.5" thickBot="1" x14ac:dyDescent="0.5">
      <c r="B34" s="71">
        <v>120</v>
      </c>
      <c r="C34" s="354">
        <v>2579</v>
      </c>
      <c r="D34" s="354">
        <v>3006</v>
      </c>
      <c r="E34" s="352">
        <v>5593</v>
      </c>
      <c r="F34" s="353">
        <v>71783</v>
      </c>
      <c r="G34" s="71">
        <v>118</v>
      </c>
      <c r="H34" s="352">
        <v>4948</v>
      </c>
      <c r="I34" s="352">
        <v>3700</v>
      </c>
      <c r="J34" s="352">
        <v>8672</v>
      </c>
      <c r="K34" s="353">
        <v>93193</v>
      </c>
    </row>
    <row r="35" spans="2:11" ht="17.5" thickBot="1" x14ac:dyDescent="0.5">
      <c r="B35" s="73">
        <v>119</v>
      </c>
      <c r="C35" s="355">
        <v>2766</v>
      </c>
      <c r="D35" s="355">
        <v>3201</v>
      </c>
      <c r="E35" s="356">
        <v>5978</v>
      </c>
      <c r="F35" s="357">
        <v>77761</v>
      </c>
      <c r="G35" s="73">
        <v>117</v>
      </c>
      <c r="H35" s="356">
        <v>2584</v>
      </c>
      <c r="I35" s="356">
        <v>2477</v>
      </c>
      <c r="J35" s="356">
        <v>5071</v>
      </c>
      <c r="K35" s="357">
        <v>98264</v>
      </c>
    </row>
    <row r="36" spans="2:11" ht="17.5" thickBot="1" x14ac:dyDescent="0.5">
      <c r="B36" s="70">
        <v>118</v>
      </c>
      <c r="C36" s="358">
        <v>2928</v>
      </c>
      <c r="D36" s="358">
        <v>3448</v>
      </c>
      <c r="E36" s="359">
        <v>6385</v>
      </c>
      <c r="F36" s="360">
        <v>84146</v>
      </c>
      <c r="G36" s="70">
        <v>116</v>
      </c>
      <c r="H36" s="359">
        <v>3551</v>
      </c>
      <c r="I36" s="361">
        <v>3057</v>
      </c>
      <c r="J36" s="359">
        <v>6619</v>
      </c>
      <c r="K36" s="360">
        <v>104883</v>
      </c>
    </row>
    <row r="37" spans="2:11" ht="17.5" thickBot="1" x14ac:dyDescent="0.5">
      <c r="B37" s="71">
        <v>117</v>
      </c>
      <c r="C37" s="354">
        <v>2798</v>
      </c>
      <c r="D37" s="354">
        <v>3331</v>
      </c>
      <c r="E37" s="352">
        <v>6140</v>
      </c>
      <c r="F37" s="74">
        <v>90286</v>
      </c>
      <c r="G37" s="71">
        <v>115</v>
      </c>
      <c r="H37" s="352">
        <v>3494</v>
      </c>
      <c r="I37" s="362">
        <v>2959</v>
      </c>
      <c r="J37" s="352">
        <v>6460</v>
      </c>
      <c r="K37" s="74">
        <v>111343</v>
      </c>
    </row>
    <row r="38" spans="2:11" ht="17.5" thickBot="1" x14ac:dyDescent="0.5">
      <c r="B38" s="71">
        <v>116</v>
      </c>
      <c r="C38" s="354">
        <v>2816</v>
      </c>
      <c r="D38" s="354">
        <v>3424</v>
      </c>
      <c r="E38" s="352">
        <v>6250</v>
      </c>
      <c r="F38" s="74">
        <v>96536</v>
      </c>
      <c r="G38" s="71">
        <v>114</v>
      </c>
      <c r="H38" s="352">
        <v>3454</v>
      </c>
      <c r="I38" s="362">
        <v>3296</v>
      </c>
      <c r="J38" s="352">
        <v>6762</v>
      </c>
      <c r="K38" s="74">
        <v>118105</v>
      </c>
    </row>
    <row r="39" spans="2:11" ht="17.5" thickBot="1" x14ac:dyDescent="0.5">
      <c r="B39" s="71">
        <v>115</v>
      </c>
      <c r="C39" s="354">
        <v>3210</v>
      </c>
      <c r="D39" s="354">
        <v>3636</v>
      </c>
      <c r="E39" s="352">
        <v>6861</v>
      </c>
      <c r="F39" s="74">
        <v>103397</v>
      </c>
      <c r="G39" s="71">
        <v>113</v>
      </c>
      <c r="H39" s="352">
        <v>3539</v>
      </c>
      <c r="I39" s="362">
        <v>3195</v>
      </c>
      <c r="J39" s="352">
        <v>6748</v>
      </c>
      <c r="K39" s="74">
        <v>124853</v>
      </c>
    </row>
    <row r="40" spans="2:11" ht="17.5" thickBot="1" x14ac:dyDescent="0.5">
      <c r="B40" s="71">
        <v>114</v>
      </c>
      <c r="C40" s="354">
        <v>3194</v>
      </c>
      <c r="D40" s="354">
        <v>3739</v>
      </c>
      <c r="E40" s="352">
        <v>6951</v>
      </c>
      <c r="F40" s="74">
        <v>110348</v>
      </c>
      <c r="G40" s="71">
        <v>112</v>
      </c>
      <c r="H40" s="352">
        <v>2453</v>
      </c>
      <c r="I40" s="362">
        <v>2566</v>
      </c>
      <c r="J40" s="352">
        <v>5031</v>
      </c>
      <c r="K40" s="74">
        <v>129884</v>
      </c>
    </row>
    <row r="41" spans="2:11" ht="17.5" thickBot="1" x14ac:dyDescent="0.5">
      <c r="B41" s="71">
        <v>113</v>
      </c>
      <c r="C41" s="354">
        <v>3063</v>
      </c>
      <c r="D41" s="354">
        <v>3614</v>
      </c>
      <c r="E41" s="352">
        <v>6693</v>
      </c>
      <c r="F41" s="74">
        <v>117041</v>
      </c>
      <c r="G41" s="71">
        <v>111</v>
      </c>
      <c r="H41" s="352">
        <v>2678</v>
      </c>
      <c r="I41" s="362">
        <v>2806</v>
      </c>
      <c r="J41" s="352">
        <v>5498</v>
      </c>
      <c r="K41" s="74">
        <v>135382</v>
      </c>
    </row>
    <row r="42" spans="2:11" ht="17.5" thickBot="1" x14ac:dyDescent="0.5">
      <c r="B42" s="71">
        <v>112</v>
      </c>
      <c r="C42" s="354">
        <v>2546</v>
      </c>
      <c r="D42" s="354">
        <v>2963</v>
      </c>
      <c r="E42" s="352">
        <v>5520</v>
      </c>
      <c r="F42" s="74">
        <v>122561</v>
      </c>
      <c r="G42" s="71">
        <v>110</v>
      </c>
      <c r="H42" s="352">
        <v>3890</v>
      </c>
      <c r="I42" s="362">
        <v>3623</v>
      </c>
      <c r="J42" s="352">
        <v>7527</v>
      </c>
      <c r="K42" s="74">
        <v>142909</v>
      </c>
    </row>
    <row r="43" spans="2:11" ht="17.5" thickBot="1" x14ac:dyDescent="0.5">
      <c r="B43" s="71">
        <v>111</v>
      </c>
      <c r="C43" s="354">
        <v>3242</v>
      </c>
      <c r="D43" s="354">
        <v>3836</v>
      </c>
      <c r="E43" s="352">
        <v>7092</v>
      </c>
      <c r="F43" s="74">
        <v>129653</v>
      </c>
      <c r="G43" s="71">
        <v>109</v>
      </c>
      <c r="H43" s="352">
        <v>2551</v>
      </c>
      <c r="I43" s="362">
        <v>2860</v>
      </c>
      <c r="J43" s="352">
        <v>5427</v>
      </c>
      <c r="K43" s="74">
        <v>148336</v>
      </c>
    </row>
    <row r="44" spans="2:11" ht="17.5" thickBot="1" x14ac:dyDescent="0.5">
      <c r="B44" s="71">
        <v>110</v>
      </c>
      <c r="C44" s="354">
        <v>3309</v>
      </c>
      <c r="D44" s="354">
        <v>3944</v>
      </c>
      <c r="E44" s="352">
        <v>7268</v>
      </c>
      <c r="F44" s="74">
        <v>136921</v>
      </c>
      <c r="G44" s="71">
        <v>108</v>
      </c>
      <c r="H44" s="352">
        <v>2560</v>
      </c>
      <c r="I44" s="362">
        <v>2568</v>
      </c>
      <c r="J44" s="352">
        <v>5138</v>
      </c>
      <c r="K44" s="74">
        <v>153474</v>
      </c>
    </row>
    <row r="45" spans="2:11" ht="17.5" thickBot="1" x14ac:dyDescent="0.5">
      <c r="B45" s="71">
        <v>109</v>
      </c>
      <c r="C45" s="354">
        <v>3004</v>
      </c>
      <c r="D45" s="354">
        <v>3449</v>
      </c>
      <c r="E45" s="352">
        <v>6465</v>
      </c>
      <c r="F45" s="74">
        <v>143386</v>
      </c>
      <c r="G45" s="71">
        <v>107</v>
      </c>
      <c r="H45" s="352">
        <v>2817</v>
      </c>
      <c r="I45" s="362">
        <v>2830</v>
      </c>
      <c r="J45" s="352">
        <v>5658</v>
      </c>
      <c r="K45" s="74">
        <v>159132</v>
      </c>
    </row>
    <row r="46" spans="2:11" ht="17.5" thickBot="1" x14ac:dyDescent="0.5">
      <c r="B46" s="71">
        <v>108</v>
      </c>
      <c r="C46" s="354">
        <v>3375</v>
      </c>
      <c r="D46" s="354">
        <v>4102</v>
      </c>
      <c r="E46" s="352">
        <v>7499</v>
      </c>
      <c r="F46" s="74">
        <v>150885</v>
      </c>
      <c r="G46" s="71">
        <v>106</v>
      </c>
      <c r="H46" s="352">
        <v>3147</v>
      </c>
      <c r="I46" s="362">
        <v>3271</v>
      </c>
      <c r="J46" s="352">
        <v>6435</v>
      </c>
      <c r="K46" s="74">
        <v>165567</v>
      </c>
    </row>
    <row r="47" spans="2:11" ht="17.5" thickBot="1" x14ac:dyDescent="0.5">
      <c r="B47" s="71">
        <v>107</v>
      </c>
      <c r="C47" s="354">
        <v>3336</v>
      </c>
      <c r="D47" s="354">
        <v>3841</v>
      </c>
      <c r="E47" s="352">
        <v>7194</v>
      </c>
      <c r="F47" s="74">
        <v>158079</v>
      </c>
      <c r="G47" s="71">
        <v>105</v>
      </c>
      <c r="H47" s="352">
        <v>2739</v>
      </c>
      <c r="I47" s="362">
        <v>3123</v>
      </c>
      <c r="J47" s="352">
        <v>5881</v>
      </c>
      <c r="K47" s="74">
        <v>171448</v>
      </c>
    </row>
    <row r="48" spans="2:11" ht="17.5" thickBot="1" x14ac:dyDescent="0.5">
      <c r="B48" s="71">
        <v>106</v>
      </c>
      <c r="C48" s="354">
        <v>3312</v>
      </c>
      <c r="D48" s="354">
        <v>3900</v>
      </c>
      <c r="E48" s="352">
        <v>7227</v>
      </c>
      <c r="F48" s="74">
        <v>165306</v>
      </c>
      <c r="G48" s="71">
        <v>104</v>
      </c>
      <c r="H48" s="352">
        <v>1997</v>
      </c>
      <c r="I48" s="362">
        <v>2258</v>
      </c>
      <c r="J48" s="352">
        <v>4268</v>
      </c>
      <c r="K48" s="74">
        <v>175716</v>
      </c>
    </row>
    <row r="49" spans="2:11" ht="17.5" thickBot="1" x14ac:dyDescent="0.5">
      <c r="B49" s="71">
        <v>105</v>
      </c>
      <c r="C49" s="354">
        <v>3379</v>
      </c>
      <c r="D49" s="354">
        <v>3746</v>
      </c>
      <c r="E49" s="352">
        <v>7144</v>
      </c>
      <c r="F49" s="74">
        <v>172450</v>
      </c>
      <c r="G49" s="71">
        <v>103</v>
      </c>
      <c r="H49" s="352">
        <v>2320</v>
      </c>
      <c r="I49" s="362">
        <v>2843</v>
      </c>
      <c r="J49" s="352">
        <v>5175</v>
      </c>
      <c r="K49" s="74">
        <v>180891</v>
      </c>
    </row>
    <row r="50" spans="2:11" ht="17.5" thickBot="1" x14ac:dyDescent="0.5">
      <c r="B50" s="71">
        <v>104</v>
      </c>
      <c r="C50" s="354">
        <v>3324</v>
      </c>
      <c r="D50" s="354">
        <v>3772</v>
      </c>
      <c r="E50" s="352">
        <v>7105</v>
      </c>
      <c r="F50" s="74">
        <v>179555</v>
      </c>
      <c r="G50" s="71">
        <v>102</v>
      </c>
      <c r="H50" s="352">
        <v>2973</v>
      </c>
      <c r="I50" s="362">
        <v>3407</v>
      </c>
      <c r="J50" s="352">
        <v>6391</v>
      </c>
      <c r="K50" s="74">
        <v>187282</v>
      </c>
    </row>
    <row r="51" spans="2:11" ht="17.5" thickBot="1" x14ac:dyDescent="0.5">
      <c r="B51" s="71">
        <v>103</v>
      </c>
      <c r="C51" s="354">
        <v>3260</v>
      </c>
      <c r="D51" s="354">
        <v>3682</v>
      </c>
      <c r="E51" s="352">
        <v>6958</v>
      </c>
      <c r="F51" s="74">
        <v>186513</v>
      </c>
      <c r="G51" s="71">
        <v>101</v>
      </c>
      <c r="H51" s="352">
        <v>2127</v>
      </c>
      <c r="I51" s="362">
        <v>2679</v>
      </c>
      <c r="J51" s="352">
        <v>4818</v>
      </c>
      <c r="K51" s="74">
        <v>192100</v>
      </c>
    </row>
    <row r="52" spans="2:11" ht="17.5" thickBot="1" x14ac:dyDescent="0.5">
      <c r="B52" s="71">
        <v>102</v>
      </c>
      <c r="C52" s="354">
        <v>3197</v>
      </c>
      <c r="D52" s="354">
        <v>3584</v>
      </c>
      <c r="E52" s="352">
        <v>6796</v>
      </c>
      <c r="F52" s="74">
        <v>193309</v>
      </c>
      <c r="G52" s="71">
        <v>100</v>
      </c>
      <c r="H52" s="352">
        <v>2221</v>
      </c>
      <c r="I52" s="362">
        <v>2744</v>
      </c>
      <c r="J52" s="352">
        <v>4978</v>
      </c>
      <c r="K52" s="74">
        <v>197078</v>
      </c>
    </row>
    <row r="53" spans="2:11" ht="17.5" thickBot="1" x14ac:dyDescent="0.5">
      <c r="B53" s="71">
        <v>101</v>
      </c>
      <c r="C53" s="354">
        <v>3221</v>
      </c>
      <c r="D53" s="354">
        <v>3665</v>
      </c>
      <c r="E53" s="352">
        <v>6906</v>
      </c>
      <c r="F53" s="74">
        <v>200215</v>
      </c>
      <c r="G53" s="71">
        <v>99</v>
      </c>
      <c r="H53" s="352">
        <v>2427</v>
      </c>
      <c r="I53" s="362">
        <v>2821</v>
      </c>
      <c r="J53" s="352">
        <v>5254</v>
      </c>
      <c r="K53" s="74">
        <v>202332</v>
      </c>
    </row>
    <row r="54" spans="2:11" ht="17.5" thickBot="1" x14ac:dyDescent="0.5">
      <c r="B54" s="71">
        <v>100</v>
      </c>
      <c r="C54" s="354">
        <v>2996</v>
      </c>
      <c r="D54" s="354">
        <v>3502</v>
      </c>
      <c r="E54" s="352">
        <v>6507</v>
      </c>
      <c r="F54" s="74">
        <v>206722</v>
      </c>
      <c r="G54" s="71">
        <v>98</v>
      </c>
      <c r="H54" s="352">
        <v>2587</v>
      </c>
      <c r="I54" s="362">
        <v>3116</v>
      </c>
      <c r="J54" s="352">
        <v>5713</v>
      </c>
      <c r="K54" s="74">
        <v>208045</v>
      </c>
    </row>
    <row r="55" spans="2:11" ht="17.5" thickBot="1" x14ac:dyDescent="0.5">
      <c r="B55" s="71">
        <v>99</v>
      </c>
      <c r="C55" s="354">
        <v>3104</v>
      </c>
      <c r="D55" s="354">
        <v>3584</v>
      </c>
      <c r="E55" s="352">
        <v>6707</v>
      </c>
      <c r="F55" s="74">
        <v>213429</v>
      </c>
      <c r="G55" s="71">
        <v>97</v>
      </c>
      <c r="H55" s="352">
        <v>2127</v>
      </c>
      <c r="I55" s="362">
        <v>2432</v>
      </c>
      <c r="J55" s="352">
        <v>4570</v>
      </c>
      <c r="K55" s="74">
        <v>212615</v>
      </c>
    </row>
    <row r="56" spans="2:11" ht="17.5" thickBot="1" x14ac:dyDescent="0.5">
      <c r="B56" s="71">
        <v>98</v>
      </c>
      <c r="C56" s="354">
        <v>2670</v>
      </c>
      <c r="D56" s="354">
        <v>3009</v>
      </c>
      <c r="E56" s="352">
        <v>5688</v>
      </c>
      <c r="F56" s="74">
        <v>219117</v>
      </c>
      <c r="G56" s="71">
        <v>96</v>
      </c>
      <c r="H56" s="352">
        <v>1973</v>
      </c>
      <c r="I56" s="362">
        <v>2547</v>
      </c>
      <c r="J56" s="352">
        <v>4532</v>
      </c>
      <c r="K56" s="74">
        <v>217147</v>
      </c>
    </row>
    <row r="57" spans="2:11" ht="17.5" thickBot="1" x14ac:dyDescent="0.5">
      <c r="B57" s="71">
        <v>97</v>
      </c>
      <c r="C57" s="354">
        <v>3197</v>
      </c>
      <c r="D57" s="354">
        <v>3554</v>
      </c>
      <c r="E57" s="352">
        <v>6778</v>
      </c>
      <c r="F57" s="74">
        <v>225895</v>
      </c>
      <c r="G57" s="71">
        <v>95</v>
      </c>
      <c r="H57" s="352">
        <v>2208</v>
      </c>
      <c r="I57" s="362">
        <v>2813</v>
      </c>
      <c r="J57" s="352">
        <v>5035</v>
      </c>
      <c r="K57" s="74">
        <v>222182</v>
      </c>
    </row>
    <row r="58" spans="2:11" ht="17.5" thickBot="1" x14ac:dyDescent="0.5">
      <c r="B58" s="71">
        <v>96</v>
      </c>
      <c r="C58" s="354">
        <v>3100</v>
      </c>
      <c r="D58" s="354">
        <v>3423</v>
      </c>
      <c r="E58" s="352">
        <v>6538</v>
      </c>
      <c r="F58" s="74">
        <v>232433</v>
      </c>
      <c r="G58" s="71">
        <v>94</v>
      </c>
      <c r="H58" s="352">
        <v>2232</v>
      </c>
      <c r="I58" s="362">
        <v>2756</v>
      </c>
      <c r="J58" s="352">
        <v>5005</v>
      </c>
      <c r="K58" s="74">
        <v>227187</v>
      </c>
    </row>
    <row r="59" spans="2:11" ht="17.5" thickBot="1" x14ac:dyDescent="0.5">
      <c r="B59" s="71">
        <v>95</v>
      </c>
      <c r="C59" s="354">
        <v>2720</v>
      </c>
      <c r="D59" s="354">
        <v>3013</v>
      </c>
      <c r="E59" s="352">
        <v>5749</v>
      </c>
      <c r="F59" s="74">
        <v>238182</v>
      </c>
      <c r="G59" s="71">
        <v>93</v>
      </c>
      <c r="H59" s="352">
        <v>1878</v>
      </c>
      <c r="I59" s="362">
        <v>2542</v>
      </c>
      <c r="J59" s="352">
        <v>4435</v>
      </c>
      <c r="K59" s="74">
        <v>231622</v>
      </c>
    </row>
    <row r="60" spans="2:11" ht="17.5" thickBot="1" x14ac:dyDescent="0.5">
      <c r="B60" s="71">
        <v>94</v>
      </c>
      <c r="C60" s="354">
        <v>2835</v>
      </c>
      <c r="D60" s="354">
        <v>3191</v>
      </c>
      <c r="E60" s="352">
        <v>6040</v>
      </c>
      <c r="F60" s="74">
        <v>244222</v>
      </c>
      <c r="G60" s="71">
        <v>92</v>
      </c>
      <c r="H60" s="352">
        <v>1971</v>
      </c>
      <c r="I60" s="362">
        <v>2508</v>
      </c>
      <c r="J60" s="352">
        <v>4492</v>
      </c>
      <c r="K60" s="74">
        <v>236114</v>
      </c>
    </row>
    <row r="61" spans="2:11" ht="17.5" thickBot="1" x14ac:dyDescent="0.5">
      <c r="B61" s="71">
        <v>93</v>
      </c>
      <c r="C61" s="354">
        <v>3009</v>
      </c>
      <c r="D61" s="354">
        <v>3236</v>
      </c>
      <c r="E61" s="352">
        <v>6259</v>
      </c>
      <c r="F61" s="74">
        <v>250481</v>
      </c>
      <c r="G61" s="71">
        <v>91</v>
      </c>
      <c r="H61" s="352">
        <v>1833</v>
      </c>
      <c r="I61" s="362">
        <v>2504</v>
      </c>
      <c r="J61" s="352">
        <v>4347</v>
      </c>
      <c r="K61" s="74">
        <v>240461</v>
      </c>
    </row>
    <row r="62" spans="2:11" ht="17.5" thickBot="1" x14ac:dyDescent="0.5">
      <c r="B62" s="71">
        <v>92</v>
      </c>
      <c r="C62" s="354">
        <v>2918</v>
      </c>
      <c r="D62" s="354">
        <v>3071</v>
      </c>
      <c r="E62" s="352">
        <v>6002</v>
      </c>
      <c r="F62" s="74">
        <v>256483</v>
      </c>
      <c r="G62" s="71">
        <v>90</v>
      </c>
      <c r="H62" s="352">
        <v>2003</v>
      </c>
      <c r="I62" s="362">
        <v>2462</v>
      </c>
      <c r="J62" s="352">
        <v>4476</v>
      </c>
      <c r="K62" s="74">
        <v>244937</v>
      </c>
    </row>
    <row r="63" spans="2:11" ht="17.5" thickBot="1" x14ac:dyDescent="0.5">
      <c r="B63" s="71">
        <v>91</v>
      </c>
      <c r="C63" s="354">
        <v>2732</v>
      </c>
      <c r="D63" s="354">
        <v>2759</v>
      </c>
      <c r="E63" s="352">
        <v>5505</v>
      </c>
      <c r="F63" s="74">
        <v>261988</v>
      </c>
      <c r="G63" s="71">
        <v>89</v>
      </c>
      <c r="H63" s="352">
        <v>1819</v>
      </c>
      <c r="I63" s="362">
        <v>2536</v>
      </c>
      <c r="J63" s="352">
        <v>4367</v>
      </c>
      <c r="K63" s="74">
        <v>249304</v>
      </c>
    </row>
    <row r="64" spans="2:11" ht="17.5" thickBot="1" x14ac:dyDescent="0.5">
      <c r="B64" s="71">
        <v>90</v>
      </c>
      <c r="C64" s="354">
        <v>2892</v>
      </c>
      <c r="D64" s="354">
        <v>2862</v>
      </c>
      <c r="E64" s="352">
        <v>5769</v>
      </c>
      <c r="F64" s="74">
        <v>267757</v>
      </c>
      <c r="G64" s="71">
        <v>88</v>
      </c>
      <c r="H64" s="352">
        <v>1817</v>
      </c>
      <c r="I64" s="362">
        <v>2520</v>
      </c>
      <c r="J64" s="352">
        <v>4355</v>
      </c>
      <c r="K64" s="74">
        <v>253659</v>
      </c>
    </row>
    <row r="65" spans="2:11" ht="17.5" thickBot="1" x14ac:dyDescent="0.5">
      <c r="B65" s="71">
        <v>89</v>
      </c>
      <c r="C65" s="354">
        <v>2764</v>
      </c>
      <c r="D65" s="354">
        <v>2836</v>
      </c>
      <c r="E65" s="352">
        <v>5612</v>
      </c>
      <c r="F65" s="74">
        <v>273369</v>
      </c>
      <c r="G65" s="71">
        <v>87</v>
      </c>
      <c r="H65" s="352">
        <v>1708</v>
      </c>
      <c r="I65" s="362">
        <v>2334</v>
      </c>
      <c r="J65" s="352">
        <v>4052</v>
      </c>
      <c r="K65" s="74">
        <v>257711</v>
      </c>
    </row>
    <row r="66" spans="2:11" ht="17.5" thickBot="1" x14ac:dyDescent="0.5">
      <c r="B66" s="71">
        <v>88</v>
      </c>
      <c r="C66" s="354">
        <v>2499</v>
      </c>
      <c r="D66" s="354">
        <v>2491</v>
      </c>
      <c r="E66" s="352">
        <v>5004</v>
      </c>
      <c r="F66" s="74">
        <v>278373</v>
      </c>
      <c r="G66" s="71">
        <v>86</v>
      </c>
      <c r="H66" s="352">
        <v>2060</v>
      </c>
      <c r="I66" s="362">
        <v>2620</v>
      </c>
      <c r="J66" s="352">
        <v>4696</v>
      </c>
      <c r="K66" s="74">
        <v>262407</v>
      </c>
    </row>
    <row r="67" spans="2:11" ht="17.5" thickBot="1" x14ac:dyDescent="0.5">
      <c r="B67" s="71">
        <v>87</v>
      </c>
      <c r="C67" s="354">
        <v>2599</v>
      </c>
      <c r="D67" s="354">
        <v>2483</v>
      </c>
      <c r="E67" s="352">
        <v>5099</v>
      </c>
      <c r="F67" s="74">
        <v>283472</v>
      </c>
      <c r="G67" s="71">
        <v>85</v>
      </c>
      <c r="H67" s="352">
        <v>2004</v>
      </c>
      <c r="I67" s="362">
        <v>2638</v>
      </c>
      <c r="J67" s="352">
        <v>4659</v>
      </c>
      <c r="K67" s="74">
        <v>267066</v>
      </c>
    </row>
    <row r="68" spans="2:11" ht="17.5" thickBot="1" x14ac:dyDescent="0.5">
      <c r="B68" s="71">
        <v>86</v>
      </c>
      <c r="C68" s="354">
        <v>2677</v>
      </c>
      <c r="D68" s="354">
        <v>2616</v>
      </c>
      <c r="E68" s="352">
        <v>5306</v>
      </c>
      <c r="F68" s="74">
        <v>288778</v>
      </c>
      <c r="G68" s="71">
        <v>84</v>
      </c>
      <c r="H68" s="352">
        <v>1884</v>
      </c>
      <c r="I68" s="362">
        <v>2592</v>
      </c>
      <c r="J68" s="352">
        <v>4495</v>
      </c>
      <c r="K68" s="74">
        <v>271561</v>
      </c>
    </row>
    <row r="69" spans="2:11" ht="17.5" thickBot="1" x14ac:dyDescent="0.5">
      <c r="B69" s="71">
        <v>85</v>
      </c>
      <c r="C69" s="354">
        <v>2418</v>
      </c>
      <c r="D69" s="354">
        <v>2279</v>
      </c>
      <c r="E69" s="352">
        <v>4713</v>
      </c>
      <c r="F69" s="74">
        <v>293491</v>
      </c>
      <c r="G69" s="71">
        <v>83</v>
      </c>
      <c r="H69" s="352">
        <v>1988</v>
      </c>
      <c r="I69" s="362">
        <v>2718</v>
      </c>
      <c r="J69" s="352">
        <v>4720</v>
      </c>
      <c r="K69" s="74">
        <v>276281</v>
      </c>
    </row>
    <row r="70" spans="2:11" ht="17.5" thickBot="1" x14ac:dyDescent="0.5">
      <c r="B70" s="71">
        <v>84</v>
      </c>
      <c r="C70" s="354">
        <v>2384</v>
      </c>
      <c r="D70" s="354">
        <v>2322</v>
      </c>
      <c r="E70" s="352">
        <v>4722</v>
      </c>
      <c r="F70" s="74">
        <v>298213</v>
      </c>
      <c r="G70" s="71">
        <v>82</v>
      </c>
      <c r="H70" s="352">
        <v>2860</v>
      </c>
      <c r="I70" s="362">
        <v>3513</v>
      </c>
      <c r="J70" s="352">
        <v>6388</v>
      </c>
      <c r="K70" s="74">
        <v>282669</v>
      </c>
    </row>
    <row r="71" spans="2:11" ht="17.5" thickBot="1" x14ac:dyDescent="0.5">
      <c r="B71" s="73">
        <v>83</v>
      </c>
      <c r="C71" s="355">
        <v>2534</v>
      </c>
      <c r="D71" s="355">
        <v>2334</v>
      </c>
      <c r="E71" s="356">
        <v>4885</v>
      </c>
      <c r="F71" s="75">
        <v>303098</v>
      </c>
      <c r="G71" s="73">
        <v>81</v>
      </c>
      <c r="H71" s="356">
        <v>2492</v>
      </c>
      <c r="I71" s="363">
        <v>3314</v>
      </c>
      <c r="J71" s="356">
        <v>5820</v>
      </c>
      <c r="K71" s="75">
        <v>288489</v>
      </c>
    </row>
    <row r="72" spans="2:11" ht="17.5" thickBot="1" x14ac:dyDescent="0.5">
      <c r="B72" s="70">
        <v>82</v>
      </c>
      <c r="C72" s="359">
        <v>2554</v>
      </c>
      <c r="D72" s="359">
        <v>2340</v>
      </c>
      <c r="E72" s="359">
        <v>4902</v>
      </c>
      <c r="F72" s="360">
        <v>308000</v>
      </c>
      <c r="G72" s="70">
        <v>80</v>
      </c>
      <c r="H72" s="361">
        <v>4389</v>
      </c>
      <c r="I72" s="358">
        <v>4565</v>
      </c>
      <c r="J72" s="359">
        <v>8993</v>
      </c>
      <c r="K72" s="360">
        <v>297482</v>
      </c>
    </row>
    <row r="73" spans="2:11" ht="17.5" thickBot="1" x14ac:dyDescent="0.5">
      <c r="B73" s="71">
        <v>81</v>
      </c>
      <c r="C73" s="352">
        <v>2405</v>
      </c>
      <c r="D73" s="352">
        <v>2105</v>
      </c>
      <c r="E73" s="352">
        <v>4526</v>
      </c>
      <c r="F73" s="74">
        <v>312526</v>
      </c>
      <c r="G73" s="71">
        <v>79</v>
      </c>
      <c r="H73" s="362">
        <v>3891</v>
      </c>
      <c r="I73" s="354">
        <v>4806</v>
      </c>
      <c r="J73" s="352">
        <v>8729</v>
      </c>
      <c r="K73" s="74">
        <v>306211</v>
      </c>
    </row>
    <row r="74" spans="2:11" ht="17.5" thickBot="1" x14ac:dyDescent="0.5">
      <c r="B74" s="71">
        <v>80</v>
      </c>
      <c r="C74" s="352">
        <v>2492</v>
      </c>
      <c r="D74" s="352">
        <v>2221</v>
      </c>
      <c r="E74" s="352">
        <v>4732</v>
      </c>
      <c r="F74" s="74">
        <v>317258</v>
      </c>
      <c r="G74" s="71">
        <v>78</v>
      </c>
      <c r="H74" s="362">
        <v>4339</v>
      </c>
      <c r="I74" s="354">
        <v>5131</v>
      </c>
      <c r="J74" s="352">
        <v>9496</v>
      </c>
      <c r="K74" s="74">
        <v>315707</v>
      </c>
    </row>
    <row r="75" spans="2:11" ht="17.5" thickBot="1" x14ac:dyDescent="0.5">
      <c r="B75" s="71">
        <v>79</v>
      </c>
      <c r="C75" s="352">
        <v>2529</v>
      </c>
      <c r="D75" s="352">
        <v>2120</v>
      </c>
      <c r="E75" s="352">
        <v>4658</v>
      </c>
      <c r="F75" s="74">
        <v>321916</v>
      </c>
      <c r="G75" s="71">
        <v>77</v>
      </c>
      <c r="H75" s="362">
        <v>2995</v>
      </c>
      <c r="I75" s="354">
        <v>3523</v>
      </c>
      <c r="J75" s="352">
        <v>6538</v>
      </c>
      <c r="K75" s="74">
        <v>322245</v>
      </c>
    </row>
    <row r="76" spans="2:11" ht="17.5" thickBot="1" x14ac:dyDescent="0.5">
      <c r="B76" s="71">
        <v>78</v>
      </c>
      <c r="C76" s="352">
        <v>2415</v>
      </c>
      <c r="D76" s="352">
        <v>1887</v>
      </c>
      <c r="E76" s="352">
        <v>4325</v>
      </c>
      <c r="F76" s="74">
        <v>326241</v>
      </c>
      <c r="G76" s="71">
        <v>76</v>
      </c>
      <c r="H76" s="362">
        <v>10982</v>
      </c>
      <c r="I76" s="354">
        <v>10628</v>
      </c>
      <c r="J76" s="352">
        <v>21696</v>
      </c>
      <c r="K76" s="74">
        <v>343941</v>
      </c>
    </row>
    <row r="77" spans="2:11" ht="17.5" thickBot="1" x14ac:dyDescent="0.5">
      <c r="B77" s="71">
        <v>77</v>
      </c>
      <c r="C77" s="352">
        <v>2564</v>
      </c>
      <c r="D77" s="352">
        <v>1995</v>
      </c>
      <c r="E77" s="352">
        <v>4574</v>
      </c>
      <c r="F77" s="74">
        <v>330815</v>
      </c>
      <c r="G77" s="71">
        <v>75</v>
      </c>
      <c r="H77" s="362">
        <v>3114</v>
      </c>
      <c r="I77" s="354">
        <v>3941</v>
      </c>
      <c r="J77" s="352">
        <v>7078</v>
      </c>
      <c r="K77" s="74">
        <v>351019</v>
      </c>
    </row>
    <row r="78" spans="2:11" ht="17.5" thickBot="1" x14ac:dyDescent="0.5">
      <c r="B78" s="71">
        <v>76</v>
      </c>
      <c r="C78" s="352">
        <v>2226</v>
      </c>
      <c r="D78" s="352">
        <v>1715</v>
      </c>
      <c r="E78" s="352">
        <v>3963</v>
      </c>
      <c r="F78" s="74">
        <v>334778</v>
      </c>
      <c r="G78" s="71">
        <v>74</v>
      </c>
      <c r="H78" s="362">
        <v>4630</v>
      </c>
      <c r="I78" s="354">
        <v>4579</v>
      </c>
      <c r="J78" s="352">
        <v>9245</v>
      </c>
      <c r="K78" s="74">
        <v>360264</v>
      </c>
    </row>
    <row r="79" spans="2:11" ht="17.5" thickBot="1" x14ac:dyDescent="0.5">
      <c r="B79" s="71">
        <v>75</v>
      </c>
      <c r="C79" s="352">
        <v>2388</v>
      </c>
      <c r="D79" s="352">
        <v>1856</v>
      </c>
      <c r="E79" s="352">
        <v>4263</v>
      </c>
      <c r="F79" s="74">
        <v>339041</v>
      </c>
      <c r="G79" s="71">
        <v>73</v>
      </c>
      <c r="H79" s="362">
        <v>2670</v>
      </c>
      <c r="I79" s="354">
        <v>3271</v>
      </c>
      <c r="J79" s="352">
        <v>5955</v>
      </c>
      <c r="K79" s="74">
        <v>366219</v>
      </c>
    </row>
    <row r="80" spans="2:11" ht="17.5" thickBot="1" x14ac:dyDescent="0.5">
      <c r="B80" s="71">
        <v>74</v>
      </c>
      <c r="C80" s="352">
        <v>2353</v>
      </c>
      <c r="D80" s="352">
        <v>1666</v>
      </c>
      <c r="E80" s="352">
        <v>4039</v>
      </c>
      <c r="F80" s="74">
        <v>343080</v>
      </c>
      <c r="G80" s="71">
        <v>72</v>
      </c>
      <c r="H80" s="362">
        <v>2857</v>
      </c>
      <c r="I80" s="354">
        <v>3289</v>
      </c>
      <c r="J80" s="352">
        <v>6179</v>
      </c>
      <c r="K80" s="74">
        <v>372398</v>
      </c>
    </row>
    <row r="81" spans="2:11" ht="17.5" thickBot="1" x14ac:dyDescent="0.5">
      <c r="B81" s="71">
        <v>73</v>
      </c>
      <c r="C81" s="352">
        <v>2543</v>
      </c>
      <c r="D81" s="352">
        <v>1866</v>
      </c>
      <c r="E81" s="352">
        <v>4420</v>
      </c>
      <c r="F81" s="74">
        <v>347500</v>
      </c>
      <c r="G81" s="71">
        <v>71</v>
      </c>
      <c r="H81" s="362">
        <v>1791</v>
      </c>
      <c r="I81" s="354">
        <v>2150</v>
      </c>
      <c r="J81" s="352">
        <v>3954</v>
      </c>
      <c r="K81" s="74">
        <v>376352</v>
      </c>
    </row>
    <row r="82" spans="2:11" ht="17.5" thickBot="1" x14ac:dyDescent="0.5">
      <c r="B82" s="71">
        <v>72</v>
      </c>
      <c r="C82" s="352">
        <v>2282</v>
      </c>
      <c r="D82" s="352">
        <v>1627</v>
      </c>
      <c r="E82" s="352">
        <v>3928</v>
      </c>
      <c r="F82" s="74">
        <v>351428</v>
      </c>
      <c r="G82" s="71">
        <v>70</v>
      </c>
      <c r="H82" s="362">
        <v>1659</v>
      </c>
      <c r="I82" s="354">
        <v>1691</v>
      </c>
      <c r="J82" s="352">
        <v>3366</v>
      </c>
      <c r="K82" s="74">
        <v>379718</v>
      </c>
    </row>
    <row r="83" spans="2:11" ht="17.5" thickBot="1" x14ac:dyDescent="0.5">
      <c r="B83" s="71">
        <v>71</v>
      </c>
      <c r="C83" s="352">
        <v>2994</v>
      </c>
      <c r="D83" s="352">
        <v>1783</v>
      </c>
      <c r="E83" s="352">
        <v>4795</v>
      </c>
      <c r="F83" s="74">
        <v>356223</v>
      </c>
      <c r="G83" s="71">
        <v>69</v>
      </c>
      <c r="H83" s="362">
        <v>1062</v>
      </c>
      <c r="I83" s="354">
        <v>1250</v>
      </c>
      <c r="J83" s="352">
        <v>2319</v>
      </c>
      <c r="K83" s="74">
        <v>382037</v>
      </c>
    </row>
    <row r="84" spans="2:11" ht="17.5" thickBot="1" x14ac:dyDescent="0.5">
      <c r="B84" s="71">
        <v>70</v>
      </c>
      <c r="C84" s="352">
        <v>2355</v>
      </c>
      <c r="D84" s="352">
        <v>1471</v>
      </c>
      <c r="E84" s="352">
        <v>3839</v>
      </c>
      <c r="F84" s="74">
        <v>360062</v>
      </c>
      <c r="G84" s="71">
        <v>68</v>
      </c>
      <c r="H84" s="72">
        <v>809</v>
      </c>
      <c r="I84" s="72">
        <v>906</v>
      </c>
      <c r="J84" s="352">
        <v>1722</v>
      </c>
      <c r="K84" s="74">
        <v>383759</v>
      </c>
    </row>
    <row r="85" spans="2:11" ht="17.5" thickBot="1" x14ac:dyDescent="0.5">
      <c r="B85" s="71">
        <v>69</v>
      </c>
      <c r="C85" s="352">
        <v>3538</v>
      </c>
      <c r="D85" s="352">
        <v>1769</v>
      </c>
      <c r="E85" s="352">
        <v>5347</v>
      </c>
      <c r="F85" s="74">
        <v>365409</v>
      </c>
      <c r="G85" s="71">
        <v>67</v>
      </c>
      <c r="H85" s="72">
        <v>293</v>
      </c>
      <c r="I85" s="72">
        <v>365</v>
      </c>
      <c r="J85" s="76">
        <v>661</v>
      </c>
      <c r="K85" s="74">
        <v>384420</v>
      </c>
    </row>
    <row r="86" spans="2:11" ht="17.5" thickBot="1" x14ac:dyDescent="0.5">
      <c r="B86" s="71">
        <v>68</v>
      </c>
      <c r="C86" s="352">
        <v>3365</v>
      </c>
      <c r="D86" s="352">
        <v>1992</v>
      </c>
      <c r="E86" s="352">
        <v>5386</v>
      </c>
      <c r="F86" s="74">
        <v>370795</v>
      </c>
      <c r="G86" s="71">
        <v>66</v>
      </c>
      <c r="H86" s="72">
        <v>608</v>
      </c>
      <c r="I86" s="72">
        <v>374</v>
      </c>
      <c r="J86" s="76">
        <v>994</v>
      </c>
      <c r="K86" s="74">
        <v>385414</v>
      </c>
    </row>
    <row r="87" spans="2:11" ht="17.5" thickBot="1" x14ac:dyDescent="0.5">
      <c r="B87" s="71">
        <v>67</v>
      </c>
      <c r="C87" s="352">
        <v>1681</v>
      </c>
      <c r="D87" s="352">
        <v>1013</v>
      </c>
      <c r="E87" s="352">
        <v>2708</v>
      </c>
      <c r="F87" s="74">
        <v>373503</v>
      </c>
      <c r="G87" s="71">
        <v>65</v>
      </c>
      <c r="H87" s="72">
        <v>426</v>
      </c>
      <c r="I87" s="72">
        <v>334</v>
      </c>
      <c r="J87" s="76">
        <v>766</v>
      </c>
      <c r="K87" s="74">
        <v>386180</v>
      </c>
    </row>
    <row r="88" spans="2:11" ht="17.5" thickBot="1" x14ac:dyDescent="0.5">
      <c r="B88" s="71">
        <v>66</v>
      </c>
      <c r="C88" s="352">
        <v>4291</v>
      </c>
      <c r="D88" s="352">
        <v>1882</v>
      </c>
      <c r="E88" s="352">
        <v>6225</v>
      </c>
      <c r="F88" s="74">
        <v>379728</v>
      </c>
      <c r="G88" s="71">
        <v>64</v>
      </c>
      <c r="H88" s="76">
        <v>65</v>
      </c>
      <c r="I88" s="76">
        <v>69</v>
      </c>
      <c r="J88" s="76">
        <v>135</v>
      </c>
      <c r="K88" s="74">
        <v>386315</v>
      </c>
    </row>
    <row r="89" spans="2:11" ht="17.5" thickBot="1" x14ac:dyDescent="0.5">
      <c r="B89" s="71">
        <v>65</v>
      </c>
      <c r="C89" s="352">
        <v>1738</v>
      </c>
      <c r="D89" s="76">
        <v>973</v>
      </c>
      <c r="E89" s="352">
        <v>2729</v>
      </c>
      <c r="F89" s="74">
        <v>382457</v>
      </c>
      <c r="G89" s="71">
        <v>63</v>
      </c>
      <c r="H89" s="72">
        <v>767</v>
      </c>
      <c r="I89" s="72">
        <v>481</v>
      </c>
      <c r="J89" s="352">
        <v>1260</v>
      </c>
      <c r="K89" s="74">
        <v>387575</v>
      </c>
    </row>
    <row r="90" spans="2:11" ht="17.5" thickBot="1" x14ac:dyDescent="0.5">
      <c r="B90" s="71">
        <v>64</v>
      </c>
      <c r="C90" s="76">
        <v>985</v>
      </c>
      <c r="D90" s="76">
        <v>632</v>
      </c>
      <c r="E90" s="352">
        <v>1627</v>
      </c>
      <c r="F90" s="74">
        <v>384084</v>
      </c>
      <c r="G90" s="168"/>
      <c r="H90" s="169"/>
      <c r="I90" s="169"/>
      <c r="J90" s="169"/>
      <c r="K90" s="169"/>
    </row>
    <row r="91" spans="2:11" ht="17.5" thickBot="1" x14ac:dyDescent="0.5">
      <c r="B91" s="71">
        <v>63</v>
      </c>
      <c r="C91" s="76">
        <v>884</v>
      </c>
      <c r="D91" s="76">
        <v>560</v>
      </c>
      <c r="E91" s="352">
        <v>1455</v>
      </c>
      <c r="F91" s="74">
        <v>385539</v>
      </c>
      <c r="G91" s="168"/>
      <c r="H91" s="169"/>
      <c r="I91" s="169"/>
      <c r="J91" s="169"/>
      <c r="K91" s="169"/>
    </row>
    <row r="92" spans="2:11" ht="17.5" thickBot="1" x14ac:dyDescent="0.5">
      <c r="B92" s="71">
        <v>62</v>
      </c>
      <c r="C92" s="76">
        <v>662</v>
      </c>
      <c r="D92" s="76">
        <v>373</v>
      </c>
      <c r="E92" s="352">
        <v>1040</v>
      </c>
      <c r="F92" s="74">
        <v>386579</v>
      </c>
      <c r="G92" s="168"/>
      <c r="H92" s="169"/>
      <c r="I92" s="169"/>
      <c r="J92" s="169"/>
      <c r="K92" s="169"/>
    </row>
    <row r="93" spans="2:11" ht="17.5" thickBot="1" x14ac:dyDescent="0.5">
      <c r="B93" s="71">
        <v>61</v>
      </c>
      <c r="C93" s="76">
        <v>557</v>
      </c>
      <c r="D93" s="76">
        <v>314</v>
      </c>
      <c r="E93" s="76">
        <v>874</v>
      </c>
      <c r="F93" s="74">
        <v>387453</v>
      </c>
      <c r="G93" s="168"/>
      <c r="H93" s="169"/>
      <c r="I93" s="169"/>
      <c r="J93" s="169"/>
      <c r="K93" s="169"/>
    </row>
    <row r="94" spans="2:11" ht="17.5" thickBot="1" x14ac:dyDescent="0.5">
      <c r="B94" s="71">
        <v>60</v>
      </c>
      <c r="C94" s="76">
        <v>435</v>
      </c>
      <c r="D94" s="76">
        <v>261</v>
      </c>
      <c r="E94" s="76">
        <v>699</v>
      </c>
      <c r="F94" s="74">
        <v>388152</v>
      </c>
      <c r="G94" s="163"/>
      <c r="H94" s="170"/>
      <c r="I94" s="170"/>
      <c r="J94" s="170"/>
      <c r="K94" s="169"/>
    </row>
    <row r="95" spans="2:11" ht="17.5" thickBot="1" x14ac:dyDescent="0.5">
      <c r="B95" s="71">
        <v>59</v>
      </c>
      <c r="C95" s="76">
        <v>261</v>
      </c>
      <c r="D95" s="76">
        <v>158</v>
      </c>
      <c r="E95" s="76">
        <v>422</v>
      </c>
      <c r="F95" s="74">
        <v>388574</v>
      </c>
      <c r="G95" s="163"/>
      <c r="H95" s="170"/>
      <c r="I95" s="170"/>
      <c r="J95" s="170"/>
      <c r="K95" s="169"/>
    </row>
    <row r="96" spans="2:11" ht="17.5" thickBot="1" x14ac:dyDescent="0.5">
      <c r="B96" s="71">
        <v>58</v>
      </c>
      <c r="C96" s="76">
        <v>240</v>
      </c>
      <c r="D96" s="76">
        <v>113</v>
      </c>
      <c r="E96" s="76">
        <v>356</v>
      </c>
      <c r="F96" s="74">
        <v>388930</v>
      </c>
      <c r="G96" s="163"/>
      <c r="H96" s="170"/>
      <c r="I96" s="170"/>
      <c r="J96" s="170"/>
      <c r="K96" s="169"/>
    </row>
    <row r="97" spans="2:11" ht="17.5" thickBot="1" x14ac:dyDescent="0.5">
      <c r="B97" s="71">
        <v>57</v>
      </c>
      <c r="C97" s="76">
        <v>228</v>
      </c>
      <c r="D97" s="76">
        <v>98</v>
      </c>
      <c r="E97" s="76">
        <v>327</v>
      </c>
      <c r="F97" s="74">
        <v>389257</v>
      </c>
      <c r="G97" s="163"/>
      <c r="H97" s="170"/>
      <c r="I97" s="170"/>
      <c r="J97" s="170"/>
      <c r="K97" s="169"/>
    </row>
    <row r="98" spans="2:11" ht="17.5" thickBot="1" x14ac:dyDescent="0.5">
      <c r="B98" s="71">
        <v>56</v>
      </c>
      <c r="C98" s="76">
        <v>110</v>
      </c>
      <c r="D98" s="76">
        <v>75</v>
      </c>
      <c r="E98" s="76">
        <v>185</v>
      </c>
      <c r="F98" s="74">
        <v>389442</v>
      </c>
      <c r="G98" s="163"/>
      <c r="H98" s="170"/>
      <c r="I98" s="170"/>
      <c r="J98" s="170"/>
      <c r="K98" s="169"/>
    </row>
    <row r="99" spans="2:11" ht="17.5" thickBot="1" x14ac:dyDescent="0.5">
      <c r="B99" s="71">
        <v>55</v>
      </c>
      <c r="C99" s="76">
        <v>97</v>
      </c>
      <c r="D99" s="76">
        <v>63</v>
      </c>
      <c r="E99" s="76">
        <v>161</v>
      </c>
      <c r="F99" s="74">
        <v>389603</v>
      </c>
      <c r="G99" s="163"/>
      <c r="H99" s="170"/>
      <c r="I99" s="170"/>
      <c r="J99" s="170"/>
      <c r="K99" s="169"/>
    </row>
    <row r="100" spans="2:11" ht="17.5" thickBot="1" x14ac:dyDescent="0.5">
      <c r="B100" s="71">
        <v>54</v>
      </c>
      <c r="C100" s="76">
        <v>56</v>
      </c>
      <c r="D100" s="76">
        <v>39</v>
      </c>
      <c r="E100" s="76">
        <v>98</v>
      </c>
      <c r="F100" s="74">
        <v>389701</v>
      </c>
      <c r="G100" s="161"/>
      <c r="H100" s="162"/>
      <c r="I100" s="162"/>
      <c r="J100" s="162"/>
      <c r="K100" s="162"/>
    </row>
    <row r="101" spans="2:11" ht="17.5" thickBot="1" x14ac:dyDescent="0.5">
      <c r="B101" s="71">
        <v>53</v>
      </c>
      <c r="C101" s="76">
        <v>58</v>
      </c>
      <c r="D101" s="76">
        <v>34</v>
      </c>
      <c r="E101" s="76">
        <v>94</v>
      </c>
      <c r="F101" s="74">
        <v>389795</v>
      </c>
      <c r="G101" s="163"/>
      <c r="H101" s="164"/>
      <c r="I101" s="164"/>
      <c r="J101" s="164"/>
      <c r="K101" s="164"/>
    </row>
    <row r="102" spans="2:11" ht="17.5" thickBot="1" x14ac:dyDescent="0.5">
      <c r="B102" s="71">
        <v>52</v>
      </c>
      <c r="C102" s="76">
        <v>67</v>
      </c>
      <c r="D102" s="76">
        <v>30</v>
      </c>
      <c r="E102" s="76">
        <v>97</v>
      </c>
      <c r="F102" s="74">
        <v>389892</v>
      </c>
      <c r="G102" s="163"/>
      <c r="H102" s="164"/>
      <c r="I102" s="164"/>
      <c r="J102" s="164"/>
      <c r="K102" s="164"/>
    </row>
    <row r="103" spans="2:11" ht="17.5" thickBot="1" x14ac:dyDescent="0.5">
      <c r="B103" s="71">
        <v>51</v>
      </c>
      <c r="C103" s="76">
        <v>19</v>
      </c>
      <c r="D103" s="76">
        <v>9</v>
      </c>
      <c r="E103" s="76">
        <v>28</v>
      </c>
      <c r="F103" s="74">
        <v>389920</v>
      </c>
    </row>
    <row r="104" spans="2:11" ht="17.5" thickBot="1" x14ac:dyDescent="0.5">
      <c r="B104" s="71">
        <v>50</v>
      </c>
      <c r="C104" s="76">
        <v>289</v>
      </c>
      <c r="D104" s="76">
        <v>126</v>
      </c>
      <c r="E104" s="76">
        <v>418</v>
      </c>
      <c r="F104" s="74">
        <v>390338</v>
      </c>
    </row>
    <row r="105" spans="2:11" ht="17.5" thickBot="1" x14ac:dyDescent="0.5">
      <c r="B105" s="71">
        <v>48</v>
      </c>
      <c r="C105" s="76">
        <v>645</v>
      </c>
      <c r="D105" s="76">
        <v>236</v>
      </c>
      <c r="E105" s="76">
        <v>886</v>
      </c>
      <c r="F105" s="74">
        <v>391224</v>
      </c>
    </row>
    <row r="106" spans="2:11" ht="17.5" thickBot="1" x14ac:dyDescent="0.5">
      <c r="B106" s="71"/>
      <c r="C106" s="76"/>
      <c r="D106" s="76"/>
      <c r="E106" s="76"/>
      <c r="F106" s="74"/>
    </row>
    <row r="107" spans="2:11" ht="17.5" thickBot="1" x14ac:dyDescent="0.5">
      <c r="B107" s="73"/>
      <c r="C107" s="115"/>
      <c r="D107" s="115"/>
      <c r="E107" s="115"/>
      <c r="F107" s="75"/>
    </row>
    <row r="108" spans="2:11" ht="17.5" thickBot="1" x14ac:dyDescent="0.5">
      <c r="B108" s="70"/>
      <c r="C108" s="77"/>
      <c r="D108" s="77"/>
      <c r="E108" s="77"/>
      <c r="F108" s="116"/>
    </row>
    <row r="109" spans="2:11" ht="17.5" thickBot="1" x14ac:dyDescent="0.5">
      <c r="B109" s="71"/>
      <c r="C109" s="76"/>
      <c r="D109" s="76"/>
      <c r="E109" s="76"/>
      <c r="F109" s="116"/>
    </row>
    <row r="110" spans="2:11" ht="17.5" thickBot="1" x14ac:dyDescent="0.5">
      <c r="B110" s="71"/>
      <c r="C110" s="76"/>
      <c r="D110" s="76"/>
      <c r="E110" s="76"/>
      <c r="F110" s="116"/>
    </row>
    <row r="111" spans="2:11" ht="17.5" thickBot="1" x14ac:dyDescent="0.5">
      <c r="B111" s="71"/>
      <c r="C111" s="76"/>
      <c r="D111" s="76"/>
      <c r="E111" s="76"/>
      <c r="F111" s="116"/>
    </row>
    <row r="112" spans="2:11" ht="17.5" thickBot="1" x14ac:dyDescent="0.5">
      <c r="B112" s="71"/>
      <c r="C112" s="76"/>
      <c r="D112" s="76"/>
      <c r="E112" s="76"/>
      <c r="F112" s="116"/>
    </row>
    <row r="113" spans="2:6" ht="17.5" thickBot="1" x14ac:dyDescent="0.5">
      <c r="B113" s="71"/>
      <c r="C113" s="76"/>
      <c r="D113" s="76"/>
      <c r="E113" s="76"/>
      <c r="F113" s="116"/>
    </row>
    <row r="114" spans="2:6" ht="17.5" thickBot="1" x14ac:dyDescent="0.5">
      <c r="B114" s="71"/>
      <c r="C114" s="76"/>
      <c r="D114" s="76"/>
      <c r="E114" s="76"/>
      <c r="F114" s="116"/>
    </row>
    <row r="115" spans="2:6" ht="17.5" thickBot="1" x14ac:dyDescent="0.5">
      <c r="B115" s="71"/>
      <c r="C115" s="76"/>
      <c r="D115" s="76"/>
      <c r="E115" s="76"/>
      <c r="F115" s="116"/>
    </row>
    <row r="116" spans="2:6" ht="17.5" thickBot="1" x14ac:dyDescent="0.5">
      <c r="B116" s="71"/>
      <c r="C116" s="76"/>
      <c r="D116" s="76"/>
      <c r="E116" s="76"/>
      <c r="F116" s="116"/>
    </row>
  </sheetData>
  <mergeCells count="1">
    <mergeCell ref="G3:J3"/>
  </mergeCells>
  <phoneticPr fontId="1" type="noConversion"/>
  <pageMargins left="0.7" right="0.7" top="0.75" bottom="0.75" header="0.3" footer="0.3"/>
  <pageSetup paperSize="9"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F358-6BE1-4D97-9C6E-B11CF18FE7DA}">
  <sheetPr>
    <tabColor rgb="FF00B050"/>
    <pageSetUpPr fitToPage="1"/>
  </sheetPr>
  <dimension ref="A1:S162"/>
  <sheetViews>
    <sheetView zoomScale="70" zoomScaleNormal="70" workbookViewId="0">
      <selection activeCell="I40" sqref="I40"/>
    </sheetView>
  </sheetViews>
  <sheetFormatPr defaultRowHeight="17" x14ac:dyDescent="0.45"/>
  <cols>
    <col min="2" max="5" width="15.08203125" style="10" customWidth="1"/>
    <col min="6" max="7" width="15.08203125" style="10" hidden="1" customWidth="1"/>
    <col min="8" max="8" width="9.9140625" style="79" customWidth="1"/>
    <col min="9" max="9" width="11.4140625" style="10" customWidth="1"/>
    <col min="10" max="12" width="8.6640625" customWidth="1"/>
    <col min="15" max="19" width="12.58203125" customWidth="1"/>
  </cols>
  <sheetData>
    <row r="1" spans="1:19" ht="17.5" thickBot="1" x14ac:dyDescent="0.5">
      <c r="A1" s="7"/>
      <c r="B1" s="5"/>
      <c r="C1" s="5"/>
      <c r="D1" s="5"/>
      <c r="E1" s="5"/>
      <c r="F1" s="5"/>
      <c r="G1" s="5"/>
      <c r="H1" s="80"/>
      <c r="I1" s="5"/>
      <c r="J1" s="7"/>
    </row>
    <row r="2" spans="1:19" ht="21" customHeight="1" x14ac:dyDescent="0.45">
      <c r="A2" s="7"/>
      <c r="B2" s="2" t="s">
        <v>12</v>
      </c>
      <c r="C2" s="456" t="s">
        <v>75</v>
      </c>
      <c r="D2" s="457"/>
      <c r="E2" s="458"/>
      <c r="F2" s="5"/>
      <c r="G2" s="5"/>
      <c r="H2" s="80"/>
      <c r="I2" s="5"/>
      <c r="J2" s="7"/>
    </row>
    <row r="3" spans="1:19" ht="21" customHeight="1" thickBot="1" x14ac:dyDescent="0.5">
      <c r="A3" s="7"/>
      <c r="B3" s="1" t="s">
        <v>2</v>
      </c>
      <c r="C3" s="459" t="s">
        <v>48</v>
      </c>
      <c r="D3" s="460"/>
      <c r="E3" s="461"/>
      <c r="F3" s="5"/>
      <c r="G3" s="5"/>
      <c r="H3" s="80"/>
      <c r="I3" s="5"/>
      <c r="J3" s="7"/>
    </row>
    <row r="4" spans="1:19" ht="21" customHeight="1" thickBot="1" x14ac:dyDescent="0.5">
      <c r="A4" s="7"/>
      <c r="B4" s="5"/>
      <c r="C4" s="5"/>
      <c r="D4" s="5"/>
      <c r="E4" s="5"/>
      <c r="F4" s="5"/>
      <c r="G4" s="5"/>
      <c r="H4" s="80"/>
      <c r="I4" s="5"/>
      <c r="J4" s="7"/>
    </row>
    <row r="5" spans="1:19" ht="21" customHeight="1" thickBot="1" x14ac:dyDescent="0.5">
      <c r="A5" s="7"/>
      <c r="B5" s="185" t="s">
        <v>93</v>
      </c>
      <c r="C5" s="217" t="s">
        <v>98</v>
      </c>
      <c r="D5" s="218" t="s">
        <v>77</v>
      </c>
      <c r="E5" s="218" t="s">
        <v>90</v>
      </c>
      <c r="F5" s="328" t="s">
        <v>112</v>
      </c>
      <c r="G5" s="328" t="s">
        <v>113</v>
      </c>
      <c r="H5" s="377" t="s">
        <v>150</v>
      </c>
      <c r="I5" s="5"/>
      <c r="J5" s="7"/>
      <c r="O5" s="462" t="s">
        <v>59</v>
      </c>
      <c r="P5" s="463"/>
      <c r="Q5" s="463"/>
      <c r="R5" s="463"/>
      <c r="S5" s="464"/>
    </row>
    <row r="6" spans="1:19" ht="21" customHeight="1" thickBot="1" x14ac:dyDescent="0.5">
      <c r="A6" s="7"/>
      <c r="B6" s="329" t="s">
        <v>125</v>
      </c>
      <c r="C6" s="315">
        <v>70</v>
      </c>
      <c r="D6" s="289">
        <v>26</v>
      </c>
      <c r="E6" s="289">
        <v>138</v>
      </c>
      <c r="F6" s="289">
        <f>C6*'점수 계산기'!$C$27+D6*'점수 계산기'!$C$28+'점수 계산기'!$C$31</f>
        <v>138.29000000000002</v>
      </c>
      <c r="G6" s="289">
        <f t="shared" ref="G6:G32" si="0">MIN(ABS(E6-0.5-F6), ABS(E6+0.5-F6))</f>
        <v>0.20999999999997954</v>
      </c>
      <c r="H6" s="373" t="str">
        <f t="shared" ref="H6:H69" si="1">IF(ROUND(F6,0)=E6,"진",IF(G6&lt;0.5,"재",IF(AND(C6=0, D6=0, E6=0),"","위")))</f>
        <v>진</v>
      </c>
      <c r="I6" s="5" t="s">
        <v>214</v>
      </c>
      <c r="J6" s="10">
        <v>0</v>
      </c>
      <c r="K6" s="10" t="str">
        <f t="shared" ref="K6:K37" si="2">CHAR(MOD(J6, 23)+97)</f>
        <v>a</v>
      </c>
      <c r="L6" s="78" t="str">
        <f>K6&amp;" : "&amp;'수학 진위판정'!E6-0.5&amp;"≤"&amp;'수학 진위판정'!C6&amp;"x+"&amp;'수학 진위판정'!D6&amp;"y+확&lt;"&amp;'수학 진위판정'!E6+0.5</f>
        <v>a : 137.5≤70x+26y+확&lt;138.5</v>
      </c>
      <c r="O6" s="387" t="s">
        <v>60</v>
      </c>
      <c r="P6" s="391" t="s">
        <v>61</v>
      </c>
      <c r="Q6" s="392" t="s">
        <v>62</v>
      </c>
      <c r="R6" s="393" t="s">
        <v>63</v>
      </c>
      <c r="S6" s="394" t="s">
        <v>64</v>
      </c>
    </row>
    <row r="7" spans="1:19" ht="21" customHeight="1" x14ac:dyDescent="0.45">
      <c r="A7" s="7"/>
      <c r="B7" s="330" t="s">
        <v>125</v>
      </c>
      <c r="C7" s="317">
        <v>66</v>
      </c>
      <c r="D7" s="309">
        <v>26</v>
      </c>
      <c r="E7" s="309">
        <v>135</v>
      </c>
      <c r="F7" s="309">
        <f>C7*'점수 계산기'!$C$27+D7*'점수 계산기'!$C$28+'점수 계산기'!$C$31</f>
        <v>135.05000000000001</v>
      </c>
      <c r="G7" s="309">
        <f t="shared" si="0"/>
        <v>0.44999999999998863</v>
      </c>
      <c r="H7" s="378" t="str">
        <f t="shared" si="1"/>
        <v>진</v>
      </c>
      <c r="I7" s="5" t="s">
        <v>176</v>
      </c>
      <c r="J7" s="10">
        <v>1</v>
      </c>
      <c r="K7" s="10" t="str">
        <f t="shared" si="2"/>
        <v>b</v>
      </c>
      <c r="L7" s="78" t="str">
        <f>K7&amp;" : "&amp;'수학 진위판정'!E7-0.5&amp;"≤"&amp;'수학 진위판정'!C7&amp;"x+"&amp;'수학 진위판정'!D7&amp;"y+확&lt;"&amp;'수학 진위판정'!E7+0.5</f>
        <v>b : 134.5≤66x+26y+확&lt;135.5</v>
      </c>
      <c r="O7" s="388" t="s">
        <v>65</v>
      </c>
      <c r="P7" s="379">
        <f>COUNTIF($H$6:$H$51, "진") + COUNTIF($H$6:$H$51, "인증")</f>
        <v>28</v>
      </c>
      <c r="Q7" s="380">
        <f>COUNTIF($H$6:$H$51, "위")</f>
        <v>6</v>
      </c>
      <c r="R7" s="381">
        <f>P7+Q7</f>
        <v>34</v>
      </c>
      <c r="S7" s="382">
        <f>P7/R7</f>
        <v>0.82352941176470584</v>
      </c>
    </row>
    <row r="8" spans="1:19" ht="21" customHeight="1" x14ac:dyDescent="0.45">
      <c r="A8" s="7"/>
      <c r="B8" s="330" t="s">
        <v>125</v>
      </c>
      <c r="C8" s="317">
        <v>66</v>
      </c>
      <c r="D8" s="309">
        <v>22</v>
      </c>
      <c r="E8" s="309">
        <v>132</v>
      </c>
      <c r="F8" s="309">
        <f>C8*'점수 계산기'!$C$27+D8*'점수 계산기'!$C$28+'점수 계산기'!$C$31</f>
        <v>132.19</v>
      </c>
      <c r="G8" s="309">
        <f t="shared" si="0"/>
        <v>0.31000000000000227</v>
      </c>
      <c r="H8" s="378" t="str">
        <f t="shared" si="1"/>
        <v>진</v>
      </c>
      <c r="I8" s="5" t="s">
        <v>212</v>
      </c>
      <c r="J8" s="10">
        <v>2</v>
      </c>
      <c r="K8" s="10" t="str">
        <f t="shared" si="2"/>
        <v>c</v>
      </c>
      <c r="L8" s="78" t="str">
        <f>K8&amp;" : "&amp;'수학 진위판정'!E8-0.5&amp;"≤"&amp;'수학 진위판정'!C8&amp;"x+"&amp;'수학 진위판정'!D8&amp;"y+확&lt;"&amp;'수학 진위판정'!E8+0.5</f>
        <v>c : 131.5≤66x+22y+확&lt;132.5</v>
      </c>
      <c r="O8" s="389" t="s">
        <v>66</v>
      </c>
      <c r="P8" s="383">
        <f>COUNTIF($H$52:$H$97, "진") + COUNTIF($H$52:$H$97, "인증")</f>
        <v>30</v>
      </c>
      <c r="Q8" s="384">
        <f>COUNTIF($H$52:$H$97, "위")</f>
        <v>10</v>
      </c>
      <c r="R8" s="385">
        <f>P8+Q8</f>
        <v>40</v>
      </c>
      <c r="S8" s="386">
        <f>P8/R8</f>
        <v>0.75</v>
      </c>
    </row>
    <row r="9" spans="1:19" ht="21" customHeight="1" thickBot="1" x14ac:dyDescent="0.5">
      <c r="A9" s="7"/>
      <c r="B9" s="330" t="s">
        <v>125</v>
      </c>
      <c r="C9" s="317">
        <v>62</v>
      </c>
      <c r="D9" s="309">
        <v>26</v>
      </c>
      <c r="E9" s="309">
        <v>132</v>
      </c>
      <c r="F9" s="309">
        <f>C9*'점수 계산기'!$C$27+D9*'점수 계산기'!$C$28+'점수 계산기'!$C$31</f>
        <v>131.81</v>
      </c>
      <c r="G9" s="309">
        <f t="shared" si="0"/>
        <v>0.31000000000000227</v>
      </c>
      <c r="H9" s="378" t="str">
        <f t="shared" si="1"/>
        <v>진</v>
      </c>
      <c r="I9" s="5"/>
      <c r="J9" s="10">
        <v>3</v>
      </c>
      <c r="K9" s="10" t="str">
        <f t="shared" si="2"/>
        <v>d</v>
      </c>
      <c r="L9" s="78" t="str">
        <f>K9&amp;" : "&amp;'수학 진위판정'!E9-0.5&amp;"≤"&amp;'수학 진위판정'!C9&amp;"x+"&amp;'수학 진위판정'!D9&amp;"y+확&lt;"&amp;'수학 진위판정'!E9+0.5</f>
        <v>d : 131.5≤62x+26y+확&lt;132.5</v>
      </c>
      <c r="O9" s="390" t="s">
        <v>67</v>
      </c>
      <c r="P9" s="304">
        <f>COUNTIF($H$98:$H$120, "진") + COUNTIF($H$98:$H$120, "인증")</f>
        <v>15</v>
      </c>
      <c r="Q9" s="305">
        <f>COUNTIF($H$98:$H$120, "위")</f>
        <v>3</v>
      </c>
      <c r="R9" s="306">
        <f>P9+Q9</f>
        <v>18</v>
      </c>
      <c r="S9" s="307">
        <f>P9/R9</f>
        <v>0.83333333333333337</v>
      </c>
    </row>
    <row r="10" spans="1:19" ht="21" customHeight="1" x14ac:dyDescent="0.45">
      <c r="A10" s="7"/>
      <c r="B10" s="330" t="s">
        <v>125</v>
      </c>
      <c r="C10" s="317">
        <v>63</v>
      </c>
      <c r="D10" s="309">
        <v>26</v>
      </c>
      <c r="E10" s="309">
        <v>129</v>
      </c>
      <c r="F10" s="309">
        <f>C10*'점수 계산기'!$C$27+D10*'점수 계산기'!$C$28+'점수 계산기'!$C$31</f>
        <v>132.62</v>
      </c>
      <c r="G10" s="309">
        <f t="shared" si="0"/>
        <v>3.1200000000000045</v>
      </c>
      <c r="H10" s="378" t="str">
        <f t="shared" si="1"/>
        <v>위</v>
      </c>
      <c r="I10" s="5"/>
      <c r="J10" s="10">
        <v>4</v>
      </c>
      <c r="K10" s="10" t="str">
        <f t="shared" si="2"/>
        <v>e</v>
      </c>
      <c r="L10" s="78" t="str">
        <f>K10&amp;" : "&amp;'수학 진위판정'!E10-0.5&amp;"≤"&amp;'수학 진위판정'!C10&amp;"x+"&amp;'수학 진위판정'!D10&amp;"y+확&lt;"&amp;'수학 진위판정'!E10+0.5</f>
        <v>e : 128.5≤63x+26y+확&lt;129.5</v>
      </c>
    </row>
    <row r="11" spans="1:19" ht="21" customHeight="1" x14ac:dyDescent="0.45">
      <c r="A11" s="7"/>
      <c r="B11" s="330" t="s">
        <v>125</v>
      </c>
      <c r="C11" s="317">
        <v>58</v>
      </c>
      <c r="D11" s="309">
        <v>26</v>
      </c>
      <c r="E11" s="309">
        <v>129</v>
      </c>
      <c r="F11" s="309">
        <f>C11*'점수 계산기'!$C$27+D11*'점수 계산기'!$C$28+'점수 계산기'!$C$31</f>
        <v>128.57</v>
      </c>
      <c r="G11" s="309">
        <f t="shared" si="0"/>
        <v>6.9999999999993179E-2</v>
      </c>
      <c r="H11" s="378" t="str">
        <f t="shared" si="1"/>
        <v>진</v>
      </c>
      <c r="I11" s="5"/>
      <c r="J11" s="10">
        <v>5</v>
      </c>
      <c r="K11" s="10" t="str">
        <f t="shared" si="2"/>
        <v>f</v>
      </c>
      <c r="L11" s="78" t="str">
        <f>K11&amp;" : "&amp;'수학 진위판정'!E11-0.5&amp;"≤"&amp;'수학 진위판정'!C11&amp;"x+"&amp;'수학 진위판정'!D11&amp;"y+확&lt;"&amp;'수학 진위판정'!E11+0.5</f>
        <v>f : 128.5≤58x+26y+확&lt;129.5</v>
      </c>
    </row>
    <row r="12" spans="1:19" ht="21" customHeight="1" x14ac:dyDescent="0.45">
      <c r="A12" s="7"/>
      <c r="B12" s="330" t="s">
        <v>125</v>
      </c>
      <c r="C12" s="317">
        <v>62</v>
      </c>
      <c r="D12" s="309">
        <v>18</v>
      </c>
      <c r="E12" s="309">
        <v>126</v>
      </c>
      <c r="F12" s="309">
        <f>C12*'점수 계산기'!$C$27+D12*'점수 계산기'!$C$28+'점수 계산기'!$C$31</f>
        <v>126.09</v>
      </c>
      <c r="G12" s="309">
        <f t="shared" si="0"/>
        <v>0.40999999999999659</v>
      </c>
      <c r="H12" s="378" t="str">
        <f t="shared" si="1"/>
        <v>진</v>
      </c>
      <c r="I12" s="5">
        <v>2</v>
      </c>
      <c r="J12" s="10">
        <v>6</v>
      </c>
      <c r="K12" s="10" t="str">
        <f t="shared" si="2"/>
        <v>g</v>
      </c>
      <c r="L12" s="78" t="str">
        <f>K12&amp;" : "&amp;'수학 진위판정'!E12-0.5&amp;"≤"&amp;'수학 진위판정'!C12&amp;"x+"&amp;'수학 진위판정'!D12&amp;"y+확&lt;"&amp;'수학 진위판정'!E12+0.5</f>
        <v>g : 125.5≤62x+18y+확&lt;126.5</v>
      </c>
    </row>
    <row r="13" spans="1:19" ht="21" customHeight="1" x14ac:dyDescent="0.45">
      <c r="A13" s="7"/>
      <c r="B13" s="330" t="s">
        <v>125</v>
      </c>
      <c r="C13" s="317">
        <v>58</v>
      </c>
      <c r="D13" s="309">
        <v>22</v>
      </c>
      <c r="E13" s="309">
        <v>126</v>
      </c>
      <c r="F13" s="309">
        <f>C13*'점수 계산기'!$C$27+D13*'점수 계산기'!$C$28+'점수 계산기'!$C$31</f>
        <v>125.71000000000001</v>
      </c>
      <c r="G13" s="309">
        <f t="shared" si="0"/>
        <v>0.21000000000000796</v>
      </c>
      <c r="H13" s="378" t="str">
        <f t="shared" si="1"/>
        <v>진</v>
      </c>
      <c r="I13" s="5"/>
      <c r="J13" s="10">
        <v>7</v>
      </c>
      <c r="K13" s="10" t="str">
        <f t="shared" si="2"/>
        <v>h</v>
      </c>
      <c r="L13" s="78" t="str">
        <f>K13&amp;" : "&amp;'수학 진위판정'!E13-0.5&amp;"≤"&amp;'수학 진위판정'!C13&amp;"x+"&amp;'수학 진위판정'!D13&amp;"y+확&lt;"&amp;'수학 진위판정'!E13+0.5</f>
        <v>h : 125.5≤58x+22y+확&lt;126.5</v>
      </c>
    </row>
    <row r="14" spans="1:19" ht="21" customHeight="1" x14ac:dyDescent="0.45">
      <c r="A14" s="7"/>
      <c r="B14" s="330" t="s">
        <v>125</v>
      </c>
      <c r="C14" s="317">
        <v>58</v>
      </c>
      <c r="D14" s="309">
        <v>22</v>
      </c>
      <c r="E14" s="309">
        <v>125</v>
      </c>
      <c r="F14" s="309">
        <f>C14*'점수 계산기'!$C$27+D14*'점수 계산기'!$C$28+'점수 계산기'!$C$31</f>
        <v>125.71000000000001</v>
      </c>
      <c r="G14" s="309">
        <f t="shared" si="0"/>
        <v>0.21000000000000796</v>
      </c>
      <c r="H14" s="378" t="s">
        <v>206</v>
      </c>
      <c r="I14" s="5"/>
      <c r="J14" s="10">
        <v>8</v>
      </c>
      <c r="K14" s="10" t="str">
        <f t="shared" si="2"/>
        <v>i</v>
      </c>
      <c r="L14" s="78" t="str">
        <f>K14&amp;" : "&amp;'수학 진위판정'!E14-0.5&amp;"≤"&amp;'수학 진위판정'!C14&amp;"x+"&amp;'수학 진위판정'!D14&amp;"y+확&lt;"&amp;'수학 진위판정'!E14+0.5</f>
        <v>i : 124.5≤58x+22y+확&lt;125.5</v>
      </c>
    </row>
    <row r="15" spans="1:19" ht="21" customHeight="1" x14ac:dyDescent="0.45">
      <c r="A15" s="7"/>
      <c r="B15" s="330" t="s">
        <v>125</v>
      </c>
      <c r="C15" s="317">
        <v>58</v>
      </c>
      <c r="D15" s="309">
        <v>22</v>
      </c>
      <c r="E15" s="309">
        <v>124</v>
      </c>
      <c r="F15" s="309">
        <f>C15*'점수 계산기'!$C$27+D15*'점수 계산기'!$C$28+'점수 계산기'!$C$31</f>
        <v>125.71000000000001</v>
      </c>
      <c r="G15" s="309">
        <f t="shared" si="0"/>
        <v>1.210000000000008</v>
      </c>
      <c r="H15" s="378" t="str">
        <f t="shared" si="1"/>
        <v>위</v>
      </c>
      <c r="I15" s="5"/>
      <c r="J15" s="10">
        <v>9</v>
      </c>
      <c r="K15" s="10" t="str">
        <f t="shared" si="2"/>
        <v>j</v>
      </c>
      <c r="L15" s="78" t="str">
        <f>K15&amp;" : "&amp;'수학 진위판정'!E15-0.5&amp;"≤"&amp;'수학 진위판정'!C15&amp;"x+"&amp;'수학 진위판정'!D15&amp;"y+확&lt;"&amp;'수학 진위판정'!E15+0.5</f>
        <v>j : 123.5≤58x+22y+확&lt;124.5</v>
      </c>
      <c r="O15" t="s">
        <v>202</v>
      </c>
    </row>
    <row r="16" spans="1:19" ht="21" customHeight="1" x14ac:dyDescent="0.45">
      <c r="A16" s="7"/>
      <c r="B16" s="330" t="s">
        <v>125</v>
      </c>
      <c r="C16" s="317">
        <v>58</v>
      </c>
      <c r="D16" s="309">
        <v>18</v>
      </c>
      <c r="E16" s="309">
        <v>123</v>
      </c>
      <c r="F16" s="309">
        <f>C16*'점수 계산기'!$C$27+D16*'점수 계산기'!$C$28+'점수 계산기'!$C$31</f>
        <v>122.85</v>
      </c>
      <c r="G16" s="309">
        <f t="shared" si="0"/>
        <v>0.34999999999999432</v>
      </c>
      <c r="H16" s="378" t="str">
        <f t="shared" si="1"/>
        <v>진</v>
      </c>
      <c r="I16" s="5"/>
      <c r="J16" s="10">
        <v>10</v>
      </c>
      <c r="K16" s="10" t="str">
        <f t="shared" si="2"/>
        <v>k</v>
      </c>
      <c r="L16" s="78" t="str">
        <f>K16&amp;" : "&amp;'수학 진위판정'!E16-0.5&amp;"≤"&amp;'수학 진위판정'!C16&amp;"x+"&amp;'수학 진위판정'!D16&amp;"y+확&lt;"&amp;'수학 진위판정'!E16+0.5</f>
        <v>k : 122.5≤58x+18y+확&lt;123.5</v>
      </c>
    </row>
    <row r="17" spans="1:12" ht="21" customHeight="1" x14ac:dyDescent="0.45">
      <c r="A17" s="7"/>
      <c r="B17" s="330" t="s">
        <v>125</v>
      </c>
      <c r="C17" s="317">
        <v>54</v>
      </c>
      <c r="D17" s="309">
        <v>22</v>
      </c>
      <c r="E17" s="309">
        <v>122</v>
      </c>
      <c r="F17" s="309">
        <f>C17*'점수 계산기'!$C$27+D17*'점수 계산기'!$C$28+'점수 계산기'!$C$31</f>
        <v>122.47</v>
      </c>
      <c r="G17" s="309">
        <f t="shared" si="0"/>
        <v>3.0000000000001137E-2</v>
      </c>
      <c r="H17" s="378" t="str">
        <f t="shared" si="1"/>
        <v>진</v>
      </c>
      <c r="I17" s="5">
        <v>2</v>
      </c>
      <c r="J17" s="10">
        <v>11</v>
      </c>
      <c r="K17" s="10" t="str">
        <f t="shared" si="2"/>
        <v>l</v>
      </c>
      <c r="L17" s="78" t="str">
        <f>K17&amp;" : "&amp;'수학 진위판정'!E17-0.5&amp;"≤"&amp;'수학 진위판정'!C17&amp;"x+"&amp;'수학 진위판정'!D17&amp;"y+확&lt;"&amp;'수학 진위판정'!E17+0.5</f>
        <v>l : 121.5≤54x+22y+확&lt;122.5</v>
      </c>
    </row>
    <row r="18" spans="1:12" ht="21" customHeight="1" x14ac:dyDescent="0.45">
      <c r="A18" s="7"/>
      <c r="B18" s="330" t="s">
        <v>125</v>
      </c>
      <c r="C18" s="317">
        <v>55</v>
      </c>
      <c r="D18" s="309">
        <v>19</v>
      </c>
      <c r="E18" s="309">
        <v>121</v>
      </c>
      <c r="F18" s="309">
        <f>C18*'점수 계산기'!$C$27+D18*'점수 계산기'!$C$28+'점수 계산기'!$C$31</f>
        <v>121.13500000000001</v>
      </c>
      <c r="G18" s="309">
        <f t="shared" si="0"/>
        <v>0.36499999999999488</v>
      </c>
      <c r="H18" s="378" t="str">
        <f t="shared" si="1"/>
        <v>진</v>
      </c>
      <c r="I18" s="5"/>
      <c r="J18" s="10">
        <v>12</v>
      </c>
      <c r="K18" s="10" t="str">
        <f t="shared" si="2"/>
        <v>m</v>
      </c>
      <c r="L18" s="78" t="str">
        <f>K18&amp;" : "&amp;'수학 진위판정'!E18-0.5&amp;"≤"&amp;'수학 진위판정'!C18&amp;"x+"&amp;'수학 진위판정'!D18&amp;"y+확&lt;"&amp;'수학 진위판정'!E18+0.5</f>
        <v>m : 120.5≤55x+19y+확&lt;121.5</v>
      </c>
    </row>
    <row r="19" spans="1:12" ht="21" customHeight="1" x14ac:dyDescent="0.45">
      <c r="A19" s="7"/>
      <c r="B19" s="330" t="s">
        <v>125</v>
      </c>
      <c r="C19" s="317">
        <v>58</v>
      </c>
      <c r="D19" s="309">
        <v>14</v>
      </c>
      <c r="E19" s="309">
        <v>120</v>
      </c>
      <c r="F19" s="309">
        <f>C19*'점수 계산기'!$C$27+D19*'점수 계산기'!$C$28+'점수 계산기'!$C$31</f>
        <v>119.99000000000001</v>
      </c>
      <c r="G19" s="309">
        <f t="shared" si="0"/>
        <v>0.49000000000000909</v>
      </c>
      <c r="H19" s="378" t="str">
        <f t="shared" si="1"/>
        <v>진</v>
      </c>
      <c r="I19" s="5"/>
      <c r="J19" s="10">
        <v>13</v>
      </c>
      <c r="K19" s="10" t="str">
        <f t="shared" si="2"/>
        <v>n</v>
      </c>
      <c r="L19" s="78" t="str">
        <f>K19&amp;" : "&amp;'수학 진위판정'!E19-0.5&amp;"≤"&amp;'수학 진위판정'!C19&amp;"x+"&amp;'수학 진위판정'!D19&amp;"y+확&lt;"&amp;'수학 진위판정'!E19+0.5</f>
        <v>n : 119.5≤58x+14y+확&lt;120.5</v>
      </c>
    </row>
    <row r="20" spans="1:12" ht="21" customHeight="1" x14ac:dyDescent="0.45">
      <c r="A20" s="7"/>
      <c r="B20" s="330" t="s">
        <v>125</v>
      </c>
      <c r="C20" s="317">
        <v>54</v>
      </c>
      <c r="D20" s="309">
        <v>22</v>
      </c>
      <c r="E20" s="309">
        <v>120</v>
      </c>
      <c r="F20" s="309">
        <f>C20*'점수 계산기'!$C$27+D20*'점수 계산기'!$C$28+'점수 계산기'!$C$31</f>
        <v>122.47</v>
      </c>
      <c r="G20" s="309">
        <f t="shared" si="0"/>
        <v>1.9699999999999989</v>
      </c>
      <c r="H20" s="378" t="str">
        <f t="shared" si="1"/>
        <v>위</v>
      </c>
      <c r="I20" s="5"/>
      <c r="J20" s="10">
        <v>14</v>
      </c>
      <c r="K20" s="10" t="str">
        <f t="shared" si="2"/>
        <v>o</v>
      </c>
      <c r="L20" s="78" t="str">
        <f>K20&amp;" : "&amp;'수학 진위판정'!E20-0.5&amp;"≤"&amp;'수학 진위판정'!C20&amp;"x+"&amp;'수학 진위판정'!D20&amp;"y+확&lt;"&amp;'수학 진위판정'!E20+0.5</f>
        <v>o : 119.5≤54x+22y+확&lt;120.5</v>
      </c>
    </row>
    <row r="21" spans="1:12" ht="21" customHeight="1" x14ac:dyDescent="0.45">
      <c r="A21" s="7"/>
      <c r="B21" s="330" t="s">
        <v>125</v>
      </c>
      <c r="C21" s="317">
        <v>54</v>
      </c>
      <c r="D21" s="309">
        <v>18</v>
      </c>
      <c r="E21" s="309">
        <v>120</v>
      </c>
      <c r="F21" s="309">
        <f>C21*'점수 계산기'!$C$27+D21*'점수 계산기'!$C$28+'점수 계산기'!$C$31</f>
        <v>119.61</v>
      </c>
      <c r="G21" s="309">
        <f t="shared" si="0"/>
        <v>0.10999999999999943</v>
      </c>
      <c r="H21" s="378" t="str">
        <f t="shared" si="1"/>
        <v>진</v>
      </c>
      <c r="I21" s="5">
        <v>2</v>
      </c>
      <c r="J21" s="10">
        <v>15</v>
      </c>
      <c r="K21" s="10" t="str">
        <f t="shared" si="2"/>
        <v>p</v>
      </c>
      <c r="L21" s="78" t="str">
        <f>K21&amp;" : "&amp;'수학 진위판정'!E21-0.5&amp;"≤"&amp;'수학 진위판정'!C21&amp;"x+"&amp;'수학 진위판정'!D21&amp;"y+확&lt;"&amp;'수학 진위판정'!E21+0.5</f>
        <v>p : 119.5≤54x+18y+확&lt;120.5</v>
      </c>
    </row>
    <row r="22" spans="1:12" ht="21" customHeight="1" x14ac:dyDescent="0.45">
      <c r="A22" s="7"/>
      <c r="B22" s="330" t="s">
        <v>125</v>
      </c>
      <c r="C22" s="317">
        <v>50</v>
      </c>
      <c r="D22" s="309">
        <v>22</v>
      </c>
      <c r="E22" s="309">
        <v>119</v>
      </c>
      <c r="F22" s="309">
        <f>C22*'점수 계산기'!$C$27+D22*'점수 계산기'!$C$28+'점수 계산기'!$C$31</f>
        <v>119.22999999999999</v>
      </c>
      <c r="G22" s="309">
        <f t="shared" si="0"/>
        <v>0.27000000000001023</v>
      </c>
      <c r="H22" s="378" t="str">
        <f t="shared" si="1"/>
        <v>진</v>
      </c>
      <c r="I22" s="5"/>
      <c r="J22" s="10">
        <v>16</v>
      </c>
      <c r="K22" s="10" t="str">
        <f t="shared" si="2"/>
        <v>q</v>
      </c>
      <c r="L22" s="78" t="str">
        <f>K22&amp;" : "&amp;'수학 진위판정'!E22-0.5&amp;"≤"&amp;'수학 진위판정'!C22&amp;"x+"&amp;'수학 진위판정'!D22&amp;"y+확&lt;"&amp;'수학 진위판정'!E22+0.5</f>
        <v>q : 118.5≤50x+22y+확&lt;119.5</v>
      </c>
    </row>
    <row r="23" spans="1:12" ht="21" customHeight="1" x14ac:dyDescent="0.45">
      <c r="A23" s="7"/>
      <c r="B23" s="330" t="s">
        <v>125</v>
      </c>
      <c r="C23" s="317">
        <v>55</v>
      </c>
      <c r="D23" s="309">
        <v>14</v>
      </c>
      <c r="E23" s="309">
        <v>118</v>
      </c>
      <c r="F23" s="309">
        <f>C23*'점수 계산기'!$C$27+D23*'점수 계산기'!$C$28+'점수 계산기'!$C$31</f>
        <v>117.56</v>
      </c>
      <c r="G23" s="309">
        <f t="shared" si="0"/>
        <v>6.0000000000002274E-2</v>
      </c>
      <c r="H23" s="378" t="str">
        <f t="shared" si="1"/>
        <v>진</v>
      </c>
      <c r="I23" s="5" t="s">
        <v>151</v>
      </c>
      <c r="J23" s="10">
        <v>17</v>
      </c>
      <c r="K23" s="10" t="str">
        <f t="shared" si="2"/>
        <v>r</v>
      </c>
      <c r="L23" s="78" t="str">
        <f>K23&amp;" : "&amp;'수학 진위판정'!E23-0.5&amp;"≤"&amp;'수학 진위판정'!C23&amp;"x+"&amp;'수학 진위판정'!D23&amp;"y+확&lt;"&amp;'수학 진위판정'!E23+0.5</f>
        <v>r : 117.5≤55x+14y+확&lt;118.5</v>
      </c>
    </row>
    <row r="24" spans="1:12" ht="21" customHeight="1" x14ac:dyDescent="0.45">
      <c r="A24" s="7"/>
      <c r="B24" s="330" t="s">
        <v>125</v>
      </c>
      <c r="C24" s="317">
        <v>54</v>
      </c>
      <c r="D24" s="309">
        <v>15</v>
      </c>
      <c r="E24" s="309">
        <v>117</v>
      </c>
      <c r="F24" s="309">
        <f>C24*'점수 계산기'!$C$27+D24*'점수 계산기'!$C$28+'점수 계산기'!$C$31</f>
        <v>117.465</v>
      </c>
      <c r="G24" s="309">
        <f t="shared" si="0"/>
        <v>3.4999999999996589E-2</v>
      </c>
      <c r="H24" s="378" t="str">
        <f t="shared" si="1"/>
        <v>진</v>
      </c>
      <c r="I24" s="5"/>
      <c r="J24" s="10">
        <v>18</v>
      </c>
      <c r="K24" s="10" t="str">
        <f t="shared" si="2"/>
        <v>s</v>
      </c>
      <c r="L24" s="78" t="str">
        <f>K24&amp;" : "&amp;'수학 진위판정'!E24-0.5&amp;"≤"&amp;'수학 진위판정'!C24&amp;"x+"&amp;'수학 진위판정'!D24&amp;"y+확&lt;"&amp;'수학 진위판정'!E24+0.5</f>
        <v>s : 116.5≤54x+15y+확&lt;117.5</v>
      </c>
    </row>
    <row r="25" spans="1:12" ht="21" customHeight="1" x14ac:dyDescent="0.45">
      <c r="A25" s="7"/>
      <c r="B25" s="330" t="s">
        <v>125</v>
      </c>
      <c r="C25" s="317">
        <v>50</v>
      </c>
      <c r="D25" s="309">
        <v>18</v>
      </c>
      <c r="E25" s="309">
        <v>116</v>
      </c>
      <c r="F25" s="309">
        <f>C25*'점수 계산기'!$C$27+D25*'점수 계산기'!$C$28+'점수 계산기'!$C$31</f>
        <v>116.37</v>
      </c>
      <c r="G25" s="309">
        <f t="shared" si="0"/>
        <v>0.12999999999999545</v>
      </c>
      <c r="H25" s="378" t="str">
        <f t="shared" si="1"/>
        <v>진</v>
      </c>
      <c r="I25" s="5">
        <v>2</v>
      </c>
      <c r="J25" s="10">
        <v>19</v>
      </c>
      <c r="K25" s="10" t="str">
        <f t="shared" si="2"/>
        <v>t</v>
      </c>
      <c r="L25" s="78" t="str">
        <f>K25&amp;" : "&amp;'수학 진위판정'!E25-0.5&amp;"≤"&amp;'수학 진위판정'!C25&amp;"x+"&amp;'수학 진위판정'!D25&amp;"y+확&lt;"&amp;'수학 진위판정'!E25+0.5</f>
        <v>t : 115.5≤50x+18y+확&lt;116.5</v>
      </c>
    </row>
    <row r="26" spans="1:12" ht="21" customHeight="1" x14ac:dyDescent="0.45">
      <c r="A26" s="7"/>
      <c r="B26" s="330" t="s">
        <v>125</v>
      </c>
      <c r="C26" s="317">
        <v>50</v>
      </c>
      <c r="D26" s="309">
        <v>15</v>
      </c>
      <c r="E26" s="309">
        <v>114</v>
      </c>
      <c r="F26" s="309">
        <f>C26*'점수 계산기'!$C$27+D26*'점수 계산기'!$C$28+'점수 계산기'!$C$31</f>
        <v>114.22499999999999</v>
      </c>
      <c r="G26" s="309">
        <f t="shared" si="0"/>
        <v>0.27500000000000568</v>
      </c>
      <c r="H26" s="378" t="str">
        <f t="shared" si="1"/>
        <v>진</v>
      </c>
      <c r="I26" s="5"/>
      <c r="J26" s="10">
        <v>20</v>
      </c>
      <c r="K26" s="10" t="str">
        <f t="shared" si="2"/>
        <v>u</v>
      </c>
      <c r="L26" s="78" t="str">
        <f>K26&amp;" : "&amp;'수학 진위판정'!E26-0.5&amp;"≤"&amp;'수학 진위판정'!C26&amp;"x+"&amp;'수학 진위판정'!D26&amp;"y+확&lt;"&amp;'수학 진위판정'!E26+0.5</f>
        <v>u : 113.5≤50x+15y+확&lt;114.5</v>
      </c>
    </row>
    <row r="27" spans="1:12" ht="21" customHeight="1" x14ac:dyDescent="0.45">
      <c r="A27" s="7"/>
      <c r="B27" s="330" t="s">
        <v>125</v>
      </c>
      <c r="C27" s="317">
        <v>47</v>
      </c>
      <c r="D27" s="309">
        <v>18</v>
      </c>
      <c r="E27" s="309">
        <v>114</v>
      </c>
      <c r="F27" s="309">
        <f>C27*'점수 계산기'!$C$27+D27*'점수 계산기'!$C$28+'점수 계산기'!$C$31</f>
        <v>113.94</v>
      </c>
      <c r="G27" s="309">
        <f t="shared" si="0"/>
        <v>0.43999999999999773</v>
      </c>
      <c r="H27" s="378" t="str">
        <f t="shared" si="1"/>
        <v>진</v>
      </c>
      <c r="I27" s="5">
        <v>2</v>
      </c>
      <c r="J27" s="10">
        <v>21</v>
      </c>
      <c r="K27" s="10" t="str">
        <f t="shared" si="2"/>
        <v>v</v>
      </c>
      <c r="L27" s="78" t="str">
        <f>K27&amp;" : "&amp;'수학 진위판정'!E27-0.5&amp;"≤"&amp;'수학 진위판정'!C27&amp;"x+"&amp;'수학 진위판정'!D27&amp;"y+확&lt;"&amp;'수학 진위판정'!E27+0.5</f>
        <v>v : 113.5≤47x+18y+확&lt;114.5</v>
      </c>
    </row>
    <row r="28" spans="1:12" ht="21" customHeight="1" x14ac:dyDescent="0.45">
      <c r="A28" s="7"/>
      <c r="B28" s="330" t="s">
        <v>125</v>
      </c>
      <c r="C28" s="317">
        <v>47</v>
      </c>
      <c r="D28" s="309">
        <v>15</v>
      </c>
      <c r="E28" s="309">
        <v>112</v>
      </c>
      <c r="F28" s="309">
        <f>C28*'점수 계산기'!$C$27+D28*'점수 계산기'!$C$28+'점수 계산기'!$C$31</f>
        <v>111.795</v>
      </c>
      <c r="G28" s="309">
        <f t="shared" si="0"/>
        <v>0.29500000000000171</v>
      </c>
      <c r="H28" s="378" t="str">
        <f t="shared" si="1"/>
        <v>진</v>
      </c>
      <c r="I28" s="5"/>
      <c r="J28" s="10">
        <v>22</v>
      </c>
      <c r="K28" s="10" t="str">
        <f t="shared" si="2"/>
        <v>w</v>
      </c>
      <c r="L28" s="78" t="str">
        <f>K28&amp;" : "&amp;'수학 진위판정'!E28-0.5&amp;"≤"&amp;'수학 진위판정'!C28&amp;"x+"&amp;'수학 진위판정'!D28&amp;"y+확&lt;"&amp;'수학 진위판정'!E28+0.5</f>
        <v>w : 111.5≤47x+15y+확&lt;112.5</v>
      </c>
    </row>
    <row r="29" spans="1:12" ht="21" customHeight="1" x14ac:dyDescent="0.45">
      <c r="A29" s="7"/>
      <c r="B29" s="330" t="s">
        <v>125</v>
      </c>
      <c r="C29" s="317">
        <v>50</v>
      </c>
      <c r="D29" s="309">
        <v>8</v>
      </c>
      <c r="E29" s="309">
        <v>109</v>
      </c>
      <c r="F29" s="309">
        <f>C29*'점수 계산기'!$C$27+D29*'점수 계산기'!$C$28+'점수 계산기'!$C$31</f>
        <v>109.22</v>
      </c>
      <c r="G29" s="309">
        <f t="shared" si="0"/>
        <v>0.28000000000000114</v>
      </c>
      <c r="H29" s="378" t="str">
        <f t="shared" si="1"/>
        <v>진</v>
      </c>
      <c r="I29" s="5"/>
      <c r="J29" s="10">
        <v>23</v>
      </c>
      <c r="K29" s="10" t="str">
        <f t="shared" si="2"/>
        <v>a</v>
      </c>
      <c r="L29" s="78" t="str">
        <f>K29&amp;"_1 : "&amp;'수학 진위판정'!E29-0.5&amp;"≤"&amp;'수학 진위판정'!C29&amp;"x+"&amp;'수학 진위판정'!D29&amp;"y+확&lt;"&amp;'수학 진위판정'!E29+0.5</f>
        <v>a_1 : 108.5≤50x+8y+확&lt;109.5</v>
      </c>
    </row>
    <row r="30" spans="1:12" ht="21" customHeight="1" x14ac:dyDescent="0.45">
      <c r="A30" s="7"/>
      <c r="B30" s="330" t="s">
        <v>125</v>
      </c>
      <c r="C30" s="317">
        <v>34</v>
      </c>
      <c r="D30" s="309">
        <v>15</v>
      </c>
      <c r="E30" s="309">
        <v>95</v>
      </c>
      <c r="F30" s="309">
        <f>C30*'점수 계산기'!$C$27+D30*'점수 계산기'!$C$28+'점수 계산기'!$C$31</f>
        <v>101.265</v>
      </c>
      <c r="G30" s="309">
        <f t="shared" si="0"/>
        <v>5.7650000000000006</v>
      </c>
      <c r="H30" s="378" t="str">
        <f t="shared" si="1"/>
        <v>위</v>
      </c>
      <c r="I30" s="5"/>
      <c r="J30" s="10">
        <v>24</v>
      </c>
      <c r="K30" s="10" t="str">
        <f t="shared" si="2"/>
        <v>b</v>
      </c>
      <c r="L30" s="78" t="str">
        <f>K30&amp;"_1 : "&amp;'수학 진위판정'!E30-0.5&amp;"≤"&amp;'수학 진위판정'!C30&amp;"x+"&amp;'수학 진위판정'!D30&amp;"y+확&lt;"&amp;'수학 진위판정'!E30+0.5</f>
        <v>b_1 : 94.5≤34x+15y+확&lt;95.5</v>
      </c>
    </row>
    <row r="31" spans="1:12" ht="21" customHeight="1" x14ac:dyDescent="0.45">
      <c r="A31" s="7"/>
      <c r="B31" s="330" t="s">
        <v>125</v>
      </c>
      <c r="C31" s="317">
        <v>46</v>
      </c>
      <c r="D31" s="309">
        <v>15</v>
      </c>
      <c r="E31" s="309">
        <v>91</v>
      </c>
      <c r="F31" s="309">
        <f>C31*'점수 계산기'!$C$27+D31*'점수 계산기'!$C$28+'점수 계산기'!$C$31</f>
        <v>110.98500000000001</v>
      </c>
      <c r="G31" s="309">
        <f t="shared" si="0"/>
        <v>19.485000000000014</v>
      </c>
      <c r="H31" s="378" t="str">
        <f t="shared" si="1"/>
        <v>위</v>
      </c>
      <c r="I31" s="5"/>
      <c r="J31" s="10">
        <v>25</v>
      </c>
      <c r="K31" s="10" t="str">
        <f t="shared" si="2"/>
        <v>c</v>
      </c>
      <c r="L31" s="78" t="str">
        <f>K31&amp;"_1 : "&amp;'수학 진위판정'!E31-0.5&amp;"≤"&amp;'수학 진위판정'!C31&amp;"x+"&amp;'수학 진위판정'!D31&amp;"y+확&lt;"&amp;'수학 진위판정'!E31+0.5</f>
        <v>c_1 : 90.5≤46x+15y+확&lt;91.5</v>
      </c>
    </row>
    <row r="32" spans="1:12" ht="21" customHeight="1" x14ac:dyDescent="0.45">
      <c r="A32" s="7"/>
      <c r="B32" s="330" t="s">
        <v>125</v>
      </c>
      <c r="C32" s="317">
        <v>13</v>
      </c>
      <c r="D32" s="309">
        <v>7</v>
      </c>
      <c r="E32" s="309">
        <v>79</v>
      </c>
      <c r="F32" s="309">
        <f>C32*'점수 계산기'!$C$27+D32*'점수 계산기'!$C$28+'점수 계산기'!$C$31</f>
        <v>78.534999999999997</v>
      </c>
      <c r="G32" s="309">
        <f t="shared" si="0"/>
        <v>3.4999999999996589E-2</v>
      </c>
      <c r="H32" s="378" t="str">
        <f t="shared" si="1"/>
        <v>진</v>
      </c>
      <c r="I32" s="5"/>
      <c r="J32" s="10">
        <v>26</v>
      </c>
      <c r="K32" s="10" t="str">
        <f t="shared" si="2"/>
        <v>d</v>
      </c>
      <c r="L32" s="78" t="str">
        <f>K32&amp;"_1 : "&amp;'수학 진위판정'!E32-0.5&amp;"≤"&amp;'수학 진위판정'!C32&amp;"x+"&amp;'수학 진위판정'!D32&amp;"y+확&lt;"&amp;'수학 진위판정'!E32+0.5</f>
        <v>d_1 : 78.5≤13x+7y+확&lt;79.5</v>
      </c>
    </row>
    <row r="33" spans="1:12" ht="21" customHeight="1" x14ac:dyDescent="0.45">
      <c r="A33" s="7"/>
      <c r="B33" s="330" t="s">
        <v>125</v>
      </c>
      <c r="C33" s="317">
        <v>51</v>
      </c>
      <c r="D33" s="309">
        <v>26</v>
      </c>
      <c r="E33" s="309">
        <v>123</v>
      </c>
      <c r="F33" s="309">
        <f>C33*'점수 계산기'!$C$27+D33*'점수 계산기'!$C$28+'점수 계산기'!$C$31</f>
        <v>122.9</v>
      </c>
      <c r="G33" s="309">
        <f t="shared" ref="G33:G36" si="3">MIN(ABS(E33-0.5-F33), ABS(E33+0.5-F33))</f>
        <v>0.40000000000000568</v>
      </c>
      <c r="H33" s="378" t="str">
        <f t="shared" si="1"/>
        <v>진</v>
      </c>
      <c r="I33" s="5" t="s">
        <v>164</v>
      </c>
      <c r="J33" s="10">
        <v>27</v>
      </c>
      <c r="K33" s="10" t="str">
        <f t="shared" si="2"/>
        <v>e</v>
      </c>
      <c r="L33" s="78" t="str">
        <f>K33&amp;"_1 : "&amp;'수학 진위판정'!E33-0.5&amp;"≤"&amp;'수학 진위판정'!C33&amp;"x+"&amp;'수학 진위판정'!D33&amp;"y+확&lt;"&amp;'수학 진위판정'!E33+0.5</f>
        <v>e_1 : 122.5≤51x+26y+확&lt;123.5</v>
      </c>
    </row>
    <row r="34" spans="1:12" ht="21" customHeight="1" x14ac:dyDescent="0.45">
      <c r="A34" s="7"/>
      <c r="B34" s="330" t="s">
        <v>126</v>
      </c>
      <c r="C34" s="317">
        <v>58</v>
      </c>
      <c r="D34" s="309">
        <v>18</v>
      </c>
      <c r="E34" s="309">
        <v>123</v>
      </c>
      <c r="F34" s="309">
        <f>C34*'점수 계산기'!$C$27+D34*'점수 계산기'!$C$28+'점수 계산기'!$C$31</f>
        <v>122.85</v>
      </c>
      <c r="G34" s="309">
        <f t="shared" si="3"/>
        <v>0.34999999999999432</v>
      </c>
      <c r="H34" s="378" t="str">
        <f t="shared" si="1"/>
        <v>진</v>
      </c>
      <c r="I34" s="5" t="s">
        <v>164</v>
      </c>
      <c r="J34" s="10">
        <v>28</v>
      </c>
      <c r="K34" s="10" t="str">
        <f t="shared" si="2"/>
        <v>f</v>
      </c>
      <c r="L34" s="78" t="str">
        <f>K34&amp;"_1 : "&amp;'수학 진위판정'!E34-0.5&amp;"≤"&amp;'수학 진위판정'!C34&amp;"x+"&amp;'수학 진위판정'!D34&amp;"y+확&lt;"&amp;'수학 진위판정'!E34+0.5</f>
        <v>f_1 : 122.5≤58x+18y+확&lt;123.5</v>
      </c>
    </row>
    <row r="35" spans="1:12" ht="21" customHeight="1" x14ac:dyDescent="0.45">
      <c r="A35" s="7"/>
      <c r="B35" s="330" t="s">
        <v>125</v>
      </c>
      <c r="C35" s="317">
        <v>51</v>
      </c>
      <c r="D35" s="309">
        <v>3</v>
      </c>
      <c r="E35" s="309">
        <v>106</v>
      </c>
      <c r="F35" s="309">
        <f>C35*'점수 계산기'!$C$27+D35*'점수 계산기'!$C$28+'점수 계산기'!$C$31</f>
        <v>106.45500000000001</v>
      </c>
      <c r="G35" s="309">
        <f t="shared" si="3"/>
        <v>4.4999999999987494E-2</v>
      </c>
      <c r="H35" s="378" t="str">
        <f t="shared" si="1"/>
        <v>진</v>
      </c>
      <c r="I35" s="5" t="s">
        <v>169</v>
      </c>
      <c r="J35" s="10">
        <v>29</v>
      </c>
      <c r="K35" s="10" t="str">
        <f t="shared" si="2"/>
        <v>g</v>
      </c>
      <c r="L35" s="78" t="str">
        <f>K35&amp;"_1 : "&amp;'수학 진위판정'!E35-0.5&amp;"≤"&amp;'수학 진위판정'!C35&amp;"x+"&amp;'수학 진위판정'!D35&amp;"y+확&lt;"&amp;'수학 진위판정'!E35+0.5</f>
        <v>g_1 : 105.5≤51x+3y+확&lt;106.5</v>
      </c>
    </row>
    <row r="36" spans="1:12" ht="21" customHeight="1" x14ac:dyDescent="0.45">
      <c r="A36" s="7"/>
      <c r="B36" s="330" t="s">
        <v>125</v>
      </c>
      <c r="C36" s="317">
        <v>39</v>
      </c>
      <c r="D36" s="309">
        <v>15</v>
      </c>
      <c r="E36" s="309">
        <v>105</v>
      </c>
      <c r="F36" s="309">
        <f>C36*'점수 계산기'!$C$27+D36*'점수 계산기'!$C$28+'점수 계산기'!$C$31</f>
        <v>105.315</v>
      </c>
      <c r="G36" s="309">
        <f t="shared" si="3"/>
        <v>0.18500000000000227</v>
      </c>
      <c r="H36" s="378" t="str">
        <f t="shared" si="1"/>
        <v>진</v>
      </c>
      <c r="I36" s="5" t="s">
        <v>178</v>
      </c>
      <c r="J36" s="10">
        <v>30</v>
      </c>
      <c r="K36" s="10" t="str">
        <f t="shared" si="2"/>
        <v>h</v>
      </c>
      <c r="L36" s="78" t="str">
        <f>K36&amp;"_1 : "&amp;'수학 진위판정'!E36-0.5&amp;"≤"&amp;'수학 진위판정'!C36&amp;"x+"&amp;'수학 진위판정'!D36&amp;"y+확&lt;"&amp;'수학 진위판정'!E36+0.5</f>
        <v>h_1 : 104.5≤39x+15y+확&lt;105.5</v>
      </c>
    </row>
    <row r="37" spans="1:12" ht="21" customHeight="1" x14ac:dyDescent="0.45">
      <c r="A37" s="7"/>
      <c r="B37" s="330" t="s">
        <v>125</v>
      </c>
      <c r="C37" s="240">
        <v>74</v>
      </c>
      <c r="D37" s="319">
        <v>26</v>
      </c>
      <c r="E37" s="319">
        <v>142</v>
      </c>
      <c r="F37" s="309">
        <f>C37*'점수 계산기'!$C$27+D37*'점수 계산기'!$C$28+'점수 계산기'!$C$31</f>
        <v>141.53</v>
      </c>
      <c r="G37" s="309">
        <f t="shared" ref="G37" si="4">MIN(ABS(E37-0.5-F37), ABS(E37+0.5-F37))</f>
        <v>3.0000000000001137E-2</v>
      </c>
      <c r="H37" s="378" t="str">
        <f t="shared" si="1"/>
        <v>진</v>
      </c>
      <c r="I37" s="5"/>
      <c r="J37" s="10">
        <v>31</v>
      </c>
      <c r="K37" s="10" t="str">
        <f t="shared" si="2"/>
        <v>i</v>
      </c>
      <c r="L37" s="78" t="str">
        <f>K37&amp;"_1 : "&amp;'수학 진위판정'!E37-0.5&amp;"≤"&amp;'수학 진위판정'!C37&amp;"x+"&amp;'수학 진위판정'!D37&amp;"y+확&lt;"&amp;'수학 진위판정'!E37+0.5</f>
        <v>i_1 : 141.5≤74x+26y+확&lt;142.5</v>
      </c>
    </row>
    <row r="38" spans="1:12" ht="21" customHeight="1" x14ac:dyDescent="0.45">
      <c r="A38" s="7"/>
      <c r="B38" s="330" t="s">
        <v>125</v>
      </c>
      <c r="C38" s="331">
        <v>67</v>
      </c>
      <c r="D38" s="298">
        <v>22</v>
      </c>
      <c r="E38" s="298">
        <v>133</v>
      </c>
      <c r="F38" s="309">
        <f>C38*'점수 계산기'!$C$27+D38*'점수 계산기'!$C$28+'점수 계산기'!$C$31</f>
        <v>133</v>
      </c>
      <c r="G38" s="299">
        <f t="shared" ref="G38:G50" si="5">MIN(ABS(E38-0.5-F38), ABS(E38+0.5-F38))</f>
        <v>0.5</v>
      </c>
      <c r="H38" s="378" t="str">
        <f t="shared" si="1"/>
        <v>진</v>
      </c>
      <c r="I38" s="5" t="s">
        <v>169</v>
      </c>
      <c r="J38" s="10">
        <v>32</v>
      </c>
      <c r="K38" s="10" t="str">
        <f t="shared" ref="K38:K69" si="6">CHAR(MOD(J38, 23)+97)</f>
        <v>j</v>
      </c>
      <c r="L38" s="78" t="str">
        <f>K38&amp;"_1 : "&amp;'수학 진위판정'!E38-0.5&amp;"≤"&amp;'수학 진위판정'!C38&amp;"x+"&amp;'수학 진위판정'!D38&amp;"y+확&lt;"&amp;'수학 진위판정'!E38+0.5</f>
        <v>j_1 : 132.5≤67x+22y+확&lt;133.5</v>
      </c>
    </row>
    <row r="39" spans="1:12" ht="21" customHeight="1" x14ac:dyDescent="0.45">
      <c r="A39" s="7"/>
      <c r="B39" s="330" t="s">
        <v>125</v>
      </c>
      <c r="C39" s="317">
        <v>43</v>
      </c>
      <c r="D39" s="309">
        <v>19</v>
      </c>
      <c r="E39" s="309">
        <v>111</v>
      </c>
      <c r="F39" s="309">
        <f>C39*'점수 계산기'!$C$27+D39*'점수 계산기'!$C$28+'점수 계산기'!$C$31</f>
        <v>111.41500000000001</v>
      </c>
      <c r="G39" s="299">
        <f t="shared" si="5"/>
        <v>8.4999999999993747E-2</v>
      </c>
      <c r="H39" s="378" t="str">
        <f t="shared" si="1"/>
        <v>진</v>
      </c>
      <c r="I39" s="5" t="s">
        <v>217</v>
      </c>
      <c r="J39" s="10">
        <v>33</v>
      </c>
      <c r="K39" s="10" t="str">
        <f t="shared" si="6"/>
        <v>k</v>
      </c>
      <c r="L39" s="78" t="str">
        <f>K39&amp;"_1 : "&amp;'수학 진위판정'!E39-0.5&amp;"≤"&amp;'수학 진위판정'!C39&amp;"x+"&amp;'수학 진위판정'!D39&amp;"y+확&lt;"&amp;'수학 진위판정'!E39+0.5</f>
        <v>k_1 : 110.5≤43x+19y+확&lt;111.5</v>
      </c>
    </row>
    <row r="40" spans="1:12" ht="21" customHeight="1" x14ac:dyDescent="0.45">
      <c r="A40" s="7"/>
      <c r="B40" s="330" t="s">
        <v>125</v>
      </c>
      <c r="C40" s="317"/>
      <c r="D40" s="309"/>
      <c r="E40" s="309"/>
      <c r="F40" s="309">
        <f>C40*'점수 계산기'!$C$27+D40*'점수 계산기'!$C$28+'점수 계산기'!$C$31</f>
        <v>63</v>
      </c>
      <c r="G40" s="299">
        <f t="shared" si="5"/>
        <v>62.5</v>
      </c>
      <c r="H40" s="378" t="str">
        <f t="shared" si="1"/>
        <v/>
      </c>
      <c r="I40" s="5"/>
      <c r="J40" s="10">
        <v>34</v>
      </c>
      <c r="K40" s="10" t="str">
        <f t="shared" si="6"/>
        <v>l</v>
      </c>
      <c r="L40" s="78" t="str">
        <f>K40&amp;"_1 : "&amp;'수학 진위판정'!E40-0.5&amp;"≤"&amp;'수학 진위판정'!C40&amp;"x+"&amp;'수학 진위판정'!D40&amp;"y+확&lt;"&amp;'수학 진위판정'!E40+0.5</f>
        <v>l_1 : -0.5≤x+y+확&lt;0.5</v>
      </c>
    </row>
    <row r="41" spans="1:12" ht="21" customHeight="1" x14ac:dyDescent="0.45">
      <c r="A41" s="7"/>
      <c r="B41" s="330" t="s">
        <v>125</v>
      </c>
      <c r="C41" s="317"/>
      <c r="D41" s="309"/>
      <c r="E41" s="309"/>
      <c r="F41" s="309">
        <f>C41*'점수 계산기'!$C$27+D41*'점수 계산기'!$C$28+'점수 계산기'!$C$31</f>
        <v>63</v>
      </c>
      <c r="G41" s="299">
        <f t="shared" si="5"/>
        <v>62.5</v>
      </c>
      <c r="H41" s="378" t="str">
        <f t="shared" si="1"/>
        <v/>
      </c>
      <c r="I41" s="5"/>
      <c r="J41" s="10">
        <v>35</v>
      </c>
      <c r="K41" s="10" t="str">
        <f t="shared" si="6"/>
        <v>m</v>
      </c>
      <c r="L41" s="78" t="str">
        <f>K41&amp;"_1 : "&amp;'수학 진위판정'!E41-0.5&amp;"≤"&amp;'수학 진위판정'!C41&amp;"x+"&amp;'수학 진위판정'!D41&amp;"y+확&lt;"&amp;'수학 진위판정'!E41+0.5</f>
        <v>m_1 : -0.5≤x+y+확&lt;0.5</v>
      </c>
    </row>
    <row r="42" spans="1:12" ht="21" customHeight="1" x14ac:dyDescent="0.45">
      <c r="A42" s="7"/>
      <c r="B42" s="330" t="s">
        <v>125</v>
      </c>
      <c r="C42" s="317"/>
      <c r="D42" s="309"/>
      <c r="E42" s="309"/>
      <c r="F42" s="309">
        <f>C42*'점수 계산기'!$C$27+D42*'점수 계산기'!$C$28+'점수 계산기'!$C$31</f>
        <v>63</v>
      </c>
      <c r="G42" s="299">
        <f t="shared" si="5"/>
        <v>62.5</v>
      </c>
      <c r="H42" s="378" t="str">
        <f t="shared" si="1"/>
        <v/>
      </c>
      <c r="I42" s="5"/>
      <c r="J42" s="10">
        <v>36</v>
      </c>
      <c r="K42" s="10" t="str">
        <f t="shared" si="6"/>
        <v>n</v>
      </c>
      <c r="L42" s="78" t="str">
        <f>K42&amp;"_1 : "&amp;'수학 진위판정'!E42-0.5&amp;"≤"&amp;'수학 진위판정'!C42&amp;"x+"&amp;'수학 진위판정'!D42&amp;"y+확&lt;"&amp;'수학 진위판정'!E42+0.5</f>
        <v>n_1 : -0.5≤x+y+확&lt;0.5</v>
      </c>
    </row>
    <row r="43" spans="1:12" ht="21" customHeight="1" x14ac:dyDescent="0.45">
      <c r="A43" s="7"/>
      <c r="B43" s="330" t="s">
        <v>125</v>
      </c>
      <c r="C43" s="317"/>
      <c r="D43" s="309"/>
      <c r="E43" s="309"/>
      <c r="F43" s="309">
        <f>C43*'점수 계산기'!$C$27+D43*'점수 계산기'!$C$28+'점수 계산기'!$C$31</f>
        <v>63</v>
      </c>
      <c r="G43" s="299">
        <f t="shared" si="5"/>
        <v>62.5</v>
      </c>
      <c r="H43" s="378" t="str">
        <f t="shared" si="1"/>
        <v/>
      </c>
      <c r="I43" s="5"/>
      <c r="J43" s="10">
        <v>37</v>
      </c>
      <c r="K43" s="10" t="str">
        <f t="shared" si="6"/>
        <v>o</v>
      </c>
      <c r="L43" s="78" t="str">
        <f>K43&amp;"_1 : "&amp;'수학 진위판정'!E43-0.5&amp;"≤"&amp;'수학 진위판정'!C43&amp;"x+"&amp;'수학 진위판정'!D43&amp;"y+확&lt;"&amp;'수학 진위판정'!E43+0.5</f>
        <v>o_1 : -0.5≤x+y+확&lt;0.5</v>
      </c>
    </row>
    <row r="44" spans="1:12" ht="21" customHeight="1" x14ac:dyDescent="0.45">
      <c r="A44" s="7"/>
      <c r="B44" s="330" t="s">
        <v>125</v>
      </c>
      <c r="C44" s="317"/>
      <c r="D44" s="309"/>
      <c r="E44" s="309"/>
      <c r="F44" s="309">
        <f>C44*'점수 계산기'!$C$27+D44*'점수 계산기'!$C$28+'점수 계산기'!$C$31</f>
        <v>63</v>
      </c>
      <c r="G44" s="299">
        <f t="shared" si="5"/>
        <v>62.5</v>
      </c>
      <c r="H44" s="378" t="str">
        <f t="shared" si="1"/>
        <v/>
      </c>
      <c r="I44" s="5"/>
      <c r="J44" s="10">
        <v>38</v>
      </c>
      <c r="K44" s="10" t="str">
        <f t="shared" si="6"/>
        <v>p</v>
      </c>
      <c r="L44" s="78" t="str">
        <f>K44&amp;"_1 : "&amp;'수학 진위판정'!E44-0.5&amp;"≤"&amp;'수학 진위판정'!C44&amp;"x+"&amp;'수학 진위판정'!D44&amp;"y+확&lt;"&amp;'수학 진위판정'!E44+0.5</f>
        <v>p_1 : -0.5≤x+y+확&lt;0.5</v>
      </c>
    </row>
    <row r="45" spans="1:12" ht="21" customHeight="1" x14ac:dyDescent="0.45">
      <c r="A45" s="7"/>
      <c r="B45" s="330" t="s">
        <v>125</v>
      </c>
      <c r="C45" s="317"/>
      <c r="D45" s="309"/>
      <c r="E45" s="309"/>
      <c r="F45" s="309">
        <f>C45*'점수 계산기'!$C$27+D45*'점수 계산기'!$C$28+'점수 계산기'!$C$31</f>
        <v>63</v>
      </c>
      <c r="G45" s="299">
        <f t="shared" si="5"/>
        <v>62.5</v>
      </c>
      <c r="H45" s="378" t="str">
        <f t="shared" si="1"/>
        <v/>
      </c>
      <c r="I45" s="5"/>
      <c r="J45" s="10">
        <v>39</v>
      </c>
      <c r="K45" s="10" t="str">
        <f t="shared" si="6"/>
        <v>q</v>
      </c>
      <c r="L45" s="78" t="str">
        <f>K45&amp;"_1 : "&amp;'수학 진위판정'!E45-0.5&amp;"≤"&amp;'수학 진위판정'!C45&amp;"x+"&amp;'수학 진위판정'!D45&amp;"y+확&lt;"&amp;'수학 진위판정'!E45+0.5</f>
        <v>q_1 : -0.5≤x+y+확&lt;0.5</v>
      </c>
    </row>
    <row r="46" spans="1:12" ht="21" customHeight="1" x14ac:dyDescent="0.45">
      <c r="A46" s="7"/>
      <c r="B46" s="330" t="s">
        <v>126</v>
      </c>
      <c r="C46" s="317"/>
      <c r="D46" s="309"/>
      <c r="E46" s="309"/>
      <c r="F46" s="309">
        <f>C46*'점수 계산기'!$C$27+D46*'점수 계산기'!$C$28+'점수 계산기'!$C$31</f>
        <v>63</v>
      </c>
      <c r="G46" s="299">
        <f t="shared" si="5"/>
        <v>62.5</v>
      </c>
      <c r="H46" s="378" t="str">
        <f t="shared" si="1"/>
        <v/>
      </c>
      <c r="I46" s="5"/>
      <c r="J46" s="10">
        <v>40</v>
      </c>
      <c r="K46" s="10" t="str">
        <f t="shared" si="6"/>
        <v>r</v>
      </c>
      <c r="L46" s="78" t="str">
        <f>K46&amp;"_1 : "&amp;'수학 진위판정'!E46-0.5&amp;"≤"&amp;'수학 진위판정'!C46&amp;"x+"&amp;'수학 진위판정'!D46&amp;"y+확&lt;"&amp;'수학 진위판정'!E46+0.5</f>
        <v>r_1 : -0.5≤x+y+확&lt;0.5</v>
      </c>
    </row>
    <row r="47" spans="1:12" ht="21" customHeight="1" x14ac:dyDescent="0.45">
      <c r="A47" s="7"/>
      <c r="B47" s="330" t="s">
        <v>125</v>
      </c>
      <c r="C47" s="317"/>
      <c r="D47" s="309"/>
      <c r="E47" s="309"/>
      <c r="F47" s="309">
        <f>C47*'점수 계산기'!$C$27+D47*'점수 계산기'!$C$28+'점수 계산기'!$C$31</f>
        <v>63</v>
      </c>
      <c r="G47" s="299">
        <f t="shared" si="5"/>
        <v>62.5</v>
      </c>
      <c r="H47" s="378" t="str">
        <f t="shared" si="1"/>
        <v/>
      </c>
      <c r="I47" s="5"/>
      <c r="J47" s="10">
        <v>41</v>
      </c>
      <c r="K47" s="10" t="str">
        <f t="shared" si="6"/>
        <v>s</v>
      </c>
      <c r="L47" s="78" t="str">
        <f>K47&amp;"_1 : "&amp;'수학 진위판정'!E47-0.5&amp;"≤"&amp;'수학 진위판정'!C47&amp;"x+"&amp;'수학 진위판정'!D47&amp;"y+확&lt;"&amp;'수학 진위판정'!E47+0.5</f>
        <v>s_1 : -0.5≤x+y+확&lt;0.5</v>
      </c>
    </row>
    <row r="48" spans="1:12" ht="21" customHeight="1" x14ac:dyDescent="0.45">
      <c r="A48" s="7"/>
      <c r="B48" s="330" t="s">
        <v>125</v>
      </c>
      <c r="C48" s="317"/>
      <c r="D48" s="309"/>
      <c r="E48" s="309"/>
      <c r="F48" s="309">
        <f>C48*'점수 계산기'!$C$27+D48*'점수 계산기'!$C$28+'점수 계산기'!$C$31</f>
        <v>63</v>
      </c>
      <c r="G48" s="299">
        <f t="shared" si="5"/>
        <v>62.5</v>
      </c>
      <c r="H48" s="378" t="str">
        <f t="shared" si="1"/>
        <v/>
      </c>
      <c r="I48" s="5"/>
      <c r="J48" s="10">
        <v>42</v>
      </c>
      <c r="K48" s="10" t="str">
        <f t="shared" si="6"/>
        <v>t</v>
      </c>
      <c r="L48" s="78" t="str">
        <f>K48&amp;"_1 : "&amp;'수학 진위판정'!E48-0.5&amp;"≤"&amp;'수학 진위판정'!C48&amp;"x+"&amp;'수학 진위판정'!D48&amp;"y+확&lt;"&amp;'수학 진위판정'!E48+0.5</f>
        <v>t_1 : -0.5≤x+y+확&lt;0.5</v>
      </c>
    </row>
    <row r="49" spans="1:16" ht="21" customHeight="1" x14ac:dyDescent="0.45">
      <c r="A49" s="7"/>
      <c r="B49" s="330" t="s">
        <v>125</v>
      </c>
      <c r="C49" s="317"/>
      <c r="D49" s="309"/>
      <c r="E49" s="309"/>
      <c r="F49" s="309">
        <f>C49*'점수 계산기'!$C$27+D49*'점수 계산기'!$C$28+'점수 계산기'!$C$31</f>
        <v>63</v>
      </c>
      <c r="G49" s="299">
        <f t="shared" si="5"/>
        <v>62.5</v>
      </c>
      <c r="H49" s="378" t="str">
        <f t="shared" si="1"/>
        <v/>
      </c>
      <c r="I49" s="5"/>
      <c r="J49" s="10">
        <v>43</v>
      </c>
      <c r="K49" s="10" t="str">
        <f t="shared" si="6"/>
        <v>u</v>
      </c>
      <c r="L49" s="78" t="str">
        <f>K49&amp;"_1 : "&amp;'수학 진위판정'!E49-0.5&amp;"≤"&amp;'수학 진위판정'!C49&amp;"x+"&amp;'수학 진위판정'!D49&amp;"y+확&lt;"&amp;'수학 진위판정'!E49+0.5</f>
        <v>u_1 : -0.5≤x+y+확&lt;0.5</v>
      </c>
    </row>
    <row r="50" spans="1:16" ht="21" customHeight="1" x14ac:dyDescent="0.45">
      <c r="A50" s="7"/>
      <c r="B50" s="330" t="s">
        <v>125</v>
      </c>
      <c r="C50" s="317"/>
      <c r="D50" s="309"/>
      <c r="E50" s="309"/>
      <c r="F50" s="309">
        <f>C50*'점수 계산기'!$C$27+D50*'점수 계산기'!$C$28+'점수 계산기'!$C$31</f>
        <v>63</v>
      </c>
      <c r="G50" s="299">
        <f t="shared" si="5"/>
        <v>62.5</v>
      </c>
      <c r="H50" s="378" t="str">
        <f t="shared" si="1"/>
        <v/>
      </c>
      <c r="I50" s="5"/>
      <c r="J50" s="10">
        <v>44</v>
      </c>
      <c r="K50" s="10" t="str">
        <f t="shared" si="6"/>
        <v>v</v>
      </c>
      <c r="L50" s="78" t="str">
        <f>K50&amp;"_1 : "&amp;'수학 진위판정'!E50-0.5&amp;"≤"&amp;'수학 진위판정'!C50&amp;"x+"&amp;'수학 진위판정'!D50&amp;"y+확&lt;"&amp;'수학 진위판정'!E50+0.5</f>
        <v>v_1 : -0.5≤x+y+확&lt;0.5</v>
      </c>
    </row>
    <row r="51" spans="1:16" ht="21" customHeight="1" thickBot="1" x14ac:dyDescent="0.5">
      <c r="A51" s="7"/>
      <c r="B51" s="332" t="s">
        <v>125</v>
      </c>
      <c r="C51" s="333"/>
      <c r="D51" s="334"/>
      <c r="E51" s="334"/>
      <c r="F51" s="334">
        <f>C51*'점수 계산기'!$C$27+D51*'점수 계산기'!$C$28+'점수 계산기'!$C$31</f>
        <v>63</v>
      </c>
      <c r="G51" s="335">
        <f t="shared" ref="G51:G114" si="7">MIN(ABS(E51-0.5-F51), ABS(E51+0.5-F51))</f>
        <v>62.5</v>
      </c>
      <c r="H51" s="378" t="str">
        <f t="shared" si="1"/>
        <v/>
      </c>
      <c r="I51" s="5"/>
      <c r="J51" s="10">
        <v>45</v>
      </c>
      <c r="K51" s="10" t="str">
        <f t="shared" si="6"/>
        <v>w</v>
      </c>
      <c r="L51" s="78" t="str">
        <f>K51&amp;"_1 : "&amp;'수학 진위판정'!E51-0.5&amp;"≤"&amp;'수학 진위판정'!C51&amp;"x+"&amp;'수학 진위판정'!D51&amp;"y+확&lt;"&amp;'수학 진위판정'!E51+0.5</f>
        <v>w_1 : -0.5≤x+y+확&lt;0.5</v>
      </c>
    </row>
    <row r="52" spans="1:16" ht="21" customHeight="1" x14ac:dyDescent="0.45">
      <c r="A52" s="7"/>
      <c r="B52" s="336" t="s">
        <v>127</v>
      </c>
      <c r="C52" s="337">
        <v>74</v>
      </c>
      <c r="D52" s="338">
        <v>26</v>
      </c>
      <c r="E52" s="338">
        <v>146</v>
      </c>
      <c r="F52" s="289">
        <f>C52*'점수 계산기'!$C$27+D52*'점수 계산기'!$C$29+'점수 계산기'!$C$32</f>
        <v>146.25200000000001</v>
      </c>
      <c r="G52" s="290">
        <f t="shared" si="7"/>
        <v>0.24799999999999045</v>
      </c>
      <c r="H52" s="378" t="str">
        <f t="shared" si="1"/>
        <v>진</v>
      </c>
      <c r="I52" s="5" t="s">
        <v>156</v>
      </c>
      <c r="J52" s="10">
        <v>46</v>
      </c>
      <c r="K52" s="10" t="str">
        <f t="shared" si="6"/>
        <v>a</v>
      </c>
      <c r="L52" s="78" t="str">
        <f>K52&amp;"_2 : "&amp;'수학 진위판정'!E52-0.5&amp;"≤"&amp;'수학 진위판정'!C52&amp;"x+"&amp;'수학 진위판정'!D52&amp;"y+미&lt;"&amp;'수학 진위판정'!E52+0.5</f>
        <v>a_2 : 145.5≤74x+26y+미&lt;146.5</v>
      </c>
      <c r="P52" t="s">
        <v>203</v>
      </c>
    </row>
    <row r="53" spans="1:16" ht="21" customHeight="1" x14ac:dyDescent="0.45">
      <c r="A53" s="7"/>
      <c r="B53" s="316" t="s">
        <v>127</v>
      </c>
      <c r="C53" s="339">
        <v>74</v>
      </c>
      <c r="D53" s="340">
        <v>22</v>
      </c>
      <c r="E53" s="340">
        <v>143</v>
      </c>
      <c r="F53" s="309">
        <f>C53*'점수 계산기'!$C$27+D53*'점수 계산기'!$C$29+'점수 계산기'!$C$32</f>
        <v>143.20400000000001</v>
      </c>
      <c r="G53" s="299">
        <f t="shared" si="7"/>
        <v>0.29599999999999227</v>
      </c>
      <c r="H53" s="378" t="str">
        <f t="shared" si="1"/>
        <v>진</v>
      </c>
      <c r="I53" s="5" t="s">
        <v>152</v>
      </c>
      <c r="J53" s="10">
        <v>47</v>
      </c>
      <c r="K53" s="10" t="str">
        <f t="shared" si="6"/>
        <v>b</v>
      </c>
      <c r="L53" s="78" t="str">
        <f>K53&amp;"_2 : "&amp;'수학 진위판정'!E53-0.5&amp;"≤"&amp;'수학 진위판정'!C53&amp;"x+"&amp;'수학 진위판정'!D53&amp;"y+미&lt;"&amp;'수학 진위판정'!E53+0.5</f>
        <v>b_2 : 142.5≤74x+22y+미&lt;143.5</v>
      </c>
    </row>
    <row r="54" spans="1:16" ht="21" customHeight="1" x14ac:dyDescent="0.45">
      <c r="A54" s="7"/>
      <c r="B54" s="316" t="s">
        <v>127</v>
      </c>
      <c r="C54" s="339">
        <v>70</v>
      </c>
      <c r="D54" s="340">
        <v>26</v>
      </c>
      <c r="E54" s="340">
        <v>143</v>
      </c>
      <c r="F54" s="309">
        <f>C54*'점수 계산기'!$C$27+D54*'점수 계산기'!$C$29+'점수 계산기'!$C$32</f>
        <v>143.012</v>
      </c>
      <c r="G54" s="299">
        <f t="shared" si="7"/>
        <v>0.48799999999999955</v>
      </c>
      <c r="H54" s="378" t="str">
        <f t="shared" si="1"/>
        <v>진</v>
      </c>
      <c r="I54" s="5" t="s">
        <v>157</v>
      </c>
      <c r="J54" s="10">
        <v>48</v>
      </c>
      <c r="K54" s="10" t="str">
        <f t="shared" si="6"/>
        <v>c</v>
      </c>
      <c r="L54" s="78" t="str">
        <f>K54&amp;"_2 : "&amp;'수학 진위판정'!E54-0.5&amp;"≤"&amp;'수학 진위판정'!C54&amp;"x+"&amp;'수학 진위판정'!D54&amp;"y+미&lt;"&amp;'수학 진위판정'!E54+0.5</f>
        <v>c_2 : 142.5≤70x+26y+미&lt;143.5</v>
      </c>
    </row>
    <row r="55" spans="1:16" ht="21" customHeight="1" x14ac:dyDescent="0.45">
      <c r="A55" s="7"/>
      <c r="B55" s="316" t="s">
        <v>127</v>
      </c>
      <c r="C55" s="339">
        <v>70</v>
      </c>
      <c r="D55" s="340">
        <v>22</v>
      </c>
      <c r="E55" s="340">
        <v>140</v>
      </c>
      <c r="F55" s="309">
        <f>C55*'점수 계산기'!$C$27+D55*'점수 계산기'!$C$29+'점수 계산기'!$C$32</f>
        <v>139.964</v>
      </c>
      <c r="G55" s="299">
        <f t="shared" si="7"/>
        <v>0.46399999999999864</v>
      </c>
      <c r="H55" s="378" t="str">
        <f t="shared" si="1"/>
        <v>진</v>
      </c>
      <c r="I55" s="5" t="s">
        <v>158</v>
      </c>
      <c r="J55" s="10">
        <v>49</v>
      </c>
      <c r="K55" s="10" t="str">
        <f t="shared" si="6"/>
        <v>d</v>
      </c>
      <c r="L55" s="78" t="str">
        <f>K55&amp;"_2 : "&amp;'수학 진위판정'!E55-0.5&amp;"≤"&amp;'수학 진위판정'!C55&amp;"x+"&amp;'수학 진위판정'!D55&amp;"y+미&lt;"&amp;'수학 진위판정'!E55+0.5</f>
        <v>d_2 : 139.5≤70x+22y+미&lt;140.5</v>
      </c>
    </row>
    <row r="56" spans="1:16" ht="21" customHeight="1" x14ac:dyDescent="0.45">
      <c r="A56" s="7"/>
      <c r="B56" s="316" t="s">
        <v>127</v>
      </c>
      <c r="C56" s="339">
        <v>66</v>
      </c>
      <c r="D56" s="340">
        <v>26</v>
      </c>
      <c r="E56" s="340">
        <v>140</v>
      </c>
      <c r="F56" s="309">
        <f>C56*'점수 계산기'!$C$27+D56*'점수 계산기'!$C$29+'점수 계산기'!$C$32</f>
        <v>139.77199999999999</v>
      </c>
      <c r="G56" s="299">
        <f t="shared" si="7"/>
        <v>0.27199999999999136</v>
      </c>
      <c r="H56" s="378" t="str">
        <f t="shared" si="1"/>
        <v>진</v>
      </c>
      <c r="I56" s="5">
        <v>3</v>
      </c>
      <c r="J56" s="10">
        <v>50</v>
      </c>
      <c r="K56" s="10" t="str">
        <f t="shared" si="6"/>
        <v>e</v>
      </c>
      <c r="L56" s="78" t="str">
        <f>K56&amp;"_2 : "&amp;'수학 진위판정'!E56-0.5&amp;"≤"&amp;'수학 진위판정'!C56&amp;"x+"&amp;'수학 진위판정'!D56&amp;"y+미&lt;"&amp;'수학 진위판정'!E56+0.5</f>
        <v>e_2 : 139.5≤66x+26y+미&lt;140.5</v>
      </c>
    </row>
    <row r="57" spans="1:16" ht="21" customHeight="1" x14ac:dyDescent="0.45">
      <c r="A57" s="7"/>
      <c r="B57" s="316" t="s">
        <v>127</v>
      </c>
      <c r="C57" s="339">
        <v>70</v>
      </c>
      <c r="D57" s="340">
        <v>18</v>
      </c>
      <c r="E57" s="340">
        <v>137</v>
      </c>
      <c r="F57" s="309">
        <f>C57*'점수 계산기'!$C$27+D57*'점수 계산기'!$C$29+'점수 계산기'!$C$32</f>
        <v>136.916</v>
      </c>
      <c r="G57" s="299">
        <f t="shared" si="7"/>
        <v>0.41599999999999682</v>
      </c>
      <c r="H57" s="378" t="str">
        <f t="shared" si="1"/>
        <v>진</v>
      </c>
      <c r="I57" s="5" t="s">
        <v>167</v>
      </c>
      <c r="J57" s="10">
        <v>51</v>
      </c>
      <c r="K57" s="10" t="str">
        <f t="shared" si="6"/>
        <v>f</v>
      </c>
      <c r="L57" s="78" t="str">
        <f>K57&amp;"_2 : "&amp;'수학 진위판정'!E57-0.5&amp;"≤"&amp;'수학 진위판정'!C57&amp;"x+"&amp;'수학 진위판정'!D57&amp;"y+미&lt;"&amp;'수학 진위판정'!E57+0.5</f>
        <v>f_2 : 136.5≤70x+18y+미&lt;137.5</v>
      </c>
    </row>
    <row r="58" spans="1:16" ht="21" customHeight="1" x14ac:dyDescent="0.45">
      <c r="A58" s="7"/>
      <c r="B58" s="316" t="s">
        <v>127</v>
      </c>
      <c r="C58" s="339">
        <v>66</v>
      </c>
      <c r="D58" s="340">
        <v>22</v>
      </c>
      <c r="E58" s="340">
        <v>137</v>
      </c>
      <c r="F58" s="309">
        <f>C58*'점수 계산기'!$C$27+D58*'점수 계산기'!$C$29+'점수 계산기'!$C$32</f>
        <v>136.72399999999999</v>
      </c>
      <c r="G58" s="299">
        <f t="shared" si="7"/>
        <v>0.22399999999998954</v>
      </c>
      <c r="H58" s="378" t="str">
        <f t="shared" si="1"/>
        <v>진</v>
      </c>
      <c r="I58" s="5" t="s">
        <v>163</v>
      </c>
      <c r="J58" s="10">
        <v>52</v>
      </c>
      <c r="K58" s="10" t="str">
        <f t="shared" si="6"/>
        <v>g</v>
      </c>
      <c r="L58" s="78" t="str">
        <f>K58&amp;"_2 : "&amp;'수학 진위판정'!E58-0.5&amp;"≤"&amp;'수학 진위판정'!C58&amp;"x+"&amp;'수학 진위판정'!D58&amp;"y+미&lt;"&amp;'수학 진위판정'!E58+0.5</f>
        <v>g_2 : 136.5≤66x+22y+미&lt;137.5</v>
      </c>
    </row>
    <row r="59" spans="1:16" ht="21" customHeight="1" x14ac:dyDescent="0.45">
      <c r="A59" s="7"/>
      <c r="B59" s="316" t="s">
        <v>127</v>
      </c>
      <c r="C59" s="339">
        <v>62</v>
      </c>
      <c r="D59" s="340">
        <v>26</v>
      </c>
      <c r="E59" s="340">
        <v>137</v>
      </c>
      <c r="F59" s="309">
        <f>C59*'점수 계산기'!$C$27+D59*'점수 계산기'!$C$29+'점수 계산기'!$C$32</f>
        <v>136.53200000000001</v>
      </c>
      <c r="G59" s="299">
        <f t="shared" si="7"/>
        <v>3.2000000000010687E-2</v>
      </c>
      <c r="H59" s="378" t="str">
        <f t="shared" si="1"/>
        <v>진</v>
      </c>
      <c r="I59" s="5">
        <v>2</v>
      </c>
      <c r="J59" s="10">
        <v>53</v>
      </c>
      <c r="K59" s="10" t="str">
        <f t="shared" si="6"/>
        <v>h</v>
      </c>
      <c r="L59" s="78" t="str">
        <f>K59&amp;"_2 : "&amp;'수학 진위판정'!E59-0.5&amp;"≤"&amp;'수학 진위판정'!C59&amp;"x+"&amp;'수학 진위판정'!D59&amp;"y+미&lt;"&amp;'수학 진위판정'!E59+0.5</f>
        <v>h_2 : 136.5≤62x+26y+미&lt;137.5</v>
      </c>
    </row>
    <row r="60" spans="1:16" ht="21" customHeight="1" x14ac:dyDescent="0.45">
      <c r="A60" s="7"/>
      <c r="B60" s="316" t="s">
        <v>127</v>
      </c>
      <c r="C60" s="339">
        <v>68</v>
      </c>
      <c r="D60" s="340">
        <v>18</v>
      </c>
      <c r="E60" s="340">
        <v>134</v>
      </c>
      <c r="F60" s="309">
        <f>C60*'점수 계산기'!$C$27+D60*'점수 계산기'!$C$29+'점수 계산기'!$C$32</f>
        <v>135.29599999999999</v>
      </c>
      <c r="G60" s="299">
        <f t="shared" si="7"/>
        <v>0.79599999999999227</v>
      </c>
      <c r="H60" s="378" t="str">
        <f t="shared" si="1"/>
        <v>위</v>
      </c>
      <c r="I60" s="5"/>
      <c r="J60" s="10">
        <v>54</v>
      </c>
      <c r="K60" s="10" t="str">
        <f t="shared" si="6"/>
        <v>i</v>
      </c>
      <c r="L60" s="78" t="str">
        <f>K60&amp;"_2 : "&amp;'수학 진위판정'!E60-0.5&amp;"≤"&amp;'수학 진위판정'!C60&amp;"x+"&amp;'수학 진위판정'!D60&amp;"y+미&lt;"&amp;'수학 진위판정'!E60+0.5</f>
        <v>i_2 : 133.5≤68x+18y+미&lt;134.5</v>
      </c>
    </row>
    <row r="61" spans="1:16" ht="21" customHeight="1" x14ac:dyDescent="0.45">
      <c r="A61" s="7"/>
      <c r="B61" s="316" t="s">
        <v>127</v>
      </c>
      <c r="C61" s="339">
        <v>66</v>
      </c>
      <c r="D61" s="340">
        <v>18</v>
      </c>
      <c r="E61" s="340">
        <v>134</v>
      </c>
      <c r="F61" s="309">
        <f>C61*'점수 계산기'!$C$27+D61*'점수 계산기'!$C$29+'점수 계산기'!$C$32</f>
        <v>133.67599999999999</v>
      </c>
      <c r="G61" s="299">
        <f t="shared" si="7"/>
        <v>0.17599999999998772</v>
      </c>
      <c r="H61" s="378" t="str">
        <f t="shared" si="1"/>
        <v>진</v>
      </c>
      <c r="I61" s="5" t="s">
        <v>175</v>
      </c>
      <c r="J61" s="10">
        <v>55</v>
      </c>
      <c r="K61" s="10" t="str">
        <f t="shared" si="6"/>
        <v>j</v>
      </c>
      <c r="L61" s="78" t="str">
        <f>K61&amp;"_2 : "&amp;'수학 진위판정'!E61-0.5&amp;"≤"&amp;'수학 진위판정'!C61&amp;"x+"&amp;'수학 진위판정'!D61&amp;"y+미&lt;"&amp;'수학 진위판정'!E61+0.5</f>
        <v>j_2 : 133.5≤66x+18y+미&lt;134.5</v>
      </c>
    </row>
    <row r="62" spans="1:16" ht="21" customHeight="1" x14ac:dyDescent="0.45">
      <c r="A62" s="7"/>
      <c r="B62" s="316" t="s">
        <v>127</v>
      </c>
      <c r="C62" s="339">
        <v>66</v>
      </c>
      <c r="D62" s="340">
        <v>18</v>
      </c>
      <c r="E62" s="340">
        <v>133</v>
      </c>
      <c r="F62" s="309">
        <f>C62*'점수 계산기'!$C$27+D62*'점수 계산기'!$C$29+'점수 계산기'!$C$32</f>
        <v>133.67599999999999</v>
      </c>
      <c r="G62" s="299">
        <f t="shared" si="7"/>
        <v>0.17599999999998772</v>
      </c>
      <c r="H62" s="378" t="s">
        <v>194</v>
      </c>
      <c r="I62" s="5" t="s">
        <v>204</v>
      </c>
      <c r="J62" s="10">
        <v>56</v>
      </c>
      <c r="K62" s="10" t="str">
        <f t="shared" si="6"/>
        <v>k</v>
      </c>
      <c r="L62" s="78" t="str">
        <f>K62&amp;"_2 : "&amp;'수학 진위판정'!E62-0.5&amp;"≤"&amp;'수학 진위판정'!C62&amp;"x+"&amp;'수학 진위판정'!D62&amp;"y+미&lt;"&amp;'수학 진위판정'!E62+0.5</f>
        <v>k_2 : 132.5≤66x+18y+미&lt;133.5</v>
      </c>
    </row>
    <row r="63" spans="1:16" ht="21" customHeight="1" x14ac:dyDescent="0.45">
      <c r="A63" s="7"/>
      <c r="B63" s="316" t="s">
        <v>127</v>
      </c>
      <c r="C63" s="339">
        <v>64</v>
      </c>
      <c r="D63" s="340">
        <v>22</v>
      </c>
      <c r="E63" s="340">
        <v>133</v>
      </c>
      <c r="F63" s="309">
        <f>C63*'점수 계산기'!$C$27+D63*'점수 계산기'!$C$29+'점수 계산기'!$C$32</f>
        <v>135.10399999999998</v>
      </c>
      <c r="G63" s="299">
        <f t="shared" si="7"/>
        <v>1.603999999999985</v>
      </c>
      <c r="H63" s="378" t="str">
        <f t="shared" si="1"/>
        <v>위</v>
      </c>
      <c r="I63" s="5"/>
      <c r="J63" s="10">
        <v>57</v>
      </c>
      <c r="K63" s="10" t="str">
        <f t="shared" si="6"/>
        <v>l</v>
      </c>
      <c r="L63" s="78" t="str">
        <f>K63&amp;"_2 : "&amp;'수학 진위판정'!E63-0.5&amp;"≤"&amp;'수학 진위판정'!C63&amp;"x+"&amp;'수학 진위판정'!D63&amp;"y+미&lt;"&amp;'수학 진위판정'!E63+0.5</f>
        <v>l_2 : 132.5≤64x+22y+미&lt;133.5</v>
      </c>
    </row>
    <row r="64" spans="1:16" ht="21" customHeight="1" x14ac:dyDescent="0.45">
      <c r="A64" s="7"/>
      <c r="B64" s="316" t="s">
        <v>127</v>
      </c>
      <c r="C64" s="339">
        <v>58</v>
      </c>
      <c r="D64" s="340">
        <v>26</v>
      </c>
      <c r="E64" s="340">
        <v>133</v>
      </c>
      <c r="F64" s="309">
        <f>C64*'점수 계산기'!$C$27+D64*'점수 계산기'!$C$29+'점수 계산기'!$C$32</f>
        <v>133.292</v>
      </c>
      <c r="G64" s="299">
        <f t="shared" si="7"/>
        <v>0.20799999999999841</v>
      </c>
      <c r="H64" s="378" t="str">
        <f t="shared" si="1"/>
        <v>진</v>
      </c>
      <c r="I64" s="5" t="s">
        <v>157</v>
      </c>
      <c r="J64" s="10">
        <v>58</v>
      </c>
      <c r="K64" s="10" t="str">
        <f t="shared" si="6"/>
        <v>m</v>
      </c>
      <c r="L64" s="78" t="str">
        <f>K64&amp;"_2 : "&amp;'수학 진위판정'!E64-0.5&amp;"≤"&amp;'수학 진위판정'!C64&amp;"x+"&amp;'수학 진위판정'!D64&amp;"y+미&lt;"&amp;'수학 진위판정'!E64+0.5</f>
        <v>m_2 : 132.5≤58x+26y+미&lt;133.5</v>
      </c>
    </row>
    <row r="65" spans="1:12" ht="21" customHeight="1" x14ac:dyDescent="0.45">
      <c r="A65" s="7"/>
      <c r="B65" s="316" t="s">
        <v>127</v>
      </c>
      <c r="C65" s="339">
        <v>66</v>
      </c>
      <c r="D65" s="340">
        <v>15</v>
      </c>
      <c r="E65" s="340">
        <v>131</v>
      </c>
      <c r="F65" s="309">
        <f>C65*'점수 계산기'!$C$27+D65*'점수 계산기'!$C$29+'점수 계산기'!$C$32</f>
        <v>131.38999999999999</v>
      </c>
      <c r="G65" s="299">
        <f t="shared" si="7"/>
        <v>0.11000000000001364</v>
      </c>
      <c r="H65" s="378" t="str">
        <f t="shared" si="1"/>
        <v>진</v>
      </c>
      <c r="I65" s="5" t="s">
        <v>211</v>
      </c>
      <c r="J65" s="10">
        <v>59</v>
      </c>
      <c r="K65" s="10" t="str">
        <f t="shared" si="6"/>
        <v>n</v>
      </c>
      <c r="L65" s="78" t="str">
        <f>K65&amp;"_2 : "&amp;'수학 진위판정'!E65-0.5&amp;"≤"&amp;'수학 진위판정'!C65&amp;"x+"&amp;'수학 진위판정'!D65&amp;"y+미&lt;"&amp;'수학 진위판정'!E65+0.5</f>
        <v>n_2 : 130.5≤66x+15y+미&lt;131.5</v>
      </c>
    </row>
    <row r="66" spans="1:12" ht="21" customHeight="1" x14ac:dyDescent="0.45">
      <c r="A66" s="7"/>
      <c r="B66" s="316" t="s">
        <v>127</v>
      </c>
      <c r="C66" s="339">
        <v>62</v>
      </c>
      <c r="D66" s="340">
        <v>18</v>
      </c>
      <c r="E66" s="340">
        <v>130</v>
      </c>
      <c r="F66" s="309">
        <f>C66*'점수 계산기'!$C$27+D66*'점수 계산기'!$C$29+'점수 계산기'!$C$32</f>
        <v>130.43600000000001</v>
      </c>
      <c r="G66" s="299">
        <f t="shared" si="7"/>
        <v>6.3999999999992951E-2</v>
      </c>
      <c r="H66" s="378" t="str">
        <f t="shared" si="1"/>
        <v>진</v>
      </c>
      <c r="I66" s="5" t="s">
        <v>184</v>
      </c>
      <c r="J66" s="10">
        <v>60</v>
      </c>
      <c r="K66" s="10" t="str">
        <f t="shared" si="6"/>
        <v>o</v>
      </c>
      <c r="L66" s="78" t="str">
        <f>K66&amp;"_2 : "&amp;'수학 진위판정'!E66-0.5&amp;"≤"&amp;'수학 진위판정'!C66&amp;"x+"&amp;'수학 진위판정'!D66&amp;"y+미&lt;"&amp;'수학 진위판정'!E66+0.5</f>
        <v>o_2 : 129.5≤62x+18y+미&lt;130.5</v>
      </c>
    </row>
    <row r="67" spans="1:12" ht="21" customHeight="1" x14ac:dyDescent="0.45">
      <c r="A67" s="7"/>
      <c r="B67" s="316" t="s">
        <v>127</v>
      </c>
      <c r="C67" s="339">
        <v>56</v>
      </c>
      <c r="D67" s="340">
        <v>18</v>
      </c>
      <c r="E67" s="340">
        <v>130</v>
      </c>
      <c r="F67" s="309">
        <f>C67*'점수 계산기'!$C$27+D67*'점수 계산기'!$C$29+'점수 계산기'!$C$32</f>
        <v>125.57599999999999</v>
      </c>
      <c r="G67" s="299">
        <f t="shared" si="7"/>
        <v>3.9240000000000066</v>
      </c>
      <c r="H67" s="378" t="str">
        <f t="shared" si="1"/>
        <v>위</v>
      </c>
      <c r="I67" s="5"/>
      <c r="J67" s="10">
        <v>61</v>
      </c>
      <c r="K67" s="10" t="str">
        <f t="shared" si="6"/>
        <v>p</v>
      </c>
      <c r="L67" s="78" t="str">
        <f>K67&amp;"_2 : "&amp;'수학 진위판정'!E67-0.5&amp;"≤"&amp;'수학 진위판정'!C67&amp;"x+"&amp;'수학 진위판정'!D67&amp;"y+미&lt;"&amp;'수학 진위판정'!E67+0.5</f>
        <v>p_2 : 129.5≤56x+18y+미&lt;130.5</v>
      </c>
    </row>
    <row r="68" spans="1:12" ht="21" customHeight="1" x14ac:dyDescent="0.45">
      <c r="A68" s="7"/>
      <c r="B68" s="316" t="s">
        <v>127</v>
      </c>
      <c r="C68" s="339">
        <v>62</v>
      </c>
      <c r="D68" s="340">
        <v>14</v>
      </c>
      <c r="E68" s="340">
        <v>127</v>
      </c>
      <c r="F68" s="309">
        <f>C68*'점수 계산기'!$C$27+D68*'점수 계산기'!$C$29+'점수 계산기'!$C$32</f>
        <v>127.38800000000001</v>
      </c>
      <c r="G68" s="299">
        <f t="shared" si="7"/>
        <v>0.11199999999999477</v>
      </c>
      <c r="H68" s="378" t="str">
        <f t="shared" si="1"/>
        <v>진</v>
      </c>
      <c r="I68" s="5" t="s">
        <v>155</v>
      </c>
      <c r="J68" s="10">
        <v>62</v>
      </c>
      <c r="K68" s="10" t="str">
        <f t="shared" si="6"/>
        <v>q</v>
      </c>
      <c r="L68" s="78" t="str">
        <f>K68&amp;"_2 : "&amp;'수학 진위판정'!E68-0.5&amp;"≤"&amp;'수학 진위판정'!C68&amp;"x+"&amp;'수학 진위판정'!D68&amp;"y+미&lt;"&amp;'수학 진위판정'!E68+0.5</f>
        <v>q_2 : 126.5≤62x+14y+미&lt;127.5</v>
      </c>
    </row>
    <row r="69" spans="1:12" ht="21" customHeight="1" x14ac:dyDescent="0.45">
      <c r="A69" s="7"/>
      <c r="B69" s="316" t="s">
        <v>127</v>
      </c>
      <c r="C69" s="339">
        <v>58</v>
      </c>
      <c r="D69" s="340">
        <v>18</v>
      </c>
      <c r="E69" s="340">
        <v>127</v>
      </c>
      <c r="F69" s="309">
        <f>C69*'점수 계산기'!$C$27+D69*'점수 계산기'!$C$29+'점수 계산기'!$C$32</f>
        <v>127.196</v>
      </c>
      <c r="G69" s="299">
        <f t="shared" si="7"/>
        <v>0.30400000000000205</v>
      </c>
      <c r="H69" s="378" t="str">
        <f t="shared" si="1"/>
        <v>진</v>
      </c>
      <c r="I69" s="5"/>
      <c r="J69" s="10">
        <v>63</v>
      </c>
      <c r="K69" s="10" t="str">
        <f t="shared" si="6"/>
        <v>r</v>
      </c>
      <c r="L69" s="78" t="str">
        <f>K69&amp;"_2 : "&amp;'수학 진위판정'!E69-0.5&amp;"≤"&amp;'수학 진위판정'!C69&amp;"x+"&amp;'수학 진위판정'!D69&amp;"y+미&lt;"&amp;'수학 진위판정'!E69+0.5</f>
        <v>r_2 : 126.5≤58x+18y+미&lt;127.5</v>
      </c>
    </row>
    <row r="70" spans="1:12" ht="21" customHeight="1" x14ac:dyDescent="0.45">
      <c r="A70" s="7"/>
      <c r="B70" s="316" t="s">
        <v>127</v>
      </c>
      <c r="C70" s="339">
        <v>52</v>
      </c>
      <c r="D70" s="340">
        <v>14</v>
      </c>
      <c r="E70" s="340">
        <v>127</v>
      </c>
      <c r="F70" s="309">
        <f>C70*'점수 계산기'!$C$27+D70*'점수 계산기'!$C$29+'점수 계산기'!$C$32</f>
        <v>119.28800000000001</v>
      </c>
      <c r="G70" s="299">
        <f t="shared" si="7"/>
        <v>7.2119999999999891</v>
      </c>
      <c r="H70" s="378" t="str">
        <f t="shared" ref="H70:H120" si="8">IF(ROUND(F70,0)=E70,"진",IF(G70&lt;0.5,"재",IF(AND(C70=0, D70=0, E70=0),"","위")))</f>
        <v>위</v>
      </c>
      <c r="I70" s="5"/>
      <c r="J70" s="10">
        <v>64</v>
      </c>
      <c r="K70" s="10" t="str">
        <f t="shared" ref="K70:K87" si="9">CHAR(MOD(J70, 23)+97)</f>
        <v>s</v>
      </c>
      <c r="L70" s="78" t="str">
        <f>K70&amp;"_2 : "&amp;'수학 진위판정'!E70-0.5&amp;"≤"&amp;'수학 진위판정'!C70&amp;"x+"&amp;'수학 진위판정'!D70&amp;"y+미&lt;"&amp;'수학 진위판정'!E70+0.5</f>
        <v>s_2 : 126.5≤52x+14y+미&lt;127.5</v>
      </c>
    </row>
    <row r="71" spans="1:12" ht="21" customHeight="1" x14ac:dyDescent="0.45">
      <c r="A71" s="7"/>
      <c r="B71" s="316" t="s">
        <v>127</v>
      </c>
      <c r="C71" s="339">
        <v>58</v>
      </c>
      <c r="D71" s="340">
        <v>18</v>
      </c>
      <c r="E71" s="340">
        <v>125</v>
      </c>
      <c r="F71" s="309">
        <f>C71*'점수 계산기'!$C$27+D71*'점수 계산기'!$C$29+'점수 계산기'!$C$32</f>
        <v>127.196</v>
      </c>
      <c r="G71" s="299">
        <f t="shared" si="7"/>
        <v>1.695999999999998</v>
      </c>
      <c r="H71" s="378" t="str">
        <f t="shared" si="8"/>
        <v>위</v>
      </c>
      <c r="I71" s="5"/>
      <c r="J71" s="10">
        <v>65</v>
      </c>
      <c r="K71" s="10" t="str">
        <f t="shared" si="9"/>
        <v>t</v>
      </c>
      <c r="L71" s="78" t="str">
        <f>K71&amp;"_2 : "&amp;'수학 진위판정'!E71-0.5&amp;"≤"&amp;'수학 진위판정'!C71&amp;"x+"&amp;'수학 진위판정'!D71&amp;"y+미&lt;"&amp;'수학 진위판정'!E71+0.5</f>
        <v>t_2 : 124.5≤58x+18y+미&lt;125.5</v>
      </c>
    </row>
    <row r="72" spans="1:12" ht="21" customHeight="1" x14ac:dyDescent="0.45">
      <c r="A72" s="7"/>
      <c r="B72" s="316" t="s">
        <v>127</v>
      </c>
      <c r="C72" s="339">
        <v>55</v>
      </c>
      <c r="D72" s="340">
        <v>18</v>
      </c>
      <c r="E72" s="341">
        <v>125</v>
      </c>
      <c r="F72" s="309">
        <f>C72*'점수 계산기'!$C$27+D72*'점수 계산기'!$C$29+'점수 계산기'!$C$32</f>
        <v>124.76600000000001</v>
      </c>
      <c r="G72" s="309">
        <f t="shared" si="7"/>
        <v>0.26600000000000534</v>
      </c>
      <c r="H72" s="378" t="str">
        <f t="shared" si="8"/>
        <v>진</v>
      </c>
      <c r="I72" s="5">
        <v>2</v>
      </c>
      <c r="J72" s="10">
        <v>66</v>
      </c>
      <c r="K72" s="10" t="str">
        <f t="shared" si="9"/>
        <v>u</v>
      </c>
      <c r="L72" s="78" t="str">
        <f>K72&amp;"_2 : "&amp;'수학 진위판정'!E72-0.5&amp;"≤"&amp;'수학 진위판정'!C72&amp;"x+"&amp;'수학 진위판정'!D72&amp;"y+미&lt;"&amp;'수학 진위판정'!E72+0.5</f>
        <v>u_2 : 124.5≤55x+18y+미&lt;125.5</v>
      </c>
    </row>
    <row r="73" spans="1:12" ht="21" customHeight="1" x14ac:dyDescent="0.45">
      <c r="A73" s="7"/>
      <c r="B73" s="316" t="s">
        <v>127</v>
      </c>
      <c r="C73" s="339">
        <v>58</v>
      </c>
      <c r="D73" s="340">
        <v>14</v>
      </c>
      <c r="E73" s="341">
        <v>124</v>
      </c>
      <c r="F73" s="309">
        <f>C73*'점수 계산기'!$C$27+D73*'점수 계산기'!$C$29+'점수 계산기'!$C$32</f>
        <v>124.148</v>
      </c>
      <c r="G73" s="309">
        <f t="shared" si="7"/>
        <v>0.35200000000000387</v>
      </c>
      <c r="H73" s="378" t="str">
        <f t="shared" si="8"/>
        <v>진</v>
      </c>
      <c r="I73" s="5"/>
      <c r="J73" s="10">
        <v>67</v>
      </c>
      <c r="K73" s="10" t="str">
        <f t="shared" si="9"/>
        <v>v</v>
      </c>
      <c r="L73" s="78" t="str">
        <f>K73&amp;"_2 : "&amp;'수학 진위판정'!E73-0.5&amp;"≤"&amp;'수학 진위판정'!C73&amp;"x+"&amp;'수학 진위판정'!D73&amp;"y+미&lt;"&amp;'수학 진위판정'!E73+0.5</f>
        <v>v_2 : 123.5≤58x+14y+미&lt;124.5</v>
      </c>
    </row>
    <row r="74" spans="1:12" ht="21" customHeight="1" x14ac:dyDescent="0.45">
      <c r="A74" s="7"/>
      <c r="B74" s="316" t="s">
        <v>127</v>
      </c>
      <c r="C74" s="339">
        <v>59</v>
      </c>
      <c r="D74" s="340">
        <v>11</v>
      </c>
      <c r="E74" s="341">
        <v>122</v>
      </c>
      <c r="F74" s="309">
        <f>C74*'점수 계산기'!$C$27+D74*'점수 계산기'!$C$29+'점수 계산기'!$C$32</f>
        <v>122.672</v>
      </c>
      <c r="G74" s="309">
        <f t="shared" si="7"/>
        <v>0.17199999999999704</v>
      </c>
      <c r="H74" s="398" t="s">
        <v>207</v>
      </c>
      <c r="I74" s="5"/>
      <c r="J74" s="10">
        <v>68</v>
      </c>
      <c r="K74" s="10" t="str">
        <f t="shared" si="9"/>
        <v>w</v>
      </c>
      <c r="L74" s="78" t="str">
        <f>K74&amp;"_2 : "&amp;'수학 진위판정'!E74-0.5&amp;"≤"&amp;'수학 진위판정'!C74&amp;"x+"&amp;'수학 진위판정'!D74&amp;"y+미&lt;"&amp;'수학 진위판정'!E74+0.5</f>
        <v>w_2 : 121.5≤59x+11y+미&lt;122.5</v>
      </c>
    </row>
    <row r="75" spans="1:12" ht="21" customHeight="1" x14ac:dyDescent="0.45">
      <c r="A75" s="7"/>
      <c r="B75" s="316" t="s">
        <v>127</v>
      </c>
      <c r="C75" s="339">
        <v>55</v>
      </c>
      <c r="D75" s="340">
        <v>15</v>
      </c>
      <c r="E75" s="341">
        <v>122</v>
      </c>
      <c r="F75" s="309">
        <f>C75*'점수 계산기'!$C$27+D75*'점수 계산기'!$C$29+'점수 계산기'!$C$32</f>
        <v>122.48</v>
      </c>
      <c r="G75" s="309">
        <f t="shared" si="7"/>
        <v>1.9999999999996021E-2</v>
      </c>
      <c r="H75" s="378" t="str">
        <f t="shared" si="8"/>
        <v>진</v>
      </c>
      <c r="I75" s="5"/>
      <c r="J75" s="10">
        <v>69</v>
      </c>
      <c r="K75" s="10" t="str">
        <f t="shared" si="9"/>
        <v>a</v>
      </c>
      <c r="L75" s="78" t="str">
        <f>K75&amp;"_3 : "&amp;'수학 진위판정'!E75-0.5&amp;"≤"&amp;'수학 진위판정'!C75&amp;"x+"&amp;'수학 진위판정'!D75&amp;"y+미&lt;"&amp;'수학 진위판정'!E75+0.5</f>
        <v>a_3 : 121.5≤55x+15y+미&lt;122.5</v>
      </c>
    </row>
    <row r="76" spans="1:12" ht="21" customHeight="1" x14ac:dyDescent="0.45">
      <c r="A76" s="7"/>
      <c r="B76" s="316" t="s">
        <v>127</v>
      </c>
      <c r="C76" s="339">
        <v>54</v>
      </c>
      <c r="D76" s="340">
        <v>15</v>
      </c>
      <c r="E76" s="341">
        <v>122</v>
      </c>
      <c r="F76" s="309">
        <f>C76*'점수 계산기'!$C$27+D76*'점수 계산기'!$C$29+'점수 계산기'!$C$32</f>
        <v>121.67</v>
      </c>
      <c r="G76" s="309">
        <f t="shared" si="7"/>
        <v>0.17000000000000171</v>
      </c>
      <c r="H76" s="378" t="str">
        <f t="shared" si="8"/>
        <v>진</v>
      </c>
      <c r="I76" s="5"/>
      <c r="J76" s="10">
        <v>70</v>
      </c>
      <c r="K76" s="10" t="str">
        <f t="shared" si="9"/>
        <v>b</v>
      </c>
      <c r="L76" s="78" t="str">
        <f>K76&amp;"_3 : "&amp;'수학 진위판정'!E76-0.5&amp;"≤"&amp;'수학 진위판정'!C76&amp;"x+"&amp;'수학 진위판정'!D76&amp;"y+미&lt;"&amp;'수학 진위판정'!E76+0.5</f>
        <v>b_3 : 121.5≤54x+15y+미&lt;122.5</v>
      </c>
    </row>
    <row r="77" spans="1:12" ht="21" customHeight="1" x14ac:dyDescent="0.45">
      <c r="A77" s="7"/>
      <c r="B77" s="316" t="s">
        <v>127</v>
      </c>
      <c r="C77" s="339">
        <v>58</v>
      </c>
      <c r="D77" s="340">
        <v>14</v>
      </c>
      <c r="E77" s="340">
        <v>121</v>
      </c>
      <c r="F77" s="309">
        <f>C77*'점수 계산기'!$C$27+D77*'점수 계산기'!$C$29+'점수 계산기'!$C$32</f>
        <v>124.148</v>
      </c>
      <c r="G77" s="299">
        <f t="shared" si="7"/>
        <v>2.6479999999999961</v>
      </c>
      <c r="H77" s="378" t="str">
        <f t="shared" si="8"/>
        <v>위</v>
      </c>
      <c r="I77" s="5"/>
      <c r="J77" s="10">
        <v>71</v>
      </c>
      <c r="K77" s="10" t="str">
        <f t="shared" si="9"/>
        <v>c</v>
      </c>
      <c r="L77" s="78" t="str">
        <f>K77&amp;"_3 : "&amp;'수학 진위판정'!E77-0.5&amp;"≤"&amp;'수학 진위판정'!C77&amp;"x+"&amp;'수학 진위판정'!D77&amp;"y+미&lt;"&amp;'수학 진위판정'!E77+0.5</f>
        <v>c_3 : 120.5≤58x+14y+미&lt;121.5</v>
      </c>
    </row>
    <row r="78" spans="1:12" ht="21" customHeight="1" x14ac:dyDescent="0.45">
      <c r="A78" s="7"/>
      <c r="B78" s="316" t="s">
        <v>127</v>
      </c>
      <c r="C78" s="339">
        <v>54</v>
      </c>
      <c r="D78" s="340">
        <v>18</v>
      </c>
      <c r="E78" s="340">
        <v>121</v>
      </c>
      <c r="F78" s="309">
        <f>C78*'점수 계산기'!$C$27+D78*'점수 계산기'!$C$29+'점수 계산기'!$C$32</f>
        <v>123.956</v>
      </c>
      <c r="G78" s="299">
        <f t="shared" si="7"/>
        <v>2.4560000000000031</v>
      </c>
      <c r="H78" s="378" t="str">
        <f t="shared" si="8"/>
        <v>위</v>
      </c>
      <c r="I78" s="5"/>
      <c r="J78" s="10">
        <v>72</v>
      </c>
      <c r="K78" s="10" t="str">
        <f t="shared" si="9"/>
        <v>d</v>
      </c>
      <c r="L78" s="78" t="str">
        <f>K78&amp;"_3 : "&amp;'수학 진위판정'!E78-0.5&amp;"≤"&amp;'수학 진위판정'!C78&amp;"x+"&amp;'수학 진위판정'!D78&amp;"y+미&lt;"&amp;'수학 진위판정'!E78+0.5</f>
        <v>d_3 : 120.5≤54x+18y+미&lt;121.5</v>
      </c>
    </row>
    <row r="79" spans="1:12" ht="21" customHeight="1" x14ac:dyDescent="0.45">
      <c r="A79" s="7"/>
      <c r="B79" s="316" t="s">
        <v>127</v>
      </c>
      <c r="C79" s="339">
        <v>50</v>
      </c>
      <c r="D79" s="340">
        <v>8</v>
      </c>
      <c r="E79" s="340">
        <v>113</v>
      </c>
      <c r="F79" s="309">
        <f>C79*'점수 계산기'!$C$27+D79*'점수 계산기'!$C$29+'점수 계산기'!$C$32</f>
        <v>113.096</v>
      </c>
      <c r="G79" s="299">
        <f t="shared" si="7"/>
        <v>0.40399999999999636</v>
      </c>
      <c r="H79" s="378" t="str">
        <f t="shared" si="8"/>
        <v>진</v>
      </c>
      <c r="I79" s="5"/>
      <c r="J79" s="10">
        <v>73</v>
      </c>
      <c r="K79" s="10" t="str">
        <f t="shared" si="9"/>
        <v>e</v>
      </c>
      <c r="L79" s="78" t="str">
        <f>K79&amp;"_3 : "&amp;'수학 진위판정'!E79-0.5&amp;"≤"&amp;'수학 진위판정'!C79&amp;"x+"&amp;'수학 진위판정'!D79&amp;"y+미&lt;"&amp;'수학 진위판정'!E79+0.5</f>
        <v>e_3 : 112.5≤50x+8y+미&lt;113.5</v>
      </c>
    </row>
    <row r="80" spans="1:12" ht="21" customHeight="1" x14ac:dyDescent="0.45">
      <c r="A80" s="7"/>
      <c r="B80" s="316" t="s">
        <v>127</v>
      </c>
      <c r="C80" s="339">
        <v>74</v>
      </c>
      <c r="D80" s="340">
        <v>26</v>
      </c>
      <c r="E80" s="340">
        <v>147</v>
      </c>
      <c r="F80" s="309">
        <f>C80*'점수 계산기'!$C$27+D80*'점수 계산기'!$C$29+'점수 계산기'!$C$32</f>
        <v>146.25200000000001</v>
      </c>
      <c r="G80" s="299">
        <f t="shared" si="7"/>
        <v>0.24799999999999045</v>
      </c>
      <c r="H80" s="378" t="s">
        <v>194</v>
      </c>
      <c r="I80" s="5"/>
      <c r="J80" s="10">
        <v>74</v>
      </c>
      <c r="K80" s="10" t="str">
        <f t="shared" si="9"/>
        <v>f</v>
      </c>
      <c r="L80" s="78" t="str">
        <f>K80&amp;"_3 : "&amp;'수학 진위판정'!E80-0.5&amp;"≤"&amp;'수학 진위판정'!C80&amp;"x+"&amp;'수학 진위판정'!D80&amp;"y+미&lt;"&amp;'수학 진위판정'!E80+0.5</f>
        <v>f_3 : 146.5≤74x+26y+미&lt;147.5</v>
      </c>
    </row>
    <row r="81" spans="1:16" ht="21" customHeight="1" x14ac:dyDescent="0.45">
      <c r="A81" s="7"/>
      <c r="B81" s="316" t="s">
        <v>127</v>
      </c>
      <c r="C81" s="339">
        <v>70</v>
      </c>
      <c r="D81" s="340">
        <v>26</v>
      </c>
      <c r="E81" s="340">
        <v>144</v>
      </c>
      <c r="F81" s="309">
        <f>C81*'점수 계산기'!$C$27+D81*'점수 계산기'!$C$29+'점수 계산기'!$C$32</f>
        <v>143.012</v>
      </c>
      <c r="G81" s="299">
        <f t="shared" si="7"/>
        <v>0.48799999999999955</v>
      </c>
      <c r="H81" s="378" t="s">
        <v>194</v>
      </c>
      <c r="I81" s="5"/>
      <c r="J81" s="10">
        <v>75</v>
      </c>
      <c r="K81" s="10" t="str">
        <f t="shared" si="9"/>
        <v>g</v>
      </c>
      <c r="L81" s="78" t="str">
        <f>K81&amp;"_3 : "&amp;'수학 진위판정'!E81-0.5&amp;"≤"&amp;'수학 진위판정'!C81&amp;"x+"&amp;'수학 진위판정'!D81&amp;"y+미&lt;"&amp;'수학 진위판정'!E81+0.5</f>
        <v>g_3 : 143.5≤70x+26y+미&lt;144.5</v>
      </c>
    </row>
    <row r="82" spans="1:16" ht="21" customHeight="1" x14ac:dyDescent="0.45">
      <c r="A82" s="7"/>
      <c r="B82" s="316" t="s">
        <v>127</v>
      </c>
      <c r="C82" s="339">
        <v>62</v>
      </c>
      <c r="D82" s="340">
        <v>22</v>
      </c>
      <c r="E82" s="340">
        <v>133</v>
      </c>
      <c r="F82" s="309">
        <f>C82*'점수 계산기'!$C$27+D82*'점수 계산기'!$C$29+'점수 계산기'!$C$32</f>
        <v>133.48400000000001</v>
      </c>
      <c r="G82" s="299">
        <f t="shared" si="7"/>
        <v>1.5999999999991132E-2</v>
      </c>
      <c r="H82" s="378" t="str">
        <f t="shared" si="8"/>
        <v>진</v>
      </c>
      <c r="I82" s="5"/>
      <c r="J82" s="10">
        <v>76</v>
      </c>
      <c r="K82" s="10" t="str">
        <f t="shared" si="9"/>
        <v>h</v>
      </c>
      <c r="L82" s="78" t="str">
        <f>K82&amp;"_3 : "&amp;'수학 진위판정'!E82-0.5&amp;"≤"&amp;'수학 진위판정'!C82&amp;"x+"&amp;'수학 진위판정'!D82&amp;"y+미&lt;"&amp;'수학 진위판정'!E82+0.5</f>
        <v>h_3 : 132.5≤62x+22y+미&lt;133.5</v>
      </c>
    </row>
    <row r="83" spans="1:16" ht="21" customHeight="1" x14ac:dyDescent="0.45">
      <c r="A83" s="7"/>
      <c r="B83" s="316" t="s">
        <v>127</v>
      </c>
      <c r="C83" s="339">
        <v>62</v>
      </c>
      <c r="D83" s="340">
        <v>11</v>
      </c>
      <c r="E83" s="340">
        <v>125</v>
      </c>
      <c r="F83" s="309">
        <f>C83*'점수 계산기'!$C$27+D83*'점수 계산기'!$C$29+'점수 계산기'!$C$32</f>
        <v>125.102</v>
      </c>
      <c r="G83" s="299">
        <f t="shared" si="7"/>
        <v>0.39799999999999613</v>
      </c>
      <c r="H83" s="378" t="str">
        <f t="shared" si="8"/>
        <v>진</v>
      </c>
      <c r="I83" s="366" t="s">
        <v>151</v>
      </c>
      <c r="J83" s="10">
        <v>77</v>
      </c>
      <c r="K83" s="10" t="str">
        <f t="shared" si="9"/>
        <v>i</v>
      </c>
      <c r="L83" s="78" t="str">
        <f>K83&amp;"_3 : "&amp;'수학 진위판정'!E83-0.5&amp;"≤"&amp;'수학 진위판정'!C83&amp;"x+"&amp;'수학 진위판정'!D83&amp;"y+미&lt;"&amp;'수학 진위판정'!E83+0.5</f>
        <v>i_3 : 124.5≤62x+11y+미&lt;125.5</v>
      </c>
    </row>
    <row r="84" spans="1:16" ht="21" customHeight="1" x14ac:dyDescent="0.45">
      <c r="A84" s="7"/>
      <c r="B84" s="316" t="s">
        <v>127</v>
      </c>
      <c r="C84" s="339">
        <v>58</v>
      </c>
      <c r="D84" s="340">
        <v>11</v>
      </c>
      <c r="E84" s="340">
        <v>122</v>
      </c>
      <c r="F84" s="309">
        <f>C84*'점수 계산기'!$C$27+D84*'점수 계산기'!$C$29+'점수 계산기'!$C$32</f>
        <v>121.86199999999999</v>
      </c>
      <c r="G84" s="299">
        <f t="shared" si="7"/>
        <v>0.36199999999999477</v>
      </c>
      <c r="H84" s="378" t="str">
        <f t="shared" si="8"/>
        <v>진</v>
      </c>
      <c r="I84" s="5" t="s">
        <v>160</v>
      </c>
      <c r="J84" s="10">
        <v>78</v>
      </c>
      <c r="K84" s="10" t="str">
        <f t="shared" si="9"/>
        <v>j</v>
      </c>
      <c r="L84" s="78" t="str">
        <f>K84&amp;"_3 : "&amp;'수학 진위판정'!E84-0.5&amp;"≤"&amp;'수학 진위판정'!C84&amp;"x+"&amp;'수학 진위판정'!D84&amp;"y+미&lt;"&amp;'수학 진위판정'!E84+0.5</f>
        <v>j_3 : 121.5≤58x+11y+미&lt;122.5</v>
      </c>
    </row>
    <row r="85" spans="1:16" ht="21" customHeight="1" x14ac:dyDescent="0.45">
      <c r="A85" s="7"/>
      <c r="B85" s="316" t="s">
        <v>127</v>
      </c>
      <c r="C85" s="339">
        <v>51</v>
      </c>
      <c r="D85" s="340">
        <v>11</v>
      </c>
      <c r="E85" s="340">
        <v>116</v>
      </c>
      <c r="F85" s="309">
        <f>C85*'점수 계산기'!$C$27+D85*'점수 계산기'!$C$29+'점수 계산기'!$C$32</f>
        <v>116.19200000000001</v>
      </c>
      <c r="G85" s="299">
        <f t="shared" si="7"/>
        <v>0.30799999999999272</v>
      </c>
      <c r="H85" s="378" t="str">
        <f t="shared" si="8"/>
        <v>진</v>
      </c>
      <c r="I85" s="5" t="s">
        <v>151</v>
      </c>
      <c r="J85" s="10">
        <v>79</v>
      </c>
      <c r="K85" s="10" t="str">
        <f t="shared" si="9"/>
        <v>k</v>
      </c>
      <c r="L85" s="78" t="str">
        <f>K85&amp;"_3 : "&amp;'수학 진위판정'!E85-0.5&amp;"≤"&amp;'수학 진위판정'!C85&amp;"x+"&amp;'수학 진위판정'!D85&amp;"y+미&lt;"&amp;'수학 진위판정'!E85+0.5</f>
        <v>k_3 : 115.5≤51x+11y+미&lt;116.5</v>
      </c>
    </row>
    <row r="86" spans="1:16" ht="21" customHeight="1" x14ac:dyDescent="0.45">
      <c r="A86" s="7"/>
      <c r="B86" s="316" t="s">
        <v>127</v>
      </c>
      <c r="C86" s="339">
        <v>67</v>
      </c>
      <c r="D86" s="340">
        <v>8</v>
      </c>
      <c r="E86" s="340">
        <v>127</v>
      </c>
      <c r="F86" s="309">
        <f>C86*'점수 계산기'!$C$27+D86*'점수 계산기'!$C$29+'점수 계산기'!$C$32</f>
        <v>126.866</v>
      </c>
      <c r="G86" s="299">
        <f t="shared" si="7"/>
        <v>0.36599999999999966</v>
      </c>
      <c r="H86" s="378" t="str">
        <f t="shared" si="8"/>
        <v>진</v>
      </c>
      <c r="I86" s="5" t="s">
        <v>151</v>
      </c>
      <c r="J86" s="10">
        <v>80</v>
      </c>
      <c r="K86" s="10" t="str">
        <f t="shared" si="9"/>
        <v>l</v>
      </c>
      <c r="L86" s="78" t="str">
        <f>K86&amp;"_3 : "&amp;'수학 진위판정'!E86-0.5&amp;"≤"&amp;'수학 진위판정'!C86&amp;"x+"&amp;'수학 진위판정'!D86&amp;"y+미&lt;"&amp;'수학 진위판정'!E86+0.5</f>
        <v>l_3 : 126.5≤67x+8y+미&lt;127.5</v>
      </c>
    </row>
    <row r="87" spans="1:16" ht="21" customHeight="1" x14ac:dyDescent="0.45">
      <c r="A87" s="7"/>
      <c r="B87" s="316" t="s">
        <v>127</v>
      </c>
      <c r="C87" s="339">
        <v>51</v>
      </c>
      <c r="D87" s="340">
        <v>14</v>
      </c>
      <c r="E87" s="340">
        <v>118</v>
      </c>
      <c r="F87" s="309">
        <f>C87*'점수 계산기'!$C$27+D87*'점수 계산기'!$C$29+'점수 계산기'!$C$32</f>
        <v>118.47800000000001</v>
      </c>
      <c r="G87" s="299">
        <f t="shared" si="7"/>
        <v>2.199999999999136E-2</v>
      </c>
      <c r="H87" s="378" t="str">
        <f t="shared" si="8"/>
        <v>진</v>
      </c>
      <c r="I87" s="5" t="s">
        <v>151</v>
      </c>
      <c r="J87" s="10">
        <v>81</v>
      </c>
      <c r="K87" s="10" t="str">
        <f t="shared" si="9"/>
        <v>m</v>
      </c>
      <c r="L87" s="78" t="str">
        <f>K87&amp;"_3 : "&amp;'수학 진위판정'!E87-0.5&amp;"≤"&amp;'수학 진위판정'!C87&amp;"x+"&amp;'수학 진위판정'!D87&amp;"y+미&lt;"&amp;'수학 진위판정'!E87+0.5</f>
        <v>m_3 : 117.5≤51x+14y+미&lt;118.5</v>
      </c>
    </row>
    <row r="88" spans="1:16" ht="21" customHeight="1" x14ac:dyDescent="0.45">
      <c r="A88" s="7"/>
      <c r="B88" s="316" t="s">
        <v>127</v>
      </c>
      <c r="C88" s="339">
        <v>62</v>
      </c>
      <c r="D88" s="340">
        <v>19</v>
      </c>
      <c r="E88" s="340">
        <v>131</v>
      </c>
      <c r="F88" s="309">
        <f>C88*'점수 계산기'!$C$27+D88*'점수 계산기'!$C$29+'점수 계산기'!$C$32</f>
        <v>131.19800000000001</v>
      </c>
      <c r="G88" s="299">
        <f t="shared" si="7"/>
        <v>0.3019999999999925</v>
      </c>
      <c r="H88" s="378" t="str">
        <f t="shared" si="8"/>
        <v>진</v>
      </c>
      <c r="I88" s="5" t="s">
        <v>169</v>
      </c>
      <c r="J88" s="10">
        <v>82</v>
      </c>
      <c r="K88" s="10" t="str">
        <f t="shared" ref="K88:K120" si="10">CHAR(MOD(J88, 23)+97)</f>
        <v>n</v>
      </c>
      <c r="L88" s="78" t="str">
        <f>K88&amp;"_3 : "&amp;'수학 진위판정'!E88-0.5&amp;"≤"&amp;'수학 진위판정'!C88&amp;"x+"&amp;'수학 진위판정'!D88&amp;"y+미&lt;"&amp;'수학 진위판정'!E88+0.5</f>
        <v>n_3 : 130.5≤62x+19y+미&lt;131.5</v>
      </c>
    </row>
    <row r="89" spans="1:16" ht="21" customHeight="1" x14ac:dyDescent="0.45">
      <c r="A89" s="7"/>
      <c r="B89" s="316" t="s">
        <v>127</v>
      </c>
      <c r="C89" s="339">
        <v>54</v>
      </c>
      <c r="D89" s="340">
        <v>18</v>
      </c>
      <c r="E89" s="340">
        <v>124</v>
      </c>
      <c r="F89" s="309">
        <f>C89*'점수 계산기'!$C$27+D89*'점수 계산기'!$C$29+'점수 계산기'!$C$32</f>
        <v>123.956</v>
      </c>
      <c r="G89" s="299">
        <f t="shared" si="7"/>
        <v>0.45600000000000307</v>
      </c>
      <c r="H89" s="378" t="str">
        <f t="shared" si="8"/>
        <v>진</v>
      </c>
      <c r="I89" s="5"/>
      <c r="J89" s="10">
        <v>83</v>
      </c>
      <c r="K89" s="10" t="str">
        <f>CHAR(MOD(J89, 23)+97)</f>
        <v>o</v>
      </c>
      <c r="L89" s="78" t="str">
        <f>K89&amp;"_3 : "&amp;'수학 진위판정'!E89-0.5&amp;"≤"&amp;'수학 진위판정'!C89&amp;"x+"&amp;'수학 진위판정'!D89&amp;"y+미&lt;"&amp;'수학 진위판정'!E89+0.5</f>
        <v>o_3 : 123.5≤54x+18y+미&lt;124.5</v>
      </c>
    </row>
    <row r="90" spans="1:16" ht="21" customHeight="1" x14ac:dyDescent="0.45">
      <c r="A90" s="7"/>
      <c r="B90" s="316" t="s">
        <v>127</v>
      </c>
      <c r="C90" s="339">
        <v>63</v>
      </c>
      <c r="D90" s="340">
        <v>19</v>
      </c>
      <c r="E90" s="340">
        <v>132</v>
      </c>
      <c r="F90" s="309">
        <f>C90*'점수 계산기'!$C$27+D90*'점수 계산기'!$C$29+'점수 계산기'!$C$32</f>
        <v>132.00799999999998</v>
      </c>
      <c r="G90" s="299">
        <f t="shared" si="7"/>
        <v>0.49200000000001864</v>
      </c>
      <c r="H90" s="378" t="str">
        <f t="shared" si="8"/>
        <v>진</v>
      </c>
      <c r="I90" s="5" t="s">
        <v>178</v>
      </c>
      <c r="J90" s="10">
        <v>84</v>
      </c>
      <c r="K90" s="10" t="str">
        <f t="shared" ref="K90" si="11">CHAR(MOD(J90, 23)+97)</f>
        <v>p</v>
      </c>
      <c r="L90" s="78" t="str">
        <f>K90&amp;"_3 : "&amp;'수학 진위판정'!E90-0.5&amp;"≤"&amp;'수학 진위판정'!C90&amp;"x+"&amp;'수학 진위판정'!D90&amp;"y+미&lt;"&amp;'수학 진위판정'!E90+0.5</f>
        <v>p_3 : 131.5≤63x+19y+미&lt;132.5</v>
      </c>
    </row>
    <row r="91" spans="1:16" ht="21" customHeight="1" x14ac:dyDescent="0.45">
      <c r="A91" s="7"/>
      <c r="B91" s="316" t="s">
        <v>127</v>
      </c>
      <c r="C91" s="339">
        <v>62</v>
      </c>
      <c r="D91" s="340">
        <v>5</v>
      </c>
      <c r="E91" s="340">
        <v>121</v>
      </c>
      <c r="F91" s="309">
        <f>C91*'점수 계산기'!$C$27+D91*'점수 계산기'!$C$29+'점수 계산기'!$C$32</f>
        <v>120.53</v>
      </c>
      <c r="G91" s="299">
        <f t="shared" si="7"/>
        <v>3.0000000000001137E-2</v>
      </c>
      <c r="H91" s="398" t="s">
        <v>207</v>
      </c>
      <c r="I91" s="5"/>
      <c r="J91" s="10">
        <v>85</v>
      </c>
      <c r="K91" s="10" t="str">
        <f t="shared" si="10"/>
        <v>q</v>
      </c>
      <c r="L91" s="78" t="str">
        <f>K91&amp;"_3 : "&amp;'수학 진위판정'!E91-0.5&amp;"≤"&amp;'수학 진위판정'!C91&amp;"x+"&amp;'수학 진위판정'!D91&amp;"y+미&lt;"&amp;'수학 진위판정'!E91+0.5</f>
        <v>q_3 : 120.5≤62x+5y+미&lt;121.5</v>
      </c>
    </row>
    <row r="92" spans="1:16" ht="21" customHeight="1" x14ac:dyDescent="0.45">
      <c r="A92" s="7"/>
      <c r="B92" s="316" t="s">
        <v>127</v>
      </c>
      <c r="C92" s="339">
        <v>62</v>
      </c>
      <c r="D92" s="340">
        <v>12</v>
      </c>
      <c r="E92" s="340">
        <v>126</v>
      </c>
      <c r="F92" s="309">
        <f>C92*'점수 계산기'!$C$27+D92*'점수 계산기'!$C$29+'점수 계산기'!$C$32</f>
        <v>125.864</v>
      </c>
      <c r="G92" s="299">
        <f t="shared" si="7"/>
        <v>0.36400000000000432</v>
      </c>
      <c r="H92" s="378" t="str">
        <f t="shared" si="8"/>
        <v>진</v>
      </c>
      <c r="I92" s="5" t="s">
        <v>210</v>
      </c>
      <c r="J92" s="10">
        <v>86</v>
      </c>
      <c r="K92" s="10" t="str">
        <f t="shared" si="10"/>
        <v>r</v>
      </c>
      <c r="L92" s="78" t="str">
        <f>K92&amp;"_3 : "&amp;'수학 진위판정'!E92-0.5&amp;"≤"&amp;'수학 진위판정'!C92&amp;"x+"&amp;'수학 진위판정'!D92&amp;"y+미&lt;"&amp;'수학 진위판정'!E92+0.5</f>
        <v>r_3 : 125.5≤62x+12y+미&lt;126.5</v>
      </c>
    </row>
    <row r="93" spans="1:16" ht="21" customHeight="1" x14ac:dyDescent="0.45">
      <c r="A93" s="7"/>
      <c r="B93" s="316" t="s">
        <v>127</v>
      </c>
      <c r="C93" s="339">
        <v>50</v>
      </c>
      <c r="D93" s="340">
        <v>15</v>
      </c>
      <c r="E93" s="340">
        <v>118</v>
      </c>
      <c r="F93" s="309">
        <f>C93*'점수 계산기'!$C$27+D93*'점수 계산기'!$C$29+'점수 계산기'!$C$32</f>
        <v>118.43</v>
      </c>
      <c r="G93" s="299">
        <f t="shared" si="7"/>
        <v>6.9999999999993179E-2</v>
      </c>
      <c r="H93" s="378" t="str">
        <f t="shared" si="8"/>
        <v>진</v>
      </c>
      <c r="I93" s="5" t="s">
        <v>169</v>
      </c>
      <c r="J93" s="10">
        <v>87</v>
      </c>
      <c r="K93" s="10" t="str">
        <f t="shared" si="10"/>
        <v>s</v>
      </c>
      <c r="L93" s="78" t="str">
        <f>K93&amp;"_3 : "&amp;'수학 진위판정'!E93-0.5&amp;"≤"&amp;'수학 진위판정'!C93&amp;"x+"&amp;'수학 진위판정'!D93&amp;"y+미&lt;"&amp;'수학 진위판정'!E93+0.5</f>
        <v>s_3 : 117.5≤50x+15y+미&lt;118.5</v>
      </c>
      <c r="P93" t="s">
        <v>205</v>
      </c>
    </row>
    <row r="94" spans="1:16" ht="21" customHeight="1" x14ac:dyDescent="0.45">
      <c r="A94" s="7"/>
      <c r="B94" s="316" t="s">
        <v>127</v>
      </c>
      <c r="C94" s="339"/>
      <c r="D94" s="340"/>
      <c r="E94" s="340"/>
      <c r="F94" s="309">
        <f>C94*'점수 계산기'!$C$27+D94*'점수 계산기'!$C$29+'점수 계산기'!$C$32</f>
        <v>66.5</v>
      </c>
      <c r="G94" s="299">
        <f t="shared" si="7"/>
        <v>66</v>
      </c>
      <c r="H94" s="378" t="str">
        <f t="shared" si="8"/>
        <v/>
      </c>
      <c r="I94" s="5"/>
      <c r="J94" s="10">
        <v>88</v>
      </c>
      <c r="K94" s="10" t="str">
        <f t="shared" si="10"/>
        <v>t</v>
      </c>
      <c r="L94" s="78" t="str">
        <f>K94&amp;"_3 : "&amp;'수학 진위판정'!E94-0.5&amp;"≤"&amp;'수학 진위판정'!C94&amp;"x+"&amp;'수학 진위판정'!D94&amp;"y+미&lt;"&amp;'수학 진위판정'!E94+0.5</f>
        <v>t_3 : -0.5≤x+y+미&lt;0.5</v>
      </c>
    </row>
    <row r="95" spans="1:16" ht="21" customHeight="1" x14ac:dyDescent="0.45">
      <c r="A95" s="7"/>
      <c r="B95" s="316" t="s">
        <v>127</v>
      </c>
      <c r="C95" s="339"/>
      <c r="D95" s="340"/>
      <c r="E95" s="340"/>
      <c r="F95" s="309">
        <f>C95*'점수 계산기'!$C$27+D95*'점수 계산기'!$C$29+'점수 계산기'!$C$32</f>
        <v>66.5</v>
      </c>
      <c r="G95" s="299">
        <f t="shared" si="7"/>
        <v>66</v>
      </c>
      <c r="H95" s="378" t="str">
        <f t="shared" si="8"/>
        <v/>
      </c>
      <c r="I95" s="5"/>
      <c r="J95" s="10">
        <v>89</v>
      </c>
      <c r="K95" s="10" t="str">
        <f t="shared" si="10"/>
        <v>u</v>
      </c>
      <c r="L95" s="78" t="str">
        <f>K95&amp;"_3 : "&amp;'수학 진위판정'!E95-0.5&amp;"≤"&amp;'수학 진위판정'!C95&amp;"x+"&amp;'수학 진위판정'!D95&amp;"y+미&lt;"&amp;'수학 진위판정'!E95+0.5</f>
        <v>u_3 : -0.5≤x+y+미&lt;0.5</v>
      </c>
    </row>
    <row r="96" spans="1:16" ht="21" customHeight="1" x14ac:dyDescent="0.45">
      <c r="A96" s="7"/>
      <c r="B96" s="316" t="s">
        <v>127</v>
      </c>
      <c r="C96" s="339"/>
      <c r="D96" s="340"/>
      <c r="E96" s="340"/>
      <c r="F96" s="309">
        <f>C96*'점수 계산기'!$C$27+D96*'점수 계산기'!$C$29+'점수 계산기'!$C$32</f>
        <v>66.5</v>
      </c>
      <c r="G96" s="299">
        <f t="shared" si="7"/>
        <v>66</v>
      </c>
      <c r="H96" s="378" t="str">
        <f t="shared" si="8"/>
        <v/>
      </c>
      <c r="I96" s="5"/>
      <c r="J96" s="10">
        <v>90</v>
      </c>
      <c r="K96" s="10" t="str">
        <f t="shared" si="10"/>
        <v>v</v>
      </c>
      <c r="L96" s="78" t="str">
        <f>K96&amp;"_3 : "&amp;'수학 진위판정'!E96-0.5&amp;"≤"&amp;'수학 진위판정'!C96&amp;"x+"&amp;'수학 진위판정'!D96&amp;"y+미&lt;"&amp;'수학 진위판정'!E96+0.5</f>
        <v>v_3 : -0.5≤x+y+미&lt;0.5</v>
      </c>
    </row>
    <row r="97" spans="1:16" ht="21" customHeight="1" thickBot="1" x14ac:dyDescent="0.5">
      <c r="A97" s="7"/>
      <c r="B97" s="318" t="s">
        <v>127</v>
      </c>
      <c r="C97" s="342"/>
      <c r="D97" s="343"/>
      <c r="E97" s="343"/>
      <c r="F97" s="312">
        <f>C97*'점수 계산기'!$C$27+D97*'점수 계산기'!$C$29+'점수 계산기'!$C$32</f>
        <v>66.5</v>
      </c>
      <c r="G97" s="313">
        <f t="shared" si="7"/>
        <v>66</v>
      </c>
      <c r="H97" s="378" t="str">
        <f t="shared" si="8"/>
        <v/>
      </c>
      <c r="I97" s="5"/>
      <c r="J97" s="10">
        <v>91</v>
      </c>
      <c r="K97" s="10" t="str">
        <f t="shared" si="10"/>
        <v>w</v>
      </c>
      <c r="L97" s="78" t="str">
        <f>K97&amp;"_3 : "&amp;'수학 진위판정'!E97-0.5&amp;"≤"&amp;'수학 진위판정'!C97&amp;"x+"&amp;'수학 진위판정'!D97&amp;"y+미&lt;"&amp;'수학 진위판정'!E97+0.5</f>
        <v>w_3 : -0.5≤x+y+미&lt;0.5</v>
      </c>
    </row>
    <row r="98" spans="1:16" ht="21" customHeight="1" x14ac:dyDescent="0.45">
      <c r="A98" s="7"/>
      <c r="B98" s="344" t="s">
        <v>128</v>
      </c>
      <c r="C98" s="288">
        <v>74</v>
      </c>
      <c r="D98" s="289">
        <v>18</v>
      </c>
      <c r="E98" s="289">
        <v>140</v>
      </c>
      <c r="F98" s="289">
        <f>C98*'점수 계산기'!$C$27+D98*'점수 계산기'!$C$30+'점수 계산기'!$C$33</f>
        <v>139.92599999999999</v>
      </c>
      <c r="G98" s="290">
        <f t="shared" si="7"/>
        <v>0.42599999999998772</v>
      </c>
      <c r="H98" s="378" t="str">
        <f t="shared" si="8"/>
        <v>진</v>
      </c>
      <c r="I98" s="5"/>
      <c r="J98" s="10">
        <v>92</v>
      </c>
      <c r="K98" s="10" t="str">
        <f t="shared" si="10"/>
        <v>a</v>
      </c>
      <c r="L98" s="78" t="str">
        <f>K98&amp;"_4 : "&amp;'수학 진위판정'!E98-0.5&amp;"≤"&amp;'수학 진위판정'!C98&amp;"x+"&amp;'수학 진위판정'!D98&amp;"y+기&lt;"&amp;'수학 진위판정'!E98+0.5</f>
        <v>a_4 : 139.5≤74x+18y+기&lt;140.5</v>
      </c>
    </row>
    <row r="99" spans="1:16" ht="21" customHeight="1" x14ac:dyDescent="0.45">
      <c r="A99" s="7"/>
      <c r="B99" s="345" t="s">
        <v>128</v>
      </c>
      <c r="C99" s="308">
        <v>70</v>
      </c>
      <c r="D99" s="309">
        <v>18</v>
      </c>
      <c r="E99" s="309">
        <v>137</v>
      </c>
      <c r="F99" s="309">
        <f>C99*'점수 계산기'!$C$27+D99*'점수 계산기'!$C$30+'점수 계산기'!$C$33</f>
        <v>136.68600000000001</v>
      </c>
      <c r="G99" s="299">
        <f t="shared" si="7"/>
        <v>0.18600000000000705</v>
      </c>
      <c r="H99" s="378" t="str">
        <f t="shared" si="8"/>
        <v>진</v>
      </c>
      <c r="I99" s="5"/>
      <c r="J99" s="10">
        <v>93</v>
      </c>
      <c r="K99" s="10" t="str">
        <f t="shared" si="10"/>
        <v>b</v>
      </c>
      <c r="L99" s="78" t="str">
        <f>K99&amp;"_4 : "&amp;'수학 진위판정'!E99-0.5&amp;"≤"&amp;'수학 진위판정'!C99&amp;"x+"&amp;'수학 진위판정'!D99&amp;"y+기&lt;"&amp;'수학 진위판정'!E99+0.5</f>
        <v>b_4 : 136.5≤70x+18y+기&lt;137.5</v>
      </c>
    </row>
    <row r="100" spans="1:16" ht="21" customHeight="1" x14ac:dyDescent="0.45">
      <c r="A100" s="7"/>
      <c r="B100" s="345" t="s">
        <v>128</v>
      </c>
      <c r="C100" s="308">
        <v>66</v>
      </c>
      <c r="D100" s="309">
        <v>22</v>
      </c>
      <c r="E100" s="309">
        <v>137</v>
      </c>
      <c r="F100" s="309">
        <f>C100*'점수 계산기'!$C$27+D100*'점수 계산기'!$C$30+'점수 계산기'!$C$33</f>
        <v>136.95400000000001</v>
      </c>
      <c r="G100" s="299">
        <f t="shared" si="7"/>
        <v>0.45400000000000773</v>
      </c>
      <c r="H100" s="378" t="str">
        <f t="shared" si="8"/>
        <v>진</v>
      </c>
      <c r="I100" s="5">
        <v>2</v>
      </c>
      <c r="J100" s="10">
        <v>94</v>
      </c>
      <c r="K100" s="10" t="str">
        <f t="shared" si="10"/>
        <v>c</v>
      </c>
      <c r="L100" s="78" t="str">
        <f>K100&amp;"_4 : "&amp;'수학 진위판정'!E100-0.5&amp;"≤"&amp;'수학 진위판정'!C100&amp;"x+"&amp;'수학 진위판정'!D100&amp;"y+기&lt;"&amp;'수학 진위판정'!E100+0.5</f>
        <v>c_4 : 136.5≤66x+22y+기&lt;137.5</v>
      </c>
    </row>
    <row r="101" spans="1:16" ht="21" customHeight="1" x14ac:dyDescent="0.45">
      <c r="A101" s="7"/>
      <c r="B101" s="345" t="s">
        <v>128</v>
      </c>
      <c r="C101" s="308">
        <v>68</v>
      </c>
      <c r="D101" s="309">
        <v>16</v>
      </c>
      <c r="E101" s="309">
        <v>133</v>
      </c>
      <c r="F101" s="309">
        <f>C101*'점수 계산기'!$C$27+D101*'점수 계산기'!$C$30+'점수 계산기'!$C$33</f>
        <v>133.31200000000001</v>
      </c>
      <c r="G101" s="299">
        <f t="shared" si="7"/>
        <v>0.18799999999998818</v>
      </c>
      <c r="H101" s="378" t="str">
        <f t="shared" si="8"/>
        <v>진</v>
      </c>
      <c r="I101" s="5"/>
      <c r="J101" s="10">
        <v>95</v>
      </c>
      <c r="K101" s="10" t="str">
        <f t="shared" si="10"/>
        <v>d</v>
      </c>
      <c r="L101" s="78" t="str">
        <f>K101&amp;"_4 : "&amp;'수학 진위판정'!E101-0.5&amp;"≤"&amp;'수학 진위판정'!C101&amp;"x+"&amp;'수학 진위판정'!D101&amp;"y+기&lt;"&amp;'수학 진위판정'!E101+0.5</f>
        <v>d_4 : 132.5≤68x+16y+기&lt;133.5</v>
      </c>
    </row>
    <row r="102" spans="1:16" ht="21" customHeight="1" x14ac:dyDescent="0.45">
      <c r="A102" s="7"/>
      <c r="B102" s="345" t="s">
        <v>128</v>
      </c>
      <c r="C102" s="308">
        <v>63</v>
      </c>
      <c r="D102" s="309">
        <v>22</v>
      </c>
      <c r="E102" s="309">
        <v>132</v>
      </c>
      <c r="F102" s="309">
        <f>C102*'점수 계산기'!$C$27+D102*'점수 계산기'!$C$30+'점수 계산기'!$C$33</f>
        <v>134.524</v>
      </c>
      <c r="G102" s="299">
        <f t="shared" si="7"/>
        <v>2.0240000000000009</v>
      </c>
      <c r="H102" s="378" t="str">
        <f t="shared" si="8"/>
        <v>위</v>
      </c>
      <c r="I102" s="5"/>
      <c r="J102" s="10">
        <v>96</v>
      </c>
      <c r="K102" s="10" t="str">
        <f t="shared" si="10"/>
        <v>e</v>
      </c>
      <c r="L102" s="78" t="str">
        <f>K102&amp;"_4 : "&amp;'수학 진위판정'!E102-0.5&amp;"≤"&amp;'수학 진위판정'!C102&amp;"x+"&amp;'수학 진위판정'!D102&amp;"y+기&lt;"&amp;'수학 진위판정'!E102+0.5</f>
        <v>e_4 : 131.5≤63x+22y+기&lt;132.5</v>
      </c>
    </row>
    <row r="103" spans="1:16" ht="21" customHeight="1" x14ac:dyDescent="0.45">
      <c r="A103" s="7"/>
      <c r="B103" s="345" t="s">
        <v>128</v>
      </c>
      <c r="C103" s="308">
        <v>62</v>
      </c>
      <c r="D103" s="309">
        <v>23</v>
      </c>
      <c r="E103" s="309">
        <v>132</v>
      </c>
      <c r="F103" s="309">
        <f>C103*'점수 계산기'!$C$27+D103*'점수 계산기'!$C$30+'점수 계산기'!$C$33</f>
        <v>134.59100000000001</v>
      </c>
      <c r="G103" s="299">
        <f t="shared" si="7"/>
        <v>2.0910000000000082</v>
      </c>
      <c r="H103" s="378" t="str">
        <f t="shared" si="8"/>
        <v>위</v>
      </c>
      <c r="I103" s="5"/>
      <c r="J103" s="10">
        <v>97</v>
      </c>
      <c r="K103" s="10" t="str">
        <f t="shared" si="10"/>
        <v>f</v>
      </c>
      <c r="L103" s="78" t="str">
        <f>K103&amp;"_4 : "&amp;'수학 진위판정'!E103-0.5&amp;"≤"&amp;'수학 진위판정'!C103&amp;"x+"&amp;'수학 진위판정'!D103&amp;"y+기&lt;"&amp;'수학 진위판정'!E103+0.5</f>
        <v>f_4 : 131.5≤62x+23y+기&lt;132.5</v>
      </c>
      <c r="P103" t="s">
        <v>208</v>
      </c>
    </row>
    <row r="104" spans="1:16" ht="21" customHeight="1" x14ac:dyDescent="0.45">
      <c r="A104" s="7"/>
      <c r="B104" s="345" t="s">
        <v>128</v>
      </c>
      <c r="C104" s="308">
        <v>63</v>
      </c>
      <c r="D104" s="309">
        <v>18</v>
      </c>
      <c r="E104" s="309">
        <v>131</v>
      </c>
      <c r="F104" s="309">
        <f>C104*'점수 계산기'!$C$27+D104*'점수 계산기'!$C$30+'점수 계산기'!$C$33</f>
        <v>131.01600000000002</v>
      </c>
      <c r="G104" s="299">
        <f t="shared" si="7"/>
        <v>0.48399999999998045</v>
      </c>
      <c r="H104" s="378" t="str">
        <f t="shared" si="8"/>
        <v>진</v>
      </c>
      <c r="I104" s="5"/>
      <c r="J104" s="10">
        <v>98</v>
      </c>
      <c r="K104" s="10" t="str">
        <f t="shared" si="10"/>
        <v>g</v>
      </c>
      <c r="L104" s="78" t="str">
        <f>K104&amp;"_4 : "&amp;'수학 진위판정'!E104-0.5&amp;"≤"&amp;'수학 진위판정'!C104&amp;"x+"&amp;'수학 진위판정'!D104&amp;"y+기&lt;"&amp;'수학 진위판정'!E104+0.5</f>
        <v>g_4 : 130.5≤63x+18y+기&lt;131.5</v>
      </c>
    </row>
    <row r="105" spans="1:16" ht="21" customHeight="1" x14ac:dyDescent="0.45">
      <c r="A105" s="7"/>
      <c r="B105" s="345" t="s">
        <v>128</v>
      </c>
      <c r="C105" s="308">
        <v>66</v>
      </c>
      <c r="D105" s="309">
        <v>14</v>
      </c>
      <c r="E105" s="309">
        <v>130</v>
      </c>
      <c r="F105" s="309">
        <f>C105*'점수 계산기'!$C$27+D105*'점수 계산기'!$C$30+'점수 계산기'!$C$33</f>
        <v>129.93799999999999</v>
      </c>
      <c r="G105" s="299">
        <f t="shared" si="7"/>
        <v>0.43799999999998818</v>
      </c>
      <c r="H105" s="378" t="str">
        <f t="shared" si="8"/>
        <v>진</v>
      </c>
      <c r="I105" s="5"/>
      <c r="J105" s="10">
        <v>99</v>
      </c>
      <c r="K105" s="10" t="str">
        <f t="shared" si="10"/>
        <v>h</v>
      </c>
      <c r="L105" s="78" t="str">
        <f>K105&amp;"_4 : "&amp;'수학 진위판정'!E105-0.5&amp;"≤"&amp;'수학 진위판정'!C105&amp;"x+"&amp;'수학 진위판정'!D105&amp;"y+기&lt;"&amp;'수학 진위판정'!E105+0.5</f>
        <v>h_4 : 129.5≤66x+14y+기&lt;130.5</v>
      </c>
    </row>
    <row r="106" spans="1:16" ht="21" customHeight="1" x14ac:dyDescent="0.45">
      <c r="A106" s="7"/>
      <c r="B106" s="345" t="s">
        <v>128</v>
      </c>
      <c r="C106" s="308">
        <v>62</v>
      </c>
      <c r="D106" s="309">
        <v>15</v>
      </c>
      <c r="E106" s="309">
        <v>128</v>
      </c>
      <c r="F106" s="309">
        <f>C106*'점수 계산기'!$C$27+D106*'점수 계산기'!$C$30+'점수 계산기'!$C$33</f>
        <v>127.57500000000002</v>
      </c>
      <c r="G106" s="299">
        <f t="shared" si="7"/>
        <v>7.5000000000017053E-2</v>
      </c>
      <c r="H106" s="378" t="str">
        <f t="shared" si="8"/>
        <v>진</v>
      </c>
      <c r="I106" s="5"/>
      <c r="J106" s="10">
        <v>100</v>
      </c>
      <c r="K106" s="10" t="str">
        <f t="shared" si="10"/>
        <v>i</v>
      </c>
      <c r="L106" s="78" t="str">
        <f>K106&amp;"_4 : "&amp;'수학 진위판정'!E106-0.5&amp;"≤"&amp;'수학 진위판정'!C106&amp;"x+"&amp;'수학 진위판정'!D106&amp;"y+기&lt;"&amp;'수학 진위판정'!E106+0.5</f>
        <v>i_4 : 127.5≤62x+15y+기&lt;128.5</v>
      </c>
    </row>
    <row r="107" spans="1:16" ht="21" customHeight="1" x14ac:dyDescent="0.45">
      <c r="A107" s="7"/>
      <c r="B107" s="345" t="s">
        <v>128</v>
      </c>
      <c r="C107" s="308">
        <v>66</v>
      </c>
      <c r="D107" s="309">
        <v>9</v>
      </c>
      <c r="E107" s="309">
        <v>126</v>
      </c>
      <c r="F107" s="309">
        <f>C107*'점수 계산기'!$C$27+D107*'점수 계산기'!$C$30+'점수 계산기'!$C$33</f>
        <v>125.553</v>
      </c>
      <c r="G107" s="299">
        <f t="shared" si="7"/>
        <v>5.2999999999997272E-2</v>
      </c>
      <c r="H107" s="378" t="str">
        <f t="shared" si="8"/>
        <v>진</v>
      </c>
      <c r="I107" s="5"/>
      <c r="J107" s="10">
        <v>101</v>
      </c>
      <c r="K107" s="10" t="str">
        <f t="shared" si="10"/>
        <v>j</v>
      </c>
      <c r="L107" s="78" t="str">
        <f>K107&amp;"_4 : "&amp;'수학 진위판정'!E107-0.5&amp;"≤"&amp;'수학 진위판정'!C107&amp;"x+"&amp;'수학 진위판정'!D107&amp;"y+기&lt;"&amp;'수학 진위판정'!E107+0.5</f>
        <v>j_4 : 125.5≤66x+9y+기&lt;126.5</v>
      </c>
    </row>
    <row r="108" spans="1:16" ht="21" customHeight="1" x14ac:dyDescent="0.45">
      <c r="A108" s="7"/>
      <c r="B108" s="345" t="s">
        <v>128</v>
      </c>
      <c r="C108" s="308">
        <v>58</v>
      </c>
      <c r="D108" s="309">
        <v>18</v>
      </c>
      <c r="E108" s="309">
        <v>123</v>
      </c>
      <c r="F108" s="309">
        <f>C108*'점수 계산기'!$C$27+D108*'점수 계산기'!$C$30+'점수 계산기'!$C$33</f>
        <v>126.96600000000001</v>
      </c>
      <c r="G108" s="299">
        <f t="shared" si="7"/>
        <v>3.4660000000000082</v>
      </c>
      <c r="H108" s="378" t="str">
        <f t="shared" si="8"/>
        <v>위</v>
      </c>
      <c r="I108" s="5"/>
      <c r="J108" s="10">
        <v>102</v>
      </c>
      <c r="K108" s="10" t="str">
        <f t="shared" si="10"/>
        <v>k</v>
      </c>
      <c r="L108" s="78" t="str">
        <f>K108&amp;"_4 : "&amp;'수학 진위판정'!E108-0.5&amp;"≤"&amp;'수학 진위판정'!C108&amp;"x+"&amp;'수학 진위판정'!D108&amp;"y+기&lt;"&amp;'수학 진위판정'!E108+0.5</f>
        <v>k_4 : 122.5≤58x+18y+기&lt;123.5</v>
      </c>
    </row>
    <row r="109" spans="1:16" ht="21" customHeight="1" x14ac:dyDescent="0.45">
      <c r="A109" s="7"/>
      <c r="B109" s="345" t="s">
        <v>128</v>
      </c>
      <c r="C109" s="308">
        <v>55</v>
      </c>
      <c r="D109" s="309">
        <v>14</v>
      </c>
      <c r="E109" s="309">
        <v>121</v>
      </c>
      <c r="F109" s="309">
        <f>C109*'점수 계산기'!$C$27+D109*'점수 계산기'!$C$30+'점수 계산기'!$C$33</f>
        <v>121.02800000000001</v>
      </c>
      <c r="G109" s="299">
        <f t="shared" si="7"/>
        <v>0.4719999999999942</v>
      </c>
      <c r="H109" s="378" t="str">
        <f t="shared" si="8"/>
        <v>진</v>
      </c>
      <c r="I109" s="5"/>
      <c r="J109" s="10">
        <v>103</v>
      </c>
      <c r="K109" s="10" t="str">
        <f t="shared" si="10"/>
        <v>l</v>
      </c>
      <c r="L109" s="78" t="str">
        <f>K109&amp;"_4 : "&amp;'수학 진위판정'!E109-0.5&amp;"≤"&amp;'수학 진위판정'!C109&amp;"x+"&amp;'수학 진위판정'!D109&amp;"y+기&lt;"&amp;'수학 진위판정'!E109+0.5</f>
        <v>l_4 : 120.5≤55x+14y+기&lt;121.5</v>
      </c>
    </row>
    <row r="110" spans="1:16" ht="21" customHeight="1" x14ac:dyDescent="0.45">
      <c r="A110" s="7"/>
      <c r="B110" s="345" t="s">
        <v>128</v>
      </c>
      <c r="C110" s="308">
        <v>51</v>
      </c>
      <c r="D110" s="309">
        <v>18</v>
      </c>
      <c r="E110" s="309">
        <v>121</v>
      </c>
      <c r="F110" s="309">
        <f>C110*'점수 계산기'!$C$27+D110*'점수 계산기'!$C$30+'점수 계산기'!$C$33</f>
        <v>121.29600000000001</v>
      </c>
      <c r="G110" s="299">
        <f t="shared" si="7"/>
        <v>0.20399999999999352</v>
      </c>
      <c r="H110" s="378" t="str">
        <f t="shared" si="8"/>
        <v>진</v>
      </c>
      <c r="I110" s="5"/>
      <c r="J110" s="10">
        <v>104</v>
      </c>
      <c r="K110" s="10" t="str">
        <f t="shared" si="10"/>
        <v>m</v>
      </c>
      <c r="L110" s="78" t="str">
        <f>K110&amp;"_4 : "&amp;'수학 진위판정'!E110-0.5&amp;"≤"&amp;'수학 진위판정'!C110&amp;"x+"&amp;'수학 진위판정'!D110&amp;"y+기&lt;"&amp;'수학 진위판정'!E110+0.5</f>
        <v>m_4 : 120.5≤51x+18y+기&lt;121.5</v>
      </c>
    </row>
    <row r="111" spans="1:16" ht="21" customHeight="1" x14ac:dyDescent="0.45">
      <c r="A111" s="7"/>
      <c r="B111" s="345" t="s">
        <v>128</v>
      </c>
      <c r="C111" s="308">
        <v>58</v>
      </c>
      <c r="D111" s="309">
        <v>8</v>
      </c>
      <c r="E111" s="309">
        <v>119</v>
      </c>
      <c r="F111" s="309">
        <f>C111*'점수 계산기'!$C$27+D111*'점수 계산기'!$C$30+'점수 계산기'!$C$33</f>
        <v>118.196</v>
      </c>
      <c r="G111" s="299">
        <f t="shared" si="7"/>
        <v>0.30400000000000205</v>
      </c>
      <c r="H111" s="378" t="str">
        <f t="shared" si="8"/>
        <v>재</v>
      </c>
      <c r="I111" s="5"/>
      <c r="J111" s="10">
        <v>105</v>
      </c>
      <c r="K111" s="10" t="str">
        <f t="shared" si="10"/>
        <v>n</v>
      </c>
      <c r="L111" s="78" t="str">
        <f>K111&amp;"_4 : "&amp;'수학 진위판정'!E111-0.5&amp;"≤"&amp;'수학 진위판정'!C111&amp;"x+"&amp;'수학 진위판정'!D111&amp;"y+기&lt;"&amp;'수학 진위판정'!E111+0.5</f>
        <v>n_4 : 118.5≤58x+8y+기&lt;119.5</v>
      </c>
    </row>
    <row r="112" spans="1:16" ht="21" customHeight="1" x14ac:dyDescent="0.45">
      <c r="A112" s="7"/>
      <c r="B112" s="345" t="s">
        <v>128</v>
      </c>
      <c r="C112" s="308">
        <v>54</v>
      </c>
      <c r="D112" s="309">
        <v>11</v>
      </c>
      <c r="E112" s="309">
        <v>118</v>
      </c>
      <c r="F112" s="309">
        <f>C112*'점수 계산기'!$C$27+D112*'점수 계산기'!$C$30+'점수 계산기'!$C$33</f>
        <v>117.587</v>
      </c>
      <c r="G112" s="299">
        <f t="shared" si="7"/>
        <v>8.7000000000003297E-2</v>
      </c>
      <c r="H112" s="378" t="str">
        <f t="shared" si="8"/>
        <v>진</v>
      </c>
      <c r="I112" s="5"/>
      <c r="J112" s="10">
        <v>106</v>
      </c>
      <c r="K112" s="10" t="str">
        <f t="shared" si="10"/>
        <v>o</v>
      </c>
      <c r="L112" s="78" t="str">
        <f>K112&amp;"_4 : "&amp;'수학 진위판정'!E112-0.5&amp;"≤"&amp;'수학 진위판정'!C112&amp;"x+"&amp;'수학 진위판정'!D112&amp;"y+기&lt;"&amp;'수학 진위판정'!E112+0.5</f>
        <v>o_4 : 117.5≤54x+11y+기&lt;118.5</v>
      </c>
    </row>
    <row r="113" spans="1:12" ht="21" customHeight="1" x14ac:dyDescent="0.45">
      <c r="A113" s="7"/>
      <c r="B113" s="345" t="s">
        <v>128</v>
      </c>
      <c r="C113" s="308">
        <v>28</v>
      </c>
      <c r="D113" s="309">
        <v>5</v>
      </c>
      <c r="E113" s="309">
        <v>91</v>
      </c>
      <c r="F113" s="309">
        <f>C113*'점수 계산기'!$C$27+D113*'점수 계산기'!$C$30+'점수 계산기'!$C$33</f>
        <v>91.265000000000001</v>
      </c>
      <c r="G113" s="299">
        <f t="shared" si="7"/>
        <v>0.23499999999999943</v>
      </c>
      <c r="H113" s="378" t="str">
        <f t="shared" si="8"/>
        <v>진</v>
      </c>
      <c r="I113" s="5"/>
      <c r="J113" s="10">
        <v>107</v>
      </c>
      <c r="K113" s="10" t="str">
        <f t="shared" si="10"/>
        <v>p</v>
      </c>
      <c r="L113" s="78" t="str">
        <f>K113&amp;"_4 : "&amp;'수학 진위판정'!E113-0.5&amp;"≤"&amp;'수학 진위판정'!C113&amp;"x+"&amp;'수학 진위판정'!D113&amp;"y+기&lt;"&amp;'수학 진위판정'!E113+0.5</f>
        <v>p_4 : 90.5≤28x+5y+기&lt;91.5</v>
      </c>
    </row>
    <row r="114" spans="1:12" ht="21" customHeight="1" x14ac:dyDescent="0.45">
      <c r="A114" s="7"/>
      <c r="B114" s="345" t="s">
        <v>128</v>
      </c>
      <c r="C114" s="308">
        <v>74</v>
      </c>
      <c r="D114" s="309">
        <v>14</v>
      </c>
      <c r="E114" s="309">
        <v>136</v>
      </c>
      <c r="F114" s="309">
        <f>C114*'점수 계산기'!$C$27+D114*'점수 계산기'!$C$30+'점수 계산기'!$C$33</f>
        <v>136.41800000000001</v>
      </c>
      <c r="G114" s="299">
        <f t="shared" si="7"/>
        <v>8.1999999999993634E-2</v>
      </c>
      <c r="H114" s="378" t="str">
        <f t="shared" si="8"/>
        <v>진</v>
      </c>
      <c r="I114" s="5" t="s">
        <v>151</v>
      </c>
      <c r="J114" s="10">
        <v>108</v>
      </c>
      <c r="K114" s="10" t="str">
        <f t="shared" si="10"/>
        <v>q</v>
      </c>
      <c r="L114" s="78" t="str">
        <f>K114&amp;"_4 : "&amp;'수학 진위판정'!E114-0.5&amp;"≤"&amp;'수학 진위판정'!C114&amp;"x+"&amp;'수학 진위판정'!D114&amp;"y+기&lt;"&amp;'수학 진위판정'!E114+0.5</f>
        <v>q_4 : 135.5≤74x+14y+기&lt;136.5</v>
      </c>
    </row>
    <row r="115" spans="1:12" ht="21" customHeight="1" x14ac:dyDescent="0.45">
      <c r="A115" s="7"/>
      <c r="B115" s="345" t="s">
        <v>128</v>
      </c>
      <c r="C115" s="308">
        <v>62</v>
      </c>
      <c r="D115" s="309">
        <v>22</v>
      </c>
      <c r="E115" s="309">
        <v>134</v>
      </c>
      <c r="F115" s="309">
        <f>C115*'점수 계산기'!$C$27+D115*'점수 계산기'!$C$30+'점수 계산기'!$C$33</f>
        <v>133.714</v>
      </c>
      <c r="G115" s="299">
        <f t="shared" ref="G115:G118" si="12">MIN(ABS(E115-0.5-F115), ABS(E115+0.5-F115))</f>
        <v>0.21399999999999864</v>
      </c>
      <c r="H115" s="378" t="str">
        <f t="shared" si="8"/>
        <v>진</v>
      </c>
      <c r="I115" s="5" t="s">
        <v>215</v>
      </c>
      <c r="J115" s="10">
        <v>109</v>
      </c>
      <c r="K115" s="10" t="str">
        <f t="shared" si="10"/>
        <v>r</v>
      </c>
      <c r="L115" s="78" t="str">
        <f>K115&amp;"_4 : "&amp;'수학 진위판정'!E115-0.5&amp;"≤"&amp;'수학 진위판정'!C115&amp;"x+"&amp;'수학 진위판정'!D115&amp;"y+기&lt;"&amp;'수학 진위판정'!E115+0.5</f>
        <v>r_4 : 133.5≤62x+22y+기&lt;134.5</v>
      </c>
    </row>
    <row r="116" spans="1:12" ht="21" customHeight="1" x14ac:dyDescent="0.45">
      <c r="A116" s="7"/>
      <c r="B116" s="345" t="s">
        <v>128</v>
      </c>
      <c r="C116" s="308">
        <v>62</v>
      </c>
      <c r="D116" s="309">
        <v>18</v>
      </c>
      <c r="E116" s="309">
        <v>130</v>
      </c>
      <c r="F116" s="309">
        <f>C116*'점수 계산기'!$C$27+D116*'점수 계산기'!$C$30+'점수 계산기'!$C$33</f>
        <v>130.20600000000002</v>
      </c>
      <c r="G116" s="299">
        <f t="shared" si="12"/>
        <v>0.29399999999998272</v>
      </c>
      <c r="H116" s="378" t="str">
        <f t="shared" si="8"/>
        <v>진</v>
      </c>
      <c r="I116" s="5" t="s">
        <v>164</v>
      </c>
      <c r="J116" s="10">
        <v>110</v>
      </c>
      <c r="K116" s="10" t="str">
        <f t="shared" si="10"/>
        <v>s</v>
      </c>
      <c r="L116" s="78" t="str">
        <f>K116&amp;"_4 : "&amp;'수학 진위판정'!E116-0.5&amp;"≤"&amp;'수학 진위판정'!C116&amp;"x+"&amp;'수학 진위판정'!D116&amp;"y+기&lt;"&amp;'수학 진위판정'!E116+0.5</f>
        <v>s_4 : 129.5≤62x+18y+기&lt;130.5</v>
      </c>
    </row>
    <row r="117" spans="1:12" ht="21" customHeight="1" x14ac:dyDescent="0.45">
      <c r="A117" s="7"/>
      <c r="B117" s="345" t="s">
        <v>128</v>
      </c>
      <c r="C117" s="308"/>
      <c r="D117" s="309"/>
      <c r="E117" s="309"/>
      <c r="F117" s="309">
        <f>C117*'점수 계산기'!$C$27+D117*'점수 계산기'!$C$30+'점수 계산기'!$C$33</f>
        <v>64.2</v>
      </c>
      <c r="G117" s="299">
        <f t="shared" si="12"/>
        <v>63.7</v>
      </c>
      <c r="H117" s="378" t="str">
        <f t="shared" si="8"/>
        <v/>
      </c>
      <c r="I117" s="5"/>
      <c r="J117" s="10">
        <v>111</v>
      </c>
      <c r="K117" s="10" t="str">
        <f t="shared" si="10"/>
        <v>t</v>
      </c>
      <c r="L117" s="78" t="str">
        <f>K117&amp;"_4 : "&amp;'수학 진위판정'!E117-0.5&amp;"≤"&amp;'수학 진위판정'!C117&amp;"x+"&amp;'수학 진위판정'!D117&amp;"y+기&lt;"&amp;'수학 진위판정'!E117+0.5</f>
        <v>t_4 : -0.5≤x+y+기&lt;0.5</v>
      </c>
    </row>
    <row r="118" spans="1:12" ht="21" customHeight="1" x14ac:dyDescent="0.45">
      <c r="A118" s="7"/>
      <c r="B118" s="345" t="s">
        <v>128</v>
      </c>
      <c r="C118" s="308"/>
      <c r="D118" s="309"/>
      <c r="E118" s="309"/>
      <c r="F118" s="309">
        <f>C118*'점수 계산기'!$C$27+D118*'점수 계산기'!$C$30+'점수 계산기'!$C$33</f>
        <v>64.2</v>
      </c>
      <c r="G118" s="299">
        <f t="shared" si="12"/>
        <v>63.7</v>
      </c>
      <c r="H118" s="378" t="str">
        <f t="shared" si="8"/>
        <v/>
      </c>
      <c r="I118" s="5"/>
      <c r="J118" s="10">
        <v>112</v>
      </c>
      <c r="K118" s="10" t="str">
        <f t="shared" si="10"/>
        <v>u</v>
      </c>
      <c r="L118" s="78" t="str">
        <f>K118&amp;"_4 : "&amp;'수학 진위판정'!E118-0.5&amp;"≤"&amp;'수학 진위판정'!C118&amp;"x+"&amp;'수학 진위판정'!D118&amp;"y+기&lt;"&amp;'수학 진위판정'!E118+0.5</f>
        <v>u_4 : -0.5≤x+y+기&lt;0.5</v>
      </c>
    </row>
    <row r="119" spans="1:12" ht="21" customHeight="1" x14ac:dyDescent="0.45">
      <c r="A119" s="7"/>
      <c r="B119" s="345" t="s">
        <v>128</v>
      </c>
      <c r="C119" s="308"/>
      <c r="D119" s="309"/>
      <c r="E119" s="309"/>
      <c r="F119" s="309">
        <f>C119*'점수 계산기'!$C$27+D119*'점수 계산기'!$C$30+'점수 계산기'!$C$33</f>
        <v>64.2</v>
      </c>
      <c r="G119" s="299">
        <f t="shared" ref="G119" si="13">MIN(ABS(E119-0.5-F119), ABS(E119+0.5-F119))</f>
        <v>63.7</v>
      </c>
      <c r="H119" s="378" t="str">
        <f t="shared" si="8"/>
        <v/>
      </c>
      <c r="I119" s="5"/>
      <c r="J119" s="10">
        <v>113</v>
      </c>
      <c r="K119" s="10" t="str">
        <f t="shared" si="10"/>
        <v>v</v>
      </c>
      <c r="L119" s="78" t="str">
        <f>K119&amp;"_4 : "&amp;'수학 진위판정'!E119-0.5&amp;"≤"&amp;'수학 진위판정'!C119&amp;"x+"&amp;'수학 진위판정'!D119&amp;"y+기&lt;"&amp;'수학 진위판정'!E119+0.5</f>
        <v>v_4 : -0.5≤x+y+기&lt;0.5</v>
      </c>
    </row>
    <row r="120" spans="1:12" ht="21" customHeight="1" thickBot="1" x14ac:dyDescent="0.5">
      <c r="A120" s="7"/>
      <c r="B120" s="346" t="s">
        <v>128</v>
      </c>
      <c r="C120" s="311"/>
      <c r="D120" s="312"/>
      <c r="E120" s="312"/>
      <c r="F120" s="312">
        <f>C120*'점수 계산기'!$C$27+D120*'점수 계산기'!$C$30+'점수 계산기'!$C$33</f>
        <v>64.2</v>
      </c>
      <c r="G120" s="313">
        <f t="shared" ref="G120" si="14">MIN(ABS(E120-0.5-F120), ABS(E120+0.5-F120))</f>
        <v>63.7</v>
      </c>
      <c r="H120" s="378" t="str">
        <f t="shared" si="8"/>
        <v/>
      </c>
      <c r="I120" s="5"/>
      <c r="J120" s="10">
        <v>114</v>
      </c>
      <c r="K120" s="10" t="str">
        <f t="shared" si="10"/>
        <v>w</v>
      </c>
      <c r="L120" s="78" t="str">
        <f>K120&amp;"_4 : "&amp;'수학 진위판정'!E120-0.5&amp;"≤"&amp;'수학 진위판정'!C120&amp;"x+"&amp;'수학 진위판정'!D120&amp;"y+기&lt;"&amp;'수학 진위판정'!E120+0.5</f>
        <v>w_4 : -0.5≤x+y+기&lt;0.5</v>
      </c>
    </row>
    <row r="121" spans="1:12" x14ac:dyDescent="0.45">
      <c r="A121" s="7"/>
      <c r="B121" s="5"/>
      <c r="C121" s="5"/>
      <c r="D121" s="5"/>
      <c r="E121" s="5"/>
      <c r="F121" s="130"/>
      <c r="G121" s="130"/>
      <c r="H121" s="80"/>
      <c r="I121" s="5"/>
      <c r="J121" s="10"/>
      <c r="K121" s="10"/>
      <c r="L121" s="78"/>
    </row>
    <row r="122" spans="1:12" x14ac:dyDescent="0.45">
      <c r="A122" s="7"/>
      <c r="B122" s="5"/>
      <c r="C122" s="5"/>
      <c r="D122" s="5"/>
      <c r="E122" s="5"/>
      <c r="F122" s="130"/>
      <c r="G122" s="130"/>
      <c r="H122" s="80"/>
      <c r="I122" s="5"/>
      <c r="J122" s="10"/>
      <c r="K122" s="10"/>
      <c r="L122" s="78"/>
    </row>
    <row r="123" spans="1:12" x14ac:dyDescent="0.45">
      <c r="F123" s="124"/>
      <c r="G123" s="124"/>
      <c r="J123" s="10"/>
      <c r="K123" s="10"/>
      <c r="L123" s="78"/>
    </row>
    <row r="124" spans="1:12" x14ac:dyDescent="0.45">
      <c r="E124"/>
      <c r="F124" s="124"/>
      <c r="G124" s="124"/>
      <c r="H124" s="173" t="s">
        <v>72</v>
      </c>
      <c r="J124" s="10"/>
      <c r="K124" s="10"/>
      <c r="L124" s="78"/>
    </row>
    <row r="125" spans="1:12" x14ac:dyDescent="0.45">
      <c r="F125" s="124"/>
      <c r="G125" s="124"/>
      <c r="J125" s="10"/>
      <c r="K125" s="10"/>
      <c r="L125" s="78"/>
    </row>
    <row r="126" spans="1:12" x14ac:dyDescent="0.45">
      <c r="F126" s="124"/>
      <c r="G126" s="124"/>
      <c r="J126" s="10"/>
      <c r="K126" s="10"/>
      <c r="L126" s="78"/>
    </row>
    <row r="127" spans="1:12" x14ac:dyDescent="0.45">
      <c r="F127" s="124"/>
      <c r="G127" s="124"/>
      <c r="J127" s="10"/>
      <c r="K127" s="10"/>
      <c r="L127" s="78"/>
    </row>
    <row r="128" spans="1:12" x14ac:dyDescent="0.45">
      <c r="F128" s="124"/>
      <c r="G128" s="124"/>
      <c r="J128" s="10"/>
      <c r="K128" s="10"/>
      <c r="L128" s="78"/>
    </row>
    <row r="129" spans="6:12" x14ac:dyDescent="0.45">
      <c r="F129" s="124"/>
      <c r="G129" s="124"/>
      <c r="J129" s="10"/>
      <c r="K129" s="10"/>
      <c r="L129" s="78"/>
    </row>
    <row r="130" spans="6:12" x14ac:dyDescent="0.45">
      <c r="J130" s="10"/>
      <c r="K130" s="10"/>
      <c r="L130" s="78"/>
    </row>
    <row r="131" spans="6:12" x14ac:dyDescent="0.45">
      <c r="J131" s="10"/>
      <c r="K131" s="10"/>
      <c r="L131" s="78"/>
    </row>
    <row r="132" spans="6:12" x14ac:dyDescent="0.45">
      <c r="J132" s="10"/>
      <c r="K132" s="10"/>
      <c r="L132" s="78"/>
    </row>
    <row r="133" spans="6:12" x14ac:dyDescent="0.45">
      <c r="J133" s="10"/>
      <c r="K133" s="10"/>
      <c r="L133" s="78"/>
    </row>
    <row r="134" spans="6:12" x14ac:dyDescent="0.45">
      <c r="J134" s="10"/>
      <c r="K134" s="10"/>
      <c r="L134" s="78"/>
    </row>
    <row r="135" spans="6:12" x14ac:dyDescent="0.45">
      <c r="J135" s="10"/>
      <c r="K135" s="10"/>
      <c r="L135" s="78"/>
    </row>
    <row r="136" spans="6:12" x14ac:dyDescent="0.45">
      <c r="J136" s="10"/>
      <c r="K136" s="10"/>
      <c r="L136" s="78"/>
    </row>
    <row r="137" spans="6:12" x14ac:dyDescent="0.45">
      <c r="J137" s="10"/>
      <c r="K137" s="10"/>
      <c r="L137" s="78"/>
    </row>
    <row r="138" spans="6:12" x14ac:dyDescent="0.45">
      <c r="J138" s="10"/>
      <c r="K138" s="10"/>
      <c r="L138" s="78"/>
    </row>
    <row r="139" spans="6:12" x14ac:dyDescent="0.45">
      <c r="J139" s="10"/>
      <c r="K139" s="10"/>
      <c r="L139" s="78"/>
    </row>
    <row r="140" spans="6:12" x14ac:dyDescent="0.45">
      <c r="J140" s="10"/>
      <c r="K140" s="10"/>
      <c r="L140" s="78"/>
    </row>
    <row r="141" spans="6:12" x14ac:dyDescent="0.45">
      <c r="J141" s="10"/>
      <c r="K141" s="10"/>
      <c r="L141" s="78"/>
    </row>
    <row r="142" spans="6:12" x14ac:dyDescent="0.45">
      <c r="J142" s="10"/>
      <c r="K142" s="10"/>
      <c r="L142" s="78"/>
    </row>
    <row r="143" spans="6:12" x14ac:dyDescent="0.45">
      <c r="J143" s="10"/>
      <c r="K143" s="10"/>
      <c r="L143" s="78"/>
    </row>
    <row r="144" spans="6:12" x14ac:dyDescent="0.45">
      <c r="J144" s="10"/>
      <c r="K144" s="10"/>
      <c r="L144" s="78"/>
    </row>
    <row r="145" spans="10:12" x14ac:dyDescent="0.45">
      <c r="J145" s="10"/>
      <c r="K145" s="10"/>
      <c r="L145" s="78"/>
    </row>
    <row r="146" spans="10:12" x14ac:dyDescent="0.45">
      <c r="J146" s="10"/>
      <c r="K146" s="10"/>
      <c r="L146" s="78"/>
    </row>
    <row r="147" spans="10:12" x14ac:dyDescent="0.45">
      <c r="J147" s="10"/>
      <c r="K147" s="10"/>
      <c r="L147" s="78"/>
    </row>
    <row r="148" spans="10:12" x14ac:dyDescent="0.45">
      <c r="J148" s="10"/>
      <c r="K148" s="10"/>
      <c r="L148" s="78"/>
    </row>
    <row r="149" spans="10:12" x14ac:dyDescent="0.45">
      <c r="J149" s="10"/>
      <c r="K149" s="10"/>
      <c r="L149" s="78"/>
    </row>
    <row r="150" spans="10:12" x14ac:dyDescent="0.45">
      <c r="J150" s="10"/>
      <c r="K150" s="10"/>
      <c r="L150" s="78"/>
    </row>
    <row r="151" spans="10:12" x14ac:dyDescent="0.45">
      <c r="J151" s="10"/>
      <c r="K151" s="10"/>
      <c r="L151" s="78"/>
    </row>
    <row r="152" spans="10:12" x14ac:dyDescent="0.45">
      <c r="J152" s="10"/>
      <c r="K152" s="10"/>
      <c r="L152" s="78"/>
    </row>
    <row r="153" spans="10:12" x14ac:dyDescent="0.45">
      <c r="J153" s="10"/>
      <c r="K153" s="10"/>
      <c r="L153" s="78"/>
    </row>
    <row r="154" spans="10:12" x14ac:dyDescent="0.45">
      <c r="J154" s="10"/>
      <c r="K154" s="10"/>
      <c r="L154" s="78"/>
    </row>
    <row r="155" spans="10:12" x14ac:dyDescent="0.45">
      <c r="J155" s="10"/>
      <c r="K155" s="10"/>
      <c r="L155" s="78"/>
    </row>
    <row r="156" spans="10:12" x14ac:dyDescent="0.45">
      <c r="J156" s="10"/>
      <c r="K156" s="10"/>
      <c r="L156" s="78"/>
    </row>
    <row r="157" spans="10:12" x14ac:dyDescent="0.45">
      <c r="J157" s="10"/>
      <c r="K157" s="10"/>
      <c r="L157" s="78"/>
    </row>
    <row r="158" spans="10:12" x14ac:dyDescent="0.45">
      <c r="J158" s="10"/>
      <c r="K158" s="10"/>
      <c r="L158" s="78"/>
    </row>
    <row r="159" spans="10:12" x14ac:dyDescent="0.45">
      <c r="J159" s="10"/>
      <c r="K159" s="10"/>
      <c r="L159" s="78"/>
    </row>
    <row r="160" spans="10:12" x14ac:dyDescent="0.45">
      <c r="J160" s="10"/>
      <c r="K160" s="10"/>
      <c r="L160" s="78"/>
    </row>
    <row r="161" spans="10:12" x14ac:dyDescent="0.45">
      <c r="J161" s="10"/>
      <c r="K161" s="10"/>
      <c r="L161" s="78"/>
    </row>
    <row r="162" spans="10:12" x14ac:dyDescent="0.45">
      <c r="J162" s="10"/>
      <c r="K162" s="10"/>
      <c r="L162" s="78"/>
    </row>
  </sheetData>
  <sortState xmlns:xlrd2="http://schemas.microsoft.com/office/spreadsheetml/2017/richdata2" ref="C6:I32">
    <sortCondition descending="1" ref="E6:E32"/>
    <sortCondition descending="1" ref="C6:C32"/>
  </sortState>
  <mergeCells count="3">
    <mergeCell ref="C2:E2"/>
    <mergeCell ref="C3:E3"/>
    <mergeCell ref="O5:S5"/>
  </mergeCells>
  <phoneticPr fontId="1" type="noConversion"/>
  <conditionalFormatting sqref="H3:H123">
    <cfRule type="expression" dxfId="13" priority="1">
      <formula>$H3="재"</formula>
    </cfRule>
    <cfRule type="expression" dxfId="12" priority="2">
      <formula>$H3="위"</formula>
    </cfRule>
  </conditionalFormatting>
  <conditionalFormatting sqref="H125:H1048576">
    <cfRule type="expression" dxfId="11" priority="3">
      <formula>$H125="재"</formula>
    </cfRule>
    <cfRule type="expression" dxfId="10" priority="4">
      <formula>$H125="위"</formula>
    </cfRule>
  </conditionalFormatting>
  <pageMargins left="0.7" right="0.7" top="0.75" bottom="0.75" header="0.3" footer="0.3"/>
  <pageSetup paperSize="9" scale="5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A101-51EA-A24B-A768-CB685D70D8FA}">
  <sheetPr>
    <tabColor rgb="FF00B050"/>
    <pageSetUpPr fitToPage="1"/>
  </sheetPr>
  <dimension ref="A1:N107"/>
  <sheetViews>
    <sheetView tabSelected="1" topLeftCell="A74" zoomScale="70" zoomScaleNormal="70" workbookViewId="0">
      <selection sqref="A1:I107"/>
    </sheetView>
  </sheetViews>
  <sheetFormatPr defaultRowHeight="17" x14ac:dyDescent="0.45"/>
  <cols>
    <col min="1" max="1" width="8.6640625" customWidth="1"/>
    <col min="2" max="2" width="14.08203125" style="214" customWidth="1"/>
    <col min="3" max="4" width="21.25" style="214" customWidth="1"/>
    <col min="5" max="9" width="14.08203125" customWidth="1"/>
    <col min="10" max="11" width="12.4140625" customWidth="1"/>
    <col min="13" max="14" width="8.6640625" customWidth="1"/>
  </cols>
  <sheetData>
    <row r="1" spans="1:14" ht="17.5" thickBot="1" x14ac:dyDescent="0.5">
      <c r="A1" s="7"/>
      <c r="B1" s="211"/>
      <c r="C1" s="211"/>
      <c r="D1" s="211"/>
      <c r="E1" s="7"/>
      <c r="F1" s="7"/>
      <c r="G1" s="7"/>
      <c r="H1" s="7"/>
      <c r="I1" s="7"/>
    </row>
    <row r="2" spans="1:14" ht="25" customHeight="1" thickBot="1" x14ac:dyDescent="0.5">
      <c r="A2" s="7"/>
      <c r="B2" s="522" t="s">
        <v>218</v>
      </c>
      <c r="C2" s="523" t="s">
        <v>235</v>
      </c>
      <c r="D2" s="524"/>
      <c r="E2" s="525" t="s">
        <v>225</v>
      </c>
      <c r="F2" s="526" t="s">
        <v>47</v>
      </c>
      <c r="G2" s="527" t="s">
        <v>226</v>
      </c>
      <c r="H2" s="482">
        <f>MAX('인원 입력 기능'!K:K)</f>
        <v>387575</v>
      </c>
      <c r="I2" s="7"/>
    </row>
    <row r="3" spans="1:14" ht="25" customHeight="1" thickBot="1" x14ac:dyDescent="0.5">
      <c r="A3" s="7"/>
      <c r="B3" s="528" t="s">
        <v>236</v>
      </c>
      <c r="C3" s="529" t="s">
        <v>237</v>
      </c>
      <c r="D3" s="530"/>
      <c r="E3" s="531" t="s">
        <v>227</v>
      </c>
      <c r="F3" s="532" t="s">
        <v>47</v>
      </c>
      <c r="G3" s="184"/>
      <c r="H3" s="208"/>
      <c r="I3" s="7"/>
    </row>
    <row r="4" spans="1:14" ht="25" customHeight="1" thickBot="1" x14ac:dyDescent="0.5">
      <c r="A4" s="7"/>
      <c r="B4" s="213"/>
      <c r="C4" s="213"/>
      <c r="D4" s="213"/>
      <c r="E4" s="213"/>
      <c r="F4" s="211"/>
      <c r="G4" s="211"/>
      <c r="H4" s="211"/>
      <c r="I4" s="7"/>
    </row>
    <row r="5" spans="1:14" ht="25" customHeight="1" thickBot="1" x14ac:dyDescent="0.5">
      <c r="A5" s="7"/>
      <c r="B5" s="494" t="s">
        <v>232</v>
      </c>
      <c r="C5" s="486" t="s">
        <v>233</v>
      </c>
      <c r="D5" s="487" t="s">
        <v>234</v>
      </c>
      <c r="E5" s="485" t="s">
        <v>228</v>
      </c>
      <c r="F5" s="486" t="s">
        <v>229</v>
      </c>
      <c r="G5" s="486" t="s">
        <v>230</v>
      </c>
      <c r="H5" s="487" t="s">
        <v>231</v>
      </c>
      <c r="I5" s="7"/>
      <c r="J5" s="5"/>
      <c r="K5" s="6"/>
    </row>
    <row r="6" spans="1:14" ht="25" customHeight="1" x14ac:dyDescent="0.45">
      <c r="A6" s="7"/>
      <c r="B6" s="474">
        <f>'인원 입력 기능'!G5</f>
        <v>147</v>
      </c>
      <c r="C6" s="475">
        <f t="shared" ref="C6:C37" si="0">IF(ROUND(B6,0)&gt;=$M$6,1,IF(ROUND(B6,0)&gt;=$M$7,2,IF(ROUND(B6,0)&gt;=$M$8,3,IF(ROUND(B6,0)&gt;=$M$9,4,IF(ROUND(B6,0)&gt;=$M$10,5,IF(ROUND(B6,0)&gt;=$M$11,6,IF(ROUND(B6,0)&gt;=$M$12,7,IF(ROUND(B6,0)&gt;=$M$13,8,9))))))))</f>
        <v>1</v>
      </c>
      <c r="D6" s="476">
        <f>ROUND(100*(1-(0+G6)/2/$H$2),0)</f>
        <v>100</v>
      </c>
      <c r="E6" s="515">
        <f>'인원 입력 기능'!J5</f>
        <v>13</v>
      </c>
      <c r="F6" s="516">
        <f>E6/$H$2</f>
        <v>3.3541895117074113E-5</v>
      </c>
      <c r="G6" s="517">
        <f>E6</f>
        <v>13</v>
      </c>
      <c r="H6" s="518">
        <f>G6/$H$2</f>
        <v>3.3541895117074113E-5</v>
      </c>
      <c r="I6" s="7"/>
      <c r="K6" s="10"/>
      <c r="L6" s="10">
        <v>1</v>
      </c>
      <c r="M6" s="171">
        <v>134</v>
      </c>
      <c r="N6" s="10"/>
    </row>
    <row r="7" spans="1:14" ht="25" customHeight="1" x14ac:dyDescent="0.45">
      <c r="A7" s="7"/>
      <c r="B7" s="477">
        <f>'인원 입력 기능'!G6</f>
        <v>146</v>
      </c>
      <c r="C7" s="514">
        <f t="shared" si="0"/>
        <v>1</v>
      </c>
      <c r="D7" s="479">
        <f>ROUND(100*(1-(G6+G7)/2/$H$2),0)</f>
        <v>100</v>
      </c>
      <c r="E7" s="489">
        <f>'인원 입력 기능'!J6</f>
        <v>682</v>
      </c>
      <c r="F7" s="519">
        <f t="shared" ref="F7:F70" si="1">E7/$H$2</f>
        <v>1.7596594207572728E-3</v>
      </c>
      <c r="G7" s="520">
        <f>E7+G6</f>
        <v>695</v>
      </c>
      <c r="H7" s="521">
        <f t="shared" ref="H7:H70" si="2">G7/$H$2</f>
        <v>1.793201315874347E-3</v>
      </c>
      <c r="I7" s="7"/>
      <c r="K7" s="10"/>
      <c r="L7" s="10">
        <v>2</v>
      </c>
      <c r="M7" s="171">
        <v>127</v>
      </c>
      <c r="N7" s="10"/>
    </row>
    <row r="8" spans="1:14" ht="25" customHeight="1" x14ac:dyDescent="0.45">
      <c r="A8" s="7"/>
      <c r="B8" s="477">
        <f>'인원 입력 기능'!G7</f>
        <v>145</v>
      </c>
      <c r="C8" s="514">
        <f t="shared" si="0"/>
        <v>1</v>
      </c>
      <c r="D8" s="479">
        <f t="shared" ref="D8:D71" si="3">ROUND(100*(1-(G7+G8)/2/$H$2),0)</f>
        <v>100</v>
      </c>
      <c r="E8" s="489">
        <f>'인원 입력 기능'!J7</f>
        <v>2</v>
      </c>
      <c r="F8" s="519">
        <f t="shared" si="1"/>
        <v>5.1602915564729407E-6</v>
      </c>
      <c r="G8" s="520">
        <f t="shared" ref="G8:G71" si="4">E8+G7</f>
        <v>697</v>
      </c>
      <c r="H8" s="521">
        <f t="shared" si="2"/>
        <v>1.7983616074308199E-3</v>
      </c>
      <c r="I8" s="7"/>
      <c r="K8" s="10"/>
      <c r="L8" s="10">
        <v>3</v>
      </c>
      <c r="M8" s="171">
        <v>118</v>
      </c>
      <c r="N8" s="10"/>
    </row>
    <row r="9" spans="1:14" ht="25" customHeight="1" x14ac:dyDescent="0.45">
      <c r="A9" s="7"/>
      <c r="B9" s="477">
        <f>'인원 입력 기능'!G8</f>
        <v>144</v>
      </c>
      <c r="C9" s="514">
        <f t="shared" si="0"/>
        <v>1</v>
      </c>
      <c r="D9" s="479">
        <f t="shared" si="3"/>
        <v>100</v>
      </c>
      <c r="E9" s="489">
        <f>'인원 입력 기능'!J8</f>
        <v>133</v>
      </c>
      <c r="F9" s="519">
        <f t="shared" si="1"/>
        <v>3.4315938850545057E-4</v>
      </c>
      <c r="G9" s="520">
        <f t="shared" si="4"/>
        <v>830</v>
      </c>
      <c r="H9" s="521">
        <f t="shared" si="2"/>
        <v>2.1415209959362706E-3</v>
      </c>
      <c r="I9" s="7"/>
      <c r="K9" s="10"/>
      <c r="L9" s="10">
        <v>4</v>
      </c>
      <c r="M9" s="171">
        <v>107</v>
      </c>
      <c r="N9" s="10"/>
    </row>
    <row r="10" spans="1:14" ht="25" customHeight="1" x14ac:dyDescent="0.45">
      <c r="A10" s="7"/>
      <c r="B10" s="477">
        <f>'인원 입력 기능'!G9</f>
        <v>143</v>
      </c>
      <c r="C10" s="514">
        <f t="shared" si="0"/>
        <v>1</v>
      </c>
      <c r="D10" s="479">
        <f t="shared" si="3"/>
        <v>100</v>
      </c>
      <c r="E10" s="489">
        <f>'인원 입력 기능'!J9</f>
        <v>1316</v>
      </c>
      <c r="F10" s="519">
        <f t="shared" si="1"/>
        <v>3.395471844159195E-3</v>
      </c>
      <c r="G10" s="520">
        <f t="shared" si="4"/>
        <v>2146</v>
      </c>
      <c r="H10" s="521">
        <f t="shared" si="2"/>
        <v>5.5369928400954655E-3</v>
      </c>
      <c r="I10" s="7"/>
      <c r="K10" s="10"/>
      <c r="L10" s="10">
        <v>5</v>
      </c>
      <c r="M10" s="171">
        <v>92</v>
      </c>
      <c r="N10" s="10"/>
    </row>
    <row r="11" spans="1:14" ht="25" customHeight="1" x14ac:dyDescent="0.45">
      <c r="A11" s="7"/>
      <c r="B11" s="477">
        <f>'인원 입력 기능'!G10</f>
        <v>142</v>
      </c>
      <c r="C11" s="514">
        <f t="shared" si="0"/>
        <v>1</v>
      </c>
      <c r="D11" s="479">
        <f t="shared" si="3"/>
        <v>99</v>
      </c>
      <c r="E11" s="489">
        <f>'인원 입력 기능'!J10</f>
        <v>27</v>
      </c>
      <c r="F11" s="519">
        <f t="shared" si="1"/>
        <v>6.9663936012384693E-5</v>
      </c>
      <c r="G11" s="520">
        <f t="shared" si="4"/>
        <v>2173</v>
      </c>
      <c r="H11" s="521">
        <f t="shared" si="2"/>
        <v>5.6066567761078505E-3</v>
      </c>
      <c r="I11" s="7"/>
      <c r="K11" s="10"/>
      <c r="L11" s="10">
        <v>6</v>
      </c>
      <c r="M11" s="171">
        <v>79</v>
      </c>
      <c r="N11" s="10"/>
    </row>
    <row r="12" spans="1:14" ht="25" customHeight="1" x14ac:dyDescent="0.45">
      <c r="A12" s="7"/>
      <c r="B12" s="477">
        <f>'인원 입력 기능'!G11</f>
        <v>141</v>
      </c>
      <c r="C12" s="514">
        <f t="shared" si="0"/>
        <v>1</v>
      </c>
      <c r="D12" s="479">
        <f t="shared" si="3"/>
        <v>99</v>
      </c>
      <c r="E12" s="489">
        <f>'인원 입력 기능'!J11</f>
        <v>231</v>
      </c>
      <c r="F12" s="519">
        <f t="shared" si="1"/>
        <v>5.9601367477262466E-4</v>
      </c>
      <c r="G12" s="520">
        <f t="shared" si="4"/>
        <v>2404</v>
      </c>
      <c r="H12" s="521">
        <f t="shared" si="2"/>
        <v>6.2026704508804749E-3</v>
      </c>
      <c r="I12" s="7"/>
      <c r="K12" s="10"/>
      <c r="L12" s="10">
        <v>7</v>
      </c>
      <c r="M12" s="171">
        <v>75</v>
      </c>
      <c r="N12" s="10"/>
    </row>
    <row r="13" spans="1:14" ht="25" customHeight="1" x14ac:dyDescent="0.45">
      <c r="A13" s="7"/>
      <c r="B13" s="477">
        <f>'인원 입력 기능'!G12</f>
        <v>140</v>
      </c>
      <c r="C13" s="514">
        <f t="shared" si="0"/>
        <v>1</v>
      </c>
      <c r="D13" s="479">
        <f t="shared" si="3"/>
        <v>99</v>
      </c>
      <c r="E13" s="489">
        <f>'인원 입력 기능'!J12</f>
        <v>2465</v>
      </c>
      <c r="F13" s="519">
        <f t="shared" si="1"/>
        <v>6.3600593433528994E-3</v>
      </c>
      <c r="G13" s="520">
        <f t="shared" si="4"/>
        <v>4869</v>
      </c>
      <c r="H13" s="521">
        <f t="shared" si="2"/>
        <v>1.2562729794233373E-2</v>
      </c>
      <c r="I13" s="7"/>
      <c r="K13" s="10"/>
      <c r="L13" s="10">
        <v>8</v>
      </c>
      <c r="M13" s="171">
        <v>72</v>
      </c>
      <c r="N13" s="10"/>
    </row>
    <row r="14" spans="1:14" ht="25" customHeight="1" x14ac:dyDescent="0.45">
      <c r="A14" s="7"/>
      <c r="B14" s="477">
        <f>'인원 입력 기능'!G13</f>
        <v>139</v>
      </c>
      <c r="C14" s="514">
        <f t="shared" si="0"/>
        <v>1</v>
      </c>
      <c r="D14" s="479">
        <f t="shared" si="3"/>
        <v>99</v>
      </c>
      <c r="E14" s="489">
        <f>'인원 입력 기능'!J13</f>
        <v>27</v>
      </c>
      <c r="F14" s="519">
        <f t="shared" si="1"/>
        <v>6.9663936012384693E-5</v>
      </c>
      <c r="G14" s="520">
        <f t="shared" si="4"/>
        <v>4896</v>
      </c>
      <c r="H14" s="521">
        <f t="shared" si="2"/>
        <v>1.2632393730245758E-2</v>
      </c>
      <c r="I14" s="7"/>
      <c r="K14" s="10"/>
      <c r="L14" s="10">
        <v>9</v>
      </c>
      <c r="M14" s="171"/>
    </row>
    <row r="15" spans="1:14" ht="25" customHeight="1" x14ac:dyDescent="0.45">
      <c r="A15" s="7"/>
      <c r="B15" s="477">
        <f>'인원 입력 기능'!G14</f>
        <v>138</v>
      </c>
      <c r="C15" s="514">
        <f t="shared" si="0"/>
        <v>1</v>
      </c>
      <c r="D15" s="479">
        <f t="shared" si="3"/>
        <v>99</v>
      </c>
      <c r="E15" s="489">
        <f>'인원 입력 기능'!J14</f>
        <v>376</v>
      </c>
      <c r="F15" s="519">
        <f t="shared" si="1"/>
        <v>9.7013481261691288E-4</v>
      </c>
      <c r="G15" s="520">
        <f t="shared" si="4"/>
        <v>5272</v>
      </c>
      <c r="H15" s="521">
        <f t="shared" si="2"/>
        <v>1.3602528542862672E-2</v>
      </c>
      <c r="I15" s="7"/>
      <c r="K15" s="10"/>
    </row>
    <row r="16" spans="1:14" ht="25" customHeight="1" x14ac:dyDescent="0.45">
      <c r="A16" s="7"/>
      <c r="B16" s="477">
        <f>'인원 입력 기능'!G15</f>
        <v>137</v>
      </c>
      <c r="C16" s="514">
        <f t="shared" si="0"/>
        <v>1</v>
      </c>
      <c r="D16" s="479">
        <f t="shared" si="3"/>
        <v>98</v>
      </c>
      <c r="E16" s="489">
        <f>'인원 입력 기능'!J15</f>
        <v>4536</v>
      </c>
      <c r="F16" s="519">
        <f t="shared" si="1"/>
        <v>1.1703541250080629E-2</v>
      </c>
      <c r="G16" s="520">
        <f t="shared" si="4"/>
        <v>9808</v>
      </c>
      <c r="H16" s="521">
        <f t="shared" si="2"/>
        <v>2.5306069792943302E-2</v>
      </c>
      <c r="I16" s="7"/>
      <c r="K16" s="10"/>
    </row>
    <row r="17" spans="1:11" ht="25" customHeight="1" x14ac:dyDescent="0.45">
      <c r="A17" s="7"/>
      <c r="B17" s="477">
        <f>'인원 입력 기능'!G16</f>
        <v>136</v>
      </c>
      <c r="C17" s="514">
        <f t="shared" si="0"/>
        <v>1</v>
      </c>
      <c r="D17" s="479">
        <f t="shared" si="3"/>
        <v>97</v>
      </c>
      <c r="E17" s="489">
        <f>'인원 입력 기능'!J16</f>
        <v>34</v>
      </c>
      <c r="F17" s="519">
        <f t="shared" si="1"/>
        <v>8.7724956460039996E-5</v>
      </c>
      <c r="G17" s="520">
        <f t="shared" si="4"/>
        <v>9842</v>
      </c>
      <c r="H17" s="521">
        <f t="shared" si="2"/>
        <v>2.5393794749403342E-2</v>
      </c>
      <c r="I17" s="7"/>
      <c r="K17" s="10"/>
    </row>
    <row r="18" spans="1:11" ht="25" customHeight="1" x14ac:dyDescent="0.45">
      <c r="A18" s="7"/>
      <c r="B18" s="477">
        <f>'인원 입력 기능'!G17</f>
        <v>135</v>
      </c>
      <c r="C18" s="514">
        <f t="shared" si="0"/>
        <v>1</v>
      </c>
      <c r="D18" s="479">
        <f t="shared" si="3"/>
        <v>97</v>
      </c>
      <c r="E18" s="489">
        <f>'인원 입력 기능'!J17</f>
        <v>665</v>
      </c>
      <c r="F18" s="519">
        <f t="shared" si="1"/>
        <v>1.7157969425272528E-3</v>
      </c>
      <c r="G18" s="520">
        <f t="shared" si="4"/>
        <v>10507</v>
      </c>
      <c r="H18" s="521">
        <f t="shared" si="2"/>
        <v>2.7109591691930595E-2</v>
      </c>
      <c r="I18" s="7"/>
      <c r="K18" s="10"/>
    </row>
    <row r="19" spans="1:11" ht="25" customHeight="1" x14ac:dyDescent="0.45">
      <c r="A19" s="7"/>
      <c r="B19" s="477">
        <f>'인원 입력 기능'!G18</f>
        <v>134</v>
      </c>
      <c r="C19" s="514">
        <f t="shared" si="0"/>
        <v>1</v>
      </c>
      <c r="D19" s="479">
        <f t="shared" si="3"/>
        <v>97</v>
      </c>
      <c r="E19" s="489">
        <f>'인원 입력 기능'!J18</f>
        <v>5344</v>
      </c>
      <c r="F19" s="519">
        <f t="shared" si="1"/>
        <v>1.3788299038895698E-2</v>
      </c>
      <c r="G19" s="520">
        <f t="shared" si="4"/>
        <v>15851</v>
      </c>
      <c r="H19" s="521">
        <f t="shared" si="2"/>
        <v>4.0897890730826295E-2</v>
      </c>
      <c r="I19" s="7"/>
      <c r="K19" s="10"/>
    </row>
    <row r="20" spans="1:11" ht="25" customHeight="1" x14ac:dyDescent="0.45">
      <c r="A20" s="7"/>
      <c r="B20" s="477">
        <f>'인원 입력 기능'!G19</f>
        <v>133</v>
      </c>
      <c r="C20" s="514">
        <f t="shared" si="0"/>
        <v>2</v>
      </c>
      <c r="D20" s="479">
        <f t="shared" si="3"/>
        <v>96</v>
      </c>
      <c r="E20" s="489">
        <f>'인원 입력 기능'!J19</f>
        <v>1943</v>
      </c>
      <c r="F20" s="519">
        <f t="shared" si="1"/>
        <v>5.0132232471134623E-3</v>
      </c>
      <c r="G20" s="520">
        <f t="shared" si="4"/>
        <v>17794</v>
      </c>
      <c r="H20" s="521">
        <f t="shared" si="2"/>
        <v>4.5911113977939753E-2</v>
      </c>
      <c r="I20" s="7"/>
      <c r="K20" s="10"/>
    </row>
    <row r="21" spans="1:11" ht="25" customHeight="1" x14ac:dyDescent="0.45">
      <c r="A21" s="7"/>
      <c r="B21" s="477">
        <f>'인원 입력 기능'!G20</f>
        <v>132</v>
      </c>
      <c r="C21" s="514">
        <f t="shared" si="0"/>
        <v>2</v>
      </c>
      <c r="D21" s="479">
        <f t="shared" si="3"/>
        <v>95</v>
      </c>
      <c r="E21" s="489">
        <f>'인원 입력 기능'!J20</f>
        <v>1260</v>
      </c>
      <c r="F21" s="519">
        <f t="shared" si="1"/>
        <v>3.2509836805779528E-3</v>
      </c>
      <c r="G21" s="520">
        <f t="shared" si="4"/>
        <v>19054</v>
      </c>
      <c r="H21" s="521">
        <f t="shared" si="2"/>
        <v>4.9162097658517707E-2</v>
      </c>
      <c r="I21" s="7"/>
      <c r="K21" s="10"/>
    </row>
    <row r="22" spans="1:11" ht="25" customHeight="1" x14ac:dyDescent="0.45">
      <c r="A22" s="7"/>
      <c r="B22" s="477">
        <f>'인원 입력 기능'!G21</f>
        <v>131</v>
      </c>
      <c r="C22" s="514">
        <f t="shared" si="0"/>
        <v>2</v>
      </c>
      <c r="D22" s="479">
        <f t="shared" si="3"/>
        <v>95</v>
      </c>
      <c r="E22" s="489">
        <f>'인원 입력 기능'!J21</f>
        <v>2609</v>
      </c>
      <c r="F22" s="519">
        <f t="shared" si="1"/>
        <v>6.7316003354189512E-3</v>
      </c>
      <c r="G22" s="520">
        <f t="shared" si="4"/>
        <v>21663</v>
      </c>
      <c r="H22" s="521">
        <f t="shared" si="2"/>
        <v>5.5893697993936654E-2</v>
      </c>
      <c r="I22" s="7"/>
      <c r="K22" s="10"/>
    </row>
    <row r="23" spans="1:11" ht="25" customHeight="1" x14ac:dyDescent="0.45">
      <c r="A23" s="7"/>
      <c r="B23" s="477">
        <f>'인원 입력 기능'!G22</f>
        <v>130</v>
      </c>
      <c r="C23" s="514">
        <f t="shared" si="0"/>
        <v>2</v>
      </c>
      <c r="D23" s="479">
        <f t="shared" si="3"/>
        <v>94</v>
      </c>
      <c r="E23" s="489">
        <f>'인원 입력 기능'!J22</f>
        <v>7036</v>
      </c>
      <c r="F23" s="519">
        <f t="shared" si="1"/>
        <v>1.8153905695671806E-2</v>
      </c>
      <c r="G23" s="520">
        <f t="shared" si="4"/>
        <v>28699</v>
      </c>
      <c r="H23" s="521">
        <f t="shared" si="2"/>
        <v>7.4047603689608457E-2</v>
      </c>
      <c r="I23" s="7"/>
      <c r="K23" s="10"/>
    </row>
    <row r="24" spans="1:11" ht="25" customHeight="1" x14ac:dyDescent="0.45">
      <c r="A24" s="7"/>
      <c r="B24" s="477">
        <f>'인원 입력 기능'!G23</f>
        <v>129</v>
      </c>
      <c r="C24" s="514">
        <f t="shared" si="0"/>
        <v>2</v>
      </c>
      <c r="D24" s="479">
        <f t="shared" si="3"/>
        <v>92</v>
      </c>
      <c r="E24" s="489">
        <f>'인원 입력 기능'!J23</f>
        <v>2312</v>
      </c>
      <c r="F24" s="519">
        <f t="shared" si="1"/>
        <v>5.9652970392827191E-3</v>
      </c>
      <c r="G24" s="520">
        <f t="shared" si="4"/>
        <v>31011</v>
      </c>
      <c r="H24" s="521">
        <f t="shared" si="2"/>
        <v>8.0012900728891181E-2</v>
      </c>
      <c r="I24" s="7"/>
      <c r="K24" s="10"/>
    </row>
    <row r="25" spans="1:11" ht="25" customHeight="1" x14ac:dyDescent="0.45">
      <c r="A25" s="7"/>
      <c r="B25" s="477">
        <f>'인원 입력 기능'!G24</f>
        <v>128</v>
      </c>
      <c r="C25" s="514">
        <f t="shared" si="0"/>
        <v>2</v>
      </c>
      <c r="D25" s="479">
        <f t="shared" si="3"/>
        <v>91</v>
      </c>
      <c r="E25" s="489">
        <f>'인원 입력 기능'!J24</f>
        <v>4123</v>
      </c>
      <c r="F25" s="519">
        <f t="shared" si="1"/>
        <v>1.0637941043668967E-2</v>
      </c>
      <c r="G25" s="520">
        <f t="shared" si="4"/>
        <v>35134</v>
      </c>
      <c r="H25" s="521">
        <f t="shared" si="2"/>
        <v>9.0650841772560151E-2</v>
      </c>
      <c r="I25" s="7"/>
      <c r="K25" s="10"/>
    </row>
    <row r="26" spans="1:11" ht="25" customHeight="1" x14ac:dyDescent="0.45">
      <c r="A26" s="7"/>
      <c r="B26" s="477">
        <f>'인원 입력 기능'!G25</f>
        <v>127</v>
      </c>
      <c r="C26" s="514">
        <f t="shared" si="0"/>
        <v>2</v>
      </c>
      <c r="D26" s="479">
        <f t="shared" si="3"/>
        <v>90</v>
      </c>
      <c r="E26" s="489">
        <f>'인원 입력 기능'!J25</f>
        <v>7610</v>
      </c>
      <c r="F26" s="519">
        <f t="shared" si="1"/>
        <v>1.9634909372379539E-2</v>
      </c>
      <c r="G26" s="520">
        <f t="shared" si="4"/>
        <v>42744</v>
      </c>
      <c r="H26" s="521">
        <f t="shared" si="2"/>
        <v>0.11028575114493969</v>
      </c>
      <c r="I26" s="7"/>
      <c r="K26" s="10"/>
    </row>
    <row r="27" spans="1:11" ht="25" customHeight="1" x14ac:dyDescent="0.45">
      <c r="A27" s="7"/>
      <c r="B27" s="477">
        <f>'인원 입력 기능'!G26</f>
        <v>126</v>
      </c>
      <c r="C27" s="514">
        <f t="shared" si="0"/>
        <v>3</v>
      </c>
      <c r="D27" s="479">
        <f t="shared" si="3"/>
        <v>89</v>
      </c>
      <c r="E27" s="489">
        <f>'인원 입력 기능'!J26</f>
        <v>3174</v>
      </c>
      <c r="F27" s="519">
        <f t="shared" si="1"/>
        <v>8.1893827001225574E-3</v>
      </c>
      <c r="G27" s="520">
        <f t="shared" si="4"/>
        <v>45918</v>
      </c>
      <c r="H27" s="521">
        <f t="shared" si="2"/>
        <v>0.11847513384506225</v>
      </c>
      <c r="I27" s="7"/>
      <c r="K27" s="10"/>
    </row>
    <row r="28" spans="1:11" ht="25" customHeight="1" x14ac:dyDescent="0.45">
      <c r="A28" s="7"/>
      <c r="B28" s="477">
        <f>'인원 입력 기능'!G27</f>
        <v>125</v>
      </c>
      <c r="C28" s="514">
        <f t="shared" si="0"/>
        <v>3</v>
      </c>
      <c r="D28" s="479">
        <f t="shared" si="3"/>
        <v>87</v>
      </c>
      <c r="E28" s="489">
        <f>'인원 입력 기능'!J27</f>
        <v>5772</v>
      </c>
      <c r="F28" s="519">
        <f t="shared" si="1"/>
        <v>1.4892601431980908E-2</v>
      </c>
      <c r="G28" s="520">
        <f t="shared" si="4"/>
        <v>51690</v>
      </c>
      <c r="H28" s="521">
        <f t="shared" si="2"/>
        <v>0.13336773527704315</v>
      </c>
      <c r="I28" s="7"/>
      <c r="K28" s="10"/>
    </row>
    <row r="29" spans="1:11" ht="25" customHeight="1" x14ac:dyDescent="0.45">
      <c r="A29" s="7"/>
      <c r="B29" s="477">
        <f>'인원 입력 기능'!G28</f>
        <v>124</v>
      </c>
      <c r="C29" s="514">
        <f t="shared" si="0"/>
        <v>3</v>
      </c>
      <c r="D29" s="479">
        <f t="shared" si="3"/>
        <v>86</v>
      </c>
      <c r="E29" s="489">
        <f>'인원 입력 기능'!J28</f>
        <v>6790</v>
      </c>
      <c r="F29" s="519">
        <f t="shared" si="1"/>
        <v>1.7519189834225634E-2</v>
      </c>
      <c r="G29" s="520">
        <f t="shared" si="4"/>
        <v>58480</v>
      </c>
      <c r="H29" s="521">
        <f t="shared" si="2"/>
        <v>0.15088692511126878</v>
      </c>
      <c r="I29" s="7"/>
      <c r="K29" s="10"/>
    </row>
    <row r="30" spans="1:11" ht="25" customHeight="1" x14ac:dyDescent="0.45">
      <c r="A30" s="7"/>
      <c r="B30" s="477">
        <f>'인원 입력 기능'!G29</f>
        <v>123</v>
      </c>
      <c r="C30" s="514">
        <f t="shared" si="0"/>
        <v>3</v>
      </c>
      <c r="D30" s="479">
        <f t="shared" si="3"/>
        <v>85</v>
      </c>
      <c r="E30" s="489">
        <f>'인원 입력 기능'!J29</f>
        <v>2412</v>
      </c>
      <c r="F30" s="519">
        <f t="shared" si="1"/>
        <v>6.2233116171063665E-3</v>
      </c>
      <c r="G30" s="520">
        <f t="shared" si="4"/>
        <v>60892</v>
      </c>
      <c r="H30" s="521">
        <f t="shared" si="2"/>
        <v>0.15711023672837515</v>
      </c>
      <c r="I30" s="7"/>
      <c r="K30" s="10"/>
    </row>
    <row r="31" spans="1:11" ht="25" customHeight="1" x14ac:dyDescent="0.45">
      <c r="A31" s="7"/>
      <c r="B31" s="477">
        <f>'인원 입력 기능'!G30</f>
        <v>122</v>
      </c>
      <c r="C31" s="514">
        <f t="shared" si="0"/>
        <v>3</v>
      </c>
      <c r="D31" s="479">
        <f t="shared" si="3"/>
        <v>83</v>
      </c>
      <c r="E31" s="489">
        <f>'인원 입력 기능'!J30</f>
        <v>8180</v>
      </c>
      <c r="F31" s="519">
        <f t="shared" si="1"/>
        <v>2.1105592465974328E-2</v>
      </c>
      <c r="G31" s="520">
        <f t="shared" si="4"/>
        <v>69072</v>
      </c>
      <c r="H31" s="521">
        <f t="shared" si="2"/>
        <v>0.17821582919434947</v>
      </c>
      <c r="I31" s="7"/>
      <c r="K31" s="10"/>
    </row>
    <row r="32" spans="1:11" ht="25" customHeight="1" x14ac:dyDescent="0.45">
      <c r="A32" s="7"/>
      <c r="B32" s="477">
        <f>'인원 입력 기능'!G31</f>
        <v>121</v>
      </c>
      <c r="C32" s="514">
        <f t="shared" si="0"/>
        <v>3</v>
      </c>
      <c r="D32" s="479">
        <f t="shared" si="3"/>
        <v>81</v>
      </c>
      <c r="E32" s="489">
        <f>'인원 입력 기능'!J31</f>
        <v>6258</v>
      </c>
      <c r="F32" s="519">
        <f t="shared" si="1"/>
        <v>1.614655228020383E-2</v>
      </c>
      <c r="G32" s="520">
        <f t="shared" si="4"/>
        <v>75330</v>
      </c>
      <c r="H32" s="521">
        <f t="shared" si="2"/>
        <v>0.19436238147455331</v>
      </c>
      <c r="I32" s="7"/>
      <c r="K32" s="10"/>
    </row>
    <row r="33" spans="1:11" ht="25" customHeight="1" x14ac:dyDescent="0.45">
      <c r="A33" s="7"/>
      <c r="B33" s="477">
        <f>'인원 입력 기능'!G32</f>
        <v>120</v>
      </c>
      <c r="C33" s="514">
        <f t="shared" si="0"/>
        <v>3</v>
      </c>
      <c r="D33" s="479">
        <f t="shared" si="3"/>
        <v>80</v>
      </c>
      <c r="E33" s="489">
        <f>'인원 입력 기능'!J32</f>
        <v>4335</v>
      </c>
      <c r="F33" s="519">
        <f t="shared" si="1"/>
        <v>1.1184931948655099E-2</v>
      </c>
      <c r="G33" s="520">
        <f t="shared" si="4"/>
        <v>79665</v>
      </c>
      <c r="H33" s="521">
        <f t="shared" si="2"/>
        <v>0.20554731342320842</v>
      </c>
      <c r="I33" s="7"/>
      <c r="K33" s="10"/>
    </row>
    <row r="34" spans="1:11" ht="25" customHeight="1" x14ac:dyDescent="0.45">
      <c r="A34" s="7"/>
      <c r="B34" s="477">
        <f>'인원 입력 기능'!G33</f>
        <v>119</v>
      </c>
      <c r="C34" s="514">
        <f t="shared" si="0"/>
        <v>3</v>
      </c>
      <c r="D34" s="479">
        <f t="shared" si="3"/>
        <v>79</v>
      </c>
      <c r="E34" s="489">
        <f>'인원 입력 기능'!J33</f>
        <v>4856</v>
      </c>
      <c r="F34" s="519">
        <f t="shared" si="1"/>
        <v>1.2529187899116299E-2</v>
      </c>
      <c r="G34" s="520">
        <f t="shared" si="4"/>
        <v>84521</v>
      </c>
      <c r="H34" s="521">
        <f t="shared" si="2"/>
        <v>0.2180765013223247</v>
      </c>
      <c r="I34" s="7"/>
      <c r="K34" s="10"/>
    </row>
    <row r="35" spans="1:11" ht="25" customHeight="1" x14ac:dyDescent="0.45">
      <c r="A35" s="7"/>
      <c r="B35" s="477">
        <f>'인원 입력 기능'!G34</f>
        <v>118</v>
      </c>
      <c r="C35" s="514">
        <f t="shared" si="0"/>
        <v>3</v>
      </c>
      <c r="D35" s="479">
        <f t="shared" si="3"/>
        <v>77</v>
      </c>
      <c r="E35" s="489">
        <f>'인원 입력 기능'!J34</f>
        <v>8672</v>
      </c>
      <c r="F35" s="519">
        <f t="shared" si="1"/>
        <v>2.2375024188866673E-2</v>
      </c>
      <c r="G35" s="520">
        <f t="shared" si="4"/>
        <v>93193</v>
      </c>
      <c r="H35" s="521">
        <f t="shared" si="2"/>
        <v>0.24045152551119139</v>
      </c>
      <c r="I35" s="7"/>
      <c r="K35" s="10"/>
    </row>
    <row r="36" spans="1:11" ht="25" customHeight="1" x14ac:dyDescent="0.45">
      <c r="A36" s="7"/>
      <c r="B36" s="477">
        <f>'인원 입력 기능'!G35</f>
        <v>117</v>
      </c>
      <c r="C36" s="514">
        <f t="shared" si="0"/>
        <v>4</v>
      </c>
      <c r="D36" s="479">
        <f t="shared" si="3"/>
        <v>75</v>
      </c>
      <c r="E36" s="489">
        <f>'인원 입력 기능'!J35</f>
        <v>5071</v>
      </c>
      <c r="F36" s="519">
        <f t="shared" si="1"/>
        <v>1.3083919241437141E-2</v>
      </c>
      <c r="G36" s="520">
        <f t="shared" si="4"/>
        <v>98264</v>
      </c>
      <c r="H36" s="521">
        <f t="shared" si="2"/>
        <v>0.25353544475262851</v>
      </c>
      <c r="I36" s="7"/>
      <c r="K36" s="10"/>
    </row>
    <row r="37" spans="1:11" ht="25" customHeight="1" x14ac:dyDescent="0.45">
      <c r="A37" s="7"/>
      <c r="B37" s="477">
        <f>'인원 입력 기능'!G36</f>
        <v>116</v>
      </c>
      <c r="C37" s="514">
        <f t="shared" si="0"/>
        <v>4</v>
      </c>
      <c r="D37" s="479">
        <f t="shared" si="3"/>
        <v>74</v>
      </c>
      <c r="E37" s="489">
        <f>'인원 입력 기능'!J36</f>
        <v>6619</v>
      </c>
      <c r="F37" s="519">
        <f t="shared" si="1"/>
        <v>1.7077984906147196E-2</v>
      </c>
      <c r="G37" s="520">
        <f t="shared" si="4"/>
        <v>104883</v>
      </c>
      <c r="H37" s="521">
        <f t="shared" si="2"/>
        <v>0.27061342965877572</v>
      </c>
      <c r="I37" s="7"/>
      <c r="K37" s="10"/>
    </row>
    <row r="38" spans="1:11" ht="25" customHeight="1" x14ac:dyDescent="0.45">
      <c r="A38" s="7"/>
      <c r="B38" s="477">
        <f>'인원 입력 기능'!G37</f>
        <v>115</v>
      </c>
      <c r="C38" s="514">
        <f t="shared" ref="C38:C69" si="5">IF(ROUND(B38,0)&gt;=$M$6,1,IF(ROUND(B38,0)&gt;=$M$7,2,IF(ROUND(B38,0)&gt;=$M$8,3,IF(ROUND(B38,0)&gt;=$M$9,4,IF(ROUND(B38,0)&gt;=$M$10,5,IF(ROUND(B38,0)&gt;=$M$11,6,IF(ROUND(B38,0)&gt;=$M$12,7,IF(ROUND(B38,0)&gt;=$M$13,8,9))))))))</f>
        <v>4</v>
      </c>
      <c r="D38" s="479">
        <f t="shared" si="3"/>
        <v>72</v>
      </c>
      <c r="E38" s="489">
        <f>'인원 입력 기능'!J37</f>
        <v>6460</v>
      </c>
      <c r="F38" s="519">
        <f t="shared" si="1"/>
        <v>1.6667741727407599E-2</v>
      </c>
      <c r="G38" s="520">
        <f t="shared" si="4"/>
        <v>111343</v>
      </c>
      <c r="H38" s="521">
        <f t="shared" si="2"/>
        <v>0.28728117138618331</v>
      </c>
      <c r="I38" s="7"/>
      <c r="K38" s="10"/>
    </row>
    <row r="39" spans="1:11" ht="25" customHeight="1" x14ac:dyDescent="0.45">
      <c r="A39" s="7"/>
      <c r="B39" s="477">
        <f>'인원 입력 기능'!G38</f>
        <v>114</v>
      </c>
      <c r="C39" s="514">
        <f t="shared" si="5"/>
        <v>4</v>
      </c>
      <c r="D39" s="479">
        <f t="shared" si="3"/>
        <v>70</v>
      </c>
      <c r="E39" s="489">
        <f>'인원 입력 기능'!J38</f>
        <v>6762</v>
      </c>
      <c r="F39" s="519">
        <f t="shared" si="1"/>
        <v>1.7446945752435012E-2</v>
      </c>
      <c r="G39" s="520">
        <f t="shared" si="4"/>
        <v>118105</v>
      </c>
      <c r="H39" s="521">
        <f t="shared" si="2"/>
        <v>0.30472811713861836</v>
      </c>
      <c r="I39" s="7"/>
      <c r="K39" s="10"/>
    </row>
    <row r="40" spans="1:11" ht="25" customHeight="1" x14ac:dyDescent="0.45">
      <c r="A40" s="7"/>
      <c r="B40" s="477">
        <f>'인원 입력 기능'!G39</f>
        <v>113</v>
      </c>
      <c r="C40" s="514">
        <f t="shared" si="5"/>
        <v>4</v>
      </c>
      <c r="D40" s="479">
        <f t="shared" si="3"/>
        <v>69</v>
      </c>
      <c r="E40" s="489">
        <f>'인원 입력 기능'!J39</f>
        <v>6748</v>
      </c>
      <c r="F40" s="519">
        <f t="shared" si="1"/>
        <v>1.7410823711539701E-2</v>
      </c>
      <c r="G40" s="520">
        <f t="shared" si="4"/>
        <v>124853</v>
      </c>
      <c r="H40" s="521">
        <f t="shared" si="2"/>
        <v>0.32213894085015804</v>
      </c>
      <c r="I40" s="7"/>
      <c r="K40" s="10"/>
    </row>
    <row r="41" spans="1:11" ht="25" customHeight="1" x14ac:dyDescent="0.45">
      <c r="A41" s="7"/>
      <c r="B41" s="477">
        <f>'인원 입력 기능'!G40</f>
        <v>112</v>
      </c>
      <c r="C41" s="514">
        <f t="shared" si="5"/>
        <v>4</v>
      </c>
      <c r="D41" s="479">
        <f t="shared" si="3"/>
        <v>67</v>
      </c>
      <c r="E41" s="489">
        <f>'인원 입력 기능'!J40</f>
        <v>5031</v>
      </c>
      <c r="F41" s="519">
        <f t="shared" si="1"/>
        <v>1.2980713410307682E-2</v>
      </c>
      <c r="G41" s="520">
        <f t="shared" si="4"/>
        <v>129884</v>
      </c>
      <c r="H41" s="521">
        <f t="shared" si="2"/>
        <v>0.33511965426046569</v>
      </c>
      <c r="I41" s="7"/>
      <c r="K41" s="10"/>
    </row>
    <row r="42" spans="1:11" ht="25" customHeight="1" x14ac:dyDescent="0.45">
      <c r="A42" s="7"/>
      <c r="B42" s="477">
        <f>'인원 입력 기능'!G41</f>
        <v>111</v>
      </c>
      <c r="C42" s="514">
        <f t="shared" si="5"/>
        <v>4</v>
      </c>
      <c r="D42" s="479">
        <f t="shared" si="3"/>
        <v>66</v>
      </c>
      <c r="E42" s="489">
        <f>'인원 입력 기능'!J41</f>
        <v>5498</v>
      </c>
      <c r="F42" s="519">
        <f t="shared" si="1"/>
        <v>1.4185641488744113E-2</v>
      </c>
      <c r="G42" s="520">
        <f t="shared" si="4"/>
        <v>135382</v>
      </c>
      <c r="H42" s="521">
        <f t="shared" si="2"/>
        <v>0.34930529574920982</v>
      </c>
      <c r="I42" s="7"/>
      <c r="K42" s="10"/>
    </row>
    <row r="43" spans="1:11" ht="25" customHeight="1" x14ac:dyDescent="0.45">
      <c r="A43" s="7"/>
      <c r="B43" s="477">
        <f>'인원 입력 기능'!G42</f>
        <v>110</v>
      </c>
      <c r="C43" s="514">
        <f t="shared" si="5"/>
        <v>4</v>
      </c>
      <c r="D43" s="479">
        <f t="shared" si="3"/>
        <v>64</v>
      </c>
      <c r="E43" s="489">
        <f>'인원 입력 기능'!J42</f>
        <v>7527</v>
      </c>
      <c r="F43" s="519">
        <f t="shared" si="1"/>
        <v>1.9420757272785912E-2</v>
      </c>
      <c r="G43" s="520">
        <f t="shared" si="4"/>
        <v>142909</v>
      </c>
      <c r="H43" s="521">
        <f t="shared" si="2"/>
        <v>0.36872605302199574</v>
      </c>
      <c r="I43" s="7"/>
      <c r="K43" s="10"/>
    </row>
    <row r="44" spans="1:11" ht="25" customHeight="1" x14ac:dyDescent="0.45">
      <c r="A44" s="7"/>
      <c r="B44" s="477">
        <f>'인원 입력 기능'!G43</f>
        <v>109</v>
      </c>
      <c r="C44" s="514">
        <f t="shared" si="5"/>
        <v>4</v>
      </c>
      <c r="D44" s="479">
        <f t="shared" si="3"/>
        <v>62</v>
      </c>
      <c r="E44" s="489">
        <f>'인원 입력 기능'!J43</f>
        <v>5427</v>
      </c>
      <c r="F44" s="519">
        <f t="shared" si="1"/>
        <v>1.4002451138489325E-2</v>
      </c>
      <c r="G44" s="520">
        <f t="shared" si="4"/>
        <v>148336</v>
      </c>
      <c r="H44" s="521">
        <f t="shared" si="2"/>
        <v>0.38272850416048509</v>
      </c>
      <c r="I44" s="7"/>
      <c r="K44" s="10"/>
    </row>
    <row r="45" spans="1:11" ht="25" customHeight="1" x14ac:dyDescent="0.45">
      <c r="A45" s="7"/>
      <c r="B45" s="477">
        <f>'인원 입력 기능'!G44</f>
        <v>108</v>
      </c>
      <c r="C45" s="514">
        <f t="shared" si="5"/>
        <v>4</v>
      </c>
      <c r="D45" s="479">
        <f t="shared" si="3"/>
        <v>61</v>
      </c>
      <c r="E45" s="489">
        <f>'인원 입력 기능'!J44</f>
        <v>5138</v>
      </c>
      <c r="F45" s="519">
        <f t="shared" si="1"/>
        <v>1.3256789008578984E-2</v>
      </c>
      <c r="G45" s="520">
        <f t="shared" si="4"/>
        <v>153474</v>
      </c>
      <c r="H45" s="521">
        <f t="shared" si="2"/>
        <v>0.39598529316906406</v>
      </c>
      <c r="I45" s="7"/>
      <c r="K45" s="10"/>
    </row>
    <row r="46" spans="1:11" ht="25" customHeight="1" x14ac:dyDescent="0.45">
      <c r="A46" s="7"/>
      <c r="B46" s="477">
        <f>'인원 입력 기능'!G45</f>
        <v>107</v>
      </c>
      <c r="C46" s="514">
        <f t="shared" si="5"/>
        <v>4</v>
      </c>
      <c r="D46" s="479">
        <f t="shared" si="3"/>
        <v>60</v>
      </c>
      <c r="E46" s="489">
        <f>'인원 입력 기능'!J45</f>
        <v>5658</v>
      </c>
      <c r="F46" s="519">
        <f t="shared" si="1"/>
        <v>1.4598464813261949E-2</v>
      </c>
      <c r="G46" s="520">
        <f t="shared" si="4"/>
        <v>159132</v>
      </c>
      <c r="H46" s="521">
        <f t="shared" si="2"/>
        <v>0.41058375798232599</v>
      </c>
      <c r="I46" s="7"/>
      <c r="K46" s="10"/>
    </row>
    <row r="47" spans="1:11" ht="25" customHeight="1" x14ac:dyDescent="0.45">
      <c r="A47" s="7"/>
      <c r="B47" s="477">
        <f>'인원 입력 기능'!G46</f>
        <v>106</v>
      </c>
      <c r="C47" s="514">
        <f t="shared" si="5"/>
        <v>5</v>
      </c>
      <c r="D47" s="479">
        <f t="shared" si="3"/>
        <v>58</v>
      </c>
      <c r="E47" s="489">
        <f>'인원 입력 기능'!J46</f>
        <v>6435</v>
      </c>
      <c r="F47" s="519">
        <f t="shared" si="1"/>
        <v>1.6603238082951687E-2</v>
      </c>
      <c r="G47" s="520">
        <f t="shared" si="4"/>
        <v>165567</v>
      </c>
      <c r="H47" s="521">
        <f t="shared" si="2"/>
        <v>0.42718699606527771</v>
      </c>
      <c r="I47" s="7"/>
      <c r="K47" s="10"/>
    </row>
    <row r="48" spans="1:11" ht="25" customHeight="1" x14ac:dyDescent="0.45">
      <c r="A48" s="7"/>
      <c r="B48" s="477">
        <f>'인원 입력 기능'!G47</f>
        <v>105</v>
      </c>
      <c r="C48" s="514">
        <f t="shared" si="5"/>
        <v>5</v>
      </c>
      <c r="D48" s="479">
        <f t="shared" si="3"/>
        <v>57</v>
      </c>
      <c r="E48" s="489">
        <f>'인원 입력 기능'!J47</f>
        <v>5881</v>
      </c>
      <c r="F48" s="519">
        <f t="shared" si="1"/>
        <v>1.5173837321808683E-2</v>
      </c>
      <c r="G48" s="520">
        <f t="shared" si="4"/>
        <v>171448</v>
      </c>
      <c r="H48" s="521">
        <f t="shared" si="2"/>
        <v>0.44236083338708637</v>
      </c>
      <c r="I48" s="7"/>
      <c r="K48" s="10"/>
    </row>
    <row r="49" spans="1:11" ht="25" customHeight="1" x14ac:dyDescent="0.45">
      <c r="A49" s="7"/>
      <c r="B49" s="477">
        <f>'인원 입력 기능'!G48</f>
        <v>104</v>
      </c>
      <c r="C49" s="514">
        <f t="shared" si="5"/>
        <v>5</v>
      </c>
      <c r="D49" s="479">
        <f t="shared" si="3"/>
        <v>55</v>
      </c>
      <c r="E49" s="489">
        <f>'인원 입력 기능'!J48</f>
        <v>4268</v>
      </c>
      <c r="F49" s="519">
        <f t="shared" si="1"/>
        <v>1.1012062181513255E-2</v>
      </c>
      <c r="G49" s="520">
        <f t="shared" si="4"/>
        <v>175716</v>
      </c>
      <c r="H49" s="521">
        <f t="shared" si="2"/>
        <v>0.45337289556859961</v>
      </c>
      <c r="I49" s="7"/>
      <c r="K49" s="10"/>
    </row>
    <row r="50" spans="1:11" ht="25" customHeight="1" x14ac:dyDescent="0.45">
      <c r="A50" s="7"/>
      <c r="B50" s="477">
        <f>'인원 입력 기능'!G49</f>
        <v>103</v>
      </c>
      <c r="C50" s="514">
        <f t="shared" si="5"/>
        <v>5</v>
      </c>
      <c r="D50" s="479">
        <f t="shared" si="3"/>
        <v>54</v>
      </c>
      <c r="E50" s="489">
        <f>'인원 입력 기능'!J49</f>
        <v>5175</v>
      </c>
      <c r="F50" s="519">
        <f t="shared" si="1"/>
        <v>1.3352254402373734E-2</v>
      </c>
      <c r="G50" s="520">
        <f t="shared" si="4"/>
        <v>180891</v>
      </c>
      <c r="H50" s="521">
        <f t="shared" si="2"/>
        <v>0.46672514997097336</v>
      </c>
      <c r="I50" s="7"/>
      <c r="K50" s="10"/>
    </row>
    <row r="51" spans="1:11" ht="25" customHeight="1" x14ac:dyDescent="0.45">
      <c r="A51" s="7"/>
      <c r="B51" s="477">
        <f>'인원 입력 기능'!G50</f>
        <v>102</v>
      </c>
      <c r="C51" s="514">
        <f t="shared" si="5"/>
        <v>5</v>
      </c>
      <c r="D51" s="479">
        <f t="shared" si="3"/>
        <v>53</v>
      </c>
      <c r="E51" s="489">
        <f>'인원 입력 기능'!J50</f>
        <v>6391</v>
      </c>
      <c r="F51" s="519">
        <f t="shared" si="1"/>
        <v>1.6489711668709283E-2</v>
      </c>
      <c r="G51" s="520">
        <f t="shared" si="4"/>
        <v>187282</v>
      </c>
      <c r="H51" s="521">
        <f t="shared" si="2"/>
        <v>0.48321486163968264</v>
      </c>
      <c r="I51" s="7"/>
      <c r="K51" s="10"/>
    </row>
    <row r="52" spans="1:11" ht="25" customHeight="1" x14ac:dyDescent="0.45">
      <c r="A52" s="7"/>
      <c r="B52" s="477">
        <f>'인원 입력 기능'!G51</f>
        <v>101</v>
      </c>
      <c r="C52" s="514">
        <f t="shared" si="5"/>
        <v>5</v>
      </c>
      <c r="D52" s="479">
        <f t="shared" si="3"/>
        <v>51</v>
      </c>
      <c r="E52" s="489">
        <f>'인원 입력 기능'!J51</f>
        <v>4818</v>
      </c>
      <c r="F52" s="519">
        <f t="shared" si="1"/>
        <v>1.2431142359543314E-2</v>
      </c>
      <c r="G52" s="520">
        <f t="shared" si="4"/>
        <v>192100</v>
      </c>
      <c r="H52" s="521">
        <f t="shared" si="2"/>
        <v>0.49564600399922598</v>
      </c>
      <c r="I52" s="7"/>
      <c r="K52" s="10"/>
    </row>
    <row r="53" spans="1:11" ht="25" customHeight="1" x14ac:dyDescent="0.45">
      <c r="A53" s="7"/>
      <c r="B53" s="477">
        <f>'인원 입력 기능'!G52</f>
        <v>100</v>
      </c>
      <c r="C53" s="514">
        <f t="shared" si="5"/>
        <v>5</v>
      </c>
      <c r="D53" s="479">
        <f t="shared" si="3"/>
        <v>50</v>
      </c>
      <c r="E53" s="489">
        <f>'인원 입력 기능'!J52</f>
        <v>4978</v>
      </c>
      <c r="F53" s="519">
        <f t="shared" si="1"/>
        <v>1.2843965684061149E-2</v>
      </c>
      <c r="G53" s="520">
        <f t="shared" si="4"/>
        <v>197078</v>
      </c>
      <c r="H53" s="521">
        <f t="shared" si="2"/>
        <v>0.50848996968328708</v>
      </c>
      <c r="I53" s="7"/>
      <c r="K53" s="10"/>
    </row>
    <row r="54" spans="1:11" ht="25" customHeight="1" x14ac:dyDescent="0.45">
      <c r="A54" s="7"/>
      <c r="B54" s="477">
        <f>'인원 입력 기능'!G53</f>
        <v>99</v>
      </c>
      <c r="C54" s="514">
        <f t="shared" si="5"/>
        <v>5</v>
      </c>
      <c r="D54" s="479">
        <f t="shared" si="3"/>
        <v>48</v>
      </c>
      <c r="E54" s="489">
        <f>'인원 입력 기능'!J53</f>
        <v>5254</v>
      </c>
      <c r="F54" s="519">
        <f t="shared" si="1"/>
        <v>1.3556085918854415E-2</v>
      </c>
      <c r="G54" s="520">
        <f t="shared" si="4"/>
        <v>202332</v>
      </c>
      <c r="H54" s="521">
        <f t="shared" si="2"/>
        <v>0.52204605560214157</v>
      </c>
      <c r="I54" s="7"/>
      <c r="K54" s="10"/>
    </row>
    <row r="55" spans="1:11" ht="25" customHeight="1" x14ac:dyDescent="0.45">
      <c r="A55" s="7"/>
      <c r="B55" s="477">
        <f>'인원 입력 기능'!G54</f>
        <v>98</v>
      </c>
      <c r="C55" s="514">
        <f t="shared" si="5"/>
        <v>5</v>
      </c>
      <c r="D55" s="479">
        <f t="shared" si="3"/>
        <v>47</v>
      </c>
      <c r="E55" s="489">
        <f>'인원 입력 기능'!J54</f>
        <v>5713</v>
      </c>
      <c r="F55" s="519">
        <f t="shared" si="1"/>
        <v>1.4740372831064955E-2</v>
      </c>
      <c r="G55" s="520">
        <f t="shared" si="4"/>
        <v>208045</v>
      </c>
      <c r="H55" s="521">
        <f t="shared" si="2"/>
        <v>0.53678642843320645</v>
      </c>
      <c r="I55" s="7"/>
      <c r="K55" s="10"/>
    </row>
    <row r="56" spans="1:11" ht="25" customHeight="1" x14ac:dyDescent="0.45">
      <c r="A56" s="7"/>
      <c r="B56" s="477">
        <f>'인원 입력 기능'!G55</f>
        <v>97</v>
      </c>
      <c r="C56" s="514">
        <f t="shared" si="5"/>
        <v>5</v>
      </c>
      <c r="D56" s="479">
        <f t="shared" si="3"/>
        <v>46</v>
      </c>
      <c r="E56" s="489">
        <f>'인원 입력 기능'!J55</f>
        <v>4570</v>
      </c>
      <c r="F56" s="519">
        <f t="shared" si="1"/>
        <v>1.179126620654067E-2</v>
      </c>
      <c r="G56" s="520">
        <f t="shared" si="4"/>
        <v>212615</v>
      </c>
      <c r="H56" s="521">
        <f t="shared" si="2"/>
        <v>0.54857769463974715</v>
      </c>
      <c r="I56" s="7"/>
      <c r="K56" s="10"/>
    </row>
    <row r="57" spans="1:11" ht="25" customHeight="1" x14ac:dyDescent="0.45">
      <c r="A57" s="7"/>
      <c r="B57" s="477">
        <f>'인원 입력 기능'!G56</f>
        <v>96</v>
      </c>
      <c r="C57" s="514">
        <f t="shared" si="5"/>
        <v>5</v>
      </c>
      <c r="D57" s="479">
        <f t="shared" si="3"/>
        <v>45</v>
      </c>
      <c r="E57" s="489">
        <f>'인원 입력 기능'!J56</f>
        <v>4532</v>
      </c>
      <c r="F57" s="519">
        <f t="shared" si="1"/>
        <v>1.1693220666967683E-2</v>
      </c>
      <c r="G57" s="520">
        <f t="shared" si="4"/>
        <v>217147</v>
      </c>
      <c r="H57" s="521">
        <f t="shared" si="2"/>
        <v>0.5602709153067148</v>
      </c>
      <c r="I57" s="7"/>
      <c r="K57" s="10"/>
    </row>
    <row r="58" spans="1:11" ht="25" customHeight="1" x14ac:dyDescent="0.45">
      <c r="A58" s="7"/>
      <c r="B58" s="477">
        <f>'인원 입력 기능'!G57</f>
        <v>95</v>
      </c>
      <c r="C58" s="514">
        <f t="shared" si="5"/>
        <v>5</v>
      </c>
      <c r="D58" s="479">
        <f t="shared" si="3"/>
        <v>43</v>
      </c>
      <c r="E58" s="489">
        <f>'인원 입력 기능'!J57</f>
        <v>5035</v>
      </c>
      <c r="F58" s="519">
        <f t="shared" si="1"/>
        <v>1.2991033993420628E-2</v>
      </c>
      <c r="G58" s="520">
        <f t="shared" si="4"/>
        <v>222182</v>
      </c>
      <c r="H58" s="521">
        <f t="shared" si="2"/>
        <v>0.57326194930013541</v>
      </c>
      <c r="I58" s="7"/>
      <c r="K58" s="10"/>
    </row>
    <row r="59" spans="1:11" ht="25" customHeight="1" x14ac:dyDescent="0.45">
      <c r="A59" s="7"/>
      <c r="B59" s="477">
        <f>'인원 입력 기능'!G58</f>
        <v>94</v>
      </c>
      <c r="C59" s="514">
        <f t="shared" si="5"/>
        <v>5</v>
      </c>
      <c r="D59" s="479">
        <f t="shared" si="3"/>
        <v>42</v>
      </c>
      <c r="E59" s="489">
        <f>'인원 입력 기능'!J58</f>
        <v>5005</v>
      </c>
      <c r="F59" s="519">
        <f t="shared" si="1"/>
        <v>1.2913629620073534E-2</v>
      </c>
      <c r="G59" s="520">
        <f t="shared" si="4"/>
        <v>227187</v>
      </c>
      <c r="H59" s="521">
        <f t="shared" si="2"/>
        <v>0.586175578920209</v>
      </c>
      <c r="I59" s="7"/>
      <c r="K59" s="10"/>
    </row>
    <row r="60" spans="1:11" ht="25" customHeight="1" x14ac:dyDescent="0.45">
      <c r="A60" s="7"/>
      <c r="B60" s="477">
        <f>'인원 입력 기능'!G59</f>
        <v>93</v>
      </c>
      <c r="C60" s="514">
        <f t="shared" si="5"/>
        <v>5</v>
      </c>
      <c r="D60" s="479">
        <f t="shared" si="3"/>
        <v>41</v>
      </c>
      <c r="E60" s="489">
        <f>'인원 입력 기능'!J59</f>
        <v>4435</v>
      </c>
      <c r="F60" s="519">
        <f t="shared" si="1"/>
        <v>1.1442946526478747E-2</v>
      </c>
      <c r="G60" s="520">
        <f t="shared" si="4"/>
        <v>231622</v>
      </c>
      <c r="H60" s="521">
        <f t="shared" si="2"/>
        <v>0.5976185254466877</v>
      </c>
      <c r="I60" s="7"/>
      <c r="K60" s="10"/>
    </row>
    <row r="61" spans="1:11" ht="25" customHeight="1" x14ac:dyDescent="0.45">
      <c r="A61" s="7"/>
      <c r="B61" s="477">
        <f>'인원 입력 기능'!G60</f>
        <v>92</v>
      </c>
      <c r="C61" s="514">
        <f t="shared" si="5"/>
        <v>5</v>
      </c>
      <c r="D61" s="479">
        <f t="shared" si="3"/>
        <v>40</v>
      </c>
      <c r="E61" s="489">
        <f>'인원 입력 기능'!J60</f>
        <v>4492</v>
      </c>
      <c r="F61" s="519">
        <f t="shared" si="1"/>
        <v>1.1590014835838224E-2</v>
      </c>
      <c r="G61" s="520">
        <f t="shared" si="4"/>
        <v>236114</v>
      </c>
      <c r="H61" s="521">
        <f t="shared" si="2"/>
        <v>0.60920854028252591</v>
      </c>
      <c r="I61" s="7"/>
      <c r="K61" s="10"/>
    </row>
    <row r="62" spans="1:11" ht="25" customHeight="1" x14ac:dyDescent="0.45">
      <c r="A62" s="7"/>
      <c r="B62" s="477">
        <f>'인원 입력 기능'!G61</f>
        <v>91</v>
      </c>
      <c r="C62" s="514">
        <f t="shared" si="5"/>
        <v>6</v>
      </c>
      <c r="D62" s="479">
        <f t="shared" si="3"/>
        <v>39</v>
      </c>
      <c r="E62" s="489">
        <f>'인원 입력 기능'!J61</f>
        <v>4347</v>
      </c>
      <c r="F62" s="519">
        <f t="shared" si="1"/>
        <v>1.1215893697993936E-2</v>
      </c>
      <c r="G62" s="520">
        <f t="shared" si="4"/>
        <v>240461</v>
      </c>
      <c r="H62" s="521">
        <f t="shared" si="2"/>
        <v>0.62042443398051994</v>
      </c>
      <c r="I62" s="7"/>
      <c r="K62" s="10"/>
    </row>
    <row r="63" spans="1:11" ht="25" customHeight="1" x14ac:dyDescent="0.45">
      <c r="A63" s="7"/>
      <c r="B63" s="477">
        <f>'인원 입력 기능'!G62</f>
        <v>90</v>
      </c>
      <c r="C63" s="514">
        <f t="shared" si="5"/>
        <v>6</v>
      </c>
      <c r="D63" s="479">
        <f t="shared" si="3"/>
        <v>37</v>
      </c>
      <c r="E63" s="489">
        <f>'인원 입력 기능'!J62</f>
        <v>4476</v>
      </c>
      <c r="F63" s="519">
        <f t="shared" si="1"/>
        <v>1.1548732503386441E-2</v>
      </c>
      <c r="G63" s="520">
        <f t="shared" si="4"/>
        <v>244937</v>
      </c>
      <c r="H63" s="521">
        <f t="shared" si="2"/>
        <v>0.63197316648390633</v>
      </c>
      <c r="I63" s="7"/>
      <c r="K63" s="10"/>
    </row>
    <row r="64" spans="1:11" ht="25" customHeight="1" x14ac:dyDescent="0.45">
      <c r="A64" s="7"/>
      <c r="B64" s="477">
        <f>'인원 입력 기능'!G63</f>
        <v>89</v>
      </c>
      <c r="C64" s="514">
        <f t="shared" si="5"/>
        <v>6</v>
      </c>
      <c r="D64" s="479">
        <f t="shared" si="3"/>
        <v>36</v>
      </c>
      <c r="E64" s="489">
        <f>'인원 입력 기능'!J63</f>
        <v>4367</v>
      </c>
      <c r="F64" s="519">
        <f t="shared" si="1"/>
        <v>1.1267496613558666E-2</v>
      </c>
      <c r="G64" s="520">
        <f t="shared" si="4"/>
        <v>249304</v>
      </c>
      <c r="H64" s="521">
        <f t="shared" si="2"/>
        <v>0.64324066309746497</v>
      </c>
      <c r="I64" s="7"/>
      <c r="K64" s="10"/>
    </row>
    <row r="65" spans="1:11" ht="25" customHeight="1" x14ac:dyDescent="0.45">
      <c r="A65" s="7"/>
      <c r="B65" s="477">
        <f>'인원 입력 기능'!G64</f>
        <v>88</v>
      </c>
      <c r="C65" s="514">
        <f t="shared" si="5"/>
        <v>6</v>
      </c>
      <c r="D65" s="479">
        <f t="shared" si="3"/>
        <v>35</v>
      </c>
      <c r="E65" s="489">
        <f>'인원 입력 기능'!J64</f>
        <v>4355</v>
      </c>
      <c r="F65" s="519">
        <f t="shared" si="1"/>
        <v>1.1236534864219829E-2</v>
      </c>
      <c r="G65" s="520">
        <f t="shared" si="4"/>
        <v>253659</v>
      </c>
      <c r="H65" s="521">
        <f t="shared" si="2"/>
        <v>0.6544771979616848</v>
      </c>
      <c r="I65" s="7"/>
      <c r="K65" s="10"/>
    </row>
    <row r="66" spans="1:11" ht="25" customHeight="1" x14ac:dyDescent="0.45">
      <c r="A66" s="7"/>
      <c r="B66" s="477">
        <f>'인원 입력 기능'!G65</f>
        <v>87</v>
      </c>
      <c r="C66" s="514">
        <f t="shared" si="5"/>
        <v>6</v>
      </c>
      <c r="D66" s="479">
        <f t="shared" si="3"/>
        <v>34</v>
      </c>
      <c r="E66" s="489">
        <f>'인원 입력 기능'!J65</f>
        <v>4052</v>
      </c>
      <c r="F66" s="519">
        <f t="shared" si="1"/>
        <v>1.0454750693414177E-2</v>
      </c>
      <c r="G66" s="520">
        <f t="shared" si="4"/>
        <v>257711</v>
      </c>
      <c r="H66" s="521">
        <f t="shared" si="2"/>
        <v>0.66493194865509897</v>
      </c>
      <c r="I66" s="7"/>
      <c r="K66" s="10"/>
    </row>
    <row r="67" spans="1:11" ht="25" customHeight="1" x14ac:dyDescent="0.45">
      <c r="A67" s="7"/>
      <c r="B67" s="477">
        <f>'인원 입력 기능'!G66</f>
        <v>86</v>
      </c>
      <c r="C67" s="514">
        <f t="shared" si="5"/>
        <v>6</v>
      </c>
      <c r="D67" s="479">
        <f t="shared" si="3"/>
        <v>33</v>
      </c>
      <c r="E67" s="489">
        <f>'인원 입력 기능'!J66</f>
        <v>4696</v>
      </c>
      <c r="F67" s="519">
        <f t="shared" si="1"/>
        <v>1.2116364574598465E-2</v>
      </c>
      <c r="G67" s="520">
        <f t="shared" si="4"/>
        <v>262407</v>
      </c>
      <c r="H67" s="521">
        <f t="shared" si="2"/>
        <v>0.6770483132296975</v>
      </c>
      <c r="I67" s="7"/>
      <c r="K67" s="10"/>
    </row>
    <row r="68" spans="1:11" ht="25" customHeight="1" x14ac:dyDescent="0.45">
      <c r="A68" s="7"/>
      <c r="B68" s="477">
        <f>'인원 입력 기능'!G67</f>
        <v>85</v>
      </c>
      <c r="C68" s="514">
        <f t="shared" si="5"/>
        <v>6</v>
      </c>
      <c r="D68" s="479">
        <f t="shared" si="3"/>
        <v>32</v>
      </c>
      <c r="E68" s="489">
        <f>'인원 입력 기능'!J67</f>
        <v>4659</v>
      </c>
      <c r="F68" s="519">
        <f t="shared" si="1"/>
        <v>1.2020899180803716E-2</v>
      </c>
      <c r="G68" s="520">
        <f t="shared" si="4"/>
        <v>267066</v>
      </c>
      <c r="H68" s="521">
        <f t="shared" si="2"/>
        <v>0.68906921241050123</v>
      </c>
      <c r="I68" s="7"/>
      <c r="K68" s="10"/>
    </row>
    <row r="69" spans="1:11" ht="25" customHeight="1" x14ac:dyDescent="0.45">
      <c r="A69" s="7"/>
      <c r="B69" s="477">
        <f>'인원 입력 기능'!G68</f>
        <v>84</v>
      </c>
      <c r="C69" s="514">
        <f t="shared" si="5"/>
        <v>6</v>
      </c>
      <c r="D69" s="479">
        <f t="shared" si="3"/>
        <v>31</v>
      </c>
      <c r="E69" s="489">
        <f>'인원 입력 기능'!J68</f>
        <v>4495</v>
      </c>
      <c r="F69" s="519">
        <f t="shared" si="1"/>
        <v>1.1597755273172933E-2</v>
      </c>
      <c r="G69" s="520">
        <f t="shared" si="4"/>
        <v>271561</v>
      </c>
      <c r="H69" s="521">
        <f t="shared" si="2"/>
        <v>0.70066696768367409</v>
      </c>
      <c r="I69" s="7"/>
      <c r="K69" s="10"/>
    </row>
    <row r="70" spans="1:11" ht="25" customHeight="1" x14ac:dyDescent="0.45">
      <c r="A70" s="7"/>
      <c r="B70" s="477">
        <f>'인원 입력 기능'!G69</f>
        <v>83</v>
      </c>
      <c r="C70" s="514">
        <f t="shared" ref="C70:C89" si="6">IF(ROUND(B70,0)&gt;=$M$6,1,IF(ROUND(B70,0)&gt;=$M$7,2,IF(ROUND(B70,0)&gt;=$M$8,3,IF(ROUND(B70,0)&gt;=$M$9,4,IF(ROUND(B70,0)&gt;=$M$10,5,IF(ROUND(B70,0)&gt;=$M$11,6,IF(ROUND(B70,0)&gt;=$M$12,7,IF(ROUND(B70,0)&gt;=$M$13,8,9))))))))</f>
        <v>6</v>
      </c>
      <c r="D70" s="479">
        <f t="shared" si="3"/>
        <v>29</v>
      </c>
      <c r="E70" s="489">
        <f>'인원 입력 기능'!J69</f>
        <v>4720</v>
      </c>
      <c r="F70" s="519">
        <f t="shared" si="1"/>
        <v>1.2178288073276139E-2</v>
      </c>
      <c r="G70" s="520">
        <f t="shared" si="4"/>
        <v>276281</v>
      </c>
      <c r="H70" s="521">
        <f t="shared" si="2"/>
        <v>0.71284525575695024</v>
      </c>
      <c r="I70" s="7"/>
      <c r="K70" s="10"/>
    </row>
    <row r="71" spans="1:11" ht="25" customHeight="1" x14ac:dyDescent="0.45">
      <c r="A71" s="7"/>
      <c r="B71" s="477">
        <f>'인원 입력 기능'!G70</f>
        <v>82</v>
      </c>
      <c r="C71" s="514">
        <f t="shared" si="6"/>
        <v>6</v>
      </c>
      <c r="D71" s="479">
        <f t="shared" si="3"/>
        <v>28</v>
      </c>
      <c r="E71" s="489">
        <f>'인원 입력 기능'!J70</f>
        <v>6388</v>
      </c>
      <c r="F71" s="519">
        <f t="shared" ref="F71:F105" si="7">E71/$H$2</f>
        <v>1.6481971231374574E-2</v>
      </c>
      <c r="G71" s="520">
        <f t="shared" si="4"/>
        <v>282669</v>
      </c>
      <c r="H71" s="521">
        <f t="shared" ref="H71:H105" si="8">G71/$H$2</f>
        <v>0.72932722698832486</v>
      </c>
      <c r="I71" s="7"/>
      <c r="K71" s="10"/>
    </row>
    <row r="72" spans="1:11" ht="25" customHeight="1" x14ac:dyDescent="0.45">
      <c r="A72" s="7"/>
      <c r="B72" s="477">
        <f>'인원 입력 기능'!G71</f>
        <v>81</v>
      </c>
      <c r="C72" s="514">
        <f t="shared" si="6"/>
        <v>6</v>
      </c>
      <c r="D72" s="479">
        <f t="shared" ref="D72:D105" si="9">ROUND(100*(1-(G71+G72)/2/$H$2),0)</f>
        <v>26</v>
      </c>
      <c r="E72" s="489">
        <f>'인원 입력 기능'!J71</f>
        <v>5820</v>
      </c>
      <c r="F72" s="519">
        <f t="shared" si="7"/>
        <v>1.5016448429336257E-2</v>
      </c>
      <c r="G72" s="520">
        <f t="shared" ref="G72:G80" si="10">E72+G71</f>
        <v>288489</v>
      </c>
      <c r="H72" s="521">
        <f t="shared" si="8"/>
        <v>0.74434367541766111</v>
      </c>
      <c r="I72" s="7"/>
      <c r="K72" s="10"/>
    </row>
    <row r="73" spans="1:11" ht="25" customHeight="1" x14ac:dyDescent="0.45">
      <c r="A73" s="7"/>
      <c r="B73" s="477">
        <f>'인원 입력 기능'!G72</f>
        <v>80</v>
      </c>
      <c r="C73" s="514">
        <f t="shared" si="6"/>
        <v>6</v>
      </c>
      <c r="D73" s="479">
        <f t="shared" si="9"/>
        <v>24</v>
      </c>
      <c r="E73" s="489">
        <f>'인원 입력 기능'!J72</f>
        <v>8993</v>
      </c>
      <c r="F73" s="519">
        <f t="shared" si="7"/>
        <v>2.320325098368058E-2</v>
      </c>
      <c r="G73" s="520">
        <f t="shared" si="10"/>
        <v>297482</v>
      </c>
      <c r="H73" s="521">
        <f t="shared" si="8"/>
        <v>0.7675469264013417</v>
      </c>
      <c r="I73" s="7"/>
      <c r="K73" s="10"/>
    </row>
    <row r="74" spans="1:11" ht="25" customHeight="1" x14ac:dyDescent="0.45">
      <c r="A74" s="7"/>
      <c r="B74" s="477">
        <f>'인원 입력 기능'!G73</f>
        <v>79</v>
      </c>
      <c r="C74" s="514">
        <f t="shared" si="6"/>
        <v>6</v>
      </c>
      <c r="D74" s="479">
        <f t="shared" si="9"/>
        <v>22</v>
      </c>
      <c r="E74" s="489">
        <f>'인원 입력 기능'!J73</f>
        <v>8729</v>
      </c>
      <c r="F74" s="519">
        <f t="shared" si="7"/>
        <v>2.2522092498226148E-2</v>
      </c>
      <c r="G74" s="520">
        <f t="shared" si="10"/>
        <v>306211</v>
      </c>
      <c r="H74" s="521">
        <f t="shared" si="8"/>
        <v>0.79006901889956782</v>
      </c>
      <c r="I74" s="7"/>
      <c r="K74" s="10"/>
    </row>
    <row r="75" spans="1:11" ht="25" customHeight="1" x14ac:dyDescent="0.45">
      <c r="A75" s="7"/>
      <c r="B75" s="477">
        <f>'인원 입력 기능'!G74</f>
        <v>78</v>
      </c>
      <c r="C75" s="514">
        <f t="shared" si="6"/>
        <v>7</v>
      </c>
      <c r="D75" s="479">
        <f t="shared" si="9"/>
        <v>20</v>
      </c>
      <c r="E75" s="489">
        <f>'인원 입력 기능'!J74</f>
        <v>9496</v>
      </c>
      <c r="F75" s="519">
        <f t="shared" si="7"/>
        <v>2.4501064310133523E-2</v>
      </c>
      <c r="G75" s="520">
        <f t="shared" si="10"/>
        <v>315707</v>
      </c>
      <c r="H75" s="521">
        <f t="shared" si="8"/>
        <v>0.81457008320970137</v>
      </c>
      <c r="I75" s="7"/>
      <c r="K75" s="10"/>
    </row>
    <row r="76" spans="1:11" ht="25" customHeight="1" x14ac:dyDescent="0.45">
      <c r="A76" s="7"/>
      <c r="B76" s="477">
        <f>'인원 입력 기능'!G75</f>
        <v>77</v>
      </c>
      <c r="C76" s="514">
        <f t="shared" si="6"/>
        <v>7</v>
      </c>
      <c r="D76" s="479">
        <f t="shared" si="9"/>
        <v>18</v>
      </c>
      <c r="E76" s="489">
        <f>'인원 입력 기능'!J75</f>
        <v>6538</v>
      </c>
      <c r="F76" s="519">
        <f t="shared" si="7"/>
        <v>1.6868993098110043E-2</v>
      </c>
      <c r="G76" s="520">
        <f t="shared" si="10"/>
        <v>322245</v>
      </c>
      <c r="H76" s="521">
        <f t="shared" si="8"/>
        <v>0.83143907630781144</v>
      </c>
      <c r="I76" s="7"/>
      <c r="K76" s="10"/>
    </row>
    <row r="77" spans="1:11" ht="25" customHeight="1" x14ac:dyDescent="0.45">
      <c r="A77" s="7"/>
      <c r="B77" s="477">
        <f>'인원 입력 기능'!G76</f>
        <v>76</v>
      </c>
      <c r="C77" s="514">
        <f t="shared" si="6"/>
        <v>7</v>
      </c>
      <c r="D77" s="479">
        <f t="shared" si="9"/>
        <v>14</v>
      </c>
      <c r="E77" s="489">
        <f>'인원 입력 기능'!J76</f>
        <v>21696</v>
      </c>
      <c r="F77" s="519">
        <f t="shared" si="7"/>
        <v>5.5978842804618463E-2</v>
      </c>
      <c r="G77" s="520">
        <f t="shared" si="10"/>
        <v>343941</v>
      </c>
      <c r="H77" s="521">
        <f t="shared" si="8"/>
        <v>0.88741791911242984</v>
      </c>
      <c r="I77" s="7"/>
      <c r="K77" s="10"/>
    </row>
    <row r="78" spans="1:11" ht="25" customHeight="1" x14ac:dyDescent="0.45">
      <c r="A78" s="7"/>
      <c r="B78" s="477">
        <f>'인원 입력 기능'!G77</f>
        <v>75</v>
      </c>
      <c r="C78" s="514">
        <f t="shared" si="6"/>
        <v>7</v>
      </c>
      <c r="D78" s="479">
        <f t="shared" si="9"/>
        <v>10</v>
      </c>
      <c r="E78" s="489">
        <f>'인원 입력 기능'!J77</f>
        <v>7078</v>
      </c>
      <c r="F78" s="519">
        <f t="shared" si="7"/>
        <v>1.8262271818357736E-2</v>
      </c>
      <c r="G78" s="520">
        <f t="shared" si="10"/>
        <v>351019</v>
      </c>
      <c r="H78" s="521">
        <f t="shared" si="8"/>
        <v>0.90568019093078755</v>
      </c>
      <c r="I78" s="7"/>
      <c r="K78" s="10"/>
    </row>
    <row r="79" spans="1:11" ht="25" customHeight="1" x14ac:dyDescent="0.45">
      <c r="A79" s="7"/>
      <c r="B79" s="477">
        <f>'인원 입력 기능'!G78</f>
        <v>74</v>
      </c>
      <c r="C79" s="514">
        <f t="shared" si="6"/>
        <v>8</v>
      </c>
      <c r="D79" s="479">
        <f t="shared" si="9"/>
        <v>8</v>
      </c>
      <c r="E79" s="489">
        <f>'인원 입력 기능'!J78</f>
        <v>9245</v>
      </c>
      <c r="F79" s="519">
        <f t="shared" si="7"/>
        <v>2.3853447719796167E-2</v>
      </c>
      <c r="G79" s="520">
        <f t="shared" si="10"/>
        <v>360264</v>
      </c>
      <c r="H79" s="521">
        <f t="shared" si="8"/>
        <v>0.9295336386505838</v>
      </c>
      <c r="I79" s="7"/>
      <c r="K79" s="10"/>
    </row>
    <row r="80" spans="1:11" ht="25" customHeight="1" x14ac:dyDescent="0.45">
      <c r="A80" s="7"/>
      <c r="B80" s="477">
        <f>'인원 입력 기능'!G79</f>
        <v>73</v>
      </c>
      <c r="C80" s="514">
        <f t="shared" si="6"/>
        <v>8</v>
      </c>
      <c r="D80" s="479">
        <f t="shared" si="9"/>
        <v>6</v>
      </c>
      <c r="E80" s="489">
        <f>'인원 입력 기능'!J79</f>
        <v>5955</v>
      </c>
      <c r="F80" s="519">
        <f t="shared" si="7"/>
        <v>1.5364768109398181E-2</v>
      </c>
      <c r="G80" s="520">
        <f t="shared" si="10"/>
        <v>366219</v>
      </c>
      <c r="H80" s="521">
        <f t="shared" si="8"/>
        <v>0.94489840675998193</v>
      </c>
      <c r="I80" s="7"/>
      <c r="K80" s="10"/>
    </row>
    <row r="81" spans="1:11" ht="25" customHeight="1" x14ac:dyDescent="0.45">
      <c r="A81" s="7"/>
      <c r="B81" s="477">
        <f>'인원 입력 기능'!G80</f>
        <v>72</v>
      </c>
      <c r="C81" s="514">
        <f t="shared" si="6"/>
        <v>8</v>
      </c>
      <c r="D81" s="479">
        <f t="shared" si="9"/>
        <v>5</v>
      </c>
      <c r="E81" s="489">
        <f>'인원 입력 기능'!J80</f>
        <v>6179</v>
      </c>
      <c r="F81" s="519">
        <f t="shared" si="7"/>
        <v>1.5942720763723151E-2</v>
      </c>
      <c r="G81" s="520">
        <f>E81+G80</f>
        <v>372398</v>
      </c>
      <c r="H81" s="521">
        <f t="shared" si="8"/>
        <v>0.9608411275237051</v>
      </c>
      <c r="I81" s="7"/>
      <c r="K81" s="10"/>
    </row>
    <row r="82" spans="1:11" ht="25" customHeight="1" x14ac:dyDescent="0.45">
      <c r="A82" s="7"/>
      <c r="B82" s="477">
        <f>'인원 입력 기능'!G81</f>
        <v>71</v>
      </c>
      <c r="C82" s="514">
        <f t="shared" si="6"/>
        <v>9</v>
      </c>
      <c r="D82" s="479">
        <f t="shared" si="9"/>
        <v>3</v>
      </c>
      <c r="E82" s="489">
        <f>'인원 입력 기능'!J81</f>
        <v>3954</v>
      </c>
      <c r="F82" s="519">
        <f t="shared" si="7"/>
        <v>1.0201896407147004E-2</v>
      </c>
      <c r="G82" s="520">
        <f t="shared" ref="G82:G86" si="11">E82+G81</f>
        <v>376352</v>
      </c>
      <c r="H82" s="521">
        <f t="shared" si="8"/>
        <v>0.97104302393085207</v>
      </c>
      <c r="I82" s="7"/>
      <c r="K82" s="10"/>
    </row>
    <row r="83" spans="1:11" ht="25" customHeight="1" x14ac:dyDescent="0.45">
      <c r="A83" s="7"/>
      <c r="B83" s="477">
        <f>'인원 입력 기능'!G82</f>
        <v>70</v>
      </c>
      <c r="C83" s="514">
        <f t="shared" si="6"/>
        <v>9</v>
      </c>
      <c r="D83" s="479">
        <f t="shared" si="9"/>
        <v>2</v>
      </c>
      <c r="E83" s="489">
        <f>'인원 입력 기능'!J82</f>
        <v>3366</v>
      </c>
      <c r="F83" s="519">
        <f t="shared" si="7"/>
        <v>8.6847706895439598E-3</v>
      </c>
      <c r="G83" s="520">
        <f t="shared" si="11"/>
        <v>379718</v>
      </c>
      <c r="H83" s="521">
        <f t="shared" si="8"/>
        <v>0.97972779462039605</v>
      </c>
      <c r="I83" s="7"/>
      <c r="K83" s="10"/>
    </row>
    <row r="84" spans="1:11" ht="25" customHeight="1" x14ac:dyDescent="0.45">
      <c r="A84" s="7"/>
      <c r="B84" s="477">
        <f>'인원 입력 기능'!G83</f>
        <v>69</v>
      </c>
      <c r="C84" s="514">
        <f t="shared" si="6"/>
        <v>9</v>
      </c>
      <c r="D84" s="479">
        <f t="shared" si="9"/>
        <v>2</v>
      </c>
      <c r="E84" s="489">
        <f>'인원 입력 기능'!J83</f>
        <v>2319</v>
      </c>
      <c r="F84" s="519">
        <f t="shared" si="7"/>
        <v>5.9833580597303745E-3</v>
      </c>
      <c r="G84" s="520">
        <f t="shared" si="11"/>
        <v>382037</v>
      </c>
      <c r="H84" s="521">
        <f t="shared" si="8"/>
        <v>0.98571115268012643</v>
      </c>
      <c r="I84" s="7"/>
      <c r="K84" s="10"/>
    </row>
    <row r="85" spans="1:11" ht="25" customHeight="1" x14ac:dyDescent="0.45">
      <c r="A85" s="7"/>
      <c r="B85" s="477">
        <f>'인원 입력 기능'!G84</f>
        <v>68</v>
      </c>
      <c r="C85" s="514">
        <f t="shared" si="6"/>
        <v>9</v>
      </c>
      <c r="D85" s="479">
        <f t="shared" si="9"/>
        <v>1</v>
      </c>
      <c r="E85" s="489">
        <f>'인원 입력 기능'!J84</f>
        <v>1722</v>
      </c>
      <c r="F85" s="519">
        <f t="shared" si="7"/>
        <v>4.4430110301232019E-3</v>
      </c>
      <c r="G85" s="520">
        <f t="shared" si="11"/>
        <v>383759</v>
      </c>
      <c r="H85" s="521">
        <f t="shared" si="8"/>
        <v>0.99015416371024967</v>
      </c>
      <c r="I85" s="7"/>
      <c r="K85" s="10"/>
    </row>
    <row r="86" spans="1:11" ht="25" customHeight="1" x14ac:dyDescent="0.45">
      <c r="A86" s="7"/>
      <c r="B86" s="477">
        <f>'인원 입력 기능'!G85</f>
        <v>67</v>
      </c>
      <c r="C86" s="514">
        <f t="shared" si="6"/>
        <v>9</v>
      </c>
      <c r="D86" s="479">
        <f t="shared" si="9"/>
        <v>1</v>
      </c>
      <c r="E86" s="489">
        <f>'인원 입력 기능'!J85</f>
        <v>661</v>
      </c>
      <c r="F86" s="519">
        <f t="shared" si="7"/>
        <v>1.705476359414307E-3</v>
      </c>
      <c r="G86" s="520">
        <f t="shared" si="11"/>
        <v>384420</v>
      </c>
      <c r="H86" s="521">
        <f t="shared" si="8"/>
        <v>0.99185964006966398</v>
      </c>
      <c r="I86" s="7"/>
      <c r="K86" s="10"/>
    </row>
    <row r="87" spans="1:11" ht="25" customHeight="1" x14ac:dyDescent="0.45">
      <c r="A87" s="7"/>
      <c r="B87" s="477">
        <f>'인원 입력 기능'!G86</f>
        <v>66</v>
      </c>
      <c r="C87" s="514">
        <f t="shared" si="6"/>
        <v>9</v>
      </c>
      <c r="D87" s="479">
        <f t="shared" si="9"/>
        <v>1</v>
      </c>
      <c r="E87" s="489">
        <f>'인원 입력 기능'!J86</f>
        <v>994</v>
      </c>
      <c r="F87" s="519">
        <f t="shared" si="7"/>
        <v>2.5646649035670514E-3</v>
      </c>
      <c r="G87" s="520">
        <f t="shared" ref="G87:G89" si="12">E87+G86</f>
        <v>385414</v>
      </c>
      <c r="H87" s="521">
        <f t="shared" si="8"/>
        <v>0.99442430497323098</v>
      </c>
      <c r="I87" s="7"/>
      <c r="K87" s="10"/>
    </row>
    <row r="88" spans="1:11" ht="25" customHeight="1" x14ac:dyDescent="0.45">
      <c r="A88" s="7"/>
      <c r="B88" s="477">
        <f>'인원 입력 기능'!G87</f>
        <v>65</v>
      </c>
      <c r="C88" s="514">
        <f t="shared" si="6"/>
        <v>9</v>
      </c>
      <c r="D88" s="479">
        <f t="shared" si="9"/>
        <v>0</v>
      </c>
      <c r="E88" s="489">
        <f>'인원 입력 기능'!J87</f>
        <v>766</v>
      </c>
      <c r="F88" s="519">
        <f t="shared" si="7"/>
        <v>1.9763916661291363E-3</v>
      </c>
      <c r="G88" s="520">
        <f t="shared" si="12"/>
        <v>386180</v>
      </c>
      <c r="H88" s="521">
        <f t="shared" si="8"/>
        <v>0.99640069663936015</v>
      </c>
      <c r="I88" s="7"/>
      <c r="K88" s="10"/>
    </row>
    <row r="89" spans="1:11" ht="25" customHeight="1" x14ac:dyDescent="0.45">
      <c r="A89" s="7"/>
      <c r="B89" s="477">
        <f>'인원 입력 기능'!G88</f>
        <v>64</v>
      </c>
      <c r="C89" s="514">
        <f t="shared" si="6"/>
        <v>9</v>
      </c>
      <c r="D89" s="479">
        <f t="shared" si="9"/>
        <v>0</v>
      </c>
      <c r="E89" s="489">
        <f>'인원 입력 기능'!J88</f>
        <v>135</v>
      </c>
      <c r="F89" s="519">
        <f t="shared" si="7"/>
        <v>3.4831968006192348E-4</v>
      </c>
      <c r="G89" s="520">
        <f t="shared" si="12"/>
        <v>386315</v>
      </c>
      <c r="H89" s="521">
        <f t="shared" si="8"/>
        <v>0.99674901631942203</v>
      </c>
      <c r="I89" s="7"/>
      <c r="K89" s="10"/>
    </row>
    <row r="90" spans="1:11" ht="25" customHeight="1" thickBot="1" x14ac:dyDescent="0.5">
      <c r="A90" s="7"/>
      <c r="B90" s="497">
        <f>'인원 입력 기능'!G89</f>
        <v>63</v>
      </c>
      <c r="C90" s="498">
        <f t="shared" ref="C90:C96" si="13">IF(ROUND(B90,0)&gt;=$M$6,1,IF(ROUND(B90,0)&gt;=$M$7,2,IF(ROUND(B90,0)&gt;=$M$8,3,IF(ROUND(B90,0)&gt;=$M$9,4,IF(ROUND(B90,0)&gt;=$M$10,5,IF(ROUND(B90,0)&gt;=$M$11,6,IF(ROUND(B90,0)&gt;=$M$12,7,IF(ROUND(B90,0)&gt;=$M$13,8,9))))))))</f>
        <v>9</v>
      </c>
      <c r="D90" s="499">
        <f t="shared" si="9"/>
        <v>0</v>
      </c>
      <c r="E90" s="533">
        <f>'인원 입력 기능'!J89</f>
        <v>1260</v>
      </c>
      <c r="F90" s="534">
        <f t="shared" si="7"/>
        <v>3.2509836805779528E-3</v>
      </c>
      <c r="G90" s="502">
        <f t="shared" ref="G90:G96" si="14">E90+G89</f>
        <v>387575</v>
      </c>
      <c r="H90" s="535">
        <f t="shared" si="8"/>
        <v>1</v>
      </c>
      <c r="I90" s="7"/>
      <c r="K90" s="10"/>
    </row>
    <row r="91" spans="1:11" ht="21" hidden="1" customHeight="1" x14ac:dyDescent="0.45">
      <c r="A91" s="7"/>
      <c r="B91" s="243">
        <f>'인원 입력 기능'!G90</f>
        <v>0</v>
      </c>
      <c r="C91" s="323">
        <f t="shared" si="13"/>
        <v>9</v>
      </c>
      <c r="D91" s="369">
        <f t="shared" si="9"/>
        <v>0</v>
      </c>
      <c r="E91" s="165">
        <f>'인원 입력 기능'!J90</f>
        <v>0</v>
      </c>
      <c r="F91" s="511">
        <f t="shared" si="7"/>
        <v>0</v>
      </c>
      <c r="G91" s="134">
        <f t="shared" si="14"/>
        <v>387575</v>
      </c>
      <c r="H91" s="506">
        <f t="shared" si="8"/>
        <v>1</v>
      </c>
      <c r="I91" s="7"/>
      <c r="K91" s="10"/>
    </row>
    <row r="92" spans="1:11" ht="21" hidden="1" customHeight="1" x14ac:dyDescent="0.45">
      <c r="A92" s="7"/>
      <c r="B92" s="240">
        <f>'인원 입력 기능'!G91</f>
        <v>0</v>
      </c>
      <c r="C92" s="319">
        <f t="shared" si="13"/>
        <v>9</v>
      </c>
      <c r="D92" s="241">
        <f t="shared" si="9"/>
        <v>0</v>
      </c>
      <c r="E92" s="166">
        <f>'인원 입력 기능'!J91</f>
        <v>0</v>
      </c>
      <c r="F92" s="509">
        <f t="shared" si="7"/>
        <v>0</v>
      </c>
      <c r="G92" s="132">
        <f t="shared" si="14"/>
        <v>387575</v>
      </c>
      <c r="H92" s="504">
        <f t="shared" si="8"/>
        <v>1</v>
      </c>
      <c r="I92" s="7"/>
      <c r="K92" s="10"/>
    </row>
    <row r="93" spans="1:11" ht="21" hidden="1" customHeight="1" x14ac:dyDescent="0.45">
      <c r="A93" s="7"/>
      <c r="B93" s="240">
        <f>'인원 입력 기능'!G92</f>
        <v>0</v>
      </c>
      <c r="C93" s="319">
        <f t="shared" si="13"/>
        <v>9</v>
      </c>
      <c r="D93" s="241">
        <f t="shared" si="9"/>
        <v>0</v>
      </c>
      <c r="E93" s="166">
        <f>'인원 입력 기능'!J92</f>
        <v>0</v>
      </c>
      <c r="F93" s="509">
        <f t="shared" si="7"/>
        <v>0</v>
      </c>
      <c r="G93" s="132">
        <f t="shared" si="14"/>
        <v>387575</v>
      </c>
      <c r="H93" s="504">
        <f t="shared" si="8"/>
        <v>1</v>
      </c>
      <c r="I93" s="7"/>
      <c r="K93" s="10"/>
    </row>
    <row r="94" spans="1:11" ht="21" hidden="1" customHeight="1" x14ac:dyDescent="0.45">
      <c r="A94" s="7"/>
      <c r="B94" s="240">
        <f>'인원 입력 기능'!G93</f>
        <v>0</v>
      </c>
      <c r="C94" s="319">
        <f t="shared" si="13"/>
        <v>9</v>
      </c>
      <c r="D94" s="241">
        <f t="shared" si="9"/>
        <v>0</v>
      </c>
      <c r="E94" s="166">
        <f>'인원 입력 기능'!J93</f>
        <v>0</v>
      </c>
      <c r="F94" s="509">
        <f t="shared" si="7"/>
        <v>0</v>
      </c>
      <c r="G94" s="132">
        <f t="shared" si="14"/>
        <v>387575</v>
      </c>
      <c r="H94" s="504">
        <f t="shared" si="8"/>
        <v>1</v>
      </c>
      <c r="I94" s="7"/>
      <c r="K94" s="10"/>
    </row>
    <row r="95" spans="1:11" ht="21" hidden="1" customHeight="1" x14ac:dyDescent="0.45">
      <c r="A95" s="7"/>
      <c r="B95" s="240">
        <f>'인원 입력 기능'!G94</f>
        <v>0</v>
      </c>
      <c r="C95" s="319">
        <f t="shared" si="13"/>
        <v>9</v>
      </c>
      <c r="D95" s="241">
        <f t="shared" si="9"/>
        <v>0</v>
      </c>
      <c r="E95" s="166">
        <f>'인원 입력 기능'!J94</f>
        <v>0</v>
      </c>
      <c r="F95" s="509">
        <f t="shared" si="7"/>
        <v>0</v>
      </c>
      <c r="G95" s="132">
        <f t="shared" si="14"/>
        <v>387575</v>
      </c>
      <c r="H95" s="504">
        <f t="shared" si="8"/>
        <v>1</v>
      </c>
      <c r="I95" s="7"/>
      <c r="K95" s="10"/>
    </row>
    <row r="96" spans="1:11" ht="21" hidden="1" customHeight="1" x14ac:dyDescent="0.45">
      <c r="A96" s="7"/>
      <c r="B96" s="240">
        <f>'인원 입력 기능'!G95</f>
        <v>0</v>
      </c>
      <c r="C96" s="319">
        <f t="shared" si="13"/>
        <v>9</v>
      </c>
      <c r="D96" s="241">
        <f t="shared" si="9"/>
        <v>0</v>
      </c>
      <c r="E96" s="166">
        <f>'인원 입력 기능'!J95</f>
        <v>0</v>
      </c>
      <c r="F96" s="509">
        <f t="shared" si="7"/>
        <v>0</v>
      </c>
      <c r="G96" s="132">
        <f t="shared" si="14"/>
        <v>387575</v>
      </c>
      <c r="H96" s="504">
        <f t="shared" si="8"/>
        <v>1</v>
      </c>
      <c r="I96" s="7"/>
      <c r="K96" s="10"/>
    </row>
    <row r="97" spans="1:11" ht="21" hidden="1" customHeight="1" x14ac:dyDescent="0.45">
      <c r="A97" s="7"/>
      <c r="B97" s="240">
        <f>'인원 입력 기능'!G96</f>
        <v>0</v>
      </c>
      <c r="C97" s="319">
        <f t="shared" ref="C97:C103" si="15">IF(ROUND(B97,0)&gt;=$M$6,1,IF(ROUND(B97,0)&gt;=$M$7,2,IF(ROUND(B97,0)&gt;=$M$8,3,IF(ROUND(B97,0)&gt;=$M$9,4,IF(ROUND(B97,0)&gt;=$M$10,5,IF(ROUND(B97,0)&gt;=$M$11,6,IF(ROUND(B97,0)&gt;=$M$12,7,IF(ROUND(B97,0)&gt;=$M$13,8,9))))))))</f>
        <v>9</v>
      </c>
      <c r="D97" s="241">
        <f t="shared" si="9"/>
        <v>0</v>
      </c>
      <c r="E97" s="166">
        <f>'인원 입력 기능'!J96</f>
        <v>0</v>
      </c>
      <c r="F97" s="509">
        <f t="shared" si="7"/>
        <v>0</v>
      </c>
      <c r="G97" s="132">
        <f t="shared" ref="G97:G103" si="16">E97+G96</f>
        <v>387575</v>
      </c>
      <c r="H97" s="504">
        <f t="shared" si="8"/>
        <v>1</v>
      </c>
      <c r="I97" s="7"/>
      <c r="K97" s="10"/>
    </row>
    <row r="98" spans="1:11" ht="21" hidden="1" customHeight="1" x14ac:dyDescent="0.45">
      <c r="A98" s="7"/>
      <c r="B98" s="240">
        <f>'인원 입력 기능'!G97</f>
        <v>0</v>
      </c>
      <c r="C98" s="319">
        <f t="shared" si="15"/>
        <v>9</v>
      </c>
      <c r="D98" s="241">
        <f t="shared" si="9"/>
        <v>0</v>
      </c>
      <c r="E98" s="166">
        <f>'인원 입력 기능'!J97</f>
        <v>0</v>
      </c>
      <c r="F98" s="509">
        <f t="shared" si="7"/>
        <v>0</v>
      </c>
      <c r="G98" s="132">
        <f t="shared" si="16"/>
        <v>387575</v>
      </c>
      <c r="H98" s="504">
        <f t="shared" si="8"/>
        <v>1</v>
      </c>
      <c r="I98" s="7"/>
      <c r="K98" s="10"/>
    </row>
    <row r="99" spans="1:11" ht="21" hidden="1" customHeight="1" x14ac:dyDescent="0.45">
      <c r="A99" s="7"/>
      <c r="B99" s="240">
        <f>'인원 입력 기능'!G98</f>
        <v>0</v>
      </c>
      <c r="C99" s="319">
        <f t="shared" si="15"/>
        <v>9</v>
      </c>
      <c r="D99" s="241">
        <f t="shared" si="9"/>
        <v>0</v>
      </c>
      <c r="E99" s="166">
        <f>'인원 입력 기능'!J98</f>
        <v>0</v>
      </c>
      <c r="F99" s="509">
        <f t="shared" si="7"/>
        <v>0</v>
      </c>
      <c r="G99" s="132">
        <f t="shared" si="16"/>
        <v>387575</v>
      </c>
      <c r="H99" s="504">
        <f t="shared" si="8"/>
        <v>1</v>
      </c>
      <c r="I99" s="7"/>
      <c r="K99" s="10"/>
    </row>
    <row r="100" spans="1:11" ht="21" hidden="1" customHeight="1" thickBot="1" x14ac:dyDescent="0.5">
      <c r="A100" s="7"/>
      <c r="B100" s="242">
        <f>'인원 입력 기능'!G99</f>
        <v>0</v>
      </c>
      <c r="C100" s="320">
        <f t="shared" si="15"/>
        <v>9</v>
      </c>
      <c r="D100" s="241">
        <f t="shared" si="9"/>
        <v>0</v>
      </c>
      <c r="E100" s="166">
        <f>'인원 입력 기능'!J99</f>
        <v>0</v>
      </c>
      <c r="F100" s="509">
        <f t="shared" si="7"/>
        <v>0</v>
      </c>
      <c r="G100" s="132">
        <f t="shared" si="16"/>
        <v>387575</v>
      </c>
      <c r="H100" s="504">
        <f t="shared" si="8"/>
        <v>1</v>
      </c>
      <c r="I100" s="7"/>
      <c r="K100" s="10"/>
    </row>
    <row r="101" spans="1:11" ht="21" hidden="1" customHeight="1" thickBot="1" x14ac:dyDescent="0.5">
      <c r="A101" s="7"/>
      <c r="B101" s="321">
        <f>'인원 입력 기능'!G100</f>
        <v>0</v>
      </c>
      <c r="C101" s="322">
        <f t="shared" si="15"/>
        <v>9</v>
      </c>
      <c r="D101" s="241">
        <f t="shared" si="9"/>
        <v>0</v>
      </c>
      <c r="E101" s="167">
        <f>'인원 입력 기능'!J100</f>
        <v>0</v>
      </c>
      <c r="F101" s="510">
        <f t="shared" si="7"/>
        <v>0</v>
      </c>
      <c r="G101" s="135">
        <f t="shared" si="16"/>
        <v>387575</v>
      </c>
      <c r="H101" s="505">
        <f t="shared" si="8"/>
        <v>1</v>
      </c>
      <c r="I101" s="7"/>
      <c r="K101" s="10"/>
    </row>
    <row r="102" spans="1:11" ht="21" hidden="1" customHeight="1" x14ac:dyDescent="0.45">
      <c r="A102" s="7"/>
      <c r="B102" s="243">
        <f>'인원 입력 기능'!G101</f>
        <v>0</v>
      </c>
      <c r="C102" s="323">
        <f t="shared" si="15"/>
        <v>9</v>
      </c>
      <c r="D102" s="241">
        <f t="shared" si="9"/>
        <v>0</v>
      </c>
      <c r="E102" s="133">
        <f>'인원 입력 기능'!J101</f>
        <v>0</v>
      </c>
      <c r="F102" s="511">
        <f t="shared" si="7"/>
        <v>0</v>
      </c>
      <c r="G102" s="134">
        <f t="shared" si="16"/>
        <v>387575</v>
      </c>
      <c r="H102" s="506">
        <f t="shared" si="8"/>
        <v>1</v>
      </c>
      <c r="I102" s="7"/>
      <c r="K102" s="10"/>
    </row>
    <row r="103" spans="1:11" ht="21" hidden="1" customHeight="1" x14ac:dyDescent="0.45">
      <c r="A103" s="7"/>
      <c r="B103" s="240">
        <f>'인원 입력 기능'!G102</f>
        <v>0</v>
      </c>
      <c r="C103" s="319">
        <f t="shared" si="15"/>
        <v>9</v>
      </c>
      <c r="D103" s="241">
        <f t="shared" si="9"/>
        <v>0</v>
      </c>
      <c r="E103" s="131">
        <f>'인원 입력 기능'!J102</f>
        <v>0</v>
      </c>
      <c r="F103" s="509">
        <f t="shared" si="7"/>
        <v>0</v>
      </c>
      <c r="G103" s="132">
        <f t="shared" si="16"/>
        <v>387575</v>
      </c>
      <c r="H103" s="504">
        <f t="shared" si="8"/>
        <v>1</v>
      </c>
      <c r="I103" s="7"/>
      <c r="K103" s="10"/>
    </row>
    <row r="104" spans="1:11" ht="21" hidden="1" customHeight="1" x14ac:dyDescent="0.45">
      <c r="A104" s="7"/>
      <c r="B104" s="324">
        <f>'인원 입력 기능'!G104</f>
        <v>0</v>
      </c>
      <c r="C104" s="325">
        <f t="shared" ref="C104:C105" si="17">IF(ROUND(B104,0)&gt;=$M$6,1,IF(ROUND(B104,0)&gt;=$M$7,2,IF(ROUND(B104,0)&gt;=$M$8,3,IF(ROUND(B104,0)&gt;=$M$9,4,IF(ROUND(B104,0)&gt;=$M$10,5,IF(ROUND(B104,0)&gt;=$M$11,6,IF(ROUND(B104,0)&gt;=$M$12,7,IF(ROUND(B104,0)&gt;=$M$13,8,9))))))))</f>
        <v>9</v>
      </c>
      <c r="D104" s="241">
        <f t="shared" si="9"/>
        <v>0</v>
      </c>
      <c r="E104" s="17">
        <f>'인원 입력 기능'!J104</f>
        <v>0</v>
      </c>
      <c r="F104" s="512">
        <f t="shared" si="7"/>
        <v>0</v>
      </c>
      <c r="G104" s="16">
        <f t="shared" ref="G104:G105" si="18">E104+G103</f>
        <v>387575</v>
      </c>
      <c r="H104" s="507">
        <f t="shared" si="8"/>
        <v>1</v>
      </c>
      <c r="I104" s="7"/>
    </row>
    <row r="105" spans="1:11" ht="21" hidden="1" customHeight="1" thickBot="1" x14ac:dyDescent="0.5">
      <c r="A105" s="7"/>
      <c r="B105" s="326">
        <f>'인원 입력 기능'!G105</f>
        <v>0</v>
      </c>
      <c r="C105" s="327">
        <f t="shared" si="17"/>
        <v>9</v>
      </c>
      <c r="D105" s="241">
        <f t="shared" si="9"/>
        <v>0</v>
      </c>
      <c r="E105" s="18">
        <f>'인원 입력 기능'!J105</f>
        <v>0</v>
      </c>
      <c r="F105" s="513">
        <f t="shared" si="7"/>
        <v>0</v>
      </c>
      <c r="G105" s="16">
        <f t="shared" si="18"/>
        <v>387575</v>
      </c>
      <c r="H105" s="508">
        <f t="shared" si="8"/>
        <v>1</v>
      </c>
      <c r="I105" s="7"/>
    </row>
    <row r="106" spans="1:11" ht="21" customHeight="1" x14ac:dyDescent="0.45">
      <c r="A106" s="7"/>
      <c r="B106" s="211"/>
      <c r="C106" s="211"/>
      <c r="D106" s="211"/>
      <c r="E106" s="7"/>
      <c r="F106" s="7"/>
      <c r="G106" s="7"/>
      <c r="H106" s="7"/>
      <c r="I106" s="7"/>
    </row>
    <row r="107" spans="1:11" ht="21" customHeight="1" x14ac:dyDescent="0.45"/>
  </sheetData>
  <mergeCells count="2">
    <mergeCell ref="C2:D2"/>
    <mergeCell ref="C3:D3"/>
  </mergeCells>
  <phoneticPr fontId="1" type="noConversion"/>
  <conditionalFormatting sqref="B6:B105">
    <cfRule type="expression" dxfId="9" priority="1">
      <formula>$B6=$B7</formula>
    </cfRule>
  </conditionalFormatting>
  <conditionalFormatting sqref="B90 B97">
    <cfRule type="expression" dxfId="8" priority="12">
      <formula>$B90=#REF!</formula>
    </cfRule>
  </conditionalFormatting>
  <conditionalFormatting sqref="B6:H105">
    <cfRule type="expression" dxfId="0" priority="2">
      <formula>OR($B6=$M$6:$M$13)</formula>
    </cfRule>
  </conditionalFormatting>
  <pageMargins left="0.7" right="0.7" top="0.75" bottom="0.75" header="0.3" footer="0.3"/>
  <pageSetup paperSize="9" scale="4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1B8F-B98B-884A-9264-AF827B58C631}">
  <sheetPr>
    <tabColor rgb="FF00B050"/>
    <pageSetUpPr fitToPage="1"/>
  </sheetPr>
  <dimension ref="A1:AM107"/>
  <sheetViews>
    <sheetView topLeftCell="E43" zoomScale="85" zoomScaleNormal="85" workbookViewId="0">
      <selection activeCell="N37" sqref="N37"/>
    </sheetView>
  </sheetViews>
  <sheetFormatPr defaultRowHeight="17" x14ac:dyDescent="0.45"/>
  <cols>
    <col min="2" max="2" width="14.08203125" style="41" customWidth="1"/>
    <col min="3" max="28" width="14.08203125" customWidth="1"/>
    <col min="29" max="30" width="17.08203125" hidden="1" customWidth="1"/>
    <col min="31" max="35" width="11.25" style="10" hidden="1" customWidth="1"/>
    <col min="36" max="36" width="13.33203125" style="10" hidden="1" customWidth="1"/>
    <col min="37" max="39" width="8.6640625" hidden="1" customWidth="1"/>
  </cols>
  <sheetData>
    <row r="1" spans="1:39" ht="17.5" thickBot="1" x14ac:dyDescent="0.5">
      <c r="A1" s="7"/>
      <c r="B1" s="31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39" ht="21" customHeight="1" x14ac:dyDescent="0.45">
      <c r="A2" s="7"/>
      <c r="B2" s="2" t="s">
        <v>12</v>
      </c>
      <c r="C2" s="456" t="s">
        <v>75</v>
      </c>
      <c r="D2" s="457"/>
      <c r="E2" s="45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E2"/>
      <c r="AF2"/>
      <c r="AG2"/>
      <c r="AH2"/>
      <c r="AI2"/>
      <c r="AJ2"/>
    </row>
    <row r="3" spans="1:39" ht="21" customHeight="1" thickBot="1" x14ac:dyDescent="0.5">
      <c r="A3" s="7"/>
      <c r="B3" s="1" t="s">
        <v>2</v>
      </c>
      <c r="C3" s="459" t="s">
        <v>131</v>
      </c>
      <c r="D3" s="460"/>
      <c r="E3" s="46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E3"/>
      <c r="AF3"/>
      <c r="AG3"/>
      <c r="AH3"/>
      <c r="AI3"/>
      <c r="AJ3"/>
    </row>
    <row r="4" spans="1:39" ht="21" customHeight="1" thickBot="1" x14ac:dyDescent="0.5">
      <c r="A4" s="7"/>
      <c r="B4" s="32"/>
      <c r="C4" s="5"/>
      <c r="D4" s="5"/>
      <c r="E4" s="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9" s="41" customFormat="1" ht="21" customHeight="1" thickBot="1" x14ac:dyDescent="0.5">
      <c r="A5" s="31"/>
      <c r="B5" s="33" t="s">
        <v>20</v>
      </c>
      <c r="C5" s="42">
        <v>26</v>
      </c>
      <c r="D5" s="43">
        <v>24</v>
      </c>
      <c r="E5" s="43">
        <v>23</v>
      </c>
      <c r="F5" s="43">
        <v>22</v>
      </c>
      <c r="G5" s="43">
        <v>21</v>
      </c>
      <c r="H5" s="43">
        <v>20</v>
      </c>
      <c r="I5" s="43">
        <v>19</v>
      </c>
      <c r="J5" s="43">
        <v>18</v>
      </c>
      <c r="K5" s="43">
        <v>17</v>
      </c>
      <c r="L5" s="43">
        <v>16</v>
      </c>
      <c r="M5" s="43">
        <v>15</v>
      </c>
      <c r="N5" s="43">
        <v>14</v>
      </c>
      <c r="O5" s="43">
        <v>13</v>
      </c>
      <c r="P5" s="43">
        <v>12</v>
      </c>
      <c r="Q5" s="43">
        <v>11</v>
      </c>
      <c r="R5" s="43">
        <v>10</v>
      </c>
      <c r="S5" s="43">
        <v>9</v>
      </c>
      <c r="T5" s="43">
        <v>8</v>
      </c>
      <c r="U5" s="43">
        <v>7</v>
      </c>
      <c r="V5" s="43">
        <v>6</v>
      </c>
      <c r="W5" s="43">
        <v>5</v>
      </c>
      <c r="X5" s="43">
        <v>4</v>
      </c>
      <c r="Y5" s="43">
        <v>3</v>
      </c>
      <c r="Z5" s="43">
        <v>2</v>
      </c>
      <c r="AA5" s="44">
        <v>0</v>
      </c>
      <c r="AB5" s="45"/>
      <c r="AC5" s="45" t="s">
        <v>16</v>
      </c>
      <c r="AD5" s="45" t="s">
        <v>17</v>
      </c>
      <c r="AE5" s="45" t="s">
        <v>13</v>
      </c>
      <c r="AF5" s="45" t="s">
        <v>18</v>
      </c>
      <c r="AG5" s="45" t="s">
        <v>19</v>
      </c>
      <c r="AH5" s="45" t="s">
        <v>35</v>
      </c>
      <c r="AI5" s="45" t="s">
        <v>36</v>
      </c>
      <c r="AJ5" s="45" t="s">
        <v>15</v>
      </c>
    </row>
    <row r="6" spans="1:39" ht="21" customHeight="1" x14ac:dyDescent="0.45">
      <c r="A6" s="7"/>
      <c r="B6" s="34">
        <v>100</v>
      </c>
      <c r="C6" s="19">
        <f>IF(OR($B6-C$5&gt;74, $B6-C$5=73, $B6-C$5=1, $B6-C$5&lt;0),"",ROUND(($B6-C$5)*'점수 계산기'!$C$27+C$5*'점수 계산기'!$C$28+'점수 계산기'!$C$31,0))</f>
        <v>142</v>
      </c>
      <c r="D6" s="19" t="str">
        <f>IF(OR($B6-D$5&gt;74, $B6-D$5=73, $B6-D$5=1, $B6-D$5&lt;0),"",ROUND(($B6-D$5)*'점수 계산기'!$C$27+D$5*'점수 계산기'!$C$28+'점수 계산기'!$C$31,0))</f>
        <v/>
      </c>
      <c r="E6" s="19" t="str">
        <f>IF(OR($B6-E$5&gt;74, $B6-E$5=73, $B6-E$5=1, $B6-E$5&lt;0),"",ROUND(($B6-E$5)*'점수 계산기'!$C$27+E$5*'점수 계산기'!$C$28+'점수 계산기'!$C$31,0))</f>
        <v/>
      </c>
      <c r="F6" s="19" t="str">
        <f>IF(OR($B6-F$5&gt;74, $B6-F$5=73, $B6-F$5=1, $B6-F$5&lt;0),"",ROUND(($B6-F$5)*'점수 계산기'!$C$27+F$5*'점수 계산기'!$C$28+'점수 계산기'!$C$31,0))</f>
        <v/>
      </c>
      <c r="G6" s="19" t="str">
        <f>IF(OR($B6-G$5&gt;74, $B6-G$5=73, $B6-G$5=1, $B6-G$5&lt;0),"",ROUND(($B6-G$5)*'점수 계산기'!$C$27+G$5*'점수 계산기'!$C$28+'점수 계산기'!$C$31,0))</f>
        <v/>
      </c>
      <c r="H6" s="19" t="str">
        <f>IF(OR($B6-H$5&gt;74, $B6-H$5=73, $B6-H$5=1, $B6-H$5&lt;0),"",ROUND(($B6-H$5)*'점수 계산기'!$C$27+H$5*'점수 계산기'!$C$28+'점수 계산기'!$C$31,0))</f>
        <v/>
      </c>
      <c r="I6" s="19" t="str">
        <f>IF(OR($B6-I$5&gt;74, $B6-I$5=73, $B6-I$5=1, $B6-I$5&lt;0),"",ROUND(($B6-I$5)*'점수 계산기'!$C$27+I$5*'점수 계산기'!$C$28+'점수 계산기'!$C$31,0))</f>
        <v/>
      </c>
      <c r="J6" s="19" t="str">
        <f>IF(OR($B6-J$5&gt;74, $B6-J$5=73, $B6-J$5=1, $B6-J$5&lt;0),"",ROUND(($B6-J$5)*'점수 계산기'!$C$27+J$5*'점수 계산기'!$C$28+'점수 계산기'!$C$31,0))</f>
        <v/>
      </c>
      <c r="K6" s="19" t="str">
        <f>IF(OR($B6-K$5&gt;74, $B6-K$5=73, $B6-K$5=1, $B6-K$5&lt;0),"",ROUND(($B6-K$5)*'점수 계산기'!$C$27+K$5*'점수 계산기'!$C$28+'점수 계산기'!$C$31,0))</f>
        <v/>
      </c>
      <c r="L6" s="19" t="str">
        <f>IF(OR($B6-L$5&gt;74, $B6-L$5=73, $B6-L$5=1, $B6-L$5&lt;0),"",ROUND(($B6-L$5)*'점수 계산기'!$C$27+L$5*'점수 계산기'!$C$28+'점수 계산기'!$C$31,0))</f>
        <v/>
      </c>
      <c r="M6" s="19" t="str">
        <f>IF(OR($B6-M$5&gt;74, $B6-M$5=73, $B6-M$5=1, $B6-M$5&lt;0),"",ROUND(($B6-M$5)*'점수 계산기'!$C$27+M$5*'점수 계산기'!$C$28+'점수 계산기'!$C$31,0))</f>
        <v/>
      </c>
      <c r="N6" s="19" t="str">
        <f>IF(OR($B6-N$5&gt;74, $B6-N$5=73, $B6-N$5=1, $B6-N$5&lt;0),"",ROUND(($B6-N$5)*'점수 계산기'!$C$27+N$5*'점수 계산기'!$C$28+'점수 계산기'!$C$31,0))</f>
        <v/>
      </c>
      <c r="O6" s="19" t="str">
        <f>IF(OR($B6-O$5&gt;74, $B6-O$5=73, $B6-O$5=1, $B6-O$5&lt;0),"",ROUND(($B6-O$5)*'점수 계산기'!$C$27+O$5*'점수 계산기'!$C$28+'점수 계산기'!$C$31,0))</f>
        <v/>
      </c>
      <c r="P6" s="19" t="str">
        <f>IF(OR($B6-P$5&gt;74, $B6-P$5=73, $B6-P$5=1, $B6-P$5&lt;0),"",ROUND(($B6-P$5)*'점수 계산기'!$C$27+P$5*'점수 계산기'!$C$28+'점수 계산기'!$C$31,0))</f>
        <v/>
      </c>
      <c r="Q6" s="19" t="str">
        <f>IF(OR($B6-Q$5&gt;74, $B6-Q$5=73, $B6-Q$5=1, $B6-Q$5&lt;0),"",ROUND(($B6-Q$5)*'점수 계산기'!$C$27+Q$5*'점수 계산기'!$C$28+'점수 계산기'!$C$31,0))</f>
        <v/>
      </c>
      <c r="R6" s="19" t="str">
        <f>IF(OR($B6-R$5&gt;74, $B6-R$5=73, $B6-R$5=1, $B6-R$5&lt;0),"",ROUND(($B6-R$5)*'점수 계산기'!$C$27+R$5*'점수 계산기'!$C$28+'점수 계산기'!$C$31,0))</f>
        <v/>
      </c>
      <c r="S6" s="19" t="str">
        <f>IF(OR($B6-S$5&gt;74, $B6-S$5=73, $B6-S$5=1, $B6-S$5&lt;0),"",ROUND(($B6-S$5)*'점수 계산기'!$C$27+S$5*'점수 계산기'!$C$28+'점수 계산기'!$C$31,0))</f>
        <v/>
      </c>
      <c r="T6" s="19" t="str">
        <f>IF(OR($B6-T$5&gt;74, $B6-T$5=73, $B6-T$5=1, $B6-T$5&lt;0),"",ROUND(($B6-T$5)*'점수 계산기'!$C$27+T$5*'점수 계산기'!$C$28+'점수 계산기'!$C$31,0))</f>
        <v/>
      </c>
      <c r="U6" s="19" t="str">
        <f>IF(OR($B6-U$5&gt;74, $B6-U$5=73, $B6-U$5=1, $B6-U$5&lt;0),"",ROUND(($B6-U$5)*'점수 계산기'!$C$27+U$5*'점수 계산기'!$C$28+'점수 계산기'!$C$31,0))</f>
        <v/>
      </c>
      <c r="V6" s="19" t="str">
        <f>IF(OR($B6-V$5&gt;74, $B6-V$5=73, $B6-V$5=1, $B6-V$5&lt;0),"",ROUND(($B6-V$5)*'점수 계산기'!$C$27+V$5*'점수 계산기'!$C$28+'점수 계산기'!$C$31,0))</f>
        <v/>
      </c>
      <c r="W6" s="19" t="str">
        <f>IF(OR($B6-W$5&gt;74, $B6-W$5=73, $B6-W$5=1, $B6-W$5&lt;0),"",ROUND(($B6-W$5)*'점수 계산기'!$C$27+W$5*'점수 계산기'!$C$28+'점수 계산기'!$C$31,0))</f>
        <v/>
      </c>
      <c r="X6" s="19" t="str">
        <f>IF(OR($B6-X$5&gt;74, $B6-X$5=73, $B6-X$5=1, $B6-X$5&lt;0),"",ROUND(($B6-X$5)*'점수 계산기'!$C$27+X$5*'점수 계산기'!$C$28+'점수 계산기'!$C$31,0))</f>
        <v/>
      </c>
      <c r="Y6" s="19" t="str">
        <f>IF(OR($B6-Y$5&gt;74, $B6-Y$5=73, $B6-Y$5=1, $B6-Y$5&lt;0),"",ROUND(($B6-Y$5)*'점수 계산기'!$C$27+Y$5*'점수 계산기'!$C$28+'점수 계산기'!$C$31,0))</f>
        <v/>
      </c>
      <c r="Z6" s="19" t="str">
        <f>IF(OR($B6-Z$5&gt;74, $B6-Z$5=73, $B6-Z$5=1, $B6-Z$5&lt;0),"",ROUND(($B6-Z$5)*'점수 계산기'!$C$27+Z$5*'점수 계산기'!$C$28+'점수 계산기'!$C$31,0))</f>
        <v/>
      </c>
      <c r="AA6" s="20" t="str">
        <f>IF(OR($B6-AA$5&gt;74, $B6-AA$5=73, $B6-AA$5=1, $B6-AA$5&lt;0),"",ROUND(($B6-AA$5)*'점수 계산기'!$C$27+AA$5*'점수 계산기'!$C$28+'점수 계산기'!$C$31,0))</f>
        <v/>
      </c>
      <c r="AB6" s="10"/>
      <c r="AC6" s="10">
        <f>MIN(C6:AA6)</f>
        <v>142</v>
      </c>
      <c r="AD6" s="10">
        <f>MAX(C6:AA6)</f>
        <v>142</v>
      </c>
      <c r="AE6" s="10">
        <f>IF(AC6=AD6,MAX(C6:AA6),MIN(C6:AA6)&amp;" ~ "&amp;MAX(C6:AA6))</f>
        <v>142</v>
      </c>
      <c r="AF6" s="10">
        <f>IF(ROUND(AC6,0)&gt;=$AM$6,1,IF(ROUND(AC6,0)&gt;=$AM$7,2,IF(ROUND(AC6,0)&gt;=$AM$8,3,IF(ROUND(AC6,0)&gt;=$AM$9,4,IF(ROUND(AC6,0)&gt;=$AM$10,5,IF(ROUND(AC6,0)&gt;=$AM$11,6,IF(ROUND(AC6,0)&gt;=$AM$12,7,IF(ROUND(AC6,0)&gt;=$AM$13,8,9))))))))</f>
        <v>1</v>
      </c>
      <c r="AG6" s="10">
        <f>IF(ROUND(AD6,0)&gt;=$AM$6,1,IF(ROUND(AD6,0)&gt;=$AM$7,2,IF(ROUND(AD6,0)&gt;=$AM$8,3,IF(ROUND(AD6,0)&gt;=$AM$9,4,IF(ROUND(AD6,0)&gt;=$AM$10,5,IF(ROUND(AD6,0)&gt;=$AM$11,6,IF(ROUND(AD6,0)&gt;=$AM$12,7,IF(ROUND(AD6,0)&gt;=$AM$13,8,9))))))))</f>
        <v>1</v>
      </c>
      <c r="AH6" s="10">
        <f>IF(AF6=AG6,AF6,AF6&amp;" ~ "&amp;AG6)</f>
        <v>1</v>
      </c>
      <c r="AI6" s="10" t="str">
        <f>IF(AF6=AG6, AG6&amp;"등급", "조건부 "&amp;AG6&amp;"등급")</f>
        <v>1등급</v>
      </c>
      <c r="AJ6" s="11" t="e">
        <f>IF(AC6=AD6,VLOOKUP(AE6,'인원 입력 기능'!$B$5:$F$102,6,0), VLOOKUP(AC6,'인원 입력 기능'!$B$5:$F$102,6,0)&amp;" ~ "&amp;VLOOKUP(AD6,'인원 입력 기능'!$B$5:$F$102,6,0))</f>
        <v>#REF!</v>
      </c>
      <c r="AL6" s="10">
        <v>1</v>
      </c>
      <c r="AM6" s="10">
        <v>137</v>
      </c>
    </row>
    <row r="7" spans="1:39" ht="21" customHeight="1" x14ac:dyDescent="0.45">
      <c r="A7" s="7"/>
      <c r="B7" s="35">
        <v>99</v>
      </c>
      <c r="C7" s="19" t="str">
        <f>IF(OR($B7-C$5&gt;74, $B7-C$5=73, $B7-C$5=1, $B7-C$5&lt;0),"",ROUND(($B7-C$5)*'점수 계산기'!$C$27+C$5*'점수 계산기'!$C$28+'점수 계산기'!$C$31,0))</f>
        <v/>
      </c>
      <c r="D7" s="19" t="str">
        <f>IF(OR($B7-D$5&gt;74, $B7-D$5=73, $B7-D$5=1, $B7-D$5&lt;0),"",ROUND(($B7-D$5)*'점수 계산기'!$C$27+D$5*'점수 계산기'!$C$28+'점수 계산기'!$C$31,0))</f>
        <v/>
      </c>
      <c r="E7" s="19" t="str">
        <f>IF(OR($B7-E$5&gt;74, $B7-E$5=73, $B7-E$5=1, $B7-E$5&lt;0),"",ROUND(($B7-E$5)*'점수 계산기'!$C$27+E$5*'점수 계산기'!$C$28+'점수 계산기'!$C$31,0))</f>
        <v/>
      </c>
      <c r="F7" s="19" t="str">
        <f>IF(OR($B7-F$5&gt;74, $B7-F$5=73, $B7-F$5=1, $B7-F$5&lt;0),"",ROUND(($B7-F$5)*'점수 계산기'!$C$27+F$5*'점수 계산기'!$C$28+'점수 계산기'!$C$31,0))</f>
        <v/>
      </c>
      <c r="G7" s="19" t="str">
        <f>IF(OR($B7-G$5&gt;74, $B7-G$5=73, $B7-G$5=1, $B7-G$5&lt;0),"",ROUND(($B7-G$5)*'점수 계산기'!$C$27+G$5*'점수 계산기'!$C$28+'점수 계산기'!$C$31,0))</f>
        <v/>
      </c>
      <c r="H7" s="19" t="str">
        <f>IF(OR($B7-H$5&gt;74, $B7-H$5=73, $B7-H$5=1, $B7-H$5&lt;0),"",ROUND(($B7-H$5)*'점수 계산기'!$C$27+H$5*'점수 계산기'!$C$28+'점수 계산기'!$C$31,0))</f>
        <v/>
      </c>
      <c r="I7" s="19" t="str">
        <f>IF(OR($B7-I$5&gt;74, $B7-I$5=73, $B7-I$5=1, $B7-I$5&lt;0),"",ROUND(($B7-I$5)*'점수 계산기'!$C$27+I$5*'점수 계산기'!$C$28+'점수 계산기'!$C$31,0))</f>
        <v/>
      </c>
      <c r="J7" s="19" t="str">
        <f>IF(OR($B7-J$5&gt;74, $B7-J$5=73, $B7-J$5=1, $B7-J$5&lt;0),"",ROUND(($B7-J$5)*'점수 계산기'!$C$27+J$5*'점수 계산기'!$C$28+'점수 계산기'!$C$31,0))</f>
        <v/>
      </c>
      <c r="K7" s="19" t="str">
        <f>IF(OR($B7-K$5&gt;74, $B7-K$5=73, $B7-K$5=1, $B7-K$5&lt;0),"",ROUND(($B7-K$5)*'점수 계산기'!$C$27+K$5*'점수 계산기'!$C$28+'점수 계산기'!$C$31,0))</f>
        <v/>
      </c>
      <c r="L7" s="19" t="str">
        <f>IF(OR($B7-L$5&gt;74, $B7-L$5=73, $B7-L$5=1, $B7-L$5&lt;0),"",ROUND(($B7-L$5)*'점수 계산기'!$C$27+L$5*'점수 계산기'!$C$28+'점수 계산기'!$C$31,0))</f>
        <v/>
      </c>
      <c r="M7" s="19" t="str">
        <f>IF(OR($B7-M$5&gt;74, $B7-M$5=73, $B7-M$5=1, $B7-M$5&lt;0),"",ROUND(($B7-M$5)*'점수 계산기'!$C$27+M$5*'점수 계산기'!$C$28+'점수 계산기'!$C$31,0))</f>
        <v/>
      </c>
      <c r="N7" s="19" t="str">
        <f>IF(OR($B7-N$5&gt;74, $B7-N$5=73, $B7-N$5=1, $B7-N$5&lt;0),"",ROUND(($B7-N$5)*'점수 계산기'!$C$27+N$5*'점수 계산기'!$C$28+'점수 계산기'!$C$31,0))</f>
        <v/>
      </c>
      <c r="O7" s="19" t="str">
        <f>IF(OR($B7-O$5&gt;74, $B7-O$5=73, $B7-O$5=1, $B7-O$5&lt;0),"",ROUND(($B7-O$5)*'점수 계산기'!$C$27+O$5*'점수 계산기'!$C$28+'점수 계산기'!$C$31,0))</f>
        <v/>
      </c>
      <c r="P7" s="19" t="str">
        <f>IF(OR($B7-P$5&gt;74, $B7-P$5=73, $B7-P$5=1, $B7-P$5&lt;0),"",ROUND(($B7-P$5)*'점수 계산기'!$C$27+P$5*'점수 계산기'!$C$28+'점수 계산기'!$C$31,0))</f>
        <v/>
      </c>
      <c r="Q7" s="19" t="str">
        <f>IF(OR($B7-Q$5&gt;74, $B7-Q$5=73, $B7-Q$5=1, $B7-Q$5&lt;0),"",ROUND(($B7-Q$5)*'점수 계산기'!$C$27+Q$5*'점수 계산기'!$C$28+'점수 계산기'!$C$31,0))</f>
        <v/>
      </c>
      <c r="R7" s="19" t="str">
        <f>IF(OR($B7-R$5&gt;74, $B7-R$5=73, $B7-R$5=1, $B7-R$5&lt;0),"",ROUND(($B7-R$5)*'점수 계산기'!$C$27+R$5*'점수 계산기'!$C$28+'점수 계산기'!$C$31,0))</f>
        <v/>
      </c>
      <c r="S7" s="19" t="str">
        <f>IF(OR($B7-S$5&gt;74, $B7-S$5=73, $B7-S$5=1, $B7-S$5&lt;0),"",ROUND(($B7-S$5)*'점수 계산기'!$C$27+S$5*'점수 계산기'!$C$28+'점수 계산기'!$C$31,0))</f>
        <v/>
      </c>
      <c r="T7" s="19" t="str">
        <f>IF(OR($B7-T$5&gt;74, $B7-T$5=73, $B7-T$5=1, $B7-T$5&lt;0),"",ROUND(($B7-T$5)*'점수 계산기'!$C$27+T$5*'점수 계산기'!$C$28+'점수 계산기'!$C$31,0))</f>
        <v/>
      </c>
      <c r="U7" s="19" t="str">
        <f>IF(OR($B7-U$5&gt;74, $B7-U$5=73, $B7-U$5=1, $B7-U$5&lt;0),"",ROUND(($B7-U$5)*'점수 계산기'!$C$27+U$5*'점수 계산기'!$C$28+'점수 계산기'!$C$31,0))</f>
        <v/>
      </c>
      <c r="V7" s="19" t="str">
        <f>IF(OR($B7-V$5&gt;74, $B7-V$5=73, $B7-V$5=1, $B7-V$5&lt;0),"",ROUND(($B7-V$5)*'점수 계산기'!$C$27+V$5*'점수 계산기'!$C$28+'점수 계산기'!$C$31,0))</f>
        <v/>
      </c>
      <c r="W7" s="19" t="str">
        <f>IF(OR($B7-W$5&gt;74, $B7-W$5=73, $B7-W$5=1, $B7-W$5&lt;0),"",ROUND(($B7-W$5)*'점수 계산기'!$C$27+W$5*'점수 계산기'!$C$28+'점수 계산기'!$C$31,0))</f>
        <v/>
      </c>
      <c r="X7" s="19" t="str">
        <f>IF(OR($B7-X$5&gt;74, $B7-X$5=73, $B7-X$5=1, $B7-X$5&lt;0),"",ROUND(($B7-X$5)*'점수 계산기'!$C$27+X$5*'점수 계산기'!$C$28+'점수 계산기'!$C$31,0))</f>
        <v/>
      </c>
      <c r="Y7" s="19" t="str">
        <f>IF(OR($B7-Y$5&gt;74, $B7-Y$5=73, $B7-Y$5=1, $B7-Y$5&lt;0),"",ROUND(($B7-Y$5)*'점수 계산기'!$C$27+Y$5*'점수 계산기'!$C$28+'점수 계산기'!$C$31,0))</f>
        <v/>
      </c>
      <c r="Z7" s="19" t="str">
        <f>IF(OR($B7-Z$5&gt;74, $B7-Z$5=73, $B7-Z$5=1, $B7-Z$5&lt;0),"",ROUND(($B7-Z$5)*'점수 계산기'!$C$27+Z$5*'점수 계산기'!$C$28+'점수 계산기'!$C$31,0))</f>
        <v/>
      </c>
      <c r="AA7" s="20" t="str">
        <f>IF(OR($B7-AA$5&gt;74, $B7-AA$5=73, $B7-AA$5=1, $B7-AA$5&lt;0),"",ROUND(($B7-AA$5)*'점수 계산기'!$C$27+AA$5*'점수 계산기'!$C$28+'점수 계산기'!$C$31,0))</f>
        <v/>
      </c>
      <c r="AB7" s="10"/>
      <c r="AC7" s="10">
        <f t="shared" ref="AC7:AC70" si="0">MIN(C7:AA7)</f>
        <v>0</v>
      </c>
      <c r="AD7" s="10">
        <f t="shared" ref="AD7:AD70" si="1">MAX(C7:AA7)</f>
        <v>0</v>
      </c>
      <c r="AI7" s="10" t="str">
        <f t="shared" ref="AI7:AI70" si="2">IF(AF7=AG7, AG7&amp;"등급", "조건부 "&amp;AG7&amp;"등급")</f>
        <v>등급</v>
      </c>
      <c r="AJ7" s="11"/>
      <c r="AL7" s="10">
        <v>2</v>
      </c>
      <c r="AM7" s="10">
        <v>127</v>
      </c>
    </row>
    <row r="8" spans="1:39" ht="21" customHeight="1" x14ac:dyDescent="0.45">
      <c r="A8" s="7"/>
      <c r="B8" s="35">
        <v>98</v>
      </c>
      <c r="C8" s="19">
        <f>IF(OR($B8-C$5&gt;74, $B8-C$5=73, $B8-C$5=1, $B8-C$5&lt;0),"",ROUND(($B8-C$5)*'점수 계산기'!$C$27+C$5*'점수 계산기'!$C$28+'점수 계산기'!$C$31,0))</f>
        <v>140</v>
      </c>
      <c r="D8" s="19">
        <f>IF(OR($B8-D$5&gt;74, $B8-D$5=73, $B8-D$5=1, $B8-D$5&lt;0),"",ROUND(($B8-D$5)*'점수 계산기'!$C$27+D$5*'점수 계산기'!$C$28+'점수 계산기'!$C$31,0))</f>
        <v>140</v>
      </c>
      <c r="E8" s="19" t="str">
        <f>IF(OR($B8-E$5&gt;74, $B8-E$5=73, $B8-E$5=1, $B8-E$5&lt;0),"",ROUND(($B8-E$5)*'점수 계산기'!$C$27+E$5*'점수 계산기'!$C$28+'점수 계산기'!$C$31,0))</f>
        <v/>
      </c>
      <c r="F8" s="19" t="str">
        <f>IF(OR($B8-F$5&gt;74, $B8-F$5=73, $B8-F$5=1, $B8-F$5&lt;0),"",ROUND(($B8-F$5)*'점수 계산기'!$C$27+F$5*'점수 계산기'!$C$28+'점수 계산기'!$C$31,0))</f>
        <v/>
      </c>
      <c r="G8" s="19" t="str">
        <f>IF(OR($B8-G$5&gt;74, $B8-G$5=73, $B8-G$5=1, $B8-G$5&lt;0),"",ROUND(($B8-G$5)*'점수 계산기'!$C$27+G$5*'점수 계산기'!$C$28+'점수 계산기'!$C$31,0))</f>
        <v/>
      </c>
      <c r="H8" s="19" t="str">
        <f>IF(OR($B8-H$5&gt;74, $B8-H$5=73, $B8-H$5=1, $B8-H$5&lt;0),"",ROUND(($B8-H$5)*'점수 계산기'!$C$27+H$5*'점수 계산기'!$C$28+'점수 계산기'!$C$31,0))</f>
        <v/>
      </c>
      <c r="I8" s="19" t="str">
        <f>IF(OR($B8-I$5&gt;74, $B8-I$5=73, $B8-I$5=1, $B8-I$5&lt;0),"",ROUND(($B8-I$5)*'점수 계산기'!$C$27+I$5*'점수 계산기'!$C$28+'점수 계산기'!$C$31,0))</f>
        <v/>
      </c>
      <c r="J8" s="19" t="str">
        <f>IF(OR($B8-J$5&gt;74, $B8-J$5=73, $B8-J$5=1, $B8-J$5&lt;0),"",ROUND(($B8-J$5)*'점수 계산기'!$C$27+J$5*'점수 계산기'!$C$28+'점수 계산기'!$C$31,0))</f>
        <v/>
      </c>
      <c r="K8" s="19" t="str">
        <f>IF(OR($B8-K$5&gt;74, $B8-K$5=73, $B8-K$5=1, $B8-K$5&lt;0),"",ROUND(($B8-K$5)*'점수 계산기'!$C$27+K$5*'점수 계산기'!$C$28+'점수 계산기'!$C$31,0))</f>
        <v/>
      </c>
      <c r="L8" s="19" t="str">
        <f>IF(OR($B8-L$5&gt;74, $B8-L$5=73, $B8-L$5=1, $B8-L$5&lt;0),"",ROUND(($B8-L$5)*'점수 계산기'!$C$27+L$5*'점수 계산기'!$C$28+'점수 계산기'!$C$31,0))</f>
        <v/>
      </c>
      <c r="M8" s="19" t="str">
        <f>IF(OR($B8-M$5&gt;74, $B8-M$5=73, $B8-M$5=1, $B8-M$5&lt;0),"",ROUND(($B8-M$5)*'점수 계산기'!$C$27+M$5*'점수 계산기'!$C$28+'점수 계산기'!$C$31,0))</f>
        <v/>
      </c>
      <c r="N8" s="19" t="str">
        <f>IF(OR($B8-N$5&gt;74, $B8-N$5=73, $B8-N$5=1, $B8-N$5&lt;0),"",ROUND(($B8-N$5)*'점수 계산기'!$C$27+N$5*'점수 계산기'!$C$28+'점수 계산기'!$C$31,0))</f>
        <v/>
      </c>
      <c r="O8" s="19" t="str">
        <f>IF(OR($B8-O$5&gt;74, $B8-O$5=73, $B8-O$5=1, $B8-O$5&lt;0),"",ROUND(($B8-O$5)*'점수 계산기'!$C$27+O$5*'점수 계산기'!$C$28+'점수 계산기'!$C$31,0))</f>
        <v/>
      </c>
      <c r="P8" s="19" t="str">
        <f>IF(OR($B8-P$5&gt;74, $B8-P$5=73, $B8-P$5=1, $B8-P$5&lt;0),"",ROUND(($B8-P$5)*'점수 계산기'!$C$27+P$5*'점수 계산기'!$C$28+'점수 계산기'!$C$31,0))</f>
        <v/>
      </c>
      <c r="Q8" s="19" t="str">
        <f>IF(OR($B8-Q$5&gt;74, $B8-Q$5=73, $B8-Q$5=1, $B8-Q$5&lt;0),"",ROUND(($B8-Q$5)*'점수 계산기'!$C$27+Q$5*'점수 계산기'!$C$28+'점수 계산기'!$C$31,0))</f>
        <v/>
      </c>
      <c r="R8" s="19" t="str">
        <f>IF(OR($B8-R$5&gt;74, $B8-R$5=73, $B8-R$5=1, $B8-R$5&lt;0),"",ROUND(($B8-R$5)*'점수 계산기'!$C$27+R$5*'점수 계산기'!$C$28+'점수 계산기'!$C$31,0))</f>
        <v/>
      </c>
      <c r="S8" s="19" t="str">
        <f>IF(OR($B8-S$5&gt;74, $B8-S$5=73, $B8-S$5=1, $B8-S$5&lt;0),"",ROUND(($B8-S$5)*'점수 계산기'!$C$27+S$5*'점수 계산기'!$C$28+'점수 계산기'!$C$31,0))</f>
        <v/>
      </c>
      <c r="T8" s="19" t="str">
        <f>IF(OR($B8-T$5&gt;74, $B8-T$5=73, $B8-T$5=1, $B8-T$5&lt;0),"",ROUND(($B8-T$5)*'점수 계산기'!$C$27+T$5*'점수 계산기'!$C$28+'점수 계산기'!$C$31,0))</f>
        <v/>
      </c>
      <c r="U8" s="19" t="str">
        <f>IF(OR($B8-U$5&gt;74, $B8-U$5=73, $B8-U$5=1, $B8-U$5&lt;0),"",ROUND(($B8-U$5)*'점수 계산기'!$C$27+U$5*'점수 계산기'!$C$28+'점수 계산기'!$C$31,0))</f>
        <v/>
      </c>
      <c r="V8" s="19" t="str">
        <f>IF(OR($B8-V$5&gt;74, $B8-V$5=73, $B8-V$5=1, $B8-V$5&lt;0),"",ROUND(($B8-V$5)*'점수 계산기'!$C$27+V$5*'점수 계산기'!$C$28+'점수 계산기'!$C$31,0))</f>
        <v/>
      </c>
      <c r="W8" s="19" t="str">
        <f>IF(OR($B8-W$5&gt;74, $B8-W$5=73, $B8-W$5=1, $B8-W$5&lt;0),"",ROUND(($B8-W$5)*'점수 계산기'!$C$27+W$5*'점수 계산기'!$C$28+'점수 계산기'!$C$31,0))</f>
        <v/>
      </c>
      <c r="X8" s="19" t="str">
        <f>IF(OR($B8-X$5&gt;74, $B8-X$5=73, $B8-X$5=1, $B8-X$5&lt;0),"",ROUND(($B8-X$5)*'점수 계산기'!$C$27+X$5*'점수 계산기'!$C$28+'점수 계산기'!$C$31,0))</f>
        <v/>
      </c>
      <c r="Y8" s="19" t="str">
        <f>IF(OR($B8-Y$5&gt;74, $B8-Y$5=73, $B8-Y$5=1, $B8-Y$5&lt;0),"",ROUND(($B8-Y$5)*'점수 계산기'!$C$27+Y$5*'점수 계산기'!$C$28+'점수 계산기'!$C$31,0))</f>
        <v/>
      </c>
      <c r="Z8" s="19" t="str">
        <f>IF(OR($B8-Z$5&gt;74, $B8-Z$5=73, $B8-Z$5=1, $B8-Z$5&lt;0),"",ROUND(($B8-Z$5)*'점수 계산기'!$C$27+Z$5*'점수 계산기'!$C$28+'점수 계산기'!$C$31,0))</f>
        <v/>
      </c>
      <c r="AA8" s="20" t="str">
        <f>IF(OR($B8-AA$5&gt;74, $B8-AA$5=73, $B8-AA$5=1, $B8-AA$5&lt;0),"",ROUND(($B8-AA$5)*'점수 계산기'!$C$27+AA$5*'점수 계산기'!$C$28+'점수 계산기'!$C$31,0))</f>
        <v/>
      </c>
      <c r="AB8" s="10"/>
      <c r="AC8" s="10">
        <f t="shared" si="0"/>
        <v>140</v>
      </c>
      <c r="AD8" s="10">
        <f t="shared" si="1"/>
        <v>140</v>
      </c>
      <c r="AE8" s="10">
        <f t="shared" ref="AE8:AE39" si="3">IF(AC8=AD8,MAX(C8:AA8),MIN(C8:AA8)&amp;" ~ "&amp;MAX(C8:AA8))</f>
        <v>140</v>
      </c>
      <c r="AF8" s="10">
        <f t="shared" ref="AF8:AG71" si="4">IF(ROUND(AC8,0)&gt;=$AM$6,1,IF(ROUND(AC8,0)&gt;=$AM$7,2,IF(ROUND(AC8,0)&gt;=$AM$8,3,IF(ROUND(AC8,0)&gt;=$AM$9,4,IF(ROUND(AC8,0)&gt;=$AM$10,5,IF(ROUND(AC8,0)&gt;=$AM$11,6,IF(ROUND(AC8,0)&gt;=$AM$12,7,IF(ROUND(AC8,0)&gt;=$AM$13,8,9))))))))</f>
        <v>1</v>
      </c>
      <c r="AG8" s="10">
        <f t="shared" si="4"/>
        <v>1</v>
      </c>
      <c r="AH8" s="10">
        <f t="shared" ref="AH8:AH71" si="5">IF(AF8=AG8,AF8,AF8&amp;" ~ "&amp;AG8)</f>
        <v>1</v>
      </c>
      <c r="AI8" s="10" t="str">
        <f t="shared" si="2"/>
        <v>1등급</v>
      </c>
      <c r="AJ8" s="11" t="e">
        <f>IF(AC8=AD8,VLOOKUP(AE8,'인원 입력 기능'!$B$5:$F$102,6,0), VLOOKUP(AC8,'인원 입력 기능'!$B$5:$F$102,6,0)&amp;" ~ "&amp;VLOOKUP(AD8,'인원 입력 기능'!$B$5:$F$102,6,0))</f>
        <v>#REF!</v>
      </c>
      <c r="AL8" s="10">
        <v>3</v>
      </c>
      <c r="AM8" s="10">
        <v>117</v>
      </c>
    </row>
    <row r="9" spans="1:39" ht="21" customHeight="1" x14ac:dyDescent="0.45">
      <c r="A9" s="7"/>
      <c r="B9" s="35">
        <v>97</v>
      </c>
      <c r="C9" s="19">
        <f>IF(OR($B9-C$5&gt;74, $B9-C$5=73, $B9-C$5=1, $B9-C$5&lt;0),"",ROUND(($B9-C$5)*'점수 계산기'!$C$27+C$5*'점수 계산기'!$C$28+'점수 계산기'!$C$31,0))</f>
        <v>139</v>
      </c>
      <c r="D9" s="19" t="str">
        <f>IF(OR($B9-D$5&gt;74, $B9-D$5=73, $B9-D$5=1, $B9-D$5&lt;0),"",ROUND(($B9-D$5)*'점수 계산기'!$C$27+D$5*'점수 계산기'!$C$28+'점수 계산기'!$C$31,0))</f>
        <v/>
      </c>
      <c r="E9" s="19">
        <f>IF(OR($B9-E$5&gt;74, $B9-E$5=73, $B9-E$5=1, $B9-E$5&lt;0),"",ROUND(($B9-E$5)*'점수 계산기'!$C$27+E$5*'점수 계산기'!$C$28+'점수 계산기'!$C$31,0))</f>
        <v>139</v>
      </c>
      <c r="F9" s="19" t="str">
        <f>IF(OR($B9-F$5&gt;74, $B9-F$5=73, $B9-F$5=1, $B9-F$5&lt;0),"",ROUND(($B9-F$5)*'점수 계산기'!$C$27+F$5*'점수 계산기'!$C$28+'점수 계산기'!$C$31,0))</f>
        <v/>
      </c>
      <c r="G9" s="19" t="str">
        <f>IF(OR($B9-G$5&gt;74, $B9-G$5=73, $B9-G$5=1, $B9-G$5&lt;0),"",ROUND(($B9-G$5)*'점수 계산기'!$C$27+G$5*'점수 계산기'!$C$28+'점수 계산기'!$C$31,0))</f>
        <v/>
      </c>
      <c r="H9" s="19" t="str">
        <f>IF(OR($B9-H$5&gt;74, $B9-H$5=73, $B9-H$5=1, $B9-H$5&lt;0),"",ROUND(($B9-H$5)*'점수 계산기'!$C$27+H$5*'점수 계산기'!$C$28+'점수 계산기'!$C$31,0))</f>
        <v/>
      </c>
      <c r="I9" s="19" t="str">
        <f>IF(OR($B9-I$5&gt;74, $B9-I$5=73, $B9-I$5=1, $B9-I$5&lt;0),"",ROUND(($B9-I$5)*'점수 계산기'!$C$27+I$5*'점수 계산기'!$C$28+'점수 계산기'!$C$31,0))</f>
        <v/>
      </c>
      <c r="J9" s="19" t="str">
        <f>IF(OR($B9-J$5&gt;74, $B9-J$5=73, $B9-J$5=1, $B9-J$5&lt;0),"",ROUND(($B9-J$5)*'점수 계산기'!$C$27+J$5*'점수 계산기'!$C$28+'점수 계산기'!$C$31,0))</f>
        <v/>
      </c>
      <c r="K9" s="19" t="str">
        <f>IF(OR($B9-K$5&gt;74, $B9-K$5=73, $B9-K$5=1, $B9-K$5&lt;0),"",ROUND(($B9-K$5)*'점수 계산기'!$C$27+K$5*'점수 계산기'!$C$28+'점수 계산기'!$C$31,0))</f>
        <v/>
      </c>
      <c r="L9" s="19" t="str">
        <f>IF(OR($B9-L$5&gt;74, $B9-L$5=73, $B9-L$5=1, $B9-L$5&lt;0),"",ROUND(($B9-L$5)*'점수 계산기'!$C$27+L$5*'점수 계산기'!$C$28+'점수 계산기'!$C$31,0))</f>
        <v/>
      </c>
      <c r="M9" s="19" t="str">
        <f>IF(OR($B9-M$5&gt;74, $B9-M$5=73, $B9-M$5=1, $B9-M$5&lt;0),"",ROUND(($B9-M$5)*'점수 계산기'!$C$27+M$5*'점수 계산기'!$C$28+'점수 계산기'!$C$31,0))</f>
        <v/>
      </c>
      <c r="N9" s="19" t="str">
        <f>IF(OR($B9-N$5&gt;74, $B9-N$5=73, $B9-N$5=1, $B9-N$5&lt;0),"",ROUND(($B9-N$5)*'점수 계산기'!$C$27+N$5*'점수 계산기'!$C$28+'점수 계산기'!$C$31,0))</f>
        <v/>
      </c>
      <c r="O9" s="19" t="str">
        <f>IF(OR($B9-O$5&gt;74, $B9-O$5=73, $B9-O$5=1, $B9-O$5&lt;0),"",ROUND(($B9-O$5)*'점수 계산기'!$C$27+O$5*'점수 계산기'!$C$28+'점수 계산기'!$C$31,0))</f>
        <v/>
      </c>
      <c r="P9" s="19" t="str">
        <f>IF(OR($B9-P$5&gt;74, $B9-P$5=73, $B9-P$5=1, $B9-P$5&lt;0),"",ROUND(($B9-P$5)*'점수 계산기'!$C$27+P$5*'점수 계산기'!$C$28+'점수 계산기'!$C$31,0))</f>
        <v/>
      </c>
      <c r="Q9" s="19" t="str">
        <f>IF(OR($B9-Q$5&gt;74, $B9-Q$5=73, $B9-Q$5=1, $B9-Q$5&lt;0),"",ROUND(($B9-Q$5)*'점수 계산기'!$C$27+Q$5*'점수 계산기'!$C$28+'점수 계산기'!$C$31,0))</f>
        <v/>
      </c>
      <c r="R9" s="19" t="str">
        <f>IF(OR($B9-R$5&gt;74, $B9-R$5=73, $B9-R$5=1, $B9-R$5&lt;0),"",ROUND(($B9-R$5)*'점수 계산기'!$C$27+R$5*'점수 계산기'!$C$28+'점수 계산기'!$C$31,0))</f>
        <v/>
      </c>
      <c r="S9" s="19" t="str">
        <f>IF(OR($B9-S$5&gt;74, $B9-S$5=73, $B9-S$5=1, $B9-S$5&lt;0),"",ROUND(($B9-S$5)*'점수 계산기'!$C$27+S$5*'점수 계산기'!$C$28+'점수 계산기'!$C$31,0))</f>
        <v/>
      </c>
      <c r="T9" s="19" t="str">
        <f>IF(OR($B9-T$5&gt;74, $B9-T$5=73, $B9-T$5=1, $B9-T$5&lt;0),"",ROUND(($B9-T$5)*'점수 계산기'!$C$27+T$5*'점수 계산기'!$C$28+'점수 계산기'!$C$31,0))</f>
        <v/>
      </c>
      <c r="U9" s="19" t="str">
        <f>IF(OR($B9-U$5&gt;74, $B9-U$5=73, $B9-U$5=1, $B9-U$5&lt;0),"",ROUND(($B9-U$5)*'점수 계산기'!$C$27+U$5*'점수 계산기'!$C$28+'점수 계산기'!$C$31,0))</f>
        <v/>
      </c>
      <c r="V9" s="19" t="str">
        <f>IF(OR($B9-V$5&gt;74, $B9-V$5=73, $B9-V$5=1, $B9-V$5&lt;0),"",ROUND(($B9-V$5)*'점수 계산기'!$C$27+V$5*'점수 계산기'!$C$28+'점수 계산기'!$C$31,0))</f>
        <v/>
      </c>
      <c r="W9" s="19" t="str">
        <f>IF(OR($B9-W$5&gt;74, $B9-W$5=73, $B9-W$5=1, $B9-W$5&lt;0),"",ROUND(($B9-W$5)*'점수 계산기'!$C$27+W$5*'점수 계산기'!$C$28+'점수 계산기'!$C$31,0))</f>
        <v/>
      </c>
      <c r="X9" s="19" t="str">
        <f>IF(OR($B9-X$5&gt;74, $B9-X$5=73, $B9-X$5=1, $B9-X$5&lt;0),"",ROUND(($B9-X$5)*'점수 계산기'!$C$27+X$5*'점수 계산기'!$C$28+'점수 계산기'!$C$31,0))</f>
        <v/>
      </c>
      <c r="Y9" s="19" t="str">
        <f>IF(OR($B9-Y$5&gt;74, $B9-Y$5=73, $B9-Y$5=1, $B9-Y$5&lt;0),"",ROUND(($B9-Y$5)*'점수 계산기'!$C$27+Y$5*'점수 계산기'!$C$28+'점수 계산기'!$C$31,0))</f>
        <v/>
      </c>
      <c r="Z9" s="19" t="str">
        <f>IF(OR($B9-Z$5&gt;74, $B9-Z$5=73, $B9-Z$5=1, $B9-Z$5&lt;0),"",ROUND(($B9-Z$5)*'점수 계산기'!$C$27+Z$5*'점수 계산기'!$C$28+'점수 계산기'!$C$31,0))</f>
        <v/>
      </c>
      <c r="AA9" s="20" t="str">
        <f>IF(OR($B9-AA$5&gt;74, $B9-AA$5=73, $B9-AA$5=1, $B9-AA$5&lt;0),"",ROUND(($B9-AA$5)*'점수 계산기'!$C$27+AA$5*'점수 계산기'!$C$28+'점수 계산기'!$C$31,0))</f>
        <v/>
      </c>
      <c r="AB9" s="10"/>
      <c r="AC9" s="10">
        <f t="shared" si="0"/>
        <v>139</v>
      </c>
      <c r="AD9" s="10">
        <f t="shared" si="1"/>
        <v>139</v>
      </c>
      <c r="AE9" s="10">
        <f t="shared" si="3"/>
        <v>139</v>
      </c>
      <c r="AF9" s="10">
        <f t="shared" si="4"/>
        <v>1</v>
      </c>
      <c r="AG9" s="10">
        <f t="shared" si="4"/>
        <v>1</v>
      </c>
      <c r="AH9" s="10">
        <f t="shared" si="5"/>
        <v>1</v>
      </c>
      <c r="AI9" s="10" t="str">
        <f t="shared" si="2"/>
        <v>1등급</v>
      </c>
      <c r="AJ9" s="11" t="e">
        <f>IF(AC9=AD9,VLOOKUP(AE9,'인원 입력 기능'!$B$5:$F$102,6,0), VLOOKUP(AC9,'인원 입력 기능'!$B$5:$F$102,6,0)&amp;" ~ "&amp;VLOOKUP(AD9,'인원 입력 기능'!$B$5:$F$102,6,0))</f>
        <v>#REF!</v>
      </c>
      <c r="AL9" s="10">
        <v>4</v>
      </c>
      <c r="AM9" s="10">
        <v>106</v>
      </c>
    </row>
    <row r="10" spans="1:39" ht="21" customHeight="1" x14ac:dyDescent="0.45">
      <c r="A10" s="7"/>
      <c r="B10" s="36">
        <v>96</v>
      </c>
      <c r="C10" s="21">
        <f>IF(OR($B10-C$5&gt;74, $B10-C$5=73, $B10-C$5=1, $B10-C$5&lt;0),"",ROUND(($B10-C$5)*'점수 계산기'!$C$27+C$5*'점수 계산기'!$C$28+'점수 계산기'!$C$31,0))</f>
        <v>138</v>
      </c>
      <c r="D10" s="21">
        <f>IF(OR($B10-D$5&gt;74, $B10-D$5=73, $B10-D$5=1, $B10-D$5&lt;0),"",ROUND(($B10-D$5)*'점수 계산기'!$C$27+D$5*'점수 계산기'!$C$28+'점수 계산기'!$C$31,0))</f>
        <v>138</v>
      </c>
      <c r="E10" s="21" t="str">
        <f>IF(OR($B10-E$5&gt;74, $B10-E$5=73, $B10-E$5=1, $B10-E$5&lt;0),"",ROUND(($B10-E$5)*'점수 계산기'!$C$27+E$5*'점수 계산기'!$C$28+'점수 계산기'!$C$31,0))</f>
        <v/>
      </c>
      <c r="F10" s="21">
        <f>IF(OR($B10-F$5&gt;74, $B10-F$5=73, $B10-F$5=1, $B10-F$5&lt;0),"",ROUND(($B10-F$5)*'점수 계산기'!$C$27+F$5*'점수 계산기'!$C$28+'점수 계산기'!$C$31,0))</f>
        <v>139</v>
      </c>
      <c r="G10" s="21" t="str">
        <f>IF(OR($B10-G$5&gt;74, $B10-G$5=73, $B10-G$5=1, $B10-G$5&lt;0),"",ROUND(($B10-G$5)*'점수 계산기'!$C$27+G$5*'점수 계산기'!$C$28+'점수 계산기'!$C$31,0))</f>
        <v/>
      </c>
      <c r="H10" s="21" t="str">
        <f>IF(OR($B10-H$5&gt;74, $B10-H$5=73, $B10-H$5=1, $B10-H$5&lt;0),"",ROUND(($B10-H$5)*'점수 계산기'!$C$27+H$5*'점수 계산기'!$C$28+'점수 계산기'!$C$31,0))</f>
        <v/>
      </c>
      <c r="I10" s="21" t="str">
        <f>IF(OR($B10-I$5&gt;74, $B10-I$5=73, $B10-I$5=1, $B10-I$5&lt;0),"",ROUND(($B10-I$5)*'점수 계산기'!$C$27+I$5*'점수 계산기'!$C$28+'점수 계산기'!$C$31,0))</f>
        <v/>
      </c>
      <c r="J10" s="21" t="str">
        <f>IF(OR($B10-J$5&gt;74, $B10-J$5=73, $B10-J$5=1, $B10-J$5&lt;0),"",ROUND(($B10-J$5)*'점수 계산기'!$C$27+J$5*'점수 계산기'!$C$28+'점수 계산기'!$C$31,0))</f>
        <v/>
      </c>
      <c r="K10" s="21" t="str">
        <f>IF(OR($B10-K$5&gt;74, $B10-K$5=73, $B10-K$5=1, $B10-K$5&lt;0),"",ROUND(($B10-K$5)*'점수 계산기'!$C$27+K$5*'점수 계산기'!$C$28+'점수 계산기'!$C$31,0))</f>
        <v/>
      </c>
      <c r="L10" s="21" t="str">
        <f>IF(OR($B10-L$5&gt;74, $B10-L$5=73, $B10-L$5=1, $B10-L$5&lt;0),"",ROUND(($B10-L$5)*'점수 계산기'!$C$27+L$5*'점수 계산기'!$C$28+'점수 계산기'!$C$31,0))</f>
        <v/>
      </c>
      <c r="M10" s="21" t="str">
        <f>IF(OR($B10-M$5&gt;74, $B10-M$5=73, $B10-M$5=1, $B10-M$5&lt;0),"",ROUND(($B10-M$5)*'점수 계산기'!$C$27+M$5*'점수 계산기'!$C$28+'점수 계산기'!$C$31,0))</f>
        <v/>
      </c>
      <c r="N10" s="21" t="str">
        <f>IF(OR($B10-N$5&gt;74, $B10-N$5=73, $B10-N$5=1, $B10-N$5&lt;0),"",ROUND(($B10-N$5)*'점수 계산기'!$C$27+N$5*'점수 계산기'!$C$28+'점수 계산기'!$C$31,0))</f>
        <v/>
      </c>
      <c r="O10" s="21" t="str">
        <f>IF(OR($B10-O$5&gt;74, $B10-O$5=73, $B10-O$5=1, $B10-O$5&lt;0),"",ROUND(($B10-O$5)*'점수 계산기'!$C$27+O$5*'점수 계산기'!$C$28+'점수 계산기'!$C$31,0))</f>
        <v/>
      </c>
      <c r="P10" s="21" t="str">
        <f>IF(OR($B10-P$5&gt;74, $B10-P$5=73, $B10-P$5=1, $B10-P$5&lt;0),"",ROUND(($B10-P$5)*'점수 계산기'!$C$27+P$5*'점수 계산기'!$C$28+'점수 계산기'!$C$31,0))</f>
        <v/>
      </c>
      <c r="Q10" s="21" t="str">
        <f>IF(OR($B10-Q$5&gt;74, $B10-Q$5=73, $B10-Q$5=1, $B10-Q$5&lt;0),"",ROUND(($B10-Q$5)*'점수 계산기'!$C$27+Q$5*'점수 계산기'!$C$28+'점수 계산기'!$C$31,0))</f>
        <v/>
      </c>
      <c r="R10" s="21" t="str">
        <f>IF(OR($B10-R$5&gt;74, $B10-R$5=73, $B10-R$5=1, $B10-R$5&lt;0),"",ROUND(($B10-R$5)*'점수 계산기'!$C$27+R$5*'점수 계산기'!$C$28+'점수 계산기'!$C$31,0))</f>
        <v/>
      </c>
      <c r="S10" s="21" t="str">
        <f>IF(OR($B10-S$5&gt;74, $B10-S$5=73, $B10-S$5=1, $B10-S$5&lt;0),"",ROUND(($B10-S$5)*'점수 계산기'!$C$27+S$5*'점수 계산기'!$C$28+'점수 계산기'!$C$31,0))</f>
        <v/>
      </c>
      <c r="T10" s="21" t="str">
        <f>IF(OR($B10-T$5&gt;74, $B10-T$5=73, $B10-T$5=1, $B10-T$5&lt;0),"",ROUND(($B10-T$5)*'점수 계산기'!$C$27+T$5*'점수 계산기'!$C$28+'점수 계산기'!$C$31,0))</f>
        <v/>
      </c>
      <c r="U10" s="21" t="str">
        <f>IF(OR($B10-U$5&gt;74, $B10-U$5=73, $B10-U$5=1, $B10-U$5&lt;0),"",ROUND(($B10-U$5)*'점수 계산기'!$C$27+U$5*'점수 계산기'!$C$28+'점수 계산기'!$C$31,0))</f>
        <v/>
      </c>
      <c r="V10" s="21" t="str">
        <f>IF(OR($B10-V$5&gt;74, $B10-V$5=73, $B10-V$5=1, $B10-V$5&lt;0),"",ROUND(($B10-V$5)*'점수 계산기'!$C$27+V$5*'점수 계산기'!$C$28+'점수 계산기'!$C$31,0))</f>
        <v/>
      </c>
      <c r="W10" s="21" t="str">
        <f>IF(OR($B10-W$5&gt;74, $B10-W$5=73, $B10-W$5=1, $B10-W$5&lt;0),"",ROUND(($B10-W$5)*'점수 계산기'!$C$27+W$5*'점수 계산기'!$C$28+'점수 계산기'!$C$31,0))</f>
        <v/>
      </c>
      <c r="X10" s="21" t="str">
        <f>IF(OR($B10-X$5&gt;74, $B10-X$5=73, $B10-X$5=1, $B10-X$5&lt;0),"",ROUND(($B10-X$5)*'점수 계산기'!$C$27+X$5*'점수 계산기'!$C$28+'점수 계산기'!$C$31,0))</f>
        <v/>
      </c>
      <c r="Y10" s="21" t="str">
        <f>IF(OR($B10-Y$5&gt;74, $B10-Y$5=73, $B10-Y$5=1, $B10-Y$5&lt;0),"",ROUND(($B10-Y$5)*'점수 계산기'!$C$27+Y$5*'점수 계산기'!$C$28+'점수 계산기'!$C$31,0))</f>
        <v/>
      </c>
      <c r="Z10" s="21" t="str">
        <f>IF(OR($B10-Z$5&gt;74, $B10-Z$5=73, $B10-Z$5=1, $B10-Z$5&lt;0),"",ROUND(($B10-Z$5)*'점수 계산기'!$C$27+Z$5*'점수 계산기'!$C$28+'점수 계산기'!$C$31,0))</f>
        <v/>
      </c>
      <c r="AA10" s="22" t="str">
        <f>IF(OR($B10-AA$5&gt;74, $B10-AA$5=73, $B10-AA$5=1, $B10-AA$5&lt;0),"",ROUND(($B10-AA$5)*'점수 계산기'!$C$27+AA$5*'점수 계산기'!$C$28+'점수 계산기'!$C$31,0))</f>
        <v/>
      </c>
      <c r="AB10" s="10"/>
      <c r="AC10" s="10">
        <f t="shared" si="0"/>
        <v>138</v>
      </c>
      <c r="AD10" s="10">
        <f t="shared" si="1"/>
        <v>139</v>
      </c>
      <c r="AE10" s="10" t="str">
        <f t="shared" si="3"/>
        <v>138 ~ 139</v>
      </c>
      <c r="AF10" s="10">
        <f t="shared" si="4"/>
        <v>1</v>
      </c>
      <c r="AG10" s="10">
        <f t="shared" si="4"/>
        <v>1</v>
      </c>
      <c r="AH10" s="10">
        <f t="shared" si="5"/>
        <v>1</v>
      </c>
      <c r="AI10" s="10" t="str">
        <f t="shared" si="2"/>
        <v>1등급</v>
      </c>
      <c r="AJ10" s="11" t="e">
        <f>IF(AC10=AD10,VLOOKUP(AE10,'인원 입력 기능'!$B$5:$F$102,6,0), VLOOKUP(AC10,'인원 입력 기능'!$B$5:$F$102,6,0)&amp;" ~ "&amp;VLOOKUP(AD10,'인원 입력 기능'!$B$5:$F$102,6,0))</f>
        <v>#REF!</v>
      </c>
      <c r="AL10" s="10">
        <v>5</v>
      </c>
      <c r="AM10" s="10">
        <v>92</v>
      </c>
    </row>
    <row r="11" spans="1:39" ht="21" customHeight="1" x14ac:dyDescent="0.45">
      <c r="A11" s="7"/>
      <c r="B11" s="36">
        <v>95</v>
      </c>
      <c r="C11" s="21">
        <f>IF(OR($B11-C$5&gt;74, $B11-C$5=73, $B11-C$5=1, $B11-C$5&lt;0),"",ROUND(($B11-C$5)*'점수 계산기'!$C$27+C$5*'점수 계산기'!$C$28+'점수 계산기'!$C$31,0))</f>
        <v>137</v>
      </c>
      <c r="D11" s="21">
        <f>IF(OR($B11-D$5&gt;74, $B11-D$5=73, $B11-D$5=1, $B11-D$5&lt;0),"",ROUND(($B11-D$5)*'점수 계산기'!$C$27+D$5*'점수 계산기'!$C$28+'점수 계산기'!$C$31,0))</f>
        <v>138</v>
      </c>
      <c r="E11" s="21">
        <f>IF(OR($B11-E$5&gt;74, $B11-E$5=73, $B11-E$5=1, $B11-E$5&lt;0),"",ROUND(($B11-E$5)*'점수 계산기'!$C$27+E$5*'점수 계산기'!$C$28+'점수 계산기'!$C$31,0))</f>
        <v>138</v>
      </c>
      <c r="F11" s="21" t="str">
        <f>IF(OR($B11-F$5&gt;74, $B11-F$5=73, $B11-F$5=1, $B11-F$5&lt;0),"",ROUND(($B11-F$5)*'점수 계산기'!$C$27+F$5*'점수 계산기'!$C$28+'점수 계산기'!$C$31,0))</f>
        <v/>
      </c>
      <c r="G11" s="21">
        <f>IF(OR($B11-G$5&gt;74, $B11-G$5=73, $B11-G$5=1, $B11-G$5&lt;0),"",ROUND(($B11-G$5)*'점수 계산기'!$C$27+G$5*'점수 계산기'!$C$28+'점수 계산기'!$C$31,0))</f>
        <v>138</v>
      </c>
      <c r="H11" s="21" t="str">
        <f>IF(OR($B11-H$5&gt;74, $B11-H$5=73, $B11-H$5=1, $B11-H$5&lt;0),"",ROUND(($B11-H$5)*'점수 계산기'!$C$27+H$5*'점수 계산기'!$C$28+'점수 계산기'!$C$31,0))</f>
        <v/>
      </c>
      <c r="I11" s="21" t="str">
        <f>IF(OR($B11-I$5&gt;74, $B11-I$5=73, $B11-I$5=1, $B11-I$5&lt;0),"",ROUND(($B11-I$5)*'점수 계산기'!$C$27+I$5*'점수 계산기'!$C$28+'점수 계산기'!$C$31,0))</f>
        <v/>
      </c>
      <c r="J11" s="21" t="str">
        <f>IF(OR($B11-J$5&gt;74, $B11-J$5=73, $B11-J$5=1, $B11-J$5&lt;0),"",ROUND(($B11-J$5)*'점수 계산기'!$C$27+J$5*'점수 계산기'!$C$28+'점수 계산기'!$C$31,0))</f>
        <v/>
      </c>
      <c r="K11" s="21" t="str">
        <f>IF(OR($B11-K$5&gt;74, $B11-K$5=73, $B11-K$5=1, $B11-K$5&lt;0),"",ROUND(($B11-K$5)*'점수 계산기'!$C$27+K$5*'점수 계산기'!$C$28+'점수 계산기'!$C$31,0))</f>
        <v/>
      </c>
      <c r="L11" s="21" t="str">
        <f>IF(OR($B11-L$5&gt;74, $B11-L$5=73, $B11-L$5=1, $B11-L$5&lt;0),"",ROUND(($B11-L$5)*'점수 계산기'!$C$27+L$5*'점수 계산기'!$C$28+'점수 계산기'!$C$31,0))</f>
        <v/>
      </c>
      <c r="M11" s="21" t="str">
        <f>IF(OR($B11-M$5&gt;74, $B11-M$5=73, $B11-M$5=1, $B11-M$5&lt;0),"",ROUND(($B11-M$5)*'점수 계산기'!$C$27+M$5*'점수 계산기'!$C$28+'점수 계산기'!$C$31,0))</f>
        <v/>
      </c>
      <c r="N11" s="21" t="str">
        <f>IF(OR($B11-N$5&gt;74, $B11-N$5=73, $B11-N$5=1, $B11-N$5&lt;0),"",ROUND(($B11-N$5)*'점수 계산기'!$C$27+N$5*'점수 계산기'!$C$28+'점수 계산기'!$C$31,0))</f>
        <v/>
      </c>
      <c r="O11" s="21" t="str">
        <f>IF(OR($B11-O$5&gt;74, $B11-O$5=73, $B11-O$5=1, $B11-O$5&lt;0),"",ROUND(($B11-O$5)*'점수 계산기'!$C$27+O$5*'점수 계산기'!$C$28+'점수 계산기'!$C$31,0))</f>
        <v/>
      </c>
      <c r="P11" s="21" t="str">
        <f>IF(OR($B11-P$5&gt;74, $B11-P$5=73, $B11-P$5=1, $B11-P$5&lt;0),"",ROUND(($B11-P$5)*'점수 계산기'!$C$27+P$5*'점수 계산기'!$C$28+'점수 계산기'!$C$31,0))</f>
        <v/>
      </c>
      <c r="Q11" s="21" t="str">
        <f>IF(OR($B11-Q$5&gt;74, $B11-Q$5=73, $B11-Q$5=1, $B11-Q$5&lt;0),"",ROUND(($B11-Q$5)*'점수 계산기'!$C$27+Q$5*'점수 계산기'!$C$28+'점수 계산기'!$C$31,0))</f>
        <v/>
      </c>
      <c r="R11" s="21" t="str">
        <f>IF(OR($B11-R$5&gt;74, $B11-R$5=73, $B11-R$5=1, $B11-R$5&lt;0),"",ROUND(($B11-R$5)*'점수 계산기'!$C$27+R$5*'점수 계산기'!$C$28+'점수 계산기'!$C$31,0))</f>
        <v/>
      </c>
      <c r="S11" s="21" t="str">
        <f>IF(OR($B11-S$5&gt;74, $B11-S$5=73, $B11-S$5=1, $B11-S$5&lt;0),"",ROUND(($B11-S$5)*'점수 계산기'!$C$27+S$5*'점수 계산기'!$C$28+'점수 계산기'!$C$31,0))</f>
        <v/>
      </c>
      <c r="T11" s="21" t="str">
        <f>IF(OR($B11-T$5&gt;74, $B11-T$5=73, $B11-T$5=1, $B11-T$5&lt;0),"",ROUND(($B11-T$5)*'점수 계산기'!$C$27+T$5*'점수 계산기'!$C$28+'점수 계산기'!$C$31,0))</f>
        <v/>
      </c>
      <c r="U11" s="21" t="str">
        <f>IF(OR($B11-U$5&gt;74, $B11-U$5=73, $B11-U$5=1, $B11-U$5&lt;0),"",ROUND(($B11-U$5)*'점수 계산기'!$C$27+U$5*'점수 계산기'!$C$28+'점수 계산기'!$C$31,0))</f>
        <v/>
      </c>
      <c r="V11" s="21" t="str">
        <f>IF(OR($B11-V$5&gt;74, $B11-V$5=73, $B11-V$5=1, $B11-V$5&lt;0),"",ROUND(($B11-V$5)*'점수 계산기'!$C$27+V$5*'점수 계산기'!$C$28+'점수 계산기'!$C$31,0))</f>
        <v/>
      </c>
      <c r="W11" s="21" t="str">
        <f>IF(OR($B11-W$5&gt;74, $B11-W$5=73, $B11-W$5=1, $B11-W$5&lt;0),"",ROUND(($B11-W$5)*'점수 계산기'!$C$27+W$5*'점수 계산기'!$C$28+'점수 계산기'!$C$31,0))</f>
        <v/>
      </c>
      <c r="X11" s="21" t="str">
        <f>IF(OR($B11-X$5&gt;74, $B11-X$5=73, $B11-X$5=1, $B11-X$5&lt;0),"",ROUND(($B11-X$5)*'점수 계산기'!$C$27+X$5*'점수 계산기'!$C$28+'점수 계산기'!$C$31,0))</f>
        <v/>
      </c>
      <c r="Y11" s="21" t="str">
        <f>IF(OR($B11-Y$5&gt;74, $B11-Y$5=73, $B11-Y$5=1, $B11-Y$5&lt;0),"",ROUND(($B11-Y$5)*'점수 계산기'!$C$27+Y$5*'점수 계산기'!$C$28+'점수 계산기'!$C$31,0))</f>
        <v/>
      </c>
      <c r="Z11" s="21" t="str">
        <f>IF(OR($B11-Z$5&gt;74, $B11-Z$5=73, $B11-Z$5=1, $B11-Z$5&lt;0),"",ROUND(($B11-Z$5)*'점수 계산기'!$C$27+Z$5*'점수 계산기'!$C$28+'점수 계산기'!$C$31,0))</f>
        <v/>
      </c>
      <c r="AA11" s="22" t="str">
        <f>IF(OR($B11-AA$5&gt;74, $B11-AA$5=73, $B11-AA$5=1, $B11-AA$5&lt;0),"",ROUND(($B11-AA$5)*'점수 계산기'!$C$27+AA$5*'점수 계산기'!$C$28+'점수 계산기'!$C$31,0))</f>
        <v/>
      </c>
      <c r="AB11" s="10"/>
      <c r="AC11" s="10">
        <f t="shared" si="0"/>
        <v>137</v>
      </c>
      <c r="AD11" s="10">
        <f t="shared" si="1"/>
        <v>138</v>
      </c>
      <c r="AE11" s="10" t="str">
        <f t="shared" si="3"/>
        <v>137 ~ 138</v>
      </c>
      <c r="AF11" s="10">
        <f t="shared" si="4"/>
        <v>1</v>
      </c>
      <c r="AG11" s="10">
        <f t="shared" si="4"/>
        <v>1</v>
      </c>
      <c r="AH11" s="10">
        <f t="shared" si="5"/>
        <v>1</v>
      </c>
      <c r="AI11" s="10" t="str">
        <f t="shared" si="2"/>
        <v>1등급</v>
      </c>
      <c r="AJ11" s="11" t="e">
        <f>IF(AC11=AD11,VLOOKUP(AE11,'인원 입력 기능'!$B$5:$F$102,6,0), VLOOKUP(AC11,'인원 입력 기능'!$B$5:$F$102,6,0)&amp;" ~ "&amp;VLOOKUP(AD11,'인원 입력 기능'!$B$5:$F$102,6,0))</f>
        <v>#REF!</v>
      </c>
      <c r="AL11" s="10">
        <v>6</v>
      </c>
      <c r="AM11" s="10">
        <v>81</v>
      </c>
    </row>
    <row r="12" spans="1:39" ht="21" customHeight="1" x14ac:dyDescent="0.45">
      <c r="A12" s="7"/>
      <c r="B12" s="36">
        <v>94</v>
      </c>
      <c r="C12" s="21">
        <f>IF(OR($B12-C$5&gt;74, $B12-C$5=73, $B12-C$5=1, $B12-C$5&lt;0),"",ROUND(($B12-C$5)*'점수 계산기'!$C$27+C$5*'점수 계산기'!$C$28+'점수 계산기'!$C$31,0))</f>
        <v>137</v>
      </c>
      <c r="D12" s="21">
        <f>IF(OR($B12-D$5&gt;74, $B12-D$5=73, $B12-D$5=1, $B12-D$5&lt;0),"",ROUND(($B12-D$5)*'점수 계산기'!$C$27+D$5*'점수 계산기'!$C$28+'점수 계산기'!$C$31,0))</f>
        <v>137</v>
      </c>
      <c r="E12" s="21">
        <f>IF(OR($B12-E$5&gt;74, $B12-E$5=73, $B12-E$5=1, $B12-E$5&lt;0),"",ROUND(($B12-E$5)*'점수 계산기'!$C$27+E$5*'점수 계산기'!$C$28+'점수 계산기'!$C$31,0))</f>
        <v>137</v>
      </c>
      <c r="F12" s="21">
        <f>IF(OR($B12-F$5&gt;74, $B12-F$5=73, $B12-F$5=1, $B12-F$5&lt;0),"",ROUND(($B12-F$5)*'점수 계산기'!$C$27+F$5*'점수 계산기'!$C$28+'점수 계산기'!$C$31,0))</f>
        <v>137</v>
      </c>
      <c r="G12" s="21" t="str">
        <f>IF(OR($B12-G$5&gt;74, $B12-G$5=73, $B12-G$5=1, $B12-G$5&lt;0),"",ROUND(($B12-G$5)*'점수 계산기'!$C$27+G$5*'점수 계산기'!$C$28+'점수 계산기'!$C$31,0))</f>
        <v/>
      </c>
      <c r="H12" s="21">
        <f>IF(OR($B12-H$5&gt;74, $B12-H$5=73, $B12-H$5=1, $B12-H$5&lt;0),"",ROUND(($B12-H$5)*'점수 계산기'!$C$27+H$5*'점수 계산기'!$C$28+'점수 계산기'!$C$31,0))</f>
        <v>137</v>
      </c>
      <c r="I12" s="21" t="str">
        <f>IF(OR($B12-I$5&gt;74, $B12-I$5=73, $B12-I$5=1, $B12-I$5&lt;0),"",ROUND(($B12-I$5)*'점수 계산기'!$C$27+I$5*'점수 계산기'!$C$28+'점수 계산기'!$C$31,0))</f>
        <v/>
      </c>
      <c r="J12" s="21" t="str">
        <f>IF(OR($B12-J$5&gt;74, $B12-J$5=73, $B12-J$5=1, $B12-J$5&lt;0),"",ROUND(($B12-J$5)*'점수 계산기'!$C$27+J$5*'점수 계산기'!$C$28+'점수 계산기'!$C$31,0))</f>
        <v/>
      </c>
      <c r="K12" s="21" t="str">
        <f>IF(OR($B12-K$5&gt;74, $B12-K$5=73, $B12-K$5=1, $B12-K$5&lt;0),"",ROUND(($B12-K$5)*'점수 계산기'!$C$27+K$5*'점수 계산기'!$C$28+'점수 계산기'!$C$31,0))</f>
        <v/>
      </c>
      <c r="L12" s="21" t="str">
        <f>IF(OR($B12-L$5&gt;74, $B12-L$5=73, $B12-L$5=1, $B12-L$5&lt;0),"",ROUND(($B12-L$5)*'점수 계산기'!$C$27+L$5*'점수 계산기'!$C$28+'점수 계산기'!$C$31,0))</f>
        <v/>
      </c>
      <c r="M12" s="21" t="str">
        <f>IF(OR($B12-M$5&gt;74, $B12-M$5=73, $B12-M$5=1, $B12-M$5&lt;0),"",ROUND(($B12-M$5)*'점수 계산기'!$C$27+M$5*'점수 계산기'!$C$28+'점수 계산기'!$C$31,0))</f>
        <v/>
      </c>
      <c r="N12" s="21" t="str">
        <f>IF(OR($B12-N$5&gt;74, $B12-N$5=73, $B12-N$5=1, $B12-N$5&lt;0),"",ROUND(($B12-N$5)*'점수 계산기'!$C$27+N$5*'점수 계산기'!$C$28+'점수 계산기'!$C$31,0))</f>
        <v/>
      </c>
      <c r="O12" s="21" t="str">
        <f>IF(OR($B12-O$5&gt;74, $B12-O$5=73, $B12-O$5=1, $B12-O$5&lt;0),"",ROUND(($B12-O$5)*'점수 계산기'!$C$27+O$5*'점수 계산기'!$C$28+'점수 계산기'!$C$31,0))</f>
        <v/>
      </c>
      <c r="P12" s="21" t="str">
        <f>IF(OR($B12-P$5&gt;74, $B12-P$5=73, $B12-P$5=1, $B12-P$5&lt;0),"",ROUND(($B12-P$5)*'점수 계산기'!$C$27+P$5*'점수 계산기'!$C$28+'점수 계산기'!$C$31,0))</f>
        <v/>
      </c>
      <c r="Q12" s="21" t="str">
        <f>IF(OR($B12-Q$5&gt;74, $B12-Q$5=73, $B12-Q$5=1, $B12-Q$5&lt;0),"",ROUND(($B12-Q$5)*'점수 계산기'!$C$27+Q$5*'점수 계산기'!$C$28+'점수 계산기'!$C$31,0))</f>
        <v/>
      </c>
      <c r="R12" s="21" t="str">
        <f>IF(OR($B12-R$5&gt;74, $B12-R$5=73, $B12-R$5=1, $B12-R$5&lt;0),"",ROUND(($B12-R$5)*'점수 계산기'!$C$27+R$5*'점수 계산기'!$C$28+'점수 계산기'!$C$31,0))</f>
        <v/>
      </c>
      <c r="S12" s="21" t="str">
        <f>IF(OR($B12-S$5&gt;74, $B12-S$5=73, $B12-S$5=1, $B12-S$5&lt;0),"",ROUND(($B12-S$5)*'점수 계산기'!$C$27+S$5*'점수 계산기'!$C$28+'점수 계산기'!$C$31,0))</f>
        <v/>
      </c>
      <c r="T12" s="21" t="str">
        <f>IF(OR($B12-T$5&gt;74, $B12-T$5=73, $B12-T$5=1, $B12-T$5&lt;0),"",ROUND(($B12-T$5)*'점수 계산기'!$C$27+T$5*'점수 계산기'!$C$28+'점수 계산기'!$C$31,0))</f>
        <v/>
      </c>
      <c r="U12" s="21" t="str">
        <f>IF(OR($B12-U$5&gt;74, $B12-U$5=73, $B12-U$5=1, $B12-U$5&lt;0),"",ROUND(($B12-U$5)*'점수 계산기'!$C$27+U$5*'점수 계산기'!$C$28+'점수 계산기'!$C$31,0))</f>
        <v/>
      </c>
      <c r="V12" s="21" t="str">
        <f>IF(OR($B12-V$5&gt;74, $B12-V$5=73, $B12-V$5=1, $B12-V$5&lt;0),"",ROUND(($B12-V$5)*'점수 계산기'!$C$27+V$5*'점수 계산기'!$C$28+'점수 계산기'!$C$31,0))</f>
        <v/>
      </c>
      <c r="W12" s="21" t="str">
        <f>IF(OR($B12-W$5&gt;74, $B12-W$5=73, $B12-W$5=1, $B12-W$5&lt;0),"",ROUND(($B12-W$5)*'점수 계산기'!$C$27+W$5*'점수 계산기'!$C$28+'점수 계산기'!$C$31,0))</f>
        <v/>
      </c>
      <c r="X12" s="21" t="str">
        <f>IF(OR($B12-X$5&gt;74, $B12-X$5=73, $B12-X$5=1, $B12-X$5&lt;0),"",ROUND(($B12-X$5)*'점수 계산기'!$C$27+X$5*'점수 계산기'!$C$28+'점수 계산기'!$C$31,0))</f>
        <v/>
      </c>
      <c r="Y12" s="21" t="str">
        <f>IF(OR($B12-Y$5&gt;74, $B12-Y$5=73, $B12-Y$5=1, $B12-Y$5&lt;0),"",ROUND(($B12-Y$5)*'점수 계산기'!$C$27+Y$5*'점수 계산기'!$C$28+'점수 계산기'!$C$31,0))</f>
        <v/>
      </c>
      <c r="Z12" s="21" t="str">
        <f>IF(OR($B12-Z$5&gt;74, $B12-Z$5=73, $B12-Z$5=1, $B12-Z$5&lt;0),"",ROUND(($B12-Z$5)*'점수 계산기'!$C$27+Z$5*'점수 계산기'!$C$28+'점수 계산기'!$C$31,0))</f>
        <v/>
      </c>
      <c r="AA12" s="22" t="str">
        <f>IF(OR($B12-AA$5&gt;74, $B12-AA$5=73, $B12-AA$5=1, $B12-AA$5&lt;0),"",ROUND(($B12-AA$5)*'점수 계산기'!$C$27+AA$5*'점수 계산기'!$C$28+'점수 계산기'!$C$31,0))</f>
        <v/>
      </c>
      <c r="AB12" s="10"/>
      <c r="AC12" s="10">
        <f t="shared" si="0"/>
        <v>137</v>
      </c>
      <c r="AD12" s="10">
        <f t="shared" si="1"/>
        <v>137</v>
      </c>
      <c r="AE12" s="10">
        <f t="shared" si="3"/>
        <v>137</v>
      </c>
      <c r="AF12" s="10">
        <f t="shared" si="4"/>
        <v>1</v>
      </c>
      <c r="AG12" s="10">
        <f t="shared" si="4"/>
        <v>1</v>
      </c>
      <c r="AH12" s="10">
        <f t="shared" si="5"/>
        <v>1</v>
      </c>
      <c r="AI12" s="10" t="str">
        <f t="shared" si="2"/>
        <v>1등급</v>
      </c>
      <c r="AJ12" s="11" t="e">
        <f>IF(AC12=AD12,VLOOKUP(AE12,'인원 입력 기능'!$B$5:$F$102,6,0), VLOOKUP(AC12,'인원 입력 기능'!$B$5:$F$102,6,0)&amp;" ~ "&amp;VLOOKUP(AD12,'인원 입력 기능'!$B$5:$F$102,6,0))</f>
        <v>#REF!</v>
      </c>
      <c r="AL12" s="10">
        <v>7</v>
      </c>
      <c r="AM12" s="10">
        <v>75</v>
      </c>
    </row>
    <row r="13" spans="1:39" ht="21" customHeight="1" x14ac:dyDescent="0.45">
      <c r="A13" s="7"/>
      <c r="B13" s="36">
        <v>93</v>
      </c>
      <c r="C13" s="21">
        <f>IF(OR($B13-C$5&gt;74, $B13-C$5=73, $B13-C$5=1, $B13-C$5&lt;0),"",ROUND(($B13-C$5)*'점수 계산기'!$C$27+C$5*'점수 계산기'!$C$28+'점수 계산기'!$C$31,0))</f>
        <v>136</v>
      </c>
      <c r="D13" s="21">
        <f>IF(OR($B13-D$5&gt;74, $B13-D$5=73, $B13-D$5=1, $B13-D$5&lt;0),"",ROUND(($B13-D$5)*'점수 계산기'!$C$27+D$5*'점수 계산기'!$C$28+'점수 계산기'!$C$31,0))</f>
        <v>136</v>
      </c>
      <c r="E13" s="21">
        <f>IF(OR($B13-E$5&gt;74, $B13-E$5=73, $B13-E$5=1, $B13-E$5&lt;0),"",ROUND(($B13-E$5)*'점수 계산기'!$C$27+E$5*'점수 계산기'!$C$28+'점수 계산기'!$C$31,0))</f>
        <v>136</v>
      </c>
      <c r="F13" s="21">
        <f>IF(OR($B13-F$5&gt;74, $B13-F$5=73, $B13-F$5=1, $B13-F$5&lt;0),"",ROUND(($B13-F$5)*'점수 계산기'!$C$27+F$5*'점수 계산기'!$C$28+'점수 계산기'!$C$31,0))</f>
        <v>136</v>
      </c>
      <c r="G13" s="21">
        <f>IF(OR($B13-G$5&gt;74, $B13-G$5=73, $B13-G$5=1, $B13-G$5&lt;0),"",ROUND(($B13-G$5)*'점수 계산기'!$C$27+G$5*'점수 계산기'!$C$28+'점수 계산기'!$C$31,0))</f>
        <v>136</v>
      </c>
      <c r="H13" s="21" t="str">
        <f>IF(OR($B13-H$5&gt;74, $B13-H$5=73, $B13-H$5=1, $B13-H$5&lt;0),"",ROUND(($B13-H$5)*'점수 계산기'!$C$27+H$5*'점수 계산기'!$C$28+'점수 계산기'!$C$31,0))</f>
        <v/>
      </c>
      <c r="I13" s="21">
        <f>IF(OR($B13-I$5&gt;74, $B13-I$5=73, $B13-I$5=1, $B13-I$5&lt;0),"",ROUND(($B13-I$5)*'점수 계산기'!$C$27+I$5*'점수 계산기'!$C$28+'점수 계산기'!$C$31,0))</f>
        <v>137</v>
      </c>
      <c r="J13" s="21" t="str">
        <f>IF(OR($B13-J$5&gt;74, $B13-J$5=73, $B13-J$5=1, $B13-J$5&lt;0),"",ROUND(($B13-J$5)*'점수 계산기'!$C$27+J$5*'점수 계산기'!$C$28+'점수 계산기'!$C$31,0))</f>
        <v/>
      </c>
      <c r="K13" s="21" t="str">
        <f>IF(OR($B13-K$5&gt;74, $B13-K$5=73, $B13-K$5=1, $B13-K$5&lt;0),"",ROUND(($B13-K$5)*'점수 계산기'!$C$27+K$5*'점수 계산기'!$C$28+'점수 계산기'!$C$31,0))</f>
        <v/>
      </c>
      <c r="L13" s="21" t="str">
        <f>IF(OR($B13-L$5&gt;74, $B13-L$5=73, $B13-L$5=1, $B13-L$5&lt;0),"",ROUND(($B13-L$5)*'점수 계산기'!$C$27+L$5*'점수 계산기'!$C$28+'점수 계산기'!$C$31,0))</f>
        <v/>
      </c>
      <c r="M13" s="21" t="str">
        <f>IF(OR($B13-M$5&gt;74, $B13-M$5=73, $B13-M$5=1, $B13-M$5&lt;0),"",ROUND(($B13-M$5)*'점수 계산기'!$C$27+M$5*'점수 계산기'!$C$28+'점수 계산기'!$C$31,0))</f>
        <v/>
      </c>
      <c r="N13" s="21" t="str">
        <f>IF(OR($B13-N$5&gt;74, $B13-N$5=73, $B13-N$5=1, $B13-N$5&lt;0),"",ROUND(($B13-N$5)*'점수 계산기'!$C$27+N$5*'점수 계산기'!$C$28+'점수 계산기'!$C$31,0))</f>
        <v/>
      </c>
      <c r="O13" s="21" t="str">
        <f>IF(OR($B13-O$5&gt;74, $B13-O$5=73, $B13-O$5=1, $B13-O$5&lt;0),"",ROUND(($B13-O$5)*'점수 계산기'!$C$27+O$5*'점수 계산기'!$C$28+'점수 계산기'!$C$31,0))</f>
        <v/>
      </c>
      <c r="P13" s="21" t="str">
        <f>IF(OR($B13-P$5&gt;74, $B13-P$5=73, $B13-P$5=1, $B13-P$5&lt;0),"",ROUND(($B13-P$5)*'점수 계산기'!$C$27+P$5*'점수 계산기'!$C$28+'점수 계산기'!$C$31,0))</f>
        <v/>
      </c>
      <c r="Q13" s="21" t="str">
        <f>IF(OR($B13-Q$5&gt;74, $B13-Q$5=73, $B13-Q$5=1, $B13-Q$5&lt;0),"",ROUND(($B13-Q$5)*'점수 계산기'!$C$27+Q$5*'점수 계산기'!$C$28+'점수 계산기'!$C$31,0))</f>
        <v/>
      </c>
      <c r="R13" s="21" t="str">
        <f>IF(OR($B13-R$5&gt;74, $B13-R$5=73, $B13-R$5=1, $B13-R$5&lt;0),"",ROUND(($B13-R$5)*'점수 계산기'!$C$27+R$5*'점수 계산기'!$C$28+'점수 계산기'!$C$31,0))</f>
        <v/>
      </c>
      <c r="S13" s="21" t="str">
        <f>IF(OR($B13-S$5&gt;74, $B13-S$5=73, $B13-S$5=1, $B13-S$5&lt;0),"",ROUND(($B13-S$5)*'점수 계산기'!$C$27+S$5*'점수 계산기'!$C$28+'점수 계산기'!$C$31,0))</f>
        <v/>
      </c>
      <c r="T13" s="21" t="str">
        <f>IF(OR($B13-T$5&gt;74, $B13-T$5=73, $B13-T$5=1, $B13-T$5&lt;0),"",ROUND(($B13-T$5)*'점수 계산기'!$C$27+T$5*'점수 계산기'!$C$28+'점수 계산기'!$C$31,0))</f>
        <v/>
      </c>
      <c r="U13" s="21" t="str">
        <f>IF(OR($B13-U$5&gt;74, $B13-U$5=73, $B13-U$5=1, $B13-U$5&lt;0),"",ROUND(($B13-U$5)*'점수 계산기'!$C$27+U$5*'점수 계산기'!$C$28+'점수 계산기'!$C$31,0))</f>
        <v/>
      </c>
      <c r="V13" s="21" t="str">
        <f>IF(OR($B13-V$5&gt;74, $B13-V$5=73, $B13-V$5=1, $B13-V$5&lt;0),"",ROUND(($B13-V$5)*'점수 계산기'!$C$27+V$5*'점수 계산기'!$C$28+'점수 계산기'!$C$31,0))</f>
        <v/>
      </c>
      <c r="W13" s="21" t="str">
        <f>IF(OR($B13-W$5&gt;74, $B13-W$5=73, $B13-W$5=1, $B13-W$5&lt;0),"",ROUND(($B13-W$5)*'점수 계산기'!$C$27+W$5*'점수 계산기'!$C$28+'점수 계산기'!$C$31,0))</f>
        <v/>
      </c>
      <c r="X13" s="21" t="str">
        <f>IF(OR($B13-X$5&gt;74, $B13-X$5=73, $B13-X$5=1, $B13-X$5&lt;0),"",ROUND(($B13-X$5)*'점수 계산기'!$C$27+X$5*'점수 계산기'!$C$28+'점수 계산기'!$C$31,0))</f>
        <v/>
      </c>
      <c r="Y13" s="21" t="str">
        <f>IF(OR($B13-Y$5&gt;74, $B13-Y$5=73, $B13-Y$5=1, $B13-Y$5&lt;0),"",ROUND(($B13-Y$5)*'점수 계산기'!$C$27+Y$5*'점수 계산기'!$C$28+'점수 계산기'!$C$31,0))</f>
        <v/>
      </c>
      <c r="Z13" s="21" t="str">
        <f>IF(OR($B13-Z$5&gt;74, $B13-Z$5=73, $B13-Z$5=1, $B13-Z$5&lt;0),"",ROUND(($B13-Z$5)*'점수 계산기'!$C$27+Z$5*'점수 계산기'!$C$28+'점수 계산기'!$C$31,0))</f>
        <v/>
      </c>
      <c r="AA13" s="22" t="str">
        <f>IF(OR($B13-AA$5&gt;74, $B13-AA$5=73, $B13-AA$5=1, $B13-AA$5&lt;0),"",ROUND(($B13-AA$5)*'점수 계산기'!$C$27+AA$5*'점수 계산기'!$C$28+'점수 계산기'!$C$31,0))</f>
        <v/>
      </c>
      <c r="AB13" s="10"/>
      <c r="AC13" s="10">
        <f t="shared" si="0"/>
        <v>136</v>
      </c>
      <c r="AD13" s="10">
        <f t="shared" si="1"/>
        <v>137</v>
      </c>
      <c r="AE13" s="10" t="str">
        <f t="shared" si="3"/>
        <v>136 ~ 137</v>
      </c>
      <c r="AF13" s="10">
        <f t="shared" si="4"/>
        <v>2</v>
      </c>
      <c r="AG13" s="10">
        <f t="shared" si="4"/>
        <v>1</v>
      </c>
      <c r="AH13" s="10" t="str">
        <f t="shared" si="5"/>
        <v>2 ~ 1</v>
      </c>
      <c r="AI13" s="10" t="str">
        <f t="shared" si="2"/>
        <v>조건부 1등급</v>
      </c>
      <c r="AJ13" s="11" t="e">
        <f>IF(AC13=AD13,VLOOKUP(AE13,'인원 입력 기능'!$B$5:$F$102,6,0), VLOOKUP(AC13,'인원 입력 기능'!$B$5:$F$102,6,0)&amp;" ~ "&amp;VLOOKUP(AD13,'인원 입력 기능'!$B$5:$F$102,6,0))</f>
        <v>#REF!</v>
      </c>
      <c r="AL13" s="10">
        <v>8</v>
      </c>
      <c r="AM13" s="10">
        <v>71</v>
      </c>
    </row>
    <row r="14" spans="1:39" ht="21" customHeight="1" x14ac:dyDescent="0.45">
      <c r="A14" s="7"/>
      <c r="B14" s="37">
        <v>92</v>
      </c>
      <c r="C14" s="23">
        <f>IF(OR($B14-C$5&gt;74, $B14-C$5=73, $B14-C$5=1, $B14-C$5&lt;0),"",ROUND(($B14-C$5)*'점수 계산기'!$C$27+C$5*'점수 계산기'!$C$28+'점수 계산기'!$C$31,0))</f>
        <v>135</v>
      </c>
      <c r="D14" s="23">
        <f>IF(OR($B14-D$5&gt;74, $B14-D$5=73, $B14-D$5=1, $B14-D$5&lt;0),"",ROUND(($B14-D$5)*'점수 계산기'!$C$27+D$5*'점수 계산기'!$C$28+'점수 계산기'!$C$31,0))</f>
        <v>135</v>
      </c>
      <c r="E14" s="23">
        <f>IF(OR($B14-E$5&gt;74, $B14-E$5=73, $B14-E$5=1, $B14-E$5&lt;0),"",ROUND(($B14-E$5)*'점수 계산기'!$C$27+E$5*'점수 계산기'!$C$28+'점수 계산기'!$C$31,0))</f>
        <v>135</v>
      </c>
      <c r="F14" s="23">
        <f>IF(OR($B14-F$5&gt;74, $B14-F$5=73, $B14-F$5=1, $B14-F$5&lt;0),"",ROUND(($B14-F$5)*'점수 계산기'!$C$27+F$5*'점수 계산기'!$C$28+'점수 계산기'!$C$31,0))</f>
        <v>135</v>
      </c>
      <c r="G14" s="23">
        <f>IF(OR($B14-G$5&gt;74, $B14-G$5=73, $B14-G$5=1, $B14-G$5&lt;0),"",ROUND(($B14-G$5)*'점수 계산기'!$C$27+G$5*'점수 계산기'!$C$28+'점수 계산기'!$C$31,0))</f>
        <v>136</v>
      </c>
      <c r="H14" s="23">
        <f>IF(OR($B14-H$5&gt;74, $B14-H$5=73, $B14-H$5=1, $B14-H$5&lt;0),"",ROUND(($B14-H$5)*'점수 계산기'!$C$27+H$5*'점수 계산기'!$C$28+'점수 계산기'!$C$31,0))</f>
        <v>136</v>
      </c>
      <c r="I14" s="23" t="str">
        <f>IF(OR($B14-I$5&gt;74, $B14-I$5=73, $B14-I$5=1, $B14-I$5&lt;0),"",ROUND(($B14-I$5)*'점수 계산기'!$C$27+I$5*'점수 계산기'!$C$28+'점수 계산기'!$C$31,0))</f>
        <v/>
      </c>
      <c r="J14" s="23">
        <f>IF(OR($B14-J$5&gt;74, $B14-J$5=73, $B14-J$5=1, $B14-J$5&lt;0),"",ROUND(($B14-J$5)*'점수 계산기'!$C$27+J$5*'점수 계산기'!$C$28+'점수 계산기'!$C$31,0))</f>
        <v>136</v>
      </c>
      <c r="K14" s="23" t="str">
        <f>IF(OR($B14-K$5&gt;74, $B14-K$5=73, $B14-K$5=1, $B14-K$5&lt;0),"",ROUND(($B14-K$5)*'점수 계산기'!$C$27+K$5*'점수 계산기'!$C$28+'점수 계산기'!$C$31,0))</f>
        <v/>
      </c>
      <c r="L14" s="23" t="str">
        <f>IF(OR($B14-L$5&gt;74, $B14-L$5=73, $B14-L$5=1, $B14-L$5&lt;0),"",ROUND(($B14-L$5)*'점수 계산기'!$C$27+L$5*'점수 계산기'!$C$28+'점수 계산기'!$C$31,0))</f>
        <v/>
      </c>
      <c r="M14" s="23" t="str">
        <f>IF(OR($B14-M$5&gt;74, $B14-M$5=73, $B14-M$5=1, $B14-M$5&lt;0),"",ROUND(($B14-M$5)*'점수 계산기'!$C$27+M$5*'점수 계산기'!$C$28+'점수 계산기'!$C$31,0))</f>
        <v/>
      </c>
      <c r="N14" s="23" t="str">
        <f>IF(OR($B14-N$5&gt;74, $B14-N$5=73, $B14-N$5=1, $B14-N$5&lt;0),"",ROUND(($B14-N$5)*'점수 계산기'!$C$27+N$5*'점수 계산기'!$C$28+'점수 계산기'!$C$31,0))</f>
        <v/>
      </c>
      <c r="O14" s="23" t="str">
        <f>IF(OR($B14-O$5&gt;74, $B14-O$5=73, $B14-O$5=1, $B14-O$5&lt;0),"",ROUND(($B14-O$5)*'점수 계산기'!$C$27+O$5*'점수 계산기'!$C$28+'점수 계산기'!$C$31,0))</f>
        <v/>
      </c>
      <c r="P14" s="23" t="str">
        <f>IF(OR($B14-P$5&gt;74, $B14-P$5=73, $B14-P$5=1, $B14-P$5&lt;0),"",ROUND(($B14-P$5)*'점수 계산기'!$C$27+P$5*'점수 계산기'!$C$28+'점수 계산기'!$C$31,0))</f>
        <v/>
      </c>
      <c r="Q14" s="23" t="str">
        <f>IF(OR($B14-Q$5&gt;74, $B14-Q$5=73, $B14-Q$5=1, $B14-Q$5&lt;0),"",ROUND(($B14-Q$5)*'점수 계산기'!$C$27+Q$5*'점수 계산기'!$C$28+'점수 계산기'!$C$31,0))</f>
        <v/>
      </c>
      <c r="R14" s="23" t="str">
        <f>IF(OR($B14-R$5&gt;74, $B14-R$5=73, $B14-R$5=1, $B14-R$5&lt;0),"",ROUND(($B14-R$5)*'점수 계산기'!$C$27+R$5*'점수 계산기'!$C$28+'점수 계산기'!$C$31,0))</f>
        <v/>
      </c>
      <c r="S14" s="23" t="str">
        <f>IF(OR($B14-S$5&gt;74, $B14-S$5=73, $B14-S$5=1, $B14-S$5&lt;0),"",ROUND(($B14-S$5)*'점수 계산기'!$C$27+S$5*'점수 계산기'!$C$28+'점수 계산기'!$C$31,0))</f>
        <v/>
      </c>
      <c r="T14" s="23" t="str">
        <f>IF(OR($B14-T$5&gt;74, $B14-T$5=73, $B14-T$5=1, $B14-T$5&lt;0),"",ROUND(($B14-T$5)*'점수 계산기'!$C$27+T$5*'점수 계산기'!$C$28+'점수 계산기'!$C$31,0))</f>
        <v/>
      </c>
      <c r="U14" s="23" t="str">
        <f>IF(OR($B14-U$5&gt;74, $B14-U$5=73, $B14-U$5=1, $B14-U$5&lt;0),"",ROUND(($B14-U$5)*'점수 계산기'!$C$27+U$5*'점수 계산기'!$C$28+'점수 계산기'!$C$31,0))</f>
        <v/>
      </c>
      <c r="V14" s="23" t="str">
        <f>IF(OR($B14-V$5&gt;74, $B14-V$5=73, $B14-V$5=1, $B14-V$5&lt;0),"",ROUND(($B14-V$5)*'점수 계산기'!$C$27+V$5*'점수 계산기'!$C$28+'점수 계산기'!$C$31,0))</f>
        <v/>
      </c>
      <c r="W14" s="23" t="str">
        <f>IF(OR($B14-W$5&gt;74, $B14-W$5=73, $B14-W$5=1, $B14-W$5&lt;0),"",ROUND(($B14-W$5)*'점수 계산기'!$C$27+W$5*'점수 계산기'!$C$28+'점수 계산기'!$C$31,0))</f>
        <v/>
      </c>
      <c r="X14" s="23" t="str">
        <f>IF(OR($B14-X$5&gt;74, $B14-X$5=73, $B14-X$5=1, $B14-X$5&lt;0),"",ROUND(($B14-X$5)*'점수 계산기'!$C$27+X$5*'점수 계산기'!$C$28+'점수 계산기'!$C$31,0))</f>
        <v/>
      </c>
      <c r="Y14" s="23" t="str">
        <f>IF(OR($B14-Y$5&gt;74, $B14-Y$5=73, $B14-Y$5=1, $B14-Y$5&lt;0),"",ROUND(($B14-Y$5)*'점수 계산기'!$C$27+Y$5*'점수 계산기'!$C$28+'점수 계산기'!$C$31,0))</f>
        <v/>
      </c>
      <c r="Z14" s="23" t="str">
        <f>IF(OR($B14-Z$5&gt;74, $B14-Z$5=73, $B14-Z$5=1, $B14-Z$5&lt;0),"",ROUND(($B14-Z$5)*'점수 계산기'!$C$27+Z$5*'점수 계산기'!$C$28+'점수 계산기'!$C$31,0))</f>
        <v/>
      </c>
      <c r="AA14" s="24" t="str">
        <f>IF(OR($B14-AA$5&gt;74, $B14-AA$5=73, $B14-AA$5=1, $B14-AA$5&lt;0),"",ROUND(($B14-AA$5)*'점수 계산기'!$C$27+AA$5*'점수 계산기'!$C$28+'점수 계산기'!$C$31,0))</f>
        <v/>
      </c>
      <c r="AB14" s="10"/>
      <c r="AC14" s="10">
        <f t="shared" si="0"/>
        <v>135</v>
      </c>
      <c r="AD14" s="10">
        <f t="shared" si="1"/>
        <v>136</v>
      </c>
      <c r="AE14" s="10" t="str">
        <f t="shared" si="3"/>
        <v>135 ~ 136</v>
      </c>
      <c r="AF14" s="10">
        <f t="shared" si="4"/>
        <v>2</v>
      </c>
      <c r="AG14" s="10">
        <f t="shared" si="4"/>
        <v>2</v>
      </c>
      <c r="AH14" s="10">
        <f t="shared" si="5"/>
        <v>2</v>
      </c>
      <c r="AI14" s="10" t="str">
        <f t="shared" si="2"/>
        <v>2등급</v>
      </c>
      <c r="AJ14" s="11" t="e">
        <f>IF(AC14=AD14,VLOOKUP(AE14,'인원 입력 기능'!$B$5:$F$102,6,0), VLOOKUP(AC14,'인원 입력 기능'!$B$5:$F$102,6,0)&amp;" ~ "&amp;VLOOKUP(AD14,'인원 입력 기능'!$B$5:$F$102,6,0))</f>
        <v>#REF!</v>
      </c>
      <c r="AL14" s="10">
        <v>9</v>
      </c>
      <c r="AM14" s="10"/>
    </row>
    <row r="15" spans="1:39" ht="21" customHeight="1" x14ac:dyDescent="0.45">
      <c r="A15" s="7"/>
      <c r="B15" s="37">
        <v>91</v>
      </c>
      <c r="C15" s="23">
        <f>IF(OR($B15-C$5&gt;74, $B15-C$5=73, $B15-C$5=1, $B15-C$5&lt;0),"",ROUND(($B15-C$5)*'점수 계산기'!$C$27+C$5*'점수 계산기'!$C$28+'점수 계산기'!$C$31,0))</f>
        <v>134</v>
      </c>
      <c r="D15" s="23">
        <f>IF(OR($B15-D$5&gt;74, $B15-D$5=73, $B15-D$5=1, $B15-D$5&lt;0),"",ROUND(($B15-D$5)*'점수 계산기'!$C$27+D$5*'점수 계산기'!$C$28+'점수 계산기'!$C$31,0))</f>
        <v>134</v>
      </c>
      <c r="E15" s="23">
        <f>IF(OR($B15-E$5&gt;74, $B15-E$5=73, $B15-E$5=1, $B15-E$5&lt;0),"",ROUND(($B15-E$5)*'점수 계산기'!$C$27+E$5*'점수 계산기'!$C$28+'점수 계산기'!$C$31,0))</f>
        <v>135</v>
      </c>
      <c r="F15" s="23">
        <f>IF(OR($B15-F$5&gt;74, $B15-F$5=73, $B15-F$5=1, $B15-F$5&lt;0),"",ROUND(($B15-F$5)*'점수 계산기'!$C$27+F$5*'점수 계산기'!$C$28+'점수 계산기'!$C$31,0))</f>
        <v>135</v>
      </c>
      <c r="G15" s="23">
        <f>IF(OR($B15-G$5&gt;74, $B15-G$5=73, $B15-G$5=1, $B15-G$5&lt;0),"",ROUND(($B15-G$5)*'점수 계산기'!$C$27+G$5*'점수 계산기'!$C$28+'점수 계산기'!$C$31,0))</f>
        <v>135</v>
      </c>
      <c r="H15" s="23">
        <f>IF(OR($B15-H$5&gt;74, $B15-H$5=73, $B15-H$5=1, $B15-H$5&lt;0),"",ROUND(($B15-H$5)*'점수 계산기'!$C$27+H$5*'점수 계산기'!$C$28+'점수 계산기'!$C$31,0))</f>
        <v>135</v>
      </c>
      <c r="I15" s="23">
        <f>IF(OR($B15-I$5&gt;74, $B15-I$5=73, $B15-I$5=1, $B15-I$5&lt;0),"",ROUND(($B15-I$5)*'점수 계산기'!$C$27+I$5*'점수 계산기'!$C$28+'점수 계산기'!$C$31,0))</f>
        <v>135</v>
      </c>
      <c r="J15" s="23" t="str">
        <f>IF(OR($B15-J$5&gt;74, $B15-J$5=73, $B15-J$5=1, $B15-J$5&lt;0),"",ROUND(($B15-J$5)*'점수 계산기'!$C$27+J$5*'점수 계산기'!$C$28+'점수 계산기'!$C$31,0))</f>
        <v/>
      </c>
      <c r="K15" s="23">
        <f>IF(OR($B15-K$5&gt;74, $B15-K$5=73, $B15-K$5=1, $B15-K$5&lt;0),"",ROUND(($B15-K$5)*'점수 계산기'!$C$27+K$5*'점수 계산기'!$C$28+'점수 계산기'!$C$31,0))</f>
        <v>135</v>
      </c>
      <c r="L15" s="23" t="str">
        <f>IF(OR($B15-L$5&gt;74, $B15-L$5=73, $B15-L$5=1, $B15-L$5&lt;0),"",ROUND(($B15-L$5)*'점수 계산기'!$C$27+L$5*'점수 계산기'!$C$28+'점수 계산기'!$C$31,0))</f>
        <v/>
      </c>
      <c r="M15" s="23" t="str">
        <f>IF(OR($B15-M$5&gt;74, $B15-M$5=73, $B15-M$5=1, $B15-M$5&lt;0),"",ROUND(($B15-M$5)*'점수 계산기'!$C$27+M$5*'점수 계산기'!$C$28+'점수 계산기'!$C$31,0))</f>
        <v/>
      </c>
      <c r="N15" s="23" t="str">
        <f>IF(OR($B15-N$5&gt;74, $B15-N$5=73, $B15-N$5=1, $B15-N$5&lt;0),"",ROUND(($B15-N$5)*'점수 계산기'!$C$27+N$5*'점수 계산기'!$C$28+'점수 계산기'!$C$31,0))</f>
        <v/>
      </c>
      <c r="O15" s="23" t="str">
        <f>IF(OR($B15-O$5&gt;74, $B15-O$5=73, $B15-O$5=1, $B15-O$5&lt;0),"",ROUND(($B15-O$5)*'점수 계산기'!$C$27+O$5*'점수 계산기'!$C$28+'점수 계산기'!$C$31,0))</f>
        <v/>
      </c>
      <c r="P15" s="23" t="str">
        <f>IF(OR($B15-P$5&gt;74, $B15-P$5=73, $B15-P$5=1, $B15-P$5&lt;0),"",ROUND(($B15-P$5)*'점수 계산기'!$C$27+P$5*'점수 계산기'!$C$28+'점수 계산기'!$C$31,0))</f>
        <v/>
      </c>
      <c r="Q15" s="23" t="str">
        <f>IF(OR($B15-Q$5&gt;74, $B15-Q$5=73, $B15-Q$5=1, $B15-Q$5&lt;0),"",ROUND(($B15-Q$5)*'점수 계산기'!$C$27+Q$5*'점수 계산기'!$C$28+'점수 계산기'!$C$31,0))</f>
        <v/>
      </c>
      <c r="R15" s="23" t="str">
        <f>IF(OR($B15-R$5&gt;74, $B15-R$5=73, $B15-R$5=1, $B15-R$5&lt;0),"",ROUND(($B15-R$5)*'점수 계산기'!$C$27+R$5*'점수 계산기'!$C$28+'점수 계산기'!$C$31,0))</f>
        <v/>
      </c>
      <c r="S15" s="23" t="str">
        <f>IF(OR($B15-S$5&gt;74, $B15-S$5=73, $B15-S$5=1, $B15-S$5&lt;0),"",ROUND(($B15-S$5)*'점수 계산기'!$C$27+S$5*'점수 계산기'!$C$28+'점수 계산기'!$C$31,0))</f>
        <v/>
      </c>
      <c r="T15" s="23" t="str">
        <f>IF(OR($B15-T$5&gt;74, $B15-T$5=73, $B15-T$5=1, $B15-T$5&lt;0),"",ROUND(($B15-T$5)*'점수 계산기'!$C$27+T$5*'점수 계산기'!$C$28+'점수 계산기'!$C$31,0))</f>
        <v/>
      </c>
      <c r="U15" s="23" t="str">
        <f>IF(OR($B15-U$5&gt;74, $B15-U$5=73, $B15-U$5=1, $B15-U$5&lt;0),"",ROUND(($B15-U$5)*'점수 계산기'!$C$27+U$5*'점수 계산기'!$C$28+'점수 계산기'!$C$31,0))</f>
        <v/>
      </c>
      <c r="V15" s="23" t="str">
        <f>IF(OR($B15-V$5&gt;74, $B15-V$5=73, $B15-V$5=1, $B15-V$5&lt;0),"",ROUND(($B15-V$5)*'점수 계산기'!$C$27+V$5*'점수 계산기'!$C$28+'점수 계산기'!$C$31,0))</f>
        <v/>
      </c>
      <c r="W15" s="23" t="str">
        <f>IF(OR($B15-W$5&gt;74, $B15-W$5=73, $B15-W$5=1, $B15-W$5&lt;0),"",ROUND(($B15-W$5)*'점수 계산기'!$C$27+W$5*'점수 계산기'!$C$28+'점수 계산기'!$C$31,0))</f>
        <v/>
      </c>
      <c r="X15" s="23" t="str">
        <f>IF(OR($B15-X$5&gt;74, $B15-X$5=73, $B15-X$5=1, $B15-X$5&lt;0),"",ROUND(($B15-X$5)*'점수 계산기'!$C$27+X$5*'점수 계산기'!$C$28+'점수 계산기'!$C$31,0))</f>
        <v/>
      </c>
      <c r="Y15" s="23" t="str">
        <f>IF(OR($B15-Y$5&gt;74, $B15-Y$5=73, $B15-Y$5=1, $B15-Y$5&lt;0),"",ROUND(($B15-Y$5)*'점수 계산기'!$C$27+Y$5*'점수 계산기'!$C$28+'점수 계산기'!$C$31,0))</f>
        <v/>
      </c>
      <c r="Z15" s="23" t="str">
        <f>IF(OR($B15-Z$5&gt;74, $B15-Z$5=73, $B15-Z$5=1, $B15-Z$5&lt;0),"",ROUND(($B15-Z$5)*'점수 계산기'!$C$27+Z$5*'점수 계산기'!$C$28+'점수 계산기'!$C$31,0))</f>
        <v/>
      </c>
      <c r="AA15" s="24" t="str">
        <f>IF(OR($B15-AA$5&gt;74, $B15-AA$5=73, $B15-AA$5=1, $B15-AA$5&lt;0),"",ROUND(($B15-AA$5)*'점수 계산기'!$C$27+AA$5*'점수 계산기'!$C$28+'점수 계산기'!$C$31,0))</f>
        <v/>
      </c>
      <c r="AB15" s="10"/>
      <c r="AC15" s="10">
        <f t="shared" si="0"/>
        <v>134</v>
      </c>
      <c r="AD15" s="10">
        <f t="shared" si="1"/>
        <v>135</v>
      </c>
      <c r="AE15" s="10" t="str">
        <f t="shared" si="3"/>
        <v>134 ~ 135</v>
      </c>
      <c r="AF15" s="10">
        <f t="shared" si="4"/>
        <v>2</v>
      </c>
      <c r="AG15" s="10">
        <f t="shared" si="4"/>
        <v>2</v>
      </c>
      <c r="AH15" s="10">
        <f t="shared" si="5"/>
        <v>2</v>
      </c>
      <c r="AI15" s="10" t="str">
        <f t="shared" si="2"/>
        <v>2등급</v>
      </c>
      <c r="AJ15" s="11" t="e">
        <f>IF(AC15=AD15,VLOOKUP(AE15,'인원 입력 기능'!$B$5:$F$102,6,0), VLOOKUP(AC15,'인원 입력 기능'!$B$5:$F$102,6,0)&amp;" ~ "&amp;VLOOKUP(AD15,'인원 입력 기능'!$B$5:$F$102,6,0))</f>
        <v>#REF!</v>
      </c>
    </row>
    <row r="16" spans="1:39" ht="21" customHeight="1" x14ac:dyDescent="0.45">
      <c r="A16" s="7"/>
      <c r="B16" s="37">
        <v>90</v>
      </c>
      <c r="C16" s="23">
        <f>IF(OR($B16-C$5&gt;74, $B16-C$5=73, $B16-C$5=1, $B16-C$5&lt;0),"",ROUND(($B16-C$5)*'점수 계산기'!$C$27+C$5*'점수 계산기'!$C$28+'점수 계산기'!$C$31,0))</f>
        <v>133</v>
      </c>
      <c r="D16" s="23">
        <f>IF(OR($B16-D$5&gt;74, $B16-D$5=73, $B16-D$5=1, $B16-D$5&lt;0),"",ROUND(($B16-D$5)*'점수 계산기'!$C$27+D$5*'점수 계산기'!$C$28+'점수 계산기'!$C$31,0))</f>
        <v>134</v>
      </c>
      <c r="E16" s="23">
        <f>IF(OR($B16-E$5&gt;74, $B16-E$5=73, $B16-E$5=1, $B16-E$5&lt;0),"",ROUND(($B16-E$5)*'점수 계산기'!$C$27+E$5*'점수 계산기'!$C$28+'점수 계산기'!$C$31,0))</f>
        <v>134</v>
      </c>
      <c r="F16" s="23">
        <f>IF(OR($B16-F$5&gt;74, $B16-F$5=73, $B16-F$5=1, $B16-F$5&lt;0),"",ROUND(($B16-F$5)*'점수 계산기'!$C$27+F$5*'점수 계산기'!$C$28+'점수 계산기'!$C$31,0))</f>
        <v>134</v>
      </c>
      <c r="G16" s="23">
        <f>IF(OR($B16-G$5&gt;74, $B16-G$5=73, $B16-G$5=1, $B16-G$5&lt;0),"",ROUND(($B16-G$5)*'점수 계산기'!$C$27+G$5*'점수 계산기'!$C$28+'점수 계산기'!$C$31,0))</f>
        <v>134</v>
      </c>
      <c r="H16" s="23">
        <f>IF(OR($B16-H$5&gt;74, $B16-H$5=73, $B16-H$5=1, $B16-H$5&lt;0),"",ROUND(($B16-H$5)*'점수 계산기'!$C$27+H$5*'점수 계산기'!$C$28+'점수 계산기'!$C$31,0))</f>
        <v>134</v>
      </c>
      <c r="I16" s="23">
        <f>IF(OR($B16-I$5&gt;74, $B16-I$5=73, $B16-I$5=1, $B16-I$5&lt;0),"",ROUND(($B16-I$5)*'점수 계산기'!$C$27+I$5*'점수 계산기'!$C$28+'점수 계산기'!$C$31,0))</f>
        <v>134</v>
      </c>
      <c r="J16" s="23">
        <f>IF(OR($B16-J$5&gt;74, $B16-J$5=73, $B16-J$5=1, $B16-J$5&lt;0),"",ROUND(($B16-J$5)*'점수 계산기'!$C$27+J$5*'점수 계산기'!$C$28+'점수 계산기'!$C$31,0))</f>
        <v>134</v>
      </c>
      <c r="K16" s="23" t="str">
        <f>IF(OR($B16-K$5&gt;74, $B16-K$5=73, $B16-K$5=1, $B16-K$5&lt;0),"",ROUND(($B16-K$5)*'점수 계산기'!$C$27+K$5*'점수 계산기'!$C$28+'점수 계산기'!$C$31,0))</f>
        <v/>
      </c>
      <c r="L16" s="23">
        <f>IF(OR($B16-L$5&gt;74, $B16-L$5=73, $B16-L$5=1, $B16-L$5&lt;0),"",ROUND(($B16-L$5)*'점수 계산기'!$C$27+L$5*'점수 계산기'!$C$28+'점수 계산기'!$C$31,0))</f>
        <v>134</v>
      </c>
      <c r="M16" s="23" t="str">
        <f>IF(OR($B16-M$5&gt;74, $B16-M$5=73, $B16-M$5=1, $B16-M$5&lt;0),"",ROUND(($B16-M$5)*'점수 계산기'!$C$27+M$5*'점수 계산기'!$C$28+'점수 계산기'!$C$31,0))</f>
        <v/>
      </c>
      <c r="N16" s="23" t="str">
        <f>IF(OR($B16-N$5&gt;74, $B16-N$5=73, $B16-N$5=1, $B16-N$5&lt;0),"",ROUND(($B16-N$5)*'점수 계산기'!$C$27+N$5*'점수 계산기'!$C$28+'점수 계산기'!$C$31,0))</f>
        <v/>
      </c>
      <c r="O16" s="23" t="str">
        <f>IF(OR($B16-O$5&gt;74, $B16-O$5=73, $B16-O$5=1, $B16-O$5&lt;0),"",ROUND(($B16-O$5)*'점수 계산기'!$C$27+O$5*'점수 계산기'!$C$28+'점수 계산기'!$C$31,0))</f>
        <v/>
      </c>
      <c r="P16" s="23" t="str">
        <f>IF(OR($B16-P$5&gt;74, $B16-P$5=73, $B16-P$5=1, $B16-P$5&lt;0),"",ROUND(($B16-P$5)*'점수 계산기'!$C$27+P$5*'점수 계산기'!$C$28+'점수 계산기'!$C$31,0))</f>
        <v/>
      </c>
      <c r="Q16" s="23" t="str">
        <f>IF(OR($B16-Q$5&gt;74, $B16-Q$5=73, $B16-Q$5=1, $B16-Q$5&lt;0),"",ROUND(($B16-Q$5)*'점수 계산기'!$C$27+Q$5*'점수 계산기'!$C$28+'점수 계산기'!$C$31,0))</f>
        <v/>
      </c>
      <c r="R16" s="23" t="str">
        <f>IF(OR($B16-R$5&gt;74, $B16-R$5=73, $B16-R$5=1, $B16-R$5&lt;0),"",ROUND(($B16-R$5)*'점수 계산기'!$C$27+R$5*'점수 계산기'!$C$28+'점수 계산기'!$C$31,0))</f>
        <v/>
      </c>
      <c r="S16" s="23" t="str">
        <f>IF(OR($B16-S$5&gt;74, $B16-S$5=73, $B16-S$5=1, $B16-S$5&lt;0),"",ROUND(($B16-S$5)*'점수 계산기'!$C$27+S$5*'점수 계산기'!$C$28+'점수 계산기'!$C$31,0))</f>
        <v/>
      </c>
      <c r="T16" s="23" t="str">
        <f>IF(OR($B16-T$5&gt;74, $B16-T$5=73, $B16-T$5=1, $B16-T$5&lt;0),"",ROUND(($B16-T$5)*'점수 계산기'!$C$27+T$5*'점수 계산기'!$C$28+'점수 계산기'!$C$31,0))</f>
        <v/>
      </c>
      <c r="U16" s="23" t="str">
        <f>IF(OR($B16-U$5&gt;74, $B16-U$5=73, $B16-U$5=1, $B16-U$5&lt;0),"",ROUND(($B16-U$5)*'점수 계산기'!$C$27+U$5*'점수 계산기'!$C$28+'점수 계산기'!$C$31,0))</f>
        <v/>
      </c>
      <c r="V16" s="23" t="str">
        <f>IF(OR($B16-V$5&gt;74, $B16-V$5=73, $B16-V$5=1, $B16-V$5&lt;0),"",ROUND(($B16-V$5)*'점수 계산기'!$C$27+V$5*'점수 계산기'!$C$28+'점수 계산기'!$C$31,0))</f>
        <v/>
      </c>
      <c r="W16" s="23" t="str">
        <f>IF(OR($B16-W$5&gt;74, $B16-W$5=73, $B16-W$5=1, $B16-W$5&lt;0),"",ROUND(($B16-W$5)*'점수 계산기'!$C$27+W$5*'점수 계산기'!$C$28+'점수 계산기'!$C$31,0))</f>
        <v/>
      </c>
      <c r="X16" s="23" t="str">
        <f>IF(OR($B16-X$5&gt;74, $B16-X$5=73, $B16-X$5=1, $B16-X$5&lt;0),"",ROUND(($B16-X$5)*'점수 계산기'!$C$27+X$5*'점수 계산기'!$C$28+'점수 계산기'!$C$31,0))</f>
        <v/>
      </c>
      <c r="Y16" s="23" t="str">
        <f>IF(OR($B16-Y$5&gt;74, $B16-Y$5=73, $B16-Y$5=1, $B16-Y$5&lt;0),"",ROUND(($B16-Y$5)*'점수 계산기'!$C$27+Y$5*'점수 계산기'!$C$28+'점수 계산기'!$C$31,0))</f>
        <v/>
      </c>
      <c r="Z16" s="23" t="str">
        <f>IF(OR($B16-Z$5&gt;74, $B16-Z$5=73, $B16-Z$5=1, $B16-Z$5&lt;0),"",ROUND(($B16-Z$5)*'점수 계산기'!$C$27+Z$5*'점수 계산기'!$C$28+'점수 계산기'!$C$31,0))</f>
        <v/>
      </c>
      <c r="AA16" s="24" t="str">
        <f>IF(OR($B16-AA$5&gt;74, $B16-AA$5=73, $B16-AA$5=1, $B16-AA$5&lt;0),"",ROUND(($B16-AA$5)*'점수 계산기'!$C$27+AA$5*'점수 계산기'!$C$28+'점수 계산기'!$C$31,0))</f>
        <v/>
      </c>
      <c r="AB16" s="10"/>
      <c r="AC16" s="10">
        <f t="shared" si="0"/>
        <v>133</v>
      </c>
      <c r="AD16" s="10">
        <f t="shared" si="1"/>
        <v>134</v>
      </c>
      <c r="AE16" s="10" t="str">
        <f t="shared" si="3"/>
        <v>133 ~ 134</v>
      </c>
      <c r="AF16" s="10">
        <f t="shared" si="4"/>
        <v>2</v>
      </c>
      <c r="AG16" s="10">
        <f t="shared" si="4"/>
        <v>2</v>
      </c>
      <c r="AH16" s="10">
        <f t="shared" si="5"/>
        <v>2</v>
      </c>
      <c r="AI16" s="10" t="str">
        <f t="shared" si="2"/>
        <v>2등급</v>
      </c>
      <c r="AJ16" s="11" t="e">
        <f>IF(AC16=AD16,VLOOKUP(AE16,'인원 입력 기능'!$B$5:$F$102,6,0), VLOOKUP(AC16,'인원 입력 기능'!$B$5:$F$102,6,0)&amp;" ~ "&amp;VLOOKUP(AD16,'인원 입력 기능'!$B$5:$F$102,6,0))</f>
        <v>#REF!</v>
      </c>
    </row>
    <row r="17" spans="1:36" ht="21" customHeight="1" x14ac:dyDescent="0.45">
      <c r="A17" s="7"/>
      <c r="B17" s="37">
        <v>89</v>
      </c>
      <c r="C17" s="23">
        <f>IF(OR($B17-C$5&gt;74, $B17-C$5=73, $B17-C$5=1, $B17-C$5&lt;0),"",ROUND(($B17-C$5)*'점수 계산기'!$C$27+C$5*'점수 계산기'!$C$28+'점수 계산기'!$C$31,0))</f>
        <v>133</v>
      </c>
      <c r="D17" s="23">
        <f>IF(OR($B17-D$5&gt;74, $B17-D$5=73, $B17-D$5=1, $B17-D$5&lt;0),"",ROUND(($B17-D$5)*'점수 계산기'!$C$27+D$5*'점수 계산기'!$C$28+'점수 계산기'!$C$31,0))</f>
        <v>133</v>
      </c>
      <c r="E17" s="23">
        <f>IF(OR($B17-E$5&gt;74, $B17-E$5=73, $B17-E$5=1, $B17-E$5&lt;0),"",ROUND(($B17-E$5)*'점수 계산기'!$C$27+E$5*'점수 계산기'!$C$28+'점수 계산기'!$C$31,0))</f>
        <v>133</v>
      </c>
      <c r="F17" s="23">
        <f>IF(OR($B17-F$5&gt;74, $B17-F$5=73, $B17-F$5=1, $B17-F$5&lt;0),"",ROUND(($B17-F$5)*'점수 계산기'!$C$27+F$5*'점수 계산기'!$C$28+'점수 계산기'!$C$31,0))</f>
        <v>133</v>
      </c>
      <c r="G17" s="23">
        <f>IF(OR($B17-G$5&gt;74, $B17-G$5=73, $B17-G$5=1, $B17-G$5&lt;0),"",ROUND(($B17-G$5)*'점수 계산기'!$C$27+G$5*'점수 계산기'!$C$28+'점수 계산기'!$C$31,0))</f>
        <v>133</v>
      </c>
      <c r="H17" s="23">
        <f>IF(OR($B17-H$5&gt;74, $B17-H$5=73, $B17-H$5=1, $B17-H$5&lt;0),"",ROUND(($B17-H$5)*'점수 계산기'!$C$27+H$5*'점수 계산기'!$C$28+'점수 계산기'!$C$31,0))</f>
        <v>133</v>
      </c>
      <c r="I17" s="23">
        <f>IF(OR($B17-I$5&gt;74, $B17-I$5=73, $B17-I$5=1, $B17-I$5&lt;0),"",ROUND(($B17-I$5)*'점수 계산기'!$C$27+I$5*'점수 계산기'!$C$28+'점수 계산기'!$C$31,0))</f>
        <v>133</v>
      </c>
      <c r="J17" s="23">
        <f>IF(OR($B17-J$5&gt;74, $B17-J$5=73, $B17-J$5=1, $B17-J$5&lt;0),"",ROUND(($B17-J$5)*'점수 계산기'!$C$27+J$5*'점수 계산기'!$C$28+'점수 계산기'!$C$31,0))</f>
        <v>133</v>
      </c>
      <c r="K17" s="23">
        <f>IF(OR($B17-K$5&gt;74, $B17-K$5=73, $B17-K$5=1, $B17-K$5&lt;0),"",ROUND(($B17-K$5)*'점수 계산기'!$C$27+K$5*'점수 계산기'!$C$28+'점수 계산기'!$C$31,0))</f>
        <v>133</v>
      </c>
      <c r="L17" s="23" t="str">
        <f>IF(OR($B17-L$5&gt;74, $B17-L$5=73, $B17-L$5=1, $B17-L$5&lt;0),"",ROUND(($B17-L$5)*'점수 계산기'!$C$27+L$5*'점수 계산기'!$C$28+'점수 계산기'!$C$31,0))</f>
        <v/>
      </c>
      <c r="M17" s="23">
        <f>IF(OR($B17-M$5&gt;74, $B17-M$5=73, $B17-M$5=1, $B17-M$5&lt;0),"",ROUND(($B17-M$5)*'점수 계산기'!$C$27+M$5*'점수 계산기'!$C$28+'점수 계산기'!$C$31,0))</f>
        <v>134</v>
      </c>
      <c r="N17" s="23" t="str">
        <f>IF(OR($B17-N$5&gt;74, $B17-N$5=73, $B17-N$5=1, $B17-N$5&lt;0),"",ROUND(($B17-N$5)*'점수 계산기'!$C$27+N$5*'점수 계산기'!$C$28+'점수 계산기'!$C$31,0))</f>
        <v/>
      </c>
      <c r="O17" s="23" t="str">
        <f>IF(OR($B17-O$5&gt;74, $B17-O$5=73, $B17-O$5=1, $B17-O$5&lt;0),"",ROUND(($B17-O$5)*'점수 계산기'!$C$27+O$5*'점수 계산기'!$C$28+'점수 계산기'!$C$31,0))</f>
        <v/>
      </c>
      <c r="P17" s="23" t="str">
        <f>IF(OR($B17-P$5&gt;74, $B17-P$5=73, $B17-P$5=1, $B17-P$5&lt;0),"",ROUND(($B17-P$5)*'점수 계산기'!$C$27+P$5*'점수 계산기'!$C$28+'점수 계산기'!$C$31,0))</f>
        <v/>
      </c>
      <c r="Q17" s="23" t="str">
        <f>IF(OR($B17-Q$5&gt;74, $B17-Q$5=73, $B17-Q$5=1, $B17-Q$5&lt;0),"",ROUND(($B17-Q$5)*'점수 계산기'!$C$27+Q$5*'점수 계산기'!$C$28+'점수 계산기'!$C$31,0))</f>
        <v/>
      </c>
      <c r="R17" s="23" t="str">
        <f>IF(OR($B17-R$5&gt;74, $B17-R$5=73, $B17-R$5=1, $B17-R$5&lt;0),"",ROUND(($B17-R$5)*'점수 계산기'!$C$27+R$5*'점수 계산기'!$C$28+'점수 계산기'!$C$31,0))</f>
        <v/>
      </c>
      <c r="S17" s="23" t="str">
        <f>IF(OR($B17-S$5&gt;74, $B17-S$5=73, $B17-S$5=1, $B17-S$5&lt;0),"",ROUND(($B17-S$5)*'점수 계산기'!$C$27+S$5*'점수 계산기'!$C$28+'점수 계산기'!$C$31,0))</f>
        <v/>
      </c>
      <c r="T17" s="23" t="str">
        <f>IF(OR($B17-T$5&gt;74, $B17-T$5=73, $B17-T$5=1, $B17-T$5&lt;0),"",ROUND(($B17-T$5)*'점수 계산기'!$C$27+T$5*'점수 계산기'!$C$28+'점수 계산기'!$C$31,0))</f>
        <v/>
      </c>
      <c r="U17" s="23" t="str">
        <f>IF(OR($B17-U$5&gt;74, $B17-U$5=73, $B17-U$5=1, $B17-U$5&lt;0),"",ROUND(($B17-U$5)*'점수 계산기'!$C$27+U$5*'점수 계산기'!$C$28+'점수 계산기'!$C$31,0))</f>
        <v/>
      </c>
      <c r="V17" s="23" t="str">
        <f>IF(OR($B17-V$5&gt;74, $B17-V$5=73, $B17-V$5=1, $B17-V$5&lt;0),"",ROUND(($B17-V$5)*'점수 계산기'!$C$27+V$5*'점수 계산기'!$C$28+'점수 계산기'!$C$31,0))</f>
        <v/>
      </c>
      <c r="W17" s="23" t="str">
        <f>IF(OR($B17-W$5&gt;74, $B17-W$5=73, $B17-W$5=1, $B17-W$5&lt;0),"",ROUND(($B17-W$5)*'점수 계산기'!$C$27+W$5*'점수 계산기'!$C$28+'점수 계산기'!$C$31,0))</f>
        <v/>
      </c>
      <c r="X17" s="23" t="str">
        <f>IF(OR($B17-X$5&gt;74, $B17-X$5=73, $B17-X$5=1, $B17-X$5&lt;0),"",ROUND(($B17-X$5)*'점수 계산기'!$C$27+X$5*'점수 계산기'!$C$28+'점수 계산기'!$C$31,0))</f>
        <v/>
      </c>
      <c r="Y17" s="23" t="str">
        <f>IF(OR($B17-Y$5&gt;74, $B17-Y$5=73, $B17-Y$5=1, $B17-Y$5&lt;0),"",ROUND(($B17-Y$5)*'점수 계산기'!$C$27+Y$5*'점수 계산기'!$C$28+'점수 계산기'!$C$31,0))</f>
        <v/>
      </c>
      <c r="Z17" s="23" t="str">
        <f>IF(OR($B17-Z$5&gt;74, $B17-Z$5=73, $B17-Z$5=1, $B17-Z$5&lt;0),"",ROUND(($B17-Z$5)*'점수 계산기'!$C$27+Z$5*'점수 계산기'!$C$28+'점수 계산기'!$C$31,0))</f>
        <v/>
      </c>
      <c r="AA17" s="24" t="str">
        <f>IF(OR($B17-AA$5&gt;74, $B17-AA$5=73, $B17-AA$5=1, $B17-AA$5&lt;0),"",ROUND(($B17-AA$5)*'점수 계산기'!$C$27+AA$5*'점수 계산기'!$C$28+'점수 계산기'!$C$31,0))</f>
        <v/>
      </c>
      <c r="AB17" s="10"/>
      <c r="AC17" s="10">
        <f t="shared" si="0"/>
        <v>133</v>
      </c>
      <c r="AD17" s="10">
        <f t="shared" si="1"/>
        <v>134</v>
      </c>
      <c r="AE17" s="10" t="str">
        <f t="shared" si="3"/>
        <v>133 ~ 134</v>
      </c>
      <c r="AF17" s="10">
        <f t="shared" si="4"/>
        <v>2</v>
      </c>
      <c r="AG17" s="10">
        <f t="shared" si="4"/>
        <v>2</v>
      </c>
      <c r="AH17" s="10">
        <f t="shared" si="5"/>
        <v>2</v>
      </c>
      <c r="AI17" s="10" t="str">
        <f t="shared" si="2"/>
        <v>2등급</v>
      </c>
      <c r="AJ17" s="11" t="e">
        <f>IF(AC17=AD17,VLOOKUP(AE17,'인원 입력 기능'!$B$5:$F$102,6,0), VLOOKUP(AC17,'인원 입력 기능'!$B$5:$F$102,6,0)&amp;" ~ "&amp;VLOOKUP(AD17,'인원 입력 기능'!$B$5:$F$102,6,0))</f>
        <v>#REF!</v>
      </c>
    </row>
    <row r="18" spans="1:36" ht="21" customHeight="1" x14ac:dyDescent="0.45">
      <c r="A18" s="7"/>
      <c r="B18" s="38">
        <v>88</v>
      </c>
      <c r="C18" s="25">
        <f>IF(OR($B18-C$5&gt;74, $B18-C$5=73, $B18-C$5=1, $B18-C$5&lt;0),"",ROUND(($B18-C$5)*'점수 계산기'!$C$27+C$5*'점수 계산기'!$C$28+'점수 계산기'!$C$31,0))</f>
        <v>132</v>
      </c>
      <c r="D18" s="25">
        <f>IF(OR($B18-D$5&gt;74, $B18-D$5=73, $B18-D$5=1, $B18-D$5&lt;0),"",ROUND(($B18-D$5)*'점수 계산기'!$C$27+D$5*'점수 계산기'!$C$28+'점수 계산기'!$C$31,0))</f>
        <v>132</v>
      </c>
      <c r="E18" s="25">
        <f>IF(OR($B18-E$5&gt;74, $B18-E$5=73, $B18-E$5=1, $B18-E$5&lt;0),"",ROUND(($B18-E$5)*'점수 계산기'!$C$27+E$5*'점수 계산기'!$C$28+'점수 계산기'!$C$31,0))</f>
        <v>132</v>
      </c>
      <c r="F18" s="25">
        <f>IF(OR($B18-F$5&gt;74, $B18-F$5=73, $B18-F$5=1, $B18-F$5&lt;0),"",ROUND(($B18-F$5)*'점수 계산기'!$C$27+F$5*'점수 계산기'!$C$28+'점수 계산기'!$C$31,0))</f>
        <v>132</v>
      </c>
      <c r="G18" s="25">
        <f>IF(OR($B18-G$5&gt;74, $B18-G$5=73, $B18-G$5=1, $B18-G$5&lt;0),"",ROUND(($B18-G$5)*'점수 계산기'!$C$27+G$5*'점수 계산기'!$C$28+'점수 계산기'!$C$31,0))</f>
        <v>132</v>
      </c>
      <c r="H18" s="25">
        <f>IF(OR($B18-H$5&gt;74, $B18-H$5=73, $B18-H$5=1, $B18-H$5&lt;0),"",ROUND(($B18-H$5)*'점수 계산기'!$C$27+H$5*'점수 계산기'!$C$28+'점수 계산기'!$C$31,0))</f>
        <v>132</v>
      </c>
      <c r="I18" s="25">
        <f>IF(OR($B18-I$5&gt;74, $B18-I$5=73, $B18-I$5=1, $B18-I$5&lt;0),"",ROUND(($B18-I$5)*'점수 계산기'!$C$27+I$5*'점수 계산기'!$C$28+'점수 계산기'!$C$31,0))</f>
        <v>132</v>
      </c>
      <c r="J18" s="25">
        <f>IF(OR($B18-J$5&gt;74, $B18-J$5=73, $B18-J$5=1, $B18-J$5&lt;0),"",ROUND(($B18-J$5)*'점수 계산기'!$C$27+J$5*'점수 계산기'!$C$28+'점수 계산기'!$C$31,0))</f>
        <v>133</v>
      </c>
      <c r="K18" s="25">
        <f>IF(OR($B18-K$5&gt;74, $B18-K$5=73, $B18-K$5=1, $B18-K$5&lt;0),"",ROUND(($B18-K$5)*'점수 계산기'!$C$27+K$5*'점수 계산기'!$C$28+'점수 계산기'!$C$31,0))</f>
        <v>133</v>
      </c>
      <c r="L18" s="25">
        <f>IF(OR($B18-L$5&gt;74, $B18-L$5=73, $B18-L$5=1, $B18-L$5&lt;0),"",ROUND(($B18-L$5)*'점수 계산기'!$C$27+L$5*'점수 계산기'!$C$28+'점수 계산기'!$C$31,0))</f>
        <v>133</v>
      </c>
      <c r="M18" s="25" t="str">
        <f>IF(OR($B18-M$5&gt;74, $B18-M$5=73, $B18-M$5=1, $B18-M$5&lt;0),"",ROUND(($B18-M$5)*'점수 계산기'!$C$27+M$5*'점수 계산기'!$C$28+'점수 계산기'!$C$31,0))</f>
        <v/>
      </c>
      <c r="N18" s="25">
        <f>IF(OR($B18-N$5&gt;74, $B18-N$5=73, $B18-N$5=1, $B18-N$5&lt;0),"",ROUND(($B18-N$5)*'점수 계산기'!$C$27+N$5*'점수 계산기'!$C$28+'점수 계산기'!$C$31,0))</f>
        <v>133</v>
      </c>
      <c r="O18" s="25" t="str">
        <f>IF(OR($B18-O$5&gt;74, $B18-O$5=73, $B18-O$5=1, $B18-O$5&lt;0),"",ROUND(($B18-O$5)*'점수 계산기'!$C$27+O$5*'점수 계산기'!$C$28+'점수 계산기'!$C$31,0))</f>
        <v/>
      </c>
      <c r="P18" s="25" t="str">
        <f>IF(OR($B18-P$5&gt;74, $B18-P$5=73, $B18-P$5=1, $B18-P$5&lt;0),"",ROUND(($B18-P$5)*'점수 계산기'!$C$27+P$5*'점수 계산기'!$C$28+'점수 계산기'!$C$31,0))</f>
        <v/>
      </c>
      <c r="Q18" s="25" t="str">
        <f>IF(OR($B18-Q$5&gt;74, $B18-Q$5=73, $B18-Q$5=1, $B18-Q$5&lt;0),"",ROUND(($B18-Q$5)*'점수 계산기'!$C$27+Q$5*'점수 계산기'!$C$28+'점수 계산기'!$C$31,0))</f>
        <v/>
      </c>
      <c r="R18" s="25" t="str">
        <f>IF(OR($B18-R$5&gt;74, $B18-R$5=73, $B18-R$5=1, $B18-R$5&lt;0),"",ROUND(($B18-R$5)*'점수 계산기'!$C$27+R$5*'점수 계산기'!$C$28+'점수 계산기'!$C$31,0))</f>
        <v/>
      </c>
      <c r="S18" s="25" t="str">
        <f>IF(OR($B18-S$5&gt;74, $B18-S$5=73, $B18-S$5=1, $B18-S$5&lt;0),"",ROUND(($B18-S$5)*'점수 계산기'!$C$27+S$5*'점수 계산기'!$C$28+'점수 계산기'!$C$31,0))</f>
        <v/>
      </c>
      <c r="T18" s="25" t="str">
        <f>IF(OR($B18-T$5&gt;74, $B18-T$5=73, $B18-T$5=1, $B18-T$5&lt;0),"",ROUND(($B18-T$5)*'점수 계산기'!$C$27+T$5*'점수 계산기'!$C$28+'점수 계산기'!$C$31,0))</f>
        <v/>
      </c>
      <c r="U18" s="25" t="str">
        <f>IF(OR($B18-U$5&gt;74, $B18-U$5=73, $B18-U$5=1, $B18-U$5&lt;0),"",ROUND(($B18-U$5)*'점수 계산기'!$C$27+U$5*'점수 계산기'!$C$28+'점수 계산기'!$C$31,0))</f>
        <v/>
      </c>
      <c r="V18" s="25" t="str">
        <f>IF(OR($B18-V$5&gt;74, $B18-V$5=73, $B18-V$5=1, $B18-V$5&lt;0),"",ROUND(($B18-V$5)*'점수 계산기'!$C$27+V$5*'점수 계산기'!$C$28+'점수 계산기'!$C$31,0))</f>
        <v/>
      </c>
      <c r="W18" s="25" t="str">
        <f>IF(OR($B18-W$5&gt;74, $B18-W$5=73, $B18-W$5=1, $B18-W$5&lt;0),"",ROUND(($B18-W$5)*'점수 계산기'!$C$27+W$5*'점수 계산기'!$C$28+'점수 계산기'!$C$31,0))</f>
        <v/>
      </c>
      <c r="X18" s="25" t="str">
        <f>IF(OR($B18-X$5&gt;74, $B18-X$5=73, $B18-X$5=1, $B18-X$5&lt;0),"",ROUND(($B18-X$5)*'점수 계산기'!$C$27+X$5*'점수 계산기'!$C$28+'점수 계산기'!$C$31,0))</f>
        <v/>
      </c>
      <c r="Y18" s="25" t="str">
        <f>IF(OR($B18-Y$5&gt;74, $B18-Y$5=73, $B18-Y$5=1, $B18-Y$5&lt;0),"",ROUND(($B18-Y$5)*'점수 계산기'!$C$27+Y$5*'점수 계산기'!$C$28+'점수 계산기'!$C$31,0))</f>
        <v/>
      </c>
      <c r="Z18" s="25" t="str">
        <f>IF(OR($B18-Z$5&gt;74, $B18-Z$5=73, $B18-Z$5=1, $B18-Z$5&lt;0),"",ROUND(($B18-Z$5)*'점수 계산기'!$C$27+Z$5*'점수 계산기'!$C$28+'점수 계산기'!$C$31,0))</f>
        <v/>
      </c>
      <c r="AA18" s="26" t="str">
        <f>IF(OR($B18-AA$5&gt;74, $B18-AA$5=73, $B18-AA$5=1, $B18-AA$5&lt;0),"",ROUND(($B18-AA$5)*'점수 계산기'!$C$27+AA$5*'점수 계산기'!$C$28+'점수 계산기'!$C$31,0))</f>
        <v/>
      </c>
      <c r="AB18" s="10"/>
      <c r="AC18" s="10">
        <f t="shared" si="0"/>
        <v>132</v>
      </c>
      <c r="AD18" s="10">
        <f t="shared" si="1"/>
        <v>133</v>
      </c>
      <c r="AE18" s="10" t="str">
        <f t="shared" si="3"/>
        <v>132 ~ 133</v>
      </c>
      <c r="AF18" s="10">
        <f t="shared" si="4"/>
        <v>2</v>
      </c>
      <c r="AG18" s="10">
        <f t="shared" si="4"/>
        <v>2</v>
      </c>
      <c r="AH18" s="10">
        <f t="shared" si="5"/>
        <v>2</v>
      </c>
      <c r="AI18" s="10" t="str">
        <f t="shared" si="2"/>
        <v>2등급</v>
      </c>
      <c r="AJ18" s="11" t="e">
        <f>IF(AC18=AD18,VLOOKUP(AE18,'인원 입력 기능'!$B$5:$F$102,6,0), VLOOKUP(AC18,'인원 입력 기능'!$B$5:$F$102,6,0)&amp;" ~ "&amp;VLOOKUP(AD18,'인원 입력 기능'!$B$5:$F$102,6,0))</f>
        <v>#REF!</v>
      </c>
    </row>
    <row r="19" spans="1:36" ht="21" customHeight="1" x14ac:dyDescent="0.45">
      <c r="A19" s="7"/>
      <c r="B19" s="38">
        <v>87</v>
      </c>
      <c r="C19" s="25">
        <f>IF(OR($B19-C$5&gt;74, $B19-C$5=73, $B19-C$5=1, $B19-C$5&lt;0),"",ROUND(($B19-C$5)*'점수 계산기'!$C$27+C$5*'점수 계산기'!$C$28+'점수 계산기'!$C$31,0))</f>
        <v>131</v>
      </c>
      <c r="D19" s="25">
        <f>IF(OR($B19-D$5&gt;74, $B19-D$5=73, $B19-D$5=1, $B19-D$5&lt;0),"",ROUND(($B19-D$5)*'점수 계산기'!$C$27+D$5*'점수 계산기'!$C$28+'점수 계산기'!$C$31,0))</f>
        <v>131</v>
      </c>
      <c r="E19" s="25">
        <f>IF(OR($B19-E$5&gt;74, $B19-E$5=73, $B19-E$5=1, $B19-E$5&lt;0),"",ROUND(($B19-E$5)*'점수 계산기'!$C$27+E$5*'점수 계산기'!$C$28+'점수 계산기'!$C$31,0))</f>
        <v>131</v>
      </c>
      <c r="F19" s="25">
        <f>IF(OR($B19-F$5&gt;74, $B19-F$5=73, $B19-F$5=1, $B19-F$5&lt;0),"",ROUND(($B19-F$5)*'점수 계산기'!$C$27+F$5*'점수 계산기'!$C$28+'점수 계산기'!$C$31,0))</f>
        <v>131</v>
      </c>
      <c r="G19" s="25">
        <f>IF(OR($B19-G$5&gt;74, $B19-G$5=73, $B19-G$5=1, $B19-G$5&lt;0),"",ROUND(($B19-G$5)*'점수 계산기'!$C$27+G$5*'점수 계산기'!$C$28+'점수 계산기'!$C$31,0))</f>
        <v>131</v>
      </c>
      <c r="H19" s="25">
        <f>IF(OR($B19-H$5&gt;74, $B19-H$5=73, $B19-H$5=1, $B19-H$5&lt;0),"",ROUND(($B19-H$5)*'점수 계산기'!$C$27+H$5*'점수 계산기'!$C$28+'점수 계산기'!$C$31,0))</f>
        <v>132</v>
      </c>
      <c r="I19" s="25">
        <f>IF(OR($B19-I$5&gt;74, $B19-I$5=73, $B19-I$5=1, $B19-I$5&lt;0),"",ROUND(($B19-I$5)*'점수 계산기'!$C$27+I$5*'점수 계산기'!$C$28+'점수 계산기'!$C$31,0))</f>
        <v>132</v>
      </c>
      <c r="J19" s="25">
        <f>IF(OR($B19-J$5&gt;74, $B19-J$5=73, $B19-J$5=1, $B19-J$5&lt;0),"",ROUND(($B19-J$5)*'점수 계산기'!$C$27+J$5*'점수 계산기'!$C$28+'점수 계산기'!$C$31,0))</f>
        <v>132</v>
      </c>
      <c r="K19" s="25">
        <f>IF(OR($B19-K$5&gt;74, $B19-K$5=73, $B19-K$5=1, $B19-K$5&lt;0),"",ROUND(($B19-K$5)*'점수 계산기'!$C$27+K$5*'점수 계산기'!$C$28+'점수 계산기'!$C$31,0))</f>
        <v>132</v>
      </c>
      <c r="L19" s="25">
        <f>IF(OR($B19-L$5&gt;74, $B19-L$5=73, $B19-L$5=1, $B19-L$5&lt;0),"",ROUND(($B19-L$5)*'점수 계산기'!$C$27+L$5*'점수 계산기'!$C$28+'점수 계산기'!$C$31,0))</f>
        <v>132</v>
      </c>
      <c r="M19" s="25">
        <f>IF(OR($B19-M$5&gt;74, $B19-M$5=73, $B19-M$5=1, $B19-M$5&lt;0),"",ROUND(($B19-M$5)*'점수 계산기'!$C$27+M$5*'점수 계산기'!$C$28+'점수 계산기'!$C$31,0))</f>
        <v>132</v>
      </c>
      <c r="N19" s="25" t="str">
        <f>IF(OR($B19-N$5&gt;74, $B19-N$5=73, $B19-N$5=1, $B19-N$5&lt;0),"",ROUND(($B19-N$5)*'점수 계산기'!$C$27+N$5*'점수 계산기'!$C$28+'점수 계산기'!$C$31,0))</f>
        <v/>
      </c>
      <c r="O19" s="25">
        <f>IF(OR($B19-O$5&gt;74, $B19-O$5=73, $B19-O$5=1, $B19-O$5&lt;0),"",ROUND(($B19-O$5)*'점수 계산기'!$C$27+O$5*'점수 계산기'!$C$28+'점수 계산기'!$C$31,0))</f>
        <v>132</v>
      </c>
      <c r="P19" s="25" t="str">
        <f>IF(OR($B19-P$5&gt;74, $B19-P$5=73, $B19-P$5=1, $B19-P$5&lt;0),"",ROUND(($B19-P$5)*'점수 계산기'!$C$27+P$5*'점수 계산기'!$C$28+'점수 계산기'!$C$31,0))</f>
        <v/>
      </c>
      <c r="Q19" s="25" t="str">
        <f>IF(OR($B19-Q$5&gt;74, $B19-Q$5=73, $B19-Q$5=1, $B19-Q$5&lt;0),"",ROUND(($B19-Q$5)*'점수 계산기'!$C$27+Q$5*'점수 계산기'!$C$28+'점수 계산기'!$C$31,0))</f>
        <v/>
      </c>
      <c r="R19" s="25" t="str">
        <f>IF(OR($B19-R$5&gt;74, $B19-R$5=73, $B19-R$5=1, $B19-R$5&lt;0),"",ROUND(($B19-R$5)*'점수 계산기'!$C$27+R$5*'점수 계산기'!$C$28+'점수 계산기'!$C$31,0))</f>
        <v/>
      </c>
      <c r="S19" s="25" t="str">
        <f>IF(OR($B19-S$5&gt;74, $B19-S$5=73, $B19-S$5=1, $B19-S$5&lt;0),"",ROUND(($B19-S$5)*'점수 계산기'!$C$27+S$5*'점수 계산기'!$C$28+'점수 계산기'!$C$31,0))</f>
        <v/>
      </c>
      <c r="T19" s="25" t="str">
        <f>IF(OR($B19-T$5&gt;74, $B19-T$5=73, $B19-T$5=1, $B19-T$5&lt;0),"",ROUND(($B19-T$5)*'점수 계산기'!$C$27+T$5*'점수 계산기'!$C$28+'점수 계산기'!$C$31,0))</f>
        <v/>
      </c>
      <c r="U19" s="25" t="str">
        <f>IF(OR($B19-U$5&gt;74, $B19-U$5=73, $B19-U$5=1, $B19-U$5&lt;0),"",ROUND(($B19-U$5)*'점수 계산기'!$C$27+U$5*'점수 계산기'!$C$28+'점수 계산기'!$C$31,0))</f>
        <v/>
      </c>
      <c r="V19" s="25" t="str">
        <f>IF(OR($B19-V$5&gt;74, $B19-V$5=73, $B19-V$5=1, $B19-V$5&lt;0),"",ROUND(($B19-V$5)*'점수 계산기'!$C$27+V$5*'점수 계산기'!$C$28+'점수 계산기'!$C$31,0))</f>
        <v/>
      </c>
      <c r="W19" s="25" t="str">
        <f>IF(OR($B19-W$5&gt;74, $B19-W$5=73, $B19-W$5=1, $B19-W$5&lt;0),"",ROUND(($B19-W$5)*'점수 계산기'!$C$27+W$5*'점수 계산기'!$C$28+'점수 계산기'!$C$31,0))</f>
        <v/>
      </c>
      <c r="X19" s="25" t="str">
        <f>IF(OR($B19-X$5&gt;74, $B19-X$5=73, $B19-X$5=1, $B19-X$5&lt;0),"",ROUND(($B19-X$5)*'점수 계산기'!$C$27+X$5*'점수 계산기'!$C$28+'점수 계산기'!$C$31,0))</f>
        <v/>
      </c>
      <c r="Y19" s="25" t="str">
        <f>IF(OR($B19-Y$5&gt;74, $B19-Y$5=73, $B19-Y$5=1, $B19-Y$5&lt;0),"",ROUND(($B19-Y$5)*'점수 계산기'!$C$27+Y$5*'점수 계산기'!$C$28+'점수 계산기'!$C$31,0))</f>
        <v/>
      </c>
      <c r="Z19" s="25" t="str">
        <f>IF(OR($B19-Z$5&gt;74, $B19-Z$5=73, $B19-Z$5=1, $B19-Z$5&lt;0),"",ROUND(($B19-Z$5)*'점수 계산기'!$C$27+Z$5*'점수 계산기'!$C$28+'점수 계산기'!$C$31,0))</f>
        <v/>
      </c>
      <c r="AA19" s="26" t="str">
        <f>IF(OR($B19-AA$5&gt;74, $B19-AA$5=73, $B19-AA$5=1, $B19-AA$5&lt;0),"",ROUND(($B19-AA$5)*'점수 계산기'!$C$27+AA$5*'점수 계산기'!$C$28+'점수 계산기'!$C$31,0))</f>
        <v/>
      </c>
      <c r="AB19" s="10"/>
      <c r="AC19" s="10">
        <f t="shared" si="0"/>
        <v>131</v>
      </c>
      <c r="AD19" s="10">
        <f t="shared" si="1"/>
        <v>132</v>
      </c>
      <c r="AE19" s="10" t="str">
        <f t="shared" si="3"/>
        <v>131 ~ 132</v>
      </c>
      <c r="AF19" s="10">
        <f t="shared" si="4"/>
        <v>2</v>
      </c>
      <c r="AG19" s="10">
        <f t="shared" si="4"/>
        <v>2</v>
      </c>
      <c r="AH19" s="10">
        <f t="shared" si="5"/>
        <v>2</v>
      </c>
      <c r="AI19" s="10" t="str">
        <f t="shared" si="2"/>
        <v>2등급</v>
      </c>
      <c r="AJ19" s="11" t="e">
        <f>IF(AC19=AD19,VLOOKUP(AE19,'인원 입력 기능'!$B$5:$F$102,6,0), VLOOKUP(AC19,'인원 입력 기능'!$B$5:$F$102,6,0)&amp;" ~ "&amp;VLOOKUP(AD19,'인원 입력 기능'!$B$5:$F$102,6,0))</f>
        <v>#REF!</v>
      </c>
    </row>
    <row r="20" spans="1:36" ht="21" customHeight="1" x14ac:dyDescent="0.45">
      <c r="A20" s="7"/>
      <c r="B20" s="38">
        <v>86</v>
      </c>
      <c r="C20" s="25">
        <f>IF(OR($B20-C$5&gt;74, $B20-C$5=73, $B20-C$5=1, $B20-C$5&lt;0),"",ROUND(($B20-C$5)*'점수 계산기'!$C$27+C$5*'점수 계산기'!$C$28+'점수 계산기'!$C$31,0))</f>
        <v>130</v>
      </c>
      <c r="D20" s="25">
        <f>IF(OR($B20-D$5&gt;74, $B20-D$5=73, $B20-D$5=1, $B20-D$5&lt;0),"",ROUND(($B20-D$5)*'점수 계산기'!$C$27+D$5*'점수 계산기'!$C$28+'점수 계산기'!$C$31,0))</f>
        <v>130</v>
      </c>
      <c r="E20" s="25">
        <f>IF(OR($B20-E$5&gt;74, $B20-E$5=73, $B20-E$5=1, $B20-E$5&lt;0),"",ROUND(($B20-E$5)*'점수 계산기'!$C$27+E$5*'점수 계산기'!$C$28+'점수 계산기'!$C$31,0))</f>
        <v>130</v>
      </c>
      <c r="F20" s="25">
        <f>IF(OR($B20-F$5&gt;74, $B20-F$5=73, $B20-F$5=1, $B20-F$5&lt;0),"",ROUND(($B20-F$5)*'점수 계산기'!$C$27+F$5*'점수 계산기'!$C$28+'점수 계산기'!$C$31,0))</f>
        <v>131</v>
      </c>
      <c r="G20" s="25">
        <f>IF(OR($B20-G$5&gt;74, $B20-G$5=73, $B20-G$5=1, $B20-G$5&lt;0),"",ROUND(($B20-G$5)*'점수 계산기'!$C$27+G$5*'점수 계산기'!$C$28+'점수 계산기'!$C$31,0))</f>
        <v>131</v>
      </c>
      <c r="H20" s="25">
        <f>IF(OR($B20-H$5&gt;74, $B20-H$5=73, $B20-H$5=1, $B20-H$5&lt;0),"",ROUND(($B20-H$5)*'점수 계산기'!$C$27+H$5*'점수 계산기'!$C$28+'점수 계산기'!$C$31,0))</f>
        <v>131</v>
      </c>
      <c r="I20" s="25">
        <f>IF(OR($B20-I$5&gt;74, $B20-I$5=73, $B20-I$5=1, $B20-I$5&lt;0),"",ROUND(($B20-I$5)*'점수 계산기'!$C$27+I$5*'점수 계산기'!$C$28+'점수 계산기'!$C$31,0))</f>
        <v>131</v>
      </c>
      <c r="J20" s="25">
        <f>IF(OR($B20-J$5&gt;74, $B20-J$5=73, $B20-J$5=1, $B20-J$5&lt;0),"",ROUND(($B20-J$5)*'점수 계산기'!$C$27+J$5*'점수 계산기'!$C$28+'점수 계산기'!$C$31,0))</f>
        <v>131</v>
      </c>
      <c r="K20" s="25">
        <f>IF(OR($B20-K$5&gt;74, $B20-K$5=73, $B20-K$5=1, $B20-K$5&lt;0),"",ROUND(($B20-K$5)*'점수 계산기'!$C$27+K$5*'점수 계산기'!$C$28+'점수 계산기'!$C$31,0))</f>
        <v>131</v>
      </c>
      <c r="L20" s="25">
        <f>IF(OR($B20-L$5&gt;74, $B20-L$5=73, $B20-L$5=1, $B20-L$5&lt;0),"",ROUND(($B20-L$5)*'점수 계산기'!$C$27+L$5*'점수 계산기'!$C$28+'점수 계산기'!$C$31,0))</f>
        <v>131</v>
      </c>
      <c r="M20" s="25">
        <f>IF(OR($B20-M$5&gt;74, $B20-M$5=73, $B20-M$5=1, $B20-M$5&lt;0),"",ROUND(($B20-M$5)*'점수 계산기'!$C$27+M$5*'점수 계산기'!$C$28+'점수 계산기'!$C$31,0))</f>
        <v>131</v>
      </c>
      <c r="N20" s="25">
        <f>IF(OR($B20-N$5&gt;74, $B20-N$5=73, $B20-N$5=1, $B20-N$5&lt;0),"",ROUND(($B20-N$5)*'점수 계산기'!$C$27+N$5*'점수 계산기'!$C$28+'점수 계산기'!$C$31,0))</f>
        <v>131</v>
      </c>
      <c r="O20" s="25" t="str">
        <f>IF(OR($B20-O$5&gt;74, $B20-O$5=73, $B20-O$5=1, $B20-O$5&lt;0),"",ROUND(($B20-O$5)*'점수 계산기'!$C$27+O$5*'점수 계산기'!$C$28+'점수 계산기'!$C$31,0))</f>
        <v/>
      </c>
      <c r="P20" s="25">
        <f>IF(OR($B20-P$5&gt;74, $B20-P$5=73, $B20-P$5=1, $B20-P$5&lt;0),"",ROUND(($B20-P$5)*'점수 계산기'!$C$27+P$5*'점수 계산기'!$C$28+'점수 계산기'!$C$31,0))</f>
        <v>132</v>
      </c>
      <c r="Q20" s="25" t="str">
        <f>IF(OR($B20-Q$5&gt;74, $B20-Q$5=73, $B20-Q$5=1, $B20-Q$5&lt;0),"",ROUND(($B20-Q$5)*'점수 계산기'!$C$27+Q$5*'점수 계산기'!$C$28+'점수 계산기'!$C$31,0))</f>
        <v/>
      </c>
      <c r="R20" s="25" t="str">
        <f>IF(OR($B20-R$5&gt;74, $B20-R$5=73, $B20-R$5=1, $B20-R$5&lt;0),"",ROUND(($B20-R$5)*'점수 계산기'!$C$27+R$5*'점수 계산기'!$C$28+'점수 계산기'!$C$31,0))</f>
        <v/>
      </c>
      <c r="S20" s="25" t="str">
        <f>IF(OR($B20-S$5&gt;74, $B20-S$5=73, $B20-S$5=1, $B20-S$5&lt;0),"",ROUND(($B20-S$5)*'점수 계산기'!$C$27+S$5*'점수 계산기'!$C$28+'점수 계산기'!$C$31,0))</f>
        <v/>
      </c>
      <c r="T20" s="25" t="str">
        <f>IF(OR($B20-T$5&gt;74, $B20-T$5=73, $B20-T$5=1, $B20-T$5&lt;0),"",ROUND(($B20-T$5)*'점수 계산기'!$C$27+T$5*'점수 계산기'!$C$28+'점수 계산기'!$C$31,0))</f>
        <v/>
      </c>
      <c r="U20" s="25" t="str">
        <f>IF(OR($B20-U$5&gt;74, $B20-U$5=73, $B20-U$5=1, $B20-U$5&lt;0),"",ROUND(($B20-U$5)*'점수 계산기'!$C$27+U$5*'점수 계산기'!$C$28+'점수 계산기'!$C$31,0))</f>
        <v/>
      </c>
      <c r="V20" s="25" t="str">
        <f>IF(OR($B20-V$5&gt;74, $B20-V$5=73, $B20-V$5=1, $B20-V$5&lt;0),"",ROUND(($B20-V$5)*'점수 계산기'!$C$27+V$5*'점수 계산기'!$C$28+'점수 계산기'!$C$31,0))</f>
        <v/>
      </c>
      <c r="W20" s="25" t="str">
        <f>IF(OR($B20-W$5&gt;74, $B20-W$5=73, $B20-W$5=1, $B20-W$5&lt;0),"",ROUND(($B20-W$5)*'점수 계산기'!$C$27+W$5*'점수 계산기'!$C$28+'점수 계산기'!$C$31,0))</f>
        <v/>
      </c>
      <c r="X20" s="25" t="str">
        <f>IF(OR($B20-X$5&gt;74, $B20-X$5=73, $B20-X$5=1, $B20-X$5&lt;0),"",ROUND(($B20-X$5)*'점수 계산기'!$C$27+X$5*'점수 계산기'!$C$28+'점수 계산기'!$C$31,0))</f>
        <v/>
      </c>
      <c r="Y20" s="25" t="str">
        <f>IF(OR($B20-Y$5&gt;74, $B20-Y$5=73, $B20-Y$5=1, $B20-Y$5&lt;0),"",ROUND(($B20-Y$5)*'점수 계산기'!$C$27+Y$5*'점수 계산기'!$C$28+'점수 계산기'!$C$31,0))</f>
        <v/>
      </c>
      <c r="Z20" s="25" t="str">
        <f>IF(OR($B20-Z$5&gt;74, $B20-Z$5=73, $B20-Z$5=1, $B20-Z$5&lt;0),"",ROUND(($B20-Z$5)*'점수 계산기'!$C$27+Z$5*'점수 계산기'!$C$28+'점수 계산기'!$C$31,0))</f>
        <v/>
      </c>
      <c r="AA20" s="26" t="str">
        <f>IF(OR($B20-AA$5&gt;74, $B20-AA$5=73, $B20-AA$5=1, $B20-AA$5&lt;0),"",ROUND(($B20-AA$5)*'점수 계산기'!$C$27+AA$5*'점수 계산기'!$C$28+'점수 계산기'!$C$31,0))</f>
        <v/>
      </c>
      <c r="AB20" s="10"/>
      <c r="AC20" s="10">
        <f t="shared" si="0"/>
        <v>130</v>
      </c>
      <c r="AD20" s="10">
        <f t="shared" si="1"/>
        <v>132</v>
      </c>
      <c r="AE20" s="10" t="str">
        <f t="shared" si="3"/>
        <v>130 ~ 132</v>
      </c>
      <c r="AF20" s="10">
        <f t="shared" si="4"/>
        <v>2</v>
      </c>
      <c r="AG20" s="10">
        <f t="shared" si="4"/>
        <v>2</v>
      </c>
      <c r="AH20" s="10">
        <f t="shared" si="5"/>
        <v>2</v>
      </c>
      <c r="AI20" s="10" t="str">
        <f t="shared" si="2"/>
        <v>2등급</v>
      </c>
      <c r="AJ20" s="11" t="e">
        <f>IF(AC20=AD20,VLOOKUP(AE20,'인원 입력 기능'!$B$5:$F$102,6,0), VLOOKUP(AC20,'인원 입력 기능'!$B$5:$F$102,6,0)&amp;" ~ "&amp;VLOOKUP(AD20,'인원 입력 기능'!$B$5:$F$102,6,0))</f>
        <v>#REF!</v>
      </c>
    </row>
    <row r="21" spans="1:36" ht="21" customHeight="1" x14ac:dyDescent="0.45">
      <c r="A21" s="7"/>
      <c r="B21" s="38">
        <v>85</v>
      </c>
      <c r="C21" s="25">
        <f>IF(OR($B21-C$5&gt;74, $B21-C$5=73, $B21-C$5=1, $B21-C$5&lt;0),"",ROUND(($B21-C$5)*'점수 계산기'!$C$27+C$5*'점수 계산기'!$C$28+'점수 계산기'!$C$31,0))</f>
        <v>129</v>
      </c>
      <c r="D21" s="25">
        <f>IF(OR($B21-D$5&gt;74, $B21-D$5=73, $B21-D$5=1, $B21-D$5&lt;0),"",ROUND(($B21-D$5)*'점수 계산기'!$C$27+D$5*'점수 계산기'!$C$28+'점수 계산기'!$C$31,0))</f>
        <v>130</v>
      </c>
      <c r="E21" s="25">
        <f>IF(OR($B21-E$5&gt;74, $B21-E$5=73, $B21-E$5=1, $B21-E$5&lt;0),"",ROUND(($B21-E$5)*'점수 계산기'!$C$27+E$5*'점수 계산기'!$C$28+'점수 계산기'!$C$31,0))</f>
        <v>130</v>
      </c>
      <c r="F21" s="25">
        <f>IF(OR($B21-F$5&gt;74, $B21-F$5=73, $B21-F$5=1, $B21-F$5&lt;0),"",ROUND(($B21-F$5)*'점수 계산기'!$C$27+F$5*'점수 계산기'!$C$28+'점수 계산기'!$C$31,0))</f>
        <v>130</v>
      </c>
      <c r="G21" s="25">
        <f>IF(OR($B21-G$5&gt;74, $B21-G$5=73, $B21-G$5=1, $B21-G$5&lt;0),"",ROUND(($B21-G$5)*'점수 계산기'!$C$27+G$5*'점수 계산기'!$C$28+'점수 계산기'!$C$31,0))</f>
        <v>130</v>
      </c>
      <c r="H21" s="25">
        <f>IF(OR($B21-H$5&gt;74, $B21-H$5=73, $B21-H$5=1, $B21-H$5&lt;0),"",ROUND(($B21-H$5)*'점수 계산기'!$C$27+H$5*'점수 계산기'!$C$28+'점수 계산기'!$C$31,0))</f>
        <v>130</v>
      </c>
      <c r="I21" s="25">
        <f>IF(OR($B21-I$5&gt;74, $B21-I$5=73, $B21-I$5=1, $B21-I$5&lt;0),"",ROUND(($B21-I$5)*'점수 계산기'!$C$27+I$5*'점수 계산기'!$C$28+'점수 계산기'!$C$31,0))</f>
        <v>130</v>
      </c>
      <c r="J21" s="25">
        <f>IF(OR($B21-J$5&gt;74, $B21-J$5=73, $B21-J$5=1, $B21-J$5&lt;0),"",ROUND(($B21-J$5)*'점수 계산기'!$C$27+J$5*'점수 계산기'!$C$28+'점수 계산기'!$C$31,0))</f>
        <v>130</v>
      </c>
      <c r="K21" s="25">
        <f>IF(OR($B21-K$5&gt;74, $B21-K$5=73, $B21-K$5=1, $B21-K$5&lt;0),"",ROUND(($B21-K$5)*'점수 계산기'!$C$27+K$5*'점수 계산기'!$C$28+'점수 계산기'!$C$31,0))</f>
        <v>130</v>
      </c>
      <c r="L21" s="25">
        <f>IF(OR($B21-L$5&gt;74, $B21-L$5=73, $B21-L$5=1, $B21-L$5&lt;0),"",ROUND(($B21-L$5)*'점수 계산기'!$C$27+L$5*'점수 계산기'!$C$28+'점수 계산기'!$C$31,0))</f>
        <v>130</v>
      </c>
      <c r="M21" s="25">
        <f>IF(OR($B21-M$5&gt;74, $B21-M$5=73, $B21-M$5=1, $B21-M$5&lt;0),"",ROUND(($B21-M$5)*'점수 계산기'!$C$27+M$5*'점수 계산기'!$C$28+'점수 계산기'!$C$31,0))</f>
        <v>130</v>
      </c>
      <c r="N21" s="25">
        <f>IF(OR($B21-N$5&gt;74, $B21-N$5=73, $B21-N$5=1, $B21-N$5&lt;0),"",ROUND(($B21-N$5)*'점수 계산기'!$C$27+N$5*'점수 계산기'!$C$28+'점수 계산기'!$C$31,0))</f>
        <v>131</v>
      </c>
      <c r="O21" s="25">
        <f>IF(OR($B21-O$5&gt;74, $B21-O$5=73, $B21-O$5=1, $B21-O$5&lt;0),"",ROUND(($B21-O$5)*'점수 계산기'!$C$27+O$5*'점수 계산기'!$C$28+'점수 계산기'!$C$31,0))</f>
        <v>131</v>
      </c>
      <c r="P21" s="25" t="str">
        <f>IF(OR($B21-P$5&gt;74, $B21-P$5=73, $B21-P$5=1, $B21-P$5&lt;0),"",ROUND(($B21-P$5)*'점수 계산기'!$C$27+P$5*'점수 계산기'!$C$28+'점수 계산기'!$C$31,0))</f>
        <v/>
      </c>
      <c r="Q21" s="25">
        <f>IF(OR($B21-Q$5&gt;74, $B21-Q$5=73, $B21-Q$5=1, $B21-Q$5&lt;0),"",ROUND(($B21-Q$5)*'점수 계산기'!$C$27+Q$5*'점수 계산기'!$C$28+'점수 계산기'!$C$31,0))</f>
        <v>131</v>
      </c>
      <c r="R21" s="25" t="str">
        <f>IF(OR($B21-R$5&gt;74, $B21-R$5=73, $B21-R$5=1, $B21-R$5&lt;0),"",ROUND(($B21-R$5)*'점수 계산기'!$C$27+R$5*'점수 계산기'!$C$28+'점수 계산기'!$C$31,0))</f>
        <v/>
      </c>
      <c r="S21" s="25" t="str">
        <f>IF(OR($B21-S$5&gt;74, $B21-S$5=73, $B21-S$5=1, $B21-S$5&lt;0),"",ROUND(($B21-S$5)*'점수 계산기'!$C$27+S$5*'점수 계산기'!$C$28+'점수 계산기'!$C$31,0))</f>
        <v/>
      </c>
      <c r="T21" s="25" t="str">
        <f>IF(OR($B21-T$5&gt;74, $B21-T$5=73, $B21-T$5=1, $B21-T$5&lt;0),"",ROUND(($B21-T$5)*'점수 계산기'!$C$27+T$5*'점수 계산기'!$C$28+'점수 계산기'!$C$31,0))</f>
        <v/>
      </c>
      <c r="U21" s="25" t="str">
        <f>IF(OR($B21-U$5&gt;74, $B21-U$5=73, $B21-U$5=1, $B21-U$5&lt;0),"",ROUND(($B21-U$5)*'점수 계산기'!$C$27+U$5*'점수 계산기'!$C$28+'점수 계산기'!$C$31,0))</f>
        <v/>
      </c>
      <c r="V21" s="25" t="str">
        <f>IF(OR($B21-V$5&gt;74, $B21-V$5=73, $B21-V$5=1, $B21-V$5&lt;0),"",ROUND(($B21-V$5)*'점수 계산기'!$C$27+V$5*'점수 계산기'!$C$28+'점수 계산기'!$C$31,0))</f>
        <v/>
      </c>
      <c r="W21" s="25" t="str">
        <f>IF(OR($B21-W$5&gt;74, $B21-W$5=73, $B21-W$5=1, $B21-W$5&lt;0),"",ROUND(($B21-W$5)*'점수 계산기'!$C$27+W$5*'점수 계산기'!$C$28+'점수 계산기'!$C$31,0))</f>
        <v/>
      </c>
      <c r="X21" s="25" t="str">
        <f>IF(OR($B21-X$5&gt;74, $B21-X$5=73, $B21-X$5=1, $B21-X$5&lt;0),"",ROUND(($B21-X$5)*'점수 계산기'!$C$27+X$5*'점수 계산기'!$C$28+'점수 계산기'!$C$31,0))</f>
        <v/>
      </c>
      <c r="Y21" s="25" t="str">
        <f>IF(OR($B21-Y$5&gt;74, $B21-Y$5=73, $B21-Y$5=1, $B21-Y$5&lt;0),"",ROUND(($B21-Y$5)*'점수 계산기'!$C$27+Y$5*'점수 계산기'!$C$28+'점수 계산기'!$C$31,0))</f>
        <v/>
      </c>
      <c r="Z21" s="25" t="str">
        <f>IF(OR($B21-Z$5&gt;74, $B21-Z$5=73, $B21-Z$5=1, $B21-Z$5&lt;0),"",ROUND(($B21-Z$5)*'점수 계산기'!$C$27+Z$5*'점수 계산기'!$C$28+'점수 계산기'!$C$31,0))</f>
        <v/>
      </c>
      <c r="AA21" s="26" t="str">
        <f>IF(OR($B21-AA$5&gt;74, $B21-AA$5=73, $B21-AA$5=1, $B21-AA$5&lt;0),"",ROUND(($B21-AA$5)*'점수 계산기'!$C$27+AA$5*'점수 계산기'!$C$28+'점수 계산기'!$C$31,0))</f>
        <v/>
      </c>
      <c r="AB21" s="10"/>
      <c r="AC21" s="10">
        <f t="shared" si="0"/>
        <v>129</v>
      </c>
      <c r="AD21" s="10">
        <f t="shared" si="1"/>
        <v>131</v>
      </c>
      <c r="AE21" s="10" t="str">
        <f t="shared" si="3"/>
        <v>129 ~ 131</v>
      </c>
      <c r="AF21" s="10">
        <f t="shared" si="4"/>
        <v>2</v>
      </c>
      <c r="AG21" s="10">
        <f t="shared" si="4"/>
        <v>2</v>
      </c>
      <c r="AH21" s="10">
        <f t="shared" si="5"/>
        <v>2</v>
      </c>
      <c r="AI21" s="10" t="str">
        <f t="shared" si="2"/>
        <v>2등급</v>
      </c>
      <c r="AJ21" s="11" t="e">
        <f>IF(AC21=AD21,VLOOKUP(AE21,'인원 입력 기능'!$B$5:$F$102,6,0), VLOOKUP(AC21,'인원 입력 기능'!$B$5:$F$102,6,0)&amp;" ~ "&amp;VLOOKUP(AD21,'인원 입력 기능'!$B$5:$F$102,6,0))</f>
        <v>#REF!</v>
      </c>
    </row>
    <row r="22" spans="1:36" ht="21" customHeight="1" x14ac:dyDescent="0.45">
      <c r="A22" s="7"/>
      <c r="B22" s="39">
        <v>84</v>
      </c>
      <c r="C22" s="27">
        <f>IF(OR($B22-C$5&gt;74, $B22-C$5=73, $B22-C$5=1, $B22-C$5&lt;0),"",ROUND(($B22-C$5)*'점수 계산기'!$C$27+C$5*'점수 계산기'!$C$28+'점수 계산기'!$C$31,0))</f>
        <v>129</v>
      </c>
      <c r="D22" s="27">
        <f>IF(OR($B22-D$5&gt;74, $B22-D$5=73, $B22-D$5=1, $B22-D$5&lt;0),"",ROUND(($B22-D$5)*'점수 계산기'!$C$27+D$5*'점수 계산기'!$C$28+'점수 계산기'!$C$31,0))</f>
        <v>129</v>
      </c>
      <c r="E22" s="27">
        <f>IF(OR($B22-E$5&gt;74, $B22-E$5=73, $B22-E$5=1, $B22-E$5&lt;0),"",ROUND(($B22-E$5)*'점수 계산기'!$C$27+E$5*'점수 계산기'!$C$28+'점수 계산기'!$C$31,0))</f>
        <v>129</v>
      </c>
      <c r="F22" s="27">
        <f>IF(OR($B22-F$5&gt;74, $B22-F$5=73, $B22-F$5=1, $B22-F$5&lt;0),"",ROUND(($B22-F$5)*'점수 계산기'!$C$27+F$5*'점수 계산기'!$C$28+'점수 계산기'!$C$31,0))</f>
        <v>129</v>
      </c>
      <c r="G22" s="27">
        <f>IF(OR($B22-G$5&gt;74, $B22-G$5=73, $B22-G$5=1, $B22-G$5&lt;0),"",ROUND(($B22-G$5)*'점수 계산기'!$C$27+G$5*'점수 계산기'!$C$28+'점수 계산기'!$C$31,0))</f>
        <v>129</v>
      </c>
      <c r="H22" s="27">
        <f>IF(OR($B22-H$5&gt;74, $B22-H$5=73, $B22-H$5=1, $B22-H$5&lt;0),"",ROUND(($B22-H$5)*'점수 계산기'!$C$27+H$5*'점수 계산기'!$C$28+'점수 계산기'!$C$31,0))</f>
        <v>129</v>
      </c>
      <c r="I22" s="27">
        <f>IF(OR($B22-I$5&gt;74, $B22-I$5=73, $B22-I$5=1, $B22-I$5&lt;0),"",ROUND(($B22-I$5)*'점수 계산기'!$C$27+I$5*'점수 계산기'!$C$28+'점수 계산기'!$C$31,0))</f>
        <v>129</v>
      </c>
      <c r="J22" s="27">
        <f>IF(OR($B22-J$5&gt;74, $B22-J$5=73, $B22-J$5=1, $B22-J$5&lt;0),"",ROUND(($B22-J$5)*'점수 계산기'!$C$27+J$5*'점수 계산기'!$C$28+'점수 계산기'!$C$31,0))</f>
        <v>129</v>
      </c>
      <c r="K22" s="27">
        <f>IF(OR($B22-K$5&gt;74, $B22-K$5=73, $B22-K$5=1, $B22-K$5&lt;0),"",ROUND(($B22-K$5)*'점수 계산기'!$C$27+K$5*'점수 계산기'!$C$28+'점수 계산기'!$C$31,0))</f>
        <v>129</v>
      </c>
      <c r="L22" s="27">
        <f>IF(OR($B22-L$5&gt;74, $B22-L$5=73, $B22-L$5=1, $B22-L$5&lt;0),"",ROUND(($B22-L$5)*'점수 계산기'!$C$27+L$5*'점수 계산기'!$C$28+'점수 계산기'!$C$31,0))</f>
        <v>130</v>
      </c>
      <c r="M22" s="27">
        <f>IF(OR($B22-M$5&gt;74, $B22-M$5=73, $B22-M$5=1, $B22-M$5&lt;0),"",ROUND(($B22-M$5)*'점수 계산기'!$C$27+M$5*'점수 계산기'!$C$28+'점수 계산기'!$C$31,0))</f>
        <v>130</v>
      </c>
      <c r="N22" s="27">
        <f>IF(OR($B22-N$5&gt;74, $B22-N$5=73, $B22-N$5=1, $B22-N$5&lt;0),"",ROUND(($B22-N$5)*'점수 계산기'!$C$27+N$5*'점수 계산기'!$C$28+'점수 계산기'!$C$31,0))</f>
        <v>130</v>
      </c>
      <c r="O22" s="27">
        <f>IF(OR($B22-O$5&gt;74, $B22-O$5=73, $B22-O$5=1, $B22-O$5&lt;0),"",ROUND(($B22-O$5)*'점수 계산기'!$C$27+O$5*'점수 계산기'!$C$28+'점수 계산기'!$C$31,0))</f>
        <v>130</v>
      </c>
      <c r="P22" s="27">
        <f>IF(OR($B22-P$5&gt;74, $B22-P$5=73, $B22-P$5=1, $B22-P$5&lt;0),"",ROUND(($B22-P$5)*'점수 계산기'!$C$27+P$5*'점수 계산기'!$C$28+'점수 계산기'!$C$31,0))</f>
        <v>130</v>
      </c>
      <c r="Q22" s="27" t="str">
        <f>IF(OR($B22-Q$5&gt;74, $B22-Q$5=73, $B22-Q$5=1, $B22-Q$5&lt;0),"",ROUND(($B22-Q$5)*'점수 계산기'!$C$27+Q$5*'점수 계산기'!$C$28+'점수 계산기'!$C$31,0))</f>
        <v/>
      </c>
      <c r="R22" s="27">
        <f>IF(OR($B22-R$5&gt;74, $B22-R$5=73, $B22-R$5=1, $B22-R$5&lt;0),"",ROUND(($B22-R$5)*'점수 계산기'!$C$27+R$5*'점수 계산기'!$C$28+'점수 계산기'!$C$31,0))</f>
        <v>130</v>
      </c>
      <c r="S22" s="27" t="str">
        <f>IF(OR($B22-S$5&gt;74, $B22-S$5=73, $B22-S$5=1, $B22-S$5&lt;0),"",ROUND(($B22-S$5)*'점수 계산기'!$C$27+S$5*'점수 계산기'!$C$28+'점수 계산기'!$C$31,0))</f>
        <v/>
      </c>
      <c r="T22" s="27" t="str">
        <f>IF(OR($B22-T$5&gt;74, $B22-T$5=73, $B22-T$5=1, $B22-T$5&lt;0),"",ROUND(($B22-T$5)*'점수 계산기'!$C$27+T$5*'점수 계산기'!$C$28+'점수 계산기'!$C$31,0))</f>
        <v/>
      </c>
      <c r="U22" s="27" t="str">
        <f>IF(OR($B22-U$5&gt;74, $B22-U$5=73, $B22-U$5=1, $B22-U$5&lt;0),"",ROUND(($B22-U$5)*'점수 계산기'!$C$27+U$5*'점수 계산기'!$C$28+'점수 계산기'!$C$31,0))</f>
        <v/>
      </c>
      <c r="V22" s="27" t="str">
        <f>IF(OR($B22-V$5&gt;74, $B22-V$5=73, $B22-V$5=1, $B22-V$5&lt;0),"",ROUND(($B22-V$5)*'점수 계산기'!$C$27+V$5*'점수 계산기'!$C$28+'점수 계산기'!$C$31,0))</f>
        <v/>
      </c>
      <c r="W22" s="27" t="str">
        <f>IF(OR($B22-W$5&gt;74, $B22-W$5=73, $B22-W$5=1, $B22-W$5&lt;0),"",ROUND(($B22-W$5)*'점수 계산기'!$C$27+W$5*'점수 계산기'!$C$28+'점수 계산기'!$C$31,0))</f>
        <v/>
      </c>
      <c r="X22" s="27" t="str">
        <f>IF(OR($B22-X$5&gt;74, $B22-X$5=73, $B22-X$5=1, $B22-X$5&lt;0),"",ROUND(($B22-X$5)*'점수 계산기'!$C$27+X$5*'점수 계산기'!$C$28+'점수 계산기'!$C$31,0))</f>
        <v/>
      </c>
      <c r="Y22" s="27" t="str">
        <f>IF(OR($B22-Y$5&gt;74, $B22-Y$5=73, $B22-Y$5=1, $B22-Y$5&lt;0),"",ROUND(($B22-Y$5)*'점수 계산기'!$C$27+Y$5*'점수 계산기'!$C$28+'점수 계산기'!$C$31,0))</f>
        <v/>
      </c>
      <c r="Z22" s="27" t="str">
        <f>IF(OR($B22-Z$5&gt;74, $B22-Z$5=73, $B22-Z$5=1, $B22-Z$5&lt;0),"",ROUND(($B22-Z$5)*'점수 계산기'!$C$27+Z$5*'점수 계산기'!$C$28+'점수 계산기'!$C$31,0))</f>
        <v/>
      </c>
      <c r="AA22" s="28" t="str">
        <f>IF(OR($B22-AA$5&gt;74, $B22-AA$5=73, $B22-AA$5=1, $B22-AA$5&lt;0),"",ROUND(($B22-AA$5)*'점수 계산기'!$C$27+AA$5*'점수 계산기'!$C$28+'점수 계산기'!$C$31,0))</f>
        <v/>
      </c>
      <c r="AB22" s="10"/>
      <c r="AC22" s="10">
        <f t="shared" si="0"/>
        <v>129</v>
      </c>
      <c r="AD22" s="10">
        <f t="shared" si="1"/>
        <v>130</v>
      </c>
      <c r="AE22" s="10" t="str">
        <f t="shared" si="3"/>
        <v>129 ~ 130</v>
      </c>
      <c r="AF22" s="10">
        <f t="shared" si="4"/>
        <v>2</v>
      </c>
      <c r="AG22" s="10">
        <f t="shared" si="4"/>
        <v>2</v>
      </c>
      <c r="AH22" s="10">
        <f t="shared" si="5"/>
        <v>2</v>
      </c>
      <c r="AI22" s="10" t="str">
        <f t="shared" si="2"/>
        <v>2등급</v>
      </c>
      <c r="AJ22" s="11" t="e">
        <f>IF(AC22=AD22,VLOOKUP(AE22,'인원 입력 기능'!$B$5:$F$102,6,0), VLOOKUP(AC22,'인원 입력 기능'!$B$5:$F$102,6,0)&amp;" ~ "&amp;VLOOKUP(AD22,'인원 입력 기능'!$B$5:$F$102,6,0))</f>
        <v>#REF!</v>
      </c>
    </row>
    <row r="23" spans="1:36" ht="21" customHeight="1" x14ac:dyDescent="0.45">
      <c r="A23" s="7"/>
      <c r="B23" s="39">
        <v>83</v>
      </c>
      <c r="C23" s="27">
        <f>IF(OR($B23-C$5&gt;74, $B23-C$5=73, $B23-C$5=1, $B23-C$5&lt;0),"",ROUND(($B23-C$5)*'점수 계산기'!$C$27+C$5*'점수 계산기'!$C$28+'점수 계산기'!$C$31,0))</f>
        <v>128</v>
      </c>
      <c r="D23" s="27">
        <f>IF(OR($B23-D$5&gt;74, $B23-D$5=73, $B23-D$5=1, $B23-D$5&lt;0),"",ROUND(($B23-D$5)*'점수 계산기'!$C$27+D$5*'점수 계산기'!$C$28+'점수 계산기'!$C$31,0))</f>
        <v>128</v>
      </c>
      <c r="E23" s="27">
        <f>IF(OR($B23-E$5&gt;74, $B23-E$5=73, $B23-E$5=1, $B23-E$5&lt;0),"",ROUND(($B23-E$5)*'점수 계산기'!$C$27+E$5*'점수 계산기'!$C$28+'점수 계산기'!$C$31,0))</f>
        <v>128</v>
      </c>
      <c r="F23" s="27">
        <f>IF(OR($B23-F$5&gt;74, $B23-F$5=73, $B23-F$5=1, $B23-F$5&lt;0),"",ROUND(($B23-F$5)*'점수 계산기'!$C$27+F$5*'점수 계산기'!$C$28+'점수 계산기'!$C$31,0))</f>
        <v>128</v>
      </c>
      <c r="G23" s="27">
        <f>IF(OR($B23-G$5&gt;74, $B23-G$5=73, $B23-G$5=1, $B23-G$5&lt;0),"",ROUND(($B23-G$5)*'점수 계산기'!$C$27+G$5*'점수 계산기'!$C$28+'점수 계산기'!$C$31,0))</f>
        <v>128</v>
      </c>
      <c r="H23" s="27">
        <f>IF(OR($B23-H$5&gt;74, $B23-H$5=73, $B23-H$5=1, $B23-H$5&lt;0),"",ROUND(($B23-H$5)*'점수 계산기'!$C$27+H$5*'점수 계산기'!$C$28+'점수 계산기'!$C$31,0))</f>
        <v>128</v>
      </c>
      <c r="I23" s="27">
        <f>IF(OR($B23-I$5&gt;74, $B23-I$5=73, $B23-I$5=1, $B23-I$5&lt;0),"",ROUND(($B23-I$5)*'점수 계산기'!$C$27+I$5*'점수 계산기'!$C$28+'점수 계산기'!$C$31,0))</f>
        <v>128</v>
      </c>
      <c r="J23" s="27">
        <f>IF(OR($B23-J$5&gt;74, $B23-J$5=73, $B23-J$5=1, $B23-J$5&lt;0),"",ROUND(($B23-J$5)*'점수 계산기'!$C$27+J$5*'점수 계산기'!$C$28+'점수 계산기'!$C$31,0))</f>
        <v>129</v>
      </c>
      <c r="K23" s="27">
        <f>IF(OR($B23-K$5&gt;74, $B23-K$5=73, $B23-K$5=1, $B23-K$5&lt;0),"",ROUND(($B23-K$5)*'점수 계산기'!$C$27+K$5*'점수 계산기'!$C$28+'점수 계산기'!$C$31,0))</f>
        <v>129</v>
      </c>
      <c r="L23" s="27">
        <f>IF(OR($B23-L$5&gt;74, $B23-L$5=73, $B23-L$5=1, $B23-L$5&lt;0),"",ROUND(($B23-L$5)*'점수 계산기'!$C$27+L$5*'점수 계산기'!$C$28+'점수 계산기'!$C$31,0))</f>
        <v>129</v>
      </c>
      <c r="M23" s="27">
        <f>IF(OR($B23-M$5&gt;74, $B23-M$5=73, $B23-M$5=1, $B23-M$5&lt;0),"",ROUND(($B23-M$5)*'점수 계산기'!$C$27+M$5*'점수 계산기'!$C$28+'점수 계산기'!$C$31,0))</f>
        <v>129</v>
      </c>
      <c r="N23" s="27">
        <f>IF(OR($B23-N$5&gt;74, $B23-N$5=73, $B23-N$5=1, $B23-N$5&lt;0),"",ROUND(($B23-N$5)*'점수 계산기'!$C$27+N$5*'점수 계산기'!$C$28+'점수 계산기'!$C$31,0))</f>
        <v>129</v>
      </c>
      <c r="O23" s="27">
        <f>IF(OR($B23-O$5&gt;74, $B23-O$5=73, $B23-O$5=1, $B23-O$5&lt;0),"",ROUND(($B23-O$5)*'점수 계산기'!$C$27+O$5*'점수 계산기'!$C$28+'점수 계산기'!$C$31,0))</f>
        <v>129</v>
      </c>
      <c r="P23" s="27">
        <f>IF(OR($B23-P$5&gt;74, $B23-P$5=73, $B23-P$5=1, $B23-P$5&lt;0),"",ROUND(($B23-P$5)*'점수 계산기'!$C$27+P$5*'점수 계산기'!$C$28+'점수 계산기'!$C$31,0))</f>
        <v>129</v>
      </c>
      <c r="Q23" s="27">
        <f>IF(OR($B23-Q$5&gt;74, $B23-Q$5=73, $B23-Q$5=1, $B23-Q$5&lt;0),"",ROUND(($B23-Q$5)*'점수 계산기'!$C$27+Q$5*'점수 계산기'!$C$28+'점수 계산기'!$C$31,0))</f>
        <v>129</v>
      </c>
      <c r="R23" s="27" t="str">
        <f>IF(OR($B23-R$5&gt;74, $B23-R$5=73, $B23-R$5=1, $B23-R$5&lt;0),"",ROUND(($B23-R$5)*'점수 계산기'!$C$27+R$5*'점수 계산기'!$C$28+'점수 계산기'!$C$31,0))</f>
        <v/>
      </c>
      <c r="S23" s="27">
        <f>IF(OR($B23-S$5&gt;74, $B23-S$5=73, $B23-S$5=1, $B23-S$5&lt;0),"",ROUND(($B23-S$5)*'점수 계산기'!$C$27+S$5*'점수 계산기'!$C$28+'점수 계산기'!$C$31,0))</f>
        <v>129</v>
      </c>
      <c r="T23" s="27" t="str">
        <f>IF(OR($B23-T$5&gt;74, $B23-T$5=73, $B23-T$5=1, $B23-T$5&lt;0),"",ROUND(($B23-T$5)*'점수 계산기'!$C$27+T$5*'점수 계산기'!$C$28+'점수 계산기'!$C$31,0))</f>
        <v/>
      </c>
      <c r="U23" s="27" t="str">
        <f>IF(OR($B23-U$5&gt;74, $B23-U$5=73, $B23-U$5=1, $B23-U$5&lt;0),"",ROUND(($B23-U$5)*'점수 계산기'!$C$27+U$5*'점수 계산기'!$C$28+'점수 계산기'!$C$31,0))</f>
        <v/>
      </c>
      <c r="V23" s="27" t="str">
        <f>IF(OR($B23-V$5&gt;74, $B23-V$5=73, $B23-V$5=1, $B23-V$5&lt;0),"",ROUND(($B23-V$5)*'점수 계산기'!$C$27+V$5*'점수 계산기'!$C$28+'점수 계산기'!$C$31,0))</f>
        <v/>
      </c>
      <c r="W23" s="27" t="str">
        <f>IF(OR($B23-W$5&gt;74, $B23-W$5=73, $B23-W$5=1, $B23-W$5&lt;0),"",ROUND(($B23-W$5)*'점수 계산기'!$C$27+W$5*'점수 계산기'!$C$28+'점수 계산기'!$C$31,0))</f>
        <v/>
      </c>
      <c r="X23" s="27" t="str">
        <f>IF(OR($B23-X$5&gt;74, $B23-X$5=73, $B23-X$5=1, $B23-X$5&lt;0),"",ROUND(($B23-X$5)*'점수 계산기'!$C$27+X$5*'점수 계산기'!$C$28+'점수 계산기'!$C$31,0))</f>
        <v/>
      </c>
      <c r="Y23" s="27" t="str">
        <f>IF(OR($B23-Y$5&gt;74, $B23-Y$5=73, $B23-Y$5=1, $B23-Y$5&lt;0),"",ROUND(($B23-Y$5)*'점수 계산기'!$C$27+Y$5*'점수 계산기'!$C$28+'점수 계산기'!$C$31,0))</f>
        <v/>
      </c>
      <c r="Z23" s="27" t="str">
        <f>IF(OR($B23-Z$5&gt;74, $B23-Z$5=73, $B23-Z$5=1, $B23-Z$5&lt;0),"",ROUND(($B23-Z$5)*'점수 계산기'!$C$27+Z$5*'점수 계산기'!$C$28+'점수 계산기'!$C$31,0))</f>
        <v/>
      </c>
      <c r="AA23" s="28" t="str">
        <f>IF(OR($B23-AA$5&gt;74, $B23-AA$5=73, $B23-AA$5=1, $B23-AA$5&lt;0),"",ROUND(($B23-AA$5)*'점수 계산기'!$C$27+AA$5*'점수 계산기'!$C$28+'점수 계산기'!$C$31,0))</f>
        <v/>
      </c>
      <c r="AB23" s="10"/>
      <c r="AC23" s="10">
        <f t="shared" si="0"/>
        <v>128</v>
      </c>
      <c r="AD23" s="10">
        <f t="shared" si="1"/>
        <v>129</v>
      </c>
      <c r="AE23" s="10" t="str">
        <f t="shared" si="3"/>
        <v>128 ~ 129</v>
      </c>
      <c r="AF23" s="10">
        <f t="shared" si="4"/>
        <v>2</v>
      </c>
      <c r="AG23" s="10">
        <f t="shared" si="4"/>
        <v>2</v>
      </c>
      <c r="AH23" s="10">
        <f t="shared" si="5"/>
        <v>2</v>
      </c>
      <c r="AI23" s="10" t="str">
        <f t="shared" si="2"/>
        <v>2등급</v>
      </c>
      <c r="AJ23" s="11" t="e">
        <f>IF(AC23=AD23,VLOOKUP(AE23,'인원 입력 기능'!$B$5:$F$102,6,0), VLOOKUP(AC23,'인원 입력 기능'!$B$5:$F$102,6,0)&amp;" ~ "&amp;VLOOKUP(AD23,'인원 입력 기능'!$B$5:$F$102,6,0))</f>
        <v>#REF!</v>
      </c>
    </row>
    <row r="24" spans="1:36" ht="21" customHeight="1" x14ac:dyDescent="0.45">
      <c r="A24" s="7"/>
      <c r="B24" s="39">
        <v>82</v>
      </c>
      <c r="C24" s="27">
        <f>IF(OR($B24-C$5&gt;74, $B24-C$5=73, $B24-C$5=1, $B24-C$5&lt;0),"",ROUND(($B24-C$5)*'점수 계산기'!$C$27+C$5*'점수 계산기'!$C$28+'점수 계산기'!$C$31,0))</f>
        <v>127</v>
      </c>
      <c r="D24" s="27">
        <f>IF(OR($B24-D$5&gt;74, $B24-D$5=73, $B24-D$5=1, $B24-D$5&lt;0),"",ROUND(($B24-D$5)*'점수 계산기'!$C$27+D$5*'점수 계산기'!$C$28+'점수 계산기'!$C$31,0))</f>
        <v>127</v>
      </c>
      <c r="E24" s="27">
        <f>IF(OR($B24-E$5&gt;74, $B24-E$5=73, $B24-E$5=1, $B24-E$5&lt;0),"",ROUND(($B24-E$5)*'점수 계산기'!$C$27+E$5*'점수 계산기'!$C$28+'점수 계산기'!$C$31,0))</f>
        <v>127</v>
      </c>
      <c r="F24" s="27">
        <f>IF(OR($B24-F$5&gt;74, $B24-F$5=73, $B24-F$5=1, $B24-F$5&lt;0),"",ROUND(($B24-F$5)*'점수 계산기'!$C$27+F$5*'점수 계산기'!$C$28+'점수 계산기'!$C$31,0))</f>
        <v>127</v>
      </c>
      <c r="G24" s="27">
        <f>IF(OR($B24-G$5&gt;74, $B24-G$5=73, $B24-G$5=1, $B24-G$5&lt;0),"",ROUND(($B24-G$5)*'점수 계산기'!$C$27+G$5*'점수 계산기'!$C$28+'점수 계산기'!$C$31,0))</f>
        <v>127</v>
      </c>
      <c r="H24" s="27">
        <f>IF(OR($B24-H$5&gt;74, $B24-H$5=73, $B24-H$5=1, $B24-H$5&lt;0),"",ROUND(($B24-H$5)*'점수 계산기'!$C$27+H$5*'점수 계산기'!$C$28+'점수 계산기'!$C$31,0))</f>
        <v>128</v>
      </c>
      <c r="I24" s="27">
        <f>IF(OR($B24-I$5&gt;74, $B24-I$5=73, $B24-I$5=1, $B24-I$5&lt;0),"",ROUND(($B24-I$5)*'점수 계산기'!$C$27+I$5*'점수 계산기'!$C$28+'점수 계산기'!$C$31,0))</f>
        <v>128</v>
      </c>
      <c r="J24" s="27">
        <f>IF(OR($B24-J$5&gt;74, $B24-J$5=73, $B24-J$5=1, $B24-J$5&lt;0),"",ROUND(($B24-J$5)*'점수 계산기'!$C$27+J$5*'점수 계산기'!$C$28+'점수 계산기'!$C$31,0))</f>
        <v>128</v>
      </c>
      <c r="K24" s="27">
        <f>IF(OR($B24-K$5&gt;74, $B24-K$5=73, $B24-K$5=1, $B24-K$5&lt;0),"",ROUND(($B24-K$5)*'점수 계산기'!$C$27+K$5*'점수 계산기'!$C$28+'점수 계산기'!$C$31,0))</f>
        <v>128</v>
      </c>
      <c r="L24" s="27">
        <f>IF(OR($B24-L$5&gt;74, $B24-L$5=73, $B24-L$5=1, $B24-L$5&lt;0),"",ROUND(($B24-L$5)*'점수 계산기'!$C$27+L$5*'점수 계산기'!$C$28+'점수 계산기'!$C$31,0))</f>
        <v>128</v>
      </c>
      <c r="M24" s="27">
        <f>IF(OR($B24-M$5&gt;74, $B24-M$5=73, $B24-M$5=1, $B24-M$5&lt;0),"",ROUND(($B24-M$5)*'점수 계산기'!$C$27+M$5*'점수 계산기'!$C$28+'점수 계산기'!$C$31,0))</f>
        <v>128</v>
      </c>
      <c r="N24" s="27">
        <f>IF(OR($B24-N$5&gt;74, $B24-N$5=73, $B24-N$5=1, $B24-N$5&lt;0),"",ROUND(($B24-N$5)*'점수 계산기'!$C$27+N$5*'점수 계산기'!$C$28+'점수 계산기'!$C$31,0))</f>
        <v>128</v>
      </c>
      <c r="O24" s="27">
        <f>IF(OR($B24-O$5&gt;74, $B24-O$5=73, $B24-O$5=1, $B24-O$5&lt;0),"",ROUND(($B24-O$5)*'점수 계산기'!$C$27+O$5*'점수 계산기'!$C$28+'점수 계산기'!$C$31,0))</f>
        <v>128</v>
      </c>
      <c r="P24" s="27">
        <f>IF(OR($B24-P$5&gt;74, $B24-P$5=73, $B24-P$5=1, $B24-P$5&lt;0),"",ROUND(($B24-P$5)*'점수 계산기'!$C$27+P$5*'점수 계산기'!$C$28+'점수 계산기'!$C$31,0))</f>
        <v>128</v>
      </c>
      <c r="Q24" s="27">
        <f>IF(OR($B24-Q$5&gt;74, $B24-Q$5=73, $B24-Q$5=1, $B24-Q$5&lt;0),"",ROUND(($B24-Q$5)*'점수 계산기'!$C$27+Q$5*'점수 계산기'!$C$28+'점수 계산기'!$C$31,0))</f>
        <v>128</v>
      </c>
      <c r="R24" s="27">
        <f>IF(OR($B24-R$5&gt;74, $B24-R$5=73, $B24-R$5=1, $B24-R$5&lt;0),"",ROUND(($B24-R$5)*'점수 계산기'!$C$27+R$5*'점수 계산기'!$C$28+'점수 계산기'!$C$31,0))</f>
        <v>128</v>
      </c>
      <c r="S24" s="27" t="str">
        <f>IF(OR($B24-S$5&gt;74, $B24-S$5=73, $B24-S$5=1, $B24-S$5&lt;0),"",ROUND(($B24-S$5)*'점수 계산기'!$C$27+S$5*'점수 계산기'!$C$28+'점수 계산기'!$C$31,0))</f>
        <v/>
      </c>
      <c r="T24" s="27">
        <f>IF(OR($B24-T$5&gt;74, $B24-T$5=73, $B24-T$5=1, $B24-T$5&lt;0),"",ROUND(($B24-T$5)*'점수 계산기'!$C$27+T$5*'점수 계산기'!$C$28+'점수 계산기'!$C$31,0))</f>
        <v>129</v>
      </c>
      <c r="U24" s="27" t="str">
        <f>IF(OR($B24-U$5&gt;74, $B24-U$5=73, $B24-U$5=1, $B24-U$5&lt;0),"",ROUND(($B24-U$5)*'점수 계산기'!$C$27+U$5*'점수 계산기'!$C$28+'점수 계산기'!$C$31,0))</f>
        <v/>
      </c>
      <c r="V24" s="27" t="str">
        <f>IF(OR($B24-V$5&gt;74, $B24-V$5=73, $B24-V$5=1, $B24-V$5&lt;0),"",ROUND(($B24-V$5)*'점수 계산기'!$C$27+V$5*'점수 계산기'!$C$28+'점수 계산기'!$C$31,0))</f>
        <v/>
      </c>
      <c r="W24" s="27" t="str">
        <f>IF(OR($B24-W$5&gt;74, $B24-W$5=73, $B24-W$5=1, $B24-W$5&lt;0),"",ROUND(($B24-W$5)*'점수 계산기'!$C$27+W$5*'점수 계산기'!$C$28+'점수 계산기'!$C$31,0))</f>
        <v/>
      </c>
      <c r="X24" s="27" t="str">
        <f>IF(OR($B24-X$5&gt;74, $B24-X$5=73, $B24-X$5=1, $B24-X$5&lt;0),"",ROUND(($B24-X$5)*'점수 계산기'!$C$27+X$5*'점수 계산기'!$C$28+'점수 계산기'!$C$31,0))</f>
        <v/>
      </c>
      <c r="Y24" s="27" t="str">
        <f>IF(OR($B24-Y$5&gt;74, $B24-Y$5=73, $B24-Y$5=1, $B24-Y$5&lt;0),"",ROUND(($B24-Y$5)*'점수 계산기'!$C$27+Y$5*'점수 계산기'!$C$28+'점수 계산기'!$C$31,0))</f>
        <v/>
      </c>
      <c r="Z24" s="27" t="str">
        <f>IF(OR($B24-Z$5&gt;74, $B24-Z$5=73, $B24-Z$5=1, $B24-Z$5&lt;0),"",ROUND(($B24-Z$5)*'점수 계산기'!$C$27+Z$5*'점수 계산기'!$C$28+'점수 계산기'!$C$31,0))</f>
        <v/>
      </c>
      <c r="AA24" s="28" t="str">
        <f>IF(OR($B24-AA$5&gt;74, $B24-AA$5=73, $B24-AA$5=1, $B24-AA$5&lt;0),"",ROUND(($B24-AA$5)*'점수 계산기'!$C$27+AA$5*'점수 계산기'!$C$28+'점수 계산기'!$C$31,0))</f>
        <v/>
      </c>
      <c r="AB24" s="10"/>
      <c r="AC24" s="10">
        <f t="shared" si="0"/>
        <v>127</v>
      </c>
      <c r="AD24" s="10">
        <f t="shared" si="1"/>
        <v>129</v>
      </c>
      <c r="AE24" s="10" t="str">
        <f t="shared" si="3"/>
        <v>127 ~ 129</v>
      </c>
      <c r="AF24" s="10">
        <f t="shared" si="4"/>
        <v>2</v>
      </c>
      <c r="AG24" s="10">
        <f t="shared" si="4"/>
        <v>2</v>
      </c>
      <c r="AH24" s="10">
        <f t="shared" si="5"/>
        <v>2</v>
      </c>
      <c r="AI24" s="10" t="str">
        <f t="shared" si="2"/>
        <v>2등급</v>
      </c>
      <c r="AJ24" s="11" t="e">
        <f>IF(AC24=AD24,VLOOKUP(AE24,'인원 입력 기능'!$B$5:$F$102,6,0), VLOOKUP(AC24,'인원 입력 기능'!$B$5:$F$102,6,0)&amp;" ~ "&amp;VLOOKUP(AD24,'인원 입력 기능'!$B$5:$F$102,6,0))</f>
        <v>#REF!</v>
      </c>
    </row>
    <row r="25" spans="1:36" ht="21" customHeight="1" x14ac:dyDescent="0.45">
      <c r="A25" s="7"/>
      <c r="B25" s="39">
        <v>81</v>
      </c>
      <c r="C25" s="27">
        <f>IF(OR($B25-C$5&gt;74, $B25-C$5=73, $B25-C$5=1, $B25-C$5&lt;0),"",ROUND(($B25-C$5)*'점수 계산기'!$C$27+C$5*'점수 계산기'!$C$28+'점수 계산기'!$C$31,0))</f>
        <v>126</v>
      </c>
      <c r="D25" s="27">
        <f>IF(OR($B25-D$5&gt;74, $B25-D$5=73, $B25-D$5=1, $B25-D$5&lt;0),"",ROUND(($B25-D$5)*'점수 계산기'!$C$27+D$5*'점수 계산기'!$C$28+'점수 계산기'!$C$31,0))</f>
        <v>126</v>
      </c>
      <c r="E25" s="27">
        <f>IF(OR($B25-E$5&gt;74, $B25-E$5=73, $B25-E$5=1, $B25-E$5&lt;0),"",ROUND(($B25-E$5)*'점수 계산기'!$C$27+E$5*'점수 계산기'!$C$28+'점수 계산기'!$C$31,0))</f>
        <v>126</v>
      </c>
      <c r="F25" s="27">
        <f>IF(OR($B25-F$5&gt;74, $B25-F$5=73, $B25-F$5=1, $B25-F$5&lt;0),"",ROUND(($B25-F$5)*'점수 계산기'!$C$27+F$5*'점수 계산기'!$C$28+'점수 계산기'!$C$31,0))</f>
        <v>127</v>
      </c>
      <c r="G25" s="27">
        <f>IF(OR($B25-G$5&gt;74, $B25-G$5=73, $B25-G$5=1, $B25-G$5&lt;0),"",ROUND(($B25-G$5)*'점수 계산기'!$C$27+G$5*'점수 계산기'!$C$28+'점수 계산기'!$C$31,0))</f>
        <v>127</v>
      </c>
      <c r="H25" s="27">
        <f>IF(OR($B25-H$5&gt;74, $B25-H$5=73, $B25-H$5=1, $B25-H$5&lt;0),"",ROUND(($B25-H$5)*'점수 계산기'!$C$27+H$5*'점수 계산기'!$C$28+'점수 계산기'!$C$31,0))</f>
        <v>127</v>
      </c>
      <c r="I25" s="27">
        <f>IF(OR($B25-I$5&gt;74, $B25-I$5=73, $B25-I$5=1, $B25-I$5&lt;0),"",ROUND(($B25-I$5)*'점수 계산기'!$C$27+I$5*'점수 계산기'!$C$28+'점수 계산기'!$C$31,0))</f>
        <v>127</v>
      </c>
      <c r="J25" s="27">
        <f>IF(OR($B25-J$5&gt;74, $B25-J$5=73, $B25-J$5=1, $B25-J$5&lt;0),"",ROUND(($B25-J$5)*'점수 계산기'!$C$27+J$5*'점수 계산기'!$C$28+'점수 계산기'!$C$31,0))</f>
        <v>127</v>
      </c>
      <c r="K25" s="27">
        <f>IF(OR($B25-K$5&gt;74, $B25-K$5=73, $B25-K$5=1, $B25-K$5&lt;0),"",ROUND(($B25-K$5)*'점수 계산기'!$C$27+K$5*'점수 계산기'!$C$28+'점수 계산기'!$C$31,0))</f>
        <v>127</v>
      </c>
      <c r="L25" s="27">
        <f>IF(OR($B25-L$5&gt;74, $B25-L$5=73, $B25-L$5=1, $B25-L$5&lt;0),"",ROUND(($B25-L$5)*'점수 계산기'!$C$27+L$5*'점수 계산기'!$C$28+'점수 계산기'!$C$31,0))</f>
        <v>127</v>
      </c>
      <c r="M25" s="27">
        <f>IF(OR($B25-M$5&gt;74, $B25-M$5=73, $B25-M$5=1, $B25-M$5&lt;0),"",ROUND(($B25-M$5)*'점수 계산기'!$C$27+M$5*'점수 계산기'!$C$28+'점수 계산기'!$C$31,0))</f>
        <v>127</v>
      </c>
      <c r="N25" s="27">
        <f>IF(OR($B25-N$5&gt;74, $B25-N$5=73, $B25-N$5=1, $B25-N$5&lt;0),"",ROUND(($B25-N$5)*'점수 계산기'!$C$27+N$5*'점수 계산기'!$C$28+'점수 계산기'!$C$31,0))</f>
        <v>127</v>
      </c>
      <c r="O25" s="27">
        <f>IF(OR($B25-O$5&gt;74, $B25-O$5=73, $B25-O$5=1, $B25-O$5&lt;0),"",ROUND(($B25-O$5)*'점수 계산기'!$C$27+O$5*'점수 계산기'!$C$28+'점수 계산기'!$C$31,0))</f>
        <v>127</v>
      </c>
      <c r="P25" s="27">
        <f>IF(OR($B25-P$5&gt;74, $B25-P$5=73, $B25-P$5=1, $B25-P$5&lt;0),"",ROUND(($B25-P$5)*'점수 계산기'!$C$27+P$5*'점수 계산기'!$C$28+'점수 계산기'!$C$31,0))</f>
        <v>127</v>
      </c>
      <c r="Q25" s="27">
        <f>IF(OR($B25-Q$5&gt;74, $B25-Q$5=73, $B25-Q$5=1, $B25-Q$5&lt;0),"",ROUND(($B25-Q$5)*'점수 계산기'!$C$27+Q$5*'점수 계산기'!$C$28+'점수 계산기'!$C$31,0))</f>
        <v>128</v>
      </c>
      <c r="R25" s="27">
        <f>IF(OR($B25-R$5&gt;74, $B25-R$5=73, $B25-R$5=1, $B25-R$5&lt;0),"",ROUND(($B25-R$5)*'점수 계산기'!$C$27+R$5*'점수 계산기'!$C$28+'점수 계산기'!$C$31,0))</f>
        <v>128</v>
      </c>
      <c r="S25" s="27">
        <f>IF(OR($B25-S$5&gt;74, $B25-S$5=73, $B25-S$5=1, $B25-S$5&lt;0),"",ROUND(($B25-S$5)*'점수 계산기'!$C$27+S$5*'점수 계산기'!$C$28+'점수 계산기'!$C$31,0))</f>
        <v>128</v>
      </c>
      <c r="T25" s="27" t="str">
        <f>IF(OR($B25-T$5&gt;74, $B25-T$5=73, $B25-T$5=1, $B25-T$5&lt;0),"",ROUND(($B25-T$5)*'점수 계산기'!$C$27+T$5*'점수 계산기'!$C$28+'점수 계산기'!$C$31,0))</f>
        <v/>
      </c>
      <c r="U25" s="27">
        <f>IF(OR($B25-U$5&gt;74, $B25-U$5=73, $B25-U$5=1, $B25-U$5&lt;0),"",ROUND(($B25-U$5)*'점수 계산기'!$C$27+U$5*'점수 계산기'!$C$28+'점수 계산기'!$C$31,0))</f>
        <v>128</v>
      </c>
      <c r="V25" s="27" t="str">
        <f>IF(OR($B25-V$5&gt;74, $B25-V$5=73, $B25-V$5=1, $B25-V$5&lt;0),"",ROUND(($B25-V$5)*'점수 계산기'!$C$27+V$5*'점수 계산기'!$C$28+'점수 계산기'!$C$31,0))</f>
        <v/>
      </c>
      <c r="W25" s="27" t="str">
        <f>IF(OR($B25-W$5&gt;74, $B25-W$5=73, $B25-W$5=1, $B25-W$5&lt;0),"",ROUND(($B25-W$5)*'점수 계산기'!$C$27+W$5*'점수 계산기'!$C$28+'점수 계산기'!$C$31,0))</f>
        <v/>
      </c>
      <c r="X25" s="27" t="str">
        <f>IF(OR($B25-X$5&gt;74, $B25-X$5=73, $B25-X$5=1, $B25-X$5&lt;0),"",ROUND(($B25-X$5)*'점수 계산기'!$C$27+X$5*'점수 계산기'!$C$28+'점수 계산기'!$C$31,0))</f>
        <v/>
      </c>
      <c r="Y25" s="27" t="str">
        <f>IF(OR($B25-Y$5&gt;74, $B25-Y$5=73, $B25-Y$5=1, $B25-Y$5&lt;0),"",ROUND(($B25-Y$5)*'점수 계산기'!$C$27+Y$5*'점수 계산기'!$C$28+'점수 계산기'!$C$31,0))</f>
        <v/>
      </c>
      <c r="Z25" s="27" t="str">
        <f>IF(OR($B25-Z$5&gt;74, $B25-Z$5=73, $B25-Z$5=1, $B25-Z$5&lt;0),"",ROUND(($B25-Z$5)*'점수 계산기'!$C$27+Z$5*'점수 계산기'!$C$28+'점수 계산기'!$C$31,0))</f>
        <v/>
      </c>
      <c r="AA25" s="28" t="str">
        <f>IF(OR($B25-AA$5&gt;74, $B25-AA$5=73, $B25-AA$5=1, $B25-AA$5&lt;0),"",ROUND(($B25-AA$5)*'점수 계산기'!$C$27+AA$5*'점수 계산기'!$C$28+'점수 계산기'!$C$31,0))</f>
        <v/>
      </c>
      <c r="AB25" s="10"/>
      <c r="AC25" s="10">
        <f t="shared" si="0"/>
        <v>126</v>
      </c>
      <c r="AD25" s="10">
        <f t="shared" si="1"/>
        <v>128</v>
      </c>
      <c r="AE25" s="10" t="str">
        <f t="shared" si="3"/>
        <v>126 ~ 128</v>
      </c>
      <c r="AF25" s="10">
        <f t="shared" si="4"/>
        <v>3</v>
      </c>
      <c r="AG25" s="10">
        <f t="shared" si="4"/>
        <v>2</v>
      </c>
      <c r="AH25" s="10" t="str">
        <f t="shared" si="5"/>
        <v>3 ~ 2</v>
      </c>
      <c r="AI25" s="10" t="str">
        <f t="shared" si="2"/>
        <v>조건부 2등급</v>
      </c>
      <c r="AJ25" s="11" t="e">
        <f>IF(AC25=AD25,VLOOKUP(AE25,'인원 입력 기능'!$B$5:$F$102,6,0), VLOOKUP(AC25,'인원 입력 기능'!$B$5:$F$102,6,0)&amp;" ~ "&amp;VLOOKUP(AD25,'인원 입력 기능'!$B$5:$F$102,6,0))</f>
        <v>#REF!</v>
      </c>
    </row>
    <row r="26" spans="1:36" ht="21" customHeight="1" x14ac:dyDescent="0.45">
      <c r="A26" s="7"/>
      <c r="B26" s="35">
        <v>80</v>
      </c>
      <c r="C26" s="19">
        <f>IF(OR($B26-C$5&gt;74, $B26-C$5=73, $B26-C$5=1, $B26-C$5&lt;0),"",ROUND(($B26-C$5)*'점수 계산기'!$C$27+C$5*'점수 계산기'!$C$28+'점수 계산기'!$C$31,0))</f>
        <v>125</v>
      </c>
      <c r="D26" s="19">
        <f>IF(OR($B26-D$5&gt;74, $B26-D$5=73, $B26-D$5=1, $B26-D$5&lt;0),"",ROUND(($B26-D$5)*'점수 계산기'!$C$27+D$5*'점수 계산기'!$C$28+'점수 계산기'!$C$31,0))</f>
        <v>126</v>
      </c>
      <c r="E26" s="19">
        <f>IF(OR($B26-E$5&gt;74, $B26-E$5=73, $B26-E$5=1, $B26-E$5&lt;0),"",ROUND(($B26-E$5)*'점수 계산기'!$C$27+E$5*'점수 계산기'!$C$28+'점수 계산기'!$C$31,0))</f>
        <v>126</v>
      </c>
      <c r="F26" s="19">
        <f>IF(OR($B26-F$5&gt;74, $B26-F$5=73, $B26-F$5=1, $B26-F$5&lt;0),"",ROUND(($B26-F$5)*'점수 계산기'!$C$27+F$5*'점수 계산기'!$C$28+'점수 계산기'!$C$31,0))</f>
        <v>126</v>
      </c>
      <c r="G26" s="19">
        <f>IF(OR($B26-G$5&gt;74, $B26-G$5=73, $B26-G$5=1, $B26-G$5&lt;0),"",ROUND(($B26-G$5)*'점수 계산기'!$C$27+G$5*'점수 계산기'!$C$28+'점수 계산기'!$C$31,0))</f>
        <v>126</v>
      </c>
      <c r="H26" s="19">
        <f>IF(OR($B26-H$5&gt;74, $B26-H$5=73, $B26-H$5=1, $B26-H$5&lt;0),"",ROUND(($B26-H$5)*'점수 계산기'!$C$27+H$5*'점수 계산기'!$C$28+'점수 계산기'!$C$31,0))</f>
        <v>126</v>
      </c>
      <c r="I26" s="19">
        <f>IF(OR($B26-I$5&gt;74, $B26-I$5=73, $B26-I$5=1, $B26-I$5&lt;0),"",ROUND(($B26-I$5)*'점수 계산기'!$C$27+I$5*'점수 계산기'!$C$28+'점수 계산기'!$C$31,0))</f>
        <v>126</v>
      </c>
      <c r="J26" s="19">
        <f>IF(OR($B26-J$5&gt;74, $B26-J$5=73, $B26-J$5=1, $B26-J$5&lt;0),"",ROUND(($B26-J$5)*'점수 계산기'!$C$27+J$5*'점수 계산기'!$C$28+'점수 계산기'!$C$31,0))</f>
        <v>126</v>
      </c>
      <c r="K26" s="19">
        <f>IF(OR($B26-K$5&gt;74, $B26-K$5=73, $B26-K$5=1, $B26-K$5&lt;0),"",ROUND(($B26-K$5)*'점수 계산기'!$C$27+K$5*'점수 계산기'!$C$28+'점수 계산기'!$C$31,0))</f>
        <v>126</v>
      </c>
      <c r="L26" s="19">
        <f>IF(OR($B26-L$5&gt;74, $B26-L$5=73, $B26-L$5=1, $B26-L$5&lt;0),"",ROUND(($B26-L$5)*'점수 계산기'!$C$27+L$5*'점수 계산기'!$C$28+'점수 계산기'!$C$31,0))</f>
        <v>126</v>
      </c>
      <c r="M26" s="19">
        <f>IF(OR($B26-M$5&gt;74, $B26-M$5=73, $B26-M$5=1, $B26-M$5&lt;0),"",ROUND(($B26-M$5)*'점수 계산기'!$C$27+M$5*'점수 계산기'!$C$28+'점수 계산기'!$C$31,0))</f>
        <v>126</v>
      </c>
      <c r="N26" s="19">
        <f>IF(OR($B26-N$5&gt;74, $B26-N$5=73, $B26-N$5=1, $B26-N$5&lt;0),"",ROUND(($B26-N$5)*'점수 계산기'!$C$27+N$5*'점수 계산기'!$C$28+'점수 계산기'!$C$31,0))</f>
        <v>126</v>
      </c>
      <c r="O26" s="19">
        <f>IF(OR($B26-O$5&gt;74, $B26-O$5=73, $B26-O$5=1, $B26-O$5&lt;0),"",ROUND(($B26-O$5)*'점수 계산기'!$C$27+O$5*'점수 계산기'!$C$28+'점수 계산기'!$C$31,0))</f>
        <v>127</v>
      </c>
      <c r="P26" s="19">
        <f>IF(OR($B26-P$5&gt;74, $B26-P$5=73, $B26-P$5=1, $B26-P$5&lt;0),"",ROUND(($B26-P$5)*'점수 계산기'!$C$27+P$5*'점수 계산기'!$C$28+'점수 계산기'!$C$31,0))</f>
        <v>127</v>
      </c>
      <c r="Q26" s="19">
        <f>IF(OR($B26-Q$5&gt;74, $B26-Q$5=73, $B26-Q$5=1, $B26-Q$5&lt;0),"",ROUND(($B26-Q$5)*'점수 계산기'!$C$27+Q$5*'점수 계산기'!$C$28+'점수 계산기'!$C$31,0))</f>
        <v>127</v>
      </c>
      <c r="R26" s="19">
        <f>IF(OR($B26-R$5&gt;74, $B26-R$5=73, $B26-R$5=1, $B26-R$5&lt;0),"",ROUND(($B26-R$5)*'점수 계산기'!$C$27+R$5*'점수 계산기'!$C$28+'점수 계산기'!$C$31,0))</f>
        <v>127</v>
      </c>
      <c r="S26" s="19">
        <f>IF(OR($B26-S$5&gt;74, $B26-S$5=73, $B26-S$5=1, $B26-S$5&lt;0),"",ROUND(($B26-S$5)*'점수 계산기'!$C$27+S$5*'점수 계산기'!$C$28+'점수 계산기'!$C$31,0))</f>
        <v>127</v>
      </c>
      <c r="T26" s="19">
        <f>IF(OR($B26-T$5&gt;74, $B26-T$5=73, $B26-T$5=1, $B26-T$5&lt;0),"",ROUND(($B26-T$5)*'점수 계산기'!$C$27+T$5*'점수 계산기'!$C$28+'점수 계산기'!$C$31,0))</f>
        <v>127</v>
      </c>
      <c r="U26" s="19" t="str">
        <f>IF(OR($B26-U$5&gt;74, $B26-U$5=73, $B26-U$5=1, $B26-U$5&lt;0),"",ROUND(($B26-U$5)*'점수 계산기'!$C$27+U$5*'점수 계산기'!$C$28+'점수 계산기'!$C$31,0))</f>
        <v/>
      </c>
      <c r="V26" s="19">
        <f>IF(OR($B26-V$5&gt;74, $B26-V$5=73, $B26-V$5=1, $B26-V$5&lt;0),"",ROUND(($B26-V$5)*'점수 계산기'!$C$27+V$5*'점수 계산기'!$C$28+'점수 계산기'!$C$31,0))</f>
        <v>127</v>
      </c>
      <c r="W26" s="19" t="str">
        <f>IF(OR($B26-W$5&gt;74, $B26-W$5=73, $B26-W$5=1, $B26-W$5&lt;0),"",ROUND(($B26-W$5)*'점수 계산기'!$C$27+W$5*'점수 계산기'!$C$28+'점수 계산기'!$C$31,0))</f>
        <v/>
      </c>
      <c r="X26" s="19" t="str">
        <f>IF(OR($B26-X$5&gt;74, $B26-X$5=73, $B26-X$5=1, $B26-X$5&lt;0),"",ROUND(($B26-X$5)*'점수 계산기'!$C$27+X$5*'점수 계산기'!$C$28+'점수 계산기'!$C$31,0))</f>
        <v/>
      </c>
      <c r="Y26" s="19" t="str">
        <f>IF(OR($B26-Y$5&gt;74, $B26-Y$5=73, $B26-Y$5=1, $B26-Y$5&lt;0),"",ROUND(($B26-Y$5)*'점수 계산기'!$C$27+Y$5*'점수 계산기'!$C$28+'점수 계산기'!$C$31,0))</f>
        <v/>
      </c>
      <c r="Z26" s="19" t="str">
        <f>IF(OR($B26-Z$5&gt;74, $B26-Z$5=73, $B26-Z$5=1, $B26-Z$5&lt;0),"",ROUND(($B26-Z$5)*'점수 계산기'!$C$27+Z$5*'점수 계산기'!$C$28+'점수 계산기'!$C$31,0))</f>
        <v/>
      </c>
      <c r="AA26" s="20" t="str">
        <f>IF(OR($B26-AA$5&gt;74, $B26-AA$5=73, $B26-AA$5=1, $B26-AA$5&lt;0),"",ROUND(($B26-AA$5)*'점수 계산기'!$C$27+AA$5*'점수 계산기'!$C$28+'점수 계산기'!$C$31,0))</f>
        <v/>
      </c>
      <c r="AB26" s="10"/>
      <c r="AC26" s="10">
        <f t="shared" si="0"/>
        <v>125</v>
      </c>
      <c r="AD26" s="10">
        <f t="shared" si="1"/>
        <v>127</v>
      </c>
      <c r="AE26" s="10" t="str">
        <f t="shared" si="3"/>
        <v>125 ~ 127</v>
      </c>
      <c r="AF26" s="10">
        <f t="shared" si="4"/>
        <v>3</v>
      </c>
      <c r="AG26" s="10">
        <f t="shared" si="4"/>
        <v>2</v>
      </c>
      <c r="AH26" s="10" t="str">
        <f t="shared" si="5"/>
        <v>3 ~ 2</v>
      </c>
      <c r="AI26" s="10" t="str">
        <f t="shared" si="2"/>
        <v>조건부 2등급</v>
      </c>
      <c r="AJ26" s="11" t="e">
        <f>IF(AC26=AD26,VLOOKUP(AE26,'인원 입력 기능'!$B$5:$F$102,6,0), VLOOKUP(AC26,'인원 입력 기능'!$B$5:$F$102,6,0)&amp;" ~ "&amp;VLOOKUP(AD26,'인원 입력 기능'!$B$5:$F$102,6,0))</f>
        <v>#REF!</v>
      </c>
    </row>
    <row r="27" spans="1:36" ht="21" customHeight="1" x14ac:dyDescent="0.45">
      <c r="A27" s="7"/>
      <c r="B27" s="35">
        <v>79</v>
      </c>
      <c r="C27" s="19">
        <f>IF(OR($B27-C$5&gt;74, $B27-C$5=73, $B27-C$5=1, $B27-C$5&lt;0),"",ROUND(($B27-C$5)*'점수 계산기'!$C$27+C$5*'점수 계산기'!$C$28+'점수 계산기'!$C$31,0))</f>
        <v>125</v>
      </c>
      <c r="D27" s="19">
        <f>IF(OR($B27-D$5&gt;74, $B27-D$5=73, $B27-D$5=1, $B27-D$5&lt;0),"",ROUND(($B27-D$5)*'점수 계산기'!$C$27+D$5*'점수 계산기'!$C$28+'점수 계산기'!$C$31,0))</f>
        <v>125</v>
      </c>
      <c r="E27" s="19">
        <f>IF(OR($B27-E$5&gt;74, $B27-E$5=73, $B27-E$5=1, $B27-E$5&lt;0),"",ROUND(($B27-E$5)*'점수 계산기'!$C$27+E$5*'점수 계산기'!$C$28+'점수 계산기'!$C$31,0))</f>
        <v>125</v>
      </c>
      <c r="F27" s="19">
        <f>IF(OR($B27-F$5&gt;74, $B27-F$5=73, $B27-F$5=1, $B27-F$5&lt;0),"",ROUND(($B27-F$5)*'점수 계산기'!$C$27+F$5*'점수 계산기'!$C$28+'점수 계산기'!$C$31,0))</f>
        <v>125</v>
      </c>
      <c r="G27" s="19">
        <f>IF(OR($B27-G$5&gt;74, $B27-G$5=73, $B27-G$5=1, $B27-G$5&lt;0),"",ROUND(($B27-G$5)*'점수 계산기'!$C$27+G$5*'점수 계산기'!$C$28+'점수 계산기'!$C$31,0))</f>
        <v>125</v>
      </c>
      <c r="H27" s="19">
        <f>IF(OR($B27-H$5&gt;74, $B27-H$5=73, $B27-H$5=1, $B27-H$5&lt;0),"",ROUND(($B27-H$5)*'점수 계산기'!$C$27+H$5*'점수 계산기'!$C$28+'점수 계산기'!$C$31,0))</f>
        <v>125</v>
      </c>
      <c r="I27" s="19">
        <f>IF(OR($B27-I$5&gt;74, $B27-I$5=73, $B27-I$5=1, $B27-I$5&lt;0),"",ROUND(($B27-I$5)*'점수 계산기'!$C$27+I$5*'점수 계산기'!$C$28+'점수 계산기'!$C$31,0))</f>
        <v>125</v>
      </c>
      <c r="J27" s="19">
        <f>IF(OR($B27-J$5&gt;74, $B27-J$5=73, $B27-J$5=1, $B27-J$5&lt;0),"",ROUND(($B27-J$5)*'점수 계산기'!$C$27+J$5*'점수 계산기'!$C$28+'점수 계산기'!$C$31,0))</f>
        <v>125</v>
      </c>
      <c r="K27" s="19">
        <f>IF(OR($B27-K$5&gt;74, $B27-K$5=73, $B27-K$5=1, $B27-K$5&lt;0),"",ROUND(($B27-K$5)*'점수 계산기'!$C$27+K$5*'점수 계산기'!$C$28+'점수 계산기'!$C$31,0))</f>
        <v>125</v>
      </c>
      <c r="L27" s="19">
        <f>IF(OR($B27-L$5&gt;74, $B27-L$5=73, $B27-L$5=1, $B27-L$5&lt;0),"",ROUND(($B27-L$5)*'점수 계산기'!$C$27+L$5*'점수 계산기'!$C$28+'점수 계산기'!$C$31,0))</f>
        <v>125</v>
      </c>
      <c r="M27" s="19">
        <f>IF(OR($B27-M$5&gt;74, $B27-M$5=73, $B27-M$5=1, $B27-M$5&lt;0),"",ROUND(($B27-M$5)*'점수 계산기'!$C$27+M$5*'점수 계산기'!$C$28+'점수 계산기'!$C$31,0))</f>
        <v>126</v>
      </c>
      <c r="N27" s="19">
        <f>IF(OR($B27-N$5&gt;74, $B27-N$5=73, $B27-N$5=1, $B27-N$5&lt;0),"",ROUND(($B27-N$5)*'점수 계산기'!$C$27+N$5*'점수 계산기'!$C$28+'점수 계산기'!$C$31,0))</f>
        <v>126</v>
      </c>
      <c r="O27" s="19">
        <f>IF(OR($B27-O$5&gt;74, $B27-O$5=73, $B27-O$5=1, $B27-O$5&lt;0),"",ROUND(($B27-O$5)*'점수 계산기'!$C$27+O$5*'점수 계산기'!$C$28+'점수 계산기'!$C$31,0))</f>
        <v>126</v>
      </c>
      <c r="P27" s="19">
        <f>IF(OR($B27-P$5&gt;74, $B27-P$5=73, $B27-P$5=1, $B27-P$5&lt;0),"",ROUND(($B27-P$5)*'점수 계산기'!$C$27+P$5*'점수 계산기'!$C$28+'점수 계산기'!$C$31,0))</f>
        <v>126</v>
      </c>
      <c r="Q27" s="19">
        <f>IF(OR($B27-Q$5&gt;74, $B27-Q$5=73, $B27-Q$5=1, $B27-Q$5&lt;0),"",ROUND(($B27-Q$5)*'점수 계산기'!$C$27+Q$5*'점수 계산기'!$C$28+'점수 계산기'!$C$31,0))</f>
        <v>126</v>
      </c>
      <c r="R27" s="19">
        <f>IF(OR($B27-R$5&gt;74, $B27-R$5=73, $B27-R$5=1, $B27-R$5&lt;0),"",ROUND(($B27-R$5)*'점수 계산기'!$C$27+R$5*'점수 계산기'!$C$28+'점수 계산기'!$C$31,0))</f>
        <v>126</v>
      </c>
      <c r="S27" s="19">
        <f>IF(OR($B27-S$5&gt;74, $B27-S$5=73, $B27-S$5=1, $B27-S$5&lt;0),"",ROUND(($B27-S$5)*'점수 계산기'!$C$27+S$5*'점수 계산기'!$C$28+'점수 계산기'!$C$31,0))</f>
        <v>126</v>
      </c>
      <c r="T27" s="19">
        <f>IF(OR($B27-T$5&gt;74, $B27-T$5=73, $B27-T$5=1, $B27-T$5&lt;0),"",ROUND(($B27-T$5)*'점수 계산기'!$C$27+T$5*'점수 계산기'!$C$28+'점수 계산기'!$C$31,0))</f>
        <v>126</v>
      </c>
      <c r="U27" s="19">
        <f>IF(OR($B27-U$5&gt;74, $B27-U$5=73, $B27-U$5=1, $B27-U$5&lt;0),"",ROUND(($B27-U$5)*'점수 계산기'!$C$27+U$5*'점수 계산기'!$C$28+'점수 계산기'!$C$31,0))</f>
        <v>126</v>
      </c>
      <c r="V27" s="19" t="str">
        <f>IF(OR($B27-V$5&gt;74, $B27-V$5=73, $B27-V$5=1, $B27-V$5&lt;0),"",ROUND(($B27-V$5)*'점수 계산기'!$C$27+V$5*'점수 계산기'!$C$28+'점수 계산기'!$C$31,0))</f>
        <v/>
      </c>
      <c r="W27" s="19">
        <f>IF(OR($B27-W$5&gt;74, $B27-W$5=73, $B27-W$5=1, $B27-W$5&lt;0),"",ROUND(($B27-W$5)*'점수 계산기'!$C$27+W$5*'점수 계산기'!$C$28+'점수 계산기'!$C$31,0))</f>
        <v>127</v>
      </c>
      <c r="X27" s="19" t="str">
        <f>IF(OR($B27-X$5&gt;74, $B27-X$5=73, $B27-X$5=1, $B27-X$5&lt;0),"",ROUND(($B27-X$5)*'점수 계산기'!$C$27+X$5*'점수 계산기'!$C$28+'점수 계산기'!$C$31,0))</f>
        <v/>
      </c>
      <c r="Y27" s="19" t="str">
        <f>IF(OR($B27-Y$5&gt;74, $B27-Y$5=73, $B27-Y$5=1, $B27-Y$5&lt;0),"",ROUND(($B27-Y$5)*'점수 계산기'!$C$27+Y$5*'점수 계산기'!$C$28+'점수 계산기'!$C$31,0))</f>
        <v/>
      </c>
      <c r="Z27" s="19" t="str">
        <f>IF(OR($B27-Z$5&gt;74, $B27-Z$5=73, $B27-Z$5=1, $B27-Z$5&lt;0),"",ROUND(($B27-Z$5)*'점수 계산기'!$C$27+Z$5*'점수 계산기'!$C$28+'점수 계산기'!$C$31,0))</f>
        <v/>
      </c>
      <c r="AA27" s="20" t="str">
        <f>IF(OR($B27-AA$5&gt;74, $B27-AA$5=73, $B27-AA$5=1, $B27-AA$5&lt;0),"",ROUND(($B27-AA$5)*'점수 계산기'!$C$27+AA$5*'점수 계산기'!$C$28+'점수 계산기'!$C$31,0))</f>
        <v/>
      </c>
      <c r="AB27" s="10"/>
      <c r="AC27" s="10">
        <f t="shared" si="0"/>
        <v>125</v>
      </c>
      <c r="AD27" s="10">
        <f t="shared" si="1"/>
        <v>127</v>
      </c>
      <c r="AE27" s="10" t="str">
        <f t="shared" si="3"/>
        <v>125 ~ 127</v>
      </c>
      <c r="AF27" s="10">
        <f t="shared" si="4"/>
        <v>3</v>
      </c>
      <c r="AG27" s="10">
        <f t="shared" si="4"/>
        <v>2</v>
      </c>
      <c r="AH27" s="10" t="str">
        <f t="shared" si="5"/>
        <v>3 ~ 2</v>
      </c>
      <c r="AI27" s="10" t="str">
        <f t="shared" si="2"/>
        <v>조건부 2등급</v>
      </c>
      <c r="AJ27" s="11" t="e">
        <f>IF(AC27=AD27,VLOOKUP(AE27,'인원 입력 기능'!$B$5:$F$102,6,0), VLOOKUP(AC27,'인원 입력 기능'!$B$5:$F$102,6,0)&amp;" ~ "&amp;VLOOKUP(AD27,'인원 입력 기능'!$B$5:$F$102,6,0))</f>
        <v>#REF!</v>
      </c>
    </row>
    <row r="28" spans="1:36" ht="21" customHeight="1" x14ac:dyDescent="0.45">
      <c r="A28" s="7"/>
      <c r="B28" s="35">
        <v>78</v>
      </c>
      <c r="C28" s="19">
        <f>IF(OR($B28-C$5&gt;74, $B28-C$5=73, $B28-C$5=1, $B28-C$5&lt;0),"",ROUND(($B28-C$5)*'점수 계산기'!$C$27+C$5*'점수 계산기'!$C$28+'점수 계산기'!$C$31,0))</f>
        <v>124</v>
      </c>
      <c r="D28" s="19">
        <f>IF(OR($B28-D$5&gt;74, $B28-D$5=73, $B28-D$5=1, $B28-D$5&lt;0),"",ROUND(($B28-D$5)*'점수 계산기'!$C$27+D$5*'점수 계산기'!$C$28+'점수 계산기'!$C$31,0))</f>
        <v>124</v>
      </c>
      <c r="E28" s="19">
        <f>IF(OR($B28-E$5&gt;74, $B28-E$5=73, $B28-E$5=1, $B28-E$5&lt;0),"",ROUND(($B28-E$5)*'점수 계산기'!$C$27+E$5*'점수 계산기'!$C$28+'점수 계산기'!$C$31,0))</f>
        <v>124</v>
      </c>
      <c r="F28" s="19">
        <f>IF(OR($B28-F$5&gt;74, $B28-F$5=73, $B28-F$5=1, $B28-F$5&lt;0),"",ROUND(($B28-F$5)*'점수 계산기'!$C$27+F$5*'점수 계산기'!$C$28+'점수 계산기'!$C$31,0))</f>
        <v>124</v>
      </c>
      <c r="G28" s="19">
        <f>IF(OR($B28-G$5&gt;74, $B28-G$5=73, $B28-G$5=1, $B28-G$5&lt;0),"",ROUND(($B28-G$5)*'점수 계산기'!$C$27+G$5*'점수 계산기'!$C$28+'점수 계산기'!$C$31,0))</f>
        <v>124</v>
      </c>
      <c r="H28" s="19">
        <f>IF(OR($B28-H$5&gt;74, $B28-H$5=73, $B28-H$5=1, $B28-H$5&lt;0),"",ROUND(($B28-H$5)*'점수 계산기'!$C$27+H$5*'점수 계산기'!$C$28+'점수 계산기'!$C$31,0))</f>
        <v>124</v>
      </c>
      <c r="I28" s="19">
        <f>IF(OR($B28-I$5&gt;74, $B28-I$5=73, $B28-I$5=1, $B28-I$5&lt;0),"",ROUND(($B28-I$5)*'점수 계산기'!$C$27+I$5*'점수 계산기'!$C$28+'점수 계산기'!$C$31,0))</f>
        <v>124</v>
      </c>
      <c r="J28" s="19">
        <f>IF(OR($B28-J$5&gt;74, $B28-J$5=73, $B28-J$5=1, $B28-J$5&lt;0),"",ROUND(($B28-J$5)*'점수 계산기'!$C$27+J$5*'점수 계산기'!$C$28+'점수 계산기'!$C$31,0))</f>
        <v>124</v>
      </c>
      <c r="K28" s="19">
        <f>IF(OR($B28-K$5&gt;74, $B28-K$5=73, $B28-K$5=1, $B28-K$5&lt;0),"",ROUND(($B28-K$5)*'점수 계산기'!$C$27+K$5*'점수 계산기'!$C$28+'점수 계산기'!$C$31,0))</f>
        <v>125</v>
      </c>
      <c r="L28" s="19">
        <f>IF(OR($B28-L$5&gt;74, $B28-L$5=73, $B28-L$5=1, $B28-L$5&lt;0),"",ROUND(($B28-L$5)*'점수 계산기'!$C$27+L$5*'점수 계산기'!$C$28+'점수 계산기'!$C$31,0))</f>
        <v>125</v>
      </c>
      <c r="M28" s="19">
        <f>IF(OR($B28-M$5&gt;74, $B28-M$5=73, $B28-M$5=1, $B28-M$5&lt;0),"",ROUND(($B28-M$5)*'점수 계산기'!$C$27+M$5*'점수 계산기'!$C$28+'점수 계산기'!$C$31,0))</f>
        <v>125</v>
      </c>
      <c r="N28" s="19">
        <f>IF(OR($B28-N$5&gt;74, $B28-N$5=73, $B28-N$5=1, $B28-N$5&lt;0),"",ROUND(($B28-N$5)*'점수 계산기'!$C$27+N$5*'점수 계산기'!$C$28+'점수 계산기'!$C$31,0))</f>
        <v>125</v>
      </c>
      <c r="O28" s="19">
        <f>IF(OR($B28-O$5&gt;74, $B28-O$5=73, $B28-O$5=1, $B28-O$5&lt;0),"",ROUND(($B28-O$5)*'점수 계산기'!$C$27+O$5*'점수 계산기'!$C$28+'점수 계산기'!$C$31,0))</f>
        <v>125</v>
      </c>
      <c r="P28" s="19">
        <f>IF(OR($B28-P$5&gt;74, $B28-P$5=73, $B28-P$5=1, $B28-P$5&lt;0),"",ROUND(($B28-P$5)*'점수 계산기'!$C$27+P$5*'점수 계산기'!$C$28+'점수 계산기'!$C$31,0))</f>
        <v>125</v>
      </c>
      <c r="Q28" s="19">
        <f>IF(OR($B28-Q$5&gt;74, $B28-Q$5=73, $B28-Q$5=1, $B28-Q$5&lt;0),"",ROUND(($B28-Q$5)*'점수 계산기'!$C$27+Q$5*'점수 계산기'!$C$28+'점수 계산기'!$C$31,0))</f>
        <v>125</v>
      </c>
      <c r="R28" s="19">
        <f>IF(OR($B28-R$5&gt;74, $B28-R$5=73, $B28-R$5=1, $B28-R$5&lt;0),"",ROUND(($B28-R$5)*'점수 계산기'!$C$27+R$5*'점수 계산기'!$C$28+'점수 계산기'!$C$31,0))</f>
        <v>125</v>
      </c>
      <c r="S28" s="19">
        <f>IF(OR($B28-S$5&gt;74, $B28-S$5=73, $B28-S$5=1, $B28-S$5&lt;0),"",ROUND(($B28-S$5)*'점수 계산기'!$C$27+S$5*'점수 계산기'!$C$28+'점수 계산기'!$C$31,0))</f>
        <v>125</v>
      </c>
      <c r="T28" s="19">
        <f>IF(OR($B28-T$5&gt;74, $B28-T$5=73, $B28-T$5=1, $B28-T$5&lt;0),"",ROUND(($B28-T$5)*'점수 계산기'!$C$27+T$5*'점수 계산기'!$C$28+'점수 계산기'!$C$31,0))</f>
        <v>125</v>
      </c>
      <c r="U28" s="19">
        <f>IF(OR($B28-U$5&gt;74, $B28-U$5=73, $B28-U$5=1, $B28-U$5&lt;0),"",ROUND(($B28-U$5)*'점수 계산기'!$C$27+U$5*'점수 계산기'!$C$28+'점수 계산기'!$C$31,0))</f>
        <v>126</v>
      </c>
      <c r="V28" s="19">
        <f>IF(OR($B28-V$5&gt;74, $B28-V$5=73, $B28-V$5=1, $B28-V$5&lt;0),"",ROUND(($B28-V$5)*'점수 계산기'!$C$27+V$5*'점수 계산기'!$C$28+'점수 계산기'!$C$31,0))</f>
        <v>126</v>
      </c>
      <c r="W28" s="19" t="str">
        <f>IF(OR($B28-W$5&gt;74, $B28-W$5=73, $B28-W$5=1, $B28-W$5&lt;0),"",ROUND(($B28-W$5)*'점수 계산기'!$C$27+W$5*'점수 계산기'!$C$28+'점수 계산기'!$C$31,0))</f>
        <v/>
      </c>
      <c r="X28" s="19">
        <f>IF(OR($B28-X$5&gt;74, $B28-X$5=73, $B28-X$5=1, $B28-X$5&lt;0),"",ROUND(($B28-X$5)*'점수 계산기'!$C$27+X$5*'점수 계산기'!$C$28+'점수 계산기'!$C$31,0))</f>
        <v>126</v>
      </c>
      <c r="Y28" s="19" t="str">
        <f>IF(OR($B28-Y$5&gt;74, $B28-Y$5=73, $B28-Y$5=1, $B28-Y$5&lt;0),"",ROUND(($B28-Y$5)*'점수 계산기'!$C$27+Y$5*'점수 계산기'!$C$28+'점수 계산기'!$C$31,0))</f>
        <v/>
      </c>
      <c r="Z28" s="19" t="str">
        <f>IF(OR($B28-Z$5&gt;74, $B28-Z$5=73, $B28-Z$5=1, $B28-Z$5&lt;0),"",ROUND(($B28-Z$5)*'점수 계산기'!$C$27+Z$5*'점수 계산기'!$C$28+'점수 계산기'!$C$31,0))</f>
        <v/>
      </c>
      <c r="AA28" s="20" t="str">
        <f>IF(OR($B28-AA$5&gt;74, $B28-AA$5=73, $B28-AA$5=1, $B28-AA$5&lt;0),"",ROUND(($B28-AA$5)*'점수 계산기'!$C$27+AA$5*'점수 계산기'!$C$28+'점수 계산기'!$C$31,0))</f>
        <v/>
      </c>
      <c r="AB28" s="10"/>
      <c r="AC28" s="10">
        <f t="shared" si="0"/>
        <v>124</v>
      </c>
      <c r="AD28" s="10">
        <f t="shared" si="1"/>
        <v>126</v>
      </c>
      <c r="AE28" s="10" t="str">
        <f t="shared" si="3"/>
        <v>124 ~ 126</v>
      </c>
      <c r="AF28" s="10">
        <f t="shared" si="4"/>
        <v>3</v>
      </c>
      <c r="AG28" s="10">
        <f t="shared" si="4"/>
        <v>3</v>
      </c>
      <c r="AH28" s="10">
        <f t="shared" si="5"/>
        <v>3</v>
      </c>
      <c r="AI28" s="10" t="str">
        <f t="shared" si="2"/>
        <v>3등급</v>
      </c>
      <c r="AJ28" s="11" t="e">
        <f>IF(AC28=AD28,VLOOKUP(AE28,'인원 입력 기능'!$B$5:$F$102,6,0), VLOOKUP(AC28,'인원 입력 기능'!$B$5:$F$102,6,0)&amp;" ~ "&amp;VLOOKUP(AD28,'인원 입력 기능'!$B$5:$F$102,6,0))</f>
        <v>#REF!</v>
      </c>
    </row>
    <row r="29" spans="1:36" ht="21" customHeight="1" x14ac:dyDescent="0.45">
      <c r="A29" s="7"/>
      <c r="B29" s="35">
        <v>77</v>
      </c>
      <c r="C29" s="19">
        <f>IF(OR($B29-C$5&gt;74, $B29-C$5=73, $B29-C$5=1, $B29-C$5&lt;0),"",ROUND(($B29-C$5)*'점수 계산기'!$C$27+C$5*'점수 계산기'!$C$28+'점수 계산기'!$C$31,0))</f>
        <v>123</v>
      </c>
      <c r="D29" s="19">
        <f>IF(OR($B29-D$5&gt;74, $B29-D$5=73, $B29-D$5=1, $B29-D$5&lt;0),"",ROUND(($B29-D$5)*'점수 계산기'!$C$27+D$5*'점수 계산기'!$C$28+'점수 계산기'!$C$31,0))</f>
        <v>123</v>
      </c>
      <c r="E29" s="19">
        <f>IF(OR($B29-E$5&gt;74, $B29-E$5=73, $B29-E$5=1, $B29-E$5&lt;0),"",ROUND(($B29-E$5)*'점수 계산기'!$C$27+E$5*'점수 계산기'!$C$28+'점수 계산기'!$C$31,0))</f>
        <v>123</v>
      </c>
      <c r="F29" s="19">
        <f>IF(OR($B29-F$5&gt;74, $B29-F$5=73, $B29-F$5=1, $B29-F$5&lt;0),"",ROUND(($B29-F$5)*'점수 계산기'!$C$27+F$5*'점수 계산기'!$C$28+'점수 계산기'!$C$31,0))</f>
        <v>123</v>
      </c>
      <c r="G29" s="19">
        <f>IF(OR($B29-G$5&gt;74, $B29-G$5=73, $B29-G$5=1, $B29-G$5&lt;0),"",ROUND(($B29-G$5)*'점수 계산기'!$C$27+G$5*'점수 계산기'!$C$28+'점수 계산기'!$C$31,0))</f>
        <v>123</v>
      </c>
      <c r="H29" s="19">
        <f>IF(OR($B29-H$5&gt;74, $B29-H$5=73, $B29-H$5=1, $B29-H$5&lt;0),"",ROUND(($B29-H$5)*'점수 계산기'!$C$27+H$5*'점수 계산기'!$C$28+'점수 계산기'!$C$31,0))</f>
        <v>123</v>
      </c>
      <c r="I29" s="19">
        <f>IF(OR($B29-I$5&gt;74, $B29-I$5=73, $B29-I$5=1, $B29-I$5&lt;0),"",ROUND(($B29-I$5)*'점수 계산기'!$C$27+I$5*'점수 계산기'!$C$28+'점수 계산기'!$C$31,0))</f>
        <v>124</v>
      </c>
      <c r="J29" s="19">
        <f>IF(OR($B29-J$5&gt;74, $B29-J$5=73, $B29-J$5=1, $B29-J$5&lt;0),"",ROUND(($B29-J$5)*'점수 계산기'!$C$27+J$5*'점수 계산기'!$C$28+'점수 계산기'!$C$31,0))</f>
        <v>124</v>
      </c>
      <c r="K29" s="19">
        <f>IF(OR($B29-K$5&gt;74, $B29-K$5=73, $B29-K$5=1, $B29-K$5&lt;0),"",ROUND(($B29-K$5)*'점수 계산기'!$C$27+K$5*'점수 계산기'!$C$28+'점수 계산기'!$C$31,0))</f>
        <v>124</v>
      </c>
      <c r="L29" s="19">
        <f>IF(OR($B29-L$5&gt;74, $B29-L$5=73, $B29-L$5=1, $B29-L$5&lt;0),"",ROUND(($B29-L$5)*'점수 계산기'!$C$27+L$5*'점수 계산기'!$C$28+'점수 계산기'!$C$31,0))</f>
        <v>124</v>
      </c>
      <c r="M29" s="19">
        <f>IF(OR($B29-M$5&gt;74, $B29-M$5=73, $B29-M$5=1, $B29-M$5&lt;0),"",ROUND(($B29-M$5)*'점수 계산기'!$C$27+M$5*'점수 계산기'!$C$28+'점수 계산기'!$C$31,0))</f>
        <v>124</v>
      </c>
      <c r="N29" s="19">
        <f>IF(OR($B29-N$5&gt;74, $B29-N$5=73, $B29-N$5=1, $B29-N$5&lt;0),"",ROUND(($B29-N$5)*'점수 계산기'!$C$27+N$5*'점수 계산기'!$C$28+'점수 계산기'!$C$31,0))</f>
        <v>124</v>
      </c>
      <c r="O29" s="19">
        <f>IF(OR($B29-O$5&gt;74, $B29-O$5=73, $B29-O$5=1, $B29-O$5&lt;0),"",ROUND(($B29-O$5)*'점수 계산기'!$C$27+O$5*'점수 계산기'!$C$28+'점수 계산기'!$C$31,0))</f>
        <v>124</v>
      </c>
      <c r="P29" s="19">
        <f>IF(OR($B29-P$5&gt;74, $B29-P$5=73, $B29-P$5=1, $B29-P$5&lt;0),"",ROUND(($B29-P$5)*'점수 계산기'!$C$27+P$5*'점수 계산기'!$C$28+'점수 계산기'!$C$31,0))</f>
        <v>124</v>
      </c>
      <c r="Q29" s="19">
        <f>IF(OR($B29-Q$5&gt;74, $B29-Q$5=73, $B29-Q$5=1, $B29-Q$5&lt;0),"",ROUND(($B29-Q$5)*'점수 계산기'!$C$27+Q$5*'점수 계산기'!$C$28+'점수 계산기'!$C$31,0))</f>
        <v>124</v>
      </c>
      <c r="R29" s="19">
        <f>IF(OR($B29-R$5&gt;74, $B29-R$5=73, $B29-R$5=1, $B29-R$5&lt;0),"",ROUND(($B29-R$5)*'점수 계산기'!$C$27+R$5*'점수 계산기'!$C$28+'점수 계산기'!$C$31,0))</f>
        <v>124</v>
      </c>
      <c r="S29" s="19">
        <f>IF(OR($B29-S$5&gt;74, $B29-S$5=73, $B29-S$5=1, $B29-S$5&lt;0),"",ROUND(($B29-S$5)*'점수 계산기'!$C$27+S$5*'점수 계산기'!$C$28+'점수 계산기'!$C$31,0))</f>
        <v>125</v>
      </c>
      <c r="T29" s="19">
        <f>IF(OR($B29-T$5&gt;74, $B29-T$5=73, $B29-T$5=1, $B29-T$5&lt;0),"",ROUND(($B29-T$5)*'점수 계산기'!$C$27+T$5*'점수 계산기'!$C$28+'점수 계산기'!$C$31,0))</f>
        <v>125</v>
      </c>
      <c r="U29" s="19">
        <f>IF(OR($B29-U$5&gt;74, $B29-U$5=73, $B29-U$5=1, $B29-U$5&lt;0),"",ROUND(($B29-U$5)*'점수 계산기'!$C$27+U$5*'점수 계산기'!$C$28+'점수 계산기'!$C$31,0))</f>
        <v>125</v>
      </c>
      <c r="V29" s="19">
        <f>IF(OR($B29-V$5&gt;74, $B29-V$5=73, $B29-V$5=1, $B29-V$5&lt;0),"",ROUND(($B29-V$5)*'점수 계산기'!$C$27+V$5*'점수 계산기'!$C$28+'점수 계산기'!$C$31,0))</f>
        <v>125</v>
      </c>
      <c r="W29" s="19">
        <f>IF(OR($B29-W$5&gt;74, $B29-W$5=73, $B29-W$5=1, $B29-W$5&lt;0),"",ROUND(($B29-W$5)*'점수 계산기'!$C$27+W$5*'점수 계산기'!$C$28+'점수 계산기'!$C$31,0))</f>
        <v>125</v>
      </c>
      <c r="X29" s="19" t="str">
        <f>IF(OR($B29-X$5&gt;74, $B29-X$5=73, $B29-X$5=1, $B29-X$5&lt;0),"",ROUND(($B29-X$5)*'점수 계산기'!$C$27+X$5*'점수 계산기'!$C$28+'점수 계산기'!$C$31,0))</f>
        <v/>
      </c>
      <c r="Y29" s="19">
        <f>IF(OR($B29-Y$5&gt;74, $B29-Y$5=73, $B29-Y$5=1, $B29-Y$5&lt;0),"",ROUND(($B29-Y$5)*'점수 계산기'!$C$27+Y$5*'점수 계산기'!$C$28+'점수 계산기'!$C$31,0))</f>
        <v>125</v>
      </c>
      <c r="Z29" s="19" t="str">
        <f>IF(OR($B29-Z$5&gt;74, $B29-Z$5=73, $B29-Z$5=1, $B29-Z$5&lt;0),"",ROUND(($B29-Z$5)*'점수 계산기'!$C$27+Z$5*'점수 계산기'!$C$28+'점수 계산기'!$C$31,0))</f>
        <v/>
      </c>
      <c r="AA29" s="20" t="str">
        <f>IF(OR($B29-AA$5&gt;74, $B29-AA$5=73, $B29-AA$5=1, $B29-AA$5&lt;0),"",ROUND(($B29-AA$5)*'점수 계산기'!$C$27+AA$5*'점수 계산기'!$C$28+'점수 계산기'!$C$31,0))</f>
        <v/>
      </c>
      <c r="AB29" s="10"/>
      <c r="AC29" s="10">
        <f t="shared" si="0"/>
        <v>123</v>
      </c>
      <c r="AD29" s="10">
        <f t="shared" si="1"/>
        <v>125</v>
      </c>
      <c r="AE29" s="10" t="str">
        <f t="shared" si="3"/>
        <v>123 ~ 125</v>
      </c>
      <c r="AF29" s="10">
        <f t="shared" si="4"/>
        <v>3</v>
      </c>
      <c r="AG29" s="10">
        <f t="shared" si="4"/>
        <v>3</v>
      </c>
      <c r="AH29" s="10">
        <f t="shared" si="5"/>
        <v>3</v>
      </c>
      <c r="AI29" s="10" t="str">
        <f t="shared" si="2"/>
        <v>3등급</v>
      </c>
      <c r="AJ29" s="11" t="e">
        <f>IF(AC29=AD29,VLOOKUP(AE29,'인원 입력 기능'!$B$5:$F$102,6,0), VLOOKUP(AC29,'인원 입력 기능'!$B$5:$F$102,6,0)&amp;" ~ "&amp;VLOOKUP(AD29,'인원 입력 기능'!$B$5:$F$102,6,0))</f>
        <v>#REF!</v>
      </c>
    </row>
    <row r="30" spans="1:36" ht="21" customHeight="1" x14ac:dyDescent="0.45">
      <c r="A30" s="7"/>
      <c r="B30" s="36">
        <v>76</v>
      </c>
      <c r="C30" s="21">
        <f>IF(OR($B30-C$5&gt;74, $B30-C$5=73, $B30-C$5=1, $B30-C$5&lt;0),"",ROUND(($B30-C$5)*'점수 계산기'!$C$27+C$5*'점수 계산기'!$C$28+'점수 계산기'!$C$31,0))</f>
        <v>122</v>
      </c>
      <c r="D30" s="21">
        <f>IF(OR($B30-D$5&gt;74, $B30-D$5=73, $B30-D$5=1, $B30-D$5&lt;0),"",ROUND(($B30-D$5)*'점수 계산기'!$C$27+D$5*'점수 계산기'!$C$28+'점수 계산기'!$C$31,0))</f>
        <v>122</v>
      </c>
      <c r="E30" s="21">
        <f>IF(OR($B30-E$5&gt;74, $B30-E$5=73, $B30-E$5=1, $B30-E$5&lt;0),"",ROUND(($B30-E$5)*'점수 계산기'!$C$27+E$5*'점수 계산기'!$C$28+'점수 계산기'!$C$31,0))</f>
        <v>122</v>
      </c>
      <c r="F30" s="21">
        <f>IF(OR($B30-F$5&gt;74, $B30-F$5=73, $B30-F$5=1, $B30-F$5&lt;0),"",ROUND(($B30-F$5)*'점수 계산기'!$C$27+F$5*'점수 계산기'!$C$28+'점수 계산기'!$C$31,0))</f>
        <v>122</v>
      </c>
      <c r="G30" s="21">
        <f>IF(OR($B30-G$5&gt;74, $B30-G$5=73, $B30-G$5=1, $B30-G$5&lt;0),"",ROUND(($B30-G$5)*'점수 계산기'!$C$27+G$5*'점수 계산기'!$C$28+'점수 계산기'!$C$31,0))</f>
        <v>123</v>
      </c>
      <c r="H30" s="21">
        <f>IF(OR($B30-H$5&gt;74, $B30-H$5=73, $B30-H$5=1, $B30-H$5&lt;0),"",ROUND(($B30-H$5)*'점수 계산기'!$C$27+H$5*'점수 계산기'!$C$28+'점수 계산기'!$C$31,0))</f>
        <v>123</v>
      </c>
      <c r="I30" s="21">
        <f>IF(OR($B30-I$5&gt;74, $B30-I$5=73, $B30-I$5=1, $B30-I$5&lt;0),"",ROUND(($B30-I$5)*'점수 계산기'!$C$27+I$5*'점수 계산기'!$C$28+'점수 계산기'!$C$31,0))</f>
        <v>123</v>
      </c>
      <c r="J30" s="21">
        <f>IF(OR($B30-J$5&gt;74, $B30-J$5=73, $B30-J$5=1, $B30-J$5&lt;0),"",ROUND(($B30-J$5)*'점수 계산기'!$C$27+J$5*'점수 계산기'!$C$28+'점수 계산기'!$C$31,0))</f>
        <v>123</v>
      </c>
      <c r="K30" s="21">
        <f>IF(OR($B30-K$5&gt;74, $B30-K$5=73, $B30-K$5=1, $B30-K$5&lt;0),"",ROUND(($B30-K$5)*'점수 계산기'!$C$27+K$5*'점수 계산기'!$C$28+'점수 계산기'!$C$31,0))</f>
        <v>123</v>
      </c>
      <c r="L30" s="21">
        <f>IF(OR($B30-L$5&gt;74, $B30-L$5=73, $B30-L$5=1, $B30-L$5&lt;0),"",ROUND(($B30-L$5)*'점수 계산기'!$C$27+L$5*'점수 계산기'!$C$28+'점수 계산기'!$C$31,0))</f>
        <v>123</v>
      </c>
      <c r="M30" s="21">
        <f>IF(OR($B30-M$5&gt;74, $B30-M$5=73, $B30-M$5=1, $B30-M$5&lt;0),"",ROUND(($B30-M$5)*'점수 계산기'!$C$27+M$5*'점수 계산기'!$C$28+'점수 계산기'!$C$31,0))</f>
        <v>123</v>
      </c>
      <c r="N30" s="21">
        <f>IF(OR($B30-N$5&gt;74, $B30-N$5=73, $B30-N$5=1, $B30-N$5&lt;0),"",ROUND(($B30-N$5)*'점수 계산기'!$C$27+N$5*'점수 계산기'!$C$28+'점수 계산기'!$C$31,0))</f>
        <v>123</v>
      </c>
      <c r="O30" s="21">
        <f>IF(OR($B30-O$5&gt;74, $B30-O$5=73, $B30-O$5=1, $B30-O$5&lt;0),"",ROUND(($B30-O$5)*'점수 계산기'!$C$27+O$5*'점수 계산기'!$C$28+'점수 계산기'!$C$31,0))</f>
        <v>123</v>
      </c>
      <c r="P30" s="21">
        <f>IF(OR($B30-P$5&gt;74, $B30-P$5=73, $B30-P$5=1, $B30-P$5&lt;0),"",ROUND(($B30-P$5)*'점수 계산기'!$C$27+P$5*'점수 계산기'!$C$28+'점수 계산기'!$C$31,0))</f>
        <v>123</v>
      </c>
      <c r="Q30" s="21">
        <f>IF(OR($B30-Q$5&gt;74, $B30-Q$5=73, $B30-Q$5=1, $B30-Q$5&lt;0),"",ROUND(($B30-Q$5)*'점수 계산기'!$C$27+Q$5*'점수 계산기'!$C$28+'점수 계산기'!$C$31,0))</f>
        <v>124</v>
      </c>
      <c r="R30" s="21">
        <f>IF(OR($B30-R$5&gt;74, $B30-R$5=73, $B30-R$5=1, $B30-R$5&lt;0),"",ROUND(($B30-R$5)*'점수 계산기'!$C$27+R$5*'점수 계산기'!$C$28+'점수 계산기'!$C$31,0))</f>
        <v>124</v>
      </c>
      <c r="S30" s="21">
        <f>IF(OR($B30-S$5&gt;74, $B30-S$5=73, $B30-S$5=1, $B30-S$5&lt;0),"",ROUND(($B30-S$5)*'점수 계산기'!$C$27+S$5*'점수 계산기'!$C$28+'점수 계산기'!$C$31,0))</f>
        <v>124</v>
      </c>
      <c r="T30" s="21">
        <f>IF(OR($B30-T$5&gt;74, $B30-T$5=73, $B30-T$5=1, $B30-T$5&lt;0),"",ROUND(($B30-T$5)*'점수 계산기'!$C$27+T$5*'점수 계산기'!$C$28+'점수 계산기'!$C$31,0))</f>
        <v>124</v>
      </c>
      <c r="U30" s="21">
        <f>IF(OR($B30-U$5&gt;74, $B30-U$5=73, $B30-U$5=1, $B30-U$5&lt;0),"",ROUND(($B30-U$5)*'점수 계산기'!$C$27+U$5*'점수 계산기'!$C$28+'점수 계산기'!$C$31,0))</f>
        <v>124</v>
      </c>
      <c r="V30" s="21">
        <f>IF(OR($B30-V$5&gt;74, $B30-V$5=73, $B30-V$5=1, $B30-V$5&lt;0),"",ROUND(($B30-V$5)*'점수 계산기'!$C$27+V$5*'점수 계산기'!$C$28+'점수 계산기'!$C$31,0))</f>
        <v>124</v>
      </c>
      <c r="W30" s="21">
        <f>IF(OR($B30-W$5&gt;74, $B30-W$5=73, $B30-W$5=1, $B30-W$5&lt;0),"",ROUND(($B30-W$5)*'점수 계산기'!$C$27+W$5*'점수 계산기'!$C$28+'점수 계산기'!$C$31,0))</f>
        <v>124</v>
      </c>
      <c r="X30" s="21">
        <f>IF(OR($B30-X$5&gt;74, $B30-X$5=73, $B30-X$5=1, $B30-X$5&lt;0),"",ROUND(($B30-X$5)*'점수 계산기'!$C$27+X$5*'점수 계산기'!$C$28+'점수 계산기'!$C$31,0))</f>
        <v>124</v>
      </c>
      <c r="Y30" s="21" t="str">
        <f>IF(OR($B30-Y$5&gt;74, $B30-Y$5=73, $B30-Y$5=1, $B30-Y$5&lt;0),"",ROUND(($B30-Y$5)*'점수 계산기'!$C$27+Y$5*'점수 계산기'!$C$28+'점수 계산기'!$C$31,0))</f>
        <v/>
      </c>
      <c r="Z30" s="21">
        <f>IF(OR($B30-Z$5&gt;74, $B30-Z$5=73, $B30-Z$5=1, $B30-Z$5&lt;0),"",ROUND(($B30-Z$5)*'점수 계산기'!$C$27+Z$5*'점수 계산기'!$C$28+'점수 계산기'!$C$31,0))</f>
        <v>124</v>
      </c>
      <c r="AA30" s="22" t="str">
        <f>IF(OR($B30-AA$5&gt;74, $B30-AA$5=73, $B30-AA$5=1, $B30-AA$5&lt;0),"",ROUND(($B30-AA$5)*'점수 계산기'!$C$27+AA$5*'점수 계산기'!$C$28+'점수 계산기'!$C$31,0))</f>
        <v/>
      </c>
      <c r="AB30" s="10"/>
      <c r="AC30" s="10">
        <f t="shared" si="0"/>
        <v>122</v>
      </c>
      <c r="AD30" s="10">
        <f t="shared" si="1"/>
        <v>124</v>
      </c>
      <c r="AE30" s="10" t="str">
        <f t="shared" si="3"/>
        <v>122 ~ 124</v>
      </c>
      <c r="AF30" s="10">
        <f t="shared" si="4"/>
        <v>3</v>
      </c>
      <c r="AG30" s="10">
        <f t="shared" si="4"/>
        <v>3</v>
      </c>
      <c r="AH30" s="10">
        <f t="shared" si="5"/>
        <v>3</v>
      </c>
      <c r="AI30" s="10" t="str">
        <f t="shared" si="2"/>
        <v>3등급</v>
      </c>
      <c r="AJ30" s="11" t="e">
        <f>IF(AC30=AD30,VLOOKUP(AE30,'인원 입력 기능'!$B$5:$F$102,6,0), VLOOKUP(AC30,'인원 입력 기능'!$B$5:$F$102,6,0)&amp;" ~ "&amp;VLOOKUP(AD30,'인원 입력 기능'!$B$5:$F$102,6,0))</f>
        <v>#REF!</v>
      </c>
    </row>
    <row r="31" spans="1:36" ht="21" customHeight="1" x14ac:dyDescent="0.45">
      <c r="A31" s="7"/>
      <c r="B31" s="36">
        <v>75</v>
      </c>
      <c r="C31" s="21">
        <f>IF(OR($B31-C$5&gt;74, $B31-C$5=73, $B31-C$5=1, $B31-C$5&lt;0),"",ROUND(($B31-C$5)*'점수 계산기'!$C$27+C$5*'점수 계산기'!$C$28+'점수 계산기'!$C$31,0))</f>
        <v>121</v>
      </c>
      <c r="D31" s="21">
        <f>IF(OR($B31-D$5&gt;74, $B31-D$5=73, $B31-D$5=1, $B31-D$5&lt;0),"",ROUND(($B31-D$5)*'점수 계산기'!$C$27+D$5*'점수 계산기'!$C$28+'점수 계산기'!$C$31,0))</f>
        <v>121</v>
      </c>
      <c r="E31" s="21">
        <f>IF(OR($B31-E$5&gt;74, $B31-E$5=73, $B31-E$5=1, $B31-E$5&lt;0),"",ROUND(($B31-E$5)*'점수 계산기'!$C$27+E$5*'점수 계산기'!$C$28+'점수 계산기'!$C$31,0))</f>
        <v>122</v>
      </c>
      <c r="F31" s="21">
        <f>IF(OR($B31-F$5&gt;74, $B31-F$5=73, $B31-F$5=1, $B31-F$5&lt;0),"",ROUND(($B31-F$5)*'점수 계산기'!$C$27+F$5*'점수 계산기'!$C$28+'점수 계산기'!$C$31,0))</f>
        <v>122</v>
      </c>
      <c r="G31" s="21">
        <f>IF(OR($B31-G$5&gt;74, $B31-G$5=73, $B31-G$5=1, $B31-G$5&lt;0),"",ROUND(($B31-G$5)*'점수 계산기'!$C$27+G$5*'점수 계산기'!$C$28+'점수 계산기'!$C$31,0))</f>
        <v>122</v>
      </c>
      <c r="H31" s="21">
        <f>IF(OR($B31-H$5&gt;74, $B31-H$5=73, $B31-H$5=1, $B31-H$5&lt;0),"",ROUND(($B31-H$5)*'점수 계산기'!$C$27+H$5*'점수 계산기'!$C$28+'점수 계산기'!$C$31,0))</f>
        <v>122</v>
      </c>
      <c r="I31" s="21">
        <f>IF(OR($B31-I$5&gt;74, $B31-I$5=73, $B31-I$5=1, $B31-I$5&lt;0),"",ROUND(($B31-I$5)*'점수 계산기'!$C$27+I$5*'점수 계산기'!$C$28+'점수 계산기'!$C$31,0))</f>
        <v>122</v>
      </c>
      <c r="J31" s="21">
        <f>IF(OR($B31-J$5&gt;74, $B31-J$5=73, $B31-J$5=1, $B31-J$5&lt;0),"",ROUND(($B31-J$5)*'점수 계산기'!$C$27+J$5*'점수 계산기'!$C$28+'점수 계산기'!$C$31,0))</f>
        <v>122</v>
      </c>
      <c r="K31" s="21">
        <f>IF(OR($B31-K$5&gt;74, $B31-K$5=73, $B31-K$5=1, $B31-K$5&lt;0),"",ROUND(($B31-K$5)*'점수 계산기'!$C$27+K$5*'점수 계산기'!$C$28+'점수 계산기'!$C$31,0))</f>
        <v>122</v>
      </c>
      <c r="L31" s="21">
        <f>IF(OR($B31-L$5&gt;74, $B31-L$5=73, $B31-L$5=1, $B31-L$5&lt;0),"",ROUND(($B31-L$5)*'점수 계산기'!$C$27+L$5*'점수 계산기'!$C$28+'점수 계산기'!$C$31,0))</f>
        <v>122</v>
      </c>
      <c r="M31" s="21">
        <f>IF(OR($B31-M$5&gt;74, $B31-M$5=73, $B31-M$5=1, $B31-M$5&lt;0),"",ROUND(($B31-M$5)*'점수 계산기'!$C$27+M$5*'점수 계산기'!$C$28+'점수 계산기'!$C$31,0))</f>
        <v>122</v>
      </c>
      <c r="N31" s="21">
        <f>IF(OR($B31-N$5&gt;74, $B31-N$5=73, $B31-N$5=1, $B31-N$5&lt;0),"",ROUND(($B31-N$5)*'점수 계산기'!$C$27+N$5*'점수 계산기'!$C$28+'점수 계산기'!$C$31,0))</f>
        <v>122</v>
      </c>
      <c r="O31" s="21">
        <f>IF(OR($B31-O$5&gt;74, $B31-O$5=73, $B31-O$5=1, $B31-O$5&lt;0),"",ROUND(($B31-O$5)*'점수 계산기'!$C$27+O$5*'점수 계산기'!$C$28+'점수 계산기'!$C$31,0))</f>
        <v>123</v>
      </c>
      <c r="P31" s="21">
        <f>IF(OR($B31-P$5&gt;74, $B31-P$5=73, $B31-P$5=1, $B31-P$5&lt;0),"",ROUND(($B31-P$5)*'점수 계산기'!$C$27+P$5*'점수 계산기'!$C$28+'점수 계산기'!$C$31,0))</f>
        <v>123</v>
      </c>
      <c r="Q31" s="21">
        <f>IF(OR($B31-Q$5&gt;74, $B31-Q$5=73, $B31-Q$5=1, $B31-Q$5&lt;0),"",ROUND(($B31-Q$5)*'점수 계산기'!$C$27+Q$5*'점수 계산기'!$C$28+'점수 계산기'!$C$31,0))</f>
        <v>123</v>
      </c>
      <c r="R31" s="21">
        <f>IF(OR($B31-R$5&gt;74, $B31-R$5=73, $B31-R$5=1, $B31-R$5&lt;0),"",ROUND(($B31-R$5)*'점수 계산기'!$C$27+R$5*'점수 계산기'!$C$28+'점수 계산기'!$C$31,0))</f>
        <v>123</v>
      </c>
      <c r="S31" s="21">
        <f>IF(OR($B31-S$5&gt;74, $B31-S$5=73, $B31-S$5=1, $B31-S$5&lt;0),"",ROUND(($B31-S$5)*'점수 계산기'!$C$27+S$5*'점수 계산기'!$C$28+'점수 계산기'!$C$31,0))</f>
        <v>123</v>
      </c>
      <c r="T31" s="21">
        <f>IF(OR($B31-T$5&gt;74, $B31-T$5=73, $B31-T$5=1, $B31-T$5&lt;0),"",ROUND(($B31-T$5)*'점수 계산기'!$C$27+T$5*'점수 계산기'!$C$28+'점수 계산기'!$C$31,0))</f>
        <v>123</v>
      </c>
      <c r="U31" s="21">
        <f>IF(OR($B31-U$5&gt;74, $B31-U$5=73, $B31-U$5=1, $B31-U$5&lt;0),"",ROUND(($B31-U$5)*'점수 계산기'!$C$27+U$5*'점수 계산기'!$C$28+'점수 계산기'!$C$31,0))</f>
        <v>123</v>
      </c>
      <c r="V31" s="21">
        <f>IF(OR($B31-V$5&gt;74, $B31-V$5=73, $B31-V$5=1, $B31-V$5&lt;0),"",ROUND(($B31-V$5)*'점수 계산기'!$C$27+V$5*'점수 계산기'!$C$28+'점수 계산기'!$C$31,0))</f>
        <v>123</v>
      </c>
      <c r="W31" s="21">
        <f>IF(OR($B31-W$5&gt;74, $B31-W$5=73, $B31-W$5=1, $B31-W$5&lt;0),"",ROUND(($B31-W$5)*'점수 계산기'!$C$27+W$5*'점수 계산기'!$C$28+'점수 계산기'!$C$31,0))</f>
        <v>123</v>
      </c>
      <c r="X31" s="21">
        <f>IF(OR($B31-X$5&gt;74, $B31-X$5=73, $B31-X$5=1, $B31-X$5&lt;0),"",ROUND(($B31-X$5)*'점수 계산기'!$C$27+X$5*'점수 계산기'!$C$28+'점수 계산기'!$C$31,0))</f>
        <v>123</v>
      </c>
      <c r="Y31" s="21">
        <f>IF(OR($B31-Y$5&gt;74, $B31-Y$5=73, $B31-Y$5=1, $B31-Y$5&lt;0),"",ROUND(($B31-Y$5)*'점수 계산기'!$C$27+Y$5*'점수 계산기'!$C$28+'점수 계산기'!$C$31,0))</f>
        <v>123</v>
      </c>
      <c r="Z31" s="21" t="str">
        <f>IF(OR($B31-Z$5&gt;74, $B31-Z$5=73, $B31-Z$5=1, $B31-Z$5&lt;0),"",ROUND(($B31-Z$5)*'점수 계산기'!$C$27+Z$5*'점수 계산기'!$C$28+'점수 계산기'!$C$31,0))</f>
        <v/>
      </c>
      <c r="AA31" s="22" t="str">
        <f>IF(OR($B31-AA$5&gt;74, $B31-AA$5=73, $B31-AA$5=1, $B31-AA$5&lt;0),"",ROUND(($B31-AA$5)*'점수 계산기'!$C$27+AA$5*'점수 계산기'!$C$28+'점수 계산기'!$C$31,0))</f>
        <v/>
      </c>
      <c r="AB31" s="10"/>
      <c r="AC31" s="10">
        <f t="shared" si="0"/>
        <v>121</v>
      </c>
      <c r="AD31" s="10">
        <f t="shared" si="1"/>
        <v>123</v>
      </c>
      <c r="AE31" s="10" t="str">
        <f t="shared" si="3"/>
        <v>121 ~ 123</v>
      </c>
      <c r="AF31" s="10">
        <f t="shared" si="4"/>
        <v>3</v>
      </c>
      <c r="AG31" s="10">
        <f t="shared" si="4"/>
        <v>3</v>
      </c>
      <c r="AH31" s="10">
        <f t="shared" si="5"/>
        <v>3</v>
      </c>
      <c r="AI31" s="10" t="str">
        <f t="shared" si="2"/>
        <v>3등급</v>
      </c>
      <c r="AJ31" s="11" t="e">
        <f>IF(AC31=AD31,VLOOKUP(AE31,'인원 입력 기능'!$B$5:$F$102,6,0), VLOOKUP(AC31,'인원 입력 기능'!$B$5:$F$102,6,0)&amp;" ~ "&amp;VLOOKUP(AD31,'인원 입력 기능'!$B$5:$F$102,6,0))</f>
        <v>#REF!</v>
      </c>
    </row>
    <row r="32" spans="1:36" ht="21" customHeight="1" x14ac:dyDescent="0.45">
      <c r="A32" s="7"/>
      <c r="B32" s="36">
        <v>74</v>
      </c>
      <c r="C32" s="21">
        <f>IF(OR($B32-C$5&gt;74, $B32-C$5=73, $B32-C$5=1, $B32-C$5&lt;0),"",ROUND(($B32-C$5)*'점수 계산기'!$C$27+C$5*'점수 계산기'!$C$28+'점수 계산기'!$C$31,0))</f>
        <v>120</v>
      </c>
      <c r="D32" s="21">
        <f>IF(OR($B32-D$5&gt;74, $B32-D$5=73, $B32-D$5=1, $B32-D$5&lt;0),"",ROUND(($B32-D$5)*'점수 계산기'!$C$27+D$5*'점수 계산기'!$C$28+'점수 계산기'!$C$31,0))</f>
        <v>121</v>
      </c>
      <c r="E32" s="21">
        <f>IF(OR($B32-E$5&gt;74, $B32-E$5=73, $B32-E$5=1, $B32-E$5&lt;0),"",ROUND(($B32-E$5)*'점수 계산기'!$C$27+E$5*'점수 계산기'!$C$28+'점수 계산기'!$C$31,0))</f>
        <v>121</v>
      </c>
      <c r="F32" s="21">
        <f>IF(OR($B32-F$5&gt;74, $B32-F$5=73, $B32-F$5=1, $B32-F$5&lt;0),"",ROUND(($B32-F$5)*'점수 계산기'!$C$27+F$5*'점수 계산기'!$C$28+'점수 계산기'!$C$31,0))</f>
        <v>121</v>
      </c>
      <c r="G32" s="21">
        <f>IF(OR($B32-G$5&gt;74, $B32-G$5=73, $B32-G$5=1, $B32-G$5&lt;0),"",ROUND(($B32-G$5)*'점수 계산기'!$C$27+G$5*'점수 계산기'!$C$28+'점수 계산기'!$C$31,0))</f>
        <v>121</v>
      </c>
      <c r="H32" s="21">
        <f>IF(OR($B32-H$5&gt;74, $B32-H$5=73, $B32-H$5=1, $B32-H$5&lt;0),"",ROUND(($B32-H$5)*'점수 계산기'!$C$27+H$5*'점수 계산기'!$C$28+'점수 계산기'!$C$31,0))</f>
        <v>121</v>
      </c>
      <c r="I32" s="21">
        <f>IF(OR($B32-I$5&gt;74, $B32-I$5=73, $B32-I$5=1, $B32-I$5&lt;0),"",ROUND(($B32-I$5)*'점수 계산기'!$C$27+I$5*'점수 계산기'!$C$28+'점수 계산기'!$C$31,0))</f>
        <v>121</v>
      </c>
      <c r="J32" s="21">
        <f>IF(OR($B32-J$5&gt;74, $B32-J$5=73, $B32-J$5=1, $B32-J$5&lt;0),"",ROUND(($B32-J$5)*'점수 계산기'!$C$27+J$5*'점수 계산기'!$C$28+'점수 계산기'!$C$31,0))</f>
        <v>121</v>
      </c>
      <c r="K32" s="21">
        <f>IF(OR($B32-K$5&gt;74, $B32-K$5=73, $B32-K$5=1, $B32-K$5&lt;0),"",ROUND(($B32-K$5)*'점수 계산기'!$C$27+K$5*'점수 계산기'!$C$28+'점수 계산기'!$C$31,0))</f>
        <v>121</v>
      </c>
      <c r="L32" s="21">
        <f>IF(OR($B32-L$5&gt;74, $B32-L$5=73, $B32-L$5=1, $B32-L$5&lt;0),"",ROUND(($B32-L$5)*'점수 계산기'!$C$27+L$5*'점수 계산기'!$C$28+'점수 계산기'!$C$31,0))</f>
        <v>121</v>
      </c>
      <c r="M32" s="21">
        <f>IF(OR($B32-M$5&gt;74, $B32-M$5=73, $B32-M$5=1, $B32-M$5&lt;0),"",ROUND(($B32-M$5)*'점수 계산기'!$C$27+M$5*'점수 계산기'!$C$28+'점수 계산기'!$C$31,0))</f>
        <v>122</v>
      </c>
      <c r="N32" s="21">
        <f>IF(OR($B32-N$5&gt;74, $B32-N$5=73, $B32-N$5=1, $B32-N$5&lt;0),"",ROUND(($B32-N$5)*'점수 계산기'!$C$27+N$5*'점수 계산기'!$C$28+'점수 계산기'!$C$31,0))</f>
        <v>122</v>
      </c>
      <c r="O32" s="21">
        <f>IF(OR($B32-O$5&gt;74, $B32-O$5=73, $B32-O$5=1, $B32-O$5&lt;0),"",ROUND(($B32-O$5)*'점수 계산기'!$C$27+O$5*'점수 계산기'!$C$28+'점수 계산기'!$C$31,0))</f>
        <v>122</v>
      </c>
      <c r="P32" s="21">
        <f>IF(OR($B32-P$5&gt;74, $B32-P$5=73, $B32-P$5=1, $B32-P$5&lt;0),"",ROUND(($B32-P$5)*'점수 계산기'!$C$27+P$5*'점수 계산기'!$C$28+'점수 계산기'!$C$31,0))</f>
        <v>122</v>
      </c>
      <c r="Q32" s="21">
        <f>IF(OR($B32-Q$5&gt;74, $B32-Q$5=73, $B32-Q$5=1, $B32-Q$5&lt;0),"",ROUND(($B32-Q$5)*'점수 계산기'!$C$27+Q$5*'점수 계산기'!$C$28+'점수 계산기'!$C$31,0))</f>
        <v>122</v>
      </c>
      <c r="R32" s="21">
        <f>IF(OR($B32-R$5&gt;74, $B32-R$5=73, $B32-R$5=1, $B32-R$5&lt;0),"",ROUND(($B32-R$5)*'점수 계산기'!$C$27+R$5*'점수 계산기'!$C$28+'점수 계산기'!$C$31,0))</f>
        <v>122</v>
      </c>
      <c r="S32" s="21">
        <f>IF(OR($B32-S$5&gt;74, $B32-S$5=73, $B32-S$5=1, $B32-S$5&lt;0),"",ROUND(($B32-S$5)*'점수 계산기'!$C$27+S$5*'점수 계산기'!$C$28+'점수 계산기'!$C$31,0))</f>
        <v>122</v>
      </c>
      <c r="T32" s="21">
        <f>IF(OR($B32-T$5&gt;74, $B32-T$5=73, $B32-T$5=1, $B32-T$5&lt;0),"",ROUND(($B32-T$5)*'점수 계산기'!$C$27+T$5*'점수 계산기'!$C$28+'점수 계산기'!$C$31,0))</f>
        <v>122</v>
      </c>
      <c r="U32" s="21">
        <f>IF(OR($B32-U$5&gt;74, $B32-U$5=73, $B32-U$5=1, $B32-U$5&lt;0),"",ROUND(($B32-U$5)*'점수 계산기'!$C$27+U$5*'점수 계산기'!$C$28+'점수 계산기'!$C$31,0))</f>
        <v>122</v>
      </c>
      <c r="V32" s="21">
        <f>IF(OR($B32-V$5&gt;74, $B32-V$5=73, $B32-V$5=1, $B32-V$5&lt;0),"",ROUND(($B32-V$5)*'점수 계산기'!$C$27+V$5*'점수 계산기'!$C$28+'점수 계산기'!$C$31,0))</f>
        <v>122</v>
      </c>
      <c r="W32" s="21">
        <f>IF(OR($B32-W$5&gt;74, $B32-W$5=73, $B32-W$5=1, $B32-W$5&lt;0),"",ROUND(($B32-W$5)*'점수 계산기'!$C$27+W$5*'점수 계산기'!$C$28+'점수 계산기'!$C$31,0))</f>
        <v>122</v>
      </c>
      <c r="X32" s="21">
        <f>IF(OR($B32-X$5&gt;74, $B32-X$5=73, $B32-X$5=1, $B32-X$5&lt;0),"",ROUND(($B32-X$5)*'점수 계산기'!$C$27+X$5*'점수 계산기'!$C$28+'점수 계산기'!$C$31,0))</f>
        <v>123</v>
      </c>
      <c r="Y32" s="21">
        <f>IF(OR($B32-Y$5&gt;74, $B32-Y$5=73, $B32-Y$5=1, $B32-Y$5&lt;0),"",ROUND(($B32-Y$5)*'점수 계산기'!$C$27+Y$5*'점수 계산기'!$C$28+'점수 계산기'!$C$31,0))</f>
        <v>123</v>
      </c>
      <c r="Z32" s="21">
        <f>IF(OR($B32-Z$5&gt;74, $B32-Z$5=73, $B32-Z$5=1, $B32-Z$5&lt;0),"",ROUND(($B32-Z$5)*'점수 계산기'!$C$27+Z$5*'점수 계산기'!$C$28+'점수 계산기'!$C$31,0))</f>
        <v>123</v>
      </c>
      <c r="AA32" s="22">
        <f>IF(OR($B32-AA$5&gt;74, $B32-AA$5=73, $B32-AA$5=1, $B32-AA$5&lt;0),"",ROUND(($B32-AA$5)*'점수 계산기'!$C$27+AA$5*'점수 계산기'!$C$28+'점수 계산기'!$C$31,0))</f>
        <v>123</v>
      </c>
      <c r="AB32" s="10"/>
      <c r="AC32" s="10">
        <f t="shared" si="0"/>
        <v>120</v>
      </c>
      <c r="AD32" s="10">
        <f t="shared" si="1"/>
        <v>123</v>
      </c>
      <c r="AE32" s="10" t="str">
        <f t="shared" si="3"/>
        <v>120 ~ 123</v>
      </c>
      <c r="AF32" s="10">
        <f t="shared" si="4"/>
        <v>3</v>
      </c>
      <c r="AG32" s="10">
        <f t="shared" si="4"/>
        <v>3</v>
      </c>
      <c r="AH32" s="10">
        <f t="shared" si="5"/>
        <v>3</v>
      </c>
      <c r="AI32" s="10" t="str">
        <f t="shared" si="2"/>
        <v>3등급</v>
      </c>
      <c r="AJ32" s="11" t="e">
        <f>IF(AC32=AD32,VLOOKUP(AE32,'인원 입력 기능'!$B$5:$F$102,6,0), VLOOKUP(AC32,'인원 입력 기능'!$B$5:$F$102,6,0)&amp;" ~ "&amp;VLOOKUP(AD32,'인원 입력 기능'!$B$5:$F$102,6,0))</f>
        <v>#REF!</v>
      </c>
    </row>
    <row r="33" spans="1:36" ht="21" customHeight="1" x14ac:dyDescent="0.45">
      <c r="A33" s="7"/>
      <c r="B33" s="36">
        <v>73</v>
      </c>
      <c r="C33" s="21">
        <f>IF(OR($B33-C$5&gt;74, $B33-C$5=73, $B33-C$5=1, $B33-C$5&lt;0),"",ROUND(($B33-C$5)*'점수 계산기'!$C$27+C$5*'점수 계산기'!$C$28+'점수 계산기'!$C$31,0))</f>
        <v>120</v>
      </c>
      <c r="D33" s="21">
        <f>IF(OR($B33-D$5&gt;74, $B33-D$5=73, $B33-D$5=1, $B33-D$5&lt;0),"",ROUND(($B33-D$5)*'점수 계산기'!$C$27+D$5*'점수 계산기'!$C$28+'점수 계산기'!$C$31,0))</f>
        <v>120</v>
      </c>
      <c r="E33" s="21">
        <f>IF(OR($B33-E$5&gt;74, $B33-E$5=73, $B33-E$5=1, $B33-E$5&lt;0),"",ROUND(($B33-E$5)*'점수 계산기'!$C$27+E$5*'점수 계산기'!$C$28+'점수 계산기'!$C$31,0))</f>
        <v>120</v>
      </c>
      <c r="F33" s="21">
        <f>IF(OR($B33-F$5&gt;74, $B33-F$5=73, $B33-F$5=1, $B33-F$5&lt;0),"",ROUND(($B33-F$5)*'점수 계산기'!$C$27+F$5*'점수 계산기'!$C$28+'점수 계산기'!$C$31,0))</f>
        <v>120</v>
      </c>
      <c r="G33" s="21">
        <f>IF(OR($B33-G$5&gt;74, $B33-G$5=73, $B33-G$5=1, $B33-G$5&lt;0),"",ROUND(($B33-G$5)*'점수 계산기'!$C$27+G$5*'점수 계산기'!$C$28+'점수 계산기'!$C$31,0))</f>
        <v>120</v>
      </c>
      <c r="H33" s="21">
        <f>IF(OR($B33-H$5&gt;74, $B33-H$5=73, $B33-H$5=1, $B33-H$5&lt;0),"",ROUND(($B33-H$5)*'점수 계산기'!$C$27+H$5*'점수 계산기'!$C$28+'점수 계산기'!$C$31,0))</f>
        <v>120</v>
      </c>
      <c r="I33" s="21">
        <f>IF(OR($B33-I$5&gt;74, $B33-I$5=73, $B33-I$5=1, $B33-I$5&lt;0),"",ROUND(($B33-I$5)*'점수 계산기'!$C$27+I$5*'점수 계산기'!$C$28+'점수 계산기'!$C$31,0))</f>
        <v>120</v>
      </c>
      <c r="J33" s="21">
        <f>IF(OR($B33-J$5&gt;74, $B33-J$5=73, $B33-J$5=1, $B33-J$5&lt;0),"",ROUND(($B33-J$5)*'점수 계산기'!$C$27+J$5*'점수 계산기'!$C$28+'점수 계산기'!$C$31,0))</f>
        <v>120</v>
      </c>
      <c r="K33" s="21">
        <f>IF(OR($B33-K$5&gt;74, $B33-K$5=73, $B33-K$5=1, $B33-K$5&lt;0),"",ROUND(($B33-K$5)*'점수 계산기'!$C$27+K$5*'점수 계산기'!$C$28+'점수 계산기'!$C$31,0))</f>
        <v>121</v>
      </c>
      <c r="L33" s="21">
        <f>IF(OR($B33-L$5&gt;74, $B33-L$5=73, $B33-L$5=1, $B33-L$5&lt;0),"",ROUND(($B33-L$5)*'점수 계산기'!$C$27+L$5*'점수 계산기'!$C$28+'점수 계산기'!$C$31,0))</f>
        <v>121</v>
      </c>
      <c r="M33" s="21">
        <f>IF(OR($B33-M$5&gt;74, $B33-M$5=73, $B33-M$5=1, $B33-M$5&lt;0),"",ROUND(($B33-M$5)*'점수 계산기'!$C$27+M$5*'점수 계산기'!$C$28+'점수 계산기'!$C$31,0))</f>
        <v>121</v>
      </c>
      <c r="N33" s="21">
        <f>IF(OR($B33-N$5&gt;74, $B33-N$5=73, $B33-N$5=1, $B33-N$5&lt;0),"",ROUND(($B33-N$5)*'점수 계산기'!$C$27+N$5*'점수 계산기'!$C$28+'점수 계산기'!$C$31,0))</f>
        <v>121</v>
      </c>
      <c r="O33" s="21">
        <f>IF(OR($B33-O$5&gt;74, $B33-O$5=73, $B33-O$5=1, $B33-O$5&lt;0),"",ROUND(($B33-O$5)*'점수 계산기'!$C$27+O$5*'점수 계산기'!$C$28+'점수 계산기'!$C$31,0))</f>
        <v>121</v>
      </c>
      <c r="P33" s="21">
        <f>IF(OR($B33-P$5&gt;74, $B33-P$5=73, $B33-P$5=1, $B33-P$5&lt;0),"",ROUND(($B33-P$5)*'점수 계산기'!$C$27+P$5*'점수 계산기'!$C$28+'점수 계산기'!$C$31,0))</f>
        <v>121</v>
      </c>
      <c r="Q33" s="21">
        <f>IF(OR($B33-Q$5&gt;74, $B33-Q$5=73, $B33-Q$5=1, $B33-Q$5&lt;0),"",ROUND(($B33-Q$5)*'점수 계산기'!$C$27+Q$5*'점수 계산기'!$C$28+'점수 계산기'!$C$31,0))</f>
        <v>121</v>
      </c>
      <c r="R33" s="21">
        <f>IF(OR($B33-R$5&gt;74, $B33-R$5=73, $B33-R$5=1, $B33-R$5&lt;0),"",ROUND(($B33-R$5)*'점수 계산기'!$C$27+R$5*'점수 계산기'!$C$28+'점수 계산기'!$C$31,0))</f>
        <v>121</v>
      </c>
      <c r="S33" s="21">
        <f>IF(OR($B33-S$5&gt;74, $B33-S$5=73, $B33-S$5=1, $B33-S$5&lt;0),"",ROUND(($B33-S$5)*'점수 계산기'!$C$27+S$5*'점수 계산기'!$C$28+'점수 계산기'!$C$31,0))</f>
        <v>121</v>
      </c>
      <c r="T33" s="21">
        <f>IF(OR($B33-T$5&gt;74, $B33-T$5=73, $B33-T$5=1, $B33-T$5&lt;0),"",ROUND(($B33-T$5)*'점수 계산기'!$C$27+T$5*'점수 계산기'!$C$28+'점수 계산기'!$C$31,0))</f>
        <v>121</v>
      </c>
      <c r="U33" s="21">
        <f>IF(OR($B33-U$5&gt;74, $B33-U$5=73, $B33-U$5=1, $B33-U$5&lt;0),"",ROUND(($B33-U$5)*'점수 계산기'!$C$27+U$5*'점수 계산기'!$C$28+'점수 계산기'!$C$31,0))</f>
        <v>121</v>
      </c>
      <c r="V33" s="21">
        <f>IF(OR($B33-V$5&gt;74, $B33-V$5=73, $B33-V$5=1, $B33-V$5&lt;0),"",ROUND(($B33-V$5)*'점수 계산기'!$C$27+V$5*'점수 계산기'!$C$28+'점수 계산기'!$C$31,0))</f>
        <v>122</v>
      </c>
      <c r="W33" s="21">
        <f>IF(OR($B33-W$5&gt;74, $B33-W$5=73, $B33-W$5=1, $B33-W$5&lt;0),"",ROUND(($B33-W$5)*'점수 계산기'!$C$27+W$5*'점수 계산기'!$C$28+'점수 계산기'!$C$31,0))</f>
        <v>122</v>
      </c>
      <c r="X33" s="21">
        <f>IF(OR($B33-X$5&gt;74, $B33-X$5=73, $B33-X$5=1, $B33-X$5&lt;0),"",ROUND(($B33-X$5)*'점수 계산기'!$C$27+X$5*'점수 계산기'!$C$28+'점수 계산기'!$C$31,0))</f>
        <v>122</v>
      </c>
      <c r="Y33" s="21">
        <f>IF(OR($B33-Y$5&gt;74, $B33-Y$5=73, $B33-Y$5=1, $B33-Y$5&lt;0),"",ROUND(($B33-Y$5)*'점수 계산기'!$C$27+Y$5*'점수 계산기'!$C$28+'점수 계산기'!$C$31,0))</f>
        <v>122</v>
      </c>
      <c r="Z33" s="21">
        <f>IF(OR($B33-Z$5&gt;74, $B33-Z$5=73, $B33-Z$5=1, $B33-Z$5&lt;0),"",ROUND(($B33-Z$5)*'점수 계산기'!$C$27+Z$5*'점수 계산기'!$C$28+'점수 계산기'!$C$31,0))</f>
        <v>122</v>
      </c>
      <c r="AA33" s="22" t="str">
        <f>IF(OR($B33-AA$5&gt;74, $B33-AA$5=73, $B33-AA$5=1, $B33-AA$5&lt;0),"",ROUND(($B33-AA$5)*'점수 계산기'!$C$27+AA$5*'점수 계산기'!$C$28+'점수 계산기'!$C$31,0))</f>
        <v/>
      </c>
      <c r="AB33" s="10"/>
      <c r="AC33" s="10">
        <f t="shared" si="0"/>
        <v>120</v>
      </c>
      <c r="AD33" s="10">
        <f t="shared" si="1"/>
        <v>122</v>
      </c>
      <c r="AE33" s="10" t="str">
        <f t="shared" si="3"/>
        <v>120 ~ 122</v>
      </c>
      <c r="AF33" s="10">
        <f t="shared" si="4"/>
        <v>3</v>
      </c>
      <c r="AG33" s="10">
        <f t="shared" si="4"/>
        <v>3</v>
      </c>
      <c r="AH33" s="10">
        <f t="shared" si="5"/>
        <v>3</v>
      </c>
      <c r="AI33" s="10" t="str">
        <f t="shared" si="2"/>
        <v>3등급</v>
      </c>
      <c r="AJ33" s="11" t="e">
        <f>IF(AC33=AD33,VLOOKUP(AE33,'인원 입력 기능'!$B$5:$F$102,6,0), VLOOKUP(AC33,'인원 입력 기능'!$B$5:$F$102,6,0)&amp;" ~ "&amp;VLOOKUP(AD33,'인원 입력 기능'!$B$5:$F$102,6,0))</f>
        <v>#REF!</v>
      </c>
    </row>
    <row r="34" spans="1:36" ht="21" customHeight="1" x14ac:dyDescent="0.45">
      <c r="A34" s="7"/>
      <c r="B34" s="37">
        <v>72</v>
      </c>
      <c r="C34" s="23">
        <f>IF(OR($B34-C$5&gt;74, $B34-C$5=73, $B34-C$5=1, $B34-C$5&lt;0),"",ROUND(($B34-C$5)*'점수 계산기'!$C$27+C$5*'점수 계산기'!$C$28+'점수 계산기'!$C$31,0))</f>
        <v>119</v>
      </c>
      <c r="D34" s="23">
        <f>IF(OR($B34-D$5&gt;74, $B34-D$5=73, $B34-D$5=1, $B34-D$5&lt;0),"",ROUND(($B34-D$5)*'점수 계산기'!$C$27+D$5*'점수 계산기'!$C$28+'점수 계산기'!$C$31,0))</f>
        <v>119</v>
      </c>
      <c r="E34" s="23">
        <f>IF(OR($B34-E$5&gt;74, $B34-E$5=73, $B34-E$5=1, $B34-E$5&lt;0),"",ROUND(($B34-E$5)*'점수 계산기'!$C$27+E$5*'점수 계산기'!$C$28+'점수 계산기'!$C$31,0))</f>
        <v>119</v>
      </c>
      <c r="F34" s="23">
        <f>IF(OR($B34-F$5&gt;74, $B34-F$5=73, $B34-F$5=1, $B34-F$5&lt;0),"",ROUND(($B34-F$5)*'점수 계산기'!$C$27+F$5*'점수 계산기'!$C$28+'점수 계산기'!$C$31,0))</f>
        <v>119</v>
      </c>
      <c r="G34" s="23">
        <f>IF(OR($B34-G$5&gt;74, $B34-G$5=73, $B34-G$5=1, $B34-G$5&lt;0),"",ROUND(($B34-G$5)*'점수 계산기'!$C$27+G$5*'점수 계산기'!$C$28+'점수 계산기'!$C$31,0))</f>
        <v>119</v>
      </c>
      <c r="H34" s="23">
        <f>IF(OR($B34-H$5&gt;74, $B34-H$5=73, $B34-H$5=1, $B34-H$5&lt;0),"",ROUND(($B34-H$5)*'점수 계산기'!$C$27+H$5*'점수 계산기'!$C$28+'점수 계산기'!$C$31,0))</f>
        <v>119</v>
      </c>
      <c r="I34" s="23">
        <f>IF(OR($B34-I$5&gt;74, $B34-I$5=73, $B34-I$5=1, $B34-I$5&lt;0),"",ROUND(($B34-I$5)*'점수 계산기'!$C$27+I$5*'점수 계산기'!$C$28+'점수 계산기'!$C$31,0))</f>
        <v>120</v>
      </c>
      <c r="J34" s="23">
        <f>IF(OR($B34-J$5&gt;74, $B34-J$5=73, $B34-J$5=1, $B34-J$5&lt;0),"",ROUND(($B34-J$5)*'점수 계산기'!$C$27+J$5*'점수 계산기'!$C$28+'점수 계산기'!$C$31,0))</f>
        <v>120</v>
      </c>
      <c r="K34" s="23">
        <f>IF(OR($B34-K$5&gt;74, $B34-K$5=73, $B34-K$5=1, $B34-K$5&lt;0),"",ROUND(($B34-K$5)*'점수 계산기'!$C$27+K$5*'점수 계산기'!$C$28+'점수 계산기'!$C$31,0))</f>
        <v>120</v>
      </c>
      <c r="L34" s="23">
        <f>IF(OR($B34-L$5&gt;74, $B34-L$5=73, $B34-L$5=1, $B34-L$5&lt;0),"",ROUND(($B34-L$5)*'점수 계산기'!$C$27+L$5*'점수 계산기'!$C$28+'점수 계산기'!$C$31,0))</f>
        <v>120</v>
      </c>
      <c r="M34" s="23">
        <f>IF(OR($B34-M$5&gt;74, $B34-M$5=73, $B34-M$5=1, $B34-M$5&lt;0),"",ROUND(($B34-M$5)*'점수 계산기'!$C$27+M$5*'점수 계산기'!$C$28+'점수 계산기'!$C$31,0))</f>
        <v>120</v>
      </c>
      <c r="N34" s="23">
        <f>IF(OR($B34-N$5&gt;74, $B34-N$5=73, $B34-N$5=1, $B34-N$5&lt;0),"",ROUND(($B34-N$5)*'점수 계산기'!$C$27+N$5*'점수 계산기'!$C$28+'점수 계산기'!$C$31,0))</f>
        <v>120</v>
      </c>
      <c r="O34" s="23">
        <f>IF(OR($B34-O$5&gt;74, $B34-O$5=73, $B34-O$5=1, $B34-O$5&lt;0),"",ROUND(($B34-O$5)*'점수 계산기'!$C$27+O$5*'점수 계산기'!$C$28+'점수 계산기'!$C$31,0))</f>
        <v>120</v>
      </c>
      <c r="P34" s="23">
        <f>IF(OR($B34-P$5&gt;74, $B34-P$5=73, $B34-P$5=1, $B34-P$5&lt;0),"",ROUND(($B34-P$5)*'점수 계산기'!$C$27+P$5*'점수 계산기'!$C$28+'점수 계산기'!$C$31,0))</f>
        <v>120</v>
      </c>
      <c r="Q34" s="23">
        <f>IF(OR($B34-Q$5&gt;74, $B34-Q$5=73, $B34-Q$5=1, $B34-Q$5&lt;0),"",ROUND(($B34-Q$5)*'점수 계산기'!$C$27+Q$5*'점수 계산기'!$C$28+'점수 계산기'!$C$31,0))</f>
        <v>120</v>
      </c>
      <c r="R34" s="23">
        <f>IF(OR($B34-R$5&gt;74, $B34-R$5=73, $B34-R$5=1, $B34-R$5&lt;0),"",ROUND(($B34-R$5)*'점수 계산기'!$C$27+R$5*'점수 계산기'!$C$28+'점수 계산기'!$C$31,0))</f>
        <v>120</v>
      </c>
      <c r="S34" s="23">
        <f>IF(OR($B34-S$5&gt;74, $B34-S$5=73, $B34-S$5=1, $B34-S$5&lt;0),"",ROUND(($B34-S$5)*'점수 계산기'!$C$27+S$5*'점수 계산기'!$C$28+'점수 계산기'!$C$31,0))</f>
        <v>120</v>
      </c>
      <c r="T34" s="23">
        <f>IF(OR($B34-T$5&gt;74, $B34-T$5=73, $B34-T$5=1, $B34-T$5&lt;0),"",ROUND(($B34-T$5)*'점수 계산기'!$C$27+T$5*'점수 계산기'!$C$28+'점수 계산기'!$C$31,0))</f>
        <v>121</v>
      </c>
      <c r="U34" s="23">
        <f>IF(OR($B34-U$5&gt;74, $B34-U$5=73, $B34-U$5=1, $B34-U$5&lt;0),"",ROUND(($B34-U$5)*'점수 계산기'!$C$27+U$5*'점수 계산기'!$C$28+'점수 계산기'!$C$31,0))</f>
        <v>121</v>
      </c>
      <c r="V34" s="23">
        <f>IF(OR($B34-V$5&gt;74, $B34-V$5=73, $B34-V$5=1, $B34-V$5&lt;0),"",ROUND(($B34-V$5)*'점수 계산기'!$C$27+V$5*'점수 계산기'!$C$28+'점수 계산기'!$C$31,0))</f>
        <v>121</v>
      </c>
      <c r="W34" s="23">
        <f>IF(OR($B34-W$5&gt;74, $B34-W$5=73, $B34-W$5=1, $B34-W$5&lt;0),"",ROUND(($B34-W$5)*'점수 계산기'!$C$27+W$5*'점수 계산기'!$C$28+'점수 계산기'!$C$31,0))</f>
        <v>121</v>
      </c>
      <c r="X34" s="23">
        <f>IF(OR($B34-X$5&gt;74, $B34-X$5=73, $B34-X$5=1, $B34-X$5&lt;0),"",ROUND(($B34-X$5)*'점수 계산기'!$C$27+X$5*'점수 계산기'!$C$28+'점수 계산기'!$C$31,0))</f>
        <v>121</v>
      </c>
      <c r="Y34" s="23">
        <f>IF(OR($B34-Y$5&gt;74, $B34-Y$5=73, $B34-Y$5=1, $B34-Y$5&lt;0),"",ROUND(($B34-Y$5)*'점수 계산기'!$C$27+Y$5*'점수 계산기'!$C$28+'점수 계산기'!$C$31,0))</f>
        <v>121</v>
      </c>
      <c r="Z34" s="23">
        <f>IF(OR($B34-Z$5&gt;74, $B34-Z$5=73, $B34-Z$5=1, $B34-Z$5&lt;0),"",ROUND(($B34-Z$5)*'점수 계산기'!$C$27+Z$5*'점수 계산기'!$C$28+'점수 계산기'!$C$31,0))</f>
        <v>121</v>
      </c>
      <c r="AA34" s="24">
        <f>IF(OR($B34-AA$5&gt;74, $B34-AA$5=73, $B34-AA$5=1, $B34-AA$5&lt;0),"",ROUND(($B34-AA$5)*'점수 계산기'!$C$27+AA$5*'점수 계산기'!$C$28+'점수 계산기'!$C$31,0))</f>
        <v>121</v>
      </c>
      <c r="AB34" s="10"/>
      <c r="AC34" s="10">
        <f t="shared" si="0"/>
        <v>119</v>
      </c>
      <c r="AD34" s="10">
        <f t="shared" si="1"/>
        <v>121</v>
      </c>
      <c r="AE34" s="10" t="str">
        <f t="shared" si="3"/>
        <v>119 ~ 121</v>
      </c>
      <c r="AF34" s="10">
        <f t="shared" si="4"/>
        <v>3</v>
      </c>
      <c r="AG34" s="10">
        <f t="shared" si="4"/>
        <v>3</v>
      </c>
      <c r="AH34" s="10">
        <f t="shared" si="5"/>
        <v>3</v>
      </c>
      <c r="AI34" s="10" t="str">
        <f t="shared" si="2"/>
        <v>3등급</v>
      </c>
      <c r="AJ34" s="11" t="e">
        <f>IF(AC34=AD34,VLOOKUP(AE34,'인원 입력 기능'!$B$5:$F$102,6,0), VLOOKUP(AC34,'인원 입력 기능'!$B$5:$F$102,6,0)&amp;" ~ "&amp;VLOOKUP(AD34,'인원 입력 기능'!$B$5:$F$102,6,0))</f>
        <v>#REF!</v>
      </c>
    </row>
    <row r="35" spans="1:36" ht="21" customHeight="1" x14ac:dyDescent="0.45">
      <c r="A35" s="7"/>
      <c r="B35" s="37">
        <v>71</v>
      </c>
      <c r="C35" s="23">
        <f>IF(OR($B35-C$5&gt;74, $B35-C$5=73, $B35-C$5=1, $B35-C$5&lt;0),"",ROUND(($B35-C$5)*'점수 계산기'!$C$27+C$5*'점수 계산기'!$C$28+'점수 계산기'!$C$31,0))</f>
        <v>118</v>
      </c>
      <c r="D35" s="23">
        <f>IF(OR($B35-D$5&gt;74, $B35-D$5=73, $B35-D$5=1, $B35-D$5&lt;0),"",ROUND(($B35-D$5)*'점수 계산기'!$C$27+D$5*'점수 계산기'!$C$28+'점수 계산기'!$C$31,0))</f>
        <v>118</v>
      </c>
      <c r="E35" s="23">
        <f>IF(OR($B35-E$5&gt;74, $B35-E$5=73, $B35-E$5=1, $B35-E$5&lt;0),"",ROUND(($B35-E$5)*'점수 계산기'!$C$27+E$5*'점수 계산기'!$C$28+'점수 계산기'!$C$31,0))</f>
        <v>118</v>
      </c>
      <c r="F35" s="23">
        <f>IF(OR($B35-F$5&gt;74, $B35-F$5=73, $B35-F$5=1, $B35-F$5&lt;0),"",ROUND(($B35-F$5)*'점수 계산기'!$C$27+F$5*'점수 계산기'!$C$28+'점수 계산기'!$C$31,0))</f>
        <v>118</v>
      </c>
      <c r="G35" s="23">
        <f>IF(OR($B35-G$5&gt;74, $B35-G$5=73, $B35-G$5=1, $B35-G$5&lt;0),"",ROUND(($B35-G$5)*'점수 계산기'!$C$27+G$5*'점수 계산기'!$C$28+'점수 계산기'!$C$31,0))</f>
        <v>119</v>
      </c>
      <c r="H35" s="23">
        <f>IF(OR($B35-H$5&gt;74, $B35-H$5=73, $B35-H$5=1, $B35-H$5&lt;0),"",ROUND(($B35-H$5)*'점수 계산기'!$C$27+H$5*'점수 계산기'!$C$28+'점수 계산기'!$C$31,0))</f>
        <v>119</v>
      </c>
      <c r="I35" s="23">
        <f>IF(OR($B35-I$5&gt;74, $B35-I$5=73, $B35-I$5=1, $B35-I$5&lt;0),"",ROUND(($B35-I$5)*'점수 계산기'!$C$27+I$5*'점수 계산기'!$C$28+'점수 계산기'!$C$31,0))</f>
        <v>119</v>
      </c>
      <c r="J35" s="23">
        <f>IF(OR($B35-J$5&gt;74, $B35-J$5=73, $B35-J$5=1, $B35-J$5&lt;0),"",ROUND(($B35-J$5)*'점수 계산기'!$C$27+J$5*'점수 계산기'!$C$28+'점수 계산기'!$C$31,0))</f>
        <v>119</v>
      </c>
      <c r="K35" s="23">
        <f>IF(OR($B35-K$5&gt;74, $B35-K$5=73, $B35-K$5=1, $B35-K$5&lt;0),"",ROUND(($B35-K$5)*'점수 계산기'!$C$27+K$5*'점수 계산기'!$C$28+'점수 계산기'!$C$31,0))</f>
        <v>119</v>
      </c>
      <c r="L35" s="23">
        <f>IF(OR($B35-L$5&gt;74, $B35-L$5=73, $B35-L$5=1, $B35-L$5&lt;0),"",ROUND(($B35-L$5)*'점수 계산기'!$C$27+L$5*'점수 계산기'!$C$28+'점수 계산기'!$C$31,0))</f>
        <v>119</v>
      </c>
      <c r="M35" s="23">
        <f>IF(OR($B35-M$5&gt;74, $B35-M$5=73, $B35-M$5=1, $B35-M$5&lt;0),"",ROUND(($B35-M$5)*'점수 계산기'!$C$27+M$5*'점수 계산기'!$C$28+'점수 계산기'!$C$31,0))</f>
        <v>119</v>
      </c>
      <c r="N35" s="23">
        <f>IF(OR($B35-N$5&gt;74, $B35-N$5=73, $B35-N$5=1, $B35-N$5&lt;0),"",ROUND(($B35-N$5)*'점수 계산기'!$C$27+N$5*'점수 계산기'!$C$28+'점수 계산기'!$C$31,0))</f>
        <v>119</v>
      </c>
      <c r="O35" s="23">
        <f>IF(OR($B35-O$5&gt;74, $B35-O$5=73, $B35-O$5=1, $B35-O$5&lt;0),"",ROUND(($B35-O$5)*'점수 계산기'!$C$27+O$5*'점수 계산기'!$C$28+'점수 계산기'!$C$31,0))</f>
        <v>119</v>
      </c>
      <c r="P35" s="23">
        <f>IF(OR($B35-P$5&gt;74, $B35-P$5=73, $B35-P$5=1, $B35-P$5&lt;0),"",ROUND(($B35-P$5)*'점수 계산기'!$C$27+P$5*'점수 계산기'!$C$28+'점수 계산기'!$C$31,0))</f>
        <v>119</v>
      </c>
      <c r="Q35" s="23">
        <f>IF(OR($B35-Q$5&gt;74, $B35-Q$5=73, $B35-Q$5=1, $B35-Q$5&lt;0),"",ROUND(($B35-Q$5)*'점수 계산기'!$C$27+Q$5*'점수 계산기'!$C$28+'점수 계산기'!$C$31,0))</f>
        <v>119</v>
      </c>
      <c r="R35" s="23">
        <f>IF(OR($B35-R$5&gt;74, $B35-R$5=73, $B35-R$5=1, $B35-R$5&lt;0),"",ROUND(($B35-R$5)*'점수 계산기'!$C$27+R$5*'점수 계산기'!$C$28+'점수 계산기'!$C$31,0))</f>
        <v>120</v>
      </c>
      <c r="S35" s="23">
        <f>IF(OR($B35-S$5&gt;74, $B35-S$5=73, $B35-S$5=1, $B35-S$5&lt;0),"",ROUND(($B35-S$5)*'점수 계산기'!$C$27+S$5*'점수 계산기'!$C$28+'점수 계산기'!$C$31,0))</f>
        <v>120</v>
      </c>
      <c r="T35" s="23">
        <f>IF(OR($B35-T$5&gt;74, $B35-T$5=73, $B35-T$5=1, $B35-T$5&lt;0),"",ROUND(($B35-T$5)*'점수 계산기'!$C$27+T$5*'점수 계산기'!$C$28+'점수 계산기'!$C$31,0))</f>
        <v>120</v>
      </c>
      <c r="U35" s="23">
        <f>IF(OR($B35-U$5&gt;74, $B35-U$5=73, $B35-U$5=1, $B35-U$5&lt;0),"",ROUND(($B35-U$5)*'점수 계산기'!$C$27+U$5*'점수 계산기'!$C$28+'점수 계산기'!$C$31,0))</f>
        <v>120</v>
      </c>
      <c r="V35" s="23">
        <f>IF(OR($B35-V$5&gt;74, $B35-V$5=73, $B35-V$5=1, $B35-V$5&lt;0),"",ROUND(($B35-V$5)*'점수 계산기'!$C$27+V$5*'점수 계산기'!$C$28+'점수 계산기'!$C$31,0))</f>
        <v>120</v>
      </c>
      <c r="W35" s="23">
        <f>IF(OR($B35-W$5&gt;74, $B35-W$5=73, $B35-W$5=1, $B35-W$5&lt;0),"",ROUND(($B35-W$5)*'점수 계산기'!$C$27+W$5*'점수 계산기'!$C$28+'점수 계산기'!$C$31,0))</f>
        <v>120</v>
      </c>
      <c r="X35" s="23">
        <f>IF(OR($B35-X$5&gt;74, $B35-X$5=73, $B35-X$5=1, $B35-X$5&lt;0),"",ROUND(($B35-X$5)*'점수 계산기'!$C$27+X$5*'점수 계산기'!$C$28+'점수 계산기'!$C$31,0))</f>
        <v>120</v>
      </c>
      <c r="Y35" s="23">
        <f>IF(OR($B35-Y$5&gt;74, $B35-Y$5=73, $B35-Y$5=1, $B35-Y$5&lt;0),"",ROUND(($B35-Y$5)*'점수 계산기'!$C$27+Y$5*'점수 계산기'!$C$28+'점수 계산기'!$C$31,0))</f>
        <v>120</v>
      </c>
      <c r="Z35" s="23">
        <f>IF(OR($B35-Z$5&gt;74, $B35-Z$5=73, $B35-Z$5=1, $B35-Z$5&lt;0),"",ROUND(($B35-Z$5)*'점수 계산기'!$C$27+Z$5*'점수 계산기'!$C$28+'점수 계산기'!$C$31,0))</f>
        <v>120</v>
      </c>
      <c r="AA35" s="24">
        <f>IF(OR($B35-AA$5&gt;74, $B35-AA$5=73, $B35-AA$5=1, $B35-AA$5&lt;0),"",ROUND(($B35-AA$5)*'점수 계산기'!$C$27+AA$5*'점수 계산기'!$C$28+'점수 계산기'!$C$31,0))</f>
        <v>121</v>
      </c>
      <c r="AB35" s="10"/>
      <c r="AC35" s="10">
        <f t="shared" si="0"/>
        <v>118</v>
      </c>
      <c r="AD35" s="10">
        <f t="shared" si="1"/>
        <v>121</v>
      </c>
      <c r="AE35" s="10" t="str">
        <f t="shared" si="3"/>
        <v>118 ~ 121</v>
      </c>
      <c r="AF35" s="10">
        <f t="shared" si="4"/>
        <v>3</v>
      </c>
      <c r="AG35" s="10">
        <f t="shared" si="4"/>
        <v>3</v>
      </c>
      <c r="AH35" s="10">
        <f t="shared" si="5"/>
        <v>3</v>
      </c>
      <c r="AI35" s="10" t="str">
        <f t="shared" si="2"/>
        <v>3등급</v>
      </c>
      <c r="AJ35" s="11" t="e">
        <f>IF(AC35=AD35,VLOOKUP(AE35,'인원 입력 기능'!$B$5:$F$102,6,0), VLOOKUP(AC35,'인원 입력 기능'!$B$5:$F$102,6,0)&amp;" ~ "&amp;VLOOKUP(AD35,'인원 입력 기능'!$B$5:$F$102,6,0))</f>
        <v>#REF!</v>
      </c>
    </row>
    <row r="36" spans="1:36" ht="21" customHeight="1" x14ac:dyDescent="0.45">
      <c r="A36" s="7"/>
      <c r="B36" s="37">
        <v>70</v>
      </c>
      <c r="C36" s="23">
        <f>IF(OR($B36-C$5&gt;74, $B36-C$5=73, $B36-C$5=1, $B36-C$5&lt;0),"",ROUND(($B36-C$5)*'점수 계산기'!$C$27+C$5*'점수 계산기'!$C$28+'점수 계산기'!$C$31,0))</f>
        <v>117</v>
      </c>
      <c r="D36" s="23">
        <f>IF(OR($B36-D$5&gt;74, $B36-D$5=73, $B36-D$5=1, $B36-D$5&lt;0),"",ROUND(($B36-D$5)*'점수 계산기'!$C$27+D$5*'점수 계산기'!$C$28+'점수 계산기'!$C$31,0))</f>
        <v>117</v>
      </c>
      <c r="E36" s="23">
        <f>IF(OR($B36-E$5&gt;74, $B36-E$5=73, $B36-E$5=1, $B36-E$5&lt;0),"",ROUND(($B36-E$5)*'점수 계산기'!$C$27+E$5*'점수 계산기'!$C$28+'점수 계산기'!$C$31,0))</f>
        <v>118</v>
      </c>
      <c r="F36" s="23">
        <f>IF(OR($B36-F$5&gt;74, $B36-F$5=73, $B36-F$5=1, $B36-F$5&lt;0),"",ROUND(($B36-F$5)*'점수 계산기'!$C$27+F$5*'점수 계산기'!$C$28+'점수 계산기'!$C$31,0))</f>
        <v>118</v>
      </c>
      <c r="G36" s="23">
        <f>IF(OR($B36-G$5&gt;74, $B36-G$5=73, $B36-G$5=1, $B36-G$5&lt;0),"",ROUND(($B36-G$5)*'점수 계산기'!$C$27+G$5*'점수 계산기'!$C$28+'점수 계산기'!$C$31,0))</f>
        <v>118</v>
      </c>
      <c r="H36" s="23">
        <f>IF(OR($B36-H$5&gt;74, $B36-H$5=73, $B36-H$5=1, $B36-H$5&lt;0),"",ROUND(($B36-H$5)*'점수 계산기'!$C$27+H$5*'점수 계산기'!$C$28+'점수 계산기'!$C$31,0))</f>
        <v>118</v>
      </c>
      <c r="I36" s="23">
        <f>IF(OR($B36-I$5&gt;74, $B36-I$5=73, $B36-I$5=1, $B36-I$5&lt;0),"",ROUND(($B36-I$5)*'점수 계산기'!$C$27+I$5*'점수 계산기'!$C$28+'점수 계산기'!$C$31,0))</f>
        <v>118</v>
      </c>
      <c r="J36" s="23">
        <f>IF(OR($B36-J$5&gt;74, $B36-J$5=73, $B36-J$5=1, $B36-J$5&lt;0),"",ROUND(($B36-J$5)*'점수 계산기'!$C$27+J$5*'점수 계산기'!$C$28+'점수 계산기'!$C$31,0))</f>
        <v>118</v>
      </c>
      <c r="K36" s="23">
        <f>IF(OR($B36-K$5&gt;74, $B36-K$5=73, $B36-K$5=1, $B36-K$5&lt;0),"",ROUND(($B36-K$5)*'점수 계산기'!$C$27+K$5*'점수 계산기'!$C$28+'점수 계산기'!$C$31,0))</f>
        <v>118</v>
      </c>
      <c r="L36" s="23">
        <f>IF(OR($B36-L$5&gt;74, $B36-L$5=73, $B36-L$5=1, $B36-L$5&lt;0),"",ROUND(($B36-L$5)*'점수 계산기'!$C$27+L$5*'점수 계산기'!$C$28+'점수 계산기'!$C$31,0))</f>
        <v>118</v>
      </c>
      <c r="M36" s="23">
        <f>IF(OR($B36-M$5&gt;74, $B36-M$5=73, $B36-M$5=1, $B36-M$5&lt;0),"",ROUND(($B36-M$5)*'점수 계산기'!$C$27+M$5*'점수 계산기'!$C$28+'점수 계산기'!$C$31,0))</f>
        <v>118</v>
      </c>
      <c r="N36" s="23">
        <f>IF(OR($B36-N$5&gt;74, $B36-N$5=73, $B36-N$5=1, $B36-N$5&lt;0),"",ROUND(($B36-N$5)*'점수 계산기'!$C$27+N$5*'점수 계산기'!$C$28+'점수 계산기'!$C$31,0))</f>
        <v>118</v>
      </c>
      <c r="O36" s="23">
        <f>IF(OR($B36-O$5&gt;74, $B36-O$5=73, $B36-O$5=1, $B36-O$5&lt;0),"",ROUND(($B36-O$5)*'점수 계산기'!$C$27+O$5*'점수 계산기'!$C$28+'점수 계산기'!$C$31,0))</f>
        <v>118</v>
      </c>
      <c r="P36" s="23">
        <f>IF(OR($B36-P$5&gt;74, $B36-P$5=73, $B36-P$5=1, $B36-P$5&lt;0),"",ROUND(($B36-P$5)*'점수 계산기'!$C$27+P$5*'점수 계산기'!$C$28+'점수 계산기'!$C$31,0))</f>
        <v>119</v>
      </c>
      <c r="Q36" s="23">
        <f>IF(OR($B36-Q$5&gt;74, $B36-Q$5=73, $B36-Q$5=1, $B36-Q$5&lt;0),"",ROUND(($B36-Q$5)*'점수 계산기'!$C$27+Q$5*'점수 계산기'!$C$28+'점수 계산기'!$C$31,0))</f>
        <v>119</v>
      </c>
      <c r="R36" s="23">
        <f>IF(OR($B36-R$5&gt;74, $B36-R$5=73, $B36-R$5=1, $B36-R$5&lt;0),"",ROUND(($B36-R$5)*'점수 계산기'!$C$27+R$5*'점수 계산기'!$C$28+'점수 계산기'!$C$31,0))</f>
        <v>119</v>
      </c>
      <c r="S36" s="23">
        <f>IF(OR($B36-S$5&gt;74, $B36-S$5=73, $B36-S$5=1, $B36-S$5&lt;0),"",ROUND(($B36-S$5)*'점수 계산기'!$C$27+S$5*'점수 계산기'!$C$28+'점수 계산기'!$C$31,0))</f>
        <v>119</v>
      </c>
      <c r="T36" s="23">
        <f>IF(OR($B36-T$5&gt;74, $B36-T$5=73, $B36-T$5=1, $B36-T$5&lt;0),"",ROUND(($B36-T$5)*'점수 계산기'!$C$27+T$5*'점수 계산기'!$C$28+'점수 계산기'!$C$31,0))</f>
        <v>119</v>
      </c>
      <c r="U36" s="23">
        <f>IF(OR($B36-U$5&gt;74, $B36-U$5=73, $B36-U$5=1, $B36-U$5&lt;0),"",ROUND(($B36-U$5)*'점수 계산기'!$C$27+U$5*'점수 계산기'!$C$28+'점수 계산기'!$C$31,0))</f>
        <v>119</v>
      </c>
      <c r="V36" s="23">
        <f>IF(OR($B36-V$5&gt;74, $B36-V$5=73, $B36-V$5=1, $B36-V$5&lt;0),"",ROUND(($B36-V$5)*'점수 계산기'!$C$27+V$5*'점수 계산기'!$C$28+'점수 계산기'!$C$31,0))</f>
        <v>119</v>
      </c>
      <c r="W36" s="23">
        <f>IF(OR($B36-W$5&gt;74, $B36-W$5=73, $B36-W$5=1, $B36-W$5&lt;0),"",ROUND(($B36-W$5)*'점수 계산기'!$C$27+W$5*'점수 계산기'!$C$28+'점수 계산기'!$C$31,0))</f>
        <v>119</v>
      </c>
      <c r="X36" s="23">
        <f>IF(OR($B36-X$5&gt;74, $B36-X$5=73, $B36-X$5=1, $B36-X$5&lt;0),"",ROUND(($B36-X$5)*'점수 계산기'!$C$27+X$5*'점수 계산기'!$C$28+'점수 계산기'!$C$31,0))</f>
        <v>119</v>
      </c>
      <c r="Y36" s="23">
        <f>IF(OR($B36-Y$5&gt;74, $B36-Y$5=73, $B36-Y$5=1, $B36-Y$5&lt;0),"",ROUND(($B36-Y$5)*'점수 계산기'!$C$27+Y$5*'점수 계산기'!$C$28+'점수 계산기'!$C$31,0))</f>
        <v>119</v>
      </c>
      <c r="Z36" s="23">
        <f>IF(OR($B36-Z$5&gt;74, $B36-Z$5=73, $B36-Z$5=1, $B36-Z$5&lt;0),"",ROUND(($B36-Z$5)*'점수 계산기'!$C$27+Z$5*'점수 계산기'!$C$28+'점수 계산기'!$C$31,0))</f>
        <v>120</v>
      </c>
      <c r="AA36" s="24">
        <f>IF(OR($B36-AA$5&gt;74, $B36-AA$5=73, $B36-AA$5=1, $B36-AA$5&lt;0),"",ROUND(($B36-AA$5)*'점수 계산기'!$C$27+AA$5*'점수 계산기'!$C$28+'점수 계산기'!$C$31,0))</f>
        <v>120</v>
      </c>
      <c r="AB36" s="10"/>
      <c r="AC36" s="10">
        <f t="shared" si="0"/>
        <v>117</v>
      </c>
      <c r="AD36" s="10">
        <f t="shared" si="1"/>
        <v>120</v>
      </c>
      <c r="AE36" s="10" t="str">
        <f t="shared" si="3"/>
        <v>117 ~ 120</v>
      </c>
      <c r="AF36" s="10">
        <f t="shared" si="4"/>
        <v>3</v>
      </c>
      <c r="AG36" s="10">
        <f t="shared" si="4"/>
        <v>3</v>
      </c>
      <c r="AH36" s="10">
        <f t="shared" si="5"/>
        <v>3</v>
      </c>
      <c r="AI36" s="10" t="str">
        <f t="shared" si="2"/>
        <v>3등급</v>
      </c>
      <c r="AJ36" s="11" t="e">
        <f>IF(AC36=AD36,VLOOKUP(AE36,'인원 입력 기능'!$B$5:$F$102,6,0), VLOOKUP(AC36,'인원 입력 기능'!$B$5:$F$102,6,0)&amp;" ~ "&amp;VLOOKUP(AD36,'인원 입력 기능'!$B$5:$F$102,6,0))</f>
        <v>#REF!</v>
      </c>
    </row>
    <row r="37" spans="1:36" ht="21" customHeight="1" x14ac:dyDescent="0.45">
      <c r="A37" s="7"/>
      <c r="B37" s="37">
        <v>69</v>
      </c>
      <c r="C37" s="23">
        <f>IF(OR($B37-C$5&gt;74, $B37-C$5=73, $B37-C$5=1, $B37-C$5&lt;0),"",ROUND(($B37-C$5)*'점수 계산기'!$C$27+C$5*'점수 계산기'!$C$28+'점수 계산기'!$C$31,0))</f>
        <v>116</v>
      </c>
      <c r="D37" s="23">
        <f>IF(OR($B37-D$5&gt;74, $B37-D$5=73, $B37-D$5=1, $B37-D$5&lt;0),"",ROUND(($B37-D$5)*'점수 계산기'!$C$27+D$5*'점수 계산기'!$C$28+'점수 계산기'!$C$31,0))</f>
        <v>117</v>
      </c>
      <c r="E37" s="23">
        <f>IF(OR($B37-E$5&gt;74, $B37-E$5=73, $B37-E$5=1, $B37-E$5&lt;0),"",ROUND(($B37-E$5)*'점수 계산기'!$C$27+E$5*'점수 계산기'!$C$28+'점수 계산기'!$C$31,0))</f>
        <v>117</v>
      </c>
      <c r="F37" s="23">
        <f>IF(OR($B37-F$5&gt;74, $B37-F$5=73, $B37-F$5=1, $B37-F$5&lt;0),"",ROUND(($B37-F$5)*'점수 계산기'!$C$27+F$5*'점수 계산기'!$C$28+'점수 계산기'!$C$31,0))</f>
        <v>117</v>
      </c>
      <c r="G37" s="23">
        <f>IF(OR($B37-G$5&gt;74, $B37-G$5=73, $B37-G$5=1, $B37-G$5&lt;0),"",ROUND(($B37-G$5)*'점수 계산기'!$C$27+G$5*'점수 계산기'!$C$28+'점수 계산기'!$C$31,0))</f>
        <v>117</v>
      </c>
      <c r="H37" s="23">
        <f>IF(OR($B37-H$5&gt;74, $B37-H$5=73, $B37-H$5=1, $B37-H$5&lt;0),"",ROUND(($B37-H$5)*'점수 계산기'!$C$27+H$5*'점수 계산기'!$C$28+'점수 계산기'!$C$31,0))</f>
        <v>117</v>
      </c>
      <c r="I37" s="23">
        <f>IF(OR($B37-I$5&gt;74, $B37-I$5=73, $B37-I$5=1, $B37-I$5&lt;0),"",ROUND(($B37-I$5)*'점수 계산기'!$C$27+I$5*'점수 계산기'!$C$28+'점수 계산기'!$C$31,0))</f>
        <v>117</v>
      </c>
      <c r="J37" s="23">
        <f>IF(OR($B37-J$5&gt;74, $B37-J$5=73, $B37-J$5=1, $B37-J$5&lt;0),"",ROUND(($B37-J$5)*'점수 계산기'!$C$27+J$5*'점수 계산기'!$C$28+'점수 계산기'!$C$31,0))</f>
        <v>117</v>
      </c>
      <c r="K37" s="23">
        <f>IF(OR($B37-K$5&gt;74, $B37-K$5=73, $B37-K$5=1, $B37-K$5&lt;0),"",ROUND(($B37-K$5)*'점수 계산기'!$C$27+K$5*'점수 계산기'!$C$28+'점수 계산기'!$C$31,0))</f>
        <v>117</v>
      </c>
      <c r="L37" s="23">
        <f>IF(OR($B37-L$5&gt;74, $B37-L$5=73, $B37-L$5=1, $B37-L$5&lt;0),"",ROUND(($B37-L$5)*'점수 계산기'!$C$27+L$5*'점수 계산기'!$C$28+'점수 계산기'!$C$31,0))</f>
        <v>117</v>
      </c>
      <c r="M37" s="23">
        <f>IF(OR($B37-M$5&gt;74, $B37-M$5=73, $B37-M$5=1, $B37-M$5&lt;0),"",ROUND(($B37-M$5)*'점수 계산기'!$C$27+M$5*'점수 계산기'!$C$28+'점수 계산기'!$C$31,0))</f>
        <v>117</v>
      </c>
      <c r="N37" s="23">
        <f>IF(OR($B37-N$5&gt;74, $B37-N$5=73, $B37-N$5=1, $B37-N$5&lt;0),"",ROUND(($B37-N$5)*'점수 계산기'!$C$27+N$5*'점수 계산기'!$C$28+'점수 계산기'!$C$31,0))</f>
        <v>118</v>
      </c>
      <c r="O37" s="23">
        <f>IF(OR($B37-O$5&gt;74, $B37-O$5=73, $B37-O$5=1, $B37-O$5&lt;0),"",ROUND(($B37-O$5)*'점수 계산기'!$C$27+O$5*'점수 계산기'!$C$28+'점수 계산기'!$C$31,0))</f>
        <v>118</v>
      </c>
      <c r="P37" s="23">
        <f>IF(OR($B37-P$5&gt;74, $B37-P$5=73, $B37-P$5=1, $B37-P$5&lt;0),"",ROUND(($B37-P$5)*'점수 계산기'!$C$27+P$5*'점수 계산기'!$C$28+'점수 계산기'!$C$31,0))</f>
        <v>118</v>
      </c>
      <c r="Q37" s="23">
        <f>IF(OR($B37-Q$5&gt;74, $B37-Q$5=73, $B37-Q$5=1, $B37-Q$5&lt;0),"",ROUND(($B37-Q$5)*'점수 계산기'!$C$27+Q$5*'점수 계산기'!$C$28+'점수 계산기'!$C$31,0))</f>
        <v>118</v>
      </c>
      <c r="R37" s="23">
        <f>IF(OR($B37-R$5&gt;74, $B37-R$5=73, $B37-R$5=1, $B37-R$5&lt;0),"",ROUND(($B37-R$5)*'점수 계산기'!$C$27+R$5*'점수 계산기'!$C$28+'점수 계산기'!$C$31,0))</f>
        <v>118</v>
      </c>
      <c r="S37" s="23">
        <f>IF(OR($B37-S$5&gt;74, $B37-S$5=73, $B37-S$5=1, $B37-S$5&lt;0),"",ROUND(($B37-S$5)*'점수 계산기'!$C$27+S$5*'점수 계산기'!$C$28+'점수 계산기'!$C$31,0))</f>
        <v>118</v>
      </c>
      <c r="T37" s="23">
        <f>IF(OR($B37-T$5&gt;74, $B37-T$5=73, $B37-T$5=1, $B37-T$5&lt;0),"",ROUND(($B37-T$5)*'점수 계산기'!$C$27+T$5*'점수 계산기'!$C$28+'점수 계산기'!$C$31,0))</f>
        <v>118</v>
      </c>
      <c r="U37" s="23">
        <f>IF(OR($B37-U$5&gt;74, $B37-U$5=73, $B37-U$5=1, $B37-U$5&lt;0),"",ROUND(($B37-U$5)*'점수 계산기'!$C$27+U$5*'점수 계산기'!$C$28+'점수 계산기'!$C$31,0))</f>
        <v>118</v>
      </c>
      <c r="V37" s="23">
        <f>IF(OR($B37-V$5&gt;74, $B37-V$5=73, $B37-V$5=1, $B37-V$5&lt;0),"",ROUND(($B37-V$5)*'점수 계산기'!$C$27+V$5*'점수 계산기'!$C$28+'점수 계산기'!$C$31,0))</f>
        <v>118</v>
      </c>
      <c r="W37" s="23">
        <f>IF(OR($B37-W$5&gt;74, $B37-W$5=73, $B37-W$5=1, $B37-W$5&lt;0),"",ROUND(($B37-W$5)*'점수 계산기'!$C$27+W$5*'점수 계산기'!$C$28+'점수 계산기'!$C$31,0))</f>
        <v>118</v>
      </c>
      <c r="X37" s="23">
        <f>IF(OR($B37-X$5&gt;74, $B37-X$5=73, $B37-X$5=1, $B37-X$5&lt;0),"",ROUND(($B37-X$5)*'점수 계산기'!$C$27+X$5*'점수 계산기'!$C$28+'점수 계산기'!$C$31,0))</f>
        <v>119</v>
      </c>
      <c r="Y37" s="23">
        <f>IF(OR($B37-Y$5&gt;74, $B37-Y$5=73, $B37-Y$5=1, $B37-Y$5&lt;0),"",ROUND(($B37-Y$5)*'점수 계산기'!$C$27+Y$5*'점수 계산기'!$C$28+'점수 계산기'!$C$31,0))</f>
        <v>119</v>
      </c>
      <c r="Z37" s="23">
        <f>IF(OR($B37-Z$5&gt;74, $B37-Z$5=73, $B37-Z$5=1, $B37-Z$5&lt;0),"",ROUND(($B37-Z$5)*'점수 계산기'!$C$27+Z$5*'점수 계산기'!$C$28+'점수 계산기'!$C$31,0))</f>
        <v>119</v>
      </c>
      <c r="AA37" s="24">
        <f>IF(OR($B37-AA$5&gt;74, $B37-AA$5=73, $B37-AA$5=1, $B37-AA$5&lt;0),"",ROUND(($B37-AA$5)*'점수 계산기'!$C$27+AA$5*'점수 계산기'!$C$28+'점수 계산기'!$C$31,0))</f>
        <v>119</v>
      </c>
      <c r="AB37" s="10"/>
      <c r="AC37" s="10">
        <f t="shared" si="0"/>
        <v>116</v>
      </c>
      <c r="AD37" s="10">
        <f t="shared" si="1"/>
        <v>119</v>
      </c>
      <c r="AE37" s="10" t="str">
        <f t="shared" si="3"/>
        <v>116 ~ 119</v>
      </c>
      <c r="AF37" s="10">
        <f t="shared" si="4"/>
        <v>4</v>
      </c>
      <c r="AG37" s="10">
        <f t="shared" si="4"/>
        <v>3</v>
      </c>
      <c r="AH37" s="10" t="str">
        <f t="shared" si="5"/>
        <v>4 ~ 3</v>
      </c>
      <c r="AI37" s="10" t="str">
        <f t="shared" si="2"/>
        <v>조건부 3등급</v>
      </c>
      <c r="AJ37" s="11" t="e">
        <f>IF(AC37=AD37,VLOOKUP(AE37,'인원 입력 기능'!$B$5:$F$102,6,0), VLOOKUP(AC37,'인원 입력 기능'!$B$5:$F$102,6,0)&amp;" ~ "&amp;VLOOKUP(AD37,'인원 입력 기능'!$B$5:$F$102,6,0))</f>
        <v>#REF!</v>
      </c>
    </row>
    <row r="38" spans="1:36" ht="21" customHeight="1" x14ac:dyDescent="0.45">
      <c r="A38" s="7"/>
      <c r="B38" s="38">
        <v>68</v>
      </c>
      <c r="C38" s="25">
        <f>IF(OR($B38-C$5&gt;74, $B38-C$5=73, $B38-C$5=1, $B38-C$5&lt;0),"",ROUND(($B38-C$5)*'점수 계산기'!$C$27+C$5*'점수 계산기'!$C$28+'점수 계산기'!$C$31,0))</f>
        <v>116</v>
      </c>
      <c r="D38" s="25">
        <f>IF(OR($B38-D$5&gt;74, $B38-D$5=73, $B38-D$5=1, $B38-D$5&lt;0),"",ROUND(($B38-D$5)*'점수 계산기'!$C$27+D$5*'점수 계산기'!$C$28+'점수 계산기'!$C$31,0))</f>
        <v>116</v>
      </c>
      <c r="E38" s="25">
        <f>IF(OR($B38-E$5&gt;74, $B38-E$5=73, $B38-E$5=1, $B38-E$5&lt;0),"",ROUND(($B38-E$5)*'점수 계산기'!$C$27+E$5*'점수 계산기'!$C$28+'점수 계산기'!$C$31,0))</f>
        <v>116</v>
      </c>
      <c r="F38" s="25">
        <f>IF(OR($B38-F$5&gt;74, $B38-F$5=73, $B38-F$5=1, $B38-F$5&lt;0),"",ROUND(($B38-F$5)*'점수 계산기'!$C$27+F$5*'점수 계산기'!$C$28+'점수 계산기'!$C$31,0))</f>
        <v>116</v>
      </c>
      <c r="G38" s="25">
        <f>IF(OR($B38-G$5&gt;74, $B38-G$5=73, $B38-G$5=1, $B38-G$5&lt;0),"",ROUND(($B38-G$5)*'점수 계산기'!$C$27+G$5*'점수 계산기'!$C$28+'점수 계산기'!$C$31,0))</f>
        <v>116</v>
      </c>
      <c r="H38" s="25">
        <f>IF(OR($B38-H$5&gt;74, $B38-H$5=73, $B38-H$5=1, $B38-H$5&lt;0),"",ROUND(($B38-H$5)*'점수 계산기'!$C$27+H$5*'점수 계산기'!$C$28+'점수 계산기'!$C$31,0))</f>
        <v>116</v>
      </c>
      <c r="I38" s="25">
        <f>IF(OR($B38-I$5&gt;74, $B38-I$5=73, $B38-I$5=1, $B38-I$5&lt;0),"",ROUND(($B38-I$5)*'점수 계산기'!$C$27+I$5*'점수 계산기'!$C$28+'점수 계산기'!$C$31,0))</f>
        <v>116</v>
      </c>
      <c r="J38" s="25">
        <f>IF(OR($B38-J$5&gt;74, $B38-J$5=73, $B38-J$5=1, $B38-J$5&lt;0),"",ROUND(($B38-J$5)*'점수 계산기'!$C$27+J$5*'점수 계산기'!$C$28+'점수 계산기'!$C$31,0))</f>
        <v>116</v>
      </c>
      <c r="K38" s="25">
        <f>IF(OR($B38-K$5&gt;74, $B38-K$5=73, $B38-K$5=1, $B38-K$5&lt;0),"",ROUND(($B38-K$5)*'점수 계산기'!$C$27+K$5*'점수 계산기'!$C$28+'점수 계산기'!$C$31,0))</f>
        <v>116</v>
      </c>
      <c r="L38" s="25">
        <f>IF(OR($B38-L$5&gt;74, $B38-L$5=73, $B38-L$5=1, $B38-L$5&lt;0),"",ROUND(($B38-L$5)*'점수 계산기'!$C$27+L$5*'점수 계산기'!$C$28+'점수 계산기'!$C$31,0))</f>
        <v>117</v>
      </c>
      <c r="M38" s="25">
        <f>IF(OR($B38-M$5&gt;74, $B38-M$5=73, $B38-M$5=1, $B38-M$5&lt;0),"",ROUND(($B38-M$5)*'점수 계산기'!$C$27+M$5*'점수 계산기'!$C$28+'점수 계산기'!$C$31,0))</f>
        <v>117</v>
      </c>
      <c r="N38" s="25">
        <f>IF(OR($B38-N$5&gt;74, $B38-N$5=73, $B38-N$5=1, $B38-N$5&lt;0),"",ROUND(($B38-N$5)*'점수 계산기'!$C$27+N$5*'점수 계산기'!$C$28+'점수 계산기'!$C$31,0))</f>
        <v>117</v>
      </c>
      <c r="O38" s="25">
        <f>IF(OR($B38-O$5&gt;74, $B38-O$5=73, $B38-O$5=1, $B38-O$5&lt;0),"",ROUND(($B38-O$5)*'점수 계산기'!$C$27+O$5*'점수 계산기'!$C$28+'점수 계산기'!$C$31,0))</f>
        <v>117</v>
      </c>
      <c r="P38" s="25">
        <f>IF(OR($B38-P$5&gt;74, $B38-P$5=73, $B38-P$5=1, $B38-P$5&lt;0),"",ROUND(($B38-P$5)*'점수 계산기'!$C$27+P$5*'점수 계산기'!$C$28+'점수 계산기'!$C$31,0))</f>
        <v>117</v>
      </c>
      <c r="Q38" s="25">
        <f>IF(OR($B38-Q$5&gt;74, $B38-Q$5=73, $B38-Q$5=1, $B38-Q$5&lt;0),"",ROUND(($B38-Q$5)*'점수 계산기'!$C$27+Q$5*'점수 계산기'!$C$28+'점수 계산기'!$C$31,0))</f>
        <v>117</v>
      </c>
      <c r="R38" s="25">
        <f>IF(OR($B38-R$5&gt;74, $B38-R$5=73, $B38-R$5=1, $B38-R$5&lt;0),"",ROUND(($B38-R$5)*'점수 계산기'!$C$27+R$5*'점수 계산기'!$C$28+'점수 계산기'!$C$31,0))</f>
        <v>117</v>
      </c>
      <c r="S38" s="25">
        <f>IF(OR($B38-S$5&gt;74, $B38-S$5=73, $B38-S$5=1, $B38-S$5&lt;0),"",ROUND(($B38-S$5)*'점수 계산기'!$C$27+S$5*'점수 계산기'!$C$28+'점수 계산기'!$C$31,0))</f>
        <v>117</v>
      </c>
      <c r="T38" s="25">
        <f>IF(OR($B38-T$5&gt;74, $B38-T$5=73, $B38-T$5=1, $B38-T$5&lt;0),"",ROUND(($B38-T$5)*'점수 계산기'!$C$27+T$5*'점수 계산기'!$C$28+'점수 계산기'!$C$31,0))</f>
        <v>117</v>
      </c>
      <c r="U38" s="25">
        <f>IF(OR($B38-U$5&gt;74, $B38-U$5=73, $B38-U$5=1, $B38-U$5&lt;0),"",ROUND(($B38-U$5)*'점수 계산기'!$C$27+U$5*'점수 계산기'!$C$28+'점수 계산기'!$C$31,0))</f>
        <v>117</v>
      </c>
      <c r="V38" s="25">
        <f>IF(OR($B38-V$5&gt;74, $B38-V$5=73, $B38-V$5=1, $B38-V$5&lt;0),"",ROUND(($B38-V$5)*'점수 계산기'!$C$27+V$5*'점수 계산기'!$C$28+'점수 계산기'!$C$31,0))</f>
        <v>118</v>
      </c>
      <c r="W38" s="25">
        <f>IF(OR($B38-W$5&gt;74, $B38-W$5=73, $B38-W$5=1, $B38-W$5&lt;0),"",ROUND(($B38-W$5)*'점수 계산기'!$C$27+W$5*'점수 계산기'!$C$28+'점수 계산기'!$C$31,0))</f>
        <v>118</v>
      </c>
      <c r="X38" s="25">
        <f>IF(OR($B38-X$5&gt;74, $B38-X$5=73, $B38-X$5=1, $B38-X$5&lt;0),"",ROUND(($B38-X$5)*'점수 계산기'!$C$27+X$5*'점수 계산기'!$C$28+'점수 계산기'!$C$31,0))</f>
        <v>118</v>
      </c>
      <c r="Y38" s="25">
        <f>IF(OR($B38-Y$5&gt;74, $B38-Y$5=73, $B38-Y$5=1, $B38-Y$5&lt;0),"",ROUND(($B38-Y$5)*'점수 계산기'!$C$27+Y$5*'점수 계산기'!$C$28+'점수 계산기'!$C$31,0))</f>
        <v>118</v>
      </c>
      <c r="Z38" s="25">
        <f>IF(OR($B38-Z$5&gt;74, $B38-Z$5=73, $B38-Z$5=1, $B38-Z$5&lt;0),"",ROUND(($B38-Z$5)*'점수 계산기'!$C$27+Z$5*'점수 계산기'!$C$28+'점수 계산기'!$C$31,0))</f>
        <v>118</v>
      </c>
      <c r="AA38" s="26">
        <f>IF(OR($B38-AA$5&gt;74, $B38-AA$5=73, $B38-AA$5=1, $B38-AA$5&lt;0),"",ROUND(($B38-AA$5)*'점수 계산기'!$C$27+AA$5*'점수 계산기'!$C$28+'점수 계산기'!$C$31,0))</f>
        <v>118</v>
      </c>
      <c r="AB38" s="10"/>
      <c r="AC38" s="10">
        <f t="shared" si="0"/>
        <v>116</v>
      </c>
      <c r="AD38" s="10">
        <f t="shared" si="1"/>
        <v>118</v>
      </c>
      <c r="AE38" s="10" t="str">
        <f t="shared" si="3"/>
        <v>116 ~ 118</v>
      </c>
      <c r="AF38" s="10">
        <f t="shared" si="4"/>
        <v>4</v>
      </c>
      <c r="AG38" s="10">
        <f t="shared" si="4"/>
        <v>3</v>
      </c>
      <c r="AH38" s="10" t="str">
        <f t="shared" si="5"/>
        <v>4 ~ 3</v>
      </c>
      <c r="AI38" s="10" t="str">
        <f t="shared" si="2"/>
        <v>조건부 3등급</v>
      </c>
      <c r="AJ38" s="11" t="e">
        <f>IF(AC38=AD38,VLOOKUP(AE38,'인원 입력 기능'!$B$5:$F$102,6,0), VLOOKUP(AC38,'인원 입력 기능'!$B$5:$F$102,6,0)&amp;" ~ "&amp;VLOOKUP(AD38,'인원 입력 기능'!$B$5:$F$102,6,0))</f>
        <v>#REF!</v>
      </c>
    </row>
    <row r="39" spans="1:36" ht="21" customHeight="1" x14ac:dyDescent="0.45">
      <c r="A39" s="7"/>
      <c r="B39" s="38">
        <v>67</v>
      </c>
      <c r="C39" s="25">
        <f>IF(OR($B39-C$5&gt;74, $B39-C$5=73, $B39-C$5=1, $B39-C$5&lt;0),"",ROUND(($B39-C$5)*'점수 계산기'!$C$27+C$5*'점수 계산기'!$C$28+'점수 계산기'!$C$31,0))</f>
        <v>115</v>
      </c>
      <c r="D39" s="25">
        <f>IF(OR($B39-D$5&gt;74, $B39-D$5=73, $B39-D$5=1, $B39-D$5&lt;0),"",ROUND(($B39-D$5)*'점수 계산기'!$C$27+D$5*'점수 계산기'!$C$28+'점수 계산기'!$C$31,0))</f>
        <v>115</v>
      </c>
      <c r="E39" s="25">
        <f>IF(OR($B39-E$5&gt;74, $B39-E$5=73, $B39-E$5=1, $B39-E$5&lt;0),"",ROUND(($B39-E$5)*'점수 계산기'!$C$27+E$5*'점수 계산기'!$C$28+'점수 계산기'!$C$31,0))</f>
        <v>115</v>
      </c>
      <c r="F39" s="25">
        <f>IF(OR($B39-F$5&gt;74, $B39-F$5=73, $B39-F$5=1, $B39-F$5&lt;0),"",ROUND(($B39-F$5)*'점수 계산기'!$C$27+F$5*'점수 계산기'!$C$28+'점수 계산기'!$C$31,0))</f>
        <v>115</v>
      </c>
      <c r="G39" s="25">
        <f>IF(OR($B39-G$5&gt;74, $B39-G$5=73, $B39-G$5=1, $B39-G$5&lt;0),"",ROUND(($B39-G$5)*'점수 계산기'!$C$27+G$5*'점수 계산기'!$C$28+'점수 계산기'!$C$31,0))</f>
        <v>115</v>
      </c>
      <c r="H39" s="25">
        <f>IF(OR($B39-H$5&gt;74, $B39-H$5=73, $B39-H$5=1, $B39-H$5&lt;0),"",ROUND(($B39-H$5)*'점수 계산기'!$C$27+H$5*'점수 계산기'!$C$28+'점수 계산기'!$C$31,0))</f>
        <v>115</v>
      </c>
      <c r="I39" s="25">
        <f>IF(OR($B39-I$5&gt;74, $B39-I$5=73, $B39-I$5=1, $B39-I$5&lt;0),"",ROUND(($B39-I$5)*'점수 계산기'!$C$27+I$5*'점수 계산기'!$C$28+'점수 계산기'!$C$31,0))</f>
        <v>115</v>
      </c>
      <c r="J39" s="25">
        <f>IF(OR($B39-J$5&gt;74, $B39-J$5=73, $B39-J$5=1, $B39-J$5&lt;0),"",ROUND(($B39-J$5)*'점수 계산기'!$C$27+J$5*'점수 계산기'!$C$28+'점수 계산기'!$C$31,0))</f>
        <v>116</v>
      </c>
      <c r="K39" s="25">
        <f>IF(OR($B39-K$5&gt;74, $B39-K$5=73, $B39-K$5=1, $B39-K$5&lt;0),"",ROUND(($B39-K$5)*'점수 계산기'!$C$27+K$5*'점수 계산기'!$C$28+'점수 계산기'!$C$31,0))</f>
        <v>116</v>
      </c>
      <c r="L39" s="25">
        <f>IF(OR($B39-L$5&gt;74, $B39-L$5=73, $B39-L$5=1, $B39-L$5&lt;0),"",ROUND(($B39-L$5)*'점수 계산기'!$C$27+L$5*'점수 계산기'!$C$28+'점수 계산기'!$C$31,0))</f>
        <v>116</v>
      </c>
      <c r="M39" s="25">
        <f>IF(OR($B39-M$5&gt;74, $B39-M$5=73, $B39-M$5=1, $B39-M$5&lt;0),"",ROUND(($B39-M$5)*'점수 계산기'!$C$27+M$5*'점수 계산기'!$C$28+'점수 계산기'!$C$31,0))</f>
        <v>116</v>
      </c>
      <c r="N39" s="25">
        <f>IF(OR($B39-N$5&gt;74, $B39-N$5=73, $B39-N$5=1, $B39-N$5&lt;0),"",ROUND(($B39-N$5)*'점수 계산기'!$C$27+N$5*'점수 계산기'!$C$28+'점수 계산기'!$C$31,0))</f>
        <v>116</v>
      </c>
      <c r="O39" s="25">
        <f>IF(OR($B39-O$5&gt;74, $B39-O$5=73, $B39-O$5=1, $B39-O$5&lt;0),"",ROUND(($B39-O$5)*'점수 계산기'!$C$27+O$5*'점수 계산기'!$C$28+'점수 계산기'!$C$31,0))</f>
        <v>116</v>
      </c>
      <c r="P39" s="25">
        <f>IF(OR($B39-P$5&gt;74, $B39-P$5=73, $B39-P$5=1, $B39-P$5&lt;0),"",ROUND(($B39-P$5)*'점수 계산기'!$C$27+P$5*'점수 계산기'!$C$28+'점수 계산기'!$C$31,0))</f>
        <v>116</v>
      </c>
      <c r="Q39" s="25">
        <f>IF(OR($B39-Q$5&gt;74, $B39-Q$5=73, $B39-Q$5=1, $B39-Q$5&lt;0),"",ROUND(($B39-Q$5)*'점수 계산기'!$C$27+Q$5*'점수 계산기'!$C$28+'점수 계산기'!$C$31,0))</f>
        <v>116</v>
      </c>
      <c r="R39" s="25">
        <f>IF(OR($B39-R$5&gt;74, $B39-R$5=73, $B39-R$5=1, $B39-R$5&lt;0),"",ROUND(($B39-R$5)*'점수 계산기'!$C$27+R$5*'점수 계산기'!$C$28+'점수 계산기'!$C$31,0))</f>
        <v>116</v>
      </c>
      <c r="S39" s="25">
        <f>IF(OR($B39-S$5&gt;74, $B39-S$5=73, $B39-S$5=1, $B39-S$5&lt;0),"",ROUND(($B39-S$5)*'점수 계산기'!$C$27+S$5*'점수 계산기'!$C$28+'점수 계산기'!$C$31,0))</f>
        <v>116</v>
      </c>
      <c r="T39" s="25">
        <f>IF(OR($B39-T$5&gt;74, $B39-T$5=73, $B39-T$5=1, $B39-T$5&lt;0),"",ROUND(($B39-T$5)*'점수 계산기'!$C$27+T$5*'점수 계산기'!$C$28+'점수 계산기'!$C$31,0))</f>
        <v>117</v>
      </c>
      <c r="U39" s="25">
        <f>IF(OR($B39-U$5&gt;74, $B39-U$5=73, $B39-U$5=1, $B39-U$5&lt;0),"",ROUND(($B39-U$5)*'점수 계산기'!$C$27+U$5*'점수 계산기'!$C$28+'점수 계산기'!$C$31,0))</f>
        <v>117</v>
      </c>
      <c r="V39" s="25">
        <f>IF(OR($B39-V$5&gt;74, $B39-V$5=73, $B39-V$5=1, $B39-V$5&lt;0),"",ROUND(($B39-V$5)*'점수 계산기'!$C$27+V$5*'점수 계산기'!$C$28+'점수 계산기'!$C$31,0))</f>
        <v>117</v>
      </c>
      <c r="W39" s="25">
        <f>IF(OR($B39-W$5&gt;74, $B39-W$5=73, $B39-W$5=1, $B39-W$5&lt;0),"",ROUND(($B39-W$5)*'점수 계산기'!$C$27+W$5*'점수 계산기'!$C$28+'점수 계산기'!$C$31,0))</f>
        <v>117</v>
      </c>
      <c r="X39" s="25">
        <f>IF(OR($B39-X$5&gt;74, $B39-X$5=73, $B39-X$5=1, $B39-X$5&lt;0),"",ROUND(($B39-X$5)*'점수 계산기'!$C$27+X$5*'점수 계산기'!$C$28+'점수 계산기'!$C$31,0))</f>
        <v>117</v>
      </c>
      <c r="Y39" s="25">
        <f>IF(OR($B39-Y$5&gt;74, $B39-Y$5=73, $B39-Y$5=1, $B39-Y$5&lt;0),"",ROUND(($B39-Y$5)*'점수 계산기'!$C$27+Y$5*'점수 계산기'!$C$28+'점수 계산기'!$C$31,0))</f>
        <v>117</v>
      </c>
      <c r="Z39" s="25">
        <f>IF(OR($B39-Z$5&gt;74, $B39-Z$5=73, $B39-Z$5=1, $B39-Z$5&lt;0),"",ROUND(($B39-Z$5)*'점수 계산기'!$C$27+Z$5*'점수 계산기'!$C$28+'점수 계산기'!$C$31,0))</f>
        <v>117</v>
      </c>
      <c r="AA39" s="26">
        <f>IF(OR($B39-AA$5&gt;74, $B39-AA$5=73, $B39-AA$5=1, $B39-AA$5&lt;0),"",ROUND(($B39-AA$5)*'점수 계산기'!$C$27+AA$5*'점수 계산기'!$C$28+'점수 계산기'!$C$31,0))</f>
        <v>117</v>
      </c>
      <c r="AB39" s="10"/>
      <c r="AC39" s="10">
        <f t="shared" si="0"/>
        <v>115</v>
      </c>
      <c r="AD39" s="10">
        <f t="shared" si="1"/>
        <v>117</v>
      </c>
      <c r="AE39" s="10" t="str">
        <f t="shared" si="3"/>
        <v>115 ~ 117</v>
      </c>
      <c r="AF39" s="10">
        <f t="shared" si="4"/>
        <v>4</v>
      </c>
      <c r="AG39" s="10">
        <f t="shared" si="4"/>
        <v>3</v>
      </c>
      <c r="AH39" s="10" t="str">
        <f t="shared" si="5"/>
        <v>4 ~ 3</v>
      </c>
      <c r="AI39" s="10" t="str">
        <f t="shared" si="2"/>
        <v>조건부 3등급</v>
      </c>
      <c r="AJ39" s="11" t="e">
        <f>IF(AC39=AD39,VLOOKUP(AE39,'인원 입력 기능'!$B$5:$F$102,6,0), VLOOKUP(AC39,'인원 입력 기능'!$B$5:$F$102,6,0)&amp;" ~ "&amp;VLOOKUP(AD39,'인원 입력 기능'!$B$5:$F$102,6,0))</f>
        <v>#REF!</v>
      </c>
    </row>
    <row r="40" spans="1:36" ht="21" customHeight="1" x14ac:dyDescent="0.45">
      <c r="A40" s="7"/>
      <c r="B40" s="38">
        <v>66</v>
      </c>
      <c r="C40" s="25">
        <f>IF(OR($B40-C$5&gt;74, $B40-C$5=73, $B40-C$5=1, $B40-C$5&lt;0),"",ROUND(($B40-C$5)*'점수 계산기'!$C$27+C$5*'점수 계산기'!$C$28+'점수 계산기'!$C$31,0))</f>
        <v>114</v>
      </c>
      <c r="D40" s="25">
        <f>IF(OR($B40-D$5&gt;74, $B40-D$5=73, $B40-D$5=1, $B40-D$5&lt;0),"",ROUND(($B40-D$5)*'점수 계산기'!$C$27+D$5*'점수 계산기'!$C$28+'점수 계산기'!$C$31,0))</f>
        <v>114</v>
      </c>
      <c r="E40" s="25">
        <f>IF(OR($B40-E$5&gt;74, $B40-E$5=73, $B40-E$5=1, $B40-E$5&lt;0),"",ROUND(($B40-E$5)*'점수 계산기'!$C$27+E$5*'점수 계산기'!$C$28+'점수 계산기'!$C$31,0))</f>
        <v>114</v>
      </c>
      <c r="F40" s="25">
        <f>IF(OR($B40-F$5&gt;74, $B40-F$5=73, $B40-F$5=1, $B40-F$5&lt;0),"",ROUND(($B40-F$5)*'점수 계산기'!$C$27+F$5*'점수 계산기'!$C$28+'점수 계산기'!$C$31,0))</f>
        <v>114</v>
      </c>
      <c r="G40" s="25">
        <f>IF(OR($B40-G$5&gt;74, $B40-G$5=73, $B40-G$5=1, $B40-G$5&lt;0),"",ROUND(($B40-G$5)*'점수 계산기'!$C$27+G$5*'점수 계산기'!$C$28+'점수 계산기'!$C$31,0))</f>
        <v>114</v>
      </c>
      <c r="H40" s="25">
        <f>IF(OR($B40-H$5&gt;74, $B40-H$5=73, $B40-H$5=1, $B40-H$5&lt;0),"",ROUND(($B40-H$5)*'점수 계산기'!$C$27+H$5*'점수 계산기'!$C$28+'점수 계산기'!$C$31,0))</f>
        <v>115</v>
      </c>
      <c r="I40" s="25">
        <f>IF(OR($B40-I$5&gt;74, $B40-I$5=73, $B40-I$5=1, $B40-I$5&lt;0),"",ROUND(($B40-I$5)*'점수 계산기'!$C$27+I$5*'점수 계산기'!$C$28+'점수 계산기'!$C$31,0))</f>
        <v>115</v>
      </c>
      <c r="J40" s="25">
        <f>IF(OR($B40-J$5&gt;74, $B40-J$5=73, $B40-J$5=1, $B40-J$5&lt;0),"",ROUND(($B40-J$5)*'점수 계산기'!$C$27+J$5*'점수 계산기'!$C$28+'점수 계산기'!$C$31,0))</f>
        <v>115</v>
      </c>
      <c r="K40" s="25">
        <f>IF(OR($B40-K$5&gt;74, $B40-K$5=73, $B40-K$5=1, $B40-K$5&lt;0),"",ROUND(($B40-K$5)*'점수 계산기'!$C$27+K$5*'점수 계산기'!$C$28+'점수 계산기'!$C$31,0))</f>
        <v>115</v>
      </c>
      <c r="L40" s="25">
        <f>IF(OR($B40-L$5&gt;74, $B40-L$5=73, $B40-L$5=1, $B40-L$5&lt;0),"",ROUND(($B40-L$5)*'점수 계산기'!$C$27+L$5*'점수 계산기'!$C$28+'점수 계산기'!$C$31,0))</f>
        <v>115</v>
      </c>
      <c r="M40" s="25">
        <f>IF(OR($B40-M$5&gt;74, $B40-M$5=73, $B40-M$5=1, $B40-M$5&lt;0),"",ROUND(($B40-M$5)*'점수 계산기'!$C$27+M$5*'점수 계산기'!$C$28+'점수 계산기'!$C$31,0))</f>
        <v>115</v>
      </c>
      <c r="N40" s="25">
        <f>IF(OR($B40-N$5&gt;74, $B40-N$5=73, $B40-N$5=1, $B40-N$5&lt;0),"",ROUND(($B40-N$5)*'점수 계산기'!$C$27+N$5*'점수 계산기'!$C$28+'점수 계산기'!$C$31,0))</f>
        <v>115</v>
      </c>
      <c r="O40" s="25">
        <f>IF(OR($B40-O$5&gt;74, $B40-O$5=73, $B40-O$5=1, $B40-O$5&lt;0),"",ROUND(($B40-O$5)*'점수 계산기'!$C$27+O$5*'점수 계산기'!$C$28+'점수 계산기'!$C$31,0))</f>
        <v>115</v>
      </c>
      <c r="P40" s="25">
        <f>IF(OR($B40-P$5&gt;74, $B40-P$5=73, $B40-P$5=1, $B40-P$5&lt;0),"",ROUND(($B40-P$5)*'점수 계산기'!$C$27+P$5*'점수 계산기'!$C$28+'점수 계산기'!$C$31,0))</f>
        <v>115</v>
      </c>
      <c r="Q40" s="25">
        <f>IF(OR($B40-Q$5&gt;74, $B40-Q$5=73, $B40-Q$5=1, $B40-Q$5&lt;0),"",ROUND(($B40-Q$5)*'점수 계산기'!$C$27+Q$5*'점수 계산기'!$C$28+'점수 계산기'!$C$31,0))</f>
        <v>115</v>
      </c>
      <c r="R40" s="25">
        <f>IF(OR($B40-R$5&gt;74, $B40-R$5=73, $B40-R$5=1, $B40-R$5&lt;0),"",ROUND(($B40-R$5)*'점수 계산기'!$C$27+R$5*'점수 계산기'!$C$28+'점수 계산기'!$C$31,0))</f>
        <v>116</v>
      </c>
      <c r="S40" s="25">
        <f>IF(OR($B40-S$5&gt;74, $B40-S$5=73, $B40-S$5=1, $B40-S$5&lt;0),"",ROUND(($B40-S$5)*'점수 계산기'!$C$27+S$5*'점수 계산기'!$C$28+'점수 계산기'!$C$31,0))</f>
        <v>116</v>
      </c>
      <c r="T40" s="25">
        <f>IF(OR($B40-T$5&gt;74, $B40-T$5=73, $B40-T$5=1, $B40-T$5&lt;0),"",ROUND(($B40-T$5)*'점수 계산기'!$C$27+T$5*'점수 계산기'!$C$28+'점수 계산기'!$C$31,0))</f>
        <v>116</v>
      </c>
      <c r="U40" s="25">
        <f>IF(OR($B40-U$5&gt;74, $B40-U$5=73, $B40-U$5=1, $B40-U$5&lt;0),"",ROUND(($B40-U$5)*'점수 계산기'!$C$27+U$5*'점수 계산기'!$C$28+'점수 계산기'!$C$31,0))</f>
        <v>116</v>
      </c>
      <c r="V40" s="25">
        <f>IF(OR($B40-V$5&gt;74, $B40-V$5=73, $B40-V$5=1, $B40-V$5&lt;0),"",ROUND(($B40-V$5)*'점수 계산기'!$C$27+V$5*'점수 계산기'!$C$28+'점수 계산기'!$C$31,0))</f>
        <v>116</v>
      </c>
      <c r="W40" s="25">
        <f>IF(OR($B40-W$5&gt;74, $B40-W$5=73, $B40-W$5=1, $B40-W$5&lt;0),"",ROUND(($B40-W$5)*'점수 계산기'!$C$27+W$5*'점수 계산기'!$C$28+'점수 계산기'!$C$31,0))</f>
        <v>116</v>
      </c>
      <c r="X40" s="25">
        <f>IF(OR($B40-X$5&gt;74, $B40-X$5=73, $B40-X$5=1, $B40-X$5&lt;0),"",ROUND(($B40-X$5)*'점수 계산기'!$C$27+X$5*'점수 계산기'!$C$28+'점수 계산기'!$C$31,0))</f>
        <v>116</v>
      </c>
      <c r="Y40" s="25">
        <f>IF(OR($B40-Y$5&gt;74, $B40-Y$5=73, $B40-Y$5=1, $B40-Y$5&lt;0),"",ROUND(($B40-Y$5)*'점수 계산기'!$C$27+Y$5*'점수 계산기'!$C$28+'점수 계산기'!$C$31,0))</f>
        <v>116</v>
      </c>
      <c r="Z40" s="25">
        <f>IF(OR($B40-Z$5&gt;74, $B40-Z$5=73, $B40-Z$5=1, $B40-Z$5&lt;0),"",ROUND(($B40-Z$5)*'점수 계산기'!$C$27+Z$5*'점수 계산기'!$C$28+'점수 계산기'!$C$31,0))</f>
        <v>116</v>
      </c>
      <c r="AA40" s="26">
        <f>IF(OR($B40-AA$5&gt;74, $B40-AA$5=73, $B40-AA$5=1, $B40-AA$5&lt;0),"",ROUND(($B40-AA$5)*'점수 계산기'!$C$27+AA$5*'점수 계산기'!$C$28+'점수 계산기'!$C$31,0))</f>
        <v>116</v>
      </c>
      <c r="AB40" s="10"/>
      <c r="AC40" s="10">
        <f t="shared" si="0"/>
        <v>114</v>
      </c>
      <c r="AD40" s="10">
        <f t="shared" si="1"/>
        <v>116</v>
      </c>
      <c r="AE40" s="10" t="str">
        <f t="shared" ref="AE40:AE71" si="6">IF(AC40=AD40,MAX(C40:AA40),MIN(C40:AA40)&amp;" ~ "&amp;MAX(C40:AA40))</f>
        <v>114 ~ 116</v>
      </c>
      <c r="AF40" s="10">
        <f t="shared" si="4"/>
        <v>4</v>
      </c>
      <c r="AG40" s="10">
        <f t="shared" si="4"/>
        <v>4</v>
      </c>
      <c r="AH40" s="10">
        <f t="shared" si="5"/>
        <v>4</v>
      </c>
      <c r="AI40" s="10" t="str">
        <f t="shared" si="2"/>
        <v>4등급</v>
      </c>
      <c r="AJ40" s="11" t="e">
        <f>IF(AC40=AD40,VLOOKUP(AE40,'인원 입력 기능'!$B$5:$F$102,6,0), VLOOKUP(AC40,'인원 입력 기능'!$B$5:$F$102,6,0)&amp;" ~ "&amp;VLOOKUP(AD40,'인원 입력 기능'!$B$5:$F$102,6,0))</f>
        <v>#REF!</v>
      </c>
    </row>
    <row r="41" spans="1:36" ht="21" customHeight="1" x14ac:dyDescent="0.45">
      <c r="A41" s="7"/>
      <c r="B41" s="38">
        <v>65</v>
      </c>
      <c r="C41" s="25">
        <f>IF(OR($B41-C$5&gt;74, $B41-C$5=73, $B41-C$5=1, $B41-C$5&lt;0),"",ROUND(($B41-C$5)*'점수 계산기'!$C$27+C$5*'점수 계산기'!$C$28+'점수 계산기'!$C$31,0))</f>
        <v>113</v>
      </c>
      <c r="D41" s="25">
        <f>IF(OR($B41-D$5&gt;74, $B41-D$5=73, $B41-D$5=1, $B41-D$5&lt;0),"",ROUND(($B41-D$5)*'점수 계산기'!$C$27+D$5*'점수 계산기'!$C$28+'점수 계산기'!$C$31,0))</f>
        <v>113</v>
      </c>
      <c r="E41" s="25">
        <f>IF(OR($B41-E$5&gt;74, $B41-E$5=73, $B41-E$5=1, $B41-E$5&lt;0),"",ROUND(($B41-E$5)*'점수 계산기'!$C$27+E$5*'점수 계산기'!$C$28+'점수 계산기'!$C$31,0))</f>
        <v>113</v>
      </c>
      <c r="F41" s="25">
        <f>IF(OR($B41-F$5&gt;74, $B41-F$5=73, $B41-F$5=1, $B41-F$5&lt;0),"",ROUND(($B41-F$5)*'점수 계산기'!$C$27+F$5*'점수 계산기'!$C$28+'점수 계산기'!$C$31,0))</f>
        <v>114</v>
      </c>
      <c r="G41" s="25">
        <f>IF(OR($B41-G$5&gt;74, $B41-G$5=73, $B41-G$5=1, $B41-G$5&lt;0),"",ROUND(($B41-G$5)*'점수 계산기'!$C$27+G$5*'점수 계산기'!$C$28+'점수 계산기'!$C$31,0))</f>
        <v>114</v>
      </c>
      <c r="H41" s="25">
        <f>IF(OR($B41-H$5&gt;74, $B41-H$5=73, $B41-H$5=1, $B41-H$5&lt;0),"",ROUND(($B41-H$5)*'점수 계산기'!$C$27+H$5*'점수 계산기'!$C$28+'점수 계산기'!$C$31,0))</f>
        <v>114</v>
      </c>
      <c r="I41" s="25">
        <f>IF(OR($B41-I$5&gt;74, $B41-I$5=73, $B41-I$5=1, $B41-I$5&lt;0),"",ROUND(($B41-I$5)*'점수 계산기'!$C$27+I$5*'점수 계산기'!$C$28+'점수 계산기'!$C$31,0))</f>
        <v>114</v>
      </c>
      <c r="J41" s="25">
        <f>IF(OR($B41-J$5&gt;74, $B41-J$5=73, $B41-J$5=1, $B41-J$5&lt;0),"",ROUND(($B41-J$5)*'점수 계산기'!$C$27+J$5*'점수 계산기'!$C$28+'점수 계산기'!$C$31,0))</f>
        <v>114</v>
      </c>
      <c r="K41" s="25">
        <f>IF(OR($B41-K$5&gt;74, $B41-K$5=73, $B41-K$5=1, $B41-K$5&lt;0),"",ROUND(($B41-K$5)*'점수 계산기'!$C$27+K$5*'점수 계산기'!$C$28+'점수 계산기'!$C$31,0))</f>
        <v>114</v>
      </c>
      <c r="L41" s="25">
        <f>IF(OR($B41-L$5&gt;74, $B41-L$5=73, $B41-L$5=1, $B41-L$5&lt;0),"",ROUND(($B41-L$5)*'점수 계산기'!$C$27+L$5*'점수 계산기'!$C$28+'점수 계산기'!$C$31,0))</f>
        <v>114</v>
      </c>
      <c r="M41" s="25">
        <f>IF(OR($B41-M$5&gt;74, $B41-M$5=73, $B41-M$5=1, $B41-M$5&lt;0),"",ROUND(($B41-M$5)*'점수 계산기'!$C$27+M$5*'점수 계산기'!$C$28+'점수 계산기'!$C$31,0))</f>
        <v>114</v>
      </c>
      <c r="N41" s="25">
        <f>IF(OR($B41-N$5&gt;74, $B41-N$5=73, $B41-N$5=1, $B41-N$5&lt;0),"",ROUND(($B41-N$5)*'점수 계산기'!$C$27+N$5*'점수 계산기'!$C$28+'점수 계산기'!$C$31,0))</f>
        <v>114</v>
      </c>
      <c r="O41" s="25">
        <f>IF(OR($B41-O$5&gt;74, $B41-O$5=73, $B41-O$5=1, $B41-O$5&lt;0),"",ROUND(($B41-O$5)*'점수 계산기'!$C$27+O$5*'점수 계산기'!$C$28+'점수 계산기'!$C$31,0))</f>
        <v>114</v>
      </c>
      <c r="P41" s="25">
        <f>IF(OR($B41-P$5&gt;74, $B41-P$5=73, $B41-P$5=1, $B41-P$5&lt;0),"",ROUND(($B41-P$5)*'점수 계산기'!$C$27+P$5*'점수 계산기'!$C$28+'점수 계산기'!$C$31,0))</f>
        <v>115</v>
      </c>
      <c r="Q41" s="25">
        <f>IF(OR($B41-Q$5&gt;74, $B41-Q$5=73, $B41-Q$5=1, $B41-Q$5&lt;0),"",ROUND(($B41-Q$5)*'점수 계산기'!$C$27+Q$5*'점수 계산기'!$C$28+'점수 계산기'!$C$31,0))</f>
        <v>115</v>
      </c>
      <c r="R41" s="25">
        <f>IF(OR($B41-R$5&gt;74, $B41-R$5=73, $B41-R$5=1, $B41-R$5&lt;0),"",ROUND(($B41-R$5)*'점수 계산기'!$C$27+R$5*'점수 계산기'!$C$28+'점수 계산기'!$C$31,0))</f>
        <v>115</v>
      </c>
      <c r="S41" s="25">
        <f>IF(OR($B41-S$5&gt;74, $B41-S$5=73, $B41-S$5=1, $B41-S$5&lt;0),"",ROUND(($B41-S$5)*'점수 계산기'!$C$27+S$5*'점수 계산기'!$C$28+'점수 계산기'!$C$31,0))</f>
        <v>115</v>
      </c>
      <c r="T41" s="25">
        <f>IF(OR($B41-T$5&gt;74, $B41-T$5=73, $B41-T$5=1, $B41-T$5&lt;0),"",ROUND(($B41-T$5)*'점수 계산기'!$C$27+T$5*'점수 계산기'!$C$28+'점수 계산기'!$C$31,0))</f>
        <v>115</v>
      </c>
      <c r="U41" s="25">
        <f>IF(OR($B41-U$5&gt;74, $B41-U$5=73, $B41-U$5=1, $B41-U$5&lt;0),"",ROUND(($B41-U$5)*'점수 계산기'!$C$27+U$5*'점수 계산기'!$C$28+'점수 계산기'!$C$31,0))</f>
        <v>115</v>
      </c>
      <c r="V41" s="25">
        <f>IF(OR($B41-V$5&gt;74, $B41-V$5=73, $B41-V$5=1, $B41-V$5&lt;0),"",ROUND(($B41-V$5)*'점수 계산기'!$C$27+V$5*'점수 계산기'!$C$28+'점수 계산기'!$C$31,0))</f>
        <v>115</v>
      </c>
      <c r="W41" s="25">
        <f>IF(OR($B41-W$5&gt;74, $B41-W$5=73, $B41-W$5=1, $B41-W$5&lt;0),"",ROUND(($B41-W$5)*'점수 계산기'!$C$27+W$5*'점수 계산기'!$C$28+'점수 계산기'!$C$31,0))</f>
        <v>115</v>
      </c>
      <c r="X41" s="25">
        <f>IF(OR($B41-X$5&gt;74, $B41-X$5=73, $B41-X$5=1, $B41-X$5&lt;0),"",ROUND(($B41-X$5)*'점수 계산기'!$C$27+X$5*'점수 계산기'!$C$28+'점수 계산기'!$C$31,0))</f>
        <v>115</v>
      </c>
      <c r="Y41" s="25">
        <f>IF(OR($B41-Y$5&gt;74, $B41-Y$5=73, $B41-Y$5=1, $B41-Y$5&lt;0),"",ROUND(($B41-Y$5)*'점수 계산기'!$C$27+Y$5*'점수 계산기'!$C$28+'점수 계산기'!$C$31,0))</f>
        <v>115</v>
      </c>
      <c r="Z41" s="25">
        <f>IF(OR($B41-Z$5&gt;74, $B41-Z$5=73, $B41-Z$5=1, $B41-Z$5&lt;0),"",ROUND(($B41-Z$5)*'점수 계산기'!$C$27+Z$5*'점수 계산기'!$C$28+'점수 계산기'!$C$31,0))</f>
        <v>115</v>
      </c>
      <c r="AA41" s="26">
        <f>IF(OR($B41-AA$5&gt;74, $B41-AA$5=73, $B41-AA$5=1, $B41-AA$5&lt;0),"",ROUND(($B41-AA$5)*'점수 계산기'!$C$27+AA$5*'점수 계산기'!$C$28+'점수 계산기'!$C$31,0))</f>
        <v>116</v>
      </c>
      <c r="AB41" s="10"/>
      <c r="AC41" s="10">
        <f t="shared" si="0"/>
        <v>113</v>
      </c>
      <c r="AD41" s="10">
        <f t="shared" si="1"/>
        <v>116</v>
      </c>
      <c r="AE41" s="10" t="str">
        <f t="shared" si="6"/>
        <v>113 ~ 116</v>
      </c>
      <c r="AF41" s="10">
        <f t="shared" si="4"/>
        <v>4</v>
      </c>
      <c r="AG41" s="10">
        <f t="shared" si="4"/>
        <v>4</v>
      </c>
      <c r="AH41" s="10">
        <f t="shared" si="5"/>
        <v>4</v>
      </c>
      <c r="AI41" s="10" t="str">
        <f t="shared" si="2"/>
        <v>4등급</v>
      </c>
      <c r="AJ41" s="11" t="e">
        <f>IF(AC41=AD41,VLOOKUP(AE41,'인원 입력 기능'!$B$5:$F$102,6,0), VLOOKUP(AC41,'인원 입력 기능'!$B$5:$F$102,6,0)&amp;" ~ "&amp;VLOOKUP(AD41,'인원 입력 기능'!$B$5:$F$102,6,0))</f>
        <v>#REF!</v>
      </c>
    </row>
    <row r="42" spans="1:36" ht="21" customHeight="1" x14ac:dyDescent="0.45">
      <c r="A42" s="7"/>
      <c r="B42" s="39">
        <v>64</v>
      </c>
      <c r="C42" s="27">
        <f>IF(OR($B42-C$5&gt;74, $B42-C$5=73, $B42-C$5=1, $B42-C$5&lt;0),"",ROUND(($B42-C$5)*'점수 계산기'!$C$27+C$5*'점수 계산기'!$C$28+'점수 계산기'!$C$31,0))</f>
        <v>112</v>
      </c>
      <c r="D42" s="27">
        <f>IF(OR($B42-D$5&gt;74, $B42-D$5=73, $B42-D$5=1, $B42-D$5&lt;0),"",ROUND(($B42-D$5)*'점수 계산기'!$C$27+D$5*'점수 계산기'!$C$28+'점수 계산기'!$C$31,0))</f>
        <v>113</v>
      </c>
      <c r="E42" s="27">
        <f>IF(OR($B42-E$5&gt;74, $B42-E$5=73, $B42-E$5=1, $B42-E$5&lt;0),"",ROUND(($B42-E$5)*'점수 계산기'!$C$27+E$5*'점수 계산기'!$C$28+'점수 계산기'!$C$31,0))</f>
        <v>113</v>
      </c>
      <c r="F42" s="27">
        <f>IF(OR($B42-F$5&gt;74, $B42-F$5=73, $B42-F$5=1, $B42-F$5&lt;0),"",ROUND(($B42-F$5)*'점수 계산기'!$C$27+F$5*'점수 계산기'!$C$28+'점수 계산기'!$C$31,0))</f>
        <v>113</v>
      </c>
      <c r="G42" s="27">
        <f>IF(OR($B42-G$5&gt;74, $B42-G$5=73, $B42-G$5=1, $B42-G$5&lt;0),"",ROUND(($B42-G$5)*'점수 계산기'!$C$27+G$5*'점수 계산기'!$C$28+'점수 계산기'!$C$31,0))</f>
        <v>113</v>
      </c>
      <c r="H42" s="27">
        <f>IF(OR($B42-H$5&gt;74, $B42-H$5=73, $B42-H$5=1, $B42-H$5&lt;0),"",ROUND(($B42-H$5)*'점수 계산기'!$C$27+H$5*'점수 계산기'!$C$28+'점수 계산기'!$C$31,0))</f>
        <v>113</v>
      </c>
      <c r="I42" s="27">
        <f>IF(OR($B42-I$5&gt;74, $B42-I$5=73, $B42-I$5=1, $B42-I$5&lt;0),"",ROUND(($B42-I$5)*'점수 계산기'!$C$27+I$5*'점수 계산기'!$C$28+'점수 계산기'!$C$31,0))</f>
        <v>113</v>
      </c>
      <c r="J42" s="27">
        <f>IF(OR($B42-J$5&gt;74, $B42-J$5=73, $B42-J$5=1, $B42-J$5&lt;0),"",ROUND(($B42-J$5)*'점수 계산기'!$C$27+J$5*'점수 계산기'!$C$28+'점수 계산기'!$C$31,0))</f>
        <v>113</v>
      </c>
      <c r="K42" s="27">
        <f>IF(OR($B42-K$5&gt;74, $B42-K$5=73, $B42-K$5=1, $B42-K$5&lt;0),"",ROUND(($B42-K$5)*'점수 계산기'!$C$27+K$5*'점수 계산기'!$C$28+'점수 계산기'!$C$31,0))</f>
        <v>113</v>
      </c>
      <c r="L42" s="27">
        <f>IF(OR($B42-L$5&gt;74, $B42-L$5=73, $B42-L$5=1, $B42-L$5&lt;0),"",ROUND(($B42-L$5)*'점수 계산기'!$C$27+L$5*'점수 계산기'!$C$28+'점수 계산기'!$C$31,0))</f>
        <v>113</v>
      </c>
      <c r="M42" s="27">
        <f>IF(OR($B42-M$5&gt;74, $B42-M$5=73, $B42-M$5=1, $B42-M$5&lt;0),"",ROUND(($B42-M$5)*'점수 계산기'!$C$27+M$5*'점수 계산기'!$C$28+'점수 계산기'!$C$31,0))</f>
        <v>113</v>
      </c>
      <c r="N42" s="27">
        <f>IF(OR($B42-N$5&gt;74, $B42-N$5=73, $B42-N$5=1, $B42-N$5&lt;0),"",ROUND(($B42-N$5)*'점수 계산기'!$C$27+N$5*'점수 계산기'!$C$28+'점수 계산기'!$C$31,0))</f>
        <v>114</v>
      </c>
      <c r="O42" s="27">
        <f>IF(OR($B42-O$5&gt;74, $B42-O$5=73, $B42-O$5=1, $B42-O$5&lt;0),"",ROUND(($B42-O$5)*'점수 계산기'!$C$27+O$5*'점수 계산기'!$C$28+'점수 계산기'!$C$31,0))</f>
        <v>114</v>
      </c>
      <c r="P42" s="27">
        <f>IF(OR($B42-P$5&gt;74, $B42-P$5=73, $B42-P$5=1, $B42-P$5&lt;0),"",ROUND(($B42-P$5)*'점수 계산기'!$C$27+P$5*'점수 계산기'!$C$28+'점수 계산기'!$C$31,0))</f>
        <v>114</v>
      </c>
      <c r="Q42" s="27">
        <f>IF(OR($B42-Q$5&gt;74, $B42-Q$5=73, $B42-Q$5=1, $B42-Q$5&lt;0),"",ROUND(($B42-Q$5)*'점수 계산기'!$C$27+Q$5*'점수 계산기'!$C$28+'점수 계산기'!$C$31,0))</f>
        <v>114</v>
      </c>
      <c r="R42" s="27">
        <f>IF(OR($B42-R$5&gt;74, $B42-R$5=73, $B42-R$5=1, $B42-R$5&lt;0),"",ROUND(($B42-R$5)*'점수 계산기'!$C$27+R$5*'점수 계산기'!$C$28+'점수 계산기'!$C$31,0))</f>
        <v>114</v>
      </c>
      <c r="S42" s="27">
        <f>IF(OR($B42-S$5&gt;74, $B42-S$5=73, $B42-S$5=1, $B42-S$5&lt;0),"",ROUND(($B42-S$5)*'점수 계산기'!$C$27+S$5*'점수 계산기'!$C$28+'점수 계산기'!$C$31,0))</f>
        <v>114</v>
      </c>
      <c r="T42" s="27">
        <f>IF(OR($B42-T$5&gt;74, $B42-T$5=73, $B42-T$5=1, $B42-T$5&lt;0),"",ROUND(($B42-T$5)*'점수 계산기'!$C$27+T$5*'점수 계산기'!$C$28+'점수 계산기'!$C$31,0))</f>
        <v>114</v>
      </c>
      <c r="U42" s="27">
        <f>IF(OR($B42-U$5&gt;74, $B42-U$5=73, $B42-U$5=1, $B42-U$5&lt;0),"",ROUND(($B42-U$5)*'점수 계산기'!$C$27+U$5*'점수 계산기'!$C$28+'점수 계산기'!$C$31,0))</f>
        <v>114</v>
      </c>
      <c r="V42" s="27">
        <f>IF(OR($B42-V$5&gt;74, $B42-V$5=73, $B42-V$5=1, $B42-V$5&lt;0),"",ROUND(($B42-V$5)*'점수 계산기'!$C$27+V$5*'점수 계산기'!$C$28+'점수 계산기'!$C$31,0))</f>
        <v>114</v>
      </c>
      <c r="W42" s="27">
        <f>IF(OR($B42-W$5&gt;74, $B42-W$5=73, $B42-W$5=1, $B42-W$5&lt;0),"",ROUND(($B42-W$5)*'점수 계산기'!$C$27+W$5*'점수 계산기'!$C$28+'점수 계산기'!$C$31,0))</f>
        <v>114</v>
      </c>
      <c r="X42" s="27">
        <f>IF(OR($B42-X$5&gt;74, $B42-X$5=73, $B42-X$5=1, $B42-X$5&lt;0),"",ROUND(($B42-X$5)*'점수 계산기'!$C$27+X$5*'점수 계산기'!$C$28+'점수 계산기'!$C$31,0))</f>
        <v>114</v>
      </c>
      <c r="Y42" s="27">
        <f>IF(OR($B42-Y$5&gt;74, $B42-Y$5=73, $B42-Y$5=1, $B42-Y$5&lt;0),"",ROUND(($B42-Y$5)*'점수 계산기'!$C$27+Y$5*'점수 계산기'!$C$28+'점수 계산기'!$C$31,0))</f>
        <v>115</v>
      </c>
      <c r="Z42" s="27">
        <f>IF(OR($B42-Z$5&gt;74, $B42-Z$5=73, $B42-Z$5=1, $B42-Z$5&lt;0),"",ROUND(($B42-Z$5)*'점수 계산기'!$C$27+Z$5*'점수 계산기'!$C$28+'점수 계산기'!$C$31,0))</f>
        <v>115</v>
      </c>
      <c r="AA42" s="28">
        <f>IF(OR($B42-AA$5&gt;74, $B42-AA$5=73, $B42-AA$5=1, $B42-AA$5&lt;0),"",ROUND(($B42-AA$5)*'점수 계산기'!$C$27+AA$5*'점수 계산기'!$C$28+'점수 계산기'!$C$31,0))</f>
        <v>115</v>
      </c>
      <c r="AB42" s="10"/>
      <c r="AC42" s="10">
        <f t="shared" si="0"/>
        <v>112</v>
      </c>
      <c r="AD42" s="10">
        <f t="shared" si="1"/>
        <v>115</v>
      </c>
      <c r="AE42" s="10" t="str">
        <f t="shared" si="6"/>
        <v>112 ~ 115</v>
      </c>
      <c r="AF42" s="10">
        <f t="shared" si="4"/>
        <v>4</v>
      </c>
      <c r="AG42" s="10">
        <f t="shared" si="4"/>
        <v>4</v>
      </c>
      <c r="AH42" s="10">
        <f t="shared" si="5"/>
        <v>4</v>
      </c>
      <c r="AI42" s="10" t="str">
        <f t="shared" si="2"/>
        <v>4등급</v>
      </c>
      <c r="AJ42" s="11" t="e">
        <f>IF(AC42=AD42,VLOOKUP(AE42,'인원 입력 기능'!$B$5:$F$102,6,0), VLOOKUP(AC42,'인원 입력 기능'!$B$5:$F$102,6,0)&amp;" ~ "&amp;VLOOKUP(AD42,'인원 입력 기능'!$B$5:$F$102,6,0))</f>
        <v>#REF!</v>
      </c>
    </row>
    <row r="43" spans="1:36" ht="21" customHeight="1" x14ac:dyDescent="0.45">
      <c r="A43" s="7"/>
      <c r="B43" s="39">
        <v>63</v>
      </c>
      <c r="C43" s="27">
        <f>IF(OR($B43-C$5&gt;74, $B43-C$5=73, $B43-C$5=1, $B43-C$5&lt;0),"",ROUND(($B43-C$5)*'점수 계산기'!$C$27+C$5*'점수 계산기'!$C$28+'점수 계산기'!$C$31,0))</f>
        <v>112</v>
      </c>
      <c r="D43" s="27">
        <f>IF(OR($B43-D$5&gt;74, $B43-D$5=73, $B43-D$5=1, $B43-D$5&lt;0),"",ROUND(($B43-D$5)*'점수 계산기'!$C$27+D$5*'점수 계산기'!$C$28+'점수 계산기'!$C$31,0))</f>
        <v>112</v>
      </c>
      <c r="E43" s="27">
        <f>IF(OR($B43-E$5&gt;74, $B43-E$5=73, $B43-E$5=1, $B43-E$5&lt;0),"",ROUND(($B43-E$5)*'점수 계산기'!$C$27+E$5*'점수 계산기'!$C$28+'점수 계산기'!$C$31,0))</f>
        <v>112</v>
      </c>
      <c r="F43" s="27">
        <f>IF(OR($B43-F$5&gt;74, $B43-F$5=73, $B43-F$5=1, $B43-F$5&lt;0),"",ROUND(($B43-F$5)*'점수 계산기'!$C$27+F$5*'점수 계산기'!$C$28+'점수 계산기'!$C$31,0))</f>
        <v>112</v>
      </c>
      <c r="G43" s="27">
        <f>IF(OR($B43-G$5&gt;74, $B43-G$5=73, $B43-G$5=1, $B43-G$5&lt;0),"",ROUND(($B43-G$5)*'점수 계산기'!$C$27+G$5*'점수 계산기'!$C$28+'점수 계산기'!$C$31,0))</f>
        <v>112</v>
      </c>
      <c r="H43" s="27">
        <f>IF(OR($B43-H$5&gt;74, $B43-H$5=73, $B43-H$5=1, $B43-H$5&lt;0),"",ROUND(($B43-H$5)*'점수 계산기'!$C$27+H$5*'점수 계산기'!$C$28+'점수 계산기'!$C$31,0))</f>
        <v>112</v>
      </c>
      <c r="I43" s="27">
        <f>IF(OR($B43-I$5&gt;74, $B43-I$5=73, $B43-I$5=1, $B43-I$5&lt;0),"",ROUND(($B43-I$5)*'점수 계산기'!$C$27+I$5*'점수 계산기'!$C$28+'점수 계산기'!$C$31,0))</f>
        <v>112</v>
      </c>
      <c r="J43" s="27">
        <f>IF(OR($B43-J$5&gt;74, $B43-J$5=73, $B43-J$5=1, $B43-J$5&lt;0),"",ROUND(($B43-J$5)*'점수 계산기'!$C$27+J$5*'점수 계산기'!$C$28+'점수 계산기'!$C$31,0))</f>
        <v>112</v>
      </c>
      <c r="K43" s="27">
        <f>IF(OR($B43-K$5&gt;74, $B43-K$5=73, $B43-K$5=1, $B43-K$5&lt;0),"",ROUND(($B43-K$5)*'점수 계산기'!$C$27+K$5*'점수 계산기'!$C$28+'점수 계산기'!$C$31,0))</f>
        <v>112</v>
      </c>
      <c r="L43" s="27">
        <f>IF(OR($B43-L$5&gt;74, $B43-L$5=73, $B43-L$5=1, $B43-L$5&lt;0),"",ROUND(($B43-L$5)*'점수 계산기'!$C$27+L$5*'점수 계산기'!$C$28+'점수 계산기'!$C$31,0))</f>
        <v>113</v>
      </c>
      <c r="M43" s="27">
        <f>IF(OR($B43-M$5&gt;74, $B43-M$5=73, $B43-M$5=1, $B43-M$5&lt;0),"",ROUND(($B43-M$5)*'점수 계산기'!$C$27+M$5*'점수 계산기'!$C$28+'점수 계산기'!$C$31,0))</f>
        <v>113</v>
      </c>
      <c r="N43" s="27">
        <f>IF(OR($B43-N$5&gt;74, $B43-N$5=73, $B43-N$5=1, $B43-N$5&lt;0),"",ROUND(($B43-N$5)*'점수 계산기'!$C$27+N$5*'점수 계산기'!$C$28+'점수 계산기'!$C$31,0))</f>
        <v>113</v>
      </c>
      <c r="O43" s="27">
        <f>IF(OR($B43-O$5&gt;74, $B43-O$5=73, $B43-O$5=1, $B43-O$5&lt;0),"",ROUND(($B43-O$5)*'점수 계산기'!$C$27+O$5*'점수 계산기'!$C$28+'점수 계산기'!$C$31,0))</f>
        <v>113</v>
      </c>
      <c r="P43" s="27">
        <f>IF(OR($B43-P$5&gt;74, $B43-P$5=73, $B43-P$5=1, $B43-P$5&lt;0),"",ROUND(($B43-P$5)*'점수 계산기'!$C$27+P$5*'점수 계산기'!$C$28+'점수 계산기'!$C$31,0))</f>
        <v>113</v>
      </c>
      <c r="Q43" s="27">
        <f>IF(OR($B43-Q$5&gt;74, $B43-Q$5=73, $B43-Q$5=1, $B43-Q$5&lt;0),"",ROUND(($B43-Q$5)*'점수 계산기'!$C$27+Q$5*'점수 계산기'!$C$28+'점수 계산기'!$C$31,0))</f>
        <v>113</v>
      </c>
      <c r="R43" s="27">
        <f>IF(OR($B43-R$5&gt;74, $B43-R$5=73, $B43-R$5=1, $B43-R$5&lt;0),"",ROUND(($B43-R$5)*'점수 계산기'!$C$27+R$5*'점수 계산기'!$C$28+'점수 계산기'!$C$31,0))</f>
        <v>113</v>
      </c>
      <c r="S43" s="27">
        <f>IF(OR($B43-S$5&gt;74, $B43-S$5=73, $B43-S$5=1, $B43-S$5&lt;0),"",ROUND(($B43-S$5)*'점수 계산기'!$C$27+S$5*'점수 계산기'!$C$28+'점수 계산기'!$C$31,0))</f>
        <v>113</v>
      </c>
      <c r="T43" s="27">
        <f>IF(OR($B43-T$5&gt;74, $B43-T$5=73, $B43-T$5=1, $B43-T$5&lt;0),"",ROUND(($B43-T$5)*'점수 계산기'!$C$27+T$5*'점수 계산기'!$C$28+'점수 계산기'!$C$31,0))</f>
        <v>113</v>
      </c>
      <c r="U43" s="27">
        <f>IF(OR($B43-U$5&gt;74, $B43-U$5=73, $B43-U$5=1, $B43-U$5&lt;0),"",ROUND(($B43-U$5)*'점수 계산기'!$C$27+U$5*'점수 계산기'!$C$28+'점수 계산기'!$C$31,0))</f>
        <v>113</v>
      </c>
      <c r="V43" s="27">
        <f>IF(OR($B43-V$5&gt;74, $B43-V$5=73, $B43-V$5=1, $B43-V$5&lt;0),"",ROUND(($B43-V$5)*'점수 계산기'!$C$27+V$5*'점수 계산기'!$C$28+'점수 계산기'!$C$31,0))</f>
        <v>113</v>
      </c>
      <c r="W43" s="27">
        <f>IF(OR($B43-W$5&gt;74, $B43-W$5=73, $B43-W$5=1, $B43-W$5&lt;0),"",ROUND(($B43-W$5)*'점수 계산기'!$C$27+W$5*'점수 계산기'!$C$28+'점수 계산기'!$C$31,0))</f>
        <v>114</v>
      </c>
      <c r="X43" s="27">
        <f>IF(OR($B43-X$5&gt;74, $B43-X$5=73, $B43-X$5=1, $B43-X$5&lt;0),"",ROUND(($B43-X$5)*'점수 계산기'!$C$27+X$5*'점수 계산기'!$C$28+'점수 계산기'!$C$31,0))</f>
        <v>114</v>
      </c>
      <c r="Y43" s="27">
        <f>IF(OR($B43-Y$5&gt;74, $B43-Y$5=73, $B43-Y$5=1, $B43-Y$5&lt;0),"",ROUND(($B43-Y$5)*'점수 계산기'!$C$27+Y$5*'점수 계산기'!$C$28+'점수 계산기'!$C$31,0))</f>
        <v>114</v>
      </c>
      <c r="Z43" s="27">
        <f>IF(OR($B43-Z$5&gt;74, $B43-Z$5=73, $B43-Z$5=1, $B43-Z$5&lt;0),"",ROUND(($B43-Z$5)*'점수 계산기'!$C$27+Z$5*'점수 계산기'!$C$28+'점수 계산기'!$C$31,0))</f>
        <v>114</v>
      </c>
      <c r="AA43" s="28">
        <f>IF(OR($B43-AA$5&gt;74, $B43-AA$5=73, $B43-AA$5=1, $B43-AA$5&lt;0),"",ROUND(($B43-AA$5)*'점수 계산기'!$C$27+AA$5*'점수 계산기'!$C$28+'점수 계산기'!$C$31,0))</f>
        <v>114</v>
      </c>
      <c r="AB43" s="10"/>
      <c r="AC43" s="10">
        <f t="shared" si="0"/>
        <v>112</v>
      </c>
      <c r="AD43" s="10">
        <f t="shared" si="1"/>
        <v>114</v>
      </c>
      <c r="AE43" s="10" t="str">
        <f t="shared" si="6"/>
        <v>112 ~ 114</v>
      </c>
      <c r="AF43" s="10">
        <f t="shared" si="4"/>
        <v>4</v>
      </c>
      <c r="AG43" s="10">
        <f t="shared" si="4"/>
        <v>4</v>
      </c>
      <c r="AH43" s="10">
        <f t="shared" si="5"/>
        <v>4</v>
      </c>
      <c r="AI43" s="10" t="str">
        <f t="shared" si="2"/>
        <v>4등급</v>
      </c>
      <c r="AJ43" s="11" t="e">
        <f>IF(AC43=AD43,VLOOKUP(AE43,'인원 입력 기능'!$B$5:$F$102,6,0), VLOOKUP(AC43,'인원 입력 기능'!$B$5:$F$102,6,0)&amp;" ~ "&amp;VLOOKUP(AD43,'인원 입력 기능'!$B$5:$F$102,6,0))</f>
        <v>#REF!</v>
      </c>
    </row>
    <row r="44" spans="1:36" ht="21" customHeight="1" x14ac:dyDescent="0.45">
      <c r="A44" s="7"/>
      <c r="B44" s="39">
        <v>62</v>
      </c>
      <c r="C44" s="27">
        <f>IF(OR($B44-C$5&gt;74, $B44-C$5=73, $B44-C$5=1, $B44-C$5&lt;0),"",ROUND(($B44-C$5)*'점수 계산기'!$C$27+C$5*'점수 계산기'!$C$28+'점수 계산기'!$C$31,0))</f>
        <v>111</v>
      </c>
      <c r="D44" s="27">
        <f>IF(OR($B44-D$5&gt;74, $B44-D$5=73, $B44-D$5=1, $B44-D$5&lt;0),"",ROUND(($B44-D$5)*'점수 계산기'!$C$27+D$5*'점수 계산기'!$C$28+'점수 계산기'!$C$31,0))</f>
        <v>111</v>
      </c>
      <c r="E44" s="27">
        <f>IF(OR($B44-E$5&gt;74, $B44-E$5=73, $B44-E$5=1, $B44-E$5&lt;0),"",ROUND(($B44-E$5)*'점수 계산기'!$C$27+E$5*'점수 계산기'!$C$28+'점수 계산기'!$C$31,0))</f>
        <v>111</v>
      </c>
      <c r="F44" s="27">
        <f>IF(OR($B44-F$5&gt;74, $B44-F$5=73, $B44-F$5=1, $B44-F$5&lt;0),"",ROUND(($B44-F$5)*'점수 계산기'!$C$27+F$5*'점수 계산기'!$C$28+'점수 계산기'!$C$31,0))</f>
        <v>111</v>
      </c>
      <c r="G44" s="27">
        <f>IF(OR($B44-G$5&gt;74, $B44-G$5=73, $B44-G$5=1, $B44-G$5&lt;0),"",ROUND(($B44-G$5)*'점수 계산기'!$C$27+G$5*'점수 계산기'!$C$28+'점수 계산기'!$C$31,0))</f>
        <v>111</v>
      </c>
      <c r="H44" s="27">
        <f>IF(OR($B44-H$5&gt;74, $B44-H$5=73, $B44-H$5=1, $B44-H$5&lt;0),"",ROUND(($B44-H$5)*'점수 계산기'!$C$27+H$5*'점수 계산기'!$C$28+'점수 계산기'!$C$31,0))</f>
        <v>111</v>
      </c>
      <c r="I44" s="27">
        <f>IF(OR($B44-I$5&gt;74, $B44-I$5=73, $B44-I$5=1, $B44-I$5&lt;0),"",ROUND(($B44-I$5)*'점수 계산기'!$C$27+I$5*'점수 계산기'!$C$28+'점수 계산기'!$C$31,0))</f>
        <v>111</v>
      </c>
      <c r="J44" s="27">
        <f>IF(OR($B44-J$5&gt;74, $B44-J$5=73, $B44-J$5=1, $B44-J$5&lt;0),"",ROUND(($B44-J$5)*'점수 계산기'!$C$27+J$5*'점수 계산기'!$C$28+'점수 계산기'!$C$31,0))</f>
        <v>112</v>
      </c>
      <c r="K44" s="27">
        <f>IF(OR($B44-K$5&gt;74, $B44-K$5=73, $B44-K$5=1, $B44-K$5&lt;0),"",ROUND(($B44-K$5)*'점수 계산기'!$C$27+K$5*'점수 계산기'!$C$28+'점수 계산기'!$C$31,0))</f>
        <v>112</v>
      </c>
      <c r="L44" s="27">
        <f>IF(OR($B44-L$5&gt;74, $B44-L$5=73, $B44-L$5=1, $B44-L$5&lt;0),"",ROUND(($B44-L$5)*'점수 계산기'!$C$27+L$5*'점수 계산기'!$C$28+'점수 계산기'!$C$31,0))</f>
        <v>112</v>
      </c>
      <c r="M44" s="27">
        <f>IF(OR($B44-M$5&gt;74, $B44-M$5=73, $B44-M$5=1, $B44-M$5&lt;0),"",ROUND(($B44-M$5)*'점수 계산기'!$C$27+M$5*'점수 계산기'!$C$28+'점수 계산기'!$C$31,0))</f>
        <v>112</v>
      </c>
      <c r="N44" s="27">
        <f>IF(OR($B44-N$5&gt;74, $B44-N$5=73, $B44-N$5=1, $B44-N$5&lt;0),"",ROUND(($B44-N$5)*'점수 계산기'!$C$27+N$5*'점수 계산기'!$C$28+'점수 계산기'!$C$31,0))</f>
        <v>112</v>
      </c>
      <c r="O44" s="27">
        <f>IF(OR($B44-O$5&gt;74, $B44-O$5=73, $B44-O$5=1, $B44-O$5&lt;0),"",ROUND(($B44-O$5)*'점수 계산기'!$C$27+O$5*'점수 계산기'!$C$28+'점수 계산기'!$C$31,0))</f>
        <v>112</v>
      </c>
      <c r="P44" s="27">
        <f>IF(OR($B44-P$5&gt;74, $B44-P$5=73, $B44-P$5=1, $B44-P$5&lt;0),"",ROUND(($B44-P$5)*'점수 계산기'!$C$27+P$5*'점수 계산기'!$C$28+'점수 계산기'!$C$31,0))</f>
        <v>112</v>
      </c>
      <c r="Q44" s="27">
        <f>IF(OR($B44-Q$5&gt;74, $B44-Q$5=73, $B44-Q$5=1, $B44-Q$5&lt;0),"",ROUND(($B44-Q$5)*'점수 계산기'!$C$27+Q$5*'점수 계산기'!$C$28+'점수 계산기'!$C$31,0))</f>
        <v>112</v>
      </c>
      <c r="R44" s="27">
        <f>IF(OR($B44-R$5&gt;74, $B44-R$5=73, $B44-R$5=1, $B44-R$5&lt;0),"",ROUND(($B44-R$5)*'점수 계산기'!$C$27+R$5*'점수 계산기'!$C$28+'점수 계산기'!$C$31,0))</f>
        <v>112</v>
      </c>
      <c r="S44" s="27">
        <f>IF(OR($B44-S$5&gt;74, $B44-S$5=73, $B44-S$5=1, $B44-S$5&lt;0),"",ROUND(($B44-S$5)*'점수 계산기'!$C$27+S$5*'점수 계산기'!$C$28+'점수 계산기'!$C$31,0))</f>
        <v>112</v>
      </c>
      <c r="T44" s="27">
        <f>IF(OR($B44-T$5&gt;74, $B44-T$5=73, $B44-T$5=1, $B44-T$5&lt;0),"",ROUND(($B44-T$5)*'점수 계산기'!$C$27+T$5*'점수 계산기'!$C$28+'점수 계산기'!$C$31,0))</f>
        <v>112</v>
      </c>
      <c r="U44" s="27">
        <f>IF(OR($B44-U$5&gt;74, $B44-U$5=73, $B44-U$5=1, $B44-U$5&lt;0),"",ROUND(($B44-U$5)*'점수 계산기'!$C$27+U$5*'점수 계산기'!$C$28+'점수 계산기'!$C$31,0))</f>
        <v>113</v>
      </c>
      <c r="V44" s="27">
        <f>IF(OR($B44-V$5&gt;74, $B44-V$5=73, $B44-V$5=1, $B44-V$5&lt;0),"",ROUND(($B44-V$5)*'점수 계산기'!$C$27+V$5*'점수 계산기'!$C$28+'점수 계산기'!$C$31,0))</f>
        <v>113</v>
      </c>
      <c r="W44" s="27">
        <f>IF(OR($B44-W$5&gt;74, $B44-W$5=73, $B44-W$5=1, $B44-W$5&lt;0),"",ROUND(($B44-W$5)*'점수 계산기'!$C$27+W$5*'점수 계산기'!$C$28+'점수 계산기'!$C$31,0))</f>
        <v>113</v>
      </c>
      <c r="X44" s="27">
        <f>IF(OR($B44-X$5&gt;74, $B44-X$5=73, $B44-X$5=1, $B44-X$5&lt;0),"",ROUND(($B44-X$5)*'점수 계산기'!$C$27+X$5*'점수 계산기'!$C$28+'점수 계산기'!$C$31,0))</f>
        <v>113</v>
      </c>
      <c r="Y44" s="27">
        <f>IF(OR($B44-Y$5&gt;74, $B44-Y$5=73, $B44-Y$5=1, $B44-Y$5&lt;0),"",ROUND(($B44-Y$5)*'점수 계산기'!$C$27+Y$5*'점수 계산기'!$C$28+'점수 계산기'!$C$31,0))</f>
        <v>113</v>
      </c>
      <c r="Z44" s="27">
        <f>IF(OR($B44-Z$5&gt;74, $B44-Z$5=73, $B44-Z$5=1, $B44-Z$5&lt;0),"",ROUND(($B44-Z$5)*'점수 계산기'!$C$27+Z$5*'점수 계산기'!$C$28+'점수 계산기'!$C$31,0))</f>
        <v>113</v>
      </c>
      <c r="AA44" s="28">
        <f>IF(OR($B44-AA$5&gt;74, $B44-AA$5=73, $B44-AA$5=1, $B44-AA$5&lt;0),"",ROUND(($B44-AA$5)*'점수 계산기'!$C$27+AA$5*'점수 계산기'!$C$28+'점수 계산기'!$C$31,0))</f>
        <v>113</v>
      </c>
      <c r="AB44" s="10"/>
      <c r="AC44" s="10">
        <f t="shared" si="0"/>
        <v>111</v>
      </c>
      <c r="AD44" s="10">
        <f t="shared" si="1"/>
        <v>113</v>
      </c>
      <c r="AE44" s="10" t="str">
        <f t="shared" si="6"/>
        <v>111 ~ 113</v>
      </c>
      <c r="AF44" s="10">
        <f t="shared" si="4"/>
        <v>4</v>
      </c>
      <c r="AG44" s="10">
        <f t="shared" si="4"/>
        <v>4</v>
      </c>
      <c r="AH44" s="10">
        <f t="shared" si="5"/>
        <v>4</v>
      </c>
      <c r="AI44" s="10" t="str">
        <f t="shared" si="2"/>
        <v>4등급</v>
      </c>
      <c r="AJ44" s="11" t="e">
        <f>IF(AC44=AD44,VLOOKUP(AE44,'인원 입력 기능'!$B$5:$F$102,6,0), VLOOKUP(AC44,'인원 입력 기능'!$B$5:$F$102,6,0)&amp;" ~ "&amp;VLOOKUP(AD44,'인원 입력 기능'!$B$5:$F$102,6,0))</f>
        <v>#REF!</v>
      </c>
    </row>
    <row r="45" spans="1:36" ht="21" customHeight="1" x14ac:dyDescent="0.45">
      <c r="A45" s="7"/>
      <c r="B45" s="39">
        <v>61</v>
      </c>
      <c r="C45" s="27">
        <f>IF(OR($B45-C$5&gt;74, $B45-C$5=73, $B45-C$5=1, $B45-C$5&lt;0),"",ROUND(($B45-C$5)*'점수 계산기'!$C$27+C$5*'점수 계산기'!$C$28+'점수 계산기'!$C$31,0))</f>
        <v>110</v>
      </c>
      <c r="D45" s="27">
        <f>IF(OR($B45-D$5&gt;74, $B45-D$5=73, $B45-D$5=1, $B45-D$5&lt;0),"",ROUND(($B45-D$5)*'점수 계산기'!$C$27+D$5*'점수 계산기'!$C$28+'점수 계산기'!$C$31,0))</f>
        <v>110</v>
      </c>
      <c r="E45" s="27">
        <f>IF(OR($B45-E$5&gt;74, $B45-E$5=73, $B45-E$5=1, $B45-E$5&lt;0),"",ROUND(($B45-E$5)*'점수 계산기'!$C$27+E$5*'점수 계산기'!$C$28+'점수 계산기'!$C$31,0))</f>
        <v>110</v>
      </c>
      <c r="F45" s="27">
        <f>IF(OR($B45-F$5&gt;74, $B45-F$5=73, $B45-F$5=1, $B45-F$5&lt;0),"",ROUND(($B45-F$5)*'점수 계산기'!$C$27+F$5*'점수 계산기'!$C$28+'점수 계산기'!$C$31,0))</f>
        <v>110</v>
      </c>
      <c r="G45" s="27">
        <f>IF(OR($B45-G$5&gt;74, $B45-G$5=73, $B45-G$5=1, $B45-G$5&lt;0),"",ROUND(($B45-G$5)*'점수 계산기'!$C$27+G$5*'점수 계산기'!$C$28+'점수 계산기'!$C$31,0))</f>
        <v>110</v>
      </c>
      <c r="H45" s="27">
        <f>IF(OR($B45-H$5&gt;74, $B45-H$5=73, $B45-H$5=1, $B45-H$5&lt;0),"",ROUND(($B45-H$5)*'점수 계산기'!$C$27+H$5*'점수 계산기'!$C$28+'점수 계산기'!$C$31,0))</f>
        <v>111</v>
      </c>
      <c r="I45" s="27">
        <f>IF(OR($B45-I$5&gt;74, $B45-I$5=73, $B45-I$5=1, $B45-I$5&lt;0),"",ROUND(($B45-I$5)*'점수 계산기'!$C$27+I$5*'점수 계산기'!$C$28+'점수 계산기'!$C$31,0))</f>
        <v>111</v>
      </c>
      <c r="J45" s="27">
        <f>IF(OR($B45-J$5&gt;74, $B45-J$5=73, $B45-J$5=1, $B45-J$5&lt;0),"",ROUND(($B45-J$5)*'점수 계산기'!$C$27+J$5*'점수 계산기'!$C$28+'점수 계산기'!$C$31,0))</f>
        <v>111</v>
      </c>
      <c r="K45" s="27">
        <f>IF(OR($B45-K$5&gt;74, $B45-K$5=73, $B45-K$5=1, $B45-K$5&lt;0),"",ROUND(($B45-K$5)*'점수 계산기'!$C$27+K$5*'점수 계산기'!$C$28+'점수 계산기'!$C$31,0))</f>
        <v>111</v>
      </c>
      <c r="L45" s="27">
        <f>IF(OR($B45-L$5&gt;74, $B45-L$5=73, $B45-L$5=1, $B45-L$5&lt;0),"",ROUND(($B45-L$5)*'점수 계산기'!$C$27+L$5*'점수 계산기'!$C$28+'점수 계산기'!$C$31,0))</f>
        <v>111</v>
      </c>
      <c r="M45" s="27">
        <f>IF(OR($B45-M$5&gt;74, $B45-M$5=73, $B45-M$5=1, $B45-M$5&lt;0),"",ROUND(($B45-M$5)*'점수 계산기'!$C$27+M$5*'점수 계산기'!$C$28+'점수 계산기'!$C$31,0))</f>
        <v>111</v>
      </c>
      <c r="N45" s="27">
        <f>IF(OR($B45-N$5&gt;74, $B45-N$5=73, $B45-N$5=1, $B45-N$5&lt;0),"",ROUND(($B45-N$5)*'점수 계산기'!$C$27+N$5*'점수 계산기'!$C$28+'점수 계산기'!$C$31,0))</f>
        <v>111</v>
      </c>
      <c r="O45" s="27">
        <f>IF(OR($B45-O$5&gt;74, $B45-O$5=73, $B45-O$5=1, $B45-O$5&lt;0),"",ROUND(($B45-O$5)*'점수 계산기'!$C$27+O$5*'점수 계산기'!$C$28+'점수 계산기'!$C$31,0))</f>
        <v>111</v>
      </c>
      <c r="P45" s="27">
        <f>IF(OR($B45-P$5&gt;74, $B45-P$5=73, $B45-P$5=1, $B45-P$5&lt;0),"",ROUND(($B45-P$5)*'점수 계산기'!$C$27+P$5*'점수 계산기'!$C$28+'점수 계산기'!$C$31,0))</f>
        <v>111</v>
      </c>
      <c r="Q45" s="27">
        <f>IF(OR($B45-Q$5&gt;74, $B45-Q$5=73, $B45-Q$5=1, $B45-Q$5&lt;0),"",ROUND(($B45-Q$5)*'점수 계산기'!$C$27+Q$5*'점수 계산기'!$C$28+'점수 계산기'!$C$31,0))</f>
        <v>111</v>
      </c>
      <c r="R45" s="27">
        <f>IF(OR($B45-R$5&gt;74, $B45-R$5=73, $B45-R$5=1, $B45-R$5&lt;0),"",ROUND(($B45-R$5)*'점수 계산기'!$C$27+R$5*'점수 계산기'!$C$28+'점수 계산기'!$C$31,0))</f>
        <v>111</v>
      </c>
      <c r="S45" s="27">
        <f>IF(OR($B45-S$5&gt;74, $B45-S$5=73, $B45-S$5=1, $B45-S$5&lt;0),"",ROUND(($B45-S$5)*'점수 계산기'!$C$27+S$5*'점수 계산기'!$C$28+'점수 계산기'!$C$31,0))</f>
        <v>112</v>
      </c>
      <c r="T45" s="27">
        <f>IF(OR($B45-T$5&gt;74, $B45-T$5=73, $B45-T$5=1, $B45-T$5&lt;0),"",ROUND(($B45-T$5)*'점수 계산기'!$C$27+T$5*'점수 계산기'!$C$28+'점수 계산기'!$C$31,0))</f>
        <v>112</v>
      </c>
      <c r="U45" s="27">
        <f>IF(OR($B45-U$5&gt;74, $B45-U$5=73, $B45-U$5=1, $B45-U$5&lt;0),"",ROUND(($B45-U$5)*'점수 계산기'!$C$27+U$5*'점수 계산기'!$C$28+'점수 계산기'!$C$31,0))</f>
        <v>112</v>
      </c>
      <c r="V45" s="27">
        <f>IF(OR($B45-V$5&gt;74, $B45-V$5=73, $B45-V$5=1, $B45-V$5&lt;0),"",ROUND(($B45-V$5)*'점수 계산기'!$C$27+V$5*'점수 계산기'!$C$28+'점수 계산기'!$C$31,0))</f>
        <v>112</v>
      </c>
      <c r="W45" s="27">
        <f>IF(OR($B45-W$5&gt;74, $B45-W$5=73, $B45-W$5=1, $B45-W$5&lt;0),"",ROUND(($B45-W$5)*'점수 계산기'!$C$27+W$5*'점수 계산기'!$C$28+'점수 계산기'!$C$31,0))</f>
        <v>112</v>
      </c>
      <c r="X45" s="27">
        <f>IF(OR($B45-X$5&gt;74, $B45-X$5=73, $B45-X$5=1, $B45-X$5&lt;0),"",ROUND(($B45-X$5)*'점수 계산기'!$C$27+X$5*'점수 계산기'!$C$28+'점수 계산기'!$C$31,0))</f>
        <v>112</v>
      </c>
      <c r="Y45" s="27">
        <f>IF(OR($B45-Y$5&gt;74, $B45-Y$5=73, $B45-Y$5=1, $B45-Y$5&lt;0),"",ROUND(($B45-Y$5)*'점수 계산기'!$C$27+Y$5*'점수 계산기'!$C$28+'점수 계산기'!$C$31,0))</f>
        <v>112</v>
      </c>
      <c r="Z45" s="27">
        <f>IF(OR($B45-Z$5&gt;74, $B45-Z$5=73, $B45-Z$5=1, $B45-Z$5&lt;0),"",ROUND(($B45-Z$5)*'점수 계산기'!$C$27+Z$5*'점수 계산기'!$C$28+'점수 계산기'!$C$31,0))</f>
        <v>112</v>
      </c>
      <c r="AA45" s="28">
        <f>IF(OR($B45-AA$5&gt;74, $B45-AA$5=73, $B45-AA$5=1, $B45-AA$5&lt;0),"",ROUND(($B45-AA$5)*'점수 계산기'!$C$27+AA$5*'점수 계산기'!$C$28+'점수 계산기'!$C$31,0))</f>
        <v>112</v>
      </c>
      <c r="AB45" s="10"/>
      <c r="AC45" s="10">
        <f t="shared" si="0"/>
        <v>110</v>
      </c>
      <c r="AD45" s="10">
        <f t="shared" si="1"/>
        <v>112</v>
      </c>
      <c r="AE45" s="10" t="str">
        <f t="shared" si="6"/>
        <v>110 ~ 112</v>
      </c>
      <c r="AF45" s="10">
        <f t="shared" si="4"/>
        <v>4</v>
      </c>
      <c r="AG45" s="10">
        <f t="shared" si="4"/>
        <v>4</v>
      </c>
      <c r="AH45" s="10">
        <f t="shared" si="5"/>
        <v>4</v>
      </c>
      <c r="AI45" s="10" t="str">
        <f t="shared" si="2"/>
        <v>4등급</v>
      </c>
      <c r="AJ45" s="11" t="e">
        <f>IF(AC45=AD45,VLOOKUP(AE45,'인원 입력 기능'!$B$5:$F$102,6,0), VLOOKUP(AC45,'인원 입력 기능'!$B$5:$F$102,6,0)&amp;" ~ "&amp;VLOOKUP(AD45,'인원 입력 기능'!$B$5:$F$102,6,0))</f>
        <v>#REF!</v>
      </c>
    </row>
    <row r="46" spans="1:36" ht="21" customHeight="1" x14ac:dyDescent="0.45">
      <c r="A46" s="7"/>
      <c r="B46" s="35">
        <v>60</v>
      </c>
      <c r="C46" s="19">
        <f>IF(OR($B46-C$5&gt;74, $B46-C$5=73, $B46-C$5=1, $B46-C$5&lt;0),"",ROUND(($B46-C$5)*'점수 계산기'!$C$27+C$5*'점수 계산기'!$C$28+'점수 계산기'!$C$31,0))</f>
        <v>109</v>
      </c>
      <c r="D46" s="19">
        <f>IF(OR($B46-D$5&gt;74, $B46-D$5=73, $B46-D$5=1, $B46-D$5&lt;0),"",ROUND(($B46-D$5)*'점수 계산기'!$C$27+D$5*'점수 계산기'!$C$28+'점수 계산기'!$C$31,0))</f>
        <v>109</v>
      </c>
      <c r="E46" s="19">
        <f>IF(OR($B46-E$5&gt;74, $B46-E$5=73, $B46-E$5=1, $B46-E$5&lt;0),"",ROUND(($B46-E$5)*'점수 계산기'!$C$27+E$5*'점수 계산기'!$C$28+'점수 계산기'!$C$31,0))</f>
        <v>109</v>
      </c>
      <c r="F46" s="19">
        <f>IF(OR($B46-F$5&gt;74, $B46-F$5=73, $B46-F$5=1, $B46-F$5&lt;0),"",ROUND(($B46-F$5)*'점수 계산기'!$C$27+F$5*'점수 계산기'!$C$28+'점수 계산기'!$C$31,0))</f>
        <v>110</v>
      </c>
      <c r="G46" s="19">
        <f>IF(OR($B46-G$5&gt;74, $B46-G$5=73, $B46-G$5=1, $B46-G$5&lt;0),"",ROUND(($B46-G$5)*'점수 계산기'!$C$27+G$5*'점수 계산기'!$C$28+'점수 계산기'!$C$31,0))</f>
        <v>110</v>
      </c>
      <c r="H46" s="19">
        <f>IF(OR($B46-H$5&gt;74, $B46-H$5=73, $B46-H$5=1, $B46-H$5&lt;0),"",ROUND(($B46-H$5)*'점수 계산기'!$C$27+H$5*'점수 계산기'!$C$28+'점수 계산기'!$C$31,0))</f>
        <v>110</v>
      </c>
      <c r="I46" s="19">
        <f>IF(OR($B46-I$5&gt;74, $B46-I$5=73, $B46-I$5=1, $B46-I$5&lt;0),"",ROUND(($B46-I$5)*'점수 계산기'!$C$27+I$5*'점수 계산기'!$C$28+'점수 계산기'!$C$31,0))</f>
        <v>110</v>
      </c>
      <c r="J46" s="19">
        <f>IF(OR($B46-J$5&gt;74, $B46-J$5=73, $B46-J$5=1, $B46-J$5&lt;0),"",ROUND(($B46-J$5)*'점수 계산기'!$C$27+J$5*'점수 계산기'!$C$28+'점수 계산기'!$C$31,0))</f>
        <v>110</v>
      </c>
      <c r="K46" s="19">
        <f>IF(OR($B46-K$5&gt;74, $B46-K$5=73, $B46-K$5=1, $B46-K$5&lt;0),"",ROUND(($B46-K$5)*'점수 계산기'!$C$27+K$5*'점수 계산기'!$C$28+'점수 계산기'!$C$31,0))</f>
        <v>110</v>
      </c>
      <c r="L46" s="19">
        <f>IF(OR($B46-L$5&gt;74, $B46-L$5=73, $B46-L$5=1, $B46-L$5&lt;0),"",ROUND(($B46-L$5)*'점수 계산기'!$C$27+L$5*'점수 계산기'!$C$28+'점수 계산기'!$C$31,0))</f>
        <v>110</v>
      </c>
      <c r="M46" s="19">
        <f>IF(OR($B46-M$5&gt;74, $B46-M$5=73, $B46-M$5=1, $B46-M$5&lt;0),"",ROUND(($B46-M$5)*'점수 계산기'!$C$27+M$5*'점수 계산기'!$C$28+'점수 계산기'!$C$31,0))</f>
        <v>110</v>
      </c>
      <c r="N46" s="19">
        <f>IF(OR($B46-N$5&gt;74, $B46-N$5=73, $B46-N$5=1, $B46-N$5&lt;0),"",ROUND(($B46-N$5)*'점수 계산기'!$C$27+N$5*'점수 계산기'!$C$28+'점수 계산기'!$C$31,0))</f>
        <v>110</v>
      </c>
      <c r="O46" s="19">
        <f>IF(OR($B46-O$5&gt;74, $B46-O$5=73, $B46-O$5=1, $B46-O$5&lt;0),"",ROUND(($B46-O$5)*'점수 계산기'!$C$27+O$5*'점수 계산기'!$C$28+'점수 계산기'!$C$31,0))</f>
        <v>110</v>
      </c>
      <c r="P46" s="19">
        <f>IF(OR($B46-P$5&gt;74, $B46-P$5=73, $B46-P$5=1, $B46-P$5&lt;0),"",ROUND(($B46-P$5)*'점수 계산기'!$C$27+P$5*'점수 계산기'!$C$28+'점수 계산기'!$C$31,0))</f>
        <v>110</v>
      </c>
      <c r="Q46" s="19">
        <f>IF(OR($B46-Q$5&gt;74, $B46-Q$5=73, $B46-Q$5=1, $B46-Q$5&lt;0),"",ROUND(($B46-Q$5)*'점수 계산기'!$C$27+Q$5*'점수 계산기'!$C$28+'점수 계산기'!$C$31,0))</f>
        <v>111</v>
      </c>
      <c r="R46" s="19">
        <f>IF(OR($B46-R$5&gt;74, $B46-R$5=73, $B46-R$5=1, $B46-R$5&lt;0),"",ROUND(($B46-R$5)*'점수 계산기'!$C$27+R$5*'점수 계산기'!$C$28+'점수 계산기'!$C$31,0))</f>
        <v>111</v>
      </c>
      <c r="S46" s="19">
        <f>IF(OR($B46-S$5&gt;74, $B46-S$5=73, $B46-S$5=1, $B46-S$5&lt;0),"",ROUND(($B46-S$5)*'점수 계산기'!$C$27+S$5*'점수 계산기'!$C$28+'점수 계산기'!$C$31,0))</f>
        <v>111</v>
      </c>
      <c r="T46" s="19">
        <f>IF(OR($B46-T$5&gt;74, $B46-T$5=73, $B46-T$5=1, $B46-T$5&lt;0),"",ROUND(($B46-T$5)*'점수 계산기'!$C$27+T$5*'점수 계산기'!$C$28+'점수 계산기'!$C$31,0))</f>
        <v>111</v>
      </c>
      <c r="U46" s="19">
        <f>IF(OR($B46-U$5&gt;74, $B46-U$5=73, $B46-U$5=1, $B46-U$5&lt;0),"",ROUND(($B46-U$5)*'점수 계산기'!$C$27+U$5*'점수 계산기'!$C$28+'점수 계산기'!$C$31,0))</f>
        <v>111</v>
      </c>
      <c r="V46" s="19">
        <f>IF(OR($B46-V$5&gt;74, $B46-V$5=73, $B46-V$5=1, $B46-V$5&lt;0),"",ROUND(($B46-V$5)*'점수 계산기'!$C$27+V$5*'점수 계산기'!$C$28+'점수 계산기'!$C$31,0))</f>
        <v>111</v>
      </c>
      <c r="W46" s="19">
        <f>IF(OR($B46-W$5&gt;74, $B46-W$5=73, $B46-W$5=1, $B46-W$5&lt;0),"",ROUND(($B46-W$5)*'점수 계산기'!$C$27+W$5*'점수 계산기'!$C$28+'점수 계산기'!$C$31,0))</f>
        <v>111</v>
      </c>
      <c r="X46" s="19">
        <f>IF(OR($B46-X$5&gt;74, $B46-X$5=73, $B46-X$5=1, $B46-X$5&lt;0),"",ROUND(($B46-X$5)*'점수 계산기'!$C$27+X$5*'점수 계산기'!$C$28+'점수 계산기'!$C$31,0))</f>
        <v>111</v>
      </c>
      <c r="Y46" s="19">
        <f>IF(OR($B46-Y$5&gt;74, $B46-Y$5=73, $B46-Y$5=1, $B46-Y$5&lt;0),"",ROUND(($B46-Y$5)*'점수 계산기'!$C$27+Y$5*'점수 계산기'!$C$28+'점수 계산기'!$C$31,0))</f>
        <v>111</v>
      </c>
      <c r="Z46" s="19">
        <f>IF(OR($B46-Z$5&gt;74, $B46-Z$5=73, $B46-Z$5=1, $B46-Z$5&lt;0),"",ROUND(($B46-Z$5)*'점수 계산기'!$C$27+Z$5*'점수 계산기'!$C$28+'점수 계산기'!$C$31,0))</f>
        <v>111</v>
      </c>
      <c r="AA46" s="20">
        <f>IF(OR($B46-AA$5&gt;74, $B46-AA$5=73, $B46-AA$5=1, $B46-AA$5&lt;0),"",ROUND(($B46-AA$5)*'점수 계산기'!$C$27+AA$5*'점수 계산기'!$C$28+'점수 계산기'!$C$31,0))</f>
        <v>112</v>
      </c>
      <c r="AB46" s="10"/>
      <c r="AC46" s="10">
        <f t="shared" si="0"/>
        <v>109</v>
      </c>
      <c r="AD46" s="10">
        <f t="shared" si="1"/>
        <v>112</v>
      </c>
      <c r="AE46" s="10" t="str">
        <f t="shared" si="6"/>
        <v>109 ~ 112</v>
      </c>
      <c r="AF46" s="10">
        <f t="shared" si="4"/>
        <v>4</v>
      </c>
      <c r="AG46" s="10">
        <f t="shared" si="4"/>
        <v>4</v>
      </c>
      <c r="AH46" s="10">
        <f t="shared" si="5"/>
        <v>4</v>
      </c>
      <c r="AI46" s="10" t="str">
        <f t="shared" si="2"/>
        <v>4등급</v>
      </c>
      <c r="AJ46" s="11" t="e">
        <f>IF(AC46=AD46,VLOOKUP(AE46,'인원 입력 기능'!$B$5:$F$102,6,0), VLOOKUP(AC46,'인원 입력 기능'!$B$5:$F$102,6,0)&amp;" ~ "&amp;VLOOKUP(AD46,'인원 입력 기능'!$B$5:$F$102,6,0))</f>
        <v>#REF!</v>
      </c>
    </row>
    <row r="47" spans="1:36" ht="21" customHeight="1" x14ac:dyDescent="0.45">
      <c r="A47" s="7"/>
      <c r="B47" s="35">
        <v>59</v>
      </c>
      <c r="C47" s="19">
        <f>IF(OR($B47-C$5&gt;74, $B47-C$5=73, $B47-C$5=1, $B47-C$5&lt;0),"",ROUND(($B47-C$5)*'점수 계산기'!$C$27+C$5*'점수 계산기'!$C$28+'점수 계산기'!$C$31,0))</f>
        <v>108</v>
      </c>
      <c r="D47" s="19">
        <f>IF(OR($B47-D$5&gt;74, $B47-D$5=73, $B47-D$5=1, $B47-D$5&lt;0),"",ROUND(($B47-D$5)*'점수 계산기'!$C$27+D$5*'점수 계산기'!$C$28+'점수 계산기'!$C$31,0))</f>
        <v>109</v>
      </c>
      <c r="E47" s="19">
        <f>IF(OR($B47-E$5&gt;74, $B47-E$5=73, $B47-E$5=1, $B47-E$5&lt;0),"",ROUND(($B47-E$5)*'점수 계산기'!$C$27+E$5*'점수 계산기'!$C$28+'점수 계산기'!$C$31,0))</f>
        <v>109</v>
      </c>
      <c r="F47" s="19">
        <f>IF(OR($B47-F$5&gt;74, $B47-F$5=73, $B47-F$5=1, $B47-F$5&lt;0),"",ROUND(($B47-F$5)*'점수 계산기'!$C$27+F$5*'점수 계산기'!$C$28+'점수 계산기'!$C$31,0))</f>
        <v>109</v>
      </c>
      <c r="G47" s="19">
        <f>IF(OR($B47-G$5&gt;74, $B47-G$5=73, $B47-G$5=1, $B47-G$5&lt;0),"",ROUND(($B47-G$5)*'점수 계산기'!$C$27+G$5*'점수 계산기'!$C$28+'점수 계산기'!$C$31,0))</f>
        <v>109</v>
      </c>
      <c r="H47" s="19">
        <f>IF(OR($B47-H$5&gt;74, $B47-H$5=73, $B47-H$5=1, $B47-H$5&lt;0),"",ROUND(($B47-H$5)*'점수 계산기'!$C$27+H$5*'점수 계산기'!$C$28+'점수 계산기'!$C$31,0))</f>
        <v>109</v>
      </c>
      <c r="I47" s="19">
        <f>IF(OR($B47-I$5&gt;74, $B47-I$5=73, $B47-I$5=1, $B47-I$5&lt;0),"",ROUND(($B47-I$5)*'점수 계산기'!$C$27+I$5*'점수 계산기'!$C$28+'점수 계산기'!$C$31,0))</f>
        <v>109</v>
      </c>
      <c r="J47" s="19">
        <f>IF(OR($B47-J$5&gt;74, $B47-J$5=73, $B47-J$5=1, $B47-J$5&lt;0),"",ROUND(($B47-J$5)*'점수 계산기'!$C$27+J$5*'점수 계산기'!$C$28+'점수 계산기'!$C$31,0))</f>
        <v>109</v>
      </c>
      <c r="K47" s="19">
        <f>IF(OR($B47-K$5&gt;74, $B47-K$5=73, $B47-K$5=1, $B47-K$5&lt;0),"",ROUND(($B47-K$5)*'점수 계산기'!$C$27+K$5*'점수 계산기'!$C$28+'점수 계산기'!$C$31,0))</f>
        <v>109</v>
      </c>
      <c r="L47" s="19">
        <f>IF(OR($B47-L$5&gt;74, $B47-L$5=73, $B47-L$5=1, $B47-L$5&lt;0),"",ROUND(($B47-L$5)*'점수 계산기'!$C$27+L$5*'점수 계산기'!$C$28+'점수 계산기'!$C$31,0))</f>
        <v>109</v>
      </c>
      <c r="M47" s="19">
        <f>IF(OR($B47-M$5&gt;74, $B47-M$5=73, $B47-M$5=1, $B47-M$5&lt;0),"",ROUND(($B47-M$5)*'점수 계산기'!$C$27+M$5*'점수 계산기'!$C$28+'점수 계산기'!$C$31,0))</f>
        <v>109</v>
      </c>
      <c r="N47" s="19">
        <f>IF(OR($B47-N$5&gt;74, $B47-N$5=73, $B47-N$5=1, $B47-N$5&lt;0),"",ROUND(($B47-N$5)*'점수 계산기'!$C$27+N$5*'점수 계산기'!$C$28+'점수 계산기'!$C$31,0))</f>
        <v>109</v>
      </c>
      <c r="O47" s="19">
        <f>IF(OR($B47-O$5&gt;74, $B47-O$5=73, $B47-O$5=1, $B47-O$5&lt;0),"",ROUND(($B47-O$5)*'점수 계산기'!$C$27+O$5*'점수 계산기'!$C$28+'점수 계산기'!$C$31,0))</f>
        <v>110</v>
      </c>
      <c r="P47" s="19">
        <f>IF(OR($B47-P$5&gt;74, $B47-P$5=73, $B47-P$5=1, $B47-P$5&lt;0),"",ROUND(($B47-P$5)*'점수 계산기'!$C$27+P$5*'점수 계산기'!$C$28+'점수 계산기'!$C$31,0))</f>
        <v>110</v>
      </c>
      <c r="Q47" s="19">
        <f>IF(OR($B47-Q$5&gt;74, $B47-Q$5=73, $B47-Q$5=1, $B47-Q$5&lt;0),"",ROUND(($B47-Q$5)*'점수 계산기'!$C$27+Q$5*'점수 계산기'!$C$28+'점수 계산기'!$C$31,0))</f>
        <v>110</v>
      </c>
      <c r="R47" s="19">
        <f>IF(OR($B47-R$5&gt;74, $B47-R$5=73, $B47-R$5=1, $B47-R$5&lt;0),"",ROUND(($B47-R$5)*'점수 계산기'!$C$27+R$5*'점수 계산기'!$C$28+'점수 계산기'!$C$31,0))</f>
        <v>110</v>
      </c>
      <c r="S47" s="19">
        <f>IF(OR($B47-S$5&gt;74, $B47-S$5=73, $B47-S$5=1, $B47-S$5&lt;0),"",ROUND(($B47-S$5)*'점수 계산기'!$C$27+S$5*'점수 계산기'!$C$28+'점수 계산기'!$C$31,0))</f>
        <v>110</v>
      </c>
      <c r="T47" s="19">
        <f>IF(OR($B47-T$5&gt;74, $B47-T$5=73, $B47-T$5=1, $B47-T$5&lt;0),"",ROUND(($B47-T$5)*'점수 계산기'!$C$27+T$5*'점수 계산기'!$C$28+'점수 계산기'!$C$31,0))</f>
        <v>110</v>
      </c>
      <c r="U47" s="19">
        <f>IF(OR($B47-U$5&gt;74, $B47-U$5=73, $B47-U$5=1, $B47-U$5&lt;0),"",ROUND(($B47-U$5)*'점수 계산기'!$C$27+U$5*'점수 계산기'!$C$28+'점수 계산기'!$C$31,0))</f>
        <v>110</v>
      </c>
      <c r="V47" s="19">
        <f>IF(OR($B47-V$5&gt;74, $B47-V$5=73, $B47-V$5=1, $B47-V$5&lt;0),"",ROUND(($B47-V$5)*'점수 계산기'!$C$27+V$5*'점수 계산기'!$C$28+'점수 계산기'!$C$31,0))</f>
        <v>110</v>
      </c>
      <c r="W47" s="19">
        <f>IF(OR($B47-W$5&gt;74, $B47-W$5=73, $B47-W$5=1, $B47-W$5&lt;0),"",ROUND(($B47-W$5)*'점수 계산기'!$C$27+W$5*'점수 계산기'!$C$28+'점수 계산기'!$C$31,0))</f>
        <v>110</v>
      </c>
      <c r="X47" s="19">
        <f>IF(OR($B47-X$5&gt;74, $B47-X$5=73, $B47-X$5=1, $B47-X$5&lt;0),"",ROUND(($B47-X$5)*'점수 계산기'!$C$27+X$5*'점수 계산기'!$C$28+'점수 계산기'!$C$31,0))</f>
        <v>110</v>
      </c>
      <c r="Y47" s="19">
        <f>IF(OR($B47-Y$5&gt;74, $B47-Y$5=73, $B47-Y$5=1, $B47-Y$5&lt;0),"",ROUND(($B47-Y$5)*'점수 계산기'!$C$27+Y$5*'점수 계산기'!$C$28+'점수 계산기'!$C$31,0))</f>
        <v>111</v>
      </c>
      <c r="Z47" s="19">
        <f>IF(OR($B47-Z$5&gt;74, $B47-Z$5=73, $B47-Z$5=1, $B47-Z$5&lt;0),"",ROUND(($B47-Z$5)*'점수 계산기'!$C$27+Z$5*'점수 계산기'!$C$28+'점수 계산기'!$C$31,0))</f>
        <v>111</v>
      </c>
      <c r="AA47" s="20">
        <f>IF(OR($B47-AA$5&gt;74, $B47-AA$5=73, $B47-AA$5=1, $B47-AA$5&lt;0),"",ROUND(($B47-AA$5)*'점수 계산기'!$C$27+AA$5*'점수 계산기'!$C$28+'점수 계산기'!$C$31,0))</f>
        <v>111</v>
      </c>
      <c r="AB47" s="10"/>
      <c r="AC47" s="10">
        <f t="shared" si="0"/>
        <v>108</v>
      </c>
      <c r="AD47" s="10">
        <f t="shared" si="1"/>
        <v>111</v>
      </c>
      <c r="AE47" s="10" t="str">
        <f t="shared" si="6"/>
        <v>108 ~ 111</v>
      </c>
      <c r="AF47" s="10">
        <f t="shared" si="4"/>
        <v>4</v>
      </c>
      <c r="AG47" s="10">
        <f t="shared" si="4"/>
        <v>4</v>
      </c>
      <c r="AH47" s="10">
        <f t="shared" si="5"/>
        <v>4</v>
      </c>
      <c r="AI47" s="10" t="str">
        <f t="shared" si="2"/>
        <v>4등급</v>
      </c>
      <c r="AJ47" s="11" t="e">
        <f>IF(AC47=AD47,VLOOKUP(AE47,'인원 입력 기능'!$B$5:$F$102,6,0), VLOOKUP(AC47,'인원 입력 기능'!$B$5:$F$102,6,0)&amp;" ~ "&amp;VLOOKUP(AD47,'인원 입력 기능'!$B$5:$F$102,6,0))</f>
        <v>#REF!</v>
      </c>
    </row>
    <row r="48" spans="1:36" ht="21" customHeight="1" x14ac:dyDescent="0.45">
      <c r="A48" s="7"/>
      <c r="B48" s="35">
        <v>58</v>
      </c>
      <c r="C48" s="19">
        <f>IF(OR($B48-C$5&gt;74, $B48-C$5=73, $B48-C$5=1, $B48-C$5&lt;0),"",ROUND(($B48-C$5)*'점수 계산기'!$C$27+C$5*'점수 계산기'!$C$28+'점수 계산기'!$C$31,0))</f>
        <v>108</v>
      </c>
      <c r="D48" s="19">
        <f>IF(OR($B48-D$5&gt;74, $B48-D$5=73, $B48-D$5=1, $B48-D$5&lt;0),"",ROUND(($B48-D$5)*'점수 계산기'!$C$27+D$5*'점수 계산기'!$C$28+'점수 계산기'!$C$31,0))</f>
        <v>108</v>
      </c>
      <c r="E48" s="19">
        <f>IF(OR($B48-E$5&gt;74, $B48-E$5=73, $B48-E$5=1, $B48-E$5&lt;0),"",ROUND(($B48-E$5)*'점수 계산기'!$C$27+E$5*'점수 계산기'!$C$28+'점수 계산기'!$C$31,0))</f>
        <v>108</v>
      </c>
      <c r="F48" s="19">
        <f>IF(OR($B48-F$5&gt;74, $B48-F$5=73, $B48-F$5=1, $B48-F$5&lt;0),"",ROUND(($B48-F$5)*'점수 계산기'!$C$27+F$5*'점수 계산기'!$C$28+'점수 계산기'!$C$31,0))</f>
        <v>108</v>
      </c>
      <c r="G48" s="19">
        <f>IF(OR($B48-G$5&gt;74, $B48-G$5=73, $B48-G$5=1, $B48-G$5&lt;0),"",ROUND(($B48-G$5)*'점수 계산기'!$C$27+G$5*'점수 계산기'!$C$28+'점수 계산기'!$C$31,0))</f>
        <v>108</v>
      </c>
      <c r="H48" s="19">
        <f>IF(OR($B48-H$5&gt;74, $B48-H$5=73, $B48-H$5=1, $B48-H$5&lt;0),"",ROUND(($B48-H$5)*'점수 계산기'!$C$27+H$5*'점수 계산기'!$C$28+'점수 계산기'!$C$31,0))</f>
        <v>108</v>
      </c>
      <c r="I48" s="19">
        <f>IF(OR($B48-I$5&gt;74, $B48-I$5=73, $B48-I$5=1, $B48-I$5&lt;0),"",ROUND(($B48-I$5)*'점수 계산기'!$C$27+I$5*'점수 계산기'!$C$28+'점수 계산기'!$C$31,0))</f>
        <v>108</v>
      </c>
      <c r="J48" s="19">
        <f>IF(OR($B48-J$5&gt;74, $B48-J$5=73, $B48-J$5=1, $B48-J$5&lt;0),"",ROUND(($B48-J$5)*'점수 계산기'!$C$27+J$5*'점수 계산기'!$C$28+'점수 계산기'!$C$31,0))</f>
        <v>108</v>
      </c>
      <c r="K48" s="19">
        <f>IF(OR($B48-K$5&gt;74, $B48-K$5=73, $B48-K$5=1, $B48-K$5&lt;0),"",ROUND(($B48-K$5)*'점수 계산기'!$C$27+K$5*'점수 계산기'!$C$28+'점수 계산기'!$C$31,0))</f>
        <v>108</v>
      </c>
      <c r="L48" s="19">
        <f>IF(OR($B48-L$5&gt;74, $B48-L$5=73, $B48-L$5=1, $B48-L$5&lt;0),"",ROUND(($B48-L$5)*'점수 계산기'!$C$27+L$5*'점수 계산기'!$C$28+'점수 계산기'!$C$31,0))</f>
        <v>108</v>
      </c>
      <c r="M48" s="19">
        <f>IF(OR($B48-M$5&gt;74, $B48-M$5=73, $B48-M$5=1, $B48-M$5&lt;0),"",ROUND(($B48-M$5)*'점수 계산기'!$C$27+M$5*'점수 계산기'!$C$28+'점수 계산기'!$C$31,0))</f>
        <v>109</v>
      </c>
      <c r="N48" s="19">
        <f>IF(OR($B48-N$5&gt;74, $B48-N$5=73, $B48-N$5=1, $B48-N$5&lt;0),"",ROUND(($B48-N$5)*'점수 계산기'!$C$27+N$5*'점수 계산기'!$C$28+'점수 계산기'!$C$31,0))</f>
        <v>109</v>
      </c>
      <c r="O48" s="19">
        <f>IF(OR($B48-O$5&gt;74, $B48-O$5=73, $B48-O$5=1, $B48-O$5&lt;0),"",ROUND(($B48-O$5)*'점수 계산기'!$C$27+O$5*'점수 계산기'!$C$28+'점수 계산기'!$C$31,0))</f>
        <v>109</v>
      </c>
      <c r="P48" s="19">
        <f>IF(OR($B48-P$5&gt;74, $B48-P$5=73, $B48-P$5=1, $B48-P$5&lt;0),"",ROUND(($B48-P$5)*'점수 계산기'!$C$27+P$5*'점수 계산기'!$C$28+'점수 계산기'!$C$31,0))</f>
        <v>109</v>
      </c>
      <c r="Q48" s="19">
        <f>IF(OR($B48-Q$5&gt;74, $B48-Q$5=73, $B48-Q$5=1, $B48-Q$5&lt;0),"",ROUND(($B48-Q$5)*'점수 계산기'!$C$27+Q$5*'점수 계산기'!$C$28+'점수 계산기'!$C$31,0))</f>
        <v>109</v>
      </c>
      <c r="R48" s="19">
        <f>IF(OR($B48-R$5&gt;74, $B48-R$5=73, $B48-R$5=1, $B48-R$5&lt;0),"",ROUND(($B48-R$5)*'점수 계산기'!$C$27+R$5*'점수 계산기'!$C$28+'점수 계산기'!$C$31,0))</f>
        <v>109</v>
      </c>
      <c r="S48" s="19">
        <f>IF(OR($B48-S$5&gt;74, $B48-S$5=73, $B48-S$5=1, $B48-S$5&lt;0),"",ROUND(($B48-S$5)*'점수 계산기'!$C$27+S$5*'점수 계산기'!$C$28+'점수 계산기'!$C$31,0))</f>
        <v>109</v>
      </c>
      <c r="T48" s="19">
        <f>IF(OR($B48-T$5&gt;74, $B48-T$5=73, $B48-T$5=1, $B48-T$5&lt;0),"",ROUND(($B48-T$5)*'점수 계산기'!$C$27+T$5*'점수 계산기'!$C$28+'점수 계산기'!$C$31,0))</f>
        <v>109</v>
      </c>
      <c r="U48" s="19">
        <f>IF(OR($B48-U$5&gt;74, $B48-U$5=73, $B48-U$5=1, $B48-U$5&lt;0),"",ROUND(($B48-U$5)*'점수 계산기'!$C$27+U$5*'점수 계산기'!$C$28+'점수 계산기'!$C$31,0))</f>
        <v>109</v>
      </c>
      <c r="V48" s="19">
        <f>IF(OR($B48-V$5&gt;74, $B48-V$5=73, $B48-V$5=1, $B48-V$5&lt;0),"",ROUND(($B48-V$5)*'점수 계산기'!$C$27+V$5*'점수 계산기'!$C$28+'점수 계산기'!$C$31,0))</f>
        <v>109</v>
      </c>
      <c r="W48" s="19">
        <f>IF(OR($B48-W$5&gt;74, $B48-W$5=73, $B48-W$5=1, $B48-W$5&lt;0),"",ROUND(($B48-W$5)*'점수 계산기'!$C$27+W$5*'점수 계산기'!$C$28+'점수 계산기'!$C$31,0))</f>
        <v>110</v>
      </c>
      <c r="X48" s="19">
        <f>IF(OR($B48-X$5&gt;74, $B48-X$5=73, $B48-X$5=1, $B48-X$5&lt;0),"",ROUND(($B48-X$5)*'점수 계산기'!$C$27+X$5*'점수 계산기'!$C$28+'점수 계산기'!$C$31,0))</f>
        <v>110</v>
      </c>
      <c r="Y48" s="19">
        <f>IF(OR($B48-Y$5&gt;74, $B48-Y$5=73, $B48-Y$5=1, $B48-Y$5&lt;0),"",ROUND(($B48-Y$5)*'점수 계산기'!$C$27+Y$5*'점수 계산기'!$C$28+'점수 계산기'!$C$31,0))</f>
        <v>110</v>
      </c>
      <c r="Z48" s="19">
        <f>IF(OR($B48-Z$5&gt;74, $B48-Z$5=73, $B48-Z$5=1, $B48-Z$5&lt;0),"",ROUND(($B48-Z$5)*'점수 계산기'!$C$27+Z$5*'점수 계산기'!$C$28+'점수 계산기'!$C$31,0))</f>
        <v>110</v>
      </c>
      <c r="AA48" s="20">
        <f>IF(OR($B48-AA$5&gt;74, $B48-AA$5=73, $B48-AA$5=1, $B48-AA$5&lt;0),"",ROUND(($B48-AA$5)*'점수 계산기'!$C$27+AA$5*'점수 계산기'!$C$28+'점수 계산기'!$C$31,0))</f>
        <v>110</v>
      </c>
      <c r="AB48" s="10"/>
      <c r="AC48" s="10">
        <f t="shared" si="0"/>
        <v>108</v>
      </c>
      <c r="AD48" s="10">
        <f t="shared" si="1"/>
        <v>110</v>
      </c>
      <c r="AE48" s="10" t="str">
        <f t="shared" si="6"/>
        <v>108 ~ 110</v>
      </c>
      <c r="AF48" s="10">
        <f t="shared" si="4"/>
        <v>4</v>
      </c>
      <c r="AG48" s="10">
        <f t="shared" si="4"/>
        <v>4</v>
      </c>
      <c r="AH48" s="10">
        <f t="shared" si="5"/>
        <v>4</v>
      </c>
      <c r="AI48" s="10" t="str">
        <f t="shared" si="2"/>
        <v>4등급</v>
      </c>
      <c r="AJ48" s="11" t="e">
        <f>IF(AC48=AD48,VLOOKUP(AE48,'인원 입력 기능'!$B$5:$F$102,6,0), VLOOKUP(AC48,'인원 입력 기능'!$B$5:$F$102,6,0)&amp;" ~ "&amp;VLOOKUP(AD48,'인원 입력 기능'!$B$5:$F$102,6,0))</f>
        <v>#REF!</v>
      </c>
    </row>
    <row r="49" spans="1:36" ht="21" customHeight="1" x14ac:dyDescent="0.45">
      <c r="A49" s="7"/>
      <c r="B49" s="35">
        <v>57</v>
      </c>
      <c r="C49" s="19">
        <f>IF(OR($B49-C$5&gt;74, $B49-C$5=73, $B49-C$5=1, $B49-C$5&lt;0),"",ROUND(($B49-C$5)*'점수 계산기'!$C$27+C$5*'점수 계산기'!$C$28+'점수 계산기'!$C$31,0))</f>
        <v>107</v>
      </c>
      <c r="D49" s="19">
        <f>IF(OR($B49-D$5&gt;74, $B49-D$5=73, $B49-D$5=1, $B49-D$5&lt;0),"",ROUND(($B49-D$5)*'점수 계산기'!$C$27+D$5*'점수 계산기'!$C$28+'점수 계산기'!$C$31,0))</f>
        <v>107</v>
      </c>
      <c r="E49" s="19">
        <f>IF(OR($B49-E$5&gt;74, $B49-E$5=73, $B49-E$5=1, $B49-E$5&lt;0),"",ROUND(($B49-E$5)*'점수 계산기'!$C$27+E$5*'점수 계산기'!$C$28+'점수 계산기'!$C$31,0))</f>
        <v>107</v>
      </c>
      <c r="F49" s="19">
        <f>IF(OR($B49-F$5&gt;74, $B49-F$5=73, $B49-F$5=1, $B49-F$5&lt;0),"",ROUND(($B49-F$5)*'점수 계산기'!$C$27+F$5*'점수 계산기'!$C$28+'점수 계산기'!$C$31,0))</f>
        <v>107</v>
      </c>
      <c r="G49" s="19">
        <f>IF(OR($B49-G$5&gt;74, $B49-G$5=73, $B49-G$5=1, $B49-G$5&lt;0),"",ROUND(($B49-G$5)*'점수 계산기'!$C$27+G$5*'점수 계산기'!$C$28+'점수 계산기'!$C$31,0))</f>
        <v>107</v>
      </c>
      <c r="H49" s="19">
        <f>IF(OR($B49-H$5&gt;74, $B49-H$5=73, $B49-H$5=1, $B49-H$5&lt;0),"",ROUND(($B49-H$5)*'점수 계산기'!$C$27+H$5*'점수 계산기'!$C$28+'점수 계산기'!$C$31,0))</f>
        <v>107</v>
      </c>
      <c r="I49" s="19">
        <f>IF(OR($B49-I$5&gt;74, $B49-I$5=73, $B49-I$5=1, $B49-I$5&lt;0),"",ROUND(($B49-I$5)*'점수 계산기'!$C$27+I$5*'점수 계산기'!$C$28+'점수 계산기'!$C$31,0))</f>
        <v>107</v>
      </c>
      <c r="J49" s="19">
        <f>IF(OR($B49-J$5&gt;74, $B49-J$5=73, $B49-J$5=1, $B49-J$5&lt;0),"",ROUND(($B49-J$5)*'점수 계산기'!$C$27+J$5*'점수 계산기'!$C$28+'점수 계산기'!$C$31,0))</f>
        <v>107</v>
      </c>
      <c r="K49" s="19">
        <f>IF(OR($B49-K$5&gt;74, $B49-K$5=73, $B49-K$5=1, $B49-K$5&lt;0),"",ROUND(($B49-K$5)*'점수 계산기'!$C$27+K$5*'점수 계산기'!$C$28+'점수 계산기'!$C$31,0))</f>
        <v>108</v>
      </c>
      <c r="L49" s="19">
        <f>IF(OR($B49-L$5&gt;74, $B49-L$5=73, $B49-L$5=1, $B49-L$5&lt;0),"",ROUND(($B49-L$5)*'점수 계산기'!$C$27+L$5*'점수 계산기'!$C$28+'점수 계산기'!$C$31,0))</f>
        <v>108</v>
      </c>
      <c r="M49" s="19">
        <f>IF(OR($B49-M$5&gt;74, $B49-M$5=73, $B49-M$5=1, $B49-M$5&lt;0),"",ROUND(($B49-M$5)*'점수 계산기'!$C$27+M$5*'점수 계산기'!$C$28+'점수 계산기'!$C$31,0))</f>
        <v>108</v>
      </c>
      <c r="N49" s="19">
        <f>IF(OR($B49-N$5&gt;74, $B49-N$5=73, $B49-N$5=1, $B49-N$5&lt;0),"",ROUND(($B49-N$5)*'점수 계산기'!$C$27+N$5*'점수 계산기'!$C$28+'점수 계산기'!$C$31,0))</f>
        <v>108</v>
      </c>
      <c r="O49" s="19">
        <f>IF(OR($B49-O$5&gt;74, $B49-O$5=73, $B49-O$5=1, $B49-O$5&lt;0),"",ROUND(($B49-O$5)*'점수 계산기'!$C$27+O$5*'점수 계산기'!$C$28+'점수 계산기'!$C$31,0))</f>
        <v>108</v>
      </c>
      <c r="P49" s="19">
        <f>IF(OR($B49-P$5&gt;74, $B49-P$5=73, $B49-P$5=1, $B49-P$5&lt;0),"",ROUND(($B49-P$5)*'점수 계산기'!$C$27+P$5*'점수 계산기'!$C$28+'점수 계산기'!$C$31,0))</f>
        <v>108</v>
      </c>
      <c r="Q49" s="19">
        <f>IF(OR($B49-Q$5&gt;74, $B49-Q$5=73, $B49-Q$5=1, $B49-Q$5&lt;0),"",ROUND(($B49-Q$5)*'점수 계산기'!$C$27+Q$5*'점수 계산기'!$C$28+'점수 계산기'!$C$31,0))</f>
        <v>108</v>
      </c>
      <c r="R49" s="19">
        <f>IF(OR($B49-R$5&gt;74, $B49-R$5=73, $B49-R$5=1, $B49-R$5&lt;0),"",ROUND(($B49-R$5)*'점수 계산기'!$C$27+R$5*'점수 계산기'!$C$28+'점수 계산기'!$C$31,0))</f>
        <v>108</v>
      </c>
      <c r="S49" s="19">
        <f>IF(OR($B49-S$5&gt;74, $B49-S$5=73, $B49-S$5=1, $B49-S$5&lt;0),"",ROUND(($B49-S$5)*'점수 계산기'!$C$27+S$5*'점수 계산기'!$C$28+'점수 계산기'!$C$31,0))</f>
        <v>108</v>
      </c>
      <c r="T49" s="19">
        <f>IF(OR($B49-T$5&gt;74, $B49-T$5=73, $B49-T$5=1, $B49-T$5&lt;0),"",ROUND(($B49-T$5)*'점수 계산기'!$C$27+T$5*'점수 계산기'!$C$28+'점수 계산기'!$C$31,0))</f>
        <v>108</v>
      </c>
      <c r="U49" s="19">
        <f>IF(OR($B49-U$5&gt;74, $B49-U$5=73, $B49-U$5=1, $B49-U$5&lt;0),"",ROUND(($B49-U$5)*'점수 계산기'!$C$27+U$5*'점수 계산기'!$C$28+'점수 계산기'!$C$31,0))</f>
        <v>109</v>
      </c>
      <c r="V49" s="19">
        <f>IF(OR($B49-V$5&gt;74, $B49-V$5=73, $B49-V$5=1, $B49-V$5&lt;0),"",ROUND(($B49-V$5)*'점수 계산기'!$C$27+V$5*'점수 계산기'!$C$28+'점수 계산기'!$C$31,0))</f>
        <v>109</v>
      </c>
      <c r="W49" s="19">
        <f>IF(OR($B49-W$5&gt;74, $B49-W$5=73, $B49-W$5=1, $B49-W$5&lt;0),"",ROUND(($B49-W$5)*'점수 계산기'!$C$27+W$5*'점수 계산기'!$C$28+'점수 계산기'!$C$31,0))</f>
        <v>109</v>
      </c>
      <c r="X49" s="19">
        <f>IF(OR($B49-X$5&gt;74, $B49-X$5=73, $B49-X$5=1, $B49-X$5&lt;0),"",ROUND(($B49-X$5)*'점수 계산기'!$C$27+X$5*'점수 계산기'!$C$28+'점수 계산기'!$C$31,0))</f>
        <v>109</v>
      </c>
      <c r="Y49" s="19">
        <f>IF(OR($B49-Y$5&gt;74, $B49-Y$5=73, $B49-Y$5=1, $B49-Y$5&lt;0),"",ROUND(($B49-Y$5)*'점수 계산기'!$C$27+Y$5*'점수 계산기'!$C$28+'점수 계산기'!$C$31,0))</f>
        <v>109</v>
      </c>
      <c r="Z49" s="19">
        <f>IF(OR($B49-Z$5&gt;74, $B49-Z$5=73, $B49-Z$5=1, $B49-Z$5&lt;0),"",ROUND(($B49-Z$5)*'점수 계산기'!$C$27+Z$5*'점수 계산기'!$C$28+'점수 계산기'!$C$31,0))</f>
        <v>109</v>
      </c>
      <c r="AA49" s="20">
        <f>IF(OR($B49-AA$5&gt;74, $B49-AA$5=73, $B49-AA$5=1, $B49-AA$5&lt;0),"",ROUND(($B49-AA$5)*'점수 계산기'!$C$27+AA$5*'점수 계산기'!$C$28+'점수 계산기'!$C$31,0))</f>
        <v>109</v>
      </c>
      <c r="AB49" s="10"/>
      <c r="AC49" s="10">
        <f t="shared" si="0"/>
        <v>107</v>
      </c>
      <c r="AD49" s="10">
        <f t="shared" si="1"/>
        <v>109</v>
      </c>
      <c r="AE49" s="10" t="str">
        <f t="shared" si="6"/>
        <v>107 ~ 109</v>
      </c>
      <c r="AF49" s="10">
        <f t="shared" si="4"/>
        <v>4</v>
      </c>
      <c r="AG49" s="10">
        <f t="shared" si="4"/>
        <v>4</v>
      </c>
      <c r="AH49" s="10">
        <f t="shared" si="5"/>
        <v>4</v>
      </c>
      <c r="AI49" s="10" t="str">
        <f t="shared" si="2"/>
        <v>4등급</v>
      </c>
      <c r="AJ49" s="11" t="e">
        <f>IF(AC49=AD49,VLOOKUP(AE49,'인원 입력 기능'!$B$5:$F$102,6,0), VLOOKUP(AC49,'인원 입력 기능'!$B$5:$F$102,6,0)&amp;" ~ "&amp;VLOOKUP(AD49,'인원 입력 기능'!$B$5:$F$102,6,0))</f>
        <v>#REF!</v>
      </c>
    </row>
    <row r="50" spans="1:36" ht="21" customHeight="1" x14ac:dyDescent="0.45">
      <c r="A50" s="7"/>
      <c r="B50" s="36">
        <v>56</v>
      </c>
      <c r="C50" s="21">
        <f>IF(OR($B50-C$5&gt;74, $B50-C$5=73, $B50-C$5=1, $B50-C$5&lt;0),"",ROUND(($B50-C$5)*'점수 계산기'!$C$27+C$5*'점수 계산기'!$C$28+'점수 계산기'!$C$31,0))</f>
        <v>106</v>
      </c>
      <c r="D50" s="21">
        <f>IF(OR($B50-D$5&gt;74, $B50-D$5=73, $B50-D$5=1, $B50-D$5&lt;0),"",ROUND(($B50-D$5)*'점수 계산기'!$C$27+D$5*'점수 계산기'!$C$28+'점수 계산기'!$C$31,0))</f>
        <v>106</v>
      </c>
      <c r="E50" s="21">
        <f>IF(OR($B50-E$5&gt;74, $B50-E$5=73, $B50-E$5=1, $B50-E$5&lt;0),"",ROUND(($B50-E$5)*'점수 계산기'!$C$27+E$5*'점수 계산기'!$C$28+'점수 계산기'!$C$31,0))</f>
        <v>106</v>
      </c>
      <c r="F50" s="21">
        <f>IF(OR($B50-F$5&gt;74, $B50-F$5=73, $B50-F$5=1, $B50-F$5&lt;0),"",ROUND(($B50-F$5)*'점수 계산기'!$C$27+F$5*'점수 계산기'!$C$28+'점수 계산기'!$C$31,0))</f>
        <v>106</v>
      </c>
      <c r="G50" s="21">
        <f>IF(OR($B50-G$5&gt;74, $B50-G$5=73, $B50-G$5=1, $B50-G$5&lt;0),"",ROUND(($B50-G$5)*'점수 계산기'!$C$27+G$5*'점수 계산기'!$C$28+'점수 계산기'!$C$31,0))</f>
        <v>106</v>
      </c>
      <c r="H50" s="21">
        <f>IF(OR($B50-H$5&gt;74, $B50-H$5=73, $B50-H$5=1, $B50-H$5&lt;0),"",ROUND(($B50-H$5)*'점수 계산기'!$C$27+H$5*'점수 계산기'!$C$28+'점수 계산기'!$C$31,0))</f>
        <v>106</v>
      </c>
      <c r="I50" s="21">
        <f>IF(OR($B50-I$5&gt;74, $B50-I$5=73, $B50-I$5=1, $B50-I$5&lt;0),"",ROUND(($B50-I$5)*'점수 계산기'!$C$27+I$5*'점수 계산기'!$C$28+'점수 계산기'!$C$31,0))</f>
        <v>107</v>
      </c>
      <c r="J50" s="21">
        <f>IF(OR($B50-J$5&gt;74, $B50-J$5=73, $B50-J$5=1, $B50-J$5&lt;0),"",ROUND(($B50-J$5)*'점수 계산기'!$C$27+J$5*'점수 계산기'!$C$28+'점수 계산기'!$C$31,0))</f>
        <v>107</v>
      </c>
      <c r="K50" s="21">
        <f>IF(OR($B50-K$5&gt;74, $B50-K$5=73, $B50-K$5=1, $B50-K$5&lt;0),"",ROUND(($B50-K$5)*'점수 계산기'!$C$27+K$5*'점수 계산기'!$C$28+'점수 계산기'!$C$31,0))</f>
        <v>107</v>
      </c>
      <c r="L50" s="21">
        <f>IF(OR($B50-L$5&gt;74, $B50-L$5=73, $B50-L$5=1, $B50-L$5&lt;0),"",ROUND(($B50-L$5)*'점수 계산기'!$C$27+L$5*'점수 계산기'!$C$28+'점수 계산기'!$C$31,0))</f>
        <v>107</v>
      </c>
      <c r="M50" s="21">
        <f>IF(OR($B50-M$5&gt;74, $B50-M$5=73, $B50-M$5=1, $B50-M$5&lt;0),"",ROUND(($B50-M$5)*'점수 계산기'!$C$27+M$5*'점수 계산기'!$C$28+'점수 계산기'!$C$31,0))</f>
        <v>107</v>
      </c>
      <c r="N50" s="21">
        <f>IF(OR($B50-N$5&gt;74, $B50-N$5=73, $B50-N$5=1, $B50-N$5&lt;0),"",ROUND(($B50-N$5)*'점수 계산기'!$C$27+N$5*'점수 계산기'!$C$28+'점수 계산기'!$C$31,0))</f>
        <v>107</v>
      </c>
      <c r="O50" s="21">
        <f>IF(OR($B50-O$5&gt;74, $B50-O$5=73, $B50-O$5=1, $B50-O$5&lt;0),"",ROUND(($B50-O$5)*'점수 계산기'!$C$27+O$5*'점수 계산기'!$C$28+'점수 계산기'!$C$31,0))</f>
        <v>107</v>
      </c>
      <c r="P50" s="21">
        <f>IF(OR($B50-P$5&gt;74, $B50-P$5=73, $B50-P$5=1, $B50-P$5&lt;0),"",ROUND(($B50-P$5)*'점수 계산기'!$C$27+P$5*'점수 계산기'!$C$28+'점수 계산기'!$C$31,0))</f>
        <v>107</v>
      </c>
      <c r="Q50" s="21">
        <f>IF(OR($B50-Q$5&gt;74, $B50-Q$5=73, $B50-Q$5=1, $B50-Q$5&lt;0),"",ROUND(($B50-Q$5)*'점수 계산기'!$C$27+Q$5*'점수 계산기'!$C$28+'점수 계산기'!$C$31,0))</f>
        <v>107</v>
      </c>
      <c r="R50" s="21">
        <f>IF(OR($B50-R$5&gt;74, $B50-R$5=73, $B50-R$5=1, $B50-R$5&lt;0),"",ROUND(($B50-R$5)*'점수 계산기'!$C$27+R$5*'점수 계산기'!$C$28+'점수 계산기'!$C$31,0))</f>
        <v>107</v>
      </c>
      <c r="S50" s="21">
        <f>IF(OR($B50-S$5&gt;74, $B50-S$5=73, $B50-S$5=1, $B50-S$5&lt;0),"",ROUND(($B50-S$5)*'점수 계산기'!$C$27+S$5*'점수 계산기'!$C$28+'점수 계산기'!$C$31,0))</f>
        <v>108</v>
      </c>
      <c r="T50" s="21">
        <f>IF(OR($B50-T$5&gt;74, $B50-T$5=73, $B50-T$5=1, $B50-T$5&lt;0),"",ROUND(($B50-T$5)*'점수 계산기'!$C$27+T$5*'점수 계산기'!$C$28+'점수 계산기'!$C$31,0))</f>
        <v>108</v>
      </c>
      <c r="U50" s="21">
        <f>IF(OR($B50-U$5&gt;74, $B50-U$5=73, $B50-U$5=1, $B50-U$5&lt;0),"",ROUND(($B50-U$5)*'점수 계산기'!$C$27+U$5*'점수 계산기'!$C$28+'점수 계산기'!$C$31,0))</f>
        <v>108</v>
      </c>
      <c r="V50" s="21">
        <f>IF(OR($B50-V$5&gt;74, $B50-V$5=73, $B50-V$5=1, $B50-V$5&lt;0),"",ROUND(($B50-V$5)*'점수 계산기'!$C$27+V$5*'점수 계산기'!$C$28+'점수 계산기'!$C$31,0))</f>
        <v>108</v>
      </c>
      <c r="W50" s="21">
        <f>IF(OR($B50-W$5&gt;74, $B50-W$5=73, $B50-W$5=1, $B50-W$5&lt;0),"",ROUND(($B50-W$5)*'점수 계산기'!$C$27+W$5*'점수 계산기'!$C$28+'점수 계산기'!$C$31,0))</f>
        <v>108</v>
      </c>
      <c r="X50" s="21">
        <f>IF(OR($B50-X$5&gt;74, $B50-X$5=73, $B50-X$5=1, $B50-X$5&lt;0),"",ROUND(($B50-X$5)*'점수 계산기'!$C$27+X$5*'점수 계산기'!$C$28+'점수 계산기'!$C$31,0))</f>
        <v>108</v>
      </c>
      <c r="Y50" s="21">
        <f>IF(OR($B50-Y$5&gt;74, $B50-Y$5=73, $B50-Y$5=1, $B50-Y$5&lt;0),"",ROUND(($B50-Y$5)*'점수 계산기'!$C$27+Y$5*'점수 계산기'!$C$28+'점수 계산기'!$C$31,0))</f>
        <v>108</v>
      </c>
      <c r="Z50" s="21">
        <f>IF(OR($B50-Z$5&gt;74, $B50-Z$5=73, $B50-Z$5=1, $B50-Z$5&lt;0),"",ROUND(($B50-Z$5)*'점수 계산기'!$C$27+Z$5*'점수 계산기'!$C$28+'점수 계산기'!$C$31,0))</f>
        <v>108</v>
      </c>
      <c r="AA50" s="22">
        <f>IF(OR($B50-AA$5&gt;74, $B50-AA$5=73, $B50-AA$5=1, $B50-AA$5&lt;0),"",ROUND(($B50-AA$5)*'점수 계산기'!$C$27+AA$5*'점수 계산기'!$C$28+'점수 계산기'!$C$31,0))</f>
        <v>108</v>
      </c>
      <c r="AB50" s="10"/>
      <c r="AC50" s="10">
        <f t="shared" si="0"/>
        <v>106</v>
      </c>
      <c r="AD50" s="10">
        <f t="shared" si="1"/>
        <v>108</v>
      </c>
      <c r="AE50" s="10" t="str">
        <f t="shared" si="6"/>
        <v>106 ~ 108</v>
      </c>
      <c r="AF50" s="10">
        <f t="shared" si="4"/>
        <v>4</v>
      </c>
      <c r="AG50" s="10">
        <f t="shared" si="4"/>
        <v>4</v>
      </c>
      <c r="AH50" s="10">
        <f t="shared" si="5"/>
        <v>4</v>
      </c>
      <c r="AI50" s="10" t="str">
        <f t="shared" si="2"/>
        <v>4등급</v>
      </c>
      <c r="AJ50" s="11" t="e">
        <f>IF(AC50=AD50,VLOOKUP(AE50,'인원 입력 기능'!$B$5:$F$102,6,0), VLOOKUP(AC50,'인원 입력 기능'!$B$5:$F$102,6,0)&amp;" ~ "&amp;VLOOKUP(AD50,'인원 입력 기능'!$B$5:$F$102,6,0))</f>
        <v>#REF!</v>
      </c>
    </row>
    <row r="51" spans="1:36" ht="21" customHeight="1" x14ac:dyDescent="0.45">
      <c r="A51" s="7"/>
      <c r="B51" s="36">
        <v>55</v>
      </c>
      <c r="C51" s="21">
        <f>IF(OR($B51-C$5&gt;74, $B51-C$5=73, $B51-C$5=1, $B51-C$5&lt;0),"",ROUND(($B51-C$5)*'점수 계산기'!$C$27+C$5*'점수 계산기'!$C$28+'점수 계산기'!$C$31,0))</f>
        <v>105</v>
      </c>
      <c r="D51" s="21">
        <f>IF(OR($B51-D$5&gt;74, $B51-D$5=73, $B51-D$5=1, $B51-D$5&lt;0),"",ROUND(($B51-D$5)*'점수 계산기'!$C$27+D$5*'점수 계산기'!$C$28+'점수 계산기'!$C$31,0))</f>
        <v>105</v>
      </c>
      <c r="E51" s="21">
        <f>IF(OR($B51-E$5&gt;74, $B51-E$5=73, $B51-E$5=1, $B51-E$5&lt;0),"",ROUND(($B51-E$5)*'점수 계산기'!$C$27+E$5*'점수 계산기'!$C$28+'점수 계산기'!$C$31,0))</f>
        <v>105</v>
      </c>
      <c r="F51" s="21">
        <f>IF(OR($B51-F$5&gt;74, $B51-F$5=73, $B51-F$5=1, $B51-F$5&lt;0),"",ROUND(($B51-F$5)*'점수 계산기'!$C$27+F$5*'점수 계산기'!$C$28+'점수 계산기'!$C$31,0))</f>
        <v>105</v>
      </c>
      <c r="G51" s="21">
        <f>IF(OR($B51-G$5&gt;74, $B51-G$5=73, $B51-G$5=1, $B51-G$5&lt;0),"",ROUND(($B51-G$5)*'점수 계산기'!$C$27+G$5*'점수 계산기'!$C$28+'점수 계산기'!$C$31,0))</f>
        <v>106</v>
      </c>
      <c r="H51" s="21">
        <f>IF(OR($B51-H$5&gt;74, $B51-H$5=73, $B51-H$5=1, $B51-H$5&lt;0),"",ROUND(($B51-H$5)*'점수 계산기'!$C$27+H$5*'점수 계산기'!$C$28+'점수 계산기'!$C$31,0))</f>
        <v>106</v>
      </c>
      <c r="I51" s="21">
        <f>IF(OR($B51-I$5&gt;74, $B51-I$5=73, $B51-I$5=1, $B51-I$5&lt;0),"",ROUND(($B51-I$5)*'점수 계산기'!$C$27+I$5*'점수 계산기'!$C$28+'점수 계산기'!$C$31,0))</f>
        <v>106</v>
      </c>
      <c r="J51" s="21">
        <f>IF(OR($B51-J$5&gt;74, $B51-J$5=73, $B51-J$5=1, $B51-J$5&lt;0),"",ROUND(($B51-J$5)*'점수 계산기'!$C$27+J$5*'점수 계산기'!$C$28+'점수 계산기'!$C$31,0))</f>
        <v>106</v>
      </c>
      <c r="K51" s="21">
        <f>IF(OR($B51-K$5&gt;74, $B51-K$5=73, $B51-K$5=1, $B51-K$5&lt;0),"",ROUND(($B51-K$5)*'점수 계산기'!$C$27+K$5*'점수 계산기'!$C$28+'점수 계산기'!$C$31,0))</f>
        <v>106</v>
      </c>
      <c r="L51" s="21">
        <f>IF(OR($B51-L$5&gt;74, $B51-L$5=73, $B51-L$5=1, $B51-L$5&lt;0),"",ROUND(($B51-L$5)*'점수 계산기'!$C$27+L$5*'점수 계산기'!$C$28+'점수 계산기'!$C$31,0))</f>
        <v>106</v>
      </c>
      <c r="M51" s="21">
        <f>IF(OR($B51-M$5&gt;74, $B51-M$5=73, $B51-M$5=1, $B51-M$5&lt;0),"",ROUND(($B51-M$5)*'점수 계산기'!$C$27+M$5*'점수 계산기'!$C$28+'점수 계산기'!$C$31,0))</f>
        <v>106</v>
      </c>
      <c r="N51" s="21">
        <f>IF(OR($B51-N$5&gt;74, $B51-N$5=73, $B51-N$5=1, $B51-N$5&lt;0),"",ROUND(($B51-N$5)*'점수 계산기'!$C$27+N$5*'점수 계산기'!$C$28+'점수 계산기'!$C$31,0))</f>
        <v>106</v>
      </c>
      <c r="O51" s="21">
        <f>IF(OR($B51-O$5&gt;74, $B51-O$5=73, $B51-O$5=1, $B51-O$5&lt;0),"",ROUND(($B51-O$5)*'점수 계산기'!$C$27+O$5*'점수 계산기'!$C$28+'점수 계산기'!$C$31,0))</f>
        <v>106</v>
      </c>
      <c r="P51" s="21">
        <f>IF(OR($B51-P$5&gt;74, $B51-P$5=73, $B51-P$5=1, $B51-P$5&lt;0),"",ROUND(($B51-P$5)*'점수 계산기'!$C$27+P$5*'점수 계산기'!$C$28+'점수 계산기'!$C$31,0))</f>
        <v>106</v>
      </c>
      <c r="Q51" s="21">
        <f>IF(OR($B51-Q$5&gt;74, $B51-Q$5=73, $B51-Q$5=1, $B51-Q$5&lt;0),"",ROUND(($B51-Q$5)*'점수 계산기'!$C$27+Q$5*'점수 계산기'!$C$28+'점수 계산기'!$C$31,0))</f>
        <v>107</v>
      </c>
      <c r="R51" s="21">
        <f>IF(OR($B51-R$5&gt;74, $B51-R$5=73, $B51-R$5=1, $B51-R$5&lt;0),"",ROUND(($B51-R$5)*'점수 계산기'!$C$27+R$5*'점수 계산기'!$C$28+'점수 계산기'!$C$31,0))</f>
        <v>107</v>
      </c>
      <c r="S51" s="21">
        <f>IF(OR($B51-S$5&gt;74, $B51-S$5=73, $B51-S$5=1, $B51-S$5&lt;0),"",ROUND(($B51-S$5)*'점수 계산기'!$C$27+S$5*'점수 계산기'!$C$28+'점수 계산기'!$C$31,0))</f>
        <v>107</v>
      </c>
      <c r="T51" s="21">
        <f>IF(OR($B51-T$5&gt;74, $B51-T$5=73, $B51-T$5=1, $B51-T$5&lt;0),"",ROUND(($B51-T$5)*'점수 계산기'!$C$27+T$5*'점수 계산기'!$C$28+'점수 계산기'!$C$31,0))</f>
        <v>107</v>
      </c>
      <c r="U51" s="21">
        <f>IF(OR($B51-U$5&gt;74, $B51-U$5=73, $B51-U$5=1, $B51-U$5&lt;0),"",ROUND(($B51-U$5)*'점수 계산기'!$C$27+U$5*'점수 계산기'!$C$28+'점수 계산기'!$C$31,0))</f>
        <v>107</v>
      </c>
      <c r="V51" s="21">
        <f>IF(OR($B51-V$5&gt;74, $B51-V$5=73, $B51-V$5=1, $B51-V$5&lt;0),"",ROUND(($B51-V$5)*'점수 계산기'!$C$27+V$5*'점수 계산기'!$C$28+'점수 계산기'!$C$31,0))</f>
        <v>107</v>
      </c>
      <c r="W51" s="21">
        <f>IF(OR($B51-W$5&gt;74, $B51-W$5=73, $B51-W$5=1, $B51-W$5&lt;0),"",ROUND(($B51-W$5)*'점수 계산기'!$C$27+W$5*'점수 계산기'!$C$28+'점수 계산기'!$C$31,0))</f>
        <v>107</v>
      </c>
      <c r="X51" s="21">
        <f>IF(OR($B51-X$5&gt;74, $B51-X$5=73, $B51-X$5=1, $B51-X$5&lt;0),"",ROUND(($B51-X$5)*'점수 계산기'!$C$27+X$5*'점수 계산기'!$C$28+'점수 계산기'!$C$31,0))</f>
        <v>107</v>
      </c>
      <c r="Y51" s="21">
        <f>IF(OR($B51-Y$5&gt;74, $B51-Y$5=73, $B51-Y$5=1, $B51-Y$5&lt;0),"",ROUND(($B51-Y$5)*'점수 계산기'!$C$27+Y$5*'점수 계산기'!$C$28+'점수 계산기'!$C$31,0))</f>
        <v>107</v>
      </c>
      <c r="Z51" s="21">
        <f>IF(OR($B51-Z$5&gt;74, $B51-Z$5=73, $B51-Z$5=1, $B51-Z$5&lt;0),"",ROUND(($B51-Z$5)*'점수 계산기'!$C$27+Z$5*'점수 계산기'!$C$28+'점수 계산기'!$C$31,0))</f>
        <v>107</v>
      </c>
      <c r="AA51" s="22">
        <f>IF(OR($B51-AA$5&gt;74, $B51-AA$5=73, $B51-AA$5=1, $B51-AA$5&lt;0),"",ROUND(($B51-AA$5)*'점수 계산기'!$C$27+AA$5*'점수 계산기'!$C$28+'점수 계산기'!$C$31,0))</f>
        <v>108</v>
      </c>
      <c r="AB51" s="10"/>
      <c r="AC51" s="10">
        <f t="shared" si="0"/>
        <v>105</v>
      </c>
      <c r="AD51" s="10">
        <f t="shared" si="1"/>
        <v>108</v>
      </c>
      <c r="AE51" s="10" t="str">
        <f t="shared" si="6"/>
        <v>105 ~ 108</v>
      </c>
      <c r="AF51" s="10">
        <f t="shared" si="4"/>
        <v>5</v>
      </c>
      <c r="AG51" s="10">
        <f t="shared" si="4"/>
        <v>4</v>
      </c>
      <c r="AH51" s="10" t="str">
        <f t="shared" si="5"/>
        <v>5 ~ 4</v>
      </c>
      <c r="AI51" s="10" t="str">
        <f t="shared" si="2"/>
        <v>조건부 4등급</v>
      </c>
      <c r="AJ51" s="11" t="e">
        <f>IF(AC51=AD51,VLOOKUP(AE51,'인원 입력 기능'!$B$5:$F$102,6,0), VLOOKUP(AC51,'인원 입력 기능'!$B$5:$F$102,6,0)&amp;" ~ "&amp;VLOOKUP(AD51,'인원 입력 기능'!$B$5:$F$102,6,0))</f>
        <v>#REF!</v>
      </c>
    </row>
    <row r="52" spans="1:36" ht="21" customHeight="1" x14ac:dyDescent="0.45">
      <c r="A52" s="7"/>
      <c r="B52" s="36">
        <v>54</v>
      </c>
      <c r="C52" s="21">
        <f>IF(OR($B52-C$5&gt;74, $B52-C$5=73, $B52-C$5=1, $B52-C$5&lt;0),"",ROUND(($B52-C$5)*'점수 계산기'!$C$27+C$5*'점수 계산기'!$C$28+'점수 계산기'!$C$31,0))</f>
        <v>104</v>
      </c>
      <c r="D52" s="21">
        <f>IF(OR($B52-D$5&gt;74, $B52-D$5=73, $B52-D$5=1, $B52-D$5&lt;0),"",ROUND(($B52-D$5)*'점수 계산기'!$C$27+D$5*'점수 계산기'!$C$28+'점수 계산기'!$C$31,0))</f>
        <v>104</v>
      </c>
      <c r="E52" s="21">
        <f>IF(OR($B52-E$5&gt;74, $B52-E$5=73, $B52-E$5=1, $B52-E$5&lt;0),"",ROUND(($B52-E$5)*'점수 계산기'!$C$27+E$5*'점수 계산기'!$C$28+'점수 계산기'!$C$31,0))</f>
        <v>105</v>
      </c>
      <c r="F52" s="21">
        <f>IF(OR($B52-F$5&gt;74, $B52-F$5=73, $B52-F$5=1, $B52-F$5&lt;0),"",ROUND(($B52-F$5)*'점수 계산기'!$C$27+F$5*'점수 계산기'!$C$28+'점수 계산기'!$C$31,0))</f>
        <v>105</v>
      </c>
      <c r="G52" s="21">
        <f>IF(OR($B52-G$5&gt;74, $B52-G$5=73, $B52-G$5=1, $B52-G$5&lt;0),"",ROUND(($B52-G$5)*'점수 계산기'!$C$27+G$5*'점수 계산기'!$C$28+'점수 계산기'!$C$31,0))</f>
        <v>105</v>
      </c>
      <c r="H52" s="21">
        <f>IF(OR($B52-H$5&gt;74, $B52-H$5=73, $B52-H$5=1, $B52-H$5&lt;0),"",ROUND(($B52-H$5)*'점수 계산기'!$C$27+H$5*'점수 계산기'!$C$28+'점수 계산기'!$C$31,0))</f>
        <v>105</v>
      </c>
      <c r="I52" s="21">
        <f>IF(OR($B52-I$5&gt;74, $B52-I$5=73, $B52-I$5=1, $B52-I$5&lt;0),"",ROUND(($B52-I$5)*'점수 계산기'!$C$27+I$5*'점수 계산기'!$C$28+'점수 계산기'!$C$31,0))</f>
        <v>105</v>
      </c>
      <c r="J52" s="21">
        <f>IF(OR($B52-J$5&gt;74, $B52-J$5=73, $B52-J$5=1, $B52-J$5&lt;0),"",ROUND(($B52-J$5)*'점수 계산기'!$C$27+J$5*'점수 계산기'!$C$28+'점수 계산기'!$C$31,0))</f>
        <v>105</v>
      </c>
      <c r="K52" s="21">
        <f>IF(OR($B52-K$5&gt;74, $B52-K$5=73, $B52-K$5=1, $B52-K$5&lt;0),"",ROUND(($B52-K$5)*'점수 계산기'!$C$27+K$5*'점수 계산기'!$C$28+'점수 계산기'!$C$31,0))</f>
        <v>105</v>
      </c>
      <c r="L52" s="21">
        <f>IF(OR($B52-L$5&gt;74, $B52-L$5=73, $B52-L$5=1, $B52-L$5&lt;0),"",ROUND(($B52-L$5)*'점수 계산기'!$C$27+L$5*'점수 계산기'!$C$28+'점수 계산기'!$C$31,0))</f>
        <v>105</v>
      </c>
      <c r="M52" s="21">
        <f>IF(OR($B52-M$5&gt;74, $B52-M$5=73, $B52-M$5=1, $B52-M$5&lt;0),"",ROUND(($B52-M$5)*'점수 계산기'!$C$27+M$5*'점수 계산기'!$C$28+'점수 계산기'!$C$31,0))</f>
        <v>105</v>
      </c>
      <c r="N52" s="21">
        <f>IF(OR($B52-N$5&gt;74, $B52-N$5=73, $B52-N$5=1, $B52-N$5&lt;0),"",ROUND(($B52-N$5)*'점수 계산기'!$C$27+N$5*'점수 계산기'!$C$28+'점수 계산기'!$C$31,0))</f>
        <v>105</v>
      </c>
      <c r="O52" s="21">
        <f>IF(OR($B52-O$5&gt;74, $B52-O$5=73, $B52-O$5=1, $B52-O$5&lt;0),"",ROUND(($B52-O$5)*'점수 계산기'!$C$27+O$5*'점수 계산기'!$C$28+'점수 계산기'!$C$31,0))</f>
        <v>106</v>
      </c>
      <c r="P52" s="21">
        <f>IF(OR($B52-P$5&gt;74, $B52-P$5=73, $B52-P$5=1, $B52-P$5&lt;0),"",ROUND(($B52-P$5)*'점수 계산기'!$C$27+P$5*'점수 계산기'!$C$28+'점수 계산기'!$C$31,0))</f>
        <v>106</v>
      </c>
      <c r="Q52" s="21">
        <f>IF(OR($B52-Q$5&gt;74, $B52-Q$5=73, $B52-Q$5=1, $B52-Q$5&lt;0),"",ROUND(($B52-Q$5)*'점수 계산기'!$C$27+Q$5*'점수 계산기'!$C$28+'점수 계산기'!$C$31,0))</f>
        <v>106</v>
      </c>
      <c r="R52" s="21">
        <f>IF(OR($B52-R$5&gt;74, $B52-R$5=73, $B52-R$5=1, $B52-R$5&lt;0),"",ROUND(($B52-R$5)*'점수 계산기'!$C$27+R$5*'점수 계산기'!$C$28+'점수 계산기'!$C$31,0))</f>
        <v>106</v>
      </c>
      <c r="S52" s="21">
        <f>IF(OR($B52-S$5&gt;74, $B52-S$5=73, $B52-S$5=1, $B52-S$5&lt;0),"",ROUND(($B52-S$5)*'점수 계산기'!$C$27+S$5*'점수 계산기'!$C$28+'점수 계산기'!$C$31,0))</f>
        <v>106</v>
      </c>
      <c r="T52" s="21">
        <f>IF(OR($B52-T$5&gt;74, $B52-T$5=73, $B52-T$5=1, $B52-T$5&lt;0),"",ROUND(($B52-T$5)*'점수 계산기'!$C$27+T$5*'점수 계산기'!$C$28+'점수 계산기'!$C$31,0))</f>
        <v>106</v>
      </c>
      <c r="U52" s="21">
        <f>IF(OR($B52-U$5&gt;74, $B52-U$5=73, $B52-U$5=1, $B52-U$5&lt;0),"",ROUND(($B52-U$5)*'점수 계산기'!$C$27+U$5*'점수 계산기'!$C$28+'점수 계산기'!$C$31,0))</f>
        <v>106</v>
      </c>
      <c r="V52" s="21">
        <f>IF(OR($B52-V$5&gt;74, $B52-V$5=73, $B52-V$5=1, $B52-V$5&lt;0),"",ROUND(($B52-V$5)*'점수 계산기'!$C$27+V$5*'점수 계산기'!$C$28+'점수 계산기'!$C$31,0))</f>
        <v>106</v>
      </c>
      <c r="W52" s="21">
        <f>IF(OR($B52-W$5&gt;74, $B52-W$5=73, $B52-W$5=1, $B52-W$5&lt;0),"",ROUND(($B52-W$5)*'점수 계산기'!$C$27+W$5*'점수 계산기'!$C$28+'점수 계산기'!$C$31,0))</f>
        <v>106</v>
      </c>
      <c r="X52" s="21">
        <f>IF(OR($B52-X$5&gt;74, $B52-X$5=73, $B52-X$5=1, $B52-X$5&lt;0),"",ROUND(($B52-X$5)*'점수 계산기'!$C$27+X$5*'점수 계산기'!$C$28+'점수 계산기'!$C$31,0))</f>
        <v>106</v>
      </c>
      <c r="Y52" s="21">
        <f>IF(OR($B52-Y$5&gt;74, $B52-Y$5=73, $B52-Y$5=1, $B52-Y$5&lt;0),"",ROUND(($B52-Y$5)*'점수 계산기'!$C$27+Y$5*'점수 계산기'!$C$28+'점수 계산기'!$C$31,0))</f>
        <v>106</v>
      </c>
      <c r="Z52" s="21">
        <f>IF(OR($B52-Z$5&gt;74, $B52-Z$5=73, $B52-Z$5=1, $B52-Z$5&lt;0),"",ROUND(($B52-Z$5)*'점수 계산기'!$C$27+Z$5*'점수 계산기'!$C$28+'점수 계산기'!$C$31,0))</f>
        <v>107</v>
      </c>
      <c r="AA52" s="22">
        <f>IF(OR($B52-AA$5&gt;74, $B52-AA$5=73, $B52-AA$5=1, $B52-AA$5&lt;0),"",ROUND(($B52-AA$5)*'점수 계산기'!$C$27+AA$5*'점수 계산기'!$C$28+'점수 계산기'!$C$31,0))</f>
        <v>107</v>
      </c>
      <c r="AB52" s="10"/>
      <c r="AC52" s="10">
        <f t="shared" si="0"/>
        <v>104</v>
      </c>
      <c r="AD52" s="10">
        <f t="shared" si="1"/>
        <v>107</v>
      </c>
      <c r="AE52" s="10" t="str">
        <f t="shared" si="6"/>
        <v>104 ~ 107</v>
      </c>
      <c r="AF52" s="10">
        <f t="shared" si="4"/>
        <v>5</v>
      </c>
      <c r="AG52" s="10">
        <f t="shared" si="4"/>
        <v>4</v>
      </c>
      <c r="AH52" s="10" t="str">
        <f t="shared" si="5"/>
        <v>5 ~ 4</v>
      </c>
      <c r="AI52" s="10" t="str">
        <f t="shared" si="2"/>
        <v>조건부 4등급</v>
      </c>
      <c r="AJ52" s="11" t="e">
        <f>IF(AC52=AD52,VLOOKUP(AE52,'인원 입력 기능'!$B$5:$F$102,6,0), VLOOKUP(AC52,'인원 입력 기능'!$B$5:$F$102,6,0)&amp;" ~ "&amp;VLOOKUP(AD52,'인원 입력 기능'!$B$5:$F$102,6,0))</f>
        <v>#REF!</v>
      </c>
    </row>
    <row r="53" spans="1:36" ht="21" customHeight="1" x14ac:dyDescent="0.45">
      <c r="A53" s="7"/>
      <c r="B53" s="36">
        <v>53</v>
      </c>
      <c r="C53" s="21">
        <f>IF(OR($B53-C$5&gt;74, $B53-C$5=73, $B53-C$5=1, $B53-C$5&lt;0),"",ROUND(($B53-C$5)*'점수 계산기'!$C$27+C$5*'점수 계산기'!$C$28+'점수 계산기'!$C$31,0))</f>
        <v>103</v>
      </c>
      <c r="D53" s="21">
        <f>IF(OR($B53-D$5&gt;74, $B53-D$5=73, $B53-D$5=1, $B53-D$5&lt;0),"",ROUND(($B53-D$5)*'점수 계산기'!$C$27+D$5*'점수 계산기'!$C$28+'점수 계산기'!$C$31,0))</f>
        <v>104</v>
      </c>
      <c r="E53" s="21">
        <f>IF(OR($B53-E$5&gt;74, $B53-E$5=73, $B53-E$5=1, $B53-E$5&lt;0),"",ROUND(($B53-E$5)*'점수 계산기'!$C$27+E$5*'점수 계산기'!$C$28+'점수 계산기'!$C$31,0))</f>
        <v>104</v>
      </c>
      <c r="F53" s="21">
        <f>IF(OR($B53-F$5&gt;74, $B53-F$5=73, $B53-F$5=1, $B53-F$5&lt;0),"",ROUND(($B53-F$5)*'점수 계산기'!$C$27+F$5*'점수 계산기'!$C$28+'점수 계산기'!$C$31,0))</f>
        <v>104</v>
      </c>
      <c r="G53" s="21">
        <f>IF(OR($B53-G$5&gt;74, $B53-G$5=73, $B53-G$5=1, $B53-G$5&lt;0),"",ROUND(($B53-G$5)*'점수 계산기'!$C$27+G$5*'점수 계산기'!$C$28+'점수 계산기'!$C$31,0))</f>
        <v>104</v>
      </c>
      <c r="H53" s="21">
        <f>IF(OR($B53-H$5&gt;74, $B53-H$5=73, $B53-H$5=1, $B53-H$5&lt;0),"",ROUND(($B53-H$5)*'점수 계산기'!$C$27+H$5*'점수 계산기'!$C$28+'점수 계산기'!$C$31,0))</f>
        <v>104</v>
      </c>
      <c r="I53" s="21">
        <f>IF(OR($B53-I$5&gt;74, $B53-I$5=73, $B53-I$5=1, $B53-I$5&lt;0),"",ROUND(($B53-I$5)*'점수 계산기'!$C$27+I$5*'점수 계산기'!$C$28+'점수 계산기'!$C$31,0))</f>
        <v>104</v>
      </c>
      <c r="J53" s="21">
        <f>IF(OR($B53-J$5&gt;74, $B53-J$5=73, $B53-J$5=1, $B53-J$5&lt;0),"",ROUND(($B53-J$5)*'점수 계산기'!$C$27+J$5*'점수 계산기'!$C$28+'점수 계산기'!$C$31,0))</f>
        <v>104</v>
      </c>
      <c r="K53" s="21">
        <f>IF(OR($B53-K$5&gt;74, $B53-K$5=73, $B53-K$5=1, $B53-K$5&lt;0),"",ROUND(($B53-K$5)*'점수 계산기'!$C$27+K$5*'점수 계산기'!$C$28+'점수 계산기'!$C$31,0))</f>
        <v>104</v>
      </c>
      <c r="L53" s="21">
        <f>IF(OR($B53-L$5&gt;74, $B53-L$5=73, $B53-L$5=1, $B53-L$5&lt;0),"",ROUND(($B53-L$5)*'점수 계산기'!$C$27+L$5*'점수 계산기'!$C$28+'점수 계산기'!$C$31,0))</f>
        <v>104</v>
      </c>
      <c r="M53" s="21">
        <f>IF(OR($B53-M$5&gt;74, $B53-M$5=73, $B53-M$5=1, $B53-M$5&lt;0),"",ROUND(($B53-M$5)*'점수 계산기'!$C$27+M$5*'점수 계산기'!$C$28+'점수 계산기'!$C$31,0))</f>
        <v>105</v>
      </c>
      <c r="N53" s="21">
        <f>IF(OR($B53-N$5&gt;74, $B53-N$5=73, $B53-N$5=1, $B53-N$5&lt;0),"",ROUND(($B53-N$5)*'점수 계산기'!$C$27+N$5*'점수 계산기'!$C$28+'점수 계산기'!$C$31,0))</f>
        <v>105</v>
      </c>
      <c r="O53" s="21">
        <f>IF(OR($B53-O$5&gt;74, $B53-O$5=73, $B53-O$5=1, $B53-O$5&lt;0),"",ROUND(($B53-O$5)*'점수 계산기'!$C$27+O$5*'점수 계산기'!$C$28+'점수 계산기'!$C$31,0))</f>
        <v>105</v>
      </c>
      <c r="P53" s="21">
        <f>IF(OR($B53-P$5&gt;74, $B53-P$5=73, $B53-P$5=1, $B53-P$5&lt;0),"",ROUND(($B53-P$5)*'점수 계산기'!$C$27+P$5*'점수 계산기'!$C$28+'점수 계산기'!$C$31,0))</f>
        <v>105</v>
      </c>
      <c r="Q53" s="21">
        <f>IF(OR($B53-Q$5&gt;74, $B53-Q$5=73, $B53-Q$5=1, $B53-Q$5&lt;0),"",ROUND(($B53-Q$5)*'점수 계산기'!$C$27+Q$5*'점수 계산기'!$C$28+'점수 계산기'!$C$31,0))</f>
        <v>105</v>
      </c>
      <c r="R53" s="21">
        <f>IF(OR($B53-R$5&gt;74, $B53-R$5=73, $B53-R$5=1, $B53-R$5&lt;0),"",ROUND(($B53-R$5)*'점수 계산기'!$C$27+R$5*'점수 계산기'!$C$28+'점수 계산기'!$C$31,0))</f>
        <v>105</v>
      </c>
      <c r="S53" s="21">
        <f>IF(OR($B53-S$5&gt;74, $B53-S$5=73, $B53-S$5=1, $B53-S$5&lt;0),"",ROUND(($B53-S$5)*'점수 계산기'!$C$27+S$5*'점수 계산기'!$C$28+'점수 계산기'!$C$31,0))</f>
        <v>105</v>
      </c>
      <c r="T53" s="21">
        <f>IF(OR($B53-T$5&gt;74, $B53-T$5=73, $B53-T$5=1, $B53-T$5&lt;0),"",ROUND(($B53-T$5)*'점수 계산기'!$C$27+T$5*'점수 계산기'!$C$28+'점수 계산기'!$C$31,0))</f>
        <v>105</v>
      </c>
      <c r="U53" s="21">
        <f>IF(OR($B53-U$5&gt;74, $B53-U$5=73, $B53-U$5=1, $B53-U$5&lt;0),"",ROUND(($B53-U$5)*'점수 계산기'!$C$27+U$5*'점수 계산기'!$C$28+'점수 계산기'!$C$31,0))</f>
        <v>105</v>
      </c>
      <c r="V53" s="21">
        <f>IF(OR($B53-V$5&gt;74, $B53-V$5=73, $B53-V$5=1, $B53-V$5&lt;0),"",ROUND(($B53-V$5)*'점수 계산기'!$C$27+V$5*'점수 계산기'!$C$28+'점수 계산기'!$C$31,0))</f>
        <v>105</v>
      </c>
      <c r="W53" s="21">
        <f>IF(OR($B53-W$5&gt;74, $B53-W$5=73, $B53-W$5=1, $B53-W$5&lt;0),"",ROUND(($B53-W$5)*'점수 계산기'!$C$27+W$5*'점수 계산기'!$C$28+'점수 계산기'!$C$31,0))</f>
        <v>105</v>
      </c>
      <c r="X53" s="21">
        <f>IF(OR($B53-X$5&gt;74, $B53-X$5=73, $B53-X$5=1, $B53-X$5&lt;0),"",ROUND(($B53-X$5)*'점수 계산기'!$C$27+X$5*'점수 계산기'!$C$28+'점수 계산기'!$C$31,0))</f>
        <v>106</v>
      </c>
      <c r="Y53" s="21">
        <f>IF(OR($B53-Y$5&gt;74, $B53-Y$5=73, $B53-Y$5=1, $B53-Y$5&lt;0),"",ROUND(($B53-Y$5)*'점수 계산기'!$C$27+Y$5*'점수 계산기'!$C$28+'점수 계산기'!$C$31,0))</f>
        <v>106</v>
      </c>
      <c r="Z53" s="21">
        <f>IF(OR($B53-Z$5&gt;74, $B53-Z$5=73, $B53-Z$5=1, $B53-Z$5&lt;0),"",ROUND(($B53-Z$5)*'점수 계산기'!$C$27+Z$5*'점수 계산기'!$C$28+'점수 계산기'!$C$31,0))</f>
        <v>106</v>
      </c>
      <c r="AA53" s="22">
        <f>IF(OR($B53-AA$5&gt;74, $B53-AA$5=73, $B53-AA$5=1, $B53-AA$5&lt;0),"",ROUND(($B53-AA$5)*'점수 계산기'!$C$27+AA$5*'점수 계산기'!$C$28+'점수 계산기'!$C$31,0))</f>
        <v>106</v>
      </c>
      <c r="AB53" s="10"/>
      <c r="AC53" s="10">
        <f t="shared" si="0"/>
        <v>103</v>
      </c>
      <c r="AD53" s="10">
        <f t="shared" si="1"/>
        <v>106</v>
      </c>
      <c r="AE53" s="10" t="str">
        <f t="shared" si="6"/>
        <v>103 ~ 106</v>
      </c>
      <c r="AF53" s="10">
        <f t="shared" si="4"/>
        <v>5</v>
      </c>
      <c r="AG53" s="10">
        <f t="shared" si="4"/>
        <v>4</v>
      </c>
      <c r="AH53" s="10" t="str">
        <f t="shared" si="5"/>
        <v>5 ~ 4</v>
      </c>
      <c r="AI53" s="10" t="str">
        <f t="shared" si="2"/>
        <v>조건부 4등급</v>
      </c>
      <c r="AJ53" s="11" t="e">
        <f>IF(AC53=AD53,VLOOKUP(AE53,'인원 입력 기능'!$B$5:$F$102,6,0), VLOOKUP(AC53,'인원 입력 기능'!$B$5:$F$102,6,0)&amp;" ~ "&amp;VLOOKUP(AD53,'인원 입력 기능'!$B$5:$F$102,6,0))</f>
        <v>#REF!</v>
      </c>
    </row>
    <row r="54" spans="1:36" ht="21" customHeight="1" x14ac:dyDescent="0.45">
      <c r="A54" s="7"/>
      <c r="B54" s="37">
        <v>52</v>
      </c>
      <c r="C54" s="23">
        <f>IF(OR($B54-C$5&gt;74, $B54-C$5=73, $B54-C$5=1, $B54-C$5&lt;0),"",ROUND(($B54-C$5)*'점수 계산기'!$C$27+C$5*'점수 계산기'!$C$28+'점수 계산기'!$C$31,0))</f>
        <v>103</v>
      </c>
      <c r="D54" s="23">
        <f>IF(OR($B54-D$5&gt;74, $B54-D$5=73, $B54-D$5=1, $B54-D$5&lt;0),"",ROUND(($B54-D$5)*'점수 계산기'!$C$27+D$5*'점수 계산기'!$C$28+'점수 계산기'!$C$31,0))</f>
        <v>103</v>
      </c>
      <c r="E54" s="23">
        <f>IF(OR($B54-E$5&gt;74, $B54-E$5=73, $B54-E$5=1, $B54-E$5&lt;0),"",ROUND(($B54-E$5)*'점수 계산기'!$C$27+E$5*'점수 계산기'!$C$28+'점수 계산기'!$C$31,0))</f>
        <v>103</v>
      </c>
      <c r="F54" s="23">
        <f>IF(OR($B54-F$5&gt;74, $B54-F$5=73, $B54-F$5=1, $B54-F$5&lt;0),"",ROUND(($B54-F$5)*'점수 계산기'!$C$27+F$5*'점수 계산기'!$C$28+'점수 계산기'!$C$31,0))</f>
        <v>103</v>
      </c>
      <c r="G54" s="23">
        <f>IF(OR($B54-G$5&gt;74, $B54-G$5=73, $B54-G$5=1, $B54-G$5&lt;0),"",ROUND(($B54-G$5)*'점수 계산기'!$C$27+G$5*'점수 계산기'!$C$28+'점수 계산기'!$C$31,0))</f>
        <v>103</v>
      </c>
      <c r="H54" s="23">
        <f>IF(OR($B54-H$5&gt;74, $B54-H$5=73, $B54-H$5=1, $B54-H$5&lt;0),"",ROUND(($B54-H$5)*'점수 계산기'!$C$27+H$5*'점수 계산기'!$C$28+'점수 계산기'!$C$31,0))</f>
        <v>103</v>
      </c>
      <c r="I54" s="23">
        <f>IF(OR($B54-I$5&gt;74, $B54-I$5=73, $B54-I$5=1, $B54-I$5&lt;0),"",ROUND(($B54-I$5)*'점수 계산기'!$C$27+I$5*'점수 계산기'!$C$28+'점수 계산기'!$C$31,0))</f>
        <v>103</v>
      </c>
      <c r="J54" s="23">
        <f>IF(OR($B54-J$5&gt;74, $B54-J$5=73, $B54-J$5=1, $B54-J$5&lt;0),"",ROUND(($B54-J$5)*'점수 계산기'!$C$27+J$5*'점수 계산기'!$C$28+'점수 계산기'!$C$31,0))</f>
        <v>103</v>
      </c>
      <c r="K54" s="23">
        <f>IF(OR($B54-K$5&gt;74, $B54-K$5=73, $B54-K$5=1, $B54-K$5&lt;0),"",ROUND(($B54-K$5)*'점수 계산기'!$C$27+K$5*'점수 계산기'!$C$28+'점수 계산기'!$C$31,0))</f>
        <v>104</v>
      </c>
      <c r="L54" s="23">
        <f>IF(OR($B54-L$5&gt;74, $B54-L$5=73, $B54-L$5=1, $B54-L$5&lt;0),"",ROUND(($B54-L$5)*'점수 계산기'!$C$27+L$5*'점수 계산기'!$C$28+'점수 계산기'!$C$31,0))</f>
        <v>104</v>
      </c>
      <c r="M54" s="23">
        <f>IF(OR($B54-M$5&gt;74, $B54-M$5=73, $B54-M$5=1, $B54-M$5&lt;0),"",ROUND(($B54-M$5)*'점수 계산기'!$C$27+M$5*'점수 계산기'!$C$28+'점수 계산기'!$C$31,0))</f>
        <v>104</v>
      </c>
      <c r="N54" s="23">
        <f>IF(OR($B54-N$5&gt;74, $B54-N$5=73, $B54-N$5=1, $B54-N$5&lt;0),"",ROUND(($B54-N$5)*'점수 계산기'!$C$27+N$5*'점수 계산기'!$C$28+'점수 계산기'!$C$31,0))</f>
        <v>104</v>
      </c>
      <c r="O54" s="23">
        <f>IF(OR($B54-O$5&gt;74, $B54-O$5=73, $B54-O$5=1, $B54-O$5&lt;0),"",ROUND(($B54-O$5)*'점수 계산기'!$C$27+O$5*'점수 계산기'!$C$28+'점수 계산기'!$C$31,0))</f>
        <v>104</v>
      </c>
      <c r="P54" s="23">
        <f>IF(OR($B54-P$5&gt;74, $B54-P$5=73, $B54-P$5=1, $B54-P$5&lt;0),"",ROUND(($B54-P$5)*'점수 계산기'!$C$27+P$5*'점수 계산기'!$C$28+'점수 계산기'!$C$31,0))</f>
        <v>104</v>
      </c>
      <c r="Q54" s="23">
        <f>IF(OR($B54-Q$5&gt;74, $B54-Q$5=73, $B54-Q$5=1, $B54-Q$5&lt;0),"",ROUND(($B54-Q$5)*'점수 계산기'!$C$27+Q$5*'점수 계산기'!$C$28+'점수 계산기'!$C$31,0))</f>
        <v>104</v>
      </c>
      <c r="R54" s="23">
        <f>IF(OR($B54-R$5&gt;74, $B54-R$5=73, $B54-R$5=1, $B54-R$5&lt;0),"",ROUND(($B54-R$5)*'점수 계산기'!$C$27+R$5*'점수 계산기'!$C$28+'점수 계산기'!$C$31,0))</f>
        <v>104</v>
      </c>
      <c r="S54" s="23">
        <f>IF(OR($B54-S$5&gt;74, $B54-S$5=73, $B54-S$5=1, $B54-S$5&lt;0),"",ROUND(($B54-S$5)*'점수 계산기'!$C$27+S$5*'점수 계산기'!$C$28+'점수 계산기'!$C$31,0))</f>
        <v>104</v>
      </c>
      <c r="T54" s="23">
        <f>IF(OR($B54-T$5&gt;74, $B54-T$5=73, $B54-T$5=1, $B54-T$5&lt;0),"",ROUND(($B54-T$5)*'점수 계산기'!$C$27+T$5*'점수 계산기'!$C$28+'점수 계산기'!$C$31,0))</f>
        <v>104</v>
      </c>
      <c r="U54" s="23">
        <f>IF(OR($B54-U$5&gt;74, $B54-U$5=73, $B54-U$5=1, $B54-U$5&lt;0),"",ROUND(($B54-U$5)*'점수 계산기'!$C$27+U$5*'점수 계산기'!$C$28+'점수 계산기'!$C$31,0))</f>
        <v>104</v>
      </c>
      <c r="V54" s="23">
        <f>IF(OR($B54-V$5&gt;74, $B54-V$5=73, $B54-V$5=1, $B54-V$5&lt;0),"",ROUND(($B54-V$5)*'점수 계산기'!$C$27+V$5*'점수 계산기'!$C$28+'점수 계산기'!$C$31,0))</f>
        <v>105</v>
      </c>
      <c r="W54" s="23">
        <f>IF(OR($B54-W$5&gt;74, $B54-W$5=73, $B54-W$5=1, $B54-W$5&lt;0),"",ROUND(($B54-W$5)*'점수 계산기'!$C$27+W$5*'점수 계산기'!$C$28+'점수 계산기'!$C$31,0))</f>
        <v>105</v>
      </c>
      <c r="X54" s="23">
        <f>IF(OR($B54-X$5&gt;74, $B54-X$5=73, $B54-X$5=1, $B54-X$5&lt;0),"",ROUND(($B54-X$5)*'점수 계산기'!$C$27+X$5*'점수 계산기'!$C$28+'점수 계산기'!$C$31,0))</f>
        <v>105</v>
      </c>
      <c r="Y54" s="23">
        <f>IF(OR($B54-Y$5&gt;74, $B54-Y$5=73, $B54-Y$5=1, $B54-Y$5&lt;0),"",ROUND(($B54-Y$5)*'점수 계산기'!$C$27+Y$5*'점수 계산기'!$C$28+'점수 계산기'!$C$31,0))</f>
        <v>105</v>
      </c>
      <c r="Z54" s="23">
        <f>IF(OR($B54-Z$5&gt;74, $B54-Z$5=73, $B54-Z$5=1, $B54-Z$5&lt;0),"",ROUND(($B54-Z$5)*'점수 계산기'!$C$27+Z$5*'점수 계산기'!$C$28+'점수 계산기'!$C$31,0))</f>
        <v>105</v>
      </c>
      <c r="AA54" s="24">
        <f>IF(OR($B54-AA$5&gt;74, $B54-AA$5=73, $B54-AA$5=1, $B54-AA$5&lt;0),"",ROUND(($B54-AA$5)*'점수 계산기'!$C$27+AA$5*'점수 계산기'!$C$28+'점수 계산기'!$C$31,0))</f>
        <v>105</v>
      </c>
      <c r="AB54" s="10"/>
      <c r="AC54" s="10">
        <f t="shared" si="0"/>
        <v>103</v>
      </c>
      <c r="AD54" s="10">
        <f t="shared" si="1"/>
        <v>105</v>
      </c>
      <c r="AE54" s="10" t="str">
        <f t="shared" si="6"/>
        <v>103 ~ 105</v>
      </c>
      <c r="AF54" s="10">
        <f t="shared" si="4"/>
        <v>5</v>
      </c>
      <c r="AG54" s="10">
        <f t="shared" si="4"/>
        <v>5</v>
      </c>
      <c r="AH54" s="10">
        <f t="shared" si="5"/>
        <v>5</v>
      </c>
      <c r="AI54" s="10" t="str">
        <f t="shared" si="2"/>
        <v>5등급</v>
      </c>
      <c r="AJ54" s="11" t="e">
        <f>IF(AC54=AD54,VLOOKUP(AE54,'인원 입력 기능'!$B$5:$F$102,6,0), VLOOKUP(AC54,'인원 입력 기능'!$B$5:$F$102,6,0)&amp;" ~ "&amp;VLOOKUP(AD54,'인원 입력 기능'!$B$5:$F$102,6,0))</f>
        <v>#REF!</v>
      </c>
    </row>
    <row r="55" spans="1:36" ht="21" customHeight="1" x14ac:dyDescent="0.45">
      <c r="A55" s="7"/>
      <c r="B55" s="37">
        <v>51</v>
      </c>
      <c r="C55" s="23">
        <f>IF(OR($B55-C$5&gt;74, $B55-C$5=73, $B55-C$5=1, $B55-C$5&lt;0),"",ROUND(($B55-C$5)*'점수 계산기'!$C$27+C$5*'점수 계산기'!$C$28+'점수 계산기'!$C$31,0))</f>
        <v>102</v>
      </c>
      <c r="D55" s="23">
        <f>IF(OR($B55-D$5&gt;74, $B55-D$5=73, $B55-D$5=1, $B55-D$5&lt;0),"",ROUND(($B55-D$5)*'점수 계산기'!$C$27+D$5*'점수 계산기'!$C$28+'점수 계산기'!$C$31,0))</f>
        <v>102</v>
      </c>
      <c r="E55" s="23">
        <f>IF(OR($B55-E$5&gt;74, $B55-E$5=73, $B55-E$5=1, $B55-E$5&lt;0),"",ROUND(($B55-E$5)*'점수 계산기'!$C$27+E$5*'점수 계산기'!$C$28+'점수 계산기'!$C$31,0))</f>
        <v>102</v>
      </c>
      <c r="F55" s="23">
        <f>IF(OR($B55-F$5&gt;74, $B55-F$5=73, $B55-F$5=1, $B55-F$5&lt;0),"",ROUND(($B55-F$5)*'점수 계산기'!$C$27+F$5*'점수 계산기'!$C$28+'점수 계산기'!$C$31,0))</f>
        <v>102</v>
      </c>
      <c r="G55" s="23">
        <f>IF(OR($B55-G$5&gt;74, $B55-G$5=73, $B55-G$5=1, $B55-G$5&lt;0),"",ROUND(($B55-G$5)*'점수 계산기'!$C$27+G$5*'점수 계산기'!$C$28+'점수 계산기'!$C$31,0))</f>
        <v>102</v>
      </c>
      <c r="H55" s="23">
        <f>IF(OR($B55-H$5&gt;74, $B55-H$5=73, $B55-H$5=1, $B55-H$5&lt;0),"",ROUND(($B55-H$5)*'점수 계산기'!$C$27+H$5*'점수 계산기'!$C$28+'점수 계산기'!$C$31,0))</f>
        <v>102</v>
      </c>
      <c r="I55" s="23">
        <f>IF(OR($B55-I$5&gt;74, $B55-I$5=73, $B55-I$5=1, $B55-I$5&lt;0),"",ROUND(($B55-I$5)*'점수 계산기'!$C$27+I$5*'점수 계산기'!$C$28+'점수 계산기'!$C$31,0))</f>
        <v>103</v>
      </c>
      <c r="J55" s="23">
        <f>IF(OR($B55-J$5&gt;74, $B55-J$5=73, $B55-J$5=1, $B55-J$5&lt;0),"",ROUND(($B55-J$5)*'점수 계산기'!$C$27+J$5*'점수 계산기'!$C$28+'점수 계산기'!$C$31,0))</f>
        <v>103</v>
      </c>
      <c r="K55" s="23">
        <f>IF(OR($B55-K$5&gt;74, $B55-K$5=73, $B55-K$5=1, $B55-K$5&lt;0),"",ROUND(($B55-K$5)*'점수 계산기'!$C$27+K$5*'점수 계산기'!$C$28+'점수 계산기'!$C$31,0))</f>
        <v>103</v>
      </c>
      <c r="L55" s="23">
        <f>IF(OR($B55-L$5&gt;74, $B55-L$5=73, $B55-L$5=1, $B55-L$5&lt;0),"",ROUND(($B55-L$5)*'점수 계산기'!$C$27+L$5*'점수 계산기'!$C$28+'점수 계산기'!$C$31,0))</f>
        <v>103</v>
      </c>
      <c r="M55" s="23">
        <f>IF(OR($B55-M$5&gt;74, $B55-M$5=73, $B55-M$5=1, $B55-M$5&lt;0),"",ROUND(($B55-M$5)*'점수 계산기'!$C$27+M$5*'점수 계산기'!$C$28+'점수 계산기'!$C$31,0))</f>
        <v>103</v>
      </c>
      <c r="N55" s="23">
        <f>IF(OR($B55-N$5&gt;74, $B55-N$5=73, $B55-N$5=1, $B55-N$5&lt;0),"",ROUND(($B55-N$5)*'점수 계산기'!$C$27+N$5*'점수 계산기'!$C$28+'점수 계산기'!$C$31,0))</f>
        <v>103</v>
      </c>
      <c r="O55" s="23">
        <f>IF(OR($B55-O$5&gt;74, $B55-O$5=73, $B55-O$5=1, $B55-O$5&lt;0),"",ROUND(($B55-O$5)*'점수 계산기'!$C$27+O$5*'점수 계산기'!$C$28+'점수 계산기'!$C$31,0))</f>
        <v>103</v>
      </c>
      <c r="P55" s="23">
        <f>IF(OR($B55-P$5&gt;74, $B55-P$5=73, $B55-P$5=1, $B55-P$5&lt;0),"",ROUND(($B55-P$5)*'점수 계산기'!$C$27+P$5*'점수 계산기'!$C$28+'점수 계산기'!$C$31,0))</f>
        <v>103</v>
      </c>
      <c r="Q55" s="23">
        <f>IF(OR($B55-Q$5&gt;74, $B55-Q$5=73, $B55-Q$5=1, $B55-Q$5&lt;0),"",ROUND(($B55-Q$5)*'점수 계산기'!$C$27+Q$5*'점수 계산기'!$C$28+'점수 계산기'!$C$31,0))</f>
        <v>103</v>
      </c>
      <c r="R55" s="23">
        <f>IF(OR($B55-R$5&gt;74, $B55-R$5=73, $B55-R$5=1, $B55-R$5&lt;0),"",ROUND(($B55-R$5)*'점수 계산기'!$C$27+R$5*'점수 계산기'!$C$28+'점수 계산기'!$C$31,0))</f>
        <v>103</v>
      </c>
      <c r="S55" s="23">
        <f>IF(OR($B55-S$5&gt;74, $B55-S$5=73, $B55-S$5=1, $B55-S$5&lt;0),"",ROUND(($B55-S$5)*'점수 계산기'!$C$27+S$5*'점수 계산기'!$C$28+'점수 계산기'!$C$31,0))</f>
        <v>103</v>
      </c>
      <c r="T55" s="23">
        <f>IF(OR($B55-T$5&gt;74, $B55-T$5=73, $B55-T$5=1, $B55-T$5&lt;0),"",ROUND(($B55-T$5)*'점수 계산기'!$C$27+T$5*'점수 계산기'!$C$28+'점수 계산기'!$C$31,0))</f>
        <v>104</v>
      </c>
      <c r="U55" s="23">
        <f>IF(OR($B55-U$5&gt;74, $B55-U$5=73, $B55-U$5=1, $B55-U$5&lt;0),"",ROUND(($B55-U$5)*'점수 계산기'!$C$27+U$5*'점수 계산기'!$C$28+'점수 계산기'!$C$31,0))</f>
        <v>104</v>
      </c>
      <c r="V55" s="23">
        <f>IF(OR($B55-V$5&gt;74, $B55-V$5=73, $B55-V$5=1, $B55-V$5&lt;0),"",ROUND(($B55-V$5)*'점수 계산기'!$C$27+V$5*'점수 계산기'!$C$28+'점수 계산기'!$C$31,0))</f>
        <v>104</v>
      </c>
      <c r="W55" s="23">
        <f>IF(OR($B55-W$5&gt;74, $B55-W$5=73, $B55-W$5=1, $B55-W$5&lt;0),"",ROUND(($B55-W$5)*'점수 계산기'!$C$27+W$5*'점수 계산기'!$C$28+'점수 계산기'!$C$31,0))</f>
        <v>104</v>
      </c>
      <c r="X55" s="23">
        <f>IF(OR($B55-X$5&gt;74, $B55-X$5=73, $B55-X$5=1, $B55-X$5&lt;0),"",ROUND(($B55-X$5)*'점수 계산기'!$C$27+X$5*'점수 계산기'!$C$28+'점수 계산기'!$C$31,0))</f>
        <v>104</v>
      </c>
      <c r="Y55" s="23">
        <f>IF(OR($B55-Y$5&gt;74, $B55-Y$5=73, $B55-Y$5=1, $B55-Y$5&lt;0),"",ROUND(($B55-Y$5)*'점수 계산기'!$C$27+Y$5*'점수 계산기'!$C$28+'점수 계산기'!$C$31,0))</f>
        <v>104</v>
      </c>
      <c r="Z55" s="23">
        <f>IF(OR($B55-Z$5&gt;74, $B55-Z$5=73, $B55-Z$5=1, $B55-Z$5&lt;0),"",ROUND(($B55-Z$5)*'점수 계산기'!$C$27+Z$5*'점수 계산기'!$C$28+'점수 계산기'!$C$31,0))</f>
        <v>104</v>
      </c>
      <c r="AA55" s="24">
        <f>IF(OR($B55-AA$5&gt;74, $B55-AA$5=73, $B55-AA$5=1, $B55-AA$5&lt;0),"",ROUND(($B55-AA$5)*'점수 계산기'!$C$27+AA$5*'점수 계산기'!$C$28+'점수 계산기'!$C$31,0))</f>
        <v>104</v>
      </c>
      <c r="AB55" s="10"/>
      <c r="AC55" s="10">
        <f t="shared" si="0"/>
        <v>102</v>
      </c>
      <c r="AD55" s="10">
        <f t="shared" si="1"/>
        <v>104</v>
      </c>
      <c r="AE55" s="10" t="str">
        <f t="shared" si="6"/>
        <v>102 ~ 104</v>
      </c>
      <c r="AF55" s="10">
        <f t="shared" si="4"/>
        <v>5</v>
      </c>
      <c r="AG55" s="10">
        <f t="shared" si="4"/>
        <v>5</v>
      </c>
      <c r="AH55" s="10">
        <f t="shared" si="5"/>
        <v>5</v>
      </c>
      <c r="AI55" s="10" t="str">
        <f t="shared" si="2"/>
        <v>5등급</v>
      </c>
      <c r="AJ55" s="11" t="e">
        <f>IF(AC55=AD55,VLOOKUP(AE55,'인원 입력 기능'!$B$5:$F$102,6,0), VLOOKUP(AC55,'인원 입력 기능'!$B$5:$F$102,6,0)&amp;" ~ "&amp;VLOOKUP(AD55,'인원 입력 기능'!$B$5:$F$102,6,0))</f>
        <v>#REF!</v>
      </c>
    </row>
    <row r="56" spans="1:36" ht="21" customHeight="1" x14ac:dyDescent="0.45">
      <c r="A56" s="7"/>
      <c r="B56" s="37">
        <v>50</v>
      </c>
      <c r="C56" s="23">
        <f>IF(OR($B56-C$5&gt;74, $B56-C$5=73, $B56-C$5=1, $B56-C$5&lt;0),"",ROUND(($B56-C$5)*'점수 계산기'!$C$27+C$5*'점수 계산기'!$C$28+'점수 계산기'!$C$31,0))</f>
        <v>101</v>
      </c>
      <c r="D56" s="23">
        <f>IF(OR($B56-D$5&gt;74, $B56-D$5=73, $B56-D$5=1, $B56-D$5&lt;0),"",ROUND(($B56-D$5)*'점수 계산기'!$C$27+D$5*'점수 계산기'!$C$28+'점수 계산기'!$C$31,0))</f>
        <v>101</v>
      </c>
      <c r="E56" s="23">
        <f>IF(OR($B56-E$5&gt;74, $B56-E$5=73, $B56-E$5=1, $B56-E$5&lt;0),"",ROUND(($B56-E$5)*'점수 계산기'!$C$27+E$5*'점수 계산기'!$C$28+'점수 계산기'!$C$31,0))</f>
        <v>101</v>
      </c>
      <c r="F56" s="23">
        <f>IF(OR($B56-F$5&gt;74, $B56-F$5=73, $B56-F$5=1, $B56-F$5&lt;0),"",ROUND(($B56-F$5)*'점수 계산기'!$C$27+F$5*'점수 계산기'!$C$28+'점수 계산기'!$C$31,0))</f>
        <v>101</v>
      </c>
      <c r="G56" s="23">
        <f>IF(OR($B56-G$5&gt;74, $B56-G$5=73, $B56-G$5=1, $B56-G$5&lt;0),"",ROUND(($B56-G$5)*'점수 계산기'!$C$27+G$5*'점수 계산기'!$C$28+'점수 계산기'!$C$31,0))</f>
        <v>102</v>
      </c>
      <c r="H56" s="23">
        <f>IF(OR($B56-H$5&gt;74, $B56-H$5=73, $B56-H$5=1, $B56-H$5&lt;0),"",ROUND(($B56-H$5)*'점수 계산기'!$C$27+H$5*'점수 계산기'!$C$28+'점수 계산기'!$C$31,0))</f>
        <v>102</v>
      </c>
      <c r="I56" s="23">
        <f>IF(OR($B56-I$5&gt;74, $B56-I$5=73, $B56-I$5=1, $B56-I$5&lt;0),"",ROUND(($B56-I$5)*'점수 계산기'!$C$27+I$5*'점수 계산기'!$C$28+'점수 계산기'!$C$31,0))</f>
        <v>102</v>
      </c>
      <c r="J56" s="23">
        <f>IF(OR($B56-J$5&gt;74, $B56-J$5=73, $B56-J$5=1, $B56-J$5&lt;0),"",ROUND(($B56-J$5)*'점수 계산기'!$C$27+J$5*'점수 계산기'!$C$28+'점수 계산기'!$C$31,0))</f>
        <v>102</v>
      </c>
      <c r="K56" s="23">
        <f>IF(OR($B56-K$5&gt;74, $B56-K$5=73, $B56-K$5=1, $B56-K$5&lt;0),"",ROUND(($B56-K$5)*'점수 계산기'!$C$27+K$5*'점수 계산기'!$C$28+'점수 계산기'!$C$31,0))</f>
        <v>102</v>
      </c>
      <c r="L56" s="23">
        <f>IF(OR($B56-L$5&gt;74, $B56-L$5=73, $B56-L$5=1, $B56-L$5&lt;0),"",ROUND(($B56-L$5)*'점수 계산기'!$C$27+L$5*'점수 계산기'!$C$28+'점수 계산기'!$C$31,0))</f>
        <v>102</v>
      </c>
      <c r="M56" s="23">
        <f>IF(OR($B56-M$5&gt;74, $B56-M$5=73, $B56-M$5=1, $B56-M$5&lt;0),"",ROUND(($B56-M$5)*'점수 계산기'!$C$27+M$5*'점수 계산기'!$C$28+'점수 계산기'!$C$31,0))</f>
        <v>102</v>
      </c>
      <c r="N56" s="23">
        <f>IF(OR($B56-N$5&gt;74, $B56-N$5=73, $B56-N$5=1, $B56-N$5&lt;0),"",ROUND(($B56-N$5)*'점수 계산기'!$C$27+N$5*'점수 계산기'!$C$28+'점수 계산기'!$C$31,0))</f>
        <v>102</v>
      </c>
      <c r="O56" s="23">
        <f>IF(OR($B56-O$5&gt;74, $B56-O$5=73, $B56-O$5=1, $B56-O$5&lt;0),"",ROUND(($B56-O$5)*'점수 계산기'!$C$27+O$5*'점수 계산기'!$C$28+'점수 계산기'!$C$31,0))</f>
        <v>102</v>
      </c>
      <c r="P56" s="23">
        <f>IF(OR($B56-P$5&gt;74, $B56-P$5=73, $B56-P$5=1, $B56-P$5&lt;0),"",ROUND(($B56-P$5)*'점수 계산기'!$C$27+P$5*'점수 계산기'!$C$28+'점수 계산기'!$C$31,0))</f>
        <v>102</v>
      </c>
      <c r="Q56" s="23">
        <f>IF(OR($B56-Q$5&gt;74, $B56-Q$5=73, $B56-Q$5=1, $B56-Q$5&lt;0),"",ROUND(($B56-Q$5)*'점수 계산기'!$C$27+Q$5*'점수 계산기'!$C$28+'점수 계산기'!$C$31,0))</f>
        <v>102</v>
      </c>
      <c r="R56" s="23">
        <f>IF(OR($B56-R$5&gt;74, $B56-R$5=73, $B56-R$5=1, $B56-R$5&lt;0),"",ROUND(($B56-R$5)*'점수 계산기'!$C$27+R$5*'점수 계산기'!$C$28+'점수 계산기'!$C$31,0))</f>
        <v>103</v>
      </c>
      <c r="S56" s="23">
        <f>IF(OR($B56-S$5&gt;74, $B56-S$5=73, $B56-S$5=1, $B56-S$5&lt;0),"",ROUND(($B56-S$5)*'점수 계산기'!$C$27+S$5*'점수 계산기'!$C$28+'점수 계산기'!$C$31,0))</f>
        <v>103</v>
      </c>
      <c r="T56" s="23">
        <f>IF(OR($B56-T$5&gt;74, $B56-T$5=73, $B56-T$5=1, $B56-T$5&lt;0),"",ROUND(($B56-T$5)*'점수 계산기'!$C$27+T$5*'점수 계산기'!$C$28+'점수 계산기'!$C$31,0))</f>
        <v>103</v>
      </c>
      <c r="U56" s="23">
        <f>IF(OR($B56-U$5&gt;74, $B56-U$5=73, $B56-U$5=1, $B56-U$5&lt;0),"",ROUND(($B56-U$5)*'점수 계산기'!$C$27+U$5*'점수 계산기'!$C$28+'점수 계산기'!$C$31,0))</f>
        <v>103</v>
      </c>
      <c r="V56" s="23">
        <f>IF(OR($B56-V$5&gt;74, $B56-V$5=73, $B56-V$5=1, $B56-V$5&lt;0),"",ROUND(($B56-V$5)*'점수 계산기'!$C$27+V$5*'점수 계산기'!$C$28+'점수 계산기'!$C$31,0))</f>
        <v>103</v>
      </c>
      <c r="W56" s="23">
        <f>IF(OR($B56-W$5&gt;74, $B56-W$5=73, $B56-W$5=1, $B56-W$5&lt;0),"",ROUND(($B56-W$5)*'점수 계산기'!$C$27+W$5*'점수 계산기'!$C$28+'점수 계산기'!$C$31,0))</f>
        <v>103</v>
      </c>
      <c r="X56" s="23">
        <f>IF(OR($B56-X$5&gt;74, $B56-X$5=73, $B56-X$5=1, $B56-X$5&lt;0),"",ROUND(($B56-X$5)*'점수 계산기'!$C$27+X$5*'점수 계산기'!$C$28+'점수 계산기'!$C$31,0))</f>
        <v>103</v>
      </c>
      <c r="Y56" s="23">
        <f>IF(OR($B56-Y$5&gt;74, $B56-Y$5=73, $B56-Y$5=1, $B56-Y$5&lt;0),"",ROUND(($B56-Y$5)*'점수 계산기'!$C$27+Y$5*'점수 계산기'!$C$28+'점수 계산기'!$C$31,0))</f>
        <v>103</v>
      </c>
      <c r="Z56" s="23">
        <f>IF(OR($B56-Z$5&gt;74, $B56-Z$5=73, $B56-Z$5=1, $B56-Z$5&lt;0),"",ROUND(($B56-Z$5)*'점수 계산기'!$C$27+Z$5*'점수 계산기'!$C$28+'점수 계산기'!$C$31,0))</f>
        <v>103</v>
      </c>
      <c r="AA56" s="24">
        <f>IF(OR($B56-AA$5&gt;74, $B56-AA$5=73, $B56-AA$5=1, $B56-AA$5&lt;0),"",ROUND(($B56-AA$5)*'점수 계산기'!$C$27+AA$5*'점수 계산기'!$C$28+'점수 계산기'!$C$31,0))</f>
        <v>104</v>
      </c>
      <c r="AB56" s="10"/>
      <c r="AC56" s="10">
        <f t="shared" si="0"/>
        <v>101</v>
      </c>
      <c r="AD56" s="10">
        <f t="shared" si="1"/>
        <v>104</v>
      </c>
      <c r="AE56" s="10" t="str">
        <f t="shared" si="6"/>
        <v>101 ~ 104</v>
      </c>
      <c r="AF56" s="10">
        <f t="shared" si="4"/>
        <v>5</v>
      </c>
      <c r="AG56" s="10">
        <f t="shared" si="4"/>
        <v>5</v>
      </c>
      <c r="AH56" s="10">
        <f t="shared" si="5"/>
        <v>5</v>
      </c>
      <c r="AI56" s="10" t="str">
        <f t="shared" si="2"/>
        <v>5등급</v>
      </c>
      <c r="AJ56" s="11" t="e">
        <f>IF(AC56=AD56,VLOOKUP(AE56,'인원 입력 기능'!$B$5:$F$102,6,0), VLOOKUP(AC56,'인원 입력 기능'!$B$5:$F$102,6,0)&amp;" ~ "&amp;VLOOKUP(AD56,'인원 입력 기능'!$B$5:$F$102,6,0))</f>
        <v>#REF!</v>
      </c>
    </row>
    <row r="57" spans="1:36" ht="21" customHeight="1" x14ac:dyDescent="0.45">
      <c r="A57" s="7"/>
      <c r="B57" s="37">
        <v>49</v>
      </c>
      <c r="C57" s="23">
        <f>IF(OR($B57-C$5&gt;74, $B57-C$5=73, $B57-C$5=1, $B57-C$5&lt;0),"",ROUND(($B57-C$5)*'점수 계산기'!$C$27+C$5*'점수 계산기'!$C$28+'점수 계산기'!$C$31,0))</f>
        <v>100</v>
      </c>
      <c r="D57" s="23">
        <f>IF(OR($B57-D$5&gt;74, $B57-D$5=73, $B57-D$5=1, $B57-D$5&lt;0),"",ROUND(($B57-D$5)*'점수 계산기'!$C$27+D$5*'점수 계산기'!$C$28+'점수 계산기'!$C$31,0))</f>
        <v>100</v>
      </c>
      <c r="E57" s="23">
        <f>IF(OR($B57-E$5&gt;74, $B57-E$5=73, $B57-E$5=1, $B57-E$5&lt;0),"",ROUND(($B57-E$5)*'점수 계산기'!$C$27+E$5*'점수 계산기'!$C$28+'점수 계산기'!$C$31,0))</f>
        <v>101</v>
      </c>
      <c r="F57" s="23">
        <f>IF(OR($B57-F$5&gt;74, $B57-F$5=73, $B57-F$5=1, $B57-F$5&lt;0),"",ROUND(($B57-F$5)*'점수 계산기'!$C$27+F$5*'점수 계산기'!$C$28+'점수 계산기'!$C$31,0))</f>
        <v>101</v>
      </c>
      <c r="G57" s="23">
        <f>IF(OR($B57-G$5&gt;74, $B57-G$5=73, $B57-G$5=1, $B57-G$5&lt;0),"",ROUND(($B57-G$5)*'점수 계산기'!$C$27+G$5*'점수 계산기'!$C$28+'점수 계산기'!$C$31,0))</f>
        <v>101</v>
      </c>
      <c r="H57" s="23">
        <f>IF(OR($B57-H$5&gt;74, $B57-H$5=73, $B57-H$5=1, $B57-H$5&lt;0),"",ROUND(($B57-H$5)*'점수 계산기'!$C$27+H$5*'점수 계산기'!$C$28+'점수 계산기'!$C$31,0))</f>
        <v>101</v>
      </c>
      <c r="I57" s="23">
        <f>IF(OR($B57-I$5&gt;74, $B57-I$5=73, $B57-I$5=1, $B57-I$5&lt;0),"",ROUND(($B57-I$5)*'점수 계산기'!$C$27+I$5*'점수 계산기'!$C$28+'점수 계산기'!$C$31,0))</f>
        <v>101</v>
      </c>
      <c r="J57" s="23">
        <f>IF(OR($B57-J$5&gt;74, $B57-J$5=73, $B57-J$5=1, $B57-J$5&lt;0),"",ROUND(($B57-J$5)*'점수 계산기'!$C$27+J$5*'점수 계산기'!$C$28+'점수 계산기'!$C$31,0))</f>
        <v>101</v>
      </c>
      <c r="K57" s="23">
        <f>IF(OR($B57-K$5&gt;74, $B57-K$5=73, $B57-K$5=1, $B57-K$5&lt;0),"",ROUND(($B57-K$5)*'점수 계산기'!$C$27+K$5*'점수 계산기'!$C$28+'점수 계산기'!$C$31,0))</f>
        <v>101</v>
      </c>
      <c r="L57" s="23">
        <f>IF(OR($B57-L$5&gt;74, $B57-L$5=73, $B57-L$5=1, $B57-L$5&lt;0),"",ROUND(($B57-L$5)*'점수 계산기'!$C$27+L$5*'점수 계산기'!$C$28+'점수 계산기'!$C$31,0))</f>
        <v>101</v>
      </c>
      <c r="M57" s="23">
        <f>IF(OR($B57-M$5&gt;74, $B57-M$5=73, $B57-M$5=1, $B57-M$5&lt;0),"",ROUND(($B57-M$5)*'점수 계산기'!$C$27+M$5*'점수 계산기'!$C$28+'점수 계산기'!$C$31,0))</f>
        <v>101</v>
      </c>
      <c r="N57" s="23">
        <f>IF(OR($B57-N$5&gt;74, $B57-N$5=73, $B57-N$5=1, $B57-N$5&lt;0),"",ROUND(($B57-N$5)*'점수 계산기'!$C$27+N$5*'점수 계산기'!$C$28+'점수 계산기'!$C$31,0))</f>
        <v>101</v>
      </c>
      <c r="O57" s="23">
        <f>IF(OR($B57-O$5&gt;74, $B57-O$5=73, $B57-O$5=1, $B57-O$5&lt;0),"",ROUND(($B57-O$5)*'점수 계산기'!$C$27+O$5*'점수 계산기'!$C$28+'점수 계산기'!$C$31,0))</f>
        <v>101</v>
      </c>
      <c r="P57" s="23">
        <f>IF(OR($B57-P$5&gt;74, $B57-P$5=73, $B57-P$5=1, $B57-P$5&lt;0),"",ROUND(($B57-P$5)*'점수 계산기'!$C$27+P$5*'점수 계산기'!$C$28+'점수 계산기'!$C$31,0))</f>
        <v>102</v>
      </c>
      <c r="Q57" s="23">
        <f>IF(OR($B57-Q$5&gt;74, $B57-Q$5=73, $B57-Q$5=1, $B57-Q$5&lt;0),"",ROUND(($B57-Q$5)*'점수 계산기'!$C$27+Q$5*'점수 계산기'!$C$28+'점수 계산기'!$C$31,0))</f>
        <v>102</v>
      </c>
      <c r="R57" s="23">
        <f>IF(OR($B57-R$5&gt;74, $B57-R$5=73, $B57-R$5=1, $B57-R$5&lt;0),"",ROUND(($B57-R$5)*'점수 계산기'!$C$27+R$5*'점수 계산기'!$C$28+'점수 계산기'!$C$31,0))</f>
        <v>102</v>
      </c>
      <c r="S57" s="23">
        <f>IF(OR($B57-S$5&gt;74, $B57-S$5=73, $B57-S$5=1, $B57-S$5&lt;0),"",ROUND(($B57-S$5)*'점수 계산기'!$C$27+S$5*'점수 계산기'!$C$28+'점수 계산기'!$C$31,0))</f>
        <v>102</v>
      </c>
      <c r="T57" s="23">
        <f>IF(OR($B57-T$5&gt;74, $B57-T$5=73, $B57-T$5=1, $B57-T$5&lt;0),"",ROUND(($B57-T$5)*'점수 계산기'!$C$27+T$5*'점수 계산기'!$C$28+'점수 계산기'!$C$31,0))</f>
        <v>102</v>
      </c>
      <c r="U57" s="23">
        <f>IF(OR($B57-U$5&gt;74, $B57-U$5=73, $B57-U$5=1, $B57-U$5&lt;0),"",ROUND(($B57-U$5)*'점수 계산기'!$C$27+U$5*'점수 계산기'!$C$28+'점수 계산기'!$C$31,0))</f>
        <v>102</v>
      </c>
      <c r="V57" s="23">
        <f>IF(OR($B57-V$5&gt;74, $B57-V$5=73, $B57-V$5=1, $B57-V$5&lt;0),"",ROUND(($B57-V$5)*'점수 계산기'!$C$27+V$5*'점수 계산기'!$C$28+'점수 계산기'!$C$31,0))</f>
        <v>102</v>
      </c>
      <c r="W57" s="23">
        <f>IF(OR($B57-W$5&gt;74, $B57-W$5=73, $B57-W$5=1, $B57-W$5&lt;0),"",ROUND(($B57-W$5)*'점수 계산기'!$C$27+W$5*'점수 계산기'!$C$28+'점수 계산기'!$C$31,0))</f>
        <v>102</v>
      </c>
      <c r="X57" s="23">
        <f>IF(OR($B57-X$5&gt;74, $B57-X$5=73, $B57-X$5=1, $B57-X$5&lt;0),"",ROUND(($B57-X$5)*'점수 계산기'!$C$27+X$5*'점수 계산기'!$C$28+'점수 계산기'!$C$31,0))</f>
        <v>102</v>
      </c>
      <c r="Y57" s="23">
        <f>IF(OR($B57-Y$5&gt;74, $B57-Y$5=73, $B57-Y$5=1, $B57-Y$5&lt;0),"",ROUND(($B57-Y$5)*'점수 계산기'!$C$27+Y$5*'점수 계산기'!$C$28+'점수 계산기'!$C$31,0))</f>
        <v>102</v>
      </c>
      <c r="Z57" s="23">
        <f>IF(OR($B57-Z$5&gt;74, $B57-Z$5=73, $B57-Z$5=1, $B57-Z$5&lt;0),"",ROUND(($B57-Z$5)*'점수 계산기'!$C$27+Z$5*'점수 계산기'!$C$28+'점수 계산기'!$C$31,0))</f>
        <v>103</v>
      </c>
      <c r="AA57" s="24">
        <f>IF(OR($B57-AA$5&gt;74, $B57-AA$5=73, $B57-AA$5=1, $B57-AA$5&lt;0),"",ROUND(($B57-AA$5)*'점수 계산기'!$C$27+AA$5*'점수 계산기'!$C$28+'점수 계산기'!$C$31,0))</f>
        <v>103</v>
      </c>
      <c r="AB57" s="10"/>
      <c r="AC57" s="10">
        <f t="shared" si="0"/>
        <v>100</v>
      </c>
      <c r="AD57" s="10">
        <f t="shared" si="1"/>
        <v>103</v>
      </c>
      <c r="AE57" s="10" t="str">
        <f t="shared" si="6"/>
        <v>100 ~ 103</v>
      </c>
      <c r="AF57" s="10">
        <f t="shared" si="4"/>
        <v>5</v>
      </c>
      <c r="AG57" s="10">
        <f t="shared" si="4"/>
        <v>5</v>
      </c>
      <c r="AH57" s="10">
        <f t="shared" si="5"/>
        <v>5</v>
      </c>
      <c r="AI57" s="10" t="str">
        <f t="shared" si="2"/>
        <v>5등급</v>
      </c>
      <c r="AJ57" s="11" t="e">
        <f>IF(AC57=AD57,VLOOKUP(AE57,'인원 입력 기능'!$B$5:$F$102,6,0), VLOOKUP(AC57,'인원 입력 기능'!$B$5:$F$102,6,0)&amp;" ~ "&amp;VLOOKUP(AD57,'인원 입력 기능'!$B$5:$F$102,6,0))</f>
        <v>#REF!</v>
      </c>
    </row>
    <row r="58" spans="1:36" ht="21" customHeight="1" x14ac:dyDescent="0.45">
      <c r="A58" s="7"/>
      <c r="B58" s="38">
        <v>48</v>
      </c>
      <c r="C58" s="25">
        <f>IF(OR($B58-C$5&gt;74, $B58-C$5=73, $B58-C$5=1, $B58-C$5&lt;0),"",ROUND(($B58-C$5)*'점수 계산기'!$C$27+C$5*'점수 계산기'!$C$28+'점수 계산기'!$C$31,0))</f>
        <v>99</v>
      </c>
      <c r="D58" s="25">
        <f>IF(OR($B58-D$5&gt;74, $B58-D$5=73, $B58-D$5=1, $B58-D$5&lt;0),"",ROUND(($B58-D$5)*'점수 계산기'!$C$27+D$5*'점수 계산기'!$C$28+'점수 계산기'!$C$31,0))</f>
        <v>100</v>
      </c>
      <c r="E58" s="25">
        <f>IF(OR($B58-E$5&gt;74, $B58-E$5=73, $B58-E$5=1, $B58-E$5&lt;0),"",ROUND(($B58-E$5)*'점수 계산기'!$C$27+E$5*'점수 계산기'!$C$28+'점수 계산기'!$C$31,0))</f>
        <v>100</v>
      </c>
      <c r="F58" s="25">
        <f>IF(OR($B58-F$5&gt;74, $B58-F$5=73, $B58-F$5=1, $B58-F$5&lt;0),"",ROUND(($B58-F$5)*'점수 계산기'!$C$27+F$5*'점수 계산기'!$C$28+'점수 계산기'!$C$31,0))</f>
        <v>100</v>
      </c>
      <c r="G58" s="25">
        <f>IF(OR($B58-G$5&gt;74, $B58-G$5=73, $B58-G$5=1, $B58-G$5&lt;0),"",ROUND(($B58-G$5)*'점수 계산기'!$C$27+G$5*'점수 계산기'!$C$28+'점수 계산기'!$C$31,0))</f>
        <v>100</v>
      </c>
      <c r="H58" s="25">
        <f>IF(OR($B58-H$5&gt;74, $B58-H$5=73, $B58-H$5=1, $B58-H$5&lt;0),"",ROUND(($B58-H$5)*'점수 계산기'!$C$27+H$5*'점수 계산기'!$C$28+'점수 계산기'!$C$31,0))</f>
        <v>100</v>
      </c>
      <c r="I58" s="25">
        <f>IF(OR($B58-I$5&gt;74, $B58-I$5=73, $B58-I$5=1, $B58-I$5&lt;0),"",ROUND(($B58-I$5)*'점수 계산기'!$C$27+I$5*'점수 계산기'!$C$28+'점수 계산기'!$C$31,0))</f>
        <v>100</v>
      </c>
      <c r="J58" s="25">
        <f>IF(OR($B58-J$5&gt;74, $B58-J$5=73, $B58-J$5=1, $B58-J$5&lt;0),"",ROUND(($B58-J$5)*'점수 계산기'!$C$27+J$5*'점수 계산기'!$C$28+'점수 계산기'!$C$31,0))</f>
        <v>100</v>
      </c>
      <c r="K58" s="25">
        <f>IF(OR($B58-K$5&gt;74, $B58-K$5=73, $B58-K$5=1, $B58-K$5&lt;0),"",ROUND(($B58-K$5)*'점수 계산기'!$C$27+K$5*'점수 계산기'!$C$28+'점수 계산기'!$C$31,0))</f>
        <v>100</v>
      </c>
      <c r="L58" s="25">
        <f>IF(OR($B58-L$5&gt;74, $B58-L$5=73, $B58-L$5=1, $B58-L$5&lt;0),"",ROUND(($B58-L$5)*'점수 계산기'!$C$27+L$5*'점수 계산기'!$C$28+'점수 계산기'!$C$31,0))</f>
        <v>100</v>
      </c>
      <c r="M58" s="25">
        <f>IF(OR($B58-M$5&gt;74, $B58-M$5=73, $B58-M$5=1, $B58-M$5&lt;0),"",ROUND(($B58-M$5)*'점수 계산기'!$C$27+M$5*'점수 계산기'!$C$28+'점수 계산기'!$C$31,0))</f>
        <v>100</v>
      </c>
      <c r="N58" s="25">
        <f>IF(OR($B58-N$5&gt;74, $B58-N$5=73, $B58-N$5=1, $B58-N$5&lt;0),"",ROUND(($B58-N$5)*'점수 계산기'!$C$27+N$5*'점수 계산기'!$C$28+'점수 계산기'!$C$31,0))</f>
        <v>101</v>
      </c>
      <c r="O58" s="25">
        <f>IF(OR($B58-O$5&gt;74, $B58-O$5=73, $B58-O$5=1, $B58-O$5&lt;0),"",ROUND(($B58-O$5)*'점수 계산기'!$C$27+O$5*'점수 계산기'!$C$28+'점수 계산기'!$C$31,0))</f>
        <v>101</v>
      </c>
      <c r="P58" s="25">
        <f>IF(OR($B58-P$5&gt;74, $B58-P$5=73, $B58-P$5=1, $B58-P$5&lt;0),"",ROUND(($B58-P$5)*'점수 계산기'!$C$27+P$5*'점수 계산기'!$C$28+'점수 계산기'!$C$31,0))</f>
        <v>101</v>
      </c>
      <c r="Q58" s="25">
        <f>IF(OR($B58-Q$5&gt;74, $B58-Q$5=73, $B58-Q$5=1, $B58-Q$5&lt;0),"",ROUND(($B58-Q$5)*'점수 계산기'!$C$27+Q$5*'점수 계산기'!$C$28+'점수 계산기'!$C$31,0))</f>
        <v>101</v>
      </c>
      <c r="R58" s="25">
        <f>IF(OR($B58-R$5&gt;74, $B58-R$5=73, $B58-R$5=1, $B58-R$5&lt;0),"",ROUND(($B58-R$5)*'점수 계산기'!$C$27+R$5*'점수 계산기'!$C$28+'점수 계산기'!$C$31,0))</f>
        <v>101</v>
      </c>
      <c r="S58" s="25">
        <f>IF(OR($B58-S$5&gt;74, $B58-S$5=73, $B58-S$5=1, $B58-S$5&lt;0),"",ROUND(($B58-S$5)*'점수 계산기'!$C$27+S$5*'점수 계산기'!$C$28+'점수 계산기'!$C$31,0))</f>
        <v>101</v>
      </c>
      <c r="T58" s="25">
        <f>IF(OR($B58-T$5&gt;74, $B58-T$5=73, $B58-T$5=1, $B58-T$5&lt;0),"",ROUND(($B58-T$5)*'점수 계산기'!$C$27+T$5*'점수 계산기'!$C$28+'점수 계산기'!$C$31,0))</f>
        <v>101</v>
      </c>
      <c r="U58" s="25">
        <f>IF(OR($B58-U$5&gt;74, $B58-U$5=73, $B58-U$5=1, $B58-U$5&lt;0),"",ROUND(($B58-U$5)*'점수 계산기'!$C$27+U$5*'점수 계산기'!$C$28+'점수 계산기'!$C$31,0))</f>
        <v>101</v>
      </c>
      <c r="V58" s="25">
        <f>IF(OR($B58-V$5&gt;74, $B58-V$5=73, $B58-V$5=1, $B58-V$5&lt;0),"",ROUND(($B58-V$5)*'점수 계산기'!$C$27+V$5*'점수 계산기'!$C$28+'점수 계산기'!$C$31,0))</f>
        <v>101</v>
      </c>
      <c r="W58" s="25">
        <f>IF(OR($B58-W$5&gt;74, $B58-W$5=73, $B58-W$5=1, $B58-W$5&lt;0),"",ROUND(($B58-W$5)*'점수 계산기'!$C$27+W$5*'점수 계산기'!$C$28+'점수 계산기'!$C$31,0))</f>
        <v>101</v>
      </c>
      <c r="X58" s="25">
        <f>IF(OR($B58-X$5&gt;74, $B58-X$5=73, $B58-X$5=1, $B58-X$5&lt;0),"",ROUND(($B58-X$5)*'점수 계산기'!$C$27+X$5*'점수 계산기'!$C$28+'점수 계산기'!$C$31,0))</f>
        <v>102</v>
      </c>
      <c r="Y58" s="25">
        <f>IF(OR($B58-Y$5&gt;74, $B58-Y$5=73, $B58-Y$5=1, $B58-Y$5&lt;0),"",ROUND(($B58-Y$5)*'점수 계산기'!$C$27+Y$5*'점수 계산기'!$C$28+'점수 계산기'!$C$31,0))</f>
        <v>102</v>
      </c>
      <c r="Z58" s="25">
        <f>IF(OR($B58-Z$5&gt;74, $B58-Z$5=73, $B58-Z$5=1, $B58-Z$5&lt;0),"",ROUND(($B58-Z$5)*'점수 계산기'!$C$27+Z$5*'점수 계산기'!$C$28+'점수 계산기'!$C$31,0))</f>
        <v>102</v>
      </c>
      <c r="AA58" s="26">
        <f>IF(OR($B58-AA$5&gt;74, $B58-AA$5=73, $B58-AA$5=1, $B58-AA$5&lt;0),"",ROUND(($B58-AA$5)*'점수 계산기'!$C$27+AA$5*'점수 계산기'!$C$28+'점수 계산기'!$C$31,0))</f>
        <v>102</v>
      </c>
      <c r="AB58" s="10"/>
      <c r="AC58" s="10">
        <f t="shared" si="0"/>
        <v>99</v>
      </c>
      <c r="AD58" s="10">
        <f t="shared" si="1"/>
        <v>102</v>
      </c>
      <c r="AE58" s="10" t="str">
        <f t="shared" si="6"/>
        <v>99 ~ 102</v>
      </c>
      <c r="AF58" s="10">
        <f t="shared" si="4"/>
        <v>5</v>
      </c>
      <c r="AG58" s="10">
        <f t="shared" si="4"/>
        <v>5</v>
      </c>
      <c r="AH58" s="10">
        <f t="shared" si="5"/>
        <v>5</v>
      </c>
      <c r="AI58" s="10" t="str">
        <f t="shared" si="2"/>
        <v>5등급</v>
      </c>
      <c r="AJ58" s="11" t="e">
        <f>IF(AC58=AD58,VLOOKUP(AE58,'인원 입력 기능'!$B$5:$F$102,6,0), VLOOKUP(AC58,'인원 입력 기능'!$B$5:$F$102,6,0)&amp;" ~ "&amp;VLOOKUP(AD58,'인원 입력 기능'!$B$5:$F$102,6,0))</f>
        <v>#REF!</v>
      </c>
    </row>
    <row r="59" spans="1:36" ht="21" customHeight="1" x14ac:dyDescent="0.45">
      <c r="A59" s="7"/>
      <c r="B59" s="38">
        <v>47</v>
      </c>
      <c r="C59" s="25">
        <f>IF(OR($B59-C$5&gt;74, $B59-C$5=73, $B59-C$5=1, $B59-C$5&lt;0),"",ROUND(($B59-C$5)*'점수 계산기'!$C$27+C$5*'점수 계산기'!$C$28+'점수 계산기'!$C$31,0))</f>
        <v>99</v>
      </c>
      <c r="D59" s="25">
        <f>IF(OR($B59-D$5&gt;74, $B59-D$5=73, $B59-D$5=1, $B59-D$5&lt;0),"",ROUND(($B59-D$5)*'점수 계산기'!$C$27+D$5*'점수 계산기'!$C$28+'점수 계산기'!$C$31,0))</f>
        <v>99</v>
      </c>
      <c r="E59" s="25">
        <f>IF(OR($B59-E$5&gt;74, $B59-E$5=73, $B59-E$5=1, $B59-E$5&lt;0),"",ROUND(($B59-E$5)*'점수 계산기'!$C$27+E$5*'점수 계산기'!$C$28+'점수 계산기'!$C$31,0))</f>
        <v>99</v>
      </c>
      <c r="F59" s="25">
        <f>IF(OR($B59-F$5&gt;74, $B59-F$5=73, $B59-F$5=1, $B59-F$5&lt;0),"",ROUND(($B59-F$5)*'점수 계산기'!$C$27+F$5*'점수 계산기'!$C$28+'점수 계산기'!$C$31,0))</f>
        <v>99</v>
      </c>
      <c r="G59" s="25">
        <f>IF(OR($B59-G$5&gt;74, $B59-G$5=73, $B59-G$5=1, $B59-G$5&lt;0),"",ROUND(($B59-G$5)*'점수 계산기'!$C$27+G$5*'점수 계산기'!$C$28+'점수 계산기'!$C$31,0))</f>
        <v>99</v>
      </c>
      <c r="H59" s="25">
        <f>IF(OR($B59-H$5&gt;74, $B59-H$5=73, $B59-H$5=1, $B59-H$5&lt;0),"",ROUND(($B59-H$5)*'점수 계산기'!$C$27+H$5*'점수 계산기'!$C$28+'점수 계산기'!$C$31,0))</f>
        <v>99</v>
      </c>
      <c r="I59" s="25">
        <f>IF(OR($B59-I$5&gt;74, $B59-I$5=73, $B59-I$5=1, $B59-I$5&lt;0),"",ROUND(($B59-I$5)*'점수 계산기'!$C$27+I$5*'점수 계산기'!$C$28+'점수 계산기'!$C$31,0))</f>
        <v>99</v>
      </c>
      <c r="J59" s="25">
        <f>IF(OR($B59-J$5&gt;74, $B59-J$5=73, $B59-J$5=1, $B59-J$5&lt;0),"",ROUND(($B59-J$5)*'점수 계산기'!$C$27+J$5*'점수 계산기'!$C$28+'점수 계산기'!$C$31,0))</f>
        <v>99</v>
      </c>
      <c r="K59" s="25">
        <f>IF(OR($B59-K$5&gt;74, $B59-K$5=73, $B59-K$5=1, $B59-K$5&lt;0),"",ROUND(($B59-K$5)*'점수 계산기'!$C$27+K$5*'점수 계산기'!$C$28+'점수 계산기'!$C$31,0))</f>
        <v>99</v>
      </c>
      <c r="L59" s="25">
        <f>IF(OR($B59-L$5&gt;74, $B59-L$5=73, $B59-L$5=1, $B59-L$5&lt;0),"",ROUND(($B59-L$5)*'점수 계산기'!$C$27+L$5*'점수 계산기'!$C$28+'점수 계산기'!$C$31,0))</f>
        <v>100</v>
      </c>
      <c r="M59" s="25">
        <f>IF(OR($B59-M$5&gt;74, $B59-M$5=73, $B59-M$5=1, $B59-M$5&lt;0),"",ROUND(($B59-M$5)*'점수 계산기'!$C$27+M$5*'점수 계산기'!$C$28+'점수 계산기'!$C$31,0))</f>
        <v>100</v>
      </c>
      <c r="N59" s="25">
        <f>IF(OR($B59-N$5&gt;74, $B59-N$5=73, $B59-N$5=1, $B59-N$5&lt;0),"",ROUND(($B59-N$5)*'점수 계산기'!$C$27+N$5*'점수 계산기'!$C$28+'점수 계산기'!$C$31,0))</f>
        <v>100</v>
      </c>
      <c r="O59" s="25">
        <f>IF(OR($B59-O$5&gt;74, $B59-O$5=73, $B59-O$5=1, $B59-O$5&lt;0),"",ROUND(($B59-O$5)*'점수 계산기'!$C$27+O$5*'점수 계산기'!$C$28+'점수 계산기'!$C$31,0))</f>
        <v>100</v>
      </c>
      <c r="P59" s="25">
        <f>IF(OR($B59-P$5&gt;74, $B59-P$5=73, $B59-P$5=1, $B59-P$5&lt;0),"",ROUND(($B59-P$5)*'점수 계산기'!$C$27+P$5*'점수 계산기'!$C$28+'점수 계산기'!$C$31,0))</f>
        <v>100</v>
      </c>
      <c r="Q59" s="25">
        <f>IF(OR($B59-Q$5&gt;74, $B59-Q$5=73, $B59-Q$5=1, $B59-Q$5&lt;0),"",ROUND(($B59-Q$5)*'점수 계산기'!$C$27+Q$5*'점수 계산기'!$C$28+'점수 계산기'!$C$31,0))</f>
        <v>100</v>
      </c>
      <c r="R59" s="25">
        <f>IF(OR($B59-R$5&gt;74, $B59-R$5=73, $B59-R$5=1, $B59-R$5&lt;0),"",ROUND(($B59-R$5)*'점수 계산기'!$C$27+R$5*'점수 계산기'!$C$28+'점수 계산기'!$C$31,0))</f>
        <v>100</v>
      </c>
      <c r="S59" s="25">
        <f>IF(OR($B59-S$5&gt;74, $B59-S$5=73, $B59-S$5=1, $B59-S$5&lt;0),"",ROUND(($B59-S$5)*'점수 계산기'!$C$27+S$5*'점수 계산기'!$C$28+'점수 계산기'!$C$31,0))</f>
        <v>100</v>
      </c>
      <c r="T59" s="25">
        <f>IF(OR($B59-T$5&gt;74, $B59-T$5=73, $B59-T$5=1, $B59-T$5&lt;0),"",ROUND(($B59-T$5)*'점수 계산기'!$C$27+T$5*'점수 계산기'!$C$28+'점수 계산기'!$C$31,0))</f>
        <v>100</v>
      </c>
      <c r="U59" s="25">
        <f>IF(OR($B59-U$5&gt;74, $B59-U$5=73, $B59-U$5=1, $B59-U$5&lt;0),"",ROUND(($B59-U$5)*'점수 계산기'!$C$27+U$5*'점수 계산기'!$C$28+'점수 계산기'!$C$31,0))</f>
        <v>100</v>
      </c>
      <c r="V59" s="25">
        <f>IF(OR($B59-V$5&gt;74, $B59-V$5=73, $B59-V$5=1, $B59-V$5&lt;0),"",ROUND(($B59-V$5)*'점수 계산기'!$C$27+V$5*'점수 계산기'!$C$28+'점수 계산기'!$C$31,0))</f>
        <v>101</v>
      </c>
      <c r="W59" s="25">
        <f>IF(OR($B59-W$5&gt;74, $B59-W$5=73, $B59-W$5=1, $B59-W$5&lt;0),"",ROUND(($B59-W$5)*'점수 계산기'!$C$27+W$5*'점수 계산기'!$C$28+'점수 계산기'!$C$31,0))</f>
        <v>101</v>
      </c>
      <c r="X59" s="25">
        <f>IF(OR($B59-X$5&gt;74, $B59-X$5=73, $B59-X$5=1, $B59-X$5&lt;0),"",ROUND(($B59-X$5)*'점수 계산기'!$C$27+X$5*'점수 계산기'!$C$28+'점수 계산기'!$C$31,0))</f>
        <v>101</v>
      </c>
      <c r="Y59" s="25">
        <f>IF(OR($B59-Y$5&gt;74, $B59-Y$5=73, $B59-Y$5=1, $B59-Y$5&lt;0),"",ROUND(($B59-Y$5)*'점수 계산기'!$C$27+Y$5*'점수 계산기'!$C$28+'점수 계산기'!$C$31,0))</f>
        <v>101</v>
      </c>
      <c r="Z59" s="25">
        <f>IF(OR($B59-Z$5&gt;74, $B59-Z$5=73, $B59-Z$5=1, $B59-Z$5&lt;0),"",ROUND(($B59-Z$5)*'점수 계산기'!$C$27+Z$5*'점수 계산기'!$C$28+'점수 계산기'!$C$31,0))</f>
        <v>101</v>
      </c>
      <c r="AA59" s="26">
        <f>IF(OR($B59-AA$5&gt;74, $B59-AA$5=73, $B59-AA$5=1, $B59-AA$5&lt;0),"",ROUND(($B59-AA$5)*'점수 계산기'!$C$27+AA$5*'점수 계산기'!$C$28+'점수 계산기'!$C$31,0))</f>
        <v>101</v>
      </c>
      <c r="AB59" s="10"/>
      <c r="AC59" s="10">
        <f t="shared" si="0"/>
        <v>99</v>
      </c>
      <c r="AD59" s="10">
        <f t="shared" si="1"/>
        <v>101</v>
      </c>
      <c r="AE59" s="10" t="str">
        <f t="shared" si="6"/>
        <v>99 ~ 101</v>
      </c>
      <c r="AF59" s="10">
        <f t="shared" si="4"/>
        <v>5</v>
      </c>
      <c r="AG59" s="10">
        <f t="shared" si="4"/>
        <v>5</v>
      </c>
      <c r="AH59" s="10">
        <f t="shared" si="5"/>
        <v>5</v>
      </c>
      <c r="AI59" s="10" t="str">
        <f t="shared" si="2"/>
        <v>5등급</v>
      </c>
      <c r="AJ59" s="11" t="e">
        <f>IF(AC59=AD59,VLOOKUP(AE59,'인원 입력 기능'!$B$5:$F$102,6,0), VLOOKUP(AC59,'인원 입력 기능'!$B$5:$F$102,6,0)&amp;" ~ "&amp;VLOOKUP(AD59,'인원 입력 기능'!$B$5:$F$102,6,0))</f>
        <v>#REF!</v>
      </c>
    </row>
    <row r="60" spans="1:36" ht="21" customHeight="1" x14ac:dyDescent="0.45">
      <c r="A60" s="7"/>
      <c r="B60" s="38">
        <v>46</v>
      </c>
      <c r="C60" s="25">
        <f>IF(OR($B60-C$5&gt;74, $B60-C$5=73, $B60-C$5=1, $B60-C$5&lt;0),"",ROUND(($B60-C$5)*'점수 계산기'!$C$27+C$5*'점수 계산기'!$C$28+'점수 계산기'!$C$31,0))</f>
        <v>98</v>
      </c>
      <c r="D60" s="25">
        <f>IF(OR($B60-D$5&gt;74, $B60-D$5=73, $B60-D$5=1, $B60-D$5&lt;0),"",ROUND(($B60-D$5)*'점수 계산기'!$C$27+D$5*'점수 계산기'!$C$28+'점수 계산기'!$C$31,0))</f>
        <v>98</v>
      </c>
      <c r="E60" s="25">
        <f>IF(OR($B60-E$5&gt;74, $B60-E$5=73, $B60-E$5=1, $B60-E$5&lt;0),"",ROUND(($B60-E$5)*'점수 계산기'!$C$27+E$5*'점수 계산기'!$C$28+'점수 계산기'!$C$31,0))</f>
        <v>98</v>
      </c>
      <c r="F60" s="25">
        <f>IF(OR($B60-F$5&gt;74, $B60-F$5=73, $B60-F$5=1, $B60-F$5&lt;0),"",ROUND(($B60-F$5)*'점수 계산기'!$C$27+F$5*'점수 계산기'!$C$28+'점수 계산기'!$C$31,0))</f>
        <v>98</v>
      </c>
      <c r="G60" s="25">
        <f>IF(OR($B60-G$5&gt;74, $B60-G$5=73, $B60-G$5=1, $B60-G$5&lt;0),"",ROUND(($B60-G$5)*'점수 계산기'!$C$27+G$5*'점수 계산기'!$C$28+'점수 계산기'!$C$31,0))</f>
        <v>98</v>
      </c>
      <c r="H60" s="25">
        <f>IF(OR($B60-H$5&gt;74, $B60-H$5=73, $B60-H$5=1, $B60-H$5&lt;0),"",ROUND(($B60-H$5)*'점수 계산기'!$C$27+H$5*'점수 계산기'!$C$28+'점수 계산기'!$C$31,0))</f>
        <v>98</v>
      </c>
      <c r="I60" s="25">
        <f>IF(OR($B60-I$5&gt;74, $B60-I$5=73, $B60-I$5=1, $B60-I$5&lt;0),"",ROUND(($B60-I$5)*'점수 계산기'!$C$27+I$5*'점수 계산기'!$C$28+'점수 계산기'!$C$31,0))</f>
        <v>98</v>
      </c>
      <c r="J60" s="25">
        <f>IF(OR($B60-J$5&gt;74, $B60-J$5=73, $B60-J$5=1, $B60-J$5&lt;0),"",ROUND(($B60-J$5)*'점수 계산기'!$C$27+J$5*'점수 계산기'!$C$28+'점수 계산기'!$C$31,0))</f>
        <v>99</v>
      </c>
      <c r="K60" s="25">
        <f>IF(OR($B60-K$5&gt;74, $B60-K$5=73, $B60-K$5=1, $B60-K$5&lt;0),"",ROUND(($B60-K$5)*'점수 계산기'!$C$27+K$5*'점수 계산기'!$C$28+'점수 계산기'!$C$31,0))</f>
        <v>99</v>
      </c>
      <c r="L60" s="25">
        <f>IF(OR($B60-L$5&gt;74, $B60-L$5=73, $B60-L$5=1, $B60-L$5&lt;0),"",ROUND(($B60-L$5)*'점수 계산기'!$C$27+L$5*'점수 계산기'!$C$28+'점수 계산기'!$C$31,0))</f>
        <v>99</v>
      </c>
      <c r="M60" s="25">
        <f>IF(OR($B60-M$5&gt;74, $B60-M$5=73, $B60-M$5=1, $B60-M$5&lt;0),"",ROUND(($B60-M$5)*'점수 계산기'!$C$27+M$5*'점수 계산기'!$C$28+'점수 계산기'!$C$31,0))</f>
        <v>99</v>
      </c>
      <c r="N60" s="25">
        <f>IF(OR($B60-N$5&gt;74, $B60-N$5=73, $B60-N$5=1, $B60-N$5&lt;0),"",ROUND(($B60-N$5)*'점수 계산기'!$C$27+N$5*'점수 계산기'!$C$28+'점수 계산기'!$C$31,0))</f>
        <v>99</v>
      </c>
      <c r="O60" s="25">
        <f>IF(OR($B60-O$5&gt;74, $B60-O$5=73, $B60-O$5=1, $B60-O$5&lt;0),"",ROUND(($B60-O$5)*'점수 계산기'!$C$27+O$5*'점수 계산기'!$C$28+'점수 계산기'!$C$31,0))</f>
        <v>99</v>
      </c>
      <c r="P60" s="25">
        <f>IF(OR($B60-P$5&gt;74, $B60-P$5=73, $B60-P$5=1, $B60-P$5&lt;0),"",ROUND(($B60-P$5)*'점수 계산기'!$C$27+P$5*'점수 계산기'!$C$28+'점수 계산기'!$C$31,0))</f>
        <v>99</v>
      </c>
      <c r="Q60" s="25">
        <f>IF(OR($B60-Q$5&gt;74, $B60-Q$5=73, $B60-Q$5=1, $B60-Q$5&lt;0),"",ROUND(($B60-Q$5)*'점수 계산기'!$C$27+Q$5*'점수 계산기'!$C$28+'점수 계산기'!$C$31,0))</f>
        <v>99</v>
      </c>
      <c r="R60" s="25">
        <f>IF(OR($B60-R$5&gt;74, $B60-R$5=73, $B60-R$5=1, $B60-R$5&lt;0),"",ROUND(($B60-R$5)*'점수 계산기'!$C$27+R$5*'점수 계산기'!$C$28+'점수 계산기'!$C$31,0))</f>
        <v>99</v>
      </c>
      <c r="S60" s="25">
        <f>IF(OR($B60-S$5&gt;74, $B60-S$5=73, $B60-S$5=1, $B60-S$5&lt;0),"",ROUND(($B60-S$5)*'점수 계산기'!$C$27+S$5*'점수 계산기'!$C$28+'점수 계산기'!$C$31,0))</f>
        <v>99</v>
      </c>
      <c r="T60" s="25">
        <f>IF(OR($B60-T$5&gt;74, $B60-T$5=73, $B60-T$5=1, $B60-T$5&lt;0),"",ROUND(($B60-T$5)*'점수 계산기'!$C$27+T$5*'점수 계산기'!$C$28+'점수 계산기'!$C$31,0))</f>
        <v>100</v>
      </c>
      <c r="U60" s="25">
        <f>IF(OR($B60-U$5&gt;74, $B60-U$5=73, $B60-U$5=1, $B60-U$5&lt;0),"",ROUND(($B60-U$5)*'점수 계산기'!$C$27+U$5*'점수 계산기'!$C$28+'점수 계산기'!$C$31,0))</f>
        <v>100</v>
      </c>
      <c r="V60" s="25">
        <f>IF(OR($B60-V$5&gt;74, $B60-V$5=73, $B60-V$5=1, $B60-V$5&lt;0),"",ROUND(($B60-V$5)*'점수 계산기'!$C$27+V$5*'점수 계산기'!$C$28+'점수 계산기'!$C$31,0))</f>
        <v>100</v>
      </c>
      <c r="W60" s="25">
        <f>IF(OR($B60-W$5&gt;74, $B60-W$5=73, $B60-W$5=1, $B60-W$5&lt;0),"",ROUND(($B60-W$5)*'점수 계산기'!$C$27+W$5*'점수 계산기'!$C$28+'점수 계산기'!$C$31,0))</f>
        <v>100</v>
      </c>
      <c r="X60" s="25">
        <f>IF(OR($B60-X$5&gt;74, $B60-X$5=73, $B60-X$5=1, $B60-X$5&lt;0),"",ROUND(($B60-X$5)*'점수 계산기'!$C$27+X$5*'점수 계산기'!$C$28+'점수 계산기'!$C$31,0))</f>
        <v>100</v>
      </c>
      <c r="Y60" s="25">
        <f>IF(OR($B60-Y$5&gt;74, $B60-Y$5=73, $B60-Y$5=1, $B60-Y$5&lt;0),"",ROUND(($B60-Y$5)*'점수 계산기'!$C$27+Y$5*'점수 계산기'!$C$28+'점수 계산기'!$C$31,0))</f>
        <v>100</v>
      </c>
      <c r="Z60" s="25">
        <f>IF(OR($B60-Z$5&gt;74, $B60-Z$5=73, $B60-Z$5=1, $B60-Z$5&lt;0),"",ROUND(($B60-Z$5)*'점수 계산기'!$C$27+Z$5*'점수 계산기'!$C$28+'점수 계산기'!$C$31,0))</f>
        <v>100</v>
      </c>
      <c r="AA60" s="26">
        <f>IF(OR($B60-AA$5&gt;74, $B60-AA$5=73, $B60-AA$5=1, $B60-AA$5&lt;0),"",ROUND(($B60-AA$5)*'점수 계산기'!$C$27+AA$5*'점수 계산기'!$C$28+'점수 계산기'!$C$31,0))</f>
        <v>100</v>
      </c>
      <c r="AB60" s="10"/>
      <c r="AC60" s="10">
        <f t="shared" si="0"/>
        <v>98</v>
      </c>
      <c r="AD60" s="10">
        <f t="shared" si="1"/>
        <v>100</v>
      </c>
      <c r="AE60" s="10" t="str">
        <f t="shared" si="6"/>
        <v>98 ~ 100</v>
      </c>
      <c r="AF60" s="10">
        <f t="shared" si="4"/>
        <v>5</v>
      </c>
      <c r="AG60" s="10">
        <f t="shared" si="4"/>
        <v>5</v>
      </c>
      <c r="AH60" s="10">
        <f t="shared" si="5"/>
        <v>5</v>
      </c>
      <c r="AI60" s="10" t="str">
        <f t="shared" si="2"/>
        <v>5등급</v>
      </c>
      <c r="AJ60" s="11" t="e">
        <f>IF(AC60=AD60,VLOOKUP(AE60,'인원 입력 기능'!$B$5:$F$102,6,0), VLOOKUP(AC60,'인원 입력 기능'!$B$5:$F$102,6,0)&amp;" ~ "&amp;VLOOKUP(AD60,'인원 입력 기능'!$B$5:$F$102,6,0))</f>
        <v>#REF!</v>
      </c>
    </row>
    <row r="61" spans="1:36" ht="21" customHeight="1" x14ac:dyDescent="0.45">
      <c r="A61" s="7"/>
      <c r="B61" s="38">
        <v>45</v>
      </c>
      <c r="C61" s="25">
        <f>IF(OR($B61-C$5&gt;74, $B61-C$5=73, $B61-C$5=1, $B61-C$5&lt;0),"",ROUND(($B61-C$5)*'점수 계산기'!$C$27+C$5*'점수 계산기'!$C$28+'점수 계산기'!$C$31,0))</f>
        <v>97</v>
      </c>
      <c r="D61" s="25">
        <f>IF(OR($B61-D$5&gt;74, $B61-D$5=73, $B61-D$5=1, $B61-D$5&lt;0),"",ROUND(($B61-D$5)*'점수 계산기'!$C$27+D$5*'점수 계산기'!$C$28+'점수 계산기'!$C$31,0))</f>
        <v>97</v>
      </c>
      <c r="E61" s="25">
        <f>IF(OR($B61-E$5&gt;74, $B61-E$5=73, $B61-E$5=1, $B61-E$5&lt;0),"",ROUND(($B61-E$5)*'점수 계산기'!$C$27+E$5*'점수 계산기'!$C$28+'점수 계산기'!$C$31,0))</f>
        <v>97</v>
      </c>
      <c r="F61" s="25">
        <f>IF(OR($B61-F$5&gt;74, $B61-F$5=73, $B61-F$5=1, $B61-F$5&lt;0),"",ROUND(($B61-F$5)*'점수 계산기'!$C$27+F$5*'점수 계산기'!$C$28+'점수 계산기'!$C$31,0))</f>
        <v>97</v>
      </c>
      <c r="G61" s="25">
        <f>IF(OR($B61-G$5&gt;74, $B61-G$5=73, $B61-G$5=1, $B61-G$5&lt;0),"",ROUND(($B61-G$5)*'점수 계산기'!$C$27+G$5*'점수 계산기'!$C$28+'점수 계산기'!$C$31,0))</f>
        <v>97</v>
      </c>
      <c r="H61" s="25">
        <f>IF(OR($B61-H$5&gt;74, $B61-H$5=73, $B61-H$5=1, $B61-H$5&lt;0),"",ROUND(($B61-H$5)*'점수 계산기'!$C$27+H$5*'점수 계산기'!$C$28+'점수 계산기'!$C$31,0))</f>
        <v>98</v>
      </c>
      <c r="I61" s="25">
        <f>IF(OR($B61-I$5&gt;74, $B61-I$5=73, $B61-I$5=1, $B61-I$5&lt;0),"",ROUND(($B61-I$5)*'점수 계산기'!$C$27+I$5*'점수 계산기'!$C$28+'점수 계산기'!$C$31,0))</f>
        <v>98</v>
      </c>
      <c r="J61" s="25">
        <f>IF(OR($B61-J$5&gt;74, $B61-J$5=73, $B61-J$5=1, $B61-J$5&lt;0),"",ROUND(($B61-J$5)*'점수 계산기'!$C$27+J$5*'점수 계산기'!$C$28+'점수 계산기'!$C$31,0))</f>
        <v>98</v>
      </c>
      <c r="K61" s="25">
        <f>IF(OR($B61-K$5&gt;74, $B61-K$5=73, $B61-K$5=1, $B61-K$5&lt;0),"",ROUND(($B61-K$5)*'점수 계산기'!$C$27+K$5*'점수 계산기'!$C$28+'점수 계산기'!$C$31,0))</f>
        <v>98</v>
      </c>
      <c r="L61" s="25">
        <f>IF(OR($B61-L$5&gt;74, $B61-L$5=73, $B61-L$5=1, $B61-L$5&lt;0),"",ROUND(($B61-L$5)*'점수 계산기'!$C$27+L$5*'점수 계산기'!$C$28+'점수 계산기'!$C$31,0))</f>
        <v>98</v>
      </c>
      <c r="M61" s="25">
        <f>IF(OR($B61-M$5&gt;74, $B61-M$5=73, $B61-M$5=1, $B61-M$5&lt;0),"",ROUND(($B61-M$5)*'점수 계산기'!$C$27+M$5*'점수 계산기'!$C$28+'점수 계산기'!$C$31,0))</f>
        <v>98</v>
      </c>
      <c r="N61" s="25">
        <f>IF(OR($B61-N$5&gt;74, $B61-N$5=73, $B61-N$5=1, $B61-N$5&lt;0),"",ROUND(($B61-N$5)*'점수 계산기'!$C$27+N$5*'점수 계산기'!$C$28+'점수 계산기'!$C$31,0))</f>
        <v>98</v>
      </c>
      <c r="O61" s="25">
        <f>IF(OR($B61-O$5&gt;74, $B61-O$5=73, $B61-O$5=1, $B61-O$5&lt;0),"",ROUND(($B61-O$5)*'점수 계산기'!$C$27+O$5*'점수 계산기'!$C$28+'점수 계산기'!$C$31,0))</f>
        <v>98</v>
      </c>
      <c r="P61" s="25">
        <f>IF(OR($B61-P$5&gt;74, $B61-P$5=73, $B61-P$5=1, $B61-P$5&lt;0),"",ROUND(($B61-P$5)*'점수 계산기'!$C$27+P$5*'점수 계산기'!$C$28+'점수 계산기'!$C$31,0))</f>
        <v>98</v>
      </c>
      <c r="Q61" s="25">
        <f>IF(OR($B61-Q$5&gt;74, $B61-Q$5=73, $B61-Q$5=1, $B61-Q$5&lt;0),"",ROUND(($B61-Q$5)*'점수 계산기'!$C$27+Q$5*'점수 계산기'!$C$28+'점수 계산기'!$C$31,0))</f>
        <v>98</v>
      </c>
      <c r="R61" s="25">
        <f>IF(OR($B61-R$5&gt;74, $B61-R$5=73, $B61-R$5=1, $B61-R$5&lt;0),"",ROUND(($B61-R$5)*'점수 계산기'!$C$27+R$5*'점수 계산기'!$C$28+'점수 계산기'!$C$31,0))</f>
        <v>99</v>
      </c>
      <c r="S61" s="25">
        <f>IF(OR($B61-S$5&gt;74, $B61-S$5=73, $B61-S$5=1, $B61-S$5&lt;0),"",ROUND(($B61-S$5)*'점수 계산기'!$C$27+S$5*'점수 계산기'!$C$28+'점수 계산기'!$C$31,0))</f>
        <v>99</v>
      </c>
      <c r="T61" s="25">
        <f>IF(OR($B61-T$5&gt;74, $B61-T$5=73, $B61-T$5=1, $B61-T$5&lt;0),"",ROUND(($B61-T$5)*'점수 계산기'!$C$27+T$5*'점수 계산기'!$C$28+'점수 계산기'!$C$31,0))</f>
        <v>99</v>
      </c>
      <c r="U61" s="25">
        <f>IF(OR($B61-U$5&gt;74, $B61-U$5=73, $B61-U$5=1, $B61-U$5&lt;0),"",ROUND(($B61-U$5)*'점수 계산기'!$C$27+U$5*'점수 계산기'!$C$28+'점수 계산기'!$C$31,0))</f>
        <v>99</v>
      </c>
      <c r="V61" s="25">
        <f>IF(OR($B61-V$5&gt;74, $B61-V$5=73, $B61-V$5=1, $B61-V$5&lt;0),"",ROUND(($B61-V$5)*'점수 계산기'!$C$27+V$5*'점수 계산기'!$C$28+'점수 계산기'!$C$31,0))</f>
        <v>99</v>
      </c>
      <c r="W61" s="25">
        <f>IF(OR($B61-W$5&gt;74, $B61-W$5=73, $B61-W$5=1, $B61-W$5&lt;0),"",ROUND(($B61-W$5)*'점수 계산기'!$C$27+W$5*'점수 계산기'!$C$28+'점수 계산기'!$C$31,0))</f>
        <v>99</v>
      </c>
      <c r="X61" s="25">
        <f>IF(OR($B61-X$5&gt;74, $B61-X$5=73, $B61-X$5=1, $B61-X$5&lt;0),"",ROUND(($B61-X$5)*'점수 계산기'!$C$27+X$5*'점수 계산기'!$C$28+'점수 계산기'!$C$31,0))</f>
        <v>99</v>
      </c>
      <c r="Y61" s="25">
        <f>IF(OR($B61-Y$5&gt;74, $B61-Y$5=73, $B61-Y$5=1, $B61-Y$5&lt;0),"",ROUND(($B61-Y$5)*'점수 계산기'!$C$27+Y$5*'점수 계산기'!$C$28+'점수 계산기'!$C$31,0))</f>
        <v>99</v>
      </c>
      <c r="Z61" s="25">
        <f>IF(OR($B61-Z$5&gt;74, $B61-Z$5=73, $B61-Z$5=1, $B61-Z$5&lt;0),"",ROUND(($B61-Z$5)*'점수 계산기'!$C$27+Z$5*'점수 계산기'!$C$28+'점수 계산기'!$C$31,0))</f>
        <v>99</v>
      </c>
      <c r="AA61" s="26">
        <f>IF(OR($B61-AA$5&gt;74, $B61-AA$5=73, $B61-AA$5=1, $B61-AA$5&lt;0),"",ROUND(($B61-AA$5)*'점수 계산기'!$C$27+AA$5*'점수 계산기'!$C$28+'점수 계산기'!$C$31,0))</f>
        <v>99</v>
      </c>
      <c r="AB61" s="10"/>
      <c r="AC61" s="10">
        <f t="shared" si="0"/>
        <v>97</v>
      </c>
      <c r="AD61" s="10">
        <f t="shared" si="1"/>
        <v>99</v>
      </c>
      <c r="AE61" s="10" t="str">
        <f t="shared" si="6"/>
        <v>97 ~ 99</v>
      </c>
      <c r="AF61" s="10">
        <f t="shared" si="4"/>
        <v>5</v>
      </c>
      <c r="AG61" s="10">
        <f t="shared" si="4"/>
        <v>5</v>
      </c>
      <c r="AH61" s="10">
        <f t="shared" si="5"/>
        <v>5</v>
      </c>
      <c r="AI61" s="10" t="str">
        <f t="shared" si="2"/>
        <v>5등급</v>
      </c>
      <c r="AJ61" s="11" t="e">
        <f>IF(AC61=AD61,VLOOKUP(AE61,'인원 입력 기능'!$B$5:$F$102,6,0), VLOOKUP(AC61,'인원 입력 기능'!$B$5:$F$102,6,0)&amp;" ~ "&amp;VLOOKUP(AD61,'인원 입력 기능'!$B$5:$F$102,6,0))</f>
        <v>#REF!</v>
      </c>
    </row>
    <row r="62" spans="1:36" ht="21" customHeight="1" x14ac:dyDescent="0.45">
      <c r="A62" s="7"/>
      <c r="B62" s="39">
        <v>44</v>
      </c>
      <c r="C62" s="27">
        <f>IF(OR($B62-C$5&gt;74, $B62-C$5=73, $B62-C$5=1, $B62-C$5&lt;0),"",ROUND(($B62-C$5)*'점수 계산기'!$C$27+C$5*'점수 계산기'!$C$28+'점수 계산기'!$C$31,0))</f>
        <v>96</v>
      </c>
      <c r="D62" s="27">
        <f>IF(OR($B62-D$5&gt;74, $B62-D$5=73, $B62-D$5=1, $B62-D$5&lt;0),"",ROUND(($B62-D$5)*'점수 계산기'!$C$27+D$5*'점수 계산기'!$C$28+'점수 계산기'!$C$31,0))</f>
        <v>96</v>
      </c>
      <c r="E62" s="27">
        <f>IF(OR($B62-E$5&gt;74, $B62-E$5=73, $B62-E$5=1, $B62-E$5&lt;0),"",ROUND(($B62-E$5)*'점수 계산기'!$C$27+E$5*'점수 계산기'!$C$28+'점수 계산기'!$C$31,0))</f>
        <v>96</v>
      </c>
      <c r="F62" s="27">
        <f>IF(OR($B62-F$5&gt;74, $B62-F$5=73, $B62-F$5=1, $B62-F$5&lt;0),"",ROUND(($B62-F$5)*'점수 계산기'!$C$27+F$5*'점수 계산기'!$C$28+'점수 계산기'!$C$31,0))</f>
        <v>97</v>
      </c>
      <c r="G62" s="27">
        <f>IF(OR($B62-G$5&gt;74, $B62-G$5=73, $B62-G$5=1, $B62-G$5&lt;0),"",ROUND(($B62-G$5)*'점수 계산기'!$C$27+G$5*'점수 계산기'!$C$28+'점수 계산기'!$C$31,0))</f>
        <v>97</v>
      </c>
      <c r="H62" s="27">
        <f>IF(OR($B62-H$5&gt;74, $B62-H$5=73, $B62-H$5=1, $B62-H$5&lt;0),"",ROUND(($B62-H$5)*'점수 계산기'!$C$27+H$5*'점수 계산기'!$C$28+'점수 계산기'!$C$31,0))</f>
        <v>97</v>
      </c>
      <c r="I62" s="27">
        <f>IF(OR($B62-I$5&gt;74, $B62-I$5=73, $B62-I$5=1, $B62-I$5&lt;0),"",ROUND(($B62-I$5)*'점수 계산기'!$C$27+I$5*'점수 계산기'!$C$28+'점수 계산기'!$C$31,0))</f>
        <v>97</v>
      </c>
      <c r="J62" s="27">
        <f>IF(OR($B62-J$5&gt;74, $B62-J$5=73, $B62-J$5=1, $B62-J$5&lt;0),"",ROUND(($B62-J$5)*'점수 계산기'!$C$27+J$5*'점수 계산기'!$C$28+'점수 계산기'!$C$31,0))</f>
        <v>97</v>
      </c>
      <c r="K62" s="27">
        <f>IF(OR($B62-K$5&gt;74, $B62-K$5=73, $B62-K$5=1, $B62-K$5&lt;0),"",ROUND(($B62-K$5)*'점수 계산기'!$C$27+K$5*'점수 계산기'!$C$28+'점수 계산기'!$C$31,0))</f>
        <v>97</v>
      </c>
      <c r="L62" s="27">
        <f>IF(OR($B62-L$5&gt;74, $B62-L$5=73, $B62-L$5=1, $B62-L$5&lt;0),"",ROUND(($B62-L$5)*'점수 계산기'!$C$27+L$5*'점수 계산기'!$C$28+'점수 계산기'!$C$31,0))</f>
        <v>97</v>
      </c>
      <c r="M62" s="27">
        <f>IF(OR($B62-M$5&gt;74, $B62-M$5=73, $B62-M$5=1, $B62-M$5&lt;0),"",ROUND(($B62-M$5)*'점수 계산기'!$C$27+M$5*'점수 계산기'!$C$28+'점수 계산기'!$C$31,0))</f>
        <v>97</v>
      </c>
      <c r="N62" s="27">
        <f>IF(OR($B62-N$5&gt;74, $B62-N$5=73, $B62-N$5=1, $B62-N$5&lt;0),"",ROUND(($B62-N$5)*'점수 계산기'!$C$27+N$5*'점수 계산기'!$C$28+'점수 계산기'!$C$31,0))</f>
        <v>97</v>
      </c>
      <c r="O62" s="27">
        <f>IF(OR($B62-O$5&gt;74, $B62-O$5=73, $B62-O$5=1, $B62-O$5&lt;0),"",ROUND(($B62-O$5)*'점수 계산기'!$C$27+O$5*'점수 계산기'!$C$28+'점수 계산기'!$C$31,0))</f>
        <v>97</v>
      </c>
      <c r="P62" s="27">
        <f>IF(OR($B62-P$5&gt;74, $B62-P$5=73, $B62-P$5=1, $B62-P$5&lt;0),"",ROUND(($B62-P$5)*'점수 계산기'!$C$27+P$5*'점수 계산기'!$C$28+'점수 계산기'!$C$31,0))</f>
        <v>98</v>
      </c>
      <c r="Q62" s="27">
        <f>IF(OR($B62-Q$5&gt;74, $B62-Q$5=73, $B62-Q$5=1, $B62-Q$5&lt;0),"",ROUND(($B62-Q$5)*'점수 계산기'!$C$27+Q$5*'점수 계산기'!$C$28+'점수 계산기'!$C$31,0))</f>
        <v>98</v>
      </c>
      <c r="R62" s="27">
        <f>IF(OR($B62-R$5&gt;74, $B62-R$5=73, $B62-R$5=1, $B62-R$5&lt;0),"",ROUND(($B62-R$5)*'점수 계산기'!$C$27+R$5*'점수 계산기'!$C$28+'점수 계산기'!$C$31,0))</f>
        <v>98</v>
      </c>
      <c r="S62" s="27">
        <f>IF(OR($B62-S$5&gt;74, $B62-S$5=73, $B62-S$5=1, $B62-S$5&lt;0),"",ROUND(($B62-S$5)*'점수 계산기'!$C$27+S$5*'점수 계산기'!$C$28+'점수 계산기'!$C$31,0))</f>
        <v>98</v>
      </c>
      <c r="T62" s="27">
        <f>IF(OR($B62-T$5&gt;74, $B62-T$5=73, $B62-T$5=1, $B62-T$5&lt;0),"",ROUND(($B62-T$5)*'점수 계산기'!$C$27+T$5*'점수 계산기'!$C$28+'점수 계산기'!$C$31,0))</f>
        <v>98</v>
      </c>
      <c r="U62" s="27">
        <f>IF(OR($B62-U$5&gt;74, $B62-U$5=73, $B62-U$5=1, $B62-U$5&lt;0),"",ROUND(($B62-U$5)*'점수 계산기'!$C$27+U$5*'점수 계산기'!$C$28+'점수 계산기'!$C$31,0))</f>
        <v>98</v>
      </c>
      <c r="V62" s="27">
        <f>IF(OR($B62-V$5&gt;74, $B62-V$5=73, $B62-V$5=1, $B62-V$5&lt;0),"",ROUND(($B62-V$5)*'점수 계산기'!$C$27+V$5*'점수 계산기'!$C$28+'점수 계산기'!$C$31,0))</f>
        <v>98</v>
      </c>
      <c r="W62" s="27">
        <f>IF(OR($B62-W$5&gt;74, $B62-W$5=73, $B62-W$5=1, $B62-W$5&lt;0),"",ROUND(($B62-W$5)*'점수 계산기'!$C$27+W$5*'점수 계산기'!$C$28+'점수 계산기'!$C$31,0))</f>
        <v>98</v>
      </c>
      <c r="X62" s="27">
        <f>IF(OR($B62-X$5&gt;74, $B62-X$5=73, $B62-X$5=1, $B62-X$5&lt;0),"",ROUND(($B62-X$5)*'점수 계산기'!$C$27+X$5*'점수 계산기'!$C$28+'점수 계산기'!$C$31,0))</f>
        <v>98</v>
      </c>
      <c r="Y62" s="27">
        <f>IF(OR($B62-Y$5&gt;74, $B62-Y$5=73, $B62-Y$5=1, $B62-Y$5&lt;0),"",ROUND(($B62-Y$5)*'점수 계산기'!$C$27+Y$5*'점수 계산기'!$C$28+'점수 계산기'!$C$31,0))</f>
        <v>98</v>
      </c>
      <c r="Z62" s="27">
        <f>IF(OR($B62-Z$5&gt;74, $B62-Z$5=73, $B62-Z$5=1, $B62-Z$5&lt;0),"",ROUND(($B62-Z$5)*'점수 계산기'!$C$27+Z$5*'점수 계산기'!$C$28+'점수 계산기'!$C$31,0))</f>
        <v>98</v>
      </c>
      <c r="AA62" s="28">
        <f>IF(OR($B62-AA$5&gt;74, $B62-AA$5=73, $B62-AA$5=1, $B62-AA$5&lt;0),"",ROUND(($B62-AA$5)*'점수 계산기'!$C$27+AA$5*'점수 계산기'!$C$28+'점수 계산기'!$C$31,0))</f>
        <v>99</v>
      </c>
      <c r="AB62" s="10"/>
      <c r="AC62" s="10">
        <f t="shared" si="0"/>
        <v>96</v>
      </c>
      <c r="AD62" s="10">
        <f t="shared" si="1"/>
        <v>99</v>
      </c>
      <c r="AE62" s="10" t="str">
        <f t="shared" si="6"/>
        <v>96 ~ 99</v>
      </c>
      <c r="AF62" s="10">
        <f t="shared" si="4"/>
        <v>5</v>
      </c>
      <c r="AG62" s="10">
        <f t="shared" si="4"/>
        <v>5</v>
      </c>
      <c r="AH62" s="10">
        <f t="shared" si="5"/>
        <v>5</v>
      </c>
      <c r="AI62" s="10" t="str">
        <f t="shared" si="2"/>
        <v>5등급</v>
      </c>
      <c r="AJ62" s="11" t="e">
        <f>IF(AC62=AD62,VLOOKUP(AE62,'인원 입력 기능'!$B$5:$F$102,6,0), VLOOKUP(AC62,'인원 입력 기능'!$B$5:$F$102,6,0)&amp;" ~ "&amp;VLOOKUP(AD62,'인원 입력 기능'!$B$5:$F$102,6,0))</f>
        <v>#REF!</v>
      </c>
    </row>
    <row r="63" spans="1:36" ht="21" customHeight="1" x14ac:dyDescent="0.45">
      <c r="A63" s="7"/>
      <c r="B63" s="39">
        <v>43</v>
      </c>
      <c r="C63" s="27">
        <f>IF(OR($B63-C$5&gt;74, $B63-C$5=73, $B63-C$5=1, $B63-C$5&lt;0),"",ROUND(($B63-C$5)*'점수 계산기'!$C$27+C$5*'점수 계산기'!$C$28+'점수 계산기'!$C$31,0))</f>
        <v>95</v>
      </c>
      <c r="D63" s="27">
        <f>IF(OR($B63-D$5&gt;74, $B63-D$5=73, $B63-D$5=1, $B63-D$5&lt;0),"",ROUND(($B63-D$5)*'점수 계산기'!$C$27+D$5*'점수 계산기'!$C$28+'점수 계산기'!$C$31,0))</f>
        <v>96</v>
      </c>
      <c r="E63" s="27">
        <f>IF(OR($B63-E$5&gt;74, $B63-E$5=73, $B63-E$5=1, $B63-E$5&lt;0),"",ROUND(($B63-E$5)*'점수 계산기'!$C$27+E$5*'점수 계산기'!$C$28+'점수 계산기'!$C$31,0))</f>
        <v>96</v>
      </c>
      <c r="F63" s="27">
        <f>IF(OR($B63-F$5&gt;74, $B63-F$5=73, $B63-F$5=1, $B63-F$5&lt;0),"",ROUND(($B63-F$5)*'점수 계산기'!$C$27+F$5*'점수 계산기'!$C$28+'점수 계산기'!$C$31,0))</f>
        <v>96</v>
      </c>
      <c r="G63" s="27">
        <f>IF(OR($B63-G$5&gt;74, $B63-G$5=73, $B63-G$5=1, $B63-G$5&lt;0),"",ROUND(($B63-G$5)*'점수 계산기'!$C$27+G$5*'점수 계산기'!$C$28+'점수 계산기'!$C$31,0))</f>
        <v>96</v>
      </c>
      <c r="H63" s="27">
        <f>IF(OR($B63-H$5&gt;74, $B63-H$5=73, $B63-H$5=1, $B63-H$5&lt;0),"",ROUND(($B63-H$5)*'점수 계산기'!$C$27+H$5*'점수 계산기'!$C$28+'점수 계산기'!$C$31,0))</f>
        <v>96</v>
      </c>
      <c r="I63" s="27">
        <f>IF(OR($B63-I$5&gt;74, $B63-I$5=73, $B63-I$5=1, $B63-I$5&lt;0),"",ROUND(($B63-I$5)*'점수 계산기'!$C$27+I$5*'점수 계산기'!$C$28+'점수 계산기'!$C$31,0))</f>
        <v>96</v>
      </c>
      <c r="J63" s="27">
        <f>IF(OR($B63-J$5&gt;74, $B63-J$5=73, $B63-J$5=1, $B63-J$5&lt;0),"",ROUND(($B63-J$5)*'점수 계산기'!$C$27+J$5*'점수 계산기'!$C$28+'점수 계산기'!$C$31,0))</f>
        <v>96</v>
      </c>
      <c r="K63" s="27">
        <f>IF(OR($B63-K$5&gt;74, $B63-K$5=73, $B63-K$5=1, $B63-K$5&lt;0),"",ROUND(($B63-K$5)*'점수 계산기'!$C$27+K$5*'점수 계산기'!$C$28+'점수 계산기'!$C$31,0))</f>
        <v>96</v>
      </c>
      <c r="L63" s="27">
        <f>IF(OR($B63-L$5&gt;74, $B63-L$5=73, $B63-L$5=1, $B63-L$5&lt;0),"",ROUND(($B63-L$5)*'점수 계산기'!$C$27+L$5*'점수 계산기'!$C$28+'점수 계산기'!$C$31,0))</f>
        <v>96</v>
      </c>
      <c r="M63" s="27">
        <f>IF(OR($B63-M$5&gt;74, $B63-M$5=73, $B63-M$5=1, $B63-M$5&lt;0),"",ROUND(($B63-M$5)*'점수 계산기'!$C$27+M$5*'점수 계산기'!$C$28+'점수 계산기'!$C$31,0))</f>
        <v>96</v>
      </c>
      <c r="N63" s="27">
        <f>IF(OR($B63-N$5&gt;74, $B63-N$5=73, $B63-N$5=1, $B63-N$5&lt;0),"",ROUND(($B63-N$5)*'점수 계산기'!$C$27+N$5*'점수 계산기'!$C$28+'점수 계산기'!$C$31,0))</f>
        <v>97</v>
      </c>
      <c r="O63" s="27">
        <f>IF(OR($B63-O$5&gt;74, $B63-O$5=73, $B63-O$5=1, $B63-O$5&lt;0),"",ROUND(($B63-O$5)*'점수 계산기'!$C$27+O$5*'점수 계산기'!$C$28+'점수 계산기'!$C$31,0))</f>
        <v>97</v>
      </c>
      <c r="P63" s="27">
        <f>IF(OR($B63-P$5&gt;74, $B63-P$5=73, $B63-P$5=1, $B63-P$5&lt;0),"",ROUND(($B63-P$5)*'점수 계산기'!$C$27+P$5*'점수 계산기'!$C$28+'점수 계산기'!$C$31,0))</f>
        <v>97</v>
      </c>
      <c r="Q63" s="27">
        <f>IF(OR($B63-Q$5&gt;74, $B63-Q$5=73, $B63-Q$5=1, $B63-Q$5&lt;0),"",ROUND(($B63-Q$5)*'점수 계산기'!$C$27+Q$5*'점수 계산기'!$C$28+'점수 계산기'!$C$31,0))</f>
        <v>97</v>
      </c>
      <c r="R63" s="27">
        <f>IF(OR($B63-R$5&gt;74, $B63-R$5=73, $B63-R$5=1, $B63-R$5&lt;0),"",ROUND(($B63-R$5)*'점수 계산기'!$C$27+R$5*'점수 계산기'!$C$28+'점수 계산기'!$C$31,0))</f>
        <v>97</v>
      </c>
      <c r="S63" s="27">
        <f>IF(OR($B63-S$5&gt;74, $B63-S$5=73, $B63-S$5=1, $B63-S$5&lt;0),"",ROUND(($B63-S$5)*'점수 계산기'!$C$27+S$5*'점수 계산기'!$C$28+'점수 계산기'!$C$31,0))</f>
        <v>97</v>
      </c>
      <c r="T63" s="27">
        <f>IF(OR($B63-T$5&gt;74, $B63-T$5=73, $B63-T$5=1, $B63-T$5&lt;0),"",ROUND(($B63-T$5)*'점수 계산기'!$C$27+T$5*'점수 계산기'!$C$28+'점수 계산기'!$C$31,0))</f>
        <v>97</v>
      </c>
      <c r="U63" s="27">
        <f>IF(OR($B63-U$5&gt;74, $B63-U$5=73, $B63-U$5=1, $B63-U$5&lt;0),"",ROUND(($B63-U$5)*'점수 계산기'!$C$27+U$5*'점수 계산기'!$C$28+'점수 계산기'!$C$31,0))</f>
        <v>97</v>
      </c>
      <c r="V63" s="27">
        <f>IF(OR($B63-V$5&gt;74, $B63-V$5=73, $B63-V$5=1, $B63-V$5&lt;0),"",ROUND(($B63-V$5)*'점수 계산기'!$C$27+V$5*'점수 계산기'!$C$28+'점수 계산기'!$C$31,0))</f>
        <v>97</v>
      </c>
      <c r="W63" s="27">
        <f>IF(OR($B63-W$5&gt;74, $B63-W$5=73, $B63-W$5=1, $B63-W$5&lt;0),"",ROUND(($B63-W$5)*'점수 계산기'!$C$27+W$5*'점수 계산기'!$C$28+'점수 계산기'!$C$31,0))</f>
        <v>97</v>
      </c>
      <c r="X63" s="27">
        <f>IF(OR($B63-X$5&gt;74, $B63-X$5=73, $B63-X$5=1, $B63-X$5&lt;0),"",ROUND(($B63-X$5)*'점수 계산기'!$C$27+X$5*'점수 계산기'!$C$28+'점수 계산기'!$C$31,0))</f>
        <v>97</v>
      </c>
      <c r="Y63" s="27">
        <f>IF(OR($B63-Y$5&gt;74, $B63-Y$5=73, $B63-Y$5=1, $B63-Y$5&lt;0),"",ROUND(($B63-Y$5)*'점수 계산기'!$C$27+Y$5*'점수 계산기'!$C$28+'점수 계산기'!$C$31,0))</f>
        <v>98</v>
      </c>
      <c r="Z63" s="27">
        <f>IF(OR($B63-Z$5&gt;74, $B63-Z$5=73, $B63-Z$5=1, $B63-Z$5&lt;0),"",ROUND(($B63-Z$5)*'점수 계산기'!$C$27+Z$5*'점수 계산기'!$C$28+'점수 계산기'!$C$31,0))</f>
        <v>98</v>
      </c>
      <c r="AA63" s="28">
        <f>IF(OR($B63-AA$5&gt;74, $B63-AA$5=73, $B63-AA$5=1, $B63-AA$5&lt;0),"",ROUND(($B63-AA$5)*'점수 계산기'!$C$27+AA$5*'점수 계산기'!$C$28+'점수 계산기'!$C$31,0))</f>
        <v>98</v>
      </c>
      <c r="AB63" s="10"/>
      <c r="AC63" s="10">
        <f t="shared" si="0"/>
        <v>95</v>
      </c>
      <c r="AD63" s="10">
        <f t="shared" si="1"/>
        <v>98</v>
      </c>
      <c r="AE63" s="10" t="str">
        <f t="shared" si="6"/>
        <v>95 ~ 98</v>
      </c>
      <c r="AF63" s="10">
        <f t="shared" si="4"/>
        <v>5</v>
      </c>
      <c r="AG63" s="10">
        <f t="shared" si="4"/>
        <v>5</v>
      </c>
      <c r="AH63" s="10">
        <f t="shared" si="5"/>
        <v>5</v>
      </c>
      <c r="AI63" s="10" t="str">
        <f t="shared" si="2"/>
        <v>5등급</v>
      </c>
      <c r="AJ63" s="11" t="e">
        <f>IF(AC63=AD63,VLOOKUP(AE63,'인원 입력 기능'!$B$5:$F$102,6,0), VLOOKUP(AC63,'인원 입력 기능'!$B$5:$F$102,6,0)&amp;" ~ "&amp;VLOOKUP(AD63,'인원 입력 기능'!$B$5:$F$102,6,0))</f>
        <v>#REF!</v>
      </c>
    </row>
    <row r="64" spans="1:36" ht="21" customHeight="1" x14ac:dyDescent="0.45">
      <c r="A64" s="7"/>
      <c r="B64" s="39">
        <v>42</v>
      </c>
      <c r="C64" s="27">
        <f>IF(OR($B64-C$5&gt;74, $B64-C$5=73, $B64-C$5=1, $B64-C$5&lt;0),"",ROUND(($B64-C$5)*'점수 계산기'!$C$27+C$5*'점수 계산기'!$C$28+'점수 계산기'!$C$31,0))</f>
        <v>95</v>
      </c>
      <c r="D64" s="27">
        <f>IF(OR($B64-D$5&gt;74, $B64-D$5=73, $B64-D$5=1, $B64-D$5&lt;0),"",ROUND(($B64-D$5)*'점수 계산기'!$C$27+D$5*'점수 계산기'!$C$28+'점수 계산기'!$C$31,0))</f>
        <v>95</v>
      </c>
      <c r="E64" s="27">
        <f>IF(OR($B64-E$5&gt;74, $B64-E$5=73, $B64-E$5=1, $B64-E$5&lt;0),"",ROUND(($B64-E$5)*'점수 계산기'!$C$27+E$5*'점수 계산기'!$C$28+'점수 계산기'!$C$31,0))</f>
        <v>95</v>
      </c>
      <c r="F64" s="27">
        <f>IF(OR($B64-F$5&gt;74, $B64-F$5=73, $B64-F$5=1, $B64-F$5&lt;0),"",ROUND(($B64-F$5)*'점수 계산기'!$C$27+F$5*'점수 계산기'!$C$28+'점수 계산기'!$C$31,0))</f>
        <v>95</v>
      </c>
      <c r="G64" s="27">
        <f>IF(OR($B64-G$5&gt;74, $B64-G$5=73, $B64-G$5=1, $B64-G$5&lt;0),"",ROUND(($B64-G$5)*'점수 계산기'!$C$27+G$5*'점수 계산기'!$C$28+'점수 계산기'!$C$31,0))</f>
        <v>95</v>
      </c>
      <c r="H64" s="27">
        <f>IF(OR($B64-H$5&gt;74, $B64-H$5=73, $B64-H$5=1, $B64-H$5&lt;0),"",ROUND(($B64-H$5)*'점수 계산기'!$C$27+H$5*'점수 계산기'!$C$28+'점수 계산기'!$C$31,0))</f>
        <v>95</v>
      </c>
      <c r="I64" s="27">
        <f>IF(OR($B64-I$5&gt;74, $B64-I$5=73, $B64-I$5=1, $B64-I$5&lt;0),"",ROUND(($B64-I$5)*'점수 계산기'!$C$27+I$5*'점수 계산기'!$C$28+'점수 계산기'!$C$31,0))</f>
        <v>95</v>
      </c>
      <c r="J64" s="27">
        <f>IF(OR($B64-J$5&gt;74, $B64-J$5=73, $B64-J$5=1, $B64-J$5&lt;0),"",ROUND(($B64-J$5)*'점수 계산기'!$C$27+J$5*'점수 계산기'!$C$28+'점수 계산기'!$C$31,0))</f>
        <v>95</v>
      </c>
      <c r="K64" s="27">
        <f>IF(OR($B64-K$5&gt;74, $B64-K$5=73, $B64-K$5=1, $B64-K$5&lt;0),"",ROUND(($B64-K$5)*'점수 계산기'!$C$27+K$5*'점수 계산기'!$C$28+'점수 계산기'!$C$31,0))</f>
        <v>95</v>
      </c>
      <c r="L64" s="27">
        <f>IF(OR($B64-L$5&gt;74, $B64-L$5=73, $B64-L$5=1, $B64-L$5&lt;0),"",ROUND(($B64-L$5)*'점수 계산기'!$C$27+L$5*'점수 계산기'!$C$28+'점수 계산기'!$C$31,0))</f>
        <v>96</v>
      </c>
      <c r="M64" s="27">
        <f>IF(OR($B64-M$5&gt;74, $B64-M$5=73, $B64-M$5=1, $B64-M$5&lt;0),"",ROUND(($B64-M$5)*'점수 계산기'!$C$27+M$5*'점수 계산기'!$C$28+'점수 계산기'!$C$31,0))</f>
        <v>96</v>
      </c>
      <c r="N64" s="27">
        <f>IF(OR($B64-N$5&gt;74, $B64-N$5=73, $B64-N$5=1, $B64-N$5&lt;0),"",ROUND(($B64-N$5)*'점수 계산기'!$C$27+N$5*'점수 계산기'!$C$28+'점수 계산기'!$C$31,0))</f>
        <v>96</v>
      </c>
      <c r="O64" s="27">
        <f>IF(OR($B64-O$5&gt;74, $B64-O$5=73, $B64-O$5=1, $B64-O$5&lt;0),"",ROUND(($B64-O$5)*'점수 계산기'!$C$27+O$5*'점수 계산기'!$C$28+'점수 계산기'!$C$31,0))</f>
        <v>96</v>
      </c>
      <c r="P64" s="27">
        <f>IF(OR($B64-P$5&gt;74, $B64-P$5=73, $B64-P$5=1, $B64-P$5&lt;0),"",ROUND(($B64-P$5)*'점수 계산기'!$C$27+P$5*'점수 계산기'!$C$28+'점수 계산기'!$C$31,0))</f>
        <v>96</v>
      </c>
      <c r="Q64" s="27">
        <f>IF(OR($B64-Q$5&gt;74, $B64-Q$5=73, $B64-Q$5=1, $B64-Q$5&lt;0),"",ROUND(($B64-Q$5)*'점수 계산기'!$C$27+Q$5*'점수 계산기'!$C$28+'점수 계산기'!$C$31,0))</f>
        <v>96</v>
      </c>
      <c r="R64" s="27">
        <f>IF(OR($B64-R$5&gt;74, $B64-R$5=73, $B64-R$5=1, $B64-R$5&lt;0),"",ROUND(($B64-R$5)*'점수 계산기'!$C$27+R$5*'점수 계산기'!$C$28+'점수 계산기'!$C$31,0))</f>
        <v>96</v>
      </c>
      <c r="S64" s="27">
        <f>IF(OR($B64-S$5&gt;74, $B64-S$5=73, $B64-S$5=1, $B64-S$5&lt;0),"",ROUND(($B64-S$5)*'점수 계산기'!$C$27+S$5*'점수 계산기'!$C$28+'점수 계산기'!$C$31,0))</f>
        <v>96</v>
      </c>
      <c r="T64" s="27">
        <f>IF(OR($B64-T$5&gt;74, $B64-T$5=73, $B64-T$5=1, $B64-T$5&lt;0),"",ROUND(($B64-T$5)*'점수 계산기'!$C$27+T$5*'점수 계산기'!$C$28+'점수 계산기'!$C$31,0))</f>
        <v>96</v>
      </c>
      <c r="U64" s="27">
        <f>IF(OR($B64-U$5&gt;74, $B64-U$5=73, $B64-U$5=1, $B64-U$5&lt;0),"",ROUND(($B64-U$5)*'점수 계산기'!$C$27+U$5*'점수 계산기'!$C$28+'점수 계산기'!$C$31,0))</f>
        <v>96</v>
      </c>
      <c r="V64" s="27">
        <f>IF(OR($B64-V$5&gt;74, $B64-V$5=73, $B64-V$5=1, $B64-V$5&lt;0),"",ROUND(($B64-V$5)*'점수 계산기'!$C$27+V$5*'점수 계산기'!$C$28+'점수 계산기'!$C$31,0))</f>
        <v>96</v>
      </c>
      <c r="W64" s="27">
        <f>IF(OR($B64-W$5&gt;74, $B64-W$5=73, $B64-W$5=1, $B64-W$5&lt;0),"",ROUND(($B64-W$5)*'점수 계산기'!$C$27+W$5*'점수 계산기'!$C$28+'점수 계산기'!$C$31,0))</f>
        <v>97</v>
      </c>
      <c r="X64" s="27">
        <f>IF(OR($B64-X$5&gt;74, $B64-X$5=73, $B64-X$5=1, $B64-X$5&lt;0),"",ROUND(($B64-X$5)*'점수 계산기'!$C$27+X$5*'점수 계산기'!$C$28+'점수 계산기'!$C$31,0))</f>
        <v>97</v>
      </c>
      <c r="Y64" s="27">
        <f>IF(OR($B64-Y$5&gt;74, $B64-Y$5=73, $B64-Y$5=1, $B64-Y$5&lt;0),"",ROUND(($B64-Y$5)*'점수 계산기'!$C$27+Y$5*'점수 계산기'!$C$28+'점수 계산기'!$C$31,0))</f>
        <v>97</v>
      </c>
      <c r="Z64" s="27">
        <f>IF(OR($B64-Z$5&gt;74, $B64-Z$5=73, $B64-Z$5=1, $B64-Z$5&lt;0),"",ROUND(($B64-Z$5)*'점수 계산기'!$C$27+Z$5*'점수 계산기'!$C$28+'점수 계산기'!$C$31,0))</f>
        <v>97</v>
      </c>
      <c r="AA64" s="28">
        <f>IF(OR($B64-AA$5&gt;74, $B64-AA$5=73, $B64-AA$5=1, $B64-AA$5&lt;0),"",ROUND(($B64-AA$5)*'점수 계산기'!$C$27+AA$5*'점수 계산기'!$C$28+'점수 계산기'!$C$31,0))</f>
        <v>97</v>
      </c>
      <c r="AB64" s="10"/>
      <c r="AC64" s="10">
        <f t="shared" si="0"/>
        <v>95</v>
      </c>
      <c r="AD64" s="10">
        <f t="shared" si="1"/>
        <v>97</v>
      </c>
      <c r="AE64" s="10" t="str">
        <f t="shared" si="6"/>
        <v>95 ~ 97</v>
      </c>
      <c r="AF64" s="10">
        <f t="shared" si="4"/>
        <v>5</v>
      </c>
      <c r="AG64" s="10">
        <f t="shared" si="4"/>
        <v>5</v>
      </c>
      <c r="AH64" s="10">
        <f t="shared" si="5"/>
        <v>5</v>
      </c>
      <c r="AI64" s="10" t="str">
        <f t="shared" si="2"/>
        <v>5등급</v>
      </c>
      <c r="AJ64" s="11" t="e">
        <f>IF(AC64=AD64,VLOOKUP(AE64,'인원 입력 기능'!$B$5:$F$102,6,0), VLOOKUP(AC64,'인원 입력 기능'!$B$5:$F$102,6,0)&amp;" ~ "&amp;VLOOKUP(AD64,'인원 입력 기능'!$B$5:$F$102,6,0))</f>
        <v>#REF!</v>
      </c>
    </row>
    <row r="65" spans="1:36" ht="21" customHeight="1" x14ac:dyDescent="0.45">
      <c r="A65" s="7"/>
      <c r="B65" s="39">
        <v>41</v>
      </c>
      <c r="C65" s="27">
        <f>IF(OR($B65-C$5&gt;74, $B65-C$5=73, $B65-C$5=1, $B65-C$5&lt;0),"",ROUND(($B65-C$5)*'점수 계산기'!$C$27+C$5*'점수 계산기'!$C$28+'점수 계산기'!$C$31,0))</f>
        <v>94</v>
      </c>
      <c r="D65" s="27">
        <f>IF(OR($B65-D$5&gt;74, $B65-D$5=73, $B65-D$5=1, $B65-D$5&lt;0),"",ROUND(($B65-D$5)*'점수 계산기'!$C$27+D$5*'점수 계산기'!$C$28+'점수 계산기'!$C$31,0))</f>
        <v>94</v>
      </c>
      <c r="E65" s="27">
        <f>IF(OR($B65-E$5&gt;74, $B65-E$5=73, $B65-E$5=1, $B65-E$5&lt;0),"",ROUND(($B65-E$5)*'점수 계산기'!$C$27+E$5*'점수 계산기'!$C$28+'점수 계산기'!$C$31,0))</f>
        <v>94</v>
      </c>
      <c r="F65" s="27">
        <f>IF(OR($B65-F$5&gt;74, $B65-F$5=73, $B65-F$5=1, $B65-F$5&lt;0),"",ROUND(($B65-F$5)*'점수 계산기'!$C$27+F$5*'점수 계산기'!$C$28+'점수 계산기'!$C$31,0))</f>
        <v>94</v>
      </c>
      <c r="G65" s="27">
        <f>IF(OR($B65-G$5&gt;74, $B65-G$5=73, $B65-G$5=1, $B65-G$5&lt;0),"",ROUND(($B65-G$5)*'점수 계산기'!$C$27+G$5*'점수 계산기'!$C$28+'점수 계산기'!$C$31,0))</f>
        <v>94</v>
      </c>
      <c r="H65" s="27">
        <f>IF(OR($B65-H$5&gt;74, $B65-H$5=73, $B65-H$5=1, $B65-H$5&lt;0),"",ROUND(($B65-H$5)*'점수 계산기'!$C$27+H$5*'점수 계산기'!$C$28+'점수 계산기'!$C$31,0))</f>
        <v>94</v>
      </c>
      <c r="I65" s="27">
        <f>IF(OR($B65-I$5&gt;74, $B65-I$5=73, $B65-I$5=1, $B65-I$5&lt;0),"",ROUND(($B65-I$5)*'점수 계산기'!$C$27+I$5*'점수 계산기'!$C$28+'점수 계산기'!$C$31,0))</f>
        <v>94</v>
      </c>
      <c r="J65" s="27">
        <f>IF(OR($B65-J$5&gt;74, $B65-J$5=73, $B65-J$5=1, $B65-J$5&lt;0),"",ROUND(($B65-J$5)*'점수 계산기'!$C$27+J$5*'점수 계산기'!$C$28+'점수 계산기'!$C$31,0))</f>
        <v>95</v>
      </c>
      <c r="K65" s="27">
        <f>IF(OR($B65-K$5&gt;74, $B65-K$5=73, $B65-K$5=1, $B65-K$5&lt;0),"",ROUND(($B65-K$5)*'점수 계산기'!$C$27+K$5*'점수 계산기'!$C$28+'점수 계산기'!$C$31,0))</f>
        <v>95</v>
      </c>
      <c r="L65" s="27">
        <f>IF(OR($B65-L$5&gt;74, $B65-L$5=73, $B65-L$5=1, $B65-L$5&lt;0),"",ROUND(($B65-L$5)*'점수 계산기'!$C$27+L$5*'점수 계산기'!$C$28+'점수 계산기'!$C$31,0))</f>
        <v>95</v>
      </c>
      <c r="M65" s="27">
        <f>IF(OR($B65-M$5&gt;74, $B65-M$5=73, $B65-M$5=1, $B65-M$5&lt;0),"",ROUND(($B65-M$5)*'점수 계산기'!$C$27+M$5*'점수 계산기'!$C$28+'점수 계산기'!$C$31,0))</f>
        <v>95</v>
      </c>
      <c r="N65" s="27">
        <f>IF(OR($B65-N$5&gt;74, $B65-N$5=73, $B65-N$5=1, $B65-N$5&lt;0),"",ROUND(($B65-N$5)*'점수 계산기'!$C$27+N$5*'점수 계산기'!$C$28+'점수 계산기'!$C$31,0))</f>
        <v>95</v>
      </c>
      <c r="O65" s="27">
        <f>IF(OR($B65-O$5&gt;74, $B65-O$5=73, $B65-O$5=1, $B65-O$5&lt;0),"",ROUND(($B65-O$5)*'점수 계산기'!$C$27+O$5*'점수 계산기'!$C$28+'점수 계산기'!$C$31,0))</f>
        <v>95</v>
      </c>
      <c r="P65" s="27">
        <f>IF(OR($B65-P$5&gt;74, $B65-P$5=73, $B65-P$5=1, $B65-P$5&lt;0),"",ROUND(($B65-P$5)*'점수 계산기'!$C$27+P$5*'점수 계산기'!$C$28+'점수 계산기'!$C$31,0))</f>
        <v>95</v>
      </c>
      <c r="Q65" s="27">
        <f>IF(OR($B65-Q$5&gt;74, $B65-Q$5=73, $B65-Q$5=1, $B65-Q$5&lt;0),"",ROUND(($B65-Q$5)*'점수 계산기'!$C$27+Q$5*'점수 계산기'!$C$28+'점수 계산기'!$C$31,0))</f>
        <v>95</v>
      </c>
      <c r="R65" s="27">
        <f>IF(OR($B65-R$5&gt;74, $B65-R$5=73, $B65-R$5=1, $B65-R$5&lt;0),"",ROUND(($B65-R$5)*'점수 계산기'!$C$27+R$5*'점수 계산기'!$C$28+'점수 계산기'!$C$31,0))</f>
        <v>95</v>
      </c>
      <c r="S65" s="27">
        <f>IF(OR($B65-S$5&gt;74, $B65-S$5=73, $B65-S$5=1, $B65-S$5&lt;0),"",ROUND(($B65-S$5)*'점수 계산기'!$C$27+S$5*'점수 계산기'!$C$28+'점수 계산기'!$C$31,0))</f>
        <v>95</v>
      </c>
      <c r="T65" s="27">
        <f>IF(OR($B65-T$5&gt;74, $B65-T$5=73, $B65-T$5=1, $B65-T$5&lt;0),"",ROUND(($B65-T$5)*'점수 계산기'!$C$27+T$5*'점수 계산기'!$C$28+'점수 계산기'!$C$31,0))</f>
        <v>95</v>
      </c>
      <c r="U65" s="27">
        <f>IF(OR($B65-U$5&gt;74, $B65-U$5=73, $B65-U$5=1, $B65-U$5&lt;0),"",ROUND(($B65-U$5)*'점수 계산기'!$C$27+U$5*'점수 계산기'!$C$28+'점수 계산기'!$C$31,0))</f>
        <v>96</v>
      </c>
      <c r="V65" s="27">
        <f>IF(OR($B65-V$5&gt;74, $B65-V$5=73, $B65-V$5=1, $B65-V$5&lt;0),"",ROUND(($B65-V$5)*'점수 계산기'!$C$27+V$5*'점수 계산기'!$C$28+'점수 계산기'!$C$31,0))</f>
        <v>96</v>
      </c>
      <c r="W65" s="27">
        <f>IF(OR($B65-W$5&gt;74, $B65-W$5=73, $B65-W$5=1, $B65-W$5&lt;0),"",ROUND(($B65-W$5)*'점수 계산기'!$C$27+W$5*'점수 계산기'!$C$28+'점수 계산기'!$C$31,0))</f>
        <v>96</v>
      </c>
      <c r="X65" s="27">
        <f>IF(OR($B65-X$5&gt;74, $B65-X$5=73, $B65-X$5=1, $B65-X$5&lt;0),"",ROUND(($B65-X$5)*'점수 계산기'!$C$27+X$5*'점수 계산기'!$C$28+'점수 계산기'!$C$31,0))</f>
        <v>96</v>
      </c>
      <c r="Y65" s="27">
        <f>IF(OR($B65-Y$5&gt;74, $B65-Y$5=73, $B65-Y$5=1, $B65-Y$5&lt;0),"",ROUND(($B65-Y$5)*'점수 계산기'!$C$27+Y$5*'점수 계산기'!$C$28+'점수 계산기'!$C$31,0))</f>
        <v>96</v>
      </c>
      <c r="Z65" s="27">
        <f>IF(OR($B65-Z$5&gt;74, $B65-Z$5=73, $B65-Z$5=1, $B65-Z$5&lt;0),"",ROUND(($B65-Z$5)*'점수 계산기'!$C$27+Z$5*'점수 계산기'!$C$28+'점수 계산기'!$C$31,0))</f>
        <v>96</v>
      </c>
      <c r="AA65" s="28">
        <f>IF(OR($B65-AA$5&gt;74, $B65-AA$5=73, $B65-AA$5=1, $B65-AA$5&lt;0),"",ROUND(($B65-AA$5)*'점수 계산기'!$C$27+AA$5*'점수 계산기'!$C$28+'점수 계산기'!$C$31,0))</f>
        <v>96</v>
      </c>
      <c r="AB65" s="10"/>
      <c r="AC65" s="10">
        <f t="shared" si="0"/>
        <v>94</v>
      </c>
      <c r="AD65" s="10">
        <f t="shared" si="1"/>
        <v>96</v>
      </c>
      <c r="AE65" s="10" t="str">
        <f t="shared" si="6"/>
        <v>94 ~ 96</v>
      </c>
      <c r="AF65" s="10">
        <f t="shared" si="4"/>
        <v>5</v>
      </c>
      <c r="AG65" s="10">
        <f t="shared" si="4"/>
        <v>5</v>
      </c>
      <c r="AH65" s="10">
        <f t="shared" si="5"/>
        <v>5</v>
      </c>
      <c r="AI65" s="10" t="str">
        <f t="shared" si="2"/>
        <v>5등급</v>
      </c>
      <c r="AJ65" s="11" t="e">
        <f>IF(AC65=AD65,VLOOKUP(AE65,'인원 입력 기능'!$B$5:$F$102,6,0), VLOOKUP(AC65,'인원 입력 기능'!$B$5:$F$102,6,0)&amp;" ~ "&amp;VLOOKUP(AD65,'인원 입력 기능'!$B$5:$F$102,6,0))</f>
        <v>#REF!</v>
      </c>
    </row>
    <row r="66" spans="1:36" ht="21" customHeight="1" x14ac:dyDescent="0.45">
      <c r="A66" s="7"/>
      <c r="B66" s="35">
        <v>40</v>
      </c>
      <c r="C66" s="19">
        <f>IF(OR($B66-C$5&gt;74, $B66-C$5=73, $B66-C$5=1, $B66-C$5&lt;0),"",ROUND(($B66-C$5)*'점수 계산기'!$C$27+C$5*'점수 계산기'!$C$28+'점수 계산기'!$C$31,0))</f>
        <v>93</v>
      </c>
      <c r="D66" s="19">
        <f>IF(OR($B66-D$5&gt;74, $B66-D$5=73, $B66-D$5=1, $B66-D$5&lt;0),"",ROUND(($B66-D$5)*'점수 계산기'!$C$27+D$5*'점수 계산기'!$C$28+'점수 계산기'!$C$31,0))</f>
        <v>93</v>
      </c>
      <c r="E66" s="19">
        <f>IF(OR($B66-E$5&gt;74, $B66-E$5=73, $B66-E$5=1, $B66-E$5&lt;0),"",ROUND(($B66-E$5)*'점수 계산기'!$C$27+E$5*'점수 계산기'!$C$28+'점수 계산기'!$C$31,0))</f>
        <v>93</v>
      </c>
      <c r="F66" s="19">
        <f>IF(OR($B66-F$5&gt;74, $B66-F$5=73, $B66-F$5=1, $B66-F$5&lt;0),"",ROUND(($B66-F$5)*'점수 계산기'!$C$27+F$5*'점수 계산기'!$C$28+'점수 계산기'!$C$31,0))</f>
        <v>93</v>
      </c>
      <c r="G66" s="19">
        <f>IF(OR($B66-G$5&gt;74, $B66-G$5=73, $B66-G$5=1, $B66-G$5&lt;0),"",ROUND(($B66-G$5)*'점수 계산기'!$C$27+G$5*'점수 계산기'!$C$28+'점수 계산기'!$C$31,0))</f>
        <v>93</v>
      </c>
      <c r="H66" s="19">
        <f>IF(OR($B66-H$5&gt;74, $B66-H$5=73, $B66-H$5=1, $B66-H$5&lt;0),"",ROUND(($B66-H$5)*'점수 계산기'!$C$27+H$5*'점수 계산기'!$C$28+'점수 계산기'!$C$31,0))</f>
        <v>94</v>
      </c>
      <c r="I66" s="19">
        <f>IF(OR($B66-I$5&gt;74, $B66-I$5=73, $B66-I$5=1, $B66-I$5&lt;0),"",ROUND(($B66-I$5)*'점수 계산기'!$C$27+I$5*'점수 계산기'!$C$28+'점수 계산기'!$C$31,0))</f>
        <v>94</v>
      </c>
      <c r="J66" s="19">
        <f>IF(OR($B66-J$5&gt;74, $B66-J$5=73, $B66-J$5=1, $B66-J$5&lt;0),"",ROUND(($B66-J$5)*'점수 계산기'!$C$27+J$5*'점수 계산기'!$C$28+'점수 계산기'!$C$31,0))</f>
        <v>94</v>
      </c>
      <c r="K66" s="19">
        <f>IF(OR($B66-K$5&gt;74, $B66-K$5=73, $B66-K$5=1, $B66-K$5&lt;0),"",ROUND(($B66-K$5)*'점수 계산기'!$C$27+K$5*'점수 계산기'!$C$28+'점수 계산기'!$C$31,0))</f>
        <v>94</v>
      </c>
      <c r="L66" s="19">
        <f>IF(OR($B66-L$5&gt;74, $B66-L$5=73, $B66-L$5=1, $B66-L$5&lt;0),"",ROUND(($B66-L$5)*'점수 계산기'!$C$27+L$5*'점수 계산기'!$C$28+'점수 계산기'!$C$31,0))</f>
        <v>94</v>
      </c>
      <c r="M66" s="19">
        <f>IF(OR($B66-M$5&gt;74, $B66-M$5=73, $B66-M$5=1, $B66-M$5&lt;0),"",ROUND(($B66-M$5)*'점수 계산기'!$C$27+M$5*'점수 계산기'!$C$28+'점수 계산기'!$C$31,0))</f>
        <v>94</v>
      </c>
      <c r="N66" s="19">
        <f>IF(OR($B66-N$5&gt;74, $B66-N$5=73, $B66-N$5=1, $B66-N$5&lt;0),"",ROUND(($B66-N$5)*'점수 계산기'!$C$27+N$5*'점수 계산기'!$C$28+'점수 계산기'!$C$31,0))</f>
        <v>94</v>
      </c>
      <c r="O66" s="19">
        <f>IF(OR($B66-O$5&gt;74, $B66-O$5=73, $B66-O$5=1, $B66-O$5&lt;0),"",ROUND(($B66-O$5)*'점수 계산기'!$C$27+O$5*'점수 계산기'!$C$28+'점수 계산기'!$C$31,0))</f>
        <v>94</v>
      </c>
      <c r="P66" s="19">
        <f>IF(OR($B66-P$5&gt;74, $B66-P$5=73, $B66-P$5=1, $B66-P$5&lt;0),"",ROUND(($B66-P$5)*'점수 계산기'!$C$27+P$5*'점수 계산기'!$C$28+'점수 계산기'!$C$31,0))</f>
        <v>94</v>
      </c>
      <c r="Q66" s="19">
        <f>IF(OR($B66-Q$5&gt;74, $B66-Q$5=73, $B66-Q$5=1, $B66-Q$5&lt;0),"",ROUND(($B66-Q$5)*'점수 계산기'!$C$27+Q$5*'점수 계산기'!$C$28+'점수 계산기'!$C$31,0))</f>
        <v>94</v>
      </c>
      <c r="R66" s="19">
        <f>IF(OR($B66-R$5&gt;74, $B66-R$5=73, $B66-R$5=1, $B66-R$5&lt;0),"",ROUND(($B66-R$5)*'점수 계산기'!$C$27+R$5*'점수 계산기'!$C$28+'점수 계산기'!$C$31,0))</f>
        <v>94</v>
      </c>
      <c r="S66" s="19">
        <f>IF(OR($B66-S$5&gt;74, $B66-S$5=73, $B66-S$5=1, $B66-S$5&lt;0),"",ROUND(($B66-S$5)*'점수 계산기'!$C$27+S$5*'점수 계산기'!$C$28+'점수 계산기'!$C$31,0))</f>
        <v>95</v>
      </c>
      <c r="T66" s="19">
        <f>IF(OR($B66-T$5&gt;74, $B66-T$5=73, $B66-T$5=1, $B66-T$5&lt;0),"",ROUND(($B66-T$5)*'점수 계산기'!$C$27+T$5*'점수 계산기'!$C$28+'점수 계산기'!$C$31,0))</f>
        <v>95</v>
      </c>
      <c r="U66" s="19">
        <f>IF(OR($B66-U$5&gt;74, $B66-U$5=73, $B66-U$5=1, $B66-U$5&lt;0),"",ROUND(($B66-U$5)*'점수 계산기'!$C$27+U$5*'점수 계산기'!$C$28+'점수 계산기'!$C$31,0))</f>
        <v>95</v>
      </c>
      <c r="V66" s="19">
        <f>IF(OR($B66-V$5&gt;74, $B66-V$5=73, $B66-V$5=1, $B66-V$5&lt;0),"",ROUND(($B66-V$5)*'점수 계산기'!$C$27+V$5*'점수 계산기'!$C$28+'점수 계산기'!$C$31,0))</f>
        <v>95</v>
      </c>
      <c r="W66" s="19">
        <f>IF(OR($B66-W$5&gt;74, $B66-W$5=73, $B66-W$5=1, $B66-W$5&lt;0),"",ROUND(($B66-W$5)*'점수 계산기'!$C$27+W$5*'점수 계산기'!$C$28+'점수 계산기'!$C$31,0))</f>
        <v>95</v>
      </c>
      <c r="X66" s="19">
        <f>IF(OR($B66-X$5&gt;74, $B66-X$5=73, $B66-X$5=1, $B66-X$5&lt;0),"",ROUND(($B66-X$5)*'점수 계산기'!$C$27+X$5*'점수 계산기'!$C$28+'점수 계산기'!$C$31,0))</f>
        <v>95</v>
      </c>
      <c r="Y66" s="19">
        <f>IF(OR($B66-Y$5&gt;74, $B66-Y$5=73, $B66-Y$5=1, $B66-Y$5&lt;0),"",ROUND(($B66-Y$5)*'점수 계산기'!$C$27+Y$5*'점수 계산기'!$C$28+'점수 계산기'!$C$31,0))</f>
        <v>95</v>
      </c>
      <c r="Z66" s="19">
        <f>IF(OR($B66-Z$5&gt;74, $B66-Z$5=73, $B66-Z$5=1, $B66-Z$5&lt;0),"",ROUND(($B66-Z$5)*'점수 계산기'!$C$27+Z$5*'점수 계산기'!$C$28+'점수 계산기'!$C$31,0))</f>
        <v>95</v>
      </c>
      <c r="AA66" s="20">
        <f>IF(OR($B66-AA$5&gt;74, $B66-AA$5=73, $B66-AA$5=1, $B66-AA$5&lt;0),"",ROUND(($B66-AA$5)*'점수 계산기'!$C$27+AA$5*'점수 계산기'!$C$28+'점수 계산기'!$C$31,0))</f>
        <v>95</v>
      </c>
      <c r="AB66" s="10"/>
      <c r="AC66" s="10">
        <f t="shared" si="0"/>
        <v>93</v>
      </c>
      <c r="AD66" s="10">
        <f t="shared" si="1"/>
        <v>95</v>
      </c>
      <c r="AE66" s="10" t="str">
        <f t="shared" si="6"/>
        <v>93 ~ 95</v>
      </c>
      <c r="AF66" s="10">
        <f t="shared" si="4"/>
        <v>5</v>
      </c>
      <c r="AG66" s="10">
        <f t="shared" si="4"/>
        <v>5</v>
      </c>
      <c r="AH66" s="10">
        <f t="shared" si="5"/>
        <v>5</v>
      </c>
      <c r="AI66" s="10" t="str">
        <f t="shared" si="2"/>
        <v>5등급</v>
      </c>
      <c r="AJ66" s="11" t="e">
        <f>IF(AC66=AD66,VLOOKUP(AE66,'인원 입력 기능'!$B$5:$F$102,6,0), VLOOKUP(AC66,'인원 입력 기능'!$B$5:$F$102,6,0)&amp;" ~ "&amp;VLOOKUP(AD66,'인원 입력 기능'!$B$5:$F$102,6,0))</f>
        <v>#REF!</v>
      </c>
    </row>
    <row r="67" spans="1:36" ht="21" customHeight="1" x14ac:dyDescent="0.45">
      <c r="A67" s="7"/>
      <c r="B67" s="35">
        <v>39</v>
      </c>
      <c r="C67" s="19">
        <f>IF(OR($B67-C$5&gt;74, $B67-C$5=73, $B67-C$5=1, $B67-C$5&lt;0),"",ROUND(($B67-C$5)*'점수 계산기'!$C$27+C$5*'점수 계산기'!$C$28+'점수 계산기'!$C$31,0))</f>
        <v>92</v>
      </c>
      <c r="D67" s="19">
        <f>IF(OR($B67-D$5&gt;74, $B67-D$5=73, $B67-D$5=1, $B67-D$5&lt;0),"",ROUND(($B67-D$5)*'점수 계산기'!$C$27+D$5*'점수 계산기'!$C$28+'점수 계산기'!$C$31,0))</f>
        <v>92</v>
      </c>
      <c r="E67" s="19">
        <f>IF(OR($B67-E$5&gt;74, $B67-E$5=73, $B67-E$5=1, $B67-E$5&lt;0),"",ROUND(($B67-E$5)*'점수 계산기'!$C$27+E$5*'점수 계산기'!$C$28+'점수 계산기'!$C$31,0))</f>
        <v>92</v>
      </c>
      <c r="F67" s="19">
        <f>IF(OR($B67-F$5&gt;74, $B67-F$5=73, $B67-F$5=1, $B67-F$5&lt;0),"",ROUND(($B67-F$5)*'점수 계산기'!$C$27+F$5*'점수 계산기'!$C$28+'점수 계산기'!$C$31,0))</f>
        <v>93</v>
      </c>
      <c r="G67" s="19">
        <f>IF(OR($B67-G$5&gt;74, $B67-G$5=73, $B67-G$5=1, $B67-G$5&lt;0),"",ROUND(($B67-G$5)*'점수 계산기'!$C$27+G$5*'점수 계산기'!$C$28+'점수 계산기'!$C$31,0))</f>
        <v>93</v>
      </c>
      <c r="H67" s="19">
        <f>IF(OR($B67-H$5&gt;74, $B67-H$5=73, $B67-H$5=1, $B67-H$5&lt;0),"",ROUND(($B67-H$5)*'점수 계산기'!$C$27+H$5*'점수 계산기'!$C$28+'점수 계산기'!$C$31,0))</f>
        <v>93</v>
      </c>
      <c r="I67" s="19">
        <f>IF(OR($B67-I$5&gt;74, $B67-I$5=73, $B67-I$5=1, $B67-I$5&lt;0),"",ROUND(($B67-I$5)*'점수 계산기'!$C$27+I$5*'점수 계산기'!$C$28+'점수 계산기'!$C$31,0))</f>
        <v>93</v>
      </c>
      <c r="J67" s="19">
        <f>IF(OR($B67-J$5&gt;74, $B67-J$5=73, $B67-J$5=1, $B67-J$5&lt;0),"",ROUND(($B67-J$5)*'점수 계산기'!$C$27+J$5*'점수 계산기'!$C$28+'점수 계산기'!$C$31,0))</f>
        <v>93</v>
      </c>
      <c r="K67" s="19">
        <f>IF(OR($B67-K$5&gt;74, $B67-K$5=73, $B67-K$5=1, $B67-K$5&lt;0),"",ROUND(($B67-K$5)*'점수 계산기'!$C$27+K$5*'점수 계산기'!$C$28+'점수 계산기'!$C$31,0))</f>
        <v>93</v>
      </c>
      <c r="L67" s="19">
        <f>IF(OR($B67-L$5&gt;74, $B67-L$5=73, $B67-L$5=1, $B67-L$5&lt;0),"",ROUND(($B67-L$5)*'점수 계산기'!$C$27+L$5*'점수 계산기'!$C$28+'점수 계산기'!$C$31,0))</f>
        <v>93</v>
      </c>
      <c r="M67" s="19">
        <f>IF(OR($B67-M$5&gt;74, $B67-M$5=73, $B67-M$5=1, $B67-M$5&lt;0),"",ROUND(($B67-M$5)*'점수 계산기'!$C$27+M$5*'점수 계산기'!$C$28+'점수 계산기'!$C$31,0))</f>
        <v>93</v>
      </c>
      <c r="N67" s="19">
        <f>IF(OR($B67-N$5&gt;74, $B67-N$5=73, $B67-N$5=1, $B67-N$5&lt;0),"",ROUND(($B67-N$5)*'점수 계산기'!$C$27+N$5*'점수 계산기'!$C$28+'점수 계산기'!$C$31,0))</f>
        <v>93</v>
      </c>
      <c r="O67" s="19">
        <f>IF(OR($B67-O$5&gt;74, $B67-O$5=73, $B67-O$5=1, $B67-O$5&lt;0),"",ROUND(($B67-O$5)*'점수 계산기'!$C$27+O$5*'점수 계산기'!$C$28+'점수 계산기'!$C$31,0))</f>
        <v>93</v>
      </c>
      <c r="P67" s="19">
        <f>IF(OR($B67-P$5&gt;74, $B67-P$5=73, $B67-P$5=1, $B67-P$5&lt;0),"",ROUND(($B67-P$5)*'점수 계산기'!$C$27+P$5*'점수 계산기'!$C$28+'점수 계산기'!$C$31,0))</f>
        <v>93</v>
      </c>
      <c r="Q67" s="19">
        <f>IF(OR($B67-Q$5&gt;74, $B67-Q$5=73, $B67-Q$5=1, $B67-Q$5&lt;0),"",ROUND(($B67-Q$5)*'점수 계산기'!$C$27+Q$5*'점수 계산기'!$C$28+'점수 계산기'!$C$31,0))</f>
        <v>94</v>
      </c>
      <c r="R67" s="19">
        <f>IF(OR($B67-R$5&gt;74, $B67-R$5=73, $B67-R$5=1, $B67-R$5&lt;0),"",ROUND(($B67-R$5)*'점수 계산기'!$C$27+R$5*'점수 계산기'!$C$28+'점수 계산기'!$C$31,0))</f>
        <v>94</v>
      </c>
      <c r="S67" s="19">
        <f>IF(OR($B67-S$5&gt;74, $B67-S$5=73, $B67-S$5=1, $B67-S$5&lt;0),"",ROUND(($B67-S$5)*'점수 계산기'!$C$27+S$5*'점수 계산기'!$C$28+'점수 계산기'!$C$31,0))</f>
        <v>94</v>
      </c>
      <c r="T67" s="19">
        <f>IF(OR($B67-T$5&gt;74, $B67-T$5=73, $B67-T$5=1, $B67-T$5&lt;0),"",ROUND(($B67-T$5)*'점수 계산기'!$C$27+T$5*'점수 계산기'!$C$28+'점수 계산기'!$C$31,0))</f>
        <v>94</v>
      </c>
      <c r="U67" s="19">
        <f>IF(OR($B67-U$5&gt;74, $B67-U$5=73, $B67-U$5=1, $B67-U$5&lt;0),"",ROUND(($B67-U$5)*'점수 계산기'!$C$27+U$5*'점수 계산기'!$C$28+'점수 계산기'!$C$31,0))</f>
        <v>94</v>
      </c>
      <c r="V67" s="19">
        <f>IF(OR($B67-V$5&gt;74, $B67-V$5=73, $B67-V$5=1, $B67-V$5&lt;0),"",ROUND(($B67-V$5)*'점수 계산기'!$C$27+V$5*'점수 계산기'!$C$28+'점수 계산기'!$C$31,0))</f>
        <v>94</v>
      </c>
      <c r="W67" s="19">
        <f>IF(OR($B67-W$5&gt;74, $B67-W$5=73, $B67-W$5=1, $B67-W$5&lt;0),"",ROUND(($B67-W$5)*'점수 계산기'!$C$27+W$5*'점수 계산기'!$C$28+'점수 계산기'!$C$31,0))</f>
        <v>94</v>
      </c>
      <c r="X67" s="19">
        <f>IF(OR($B67-X$5&gt;74, $B67-X$5=73, $B67-X$5=1, $B67-X$5&lt;0),"",ROUND(($B67-X$5)*'점수 계산기'!$C$27+X$5*'점수 계산기'!$C$28+'점수 계산기'!$C$31,0))</f>
        <v>94</v>
      </c>
      <c r="Y67" s="19">
        <f>IF(OR($B67-Y$5&gt;74, $B67-Y$5=73, $B67-Y$5=1, $B67-Y$5&lt;0),"",ROUND(($B67-Y$5)*'점수 계산기'!$C$27+Y$5*'점수 계산기'!$C$28+'점수 계산기'!$C$31,0))</f>
        <v>94</v>
      </c>
      <c r="Z67" s="19">
        <f>IF(OR($B67-Z$5&gt;74, $B67-Z$5=73, $B67-Z$5=1, $B67-Z$5&lt;0),"",ROUND(($B67-Z$5)*'점수 계산기'!$C$27+Z$5*'점수 계산기'!$C$28+'점수 계산기'!$C$31,0))</f>
        <v>94</v>
      </c>
      <c r="AA67" s="20">
        <f>IF(OR($B67-AA$5&gt;74, $B67-AA$5=73, $B67-AA$5=1, $B67-AA$5&lt;0),"",ROUND(($B67-AA$5)*'점수 계산기'!$C$27+AA$5*'점수 계산기'!$C$28+'점수 계산기'!$C$31,0))</f>
        <v>95</v>
      </c>
      <c r="AB67" s="10"/>
      <c r="AC67" s="10">
        <f t="shared" si="0"/>
        <v>92</v>
      </c>
      <c r="AD67" s="10">
        <f t="shared" si="1"/>
        <v>95</v>
      </c>
      <c r="AE67" s="10" t="str">
        <f t="shared" si="6"/>
        <v>92 ~ 95</v>
      </c>
      <c r="AF67" s="10">
        <f t="shared" si="4"/>
        <v>5</v>
      </c>
      <c r="AG67" s="10">
        <f t="shared" si="4"/>
        <v>5</v>
      </c>
      <c r="AH67" s="10">
        <f t="shared" si="5"/>
        <v>5</v>
      </c>
      <c r="AI67" s="10" t="str">
        <f t="shared" si="2"/>
        <v>5등급</v>
      </c>
      <c r="AJ67" s="11" t="e">
        <f>IF(AC67=AD67,VLOOKUP(AE67,'인원 입력 기능'!$B$5:$F$102,6,0), VLOOKUP(AC67,'인원 입력 기능'!$B$5:$F$102,6,0)&amp;" ~ "&amp;VLOOKUP(AD67,'인원 입력 기능'!$B$5:$F$102,6,0))</f>
        <v>#REF!</v>
      </c>
    </row>
    <row r="68" spans="1:36" ht="21" customHeight="1" x14ac:dyDescent="0.45">
      <c r="A68" s="7"/>
      <c r="B68" s="35">
        <v>38</v>
      </c>
      <c r="C68" s="19">
        <f>IF(OR($B68-C$5&gt;74, $B68-C$5=73, $B68-C$5=1, $B68-C$5&lt;0),"",ROUND(($B68-C$5)*'점수 계산기'!$C$27+C$5*'점수 계산기'!$C$28+'점수 계산기'!$C$31,0))</f>
        <v>91</v>
      </c>
      <c r="D68" s="19">
        <f>IF(OR($B68-D$5&gt;74, $B68-D$5=73, $B68-D$5=1, $B68-D$5&lt;0),"",ROUND(($B68-D$5)*'점수 계산기'!$C$27+D$5*'점수 계산기'!$C$28+'점수 계산기'!$C$31,0))</f>
        <v>92</v>
      </c>
      <c r="E68" s="19">
        <f>IF(OR($B68-E$5&gt;74, $B68-E$5=73, $B68-E$5=1, $B68-E$5&lt;0),"",ROUND(($B68-E$5)*'점수 계산기'!$C$27+E$5*'점수 계산기'!$C$28+'점수 계산기'!$C$31,0))</f>
        <v>92</v>
      </c>
      <c r="F68" s="19">
        <f>IF(OR($B68-F$5&gt;74, $B68-F$5=73, $B68-F$5=1, $B68-F$5&lt;0),"",ROUND(($B68-F$5)*'점수 계산기'!$C$27+F$5*'점수 계산기'!$C$28+'점수 계산기'!$C$31,0))</f>
        <v>92</v>
      </c>
      <c r="G68" s="19">
        <f>IF(OR($B68-G$5&gt;74, $B68-G$5=73, $B68-G$5=1, $B68-G$5&lt;0),"",ROUND(($B68-G$5)*'점수 계산기'!$C$27+G$5*'점수 계산기'!$C$28+'점수 계산기'!$C$31,0))</f>
        <v>92</v>
      </c>
      <c r="H68" s="19">
        <f>IF(OR($B68-H$5&gt;74, $B68-H$5=73, $B68-H$5=1, $B68-H$5&lt;0),"",ROUND(($B68-H$5)*'점수 계산기'!$C$27+H$5*'점수 계산기'!$C$28+'점수 계산기'!$C$31,0))</f>
        <v>92</v>
      </c>
      <c r="I68" s="19">
        <f>IF(OR($B68-I$5&gt;74, $B68-I$5=73, $B68-I$5=1, $B68-I$5&lt;0),"",ROUND(($B68-I$5)*'점수 계산기'!$C$27+I$5*'점수 계산기'!$C$28+'점수 계산기'!$C$31,0))</f>
        <v>92</v>
      </c>
      <c r="J68" s="19">
        <f>IF(OR($B68-J$5&gt;74, $B68-J$5=73, $B68-J$5=1, $B68-J$5&lt;0),"",ROUND(($B68-J$5)*'점수 계산기'!$C$27+J$5*'점수 계산기'!$C$28+'점수 계산기'!$C$31,0))</f>
        <v>92</v>
      </c>
      <c r="K68" s="19">
        <f>IF(OR($B68-K$5&gt;74, $B68-K$5=73, $B68-K$5=1, $B68-K$5&lt;0),"",ROUND(($B68-K$5)*'점수 계산기'!$C$27+K$5*'점수 계산기'!$C$28+'점수 계산기'!$C$31,0))</f>
        <v>92</v>
      </c>
      <c r="L68" s="19">
        <f>IF(OR($B68-L$5&gt;74, $B68-L$5=73, $B68-L$5=1, $B68-L$5&lt;0),"",ROUND(($B68-L$5)*'점수 계산기'!$C$27+L$5*'점수 계산기'!$C$28+'점수 계산기'!$C$31,0))</f>
        <v>92</v>
      </c>
      <c r="M68" s="19">
        <f>IF(OR($B68-M$5&gt;74, $B68-M$5=73, $B68-M$5=1, $B68-M$5&lt;0),"",ROUND(($B68-M$5)*'점수 계산기'!$C$27+M$5*'점수 계산기'!$C$28+'점수 계산기'!$C$31,0))</f>
        <v>92</v>
      </c>
      <c r="N68" s="19">
        <f>IF(OR($B68-N$5&gt;74, $B68-N$5=73, $B68-N$5=1, $B68-N$5&lt;0),"",ROUND(($B68-N$5)*'점수 계산기'!$C$27+N$5*'점수 계산기'!$C$28+'점수 계산기'!$C$31,0))</f>
        <v>92</v>
      </c>
      <c r="O68" s="19">
        <f>IF(OR($B68-O$5&gt;74, $B68-O$5=73, $B68-O$5=1, $B68-O$5&lt;0),"",ROUND(($B68-O$5)*'점수 계산기'!$C$27+O$5*'점수 계산기'!$C$28+'점수 계산기'!$C$31,0))</f>
        <v>93</v>
      </c>
      <c r="P68" s="19">
        <f>IF(OR($B68-P$5&gt;74, $B68-P$5=73, $B68-P$5=1, $B68-P$5&lt;0),"",ROUND(($B68-P$5)*'점수 계산기'!$C$27+P$5*'점수 계산기'!$C$28+'점수 계산기'!$C$31,0))</f>
        <v>93</v>
      </c>
      <c r="Q68" s="19">
        <f>IF(OR($B68-Q$5&gt;74, $B68-Q$5=73, $B68-Q$5=1, $B68-Q$5&lt;0),"",ROUND(($B68-Q$5)*'점수 계산기'!$C$27+Q$5*'점수 계산기'!$C$28+'점수 계산기'!$C$31,0))</f>
        <v>93</v>
      </c>
      <c r="R68" s="19">
        <f>IF(OR($B68-R$5&gt;74, $B68-R$5=73, $B68-R$5=1, $B68-R$5&lt;0),"",ROUND(($B68-R$5)*'점수 계산기'!$C$27+R$5*'점수 계산기'!$C$28+'점수 계산기'!$C$31,0))</f>
        <v>93</v>
      </c>
      <c r="S68" s="19">
        <f>IF(OR($B68-S$5&gt;74, $B68-S$5=73, $B68-S$5=1, $B68-S$5&lt;0),"",ROUND(($B68-S$5)*'점수 계산기'!$C$27+S$5*'점수 계산기'!$C$28+'점수 계산기'!$C$31,0))</f>
        <v>93</v>
      </c>
      <c r="T68" s="19">
        <f>IF(OR($B68-T$5&gt;74, $B68-T$5=73, $B68-T$5=1, $B68-T$5&lt;0),"",ROUND(($B68-T$5)*'점수 계산기'!$C$27+T$5*'점수 계산기'!$C$28+'점수 계산기'!$C$31,0))</f>
        <v>93</v>
      </c>
      <c r="U68" s="19">
        <f>IF(OR($B68-U$5&gt;74, $B68-U$5=73, $B68-U$5=1, $B68-U$5&lt;0),"",ROUND(($B68-U$5)*'점수 계산기'!$C$27+U$5*'점수 계산기'!$C$28+'점수 계산기'!$C$31,0))</f>
        <v>93</v>
      </c>
      <c r="V68" s="19">
        <f>IF(OR($B68-V$5&gt;74, $B68-V$5=73, $B68-V$5=1, $B68-V$5&lt;0),"",ROUND(($B68-V$5)*'점수 계산기'!$C$27+V$5*'점수 계산기'!$C$28+'점수 계산기'!$C$31,0))</f>
        <v>93</v>
      </c>
      <c r="W68" s="19">
        <f>IF(OR($B68-W$5&gt;74, $B68-W$5=73, $B68-W$5=1, $B68-W$5&lt;0),"",ROUND(($B68-W$5)*'점수 계산기'!$C$27+W$5*'점수 계산기'!$C$28+'점수 계산기'!$C$31,0))</f>
        <v>93</v>
      </c>
      <c r="X68" s="19">
        <f>IF(OR($B68-X$5&gt;74, $B68-X$5=73, $B68-X$5=1, $B68-X$5&lt;0),"",ROUND(($B68-X$5)*'점수 계산기'!$C$27+X$5*'점수 계산기'!$C$28+'점수 계산기'!$C$31,0))</f>
        <v>93</v>
      </c>
      <c r="Y68" s="19">
        <f>IF(OR($B68-Y$5&gt;74, $B68-Y$5=73, $B68-Y$5=1, $B68-Y$5&lt;0),"",ROUND(($B68-Y$5)*'점수 계산기'!$C$27+Y$5*'점수 계산기'!$C$28+'점수 계산기'!$C$31,0))</f>
        <v>93</v>
      </c>
      <c r="Z68" s="19">
        <f>IF(OR($B68-Z$5&gt;74, $B68-Z$5=73, $B68-Z$5=1, $B68-Z$5&lt;0),"",ROUND(($B68-Z$5)*'점수 계산기'!$C$27+Z$5*'점수 계산기'!$C$28+'점수 계산기'!$C$31,0))</f>
        <v>94</v>
      </c>
      <c r="AA68" s="20">
        <f>IF(OR($B68-AA$5&gt;74, $B68-AA$5=73, $B68-AA$5=1, $B68-AA$5&lt;0),"",ROUND(($B68-AA$5)*'점수 계산기'!$C$27+AA$5*'점수 계산기'!$C$28+'점수 계산기'!$C$31,0))</f>
        <v>94</v>
      </c>
      <c r="AB68" s="10"/>
      <c r="AC68" s="10">
        <f t="shared" si="0"/>
        <v>91</v>
      </c>
      <c r="AD68" s="10">
        <f t="shared" si="1"/>
        <v>94</v>
      </c>
      <c r="AE68" s="10" t="str">
        <f t="shared" si="6"/>
        <v>91 ~ 94</v>
      </c>
      <c r="AF68" s="10">
        <f t="shared" si="4"/>
        <v>6</v>
      </c>
      <c r="AG68" s="10">
        <f t="shared" si="4"/>
        <v>5</v>
      </c>
      <c r="AH68" s="10" t="str">
        <f t="shared" si="5"/>
        <v>6 ~ 5</v>
      </c>
      <c r="AI68" s="10" t="str">
        <f t="shared" si="2"/>
        <v>조건부 5등급</v>
      </c>
      <c r="AJ68" s="11" t="e">
        <f>IF(AC68=AD68,VLOOKUP(AE68,'인원 입력 기능'!$B$5:$F$102,6,0), VLOOKUP(AC68,'인원 입력 기능'!$B$5:$F$102,6,0)&amp;" ~ "&amp;VLOOKUP(AD68,'인원 입력 기능'!$B$5:$F$102,6,0))</f>
        <v>#REF!</v>
      </c>
    </row>
    <row r="69" spans="1:36" ht="21" customHeight="1" x14ac:dyDescent="0.45">
      <c r="A69" s="7"/>
      <c r="B69" s="35">
        <v>37</v>
      </c>
      <c r="C69" s="19">
        <f>IF(OR($B69-C$5&gt;74, $B69-C$5=73, $B69-C$5=1, $B69-C$5&lt;0),"",ROUND(($B69-C$5)*'점수 계산기'!$C$27+C$5*'점수 계산기'!$C$28+'점수 계산기'!$C$31,0))</f>
        <v>91</v>
      </c>
      <c r="D69" s="19">
        <f>IF(OR($B69-D$5&gt;74, $B69-D$5=73, $B69-D$5=1, $B69-D$5&lt;0),"",ROUND(($B69-D$5)*'점수 계산기'!$C$27+D$5*'점수 계산기'!$C$28+'점수 계산기'!$C$31,0))</f>
        <v>91</v>
      </c>
      <c r="E69" s="19">
        <f>IF(OR($B69-E$5&gt;74, $B69-E$5=73, $B69-E$5=1, $B69-E$5&lt;0),"",ROUND(($B69-E$5)*'점수 계산기'!$C$27+E$5*'점수 계산기'!$C$28+'점수 계산기'!$C$31,0))</f>
        <v>91</v>
      </c>
      <c r="F69" s="19">
        <f>IF(OR($B69-F$5&gt;74, $B69-F$5=73, $B69-F$5=1, $B69-F$5&lt;0),"",ROUND(($B69-F$5)*'점수 계산기'!$C$27+F$5*'점수 계산기'!$C$28+'점수 계산기'!$C$31,0))</f>
        <v>91</v>
      </c>
      <c r="G69" s="19">
        <f>IF(OR($B69-G$5&gt;74, $B69-G$5=73, $B69-G$5=1, $B69-G$5&lt;0),"",ROUND(($B69-G$5)*'점수 계산기'!$C$27+G$5*'점수 계산기'!$C$28+'점수 계산기'!$C$31,0))</f>
        <v>91</v>
      </c>
      <c r="H69" s="19">
        <f>IF(OR($B69-H$5&gt;74, $B69-H$5=73, $B69-H$5=1, $B69-H$5&lt;0),"",ROUND(($B69-H$5)*'점수 계산기'!$C$27+H$5*'점수 계산기'!$C$28+'점수 계산기'!$C$31,0))</f>
        <v>91</v>
      </c>
      <c r="I69" s="19">
        <f>IF(OR($B69-I$5&gt;74, $B69-I$5=73, $B69-I$5=1, $B69-I$5&lt;0),"",ROUND(($B69-I$5)*'점수 계산기'!$C$27+I$5*'점수 계산기'!$C$28+'점수 계산기'!$C$31,0))</f>
        <v>91</v>
      </c>
      <c r="J69" s="19">
        <f>IF(OR($B69-J$5&gt;74, $B69-J$5=73, $B69-J$5=1, $B69-J$5&lt;0),"",ROUND(($B69-J$5)*'점수 계산기'!$C$27+J$5*'점수 계산기'!$C$28+'점수 계산기'!$C$31,0))</f>
        <v>91</v>
      </c>
      <c r="K69" s="19">
        <f>IF(OR($B69-K$5&gt;74, $B69-K$5=73, $B69-K$5=1, $B69-K$5&lt;0),"",ROUND(($B69-K$5)*'점수 계산기'!$C$27+K$5*'점수 계산기'!$C$28+'점수 계산기'!$C$31,0))</f>
        <v>91</v>
      </c>
      <c r="L69" s="19">
        <f>IF(OR($B69-L$5&gt;74, $B69-L$5=73, $B69-L$5=1, $B69-L$5&lt;0),"",ROUND(($B69-L$5)*'점수 계산기'!$C$27+L$5*'점수 계산기'!$C$28+'점수 계산기'!$C$31,0))</f>
        <v>91</v>
      </c>
      <c r="M69" s="19">
        <f>IF(OR($B69-M$5&gt;74, $B69-M$5=73, $B69-M$5=1, $B69-M$5&lt;0),"",ROUND(($B69-M$5)*'점수 계산기'!$C$27+M$5*'점수 계산기'!$C$28+'점수 계산기'!$C$31,0))</f>
        <v>92</v>
      </c>
      <c r="N69" s="19">
        <f>IF(OR($B69-N$5&gt;74, $B69-N$5=73, $B69-N$5=1, $B69-N$5&lt;0),"",ROUND(($B69-N$5)*'점수 계산기'!$C$27+N$5*'점수 계산기'!$C$28+'점수 계산기'!$C$31,0))</f>
        <v>92</v>
      </c>
      <c r="O69" s="19">
        <f>IF(OR($B69-O$5&gt;74, $B69-O$5=73, $B69-O$5=1, $B69-O$5&lt;0),"",ROUND(($B69-O$5)*'점수 계산기'!$C$27+O$5*'점수 계산기'!$C$28+'점수 계산기'!$C$31,0))</f>
        <v>92</v>
      </c>
      <c r="P69" s="19">
        <f>IF(OR($B69-P$5&gt;74, $B69-P$5=73, $B69-P$5=1, $B69-P$5&lt;0),"",ROUND(($B69-P$5)*'점수 계산기'!$C$27+P$5*'점수 계산기'!$C$28+'점수 계산기'!$C$31,0))</f>
        <v>92</v>
      </c>
      <c r="Q69" s="19">
        <f>IF(OR($B69-Q$5&gt;74, $B69-Q$5=73, $B69-Q$5=1, $B69-Q$5&lt;0),"",ROUND(($B69-Q$5)*'점수 계산기'!$C$27+Q$5*'점수 계산기'!$C$28+'점수 계산기'!$C$31,0))</f>
        <v>92</v>
      </c>
      <c r="R69" s="19">
        <f>IF(OR($B69-R$5&gt;74, $B69-R$5=73, $B69-R$5=1, $B69-R$5&lt;0),"",ROUND(($B69-R$5)*'점수 계산기'!$C$27+R$5*'점수 계산기'!$C$28+'점수 계산기'!$C$31,0))</f>
        <v>92</v>
      </c>
      <c r="S69" s="19">
        <f>IF(OR($B69-S$5&gt;74, $B69-S$5=73, $B69-S$5=1, $B69-S$5&lt;0),"",ROUND(($B69-S$5)*'점수 계산기'!$C$27+S$5*'점수 계산기'!$C$28+'점수 계산기'!$C$31,0))</f>
        <v>92</v>
      </c>
      <c r="T69" s="19">
        <f>IF(OR($B69-T$5&gt;74, $B69-T$5=73, $B69-T$5=1, $B69-T$5&lt;0),"",ROUND(($B69-T$5)*'점수 계산기'!$C$27+T$5*'점수 계산기'!$C$28+'점수 계산기'!$C$31,0))</f>
        <v>92</v>
      </c>
      <c r="U69" s="19">
        <f>IF(OR($B69-U$5&gt;74, $B69-U$5=73, $B69-U$5=1, $B69-U$5&lt;0),"",ROUND(($B69-U$5)*'점수 계산기'!$C$27+U$5*'점수 계산기'!$C$28+'점수 계산기'!$C$31,0))</f>
        <v>92</v>
      </c>
      <c r="V69" s="19">
        <f>IF(OR($B69-V$5&gt;74, $B69-V$5=73, $B69-V$5=1, $B69-V$5&lt;0),"",ROUND(($B69-V$5)*'점수 계산기'!$C$27+V$5*'점수 계산기'!$C$28+'점수 계산기'!$C$31,0))</f>
        <v>92</v>
      </c>
      <c r="W69" s="19">
        <f>IF(OR($B69-W$5&gt;74, $B69-W$5=73, $B69-W$5=1, $B69-W$5&lt;0),"",ROUND(($B69-W$5)*'점수 계산기'!$C$27+W$5*'점수 계산기'!$C$28+'점수 계산기'!$C$31,0))</f>
        <v>92</v>
      </c>
      <c r="X69" s="19">
        <f>IF(OR($B69-X$5&gt;74, $B69-X$5=73, $B69-X$5=1, $B69-X$5&lt;0),"",ROUND(($B69-X$5)*'점수 계산기'!$C$27+X$5*'점수 계산기'!$C$28+'점수 계산기'!$C$31,0))</f>
        <v>93</v>
      </c>
      <c r="Y69" s="19">
        <f>IF(OR($B69-Y$5&gt;74, $B69-Y$5=73, $B69-Y$5=1, $B69-Y$5&lt;0),"",ROUND(($B69-Y$5)*'점수 계산기'!$C$27+Y$5*'점수 계산기'!$C$28+'점수 계산기'!$C$31,0))</f>
        <v>93</v>
      </c>
      <c r="Z69" s="19">
        <f>IF(OR($B69-Z$5&gt;74, $B69-Z$5=73, $B69-Z$5=1, $B69-Z$5&lt;0),"",ROUND(($B69-Z$5)*'점수 계산기'!$C$27+Z$5*'점수 계산기'!$C$28+'점수 계산기'!$C$31,0))</f>
        <v>93</v>
      </c>
      <c r="AA69" s="20">
        <f>IF(OR($B69-AA$5&gt;74, $B69-AA$5=73, $B69-AA$5=1, $B69-AA$5&lt;0),"",ROUND(($B69-AA$5)*'점수 계산기'!$C$27+AA$5*'점수 계산기'!$C$28+'점수 계산기'!$C$31,0))</f>
        <v>93</v>
      </c>
      <c r="AB69" s="10"/>
      <c r="AC69" s="10">
        <f t="shared" si="0"/>
        <v>91</v>
      </c>
      <c r="AD69" s="10">
        <f t="shared" si="1"/>
        <v>93</v>
      </c>
      <c r="AE69" s="10" t="str">
        <f t="shared" si="6"/>
        <v>91 ~ 93</v>
      </c>
      <c r="AF69" s="10">
        <f t="shared" si="4"/>
        <v>6</v>
      </c>
      <c r="AG69" s="10">
        <f t="shared" si="4"/>
        <v>5</v>
      </c>
      <c r="AH69" s="10" t="str">
        <f t="shared" si="5"/>
        <v>6 ~ 5</v>
      </c>
      <c r="AI69" s="10" t="str">
        <f t="shared" si="2"/>
        <v>조건부 5등급</v>
      </c>
      <c r="AJ69" s="11" t="e">
        <f>IF(AC69=AD69,VLOOKUP(AE69,'인원 입력 기능'!$B$5:$F$102,6,0), VLOOKUP(AC69,'인원 입력 기능'!$B$5:$F$102,6,0)&amp;" ~ "&amp;VLOOKUP(AD69,'인원 입력 기능'!$B$5:$F$102,6,0))</f>
        <v>#REF!</v>
      </c>
    </row>
    <row r="70" spans="1:36" ht="21" customHeight="1" x14ac:dyDescent="0.45">
      <c r="A70" s="7"/>
      <c r="B70" s="36">
        <v>36</v>
      </c>
      <c r="C70" s="21">
        <f>IF(OR($B70-C$5&gt;74, $B70-C$5=73, $B70-C$5=1, $B70-C$5&lt;0),"",ROUND(($B70-C$5)*'점수 계산기'!$C$27+C$5*'점수 계산기'!$C$28+'점수 계산기'!$C$31,0))</f>
        <v>90</v>
      </c>
      <c r="D70" s="21">
        <f>IF(OR($B70-D$5&gt;74, $B70-D$5=73, $B70-D$5=1, $B70-D$5&lt;0),"",ROUND(($B70-D$5)*'점수 계산기'!$C$27+D$5*'점수 계산기'!$C$28+'점수 계산기'!$C$31,0))</f>
        <v>90</v>
      </c>
      <c r="E70" s="21">
        <f>IF(OR($B70-E$5&gt;74, $B70-E$5=73, $B70-E$5=1, $B70-E$5&lt;0),"",ROUND(($B70-E$5)*'점수 계산기'!$C$27+E$5*'점수 계산기'!$C$28+'점수 계산기'!$C$31,0))</f>
        <v>90</v>
      </c>
      <c r="F70" s="21">
        <f>IF(OR($B70-F$5&gt;74, $B70-F$5=73, $B70-F$5=1, $B70-F$5&lt;0),"",ROUND(($B70-F$5)*'점수 계산기'!$C$27+F$5*'점수 계산기'!$C$28+'점수 계산기'!$C$31,0))</f>
        <v>90</v>
      </c>
      <c r="G70" s="21">
        <f>IF(OR($B70-G$5&gt;74, $B70-G$5=73, $B70-G$5=1, $B70-G$5&lt;0),"",ROUND(($B70-G$5)*'점수 계산기'!$C$27+G$5*'점수 계산기'!$C$28+'점수 계산기'!$C$31,0))</f>
        <v>90</v>
      </c>
      <c r="H70" s="21">
        <f>IF(OR($B70-H$5&gt;74, $B70-H$5=73, $B70-H$5=1, $B70-H$5&lt;0),"",ROUND(($B70-H$5)*'점수 계산기'!$C$27+H$5*'점수 계산기'!$C$28+'점수 계산기'!$C$31,0))</f>
        <v>90</v>
      </c>
      <c r="I70" s="21">
        <f>IF(OR($B70-I$5&gt;74, $B70-I$5=73, $B70-I$5=1, $B70-I$5&lt;0),"",ROUND(($B70-I$5)*'점수 계산기'!$C$27+I$5*'점수 계산기'!$C$28+'점수 계산기'!$C$31,0))</f>
        <v>90</v>
      </c>
      <c r="J70" s="21">
        <f>IF(OR($B70-J$5&gt;74, $B70-J$5=73, $B70-J$5=1, $B70-J$5&lt;0),"",ROUND(($B70-J$5)*'점수 계산기'!$C$27+J$5*'점수 계산기'!$C$28+'점수 계산기'!$C$31,0))</f>
        <v>90</v>
      </c>
      <c r="K70" s="21">
        <f>IF(OR($B70-K$5&gt;74, $B70-K$5=73, $B70-K$5=1, $B70-K$5&lt;0),"",ROUND(($B70-K$5)*'점수 계산기'!$C$27+K$5*'점수 계산기'!$C$28+'점수 계산기'!$C$31,0))</f>
        <v>91</v>
      </c>
      <c r="L70" s="21">
        <f>IF(OR($B70-L$5&gt;74, $B70-L$5=73, $B70-L$5=1, $B70-L$5&lt;0),"",ROUND(($B70-L$5)*'점수 계산기'!$C$27+L$5*'점수 계산기'!$C$28+'점수 계산기'!$C$31,0))</f>
        <v>91</v>
      </c>
      <c r="M70" s="21">
        <f>IF(OR($B70-M$5&gt;74, $B70-M$5=73, $B70-M$5=1, $B70-M$5&lt;0),"",ROUND(($B70-M$5)*'점수 계산기'!$C$27+M$5*'점수 계산기'!$C$28+'점수 계산기'!$C$31,0))</f>
        <v>91</v>
      </c>
      <c r="N70" s="21">
        <f>IF(OR($B70-N$5&gt;74, $B70-N$5=73, $B70-N$5=1, $B70-N$5&lt;0),"",ROUND(($B70-N$5)*'점수 계산기'!$C$27+N$5*'점수 계산기'!$C$28+'점수 계산기'!$C$31,0))</f>
        <v>91</v>
      </c>
      <c r="O70" s="21">
        <f>IF(OR($B70-O$5&gt;74, $B70-O$5=73, $B70-O$5=1, $B70-O$5&lt;0),"",ROUND(($B70-O$5)*'점수 계산기'!$C$27+O$5*'점수 계산기'!$C$28+'점수 계산기'!$C$31,0))</f>
        <v>91</v>
      </c>
      <c r="P70" s="21">
        <f>IF(OR($B70-P$5&gt;74, $B70-P$5=73, $B70-P$5=1, $B70-P$5&lt;0),"",ROUND(($B70-P$5)*'점수 계산기'!$C$27+P$5*'점수 계산기'!$C$28+'점수 계산기'!$C$31,0))</f>
        <v>91</v>
      </c>
      <c r="Q70" s="21">
        <f>IF(OR($B70-Q$5&gt;74, $B70-Q$5=73, $B70-Q$5=1, $B70-Q$5&lt;0),"",ROUND(($B70-Q$5)*'점수 계산기'!$C$27+Q$5*'점수 계산기'!$C$28+'점수 계산기'!$C$31,0))</f>
        <v>91</v>
      </c>
      <c r="R70" s="21">
        <f>IF(OR($B70-R$5&gt;74, $B70-R$5=73, $B70-R$5=1, $B70-R$5&lt;0),"",ROUND(($B70-R$5)*'점수 계산기'!$C$27+R$5*'점수 계산기'!$C$28+'점수 계산기'!$C$31,0))</f>
        <v>91</v>
      </c>
      <c r="S70" s="21">
        <f>IF(OR($B70-S$5&gt;74, $B70-S$5=73, $B70-S$5=1, $B70-S$5&lt;0),"",ROUND(($B70-S$5)*'점수 계산기'!$C$27+S$5*'점수 계산기'!$C$28+'점수 계산기'!$C$31,0))</f>
        <v>91</v>
      </c>
      <c r="T70" s="21">
        <f>IF(OR($B70-T$5&gt;74, $B70-T$5=73, $B70-T$5=1, $B70-T$5&lt;0),"",ROUND(($B70-T$5)*'점수 계산기'!$C$27+T$5*'점수 계산기'!$C$28+'점수 계산기'!$C$31,0))</f>
        <v>91</v>
      </c>
      <c r="U70" s="21">
        <f>IF(OR($B70-U$5&gt;74, $B70-U$5=73, $B70-U$5=1, $B70-U$5&lt;0),"",ROUND(($B70-U$5)*'점수 계산기'!$C$27+U$5*'점수 계산기'!$C$28+'점수 계산기'!$C$31,0))</f>
        <v>91</v>
      </c>
      <c r="V70" s="21">
        <f>IF(OR($B70-V$5&gt;74, $B70-V$5=73, $B70-V$5=1, $B70-V$5&lt;0),"",ROUND(($B70-V$5)*'점수 계산기'!$C$27+V$5*'점수 계산기'!$C$28+'점수 계산기'!$C$31,0))</f>
        <v>92</v>
      </c>
      <c r="W70" s="21">
        <f>IF(OR($B70-W$5&gt;74, $B70-W$5=73, $B70-W$5=1, $B70-W$5&lt;0),"",ROUND(($B70-W$5)*'점수 계산기'!$C$27+W$5*'점수 계산기'!$C$28+'점수 계산기'!$C$31,0))</f>
        <v>92</v>
      </c>
      <c r="X70" s="21">
        <f>IF(OR($B70-X$5&gt;74, $B70-X$5=73, $B70-X$5=1, $B70-X$5&lt;0),"",ROUND(($B70-X$5)*'점수 계산기'!$C$27+X$5*'점수 계산기'!$C$28+'점수 계산기'!$C$31,0))</f>
        <v>92</v>
      </c>
      <c r="Y70" s="21">
        <f>IF(OR($B70-Y$5&gt;74, $B70-Y$5=73, $B70-Y$5=1, $B70-Y$5&lt;0),"",ROUND(($B70-Y$5)*'점수 계산기'!$C$27+Y$5*'점수 계산기'!$C$28+'점수 계산기'!$C$31,0))</f>
        <v>92</v>
      </c>
      <c r="Z70" s="21">
        <f>IF(OR($B70-Z$5&gt;74, $B70-Z$5=73, $B70-Z$5=1, $B70-Z$5&lt;0),"",ROUND(($B70-Z$5)*'점수 계산기'!$C$27+Z$5*'점수 계산기'!$C$28+'점수 계산기'!$C$31,0))</f>
        <v>92</v>
      </c>
      <c r="AA70" s="22">
        <f>IF(OR($B70-AA$5&gt;74, $B70-AA$5=73, $B70-AA$5=1, $B70-AA$5&lt;0),"",ROUND(($B70-AA$5)*'점수 계산기'!$C$27+AA$5*'점수 계산기'!$C$28+'점수 계산기'!$C$31,0))</f>
        <v>92</v>
      </c>
      <c r="AB70" s="10"/>
      <c r="AC70" s="10">
        <f t="shared" si="0"/>
        <v>90</v>
      </c>
      <c r="AD70" s="10">
        <f t="shared" si="1"/>
        <v>92</v>
      </c>
      <c r="AE70" s="10" t="str">
        <f t="shared" si="6"/>
        <v>90 ~ 92</v>
      </c>
      <c r="AF70" s="10">
        <f t="shared" si="4"/>
        <v>6</v>
      </c>
      <c r="AG70" s="10">
        <f t="shared" si="4"/>
        <v>5</v>
      </c>
      <c r="AH70" s="10" t="str">
        <f t="shared" si="5"/>
        <v>6 ~ 5</v>
      </c>
      <c r="AI70" s="10" t="str">
        <f t="shared" si="2"/>
        <v>조건부 5등급</v>
      </c>
      <c r="AJ70" s="11" t="e">
        <f>IF(AC70=AD70,VLOOKUP(AE70,'인원 입력 기능'!$B$5:$F$102,6,0), VLOOKUP(AC70,'인원 입력 기능'!$B$5:$F$102,6,0)&amp;" ~ "&amp;VLOOKUP(AD70,'인원 입력 기능'!$B$5:$F$102,6,0))</f>
        <v>#REF!</v>
      </c>
    </row>
    <row r="71" spans="1:36" ht="21" customHeight="1" x14ac:dyDescent="0.45">
      <c r="A71" s="7"/>
      <c r="B71" s="36">
        <v>35</v>
      </c>
      <c r="C71" s="21">
        <f>IF(OR($B71-C$5&gt;74, $B71-C$5=73, $B71-C$5=1, $B71-C$5&lt;0),"",ROUND(($B71-C$5)*'점수 계산기'!$C$27+C$5*'점수 계산기'!$C$28+'점수 계산기'!$C$31,0))</f>
        <v>89</v>
      </c>
      <c r="D71" s="21">
        <f>IF(OR($B71-D$5&gt;74, $B71-D$5=73, $B71-D$5=1, $B71-D$5&lt;0),"",ROUND(($B71-D$5)*'점수 계산기'!$C$27+D$5*'점수 계산기'!$C$28+'점수 계산기'!$C$31,0))</f>
        <v>89</v>
      </c>
      <c r="E71" s="21">
        <f>IF(OR($B71-E$5&gt;74, $B71-E$5=73, $B71-E$5=1, $B71-E$5&lt;0),"",ROUND(($B71-E$5)*'점수 계산기'!$C$27+E$5*'점수 계산기'!$C$28+'점수 계산기'!$C$31,0))</f>
        <v>89</v>
      </c>
      <c r="F71" s="21">
        <f>IF(OR($B71-F$5&gt;74, $B71-F$5=73, $B71-F$5=1, $B71-F$5&lt;0),"",ROUND(($B71-F$5)*'점수 계산기'!$C$27+F$5*'점수 계산기'!$C$28+'점수 계산기'!$C$31,0))</f>
        <v>89</v>
      </c>
      <c r="G71" s="21">
        <f>IF(OR($B71-G$5&gt;74, $B71-G$5=73, $B71-G$5=1, $B71-G$5&lt;0),"",ROUND(($B71-G$5)*'점수 계산기'!$C$27+G$5*'점수 계산기'!$C$28+'점수 계산기'!$C$31,0))</f>
        <v>89</v>
      </c>
      <c r="H71" s="21">
        <f>IF(OR($B71-H$5&gt;74, $B71-H$5=73, $B71-H$5=1, $B71-H$5&lt;0),"",ROUND(($B71-H$5)*'점수 계산기'!$C$27+H$5*'점수 계산기'!$C$28+'점수 계산기'!$C$31,0))</f>
        <v>89</v>
      </c>
      <c r="I71" s="21">
        <f>IF(OR($B71-I$5&gt;74, $B71-I$5=73, $B71-I$5=1, $B71-I$5&lt;0),"",ROUND(($B71-I$5)*'점수 계산기'!$C$27+I$5*'점수 계산기'!$C$28+'점수 계산기'!$C$31,0))</f>
        <v>90</v>
      </c>
      <c r="J71" s="21">
        <f>IF(OR($B71-J$5&gt;74, $B71-J$5=73, $B71-J$5=1, $B71-J$5&lt;0),"",ROUND(($B71-J$5)*'점수 계산기'!$C$27+J$5*'점수 계산기'!$C$28+'점수 계산기'!$C$31,0))</f>
        <v>90</v>
      </c>
      <c r="K71" s="21">
        <f>IF(OR($B71-K$5&gt;74, $B71-K$5=73, $B71-K$5=1, $B71-K$5&lt;0),"",ROUND(($B71-K$5)*'점수 계산기'!$C$27+K$5*'점수 계산기'!$C$28+'점수 계산기'!$C$31,0))</f>
        <v>90</v>
      </c>
      <c r="L71" s="21">
        <f>IF(OR($B71-L$5&gt;74, $B71-L$5=73, $B71-L$5=1, $B71-L$5&lt;0),"",ROUND(($B71-L$5)*'점수 계산기'!$C$27+L$5*'점수 계산기'!$C$28+'점수 계산기'!$C$31,0))</f>
        <v>90</v>
      </c>
      <c r="M71" s="21">
        <f>IF(OR($B71-M$5&gt;74, $B71-M$5=73, $B71-M$5=1, $B71-M$5&lt;0),"",ROUND(($B71-M$5)*'점수 계산기'!$C$27+M$5*'점수 계산기'!$C$28+'점수 계산기'!$C$31,0))</f>
        <v>90</v>
      </c>
      <c r="N71" s="21">
        <f>IF(OR($B71-N$5&gt;74, $B71-N$5=73, $B71-N$5=1, $B71-N$5&lt;0),"",ROUND(($B71-N$5)*'점수 계산기'!$C$27+N$5*'점수 계산기'!$C$28+'점수 계산기'!$C$31,0))</f>
        <v>90</v>
      </c>
      <c r="O71" s="21">
        <f>IF(OR($B71-O$5&gt;74, $B71-O$5=73, $B71-O$5=1, $B71-O$5&lt;0),"",ROUND(($B71-O$5)*'점수 계산기'!$C$27+O$5*'점수 계산기'!$C$28+'점수 계산기'!$C$31,0))</f>
        <v>90</v>
      </c>
      <c r="P71" s="21">
        <f>IF(OR($B71-P$5&gt;74, $B71-P$5=73, $B71-P$5=1, $B71-P$5&lt;0),"",ROUND(($B71-P$5)*'점수 계산기'!$C$27+P$5*'점수 계산기'!$C$28+'점수 계산기'!$C$31,0))</f>
        <v>90</v>
      </c>
      <c r="Q71" s="21">
        <f>IF(OR($B71-Q$5&gt;74, $B71-Q$5=73, $B71-Q$5=1, $B71-Q$5&lt;0),"",ROUND(($B71-Q$5)*'점수 계산기'!$C$27+Q$5*'점수 계산기'!$C$28+'점수 계산기'!$C$31,0))</f>
        <v>90</v>
      </c>
      <c r="R71" s="21">
        <f>IF(OR($B71-R$5&gt;74, $B71-R$5=73, $B71-R$5=1, $B71-R$5&lt;0),"",ROUND(($B71-R$5)*'점수 계산기'!$C$27+R$5*'점수 계산기'!$C$28+'점수 계산기'!$C$31,0))</f>
        <v>90</v>
      </c>
      <c r="S71" s="21">
        <f>IF(OR($B71-S$5&gt;74, $B71-S$5=73, $B71-S$5=1, $B71-S$5&lt;0),"",ROUND(($B71-S$5)*'점수 계산기'!$C$27+S$5*'점수 계산기'!$C$28+'점수 계산기'!$C$31,0))</f>
        <v>90</v>
      </c>
      <c r="T71" s="21">
        <f>IF(OR($B71-T$5&gt;74, $B71-T$5=73, $B71-T$5=1, $B71-T$5&lt;0),"",ROUND(($B71-T$5)*'점수 계산기'!$C$27+T$5*'점수 계산기'!$C$28+'점수 계산기'!$C$31,0))</f>
        <v>91</v>
      </c>
      <c r="U71" s="21">
        <f>IF(OR($B71-U$5&gt;74, $B71-U$5=73, $B71-U$5=1, $B71-U$5&lt;0),"",ROUND(($B71-U$5)*'점수 계산기'!$C$27+U$5*'점수 계산기'!$C$28+'점수 계산기'!$C$31,0))</f>
        <v>91</v>
      </c>
      <c r="V71" s="21">
        <f>IF(OR($B71-V$5&gt;74, $B71-V$5=73, $B71-V$5=1, $B71-V$5&lt;0),"",ROUND(($B71-V$5)*'점수 계산기'!$C$27+V$5*'점수 계산기'!$C$28+'점수 계산기'!$C$31,0))</f>
        <v>91</v>
      </c>
      <c r="W71" s="21">
        <f>IF(OR($B71-W$5&gt;74, $B71-W$5=73, $B71-W$5=1, $B71-W$5&lt;0),"",ROUND(($B71-W$5)*'점수 계산기'!$C$27+W$5*'점수 계산기'!$C$28+'점수 계산기'!$C$31,0))</f>
        <v>91</v>
      </c>
      <c r="X71" s="21">
        <f>IF(OR($B71-X$5&gt;74, $B71-X$5=73, $B71-X$5=1, $B71-X$5&lt;0),"",ROUND(($B71-X$5)*'점수 계산기'!$C$27+X$5*'점수 계산기'!$C$28+'점수 계산기'!$C$31,0))</f>
        <v>91</v>
      </c>
      <c r="Y71" s="21">
        <f>IF(OR($B71-Y$5&gt;74, $B71-Y$5=73, $B71-Y$5=1, $B71-Y$5&lt;0),"",ROUND(($B71-Y$5)*'점수 계산기'!$C$27+Y$5*'점수 계산기'!$C$28+'점수 계산기'!$C$31,0))</f>
        <v>91</v>
      </c>
      <c r="Z71" s="21">
        <f>IF(OR($B71-Z$5&gt;74, $B71-Z$5=73, $B71-Z$5=1, $B71-Z$5&lt;0),"",ROUND(($B71-Z$5)*'점수 계산기'!$C$27+Z$5*'점수 계산기'!$C$28+'점수 계산기'!$C$31,0))</f>
        <v>91</v>
      </c>
      <c r="AA71" s="22">
        <f>IF(OR($B71-AA$5&gt;74, $B71-AA$5=73, $B71-AA$5=1, $B71-AA$5&lt;0),"",ROUND(($B71-AA$5)*'점수 계산기'!$C$27+AA$5*'점수 계산기'!$C$28+'점수 계산기'!$C$31,0))</f>
        <v>91</v>
      </c>
      <c r="AB71" s="10"/>
      <c r="AC71" s="10">
        <f t="shared" ref="AC71:AC104" si="7">MIN(C71:AA71)</f>
        <v>89</v>
      </c>
      <c r="AD71" s="10">
        <f t="shared" ref="AD71:AD104" si="8">MAX(C71:AA71)</f>
        <v>91</v>
      </c>
      <c r="AE71" s="10" t="str">
        <f t="shared" si="6"/>
        <v>89 ~ 91</v>
      </c>
      <c r="AF71" s="10">
        <f t="shared" si="4"/>
        <v>6</v>
      </c>
      <c r="AG71" s="10">
        <f t="shared" si="4"/>
        <v>6</v>
      </c>
      <c r="AH71" s="10">
        <f t="shared" si="5"/>
        <v>6</v>
      </c>
      <c r="AI71" s="10" t="str">
        <f t="shared" ref="AI71:AI107" si="9">IF(AF71=AG71, AG71&amp;"등급", "조건부 "&amp;AG71&amp;"등급")</f>
        <v>6등급</v>
      </c>
      <c r="AJ71" s="11" t="e">
        <f>IF(AC71=AD71,VLOOKUP(AE71,'인원 입력 기능'!$B$5:$F$102,6,0), VLOOKUP(AC71,'인원 입력 기능'!$B$5:$F$102,6,0)&amp;" ~ "&amp;VLOOKUP(AD71,'인원 입력 기능'!$B$5:$F$102,6,0))</f>
        <v>#REF!</v>
      </c>
    </row>
    <row r="72" spans="1:36" ht="21" customHeight="1" x14ac:dyDescent="0.45">
      <c r="A72" s="7"/>
      <c r="B72" s="36">
        <v>34</v>
      </c>
      <c r="C72" s="21">
        <f>IF(OR($B72-C$5&gt;74, $B72-C$5=73, $B72-C$5=1, $B72-C$5&lt;0),"",ROUND(($B72-C$5)*'점수 계산기'!$C$27+C$5*'점수 계산기'!$C$28+'점수 계산기'!$C$31,0))</f>
        <v>88</v>
      </c>
      <c r="D72" s="21">
        <f>IF(OR($B72-D$5&gt;74, $B72-D$5=73, $B72-D$5=1, $B72-D$5&lt;0),"",ROUND(($B72-D$5)*'점수 계산기'!$C$27+D$5*'점수 계산기'!$C$28+'점수 계산기'!$C$31,0))</f>
        <v>88</v>
      </c>
      <c r="E72" s="21">
        <f>IF(OR($B72-E$5&gt;74, $B72-E$5=73, $B72-E$5=1, $B72-E$5&lt;0),"",ROUND(($B72-E$5)*'점수 계산기'!$C$27+E$5*'점수 계산기'!$C$28+'점수 계산기'!$C$31,0))</f>
        <v>88</v>
      </c>
      <c r="F72" s="21">
        <f>IF(OR($B72-F$5&gt;74, $B72-F$5=73, $B72-F$5=1, $B72-F$5&lt;0),"",ROUND(($B72-F$5)*'점수 계산기'!$C$27+F$5*'점수 계산기'!$C$28+'점수 계산기'!$C$31,0))</f>
        <v>88</v>
      </c>
      <c r="G72" s="21">
        <f>IF(OR($B72-G$5&gt;74, $B72-G$5=73, $B72-G$5=1, $B72-G$5&lt;0),"",ROUND(($B72-G$5)*'점수 계산기'!$C$27+G$5*'점수 계산기'!$C$28+'점수 계산기'!$C$31,0))</f>
        <v>89</v>
      </c>
      <c r="H72" s="21">
        <f>IF(OR($B72-H$5&gt;74, $B72-H$5=73, $B72-H$5=1, $B72-H$5&lt;0),"",ROUND(($B72-H$5)*'점수 계산기'!$C$27+H$5*'점수 계산기'!$C$28+'점수 계산기'!$C$31,0))</f>
        <v>89</v>
      </c>
      <c r="I72" s="21">
        <f>IF(OR($B72-I$5&gt;74, $B72-I$5=73, $B72-I$5=1, $B72-I$5&lt;0),"",ROUND(($B72-I$5)*'점수 계산기'!$C$27+I$5*'점수 계산기'!$C$28+'점수 계산기'!$C$31,0))</f>
        <v>89</v>
      </c>
      <c r="J72" s="21">
        <f>IF(OR($B72-J$5&gt;74, $B72-J$5=73, $B72-J$5=1, $B72-J$5&lt;0),"",ROUND(($B72-J$5)*'점수 계산기'!$C$27+J$5*'점수 계산기'!$C$28+'점수 계산기'!$C$31,0))</f>
        <v>89</v>
      </c>
      <c r="K72" s="21">
        <f>IF(OR($B72-K$5&gt;74, $B72-K$5=73, $B72-K$5=1, $B72-K$5&lt;0),"",ROUND(($B72-K$5)*'점수 계산기'!$C$27+K$5*'점수 계산기'!$C$28+'점수 계산기'!$C$31,0))</f>
        <v>89</v>
      </c>
      <c r="L72" s="21">
        <f>IF(OR($B72-L$5&gt;74, $B72-L$5=73, $B72-L$5=1, $B72-L$5&lt;0),"",ROUND(($B72-L$5)*'점수 계산기'!$C$27+L$5*'점수 계산기'!$C$28+'점수 계산기'!$C$31,0))</f>
        <v>89</v>
      </c>
      <c r="M72" s="21">
        <f>IF(OR($B72-M$5&gt;74, $B72-M$5=73, $B72-M$5=1, $B72-M$5&lt;0),"",ROUND(($B72-M$5)*'점수 계산기'!$C$27+M$5*'점수 계산기'!$C$28+'점수 계산기'!$C$31,0))</f>
        <v>89</v>
      </c>
      <c r="N72" s="21">
        <f>IF(OR($B72-N$5&gt;74, $B72-N$5=73, $B72-N$5=1, $B72-N$5&lt;0),"",ROUND(($B72-N$5)*'점수 계산기'!$C$27+N$5*'점수 계산기'!$C$28+'점수 계산기'!$C$31,0))</f>
        <v>89</v>
      </c>
      <c r="O72" s="21">
        <f>IF(OR($B72-O$5&gt;74, $B72-O$5=73, $B72-O$5=1, $B72-O$5&lt;0),"",ROUND(($B72-O$5)*'점수 계산기'!$C$27+O$5*'점수 계산기'!$C$28+'점수 계산기'!$C$31,0))</f>
        <v>89</v>
      </c>
      <c r="P72" s="21">
        <f>IF(OR($B72-P$5&gt;74, $B72-P$5=73, $B72-P$5=1, $B72-P$5&lt;0),"",ROUND(($B72-P$5)*'점수 계산기'!$C$27+P$5*'점수 계산기'!$C$28+'점수 계산기'!$C$31,0))</f>
        <v>89</v>
      </c>
      <c r="Q72" s="21">
        <f>IF(OR($B72-Q$5&gt;74, $B72-Q$5=73, $B72-Q$5=1, $B72-Q$5&lt;0),"",ROUND(($B72-Q$5)*'점수 계산기'!$C$27+Q$5*'점수 계산기'!$C$28+'점수 계산기'!$C$31,0))</f>
        <v>89</v>
      </c>
      <c r="R72" s="21">
        <f>IF(OR($B72-R$5&gt;74, $B72-R$5=73, $B72-R$5=1, $B72-R$5&lt;0),"",ROUND(($B72-R$5)*'점수 계산기'!$C$27+R$5*'점수 계산기'!$C$28+'점수 계산기'!$C$31,0))</f>
        <v>90</v>
      </c>
      <c r="S72" s="21">
        <f>IF(OR($B72-S$5&gt;74, $B72-S$5=73, $B72-S$5=1, $B72-S$5&lt;0),"",ROUND(($B72-S$5)*'점수 계산기'!$C$27+S$5*'점수 계산기'!$C$28+'점수 계산기'!$C$31,0))</f>
        <v>90</v>
      </c>
      <c r="T72" s="21">
        <f>IF(OR($B72-T$5&gt;74, $B72-T$5=73, $B72-T$5=1, $B72-T$5&lt;0),"",ROUND(($B72-T$5)*'점수 계산기'!$C$27+T$5*'점수 계산기'!$C$28+'점수 계산기'!$C$31,0))</f>
        <v>90</v>
      </c>
      <c r="U72" s="21">
        <f>IF(OR($B72-U$5&gt;74, $B72-U$5=73, $B72-U$5=1, $B72-U$5&lt;0),"",ROUND(($B72-U$5)*'점수 계산기'!$C$27+U$5*'점수 계산기'!$C$28+'점수 계산기'!$C$31,0))</f>
        <v>90</v>
      </c>
      <c r="V72" s="21">
        <f>IF(OR($B72-V$5&gt;74, $B72-V$5=73, $B72-V$5=1, $B72-V$5&lt;0),"",ROUND(($B72-V$5)*'점수 계산기'!$C$27+V$5*'점수 계산기'!$C$28+'점수 계산기'!$C$31,0))</f>
        <v>90</v>
      </c>
      <c r="W72" s="21">
        <f>IF(OR($B72-W$5&gt;74, $B72-W$5=73, $B72-W$5=1, $B72-W$5&lt;0),"",ROUND(($B72-W$5)*'점수 계산기'!$C$27+W$5*'점수 계산기'!$C$28+'점수 계산기'!$C$31,0))</f>
        <v>90</v>
      </c>
      <c r="X72" s="21">
        <f>IF(OR($B72-X$5&gt;74, $B72-X$5=73, $B72-X$5=1, $B72-X$5&lt;0),"",ROUND(($B72-X$5)*'점수 계산기'!$C$27+X$5*'점수 계산기'!$C$28+'점수 계산기'!$C$31,0))</f>
        <v>90</v>
      </c>
      <c r="Y72" s="21">
        <f>IF(OR($B72-Y$5&gt;74, $B72-Y$5=73, $B72-Y$5=1, $B72-Y$5&lt;0),"",ROUND(($B72-Y$5)*'점수 계산기'!$C$27+Y$5*'점수 계산기'!$C$28+'점수 계산기'!$C$31,0))</f>
        <v>90</v>
      </c>
      <c r="Z72" s="21">
        <f>IF(OR($B72-Z$5&gt;74, $B72-Z$5=73, $B72-Z$5=1, $B72-Z$5&lt;0),"",ROUND(($B72-Z$5)*'점수 계산기'!$C$27+Z$5*'점수 계산기'!$C$28+'점수 계산기'!$C$31,0))</f>
        <v>90</v>
      </c>
      <c r="AA72" s="22">
        <f>IF(OR($B72-AA$5&gt;74, $B72-AA$5=73, $B72-AA$5=1, $B72-AA$5&lt;0),"",ROUND(($B72-AA$5)*'점수 계산기'!$C$27+AA$5*'점수 계산기'!$C$28+'점수 계산기'!$C$31,0))</f>
        <v>91</v>
      </c>
      <c r="AB72" s="10"/>
      <c r="AC72" s="10">
        <f t="shared" si="7"/>
        <v>88</v>
      </c>
      <c r="AD72" s="10">
        <f t="shared" si="8"/>
        <v>91</v>
      </c>
      <c r="AE72" s="10" t="str">
        <f t="shared" ref="AE72:AE103" si="10">IF(AC72=AD72,MAX(C72:AA72),MIN(C72:AA72)&amp;" ~ "&amp;MAX(C72:AA72))</f>
        <v>88 ~ 91</v>
      </c>
      <c r="AF72" s="10">
        <f t="shared" ref="AF72:AG107" si="11">IF(ROUND(AC72,0)&gt;=$AM$6,1,IF(ROUND(AC72,0)&gt;=$AM$7,2,IF(ROUND(AC72,0)&gt;=$AM$8,3,IF(ROUND(AC72,0)&gt;=$AM$9,4,IF(ROUND(AC72,0)&gt;=$AM$10,5,IF(ROUND(AC72,0)&gt;=$AM$11,6,IF(ROUND(AC72,0)&gt;=$AM$12,7,IF(ROUND(AC72,0)&gt;=$AM$13,8,9))))))))</f>
        <v>6</v>
      </c>
      <c r="AG72" s="10">
        <f t="shared" si="11"/>
        <v>6</v>
      </c>
      <c r="AH72" s="10">
        <f t="shared" ref="AH72:AH107" si="12">IF(AF72=AG72,AF72,AF72&amp;" ~ "&amp;AG72)</f>
        <v>6</v>
      </c>
      <c r="AI72" s="10" t="str">
        <f t="shared" si="9"/>
        <v>6등급</v>
      </c>
      <c r="AJ72" s="11" t="e">
        <f>IF(AC72=AD72,VLOOKUP(AE72,'인원 입력 기능'!$B$5:$F$102,6,0), VLOOKUP(AC72,'인원 입력 기능'!$B$5:$F$102,6,0)&amp;" ~ "&amp;VLOOKUP(AD72,'인원 입력 기능'!$B$5:$F$102,6,0))</f>
        <v>#REF!</v>
      </c>
    </row>
    <row r="73" spans="1:36" ht="21" customHeight="1" x14ac:dyDescent="0.45">
      <c r="A73" s="7"/>
      <c r="B73" s="36">
        <v>33</v>
      </c>
      <c r="C73" s="21">
        <f>IF(OR($B73-C$5&gt;74, $B73-C$5=73, $B73-C$5=1, $B73-C$5&lt;0),"",ROUND(($B73-C$5)*'점수 계산기'!$C$27+C$5*'점수 계산기'!$C$28+'점수 계산기'!$C$31,0))</f>
        <v>87</v>
      </c>
      <c r="D73" s="21">
        <f>IF(OR($B73-D$5&gt;74, $B73-D$5=73, $B73-D$5=1, $B73-D$5&lt;0),"",ROUND(($B73-D$5)*'점수 계산기'!$C$27+D$5*'점수 계산기'!$C$28+'점수 계산기'!$C$31,0))</f>
        <v>87</v>
      </c>
      <c r="E73" s="21">
        <f>IF(OR($B73-E$5&gt;74, $B73-E$5=73, $B73-E$5=1, $B73-E$5&lt;0),"",ROUND(($B73-E$5)*'점수 계산기'!$C$27+E$5*'점수 계산기'!$C$28+'점수 계산기'!$C$31,0))</f>
        <v>88</v>
      </c>
      <c r="F73" s="21">
        <f>IF(OR($B73-F$5&gt;74, $B73-F$5=73, $B73-F$5=1, $B73-F$5&lt;0),"",ROUND(($B73-F$5)*'점수 계산기'!$C$27+F$5*'점수 계산기'!$C$28+'점수 계산기'!$C$31,0))</f>
        <v>88</v>
      </c>
      <c r="G73" s="21">
        <f>IF(OR($B73-G$5&gt;74, $B73-G$5=73, $B73-G$5=1, $B73-G$5&lt;0),"",ROUND(($B73-G$5)*'점수 계산기'!$C$27+G$5*'점수 계산기'!$C$28+'점수 계산기'!$C$31,0))</f>
        <v>88</v>
      </c>
      <c r="H73" s="21">
        <f>IF(OR($B73-H$5&gt;74, $B73-H$5=73, $B73-H$5=1, $B73-H$5&lt;0),"",ROUND(($B73-H$5)*'점수 계산기'!$C$27+H$5*'점수 계산기'!$C$28+'점수 계산기'!$C$31,0))</f>
        <v>88</v>
      </c>
      <c r="I73" s="21">
        <f>IF(OR($B73-I$5&gt;74, $B73-I$5=73, $B73-I$5=1, $B73-I$5&lt;0),"",ROUND(($B73-I$5)*'점수 계산기'!$C$27+I$5*'점수 계산기'!$C$28+'점수 계산기'!$C$31,0))</f>
        <v>88</v>
      </c>
      <c r="J73" s="21">
        <f>IF(OR($B73-J$5&gt;74, $B73-J$5=73, $B73-J$5=1, $B73-J$5&lt;0),"",ROUND(($B73-J$5)*'점수 계산기'!$C$27+J$5*'점수 계산기'!$C$28+'점수 계산기'!$C$31,0))</f>
        <v>88</v>
      </c>
      <c r="K73" s="21">
        <f>IF(OR($B73-K$5&gt;74, $B73-K$5=73, $B73-K$5=1, $B73-K$5&lt;0),"",ROUND(($B73-K$5)*'점수 계산기'!$C$27+K$5*'점수 계산기'!$C$28+'점수 계산기'!$C$31,0))</f>
        <v>88</v>
      </c>
      <c r="L73" s="21">
        <f>IF(OR($B73-L$5&gt;74, $B73-L$5=73, $B73-L$5=1, $B73-L$5&lt;0),"",ROUND(($B73-L$5)*'점수 계산기'!$C$27+L$5*'점수 계산기'!$C$28+'점수 계산기'!$C$31,0))</f>
        <v>88</v>
      </c>
      <c r="M73" s="21">
        <f>IF(OR($B73-M$5&gt;74, $B73-M$5=73, $B73-M$5=1, $B73-M$5&lt;0),"",ROUND(($B73-M$5)*'점수 계산기'!$C$27+M$5*'점수 계산기'!$C$28+'점수 계산기'!$C$31,0))</f>
        <v>88</v>
      </c>
      <c r="N73" s="21">
        <f>IF(OR($B73-N$5&gt;74, $B73-N$5=73, $B73-N$5=1, $B73-N$5&lt;0),"",ROUND(($B73-N$5)*'점수 계산기'!$C$27+N$5*'점수 계산기'!$C$28+'점수 계산기'!$C$31,0))</f>
        <v>88</v>
      </c>
      <c r="O73" s="21">
        <f>IF(OR($B73-O$5&gt;74, $B73-O$5=73, $B73-O$5=1, $B73-O$5&lt;0),"",ROUND(($B73-O$5)*'점수 계산기'!$C$27+O$5*'점수 계산기'!$C$28+'점수 계산기'!$C$31,0))</f>
        <v>88</v>
      </c>
      <c r="P73" s="21">
        <f>IF(OR($B73-P$5&gt;74, $B73-P$5=73, $B73-P$5=1, $B73-P$5&lt;0),"",ROUND(($B73-P$5)*'점수 계산기'!$C$27+P$5*'점수 계산기'!$C$28+'점수 계산기'!$C$31,0))</f>
        <v>89</v>
      </c>
      <c r="Q73" s="21">
        <f>IF(OR($B73-Q$5&gt;74, $B73-Q$5=73, $B73-Q$5=1, $B73-Q$5&lt;0),"",ROUND(($B73-Q$5)*'점수 계산기'!$C$27+Q$5*'점수 계산기'!$C$28+'점수 계산기'!$C$31,0))</f>
        <v>89</v>
      </c>
      <c r="R73" s="21">
        <f>IF(OR($B73-R$5&gt;74, $B73-R$5=73, $B73-R$5=1, $B73-R$5&lt;0),"",ROUND(($B73-R$5)*'점수 계산기'!$C$27+R$5*'점수 계산기'!$C$28+'점수 계산기'!$C$31,0))</f>
        <v>89</v>
      </c>
      <c r="S73" s="21">
        <f>IF(OR($B73-S$5&gt;74, $B73-S$5=73, $B73-S$5=1, $B73-S$5&lt;0),"",ROUND(($B73-S$5)*'점수 계산기'!$C$27+S$5*'점수 계산기'!$C$28+'점수 계산기'!$C$31,0))</f>
        <v>89</v>
      </c>
      <c r="T73" s="21">
        <f>IF(OR($B73-T$5&gt;74, $B73-T$5=73, $B73-T$5=1, $B73-T$5&lt;0),"",ROUND(($B73-T$5)*'점수 계산기'!$C$27+T$5*'점수 계산기'!$C$28+'점수 계산기'!$C$31,0))</f>
        <v>89</v>
      </c>
      <c r="U73" s="21">
        <f>IF(OR($B73-U$5&gt;74, $B73-U$5=73, $B73-U$5=1, $B73-U$5&lt;0),"",ROUND(($B73-U$5)*'점수 계산기'!$C$27+U$5*'점수 계산기'!$C$28+'점수 계산기'!$C$31,0))</f>
        <v>89</v>
      </c>
      <c r="V73" s="21">
        <f>IF(OR($B73-V$5&gt;74, $B73-V$5=73, $B73-V$5=1, $B73-V$5&lt;0),"",ROUND(($B73-V$5)*'점수 계산기'!$C$27+V$5*'점수 계산기'!$C$28+'점수 계산기'!$C$31,0))</f>
        <v>89</v>
      </c>
      <c r="W73" s="21">
        <f>IF(OR($B73-W$5&gt;74, $B73-W$5=73, $B73-W$5=1, $B73-W$5&lt;0),"",ROUND(($B73-W$5)*'점수 계산기'!$C$27+W$5*'점수 계산기'!$C$28+'점수 계산기'!$C$31,0))</f>
        <v>89</v>
      </c>
      <c r="X73" s="21">
        <f>IF(OR($B73-X$5&gt;74, $B73-X$5=73, $B73-X$5=1, $B73-X$5&lt;0),"",ROUND(($B73-X$5)*'점수 계산기'!$C$27+X$5*'점수 계산기'!$C$28+'점수 계산기'!$C$31,0))</f>
        <v>89</v>
      </c>
      <c r="Y73" s="21">
        <f>IF(OR($B73-Y$5&gt;74, $B73-Y$5=73, $B73-Y$5=1, $B73-Y$5&lt;0),"",ROUND(($B73-Y$5)*'점수 계산기'!$C$27+Y$5*'점수 계산기'!$C$28+'점수 계산기'!$C$31,0))</f>
        <v>89</v>
      </c>
      <c r="Z73" s="21">
        <f>IF(OR($B73-Z$5&gt;74, $B73-Z$5=73, $B73-Z$5=1, $B73-Z$5&lt;0),"",ROUND(($B73-Z$5)*'점수 계산기'!$C$27+Z$5*'점수 계산기'!$C$28+'점수 계산기'!$C$31,0))</f>
        <v>90</v>
      </c>
      <c r="AA73" s="22">
        <f>IF(OR($B73-AA$5&gt;74, $B73-AA$5=73, $B73-AA$5=1, $B73-AA$5&lt;0),"",ROUND(($B73-AA$5)*'점수 계산기'!$C$27+AA$5*'점수 계산기'!$C$28+'점수 계산기'!$C$31,0))</f>
        <v>90</v>
      </c>
      <c r="AB73" s="10"/>
      <c r="AC73" s="10">
        <f t="shared" si="7"/>
        <v>87</v>
      </c>
      <c r="AD73" s="10">
        <f t="shared" si="8"/>
        <v>90</v>
      </c>
      <c r="AE73" s="10" t="str">
        <f t="shared" si="10"/>
        <v>87 ~ 90</v>
      </c>
      <c r="AF73" s="10">
        <f t="shared" si="11"/>
        <v>6</v>
      </c>
      <c r="AG73" s="10">
        <f t="shared" si="11"/>
        <v>6</v>
      </c>
      <c r="AH73" s="10">
        <f t="shared" si="12"/>
        <v>6</v>
      </c>
      <c r="AI73" s="10" t="str">
        <f t="shared" si="9"/>
        <v>6등급</v>
      </c>
      <c r="AJ73" s="11" t="e">
        <f>IF(AC73=AD73,VLOOKUP(AE73,'인원 입력 기능'!$B$5:$F$102,6,0), VLOOKUP(AC73,'인원 입력 기능'!$B$5:$F$102,6,0)&amp;" ~ "&amp;VLOOKUP(AD73,'인원 입력 기능'!$B$5:$F$102,6,0))</f>
        <v>#REF!</v>
      </c>
    </row>
    <row r="74" spans="1:36" ht="21" customHeight="1" x14ac:dyDescent="0.45">
      <c r="A74" s="7"/>
      <c r="B74" s="37">
        <v>32</v>
      </c>
      <c r="C74" s="23">
        <f>IF(OR($B74-C$5&gt;74, $B74-C$5=73, $B74-C$5=1, $B74-C$5&lt;0),"",ROUND(($B74-C$5)*'점수 계산기'!$C$27+C$5*'점수 계산기'!$C$28+'점수 계산기'!$C$31,0))</f>
        <v>86</v>
      </c>
      <c r="D74" s="23">
        <f>IF(OR($B74-D$5&gt;74, $B74-D$5=73, $B74-D$5=1, $B74-D$5&lt;0),"",ROUND(($B74-D$5)*'점수 계산기'!$C$27+D$5*'점수 계산기'!$C$28+'점수 계산기'!$C$31,0))</f>
        <v>87</v>
      </c>
      <c r="E74" s="23">
        <f>IF(OR($B74-E$5&gt;74, $B74-E$5=73, $B74-E$5=1, $B74-E$5&lt;0),"",ROUND(($B74-E$5)*'점수 계산기'!$C$27+E$5*'점수 계산기'!$C$28+'점수 계산기'!$C$31,0))</f>
        <v>87</v>
      </c>
      <c r="F74" s="23">
        <f>IF(OR($B74-F$5&gt;74, $B74-F$5=73, $B74-F$5=1, $B74-F$5&lt;0),"",ROUND(($B74-F$5)*'점수 계산기'!$C$27+F$5*'점수 계산기'!$C$28+'점수 계산기'!$C$31,0))</f>
        <v>87</v>
      </c>
      <c r="G74" s="23">
        <f>IF(OR($B74-G$5&gt;74, $B74-G$5=73, $B74-G$5=1, $B74-G$5&lt;0),"",ROUND(($B74-G$5)*'점수 계산기'!$C$27+G$5*'점수 계산기'!$C$28+'점수 계산기'!$C$31,0))</f>
        <v>87</v>
      </c>
      <c r="H74" s="23">
        <f>IF(OR($B74-H$5&gt;74, $B74-H$5=73, $B74-H$5=1, $B74-H$5&lt;0),"",ROUND(($B74-H$5)*'점수 계산기'!$C$27+H$5*'점수 계산기'!$C$28+'점수 계산기'!$C$31,0))</f>
        <v>87</v>
      </c>
      <c r="I74" s="23">
        <f>IF(OR($B74-I$5&gt;74, $B74-I$5=73, $B74-I$5=1, $B74-I$5&lt;0),"",ROUND(($B74-I$5)*'점수 계산기'!$C$27+I$5*'점수 계산기'!$C$28+'점수 계산기'!$C$31,0))</f>
        <v>87</v>
      </c>
      <c r="J74" s="23">
        <f>IF(OR($B74-J$5&gt;74, $B74-J$5=73, $B74-J$5=1, $B74-J$5&lt;0),"",ROUND(($B74-J$5)*'점수 계산기'!$C$27+J$5*'점수 계산기'!$C$28+'점수 계산기'!$C$31,0))</f>
        <v>87</v>
      </c>
      <c r="K74" s="23">
        <f>IF(OR($B74-K$5&gt;74, $B74-K$5=73, $B74-K$5=1, $B74-K$5&lt;0),"",ROUND(($B74-K$5)*'점수 계산기'!$C$27+K$5*'점수 계산기'!$C$28+'점수 계산기'!$C$31,0))</f>
        <v>87</v>
      </c>
      <c r="L74" s="23">
        <f>IF(OR($B74-L$5&gt;74, $B74-L$5=73, $B74-L$5=1, $B74-L$5&lt;0),"",ROUND(($B74-L$5)*'점수 계산기'!$C$27+L$5*'점수 계산기'!$C$28+'점수 계산기'!$C$31,0))</f>
        <v>87</v>
      </c>
      <c r="M74" s="23">
        <f>IF(OR($B74-M$5&gt;74, $B74-M$5=73, $B74-M$5=1, $B74-M$5&lt;0),"",ROUND(($B74-M$5)*'점수 계산기'!$C$27+M$5*'점수 계산기'!$C$28+'점수 계산기'!$C$31,0))</f>
        <v>87</v>
      </c>
      <c r="N74" s="23">
        <f>IF(OR($B74-N$5&gt;74, $B74-N$5=73, $B74-N$5=1, $B74-N$5&lt;0),"",ROUND(($B74-N$5)*'점수 계산기'!$C$27+N$5*'점수 계산기'!$C$28+'점수 계산기'!$C$31,0))</f>
        <v>88</v>
      </c>
      <c r="O74" s="23">
        <f>IF(OR($B74-O$5&gt;74, $B74-O$5=73, $B74-O$5=1, $B74-O$5&lt;0),"",ROUND(($B74-O$5)*'점수 계산기'!$C$27+O$5*'점수 계산기'!$C$28+'점수 계산기'!$C$31,0))</f>
        <v>88</v>
      </c>
      <c r="P74" s="23">
        <f>IF(OR($B74-P$5&gt;74, $B74-P$5=73, $B74-P$5=1, $B74-P$5&lt;0),"",ROUND(($B74-P$5)*'점수 계산기'!$C$27+P$5*'점수 계산기'!$C$28+'점수 계산기'!$C$31,0))</f>
        <v>88</v>
      </c>
      <c r="Q74" s="23">
        <f>IF(OR($B74-Q$5&gt;74, $B74-Q$5=73, $B74-Q$5=1, $B74-Q$5&lt;0),"",ROUND(($B74-Q$5)*'점수 계산기'!$C$27+Q$5*'점수 계산기'!$C$28+'점수 계산기'!$C$31,0))</f>
        <v>88</v>
      </c>
      <c r="R74" s="23">
        <f>IF(OR($B74-R$5&gt;74, $B74-R$5=73, $B74-R$5=1, $B74-R$5&lt;0),"",ROUND(($B74-R$5)*'점수 계산기'!$C$27+R$5*'점수 계산기'!$C$28+'점수 계산기'!$C$31,0))</f>
        <v>88</v>
      </c>
      <c r="S74" s="23">
        <f>IF(OR($B74-S$5&gt;74, $B74-S$5=73, $B74-S$5=1, $B74-S$5&lt;0),"",ROUND(($B74-S$5)*'점수 계산기'!$C$27+S$5*'점수 계산기'!$C$28+'점수 계산기'!$C$31,0))</f>
        <v>88</v>
      </c>
      <c r="T74" s="23">
        <f>IF(OR($B74-T$5&gt;74, $B74-T$5=73, $B74-T$5=1, $B74-T$5&lt;0),"",ROUND(($B74-T$5)*'점수 계산기'!$C$27+T$5*'점수 계산기'!$C$28+'점수 계산기'!$C$31,0))</f>
        <v>88</v>
      </c>
      <c r="U74" s="23">
        <f>IF(OR($B74-U$5&gt;74, $B74-U$5=73, $B74-U$5=1, $B74-U$5&lt;0),"",ROUND(($B74-U$5)*'점수 계산기'!$C$27+U$5*'점수 계산기'!$C$28+'점수 계산기'!$C$31,0))</f>
        <v>88</v>
      </c>
      <c r="V74" s="23">
        <f>IF(OR($B74-V$5&gt;74, $B74-V$5=73, $B74-V$5=1, $B74-V$5&lt;0),"",ROUND(($B74-V$5)*'점수 계산기'!$C$27+V$5*'점수 계산기'!$C$28+'점수 계산기'!$C$31,0))</f>
        <v>88</v>
      </c>
      <c r="W74" s="23">
        <f>IF(OR($B74-W$5&gt;74, $B74-W$5=73, $B74-W$5=1, $B74-W$5&lt;0),"",ROUND(($B74-W$5)*'점수 계산기'!$C$27+W$5*'점수 계산기'!$C$28+'점수 계산기'!$C$31,0))</f>
        <v>88</v>
      </c>
      <c r="X74" s="23">
        <f>IF(OR($B74-X$5&gt;74, $B74-X$5=73, $B74-X$5=1, $B74-X$5&lt;0),"",ROUND(($B74-X$5)*'점수 계산기'!$C$27+X$5*'점수 계산기'!$C$28+'점수 계산기'!$C$31,0))</f>
        <v>89</v>
      </c>
      <c r="Y74" s="23">
        <f>IF(OR($B74-Y$5&gt;74, $B74-Y$5=73, $B74-Y$5=1, $B74-Y$5&lt;0),"",ROUND(($B74-Y$5)*'점수 계산기'!$C$27+Y$5*'점수 계산기'!$C$28+'점수 계산기'!$C$31,0))</f>
        <v>89</v>
      </c>
      <c r="Z74" s="23">
        <f>IF(OR($B74-Z$5&gt;74, $B74-Z$5=73, $B74-Z$5=1, $B74-Z$5&lt;0),"",ROUND(($B74-Z$5)*'점수 계산기'!$C$27+Z$5*'점수 계산기'!$C$28+'점수 계산기'!$C$31,0))</f>
        <v>89</v>
      </c>
      <c r="AA74" s="24">
        <f>IF(OR($B74-AA$5&gt;74, $B74-AA$5=73, $B74-AA$5=1, $B74-AA$5&lt;0),"",ROUND(($B74-AA$5)*'점수 계산기'!$C$27+AA$5*'점수 계산기'!$C$28+'점수 계산기'!$C$31,0))</f>
        <v>89</v>
      </c>
      <c r="AB74" s="10"/>
      <c r="AC74" s="10">
        <f t="shared" si="7"/>
        <v>86</v>
      </c>
      <c r="AD74" s="10">
        <f t="shared" si="8"/>
        <v>89</v>
      </c>
      <c r="AE74" s="10" t="str">
        <f t="shared" si="10"/>
        <v>86 ~ 89</v>
      </c>
      <c r="AF74" s="10">
        <f t="shared" si="11"/>
        <v>6</v>
      </c>
      <c r="AG74" s="10">
        <f t="shared" si="11"/>
        <v>6</v>
      </c>
      <c r="AH74" s="10">
        <f t="shared" si="12"/>
        <v>6</v>
      </c>
      <c r="AI74" s="10" t="str">
        <f t="shared" si="9"/>
        <v>6등급</v>
      </c>
      <c r="AJ74" s="11" t="e">
        <f>IF(AC74=AD74,VLOOKUP(AE74,'인원 입력 기능'!$B$5:$F$102,6,0), VLOOKUP(AC74,'인원 입력 기능'!$B$5:$F$102,6,0)&amp;" ~ "&amp;VLOOKUP(AD74,'인원 입력 기능'!$B$5:$F$102,6,0))</f>
        <v>#REF!</v>
      </c>
    </row>
    <row r="75" spans="1:36" ht="21" customHeight="1" x14ac:dyDescent="0.45">
      <c r="A75" s="7"/>
      <c r="B75" s="37">
        <v>31</v>
      </c>
      <c r="C75" s="23">
        <f>IF(OR($B75-C$5&gt;74, $B75-C$5=73, $B75-C$5=1, $B75-C$5&lt;0),"",ROUND(($B75-C$5)*'점수 계산기'!$C$27+C$5*'점수 계산기'!$C$28+'점수 계산기'!$C$31,0))</f>
        <v>86</v>
      </c>
      <c r="D75" s="23">
        <f>IF(OR($B75-D$5&gt;74, $B75-D$5=73, $B75-D$5=1, $B75-D$5&lt;0),"",ROUND(($B75-D$5)*'점수 계산기'!$C$27+D$5*'점수 계산기'!$C$28+'점수 계산기'!$C$31,0))</f>
        <v>86</v>
      </c>
      <c r="E75" s="23">
        <f>IF(OR($B75-E$5&gt;74, $B75-E$5=73, $B75-E$5=1, $B75-E$5&lt;0),"",ROUND(($B75-E$5)*'점수 계산기'!$C$27+E$5*'점수 계산기'!$C$28+'점수 계산기'!$C$31,0))</f>
        <v>86</v>
      </c>
      <c r="F75" s="23">
        <f>IF(OR($B75-F$5&gt;74, $B75-F$5=73, $B75-F$5=1, $B75-F$5&lt;0),"",ROUND(($B75-F$5)*'점수 계산기'!$C$27+F$5*'점수 계산기'!$C$28+'점수 계산기'!$C$31,0))</f>
        <v>86</v>
      </c>
      <c r="G75" s="23">
        <f>IF(OR($B75-G$5&gt;74, $B75-G$5=73, $B75-G$5=1, $B75-G$5&lt;0),"",ROUND(($B75-G$5)*'점수 계산기'!$C$27+G$5*'점수 계산기'!$C$28+'점수 계산기'!$C$31,0))</f>
        <v>86</v>
      </c>
      <c r="H75" s="23">
        <f>IF(OR($B75-H$5&gt;74, $B75-H$5=73, $B75-H$5=1, $B75-H$5&lt;0),"",ROUND(($B75-H$5)*'점수 계산기'!$C$27+H$5*'점수 계산기'!$C$28+'점수 계산기'!$C$31,0))</f>
        <v>86</v>
      </c>
      <c r="I75" s="23">
        <f>IF(OR($B75-I$5&gt;74, $B75-I$5=73, $B75-I$5=1, $B75-I$5&lt;0),"",ROUND(($B75-I$5)*'점수 계산기'!$C$27+I$5*'점수 계산기'!$C$28+'점수 계산기'!$C$31,0))</f>
        <v>86</v>
      </c>
      <c r="J75" s="23">
        <f>IF(OR($B75-J$5&gt;74, $B75-J$5=73, $B75-J$5=1, $B75-J$5&lt;0),"",ROUND(($B75-J$5)*'점수 계산기'!$C$27+J$5*'점수 계산기'!$C$28+'점수 계산기'!$C$31,0))</f>
        <v>86</v>
      </c>
      <c r="K75" s="23">
        <f>IF(OR($B75-K$5&gt;74, $B75-K$5=73, $B75-K$5=1, $B75-K$5&lt;0),"",ROUND(($B75-K$5)*'점수 계산기'!$C$27+K$5*'점수 계산기'!$C$28+'점수 계산기'!$C$31,0))</f>
        <v>86</v>
      </c>
      <c r="L75" s="23">
        <f>IF(OR($B75-L$5&gt;74, $B75-L$5=73, $B75-L$5=1, $B75-L$5&lt;0),"",ROUND(($B75-L$5)*'점수 계산기'!$C$27+L$5*'점수 계산기'!$C$28+'점수 계산기'!$C$31,0))</f>
        <v>87</v>
      </c>
      <c r="M75" s="23">
        <f>IF(OR($B75-M$5&gt;74, $B75-M$5=73, $B75-M$5=1, $B75-M$5&lt;0),"",ROUND(($B75-M$5)*'점수 계산기'!$C$27+M$5*'점수 계산기'!$C$28+'점수 계산기'!$C$31,0))</f>
        <v>87</v>
      </c>
      <c r="N75" s="23">
        <f>IF(OR($B75-N$5&gt;74, $B75-N$5=73, $B75-N$5=1, $B75-N$5&lt;0),"",ROUND(($B75-N$5)*'점수 계산기'!$C$27+N$5*'점수 계산기'!$C$28+'점수 계산기'!$C$31,0))</f>
        <v>87</v>
      </c>
      <c r="O75" s="23">
        <f>IF(OR($B75-O$5&gt;74, $B75-O$5=73, $B75-O$5=1, $B75-O$5&lt;0),"",ROUND(($B75-O$5)*'점수 계산기'!$C$27+O$5*'점수 계산기'!$C$28+'점수 계산기'!$C$31,0))</f>
        <v>87</v>
      </c>
      <c r="P75" s="23">
        <f>IF(OR($B75-P$5&gt;74, $B75-P$5=73, $B75-P$5=1, $B75-P$5&lt;0),"",ROUND(($B75-P$5)*'점수 계산기'!$C$27+P$5*'점수 계산기'!$C$28+'점수 계산기'!$C$31,0))</f>
        <v>87</v>
      </c>
      <c r="Q75" s="23">
        <f>IF(OR($B75-Q$5&gt;74, $B75-Q$5=73, $B75-Q$5=1, $B75-Q$5&lt;0),"",ROUND(($B75-Q$5)*'점수 계산기'!$C$27+Q$5*'점수 계산기'!$C$28+'점수 계산기'!$C$31,0))</f>
        <v>87</v>
      </c>
      <c r="R75" s="23">
        <f>IF(OR($B75-R$5&gt;74, $B75-R$5=73, $B75-R$5=1, $B75-R$5&lt;0),"",ROUND(($B75-R$5)*'점수 계산기'!$C$27+R$5*'점수 계산기'!$C$28+'점수 계산기'!$C$31,0))</f>
        <v>87</v>
      </c>
      <c r="S75" s="23">
        <f>IF(OR($B75-S$5&gt;74, $B75-S$5=73, $B75-S$5=1, $B75-S$5&lt;0),"",ROUND(($B75-S$5)*'점수 계산기'!$C$27+S$5*'점수 계산기'!$C$28+'점수 계산기'!$C$31,0))</f>
        <v>87</v>
      </c>
      <c r="T75" s="23">
        <f>IF(OR($B75-T$5&gt;74, $B75-T$5=73, $B75-T$5=1, $B75-T$5&lt;0),"",ROUND(($B75-T$5)*'점수 계산기'!$C$27+T$5*'점수 계산기'!$C$28+'점수 계산기'!$C$31,0))</f>
        <v>87</v>
      </c>
      <c r="U75" s="23">
        <f>IF(OR($B75-U$5&gt;74, $B75-U$5=73, $B75-U$5=1, $B75-U$5&lt;0),"",ROUND(($B75-U$5)*'점수 계산기'!$C$27+U$5*'점수 계산기'!$C$28+'점수 계산기'!$C$31,0))</f>
        <v>87</v>
      </c>
      <c r="V75" s="23">
        <f>IF(OR($B75-V$5&gt;74, $B75-V$5=73, $B75-V$5=1, $B75-V$5&lt;0),"",ROUND(($B75-V$5)*'점수 계산기'!$C$27+V$5*'점수 계산기'!$C$28+'점수 계산기'!$C$31,0))</f>
        <v>88</v>
      </c>
      <c r="W75" s="23">
        <f>IF(OR($B75-W$5&gt;74, $B75-W$5=73, $B75-W$5=1, $B75-W$5&lt;0),"",ROUND(($B75-W$5)*'점수 계산기'!$C$27+W$5*'점수 계산기'!$C$28+'점수 계산기'!$C$31,0))</f>
        <v>88</v>
      </c>
      <c r="X75" s="23">
        <f>IF(OR($B75-X$5&gt;74, $B75-X$5=73, $B75-X$5=1, $B75-X$5&lt;0),"",ROUND(($B75-X$5)*'점수 계산기'!$C$27+X$5*'점수 계산기'!$C$28+'점수 계산기'!$C$31,0))</f>
        <v>88</v>
      </c>
      <c r="Y75" s="23">
        <f>IF(OR($B75-Y$5&gt;74, $B75-Y$5=73, $B75-Y$5=1, $B75-Y$5&lt;0),"",ROUND(($B75-Y$5)*'점수 계산기'!$C$27+Y$5*'점수 계산기'!$C$28+'점수 계산기'!$C$31,0))</f>
        <v>88</v>
      </c>
      <c r="Z75" s="23">
        <f>IF(OR($B75-Z$5&gt;74, $B75-Z$5=73, $B75-Z$5=1, $B75-Z$5&lt;0),"",ROUND(($B75-Z$5)*'점수 계산기'!$C$27+Z$5*'점수 계산기'!$C$28+'점수 계산기'!$C$31,0))</f>
        <v>88</v>
      </c>
      <c r="AA75" s="24">
        <f>IF(OR($B75-AA$5&gt;74, $B75-AA$5=73, $B75-AA$5=1, $B75-AA$5&lt;0),"",ROUND(($B75-AA$5)*'점수 계산기'!$C$27+AA$5*'점수 계산기'!$C$28+'점수 계산기'!$C$31,0))</f>
        <v>88</v>
      </c>
      <c r="AB75" s="10"/>
      <c r="AC75" s="10">
        <f t="shared" si="7"/>
        <v>86</v>
      </c>
      <c r="AD75" s="10">
        <f t="shared" si="8"/>
        <v>88</v>
      </c>
      <c r="AE75" s="10" t="str">
        <f t="shared" si="10"/>
        <v>86 ~ 88</v>
      </c>
      <c r="AF75" s="10">
        <f t="shared" si="11"/>
        <v>6</v>
      </c>
      <c r="AG75" s="10">
        <f t="shared" si="11"/>
        <v>6</v>
      </c>
      <c r="AH75" s="10">
        <f t="shared" si="12"/>
        <v>6</v>
      </c>
      <c r="AI75" s="10" t="str">
        <f t="shared" si="9"/>
        <v>6등급</v>
      </c>
      <c r="AJ75" s="11" t="e">
        <f>IF(AC75=AD75,VLOOKUP(AE75,'인원 입력 기능'!$B$5:$F$102,6,0), VLOOKUP(AC75,'인원 입력 기능'!$B$5:$F$102,6,0)&amp;" ~ "&amp;VLOOKUP(AD75,'인원 입력 기능'!$B$5:$F$102,6,0))</f>
        <v>#REF!</v>
      </c>
    </row>
    <row r="76" spans="1:36" ht="21" customHeight="1" x14ac:dyDescent="0.45">
      <c r="A76" s="7"/>
      <c r="B76" s="37">
        <v>30</v>
      </c>
      <c r="C76" s="23">
        <f>IF(OR($B76-C$5&gt;74, $B76-C$5=73, $B76-C$5=1, $B76-C$5&lt;0),"",ROUND(($B76-C$5)*'점수 계산기'!$C$27+C$5*'점수 계산기'!$C$28+'점수 계산기'!$C$31,0))</f>
        <v>85</v>
      </c>
      <c r="D76" s="23">
        <f>IF(OR($B76-D$5&gt;74, $B76-D$5=73, $B76-D$5=1, $B76-D$5&lt;0),"",ROUND(($B76-D$5)*'점수 계산기'!$C$27+D$5*'점수 계산기'!$C$28+'점수 계산기'!$C$31,0))</f>
        <v>85</v>
      </c>
      <c r="E76" s="23">
        <f>IF(OR($B76-E$5&gt;74, $B76-E$5=73, $B76-E$5=1, $B76-E$5&lt;0),"",ROUND(($B76-E$5)*'점수 계산기'!$C$27+E$5*'점수 계산기'!$C$28+'점수 계산기'!$C$31,0))</f>
        <v>85</v>
      </c>
      <c r="F76" s="23">
        <f>IF(OR($B76-F$5&gt;74, $B76-F$5=73, $B76-F$5=1, $B76-F$5&lt;0),"",ROUND(($B76-F$5)*'점수 계산기'!$C$27+F$5*'점수 계산기'!$C$28+'점수 계산기'!$C$31,0))</f>
        <v>85</v>
      </c>
      <c r="G76" s="23">
        <f>IF(OR($B76-G$5&gt;74, $B76-G$5=73, $B76-G$5=1, $B76-G$5&lt;0),"",ROUND(($B76-G$5)*'점수 계산기'!$C$27+G$5*'점수 계산기'!$C$28+'점수 계산기'!$C$31,0))</f>
        <v>85</v>
      </c>
      <c r="H76" s="23">
        <f>IF(OR($B76-H$5&gt;74, $B76-H$5=73, $B76-H$5=1, $B76-H$5&lt;0),"",ROUND(($B76-H$5)*'점수 계산기'!$C$27+H$5*'점수 계산기'!$C$28+'점수 계산기'!$C$31,0))</f>
        <v>85</v>
      </c>
      <c r="I76" s="23">
        <f>IF(OR($B76-I$5&gt;74, $B76-I$5=73, $B76-I$5=1, $B76-I$5&lt;0),"",ROUND(($B76-I$5)*'점수 계산기'!$C$27+I$5*'점수 계산기'!$C$28+'점수 계산기'!$C$31,0))</f>
        <v>85</v>
      </c>
      <c r="J76" s="23">
        <f>IF(OR($B76-J$5&gt;74, $B76-J$5=73, $B76-J$5=1, $B76-J$5&lt;0),"",ROUND(($B76-J$5)*'점수 계산기'!$C$27+J$5*'점수 계산기'!$C$28+'점수 계산기'!$C$31,0))</f>
        <v>86</v>
      </c>
      <c r="K76" s="23">
        <f>IF(OR($B76-K$5&gt;74, $B76-K$5=73, $B76-K$5=1, $B76-K$5&lt;0),"",ROUND(($B76-K$5)*'점수 계산기'!$C$27+K$5*'점수 계산기'!$C$28+'점수 계산기'!$C$31,0))</f>
        <v>86</v>
      </c>
      <c r="L76" s="23">
        <f>IF(OR($B76-L$5&gt;74, $B76-L$5=73, $B76-L$5=1, $B76-L$5&lt;0),"",ROUND(($B76-L$5)*'점수 계산기'!$C$27+L$5*'점수 계산기'!$C$28+'점수 계산기'!$C$31,0))</f>
        <v>86</v>
      </c>
      <c r="M76" s="23">
        <f>IF(OR($B76-M$5&gt;74, $B76-M$5=73, $B76-M$5=1, $B76-M$5&lt;0),"",ROUND(($B76-M$5)*'점수 계산기'!$C$27+M$5*'점수 계산기'!$C$28+'점수 계산기'!$C$31,0))</f>
        <v>86</v>
      </c>
      <c r="N76" s="23">
        <f>IF(OR($B76-N$5&gt;74, $B76-N$5=73, $B76-N$5=1, $B76-N$5&lt;0),"",ROUND(($B76-N$5)*'점수 계산기'!$C$27+N$5*'점수 계산기'!$C$28+'점수 계산기'!$C$31,0))</f>
        <v>86</v>
      </c>
      <c r="O76" s="23">
        <f>IF(OR($B76-O$5&gt;74, $B76-O$5=73, $B76-O$5=1, $B76-O$5&lt;0),"",ROUND(($B76-O$5)*'점수 계산기'!$C$27+O$5*'점수 계산기'!$C$28+'점수 계산기'!$C$31,0))</f>
        <v>86</v>
      </c>
      <c r="P76" s="23">
        <f>IF(OR($B76-P$5&gt;74, $B76-P$5=73, $B76-P$5=1, $B76-P$5&lt;0),"",ROUND(($B76-P$5)*'점수 계산기'!$C$27+P$5*'점수 계산기'!$C$28+'점수 계산기'!$C$31,0))</f>
        <v>86</v>
      </c>
      <c r="Q76" s="23">
        <f>IF(OR($B76-Q$5&gt;74, $B76-Q$5=73, $B76-Q$5=1, $B76-Q$5&lt;0),"",ROUND(($B76-Q$5)*'점수 계산기'!$C$27+Q$5*'점수 계산기'!$C$28+'점수 계산기'!$C$31,0))</f>
        <v>86</v>
      </c>
      <c r="R76" s="23">
        <f>IF(OR($B76-R$5&gt;74, $B76-R$5=73, $B76-R$5=1, $B76-R$5&lt;0),"",ROUND(($B76-R$5)*'점수 계산기'!$C$27+R$5*'점수 계산기'!$C$28+'점수 계산기'!$C$31,0))</f>
        <v>86</v>
      </c>
      <c r="S76" s="23">
        <f>IF(OR($B76-S$5&gt;74, $B76-S$5=73, $B76-S$5=1, $B76-S$5&lt;0),"",ROUND(($B76-S$5)*'점수 계산기'!$C$27+S$5*'점수 계산기'!$C$28+'점수 계산기'!$C$31,0))</f>
        <v>86</v>
      </c>
      <c r="T76" s="23">
        <f>IF(OR($B76-T$5&gt;74, $B76-T$5=73, $B76-T$5=1, $B76-T$5&lt;0),"",ROUND(($B76-T$5)*'점수 계산기'!$C$27+T$5*'점수 계산기'!$C$28+'점수 계산기'!$C$31,0))</f>
        <v>87</v>
      </c>
      <c r="U76" s="23">
        <f>IF(OR($B76-U$5&gt;74, $B76-U$5=73, $B76-U$5=1, $B76-U$5&lt;0),"",ROUND(($B76-U$5)*'점수 계산기'!$C$27+U$5*'점수 계산기'!$C$28+'점수 계산기'!$C$31,0))</f>
        <v>87</v>
      </c>
      <c r="V76" s="23">
        <f>IF(OR($B76-V$5&gt;74, $B76-V$5=73, $B76-V$5=1, $B76-V$5&lt;0),"",ROUND(($B76-V$5)*'점수 계산기'!$C$27+V$5*'점수 계산기'!$C$28+'점수 계산기'!$C$31,0))</f>
        <v>87</v>
      </c>
      <c r="W76" s="23">
        <f>IF(OR($B76-W$5&gt;74, $B76-W$5=73, $B76-W$5=1, $B76-W$5&lt;0),"",ROUND(($B76-W$5)*'점수 계산기'!$C$27+W$5*'점수 계산기'!$C$28+'점수 계산기'!$C$31,0))</f>
        <v>87</v>
      </c>
      <c r="X76" s="23">
        <f>IF(OR($B76-X$5&gt;74, $B76-X$5=73, $B76-X$5=1, $B76-X$5&lt;0),"",ROUND(($B76-X$5)*'점수 계산기'!$C$27+X$5*'점수 계산기'!$C$28+'점수 계산기'!$C$31,0))</f>
        <v>87</v>
      </c>
      <c r="Y76" s="23">
        <f>IF(OR($B76-Y$5&gt;74, $B76-Y$5=73, $B76-Y$5=1, $B76-Y$5&lt;0),"",ROUND(($B76-Y$5)*'점수 계산기'!$C$27+Y$5*'점수 계산기'!$C$28+'점수 계산기'!$C$31,0))</f>
        <v>87</v>
      </c>
      <c r="Z76" s="23">
        <f>IF(OR($B76-Z$5&gt;74, $B76-Z$5=73, $B76-Z$5=1, $B76-Z$5&lt;0),"",ROUND(($B76-Z$5)*'점수 계산기'!$C$27+Z$5*'점수 계산기'!$C$28+'점수 계산기'!$C$31,0))</f>
        <v>87</v>
      </c>
      <c r="AA76" s="24">
        <f>IF(OR($B76-AA$5&gt;74, $B76-AA$5=73, $B76-AA$5=1, $B76-AA$5&lt;0),"",ROUND(($B76-AA$5)*'점수 계산기'!$C$27+AA$5*'점수 계산기'!$C$28+'점수 계산기'!$C$31,0))</f>
        <v>87</v>
      </c>
      <c r="AB76" s="10"/>
      <c r="AC76" s="10">
        <f t="shared" si="7"/>
        <v>85</v>
      </c>
      <c r="AD76" s="10">
        <f t="shared" si="8"/>
        <v>87</v>
      </c>
      <c r="AE76" s="10" t="str">
        <f t="shared" si="10"/>
        <v>85 ~ 87</v>
      </c>
      <c r="AF76" s="10">
        <f t="shared" si="11"/>
        <v>6</v>
      </c>
      <c r="AG76" s="10">
        <f t="shared" si="11"/>
        <v>6</v>
      </c>
      <c r="AH76" s="10">
        <f t="shared" si="12"/>
        <v>6</v>
      </c>
      <c r="AI76" s="10" t="str">
        <f t="shared" si="9"/>
        <v>6등급</v>
      </c>
      <c r="AJ76" s="11" t="e">
        <f>IF(AC76=AD76,VLOOKUP(AE76,'인원 입력 기능'!$B$5:$F$102,6,0), VLOOKUP(AC76,'인원 입력 기능'!$B$5:$F$102,6,0)&amp;" ~ "&amp;VLOOKUP(AD76,'인원 입력 기능'!$B$5:$F$102,6,0))</f>
        <v>#REF!</v>
      </c>
    </row>
    <row r="77" spans="1:36" ht="21" customHeight="1" x14ac:dyDescent="0.45">
      <c r="A77" s="7"/>
      <c r="B77" s="37">
        <v>29</v>
      </c>
      <c r="C77" s="23">
        <f>IF(OR($B77-C$5&gt;74, $B77-C$5=73, $B77-C$5=1, $B77-C$5&lt;0),"",ROUND(($B77-C$5)*'점수 계산기'!$C$27+C$5*'점수 계산기'!$C$28+'점수 계산기'!$C$31,0))</f>
        <v>84</v>
      </c>
      <c r="D77" s="23">
        <f>IF(OR($B77-D$5&gt;74, $B77-D$5=73, $B77-D$5=1, $B77-D$5&lt;0),"",ROUND(($B77-D$5)*'점수 계산기'!$C$27+D$5*'점수 계산기'!$C$28+'점수 계산기'!$C$31,0))</f>
        <v>84</v>
      </c>
      <c r="E77" s="23">
        <f>IF(OR($B77-E$5&gt;74, $B77-E$5=73, $B77-E$5=1, $B77-E$5&lt;0),"",ROUND(($B77-E$5)*'점수 계산기'!$C$27+E$5*'점수 계산기'!$C$28+'점수 계산기'!$C$31,0))</f>
        <v>84</v>
      </c>
      <c r="F77" s="23">
        <f>IF(OR($B77-F$5&gt;74, $B77-F$5=73, $B77-F$5=1, $B77-F$5&lt;0),"",ROUND(($B77-F$5)*'점수 계산기'!$C$27+F$5*'점수 계산기'!$C$28+'점수 계산기'!$C$31,0))</f>
        <v>84</v>
      </c>
      <c r="G77" s="23">
        <f>IF(OR($B77-G$5&gt;74, $B77-G$5=73, $B77-G$5=1, $B77-G$5&lt;0),"",ROUND(($B77-G$5)*'점수 계산기'!$C$27+G$5*'점수 계산기'!$C$28+'점수 계산기'!$C$31,0))</f>
        <v>84</v>
      </c>
      <c r="H77" s="23">
        <f>IF(OR($B77-H$5&gt;74, $B77-H$5=73, $B77-H$5=1, $B77-H$5&lt;0),"",ROUND(($B77-H$5)*'점수 계산기'!$C$27+H$5*'점수 계산기'!$C$28+'점수 계산기'!$C$31,0))</f>
        <v>85</v>
      </c>
      <c r="I77" s="23">
        <f>IF(OR($B77-I$5&gt;74, $B77-I$5=73, $B77-I$5=1, $B77-I$5&lt;0),"",ROUND(($B77-I$5)*'점수 계산기'!$C$27+I$5*'점수 계산기'!$C$28+'점수 계산기'!$C$31,0))</f>
        <v>85</v>
      </c>
      <c r="J77" s="23">
        <f>IF(OR($B77-J$5&gt;74, $B77-J$5=73, $B77-J$5=1, $B77-J$5&lt;0),"",ROUND(($B77-J$5)*'점수 계산기'!$C$27+J$5*'점수 계산기'!$C$28+'점수 계산기'!$C$31,0))</f>
        <v>85</v>
      </c>
      <c r="K77" s="23">
        <f>IF(OR($B77-K$5&gt;74, $B77-K$5=73, $B77-K$5=1, $B77-K$5&lt;0),"",ROUND(($B77-K$5)*'점수 계산기'!$C$27+K$5*'점수 계산기'!$C$28+'점수 계산기'!$C$31,0))</f>
        <v>85</v>
      </c>
      <c r="L77" s="23">
        <f>IF(OR($B77-L$5&gt;74, $B77-L$5=73, $B77-L$5=1, $B77-L$5&lt;0),"",ROUND(($B77-L$5)*'점수 계산기'!$C$27+L$5*'점수 계산기'!$C$28+'점수 계산기'!$C$31,0))</f>
        <v>85</v>
      </c>
      <c r="M77" s="23">
        <f>IF(OR($B77-M$5&gt;74, $B77-M$5=73, $B77-M$5=1, $B77-M$5&lt;0),"",ROUND(($B77-M$5)*'점수 계산기'!$C$27+M$5*'점수 계산기'!$C$28+'점수 계산기'!$C$31,0))</f>
        <v>85</v>
      </c>
      <c r="N77" s="23">
        <f>IF(OR($B77-N$5&gt;74, $B77-N$5=73, $B77-N$5=1, $B77-N$5&lt;0),"",ROUND(($B77-N$5)*'점수 계산기'!$C$27+N$5*'점수 계산기'!$C$28+'점수 계산기'!$C$31,0))</f>
        <v>85</v>
      </c>
      <c r="O77" s="23">
        <f>IF(OR($B77-O$5&gt;74, $B77-O$5=73, $B77-O$5=1, $B77-O$5&lt;0),"",ROUND(($B77-O$5)*'점수 계산기'!$C$27+O$5*'점수 계산기'!$C$28+'점수 계산기'!$C$31,0))</f>
        <v>85</v>
      </c>
      <c r="P77" s="23">
        <f>IF(OR($B77-P$5&gt;74, $B77-P$5=73, $B77-P$5=1, $B77-P$5&lt;0),"",ROUND(($B77-P$5)*'점수 계산기'!$C$27+P$5*'점수 계산기'!$C$28+'점수 계산기'!$C$31,0))</f>
        <v>85</v>
      </c>
      <c r="Q77" s="23">
        <f>IF(OR($B77-Q$5&gt;74, $B77-Q$5=73, $B77-Q$5=1, $B77-Q$5&lt;0),"",ROUND(($B77-Q$5)*'점수 계산기'!$C$27+Q$5*'점수 계산기'!$C$28+'점수 계산기'!$C$31,0))</f>
        <v>85</v>
      </c>
      <c r="R77" s="23">
        <f>IF(OR($B77-R$5&gt;74, $B77-R$5=73, $B77-R$5=1, $B77-R$5&lt;0),"",ROUND(($B77-R$5)*'점수 계산기'!$C$27+R$5*'점수 계산기'!$C$28+'점수 계산기'!$C$31,0))</f>
        <v>86</v>
      </c>
      <c r="S77" s="23">
        <f>IF(OR($B77-S$5&gt;74, $B77-S$5=73, $B77-S$5=1, $B77-S$5&lt;0),"",ROUND(($B77-S$5)*'점수 계산기'!$C$27+S$5*'점수 계산기'!$C$28+'점수 계산기'!$C$31,0))</f>
        <v>86</v>
      </c>
      <c r="T77" s="23">
        <f>IF(OR($B77-T$5&gt;74, $B77-T$5=73, $B77-T$5=1, $B77-T$5&lt;0),"",ROUND(($B77-T$5)*'점수 계산기'!$C$27+T$5*'점수 계산기'!$C$28+'점수 계산기'!$C$31,0))</f>
        <v>86</v>
      </c>
      <c r="U77" s="23">
        <f>IF(OR($B77-U$5&gt;74, $B77-U$5=73, $B77-U$5=1, $B77-U$5&lt;0),"",ROUND(($B77-U$5)*'점수 계산기'!$C$27+U$5*'점수 계산기'!$C$28+'점수 계산기'!$C$31,0))</f>
        <v>86</v>
      </c>
      <c r="V77" s="23">
        <f>IF(OR($B77-V$5&gt;74, $B77-V$5=73, $B77-V$5=1, $B77-V$5&lt;0),"",ROUND(($B77-V$5)*'점수 계산기'!$C$27+V$5*'점수 계산기'!$C$28+'점수 계산기'!$C$31,0))</f>
        <v>86</v>
      </c>
      <c r="W77" s="23">
        <f>IF(OR($B77-W$5&gt;74, $B77-W$5=73, $B77-W$5=1, $B77-W$5&lt;0),"",ROUND(($B77-W$5)*'점수 계산기'!$C$27+W$5*'점수 계산기'!$C$28+'점수 계산기'!$C$31,0))</f>
        <v>86</v>
      </c>
      <c r="X77" s="23">
        <f>IF(OR($B77-X$5&gt;74, $B77-X$5=73, $B77-X$5=1, $B77-X$5&lt;0),"",ROUND(($B77-X$5)*'점수 계산기'!$C$27+X$5*'점수 계산기'!$C$28+'점수 계산기'!$C$31,0))</f>
        <v>86</v>
      </c>
      <c r="Y77" s="23">
        <f>IF(OR($B77-Y$5&gt;74, $B77-Y$5=73, $B77-Y$5=1, $B77-Y$5&lt;0),"",ROUND(($B77-Y$5)*'점수 계산기'!$C$27+Y$5*'점수 계산기'!$C$28+'점수 계산기'!$C$31,0))</f>
        <v>86</v>
      </c>
      <c r="Z77" s="23">
        <f>IF(OR($B77-Z$5&gt;74, $B77-Z$5=73, $B77-Z$5=1, $B77-Z$5&lt;0),"",ROUND(($B77-Z$5)*'점수 계산기'!$C$27+Z$5*'점수 계산기'!$C$28+'점수 계산기'!$C$31,0))</f>
        <v>86</v>
      </c>
      <c r="AA77" s="24">
        <f>IF(OR($B77-AA$5&gt;74, $B77-AA$5=73, $B77-AA$5=1, $B77-AA$5&lt;0),"",ROUND(($B77-AA$5)*'점수 계산기'!$C$27+AA$5*'점수 계산기'!$C$28+'점수 계산기'!$C$31,0))</f>
        <v>86</v>
      </c>
      <c r="AB77" s="10"/>
      <c r="AC77" s="10">
        <f t="shared" si="7"/>
        <v>84</v>
      </c>
      <c r="AD77" s="10">
        <f t="shared" si="8"/>
        <v>86</v>
      </c>
      <c r="AE77" s="10" t="str">
        <f t="shared" si="10"/>
        <v>84 ~ 86</v>
      </c>
      <c r="AF77" s="10">
        <f t="shared" si="11"/>
        <v>6</v>
      </c>
      <c r="AG77" s="10">
        <f t="shared" si="11"/>
        <v>6</v>
      </c>
      <c r="AH77" s="10">
        <f t="shared" si="12"/>
        <v>6</v>
      </c>
      <c r="AI77" s="10" t="str">
        <f t="shared" si="9"/>
        <v>6등급</v>
      </c>
      <c r="AJ77" s="11" t="e">
        <f>IF(AC77=AD77,VLOOKUP(AE77,'인원 입력 기능'!$B$5:$F$102,6,0), VLOOKUP(AC77,'인원 입력 기능'!$B$5:$F$102,6,0)&amp;" ~ "&amp;VLOOKUP(AD77,'인원 입력 기능'!$B$5:$F$102,6,0))</f>
        <v>#REF!</v>
      </c>
    </row>
    <row r="78" spans="1:36" ht="21" customHeight="1" x14ac:dyDescent="0.45">
      <c r="A78" s="7"/>
      <c r="B78" s="38">
        <v>28</v>
      </c>
      <c r="C78" s="25">
        <f>IF(OR($B78-C$5&gt;74, $B78-C$5=73, $B78-C$5=1, $B78-C$5&lt;0),"",ROUND(($B78-C$5)*'점수 계산기'!$C$27+C$5*'점수 계산기'!$C$28+'점수 계산기'!$C$31,0))</f>
        <v>83</v>
      </c>
      <c r="D78" s="25">
        <f>IF(OR($B78-D$5&gt;74, $B78-D$5=73, $B78-D$5=1, $B78-D$5&lt;0),"",ROUND(($B78-D$5)*'점수 계산기'!$C$27+D$5*'점수 계산기'!$C$28+'점수 계산기'!$C$31,0))</f>
        <v>83</v>
      </c>
      <c r="E78" s="25">
        <f>IF(OR($B78-E$5&gt;74, $B78-E$5=73, $B78-E$5=1, $B78-E$5&lt;0),"",ROUND(($B78-E$5)*'점수 계산기'!$C$27+E$5*'점수 계산기'!$C$28+'점수 계산기'!$C$31,0))</f>
        <v>83</v>
      </c>
      <c r="F78" s="25">
        <f>IF(OR($B78-F$5&gt;74, $B78-F$5=73, $B78-F$5=1, $B78-F$5&lt;0),"",ROUND(($B78-F$5)*'점수 계산기'!$C$27+F$5*'점수 계산기'!$C$28+'점수 계산기'!$C$31,0))</f>
        <v>84</v>
      </c>
      <c r="G78" s="25">
        <f>IF(OR($B78-G$5&gt;74, $B78-G$5=73, $B78-G$5=1, $B78-G$5&lt;0),"",ROUND(($B78-G$5)*'점수 계산기'!$C$27+G$5*'점수 계산기'!$C$28+'점수 계산기'!$C$31,0))</f>
        <v>84</v>
      </c>
      <c r="H78" s="25">
        <f>IF(OR($B78-H$5&gt;74, $B78-H$5=73, $B78-H$5=1, $B78-H$5&lt;0),"",ROUND(($B78-H$5)*'점수 계산기'!$C$27+H$5*'점수 계산기'!$C$28+'점수 계산기'!$C$31,0))</f>
        <v>84</v>
      </c>
      <c r="I78" s="25">
        <f>IF(OR($B78-I$5&gt;74, $B78-I$5=73, $B78-I$5=1, $B78-I$5&lt;0),"",ROUND(($B78-I$5)*'점수 계산기'!$C$27+I$5*'점수 계산기'!$C$28+'점수 계산기'!$C$31,0))</f>
        <v>84</v>
      </c>
      <c r="J78" s="25">
        <f>IF(OR($B78-J$5&gt;74, $B78-J$5=73, $B78-J$5=1, $B78-J$5&lt;0),"",ROUND(($B78-J$5)*'점수 계산기'!$C$27+J$5*'점수 계산기'!$C$28+'점수 계산기'!$C$31,0))</f>
        <v>84</v>
      </c>
      <c r="K78" s="25">
        <f>IF(OR($B78-K$5&gt;74, $B78-K$5=73, $B78-K$5=1, $B78-K$5&lt;0),"",ROUND(($B78-K$5)*'점수 계산기'!$C$27+K$5*'점수 계산기'!$C$28+'점수 계산기'!$C$31,0))</f>
        <v>84</v>
      </c>
      <c r="L78" s="25">
        <f>IF(OR($B78-L$5&gt;74, $B78-L$5=73, $B78-L$5=1, $B78-L$5&lt;0),"",ROUND(($B78-L$5)*'점수 계산기'!$C$27+L$5*'점수 계산기'!$C$28+'점수 계산기'!$C$31,0))</f>
        <v>84</v>
      </c>
      <c r="M78" s="25">
        <f>IF(OR($B78-M$5&gt;74, $B78-M$5=73, $B78-M$5=1, $B78-M$5&lt;0),"",ROUND(($B78-M$5)*'점수 계산기'!$C$27+M$5*'점수 계산기'!$C$28+'점수 계산기'!$C$31,0))</f>
        <v>84</v>
      </c>
      <c r="N78" s="25">
        <f>IF(OR($B78-N$5&gt;74, $B78-N$5=73, $B78-N$5=1, $B78-N$5&lt;0),"",ROUND(($B78-N$5)*'점수 계산기'!$C$27+N$5*'점수 계산기'!$C$28+'점수 계산기'!$C$31,0))</f>
        <v>84</v>
      </c>
      <c r="O78" s="25">
        <f>IF(OR($B78-O$5&gt;74, $B78-O$5=73, $B78-O$5=1, $B78-O$5&lt;0),"",ROUND(($B78-O$5)*'점수 계산기'!$C$27+O$5*'점수 계산기'!$C$28+'점수 계산기'!$C$31,0))</f>
        <v>84</v>
      </c>
      <c r="P78" s="25">
        <f>IF(OR($B78-P$5&gt;74, $B78-P$5=73, $B78-P$5=1, $B78-P$5&lt;0),"",ROUND(($B78-P$5)*'점수 계산기'!$C$27+P$5*'점수 계산기'!$C$28+'점수 계산기'!$C$31,0))</f>
        <v>85</v>
      </c>
      <c r="Q78" s="25">
        <f>IF(OR($B78-Q$5&gt;74, $B78-Q$5=73, $B78-Q$5=1, $B78-Q$5&lt;0),"",ROUND(($B78-Q$5)*'점수 계산기'!$C$27+Q$5*'점수 계산기'!$C$28+'점수 계산기'!$C$31,0))</f>
        <v>85</v>
      </c>
      <c r="R78" s="25">
        <f>IF(OR($B78-R$5&gt;74, $B78-R$5=73, $B78-R$5=1, $B78-R$5&lt;0),"",ROUND(($B78-R$5)*'점수 계산기'!$C$27+R$5*'점수 계산기'!$C$28+'점수 계산기'!$C$31,0))</f>
        <v>85</v>
      </c>
      <c r="S78" s="25">
        <f>IF(OR($B78-S$5&gt;74, $B78-S$5=73, $B78-S$5=1, $B78-S$5&lt;0),"",ROUND(($B78-S$5)*'점수 계산기'!$C$27+S$5*'점수 계산기'!$C$28+'점수 계산기'!$C$31,0))</f>
        <v>85</v>
      </c>
      <c r="T78" s="25">
        <f>IF(OR($B78-T$5&gt;74, $B78-T$5=73, $B78-T$5=1, $B78-T$5&lt;0),"",ROUND(($B78-T$5)*'점수 계산기'!$C$27+T$5*'점수 계산기'!$C$28+'점수 계산기'!$C$31,0))</f>
        <v>85</v>
      </c>
      <c r="U78" s="25">
        <f>IF(OR($B78-U$5&gt;74, $B78-U$5=73, $B78-U$5=1, $B78-U$5&lt;0),"",ROUND(($B78-U$5)*'점수 계산기'!$C$27+U$5*'점수 계산기'!$C$28+'점수 계산기'!$C$31,0))</f>
        <v>85</v>
      </c>
      <c r="V78" s="25">
        <f>IF(OR($B78-V$5&gt;74, $B78-V$5=73, $B78-V$5=1, $B78-V$5&lt;0),"",ROUND(($B78-V$5)*'점수 계산기'!$C$27+V$5*'점수 계산기'!$C$28+'점수 계산기'!$C$31,0))</f>
        <v>85</v>
      </c>
      <c r="W78" s="25">
        <f>IF(OR($B78-W$5&gt;74, $B78-W$5=73, $B78-W$5=1, $B78-W$5&lt;0),"",ROUND(($B78-W$5)*'점수 계산기'!$C$27+W$5*'점수 계산기'!$C$28+'점수 계산기'!$C$31,0))</f>
        <v>85</v>
      </c>
      <c r="X78" s="25">
        <f>IF(OR($B78-X$5&gt;74, $B78-X$5=73, $B78-X$5=1, $B78-X$5&lt;0),"",ROUND(($B78-X$5)*'점수 계산기'!$C$27+X$5*'점수 계산기'!$C$28+'점수 계산기'!$C$31,0))</f>
        <v>85</v>
      </c>
      <c r="Y78" s="25">
        <f>IF(OR($B78-Y$5&gt;74, $B78-Y$5=73, $B78-Y$5=1, $B78-Y$5&lt;0),"",ROUND(($B78-Y$5)*'점수 계산기'!$C$27+Y$5*'점수 계산기'!$C$28+'점수 계산기'!$C$31,0))</f>
        <v>85</v>
      </c>
      <c r="Z78" s="25">
        <f>IF(OR($B78-Z$5&gt;74, $B78-Z$5=73, $B78-Z$5=1, $B78-Z$5&lt;0),"",ROUND(($B78-Z$5)*'점수 계산기'!$C$27+Z$5*'점수 계산기'!$C$28+'점수 계산기'!$C$31,0))</f>
        <v>85</v>
      </c>
      <c r="AA78" s="26">
        <f>IF(OR($B78-AA$5&gt;74, $B78-AA$5=73, $B78-AA$5=1, $B78-AA$5&lt;0),"",ROUND(($B78-AA$5)*'점수 계산기'!$C$27+AA$5*'점수 계산기'!$C$28+'점수 계산기'!$C$31,0))</f>
        <v>86</v>
      </c>
      <c r="AB78" s="10"/>
      <c r="AC78" s="10">
        <f t="shared" si="7"/>
        <v>83</v>
      </c>
      <c r="AD78" s="10">
        <f t="shared" si="8"/>
        <v>86</v>
      </c>
      <c r="AE78" s="10" t="str">
        <f t="shared" si="10"/>
        <v>83 ~ 86</v>
      </c>
      <c r="AF78" s="10">
        <f t="shared" si="11"/>
        <v>6</v>
      </c>
      <c r="AG78" s="10">
        <f t="shared" si="11"/>
        <v>6</v>
      </c>
      <c r="AH78" s="10">
        <f t="shared" si="12"/>
        <v>6</v>
      </c>
      <c r="AI78" s="10" t="str">
        <f t="shared" si="9"/>
        <v>6등급</v>
      </c>
      <c r="AJ78" s="11" t="e">
        <f>IF(AC78=AD78,VLOOKUP(AE78,'인원 입력 기능'!$B$5:$F$102,6,0), VLOOKUP(AC78,'인원 입력 기능'!$B$5:$F$102,6,0)&amp;" ~ "&amp;VLOOKUP(AD78,'인원 입력 기능'!$B$5:$F$102,6,0))</f>
        <v>#REF!</v>
      </c>
    </row>
    <row r="79" spans="1:36" ht="21" customHeight="1" x14ac:dyDescent="0.45">
      <c r="A79" s="7"/>
      <c r="B79" s="38">
        <v>27</v>
      </c>
      <c r="C79" s="25" t="str">
        <f>IF(OR($B79-C$5&gt;74, $B79-C$5=73, $B79-C$5=1, $B79-C$5&lt;0),"",ROUND(($B79-C$5)*'점수 계산기'!$C$27+C$5*'점수 계산기'!$C$28+'점수 계산기'!$C$31,0))</f>
        <v/>
      </c>
      <c r="D79" s="25">
        <f>IF(OR($B79-D$5&gt;74, $B79-D$5=73, $B79-D$5=1, $B79-D$5&lt;0),"",ROUND(($B79-D$5)*'점수 계산기'!$C$27+D$5*'점수 계산기'!$C$28+'점수 계산기'!$C$31,0))</f>
        <v>83</v>
      </c>
      <c r="E79" s="25">
        <f>IF(OR($B79-E$5&gt;74, $B79-E$5=73, $B79-E$5=1, $B79-E$5&lt;0),"",ROUND(($B79-E$5)*'점수 계산기'!$C$27+E$5*'점수 계산기'!$C$28+'점수 계산기'!$C$31,0))</f>
        <v>83</v>
      </c>
      <c r="F79" s="25">
        <f>IF(OR($B79-F$5&gt;74, $B79-F$5=73, $B79-F$5=1, $B79-F$5&lt;0),"",ROUND(($B79-F$5)*'점수 계산기'!$C$27+F$5*'점수 계산기'!$C$28+'점수 계산기'!$C$31,0))</f>
        <v>83</v>
      </c>
      <c r="G79" s="25">
        <f>IF(OR($B79-G$5&gt;74, $B79-G$5=73, $B79-G$5=1, $B79-G$5&lt;0),"",ROUND(($B79-G$5)*'점수 계산기'!$C$27+G$5*'점수 계산기'!$C$28+'점수 계산기'!$C$31,0))</f>
        <v>83</v>
      </c>
      <c r="H79" s="25">
        <f>IF(OR($B79-H$5&gt;74, $B79-H$5=73, $B79-H$5=1, $B79-H$5&lt;0),"",ROUND(($B79-H$5)*'점수 계산기'!$C$27+H$5*'점수 계산기'!$C$28+'점수 계산기'!$C$31,0))</f>
        <v>83</v>
      </c>
      <c r="I79" s="25">
        <f>IF(OR($B79-I$5&gt;74, $B79-I$5=73, $B79-I$5=1, $B79-I$5&lt;0),"",ROUND(($B79-I$5)*'점수 계산기'!$C$27+I$5*'점수 계산기'!$C$28+'점수 계산기'!$C$31,0))</f>
        <v>83</v>
      </c>
      <c r="J79" s="25">
        <f>IF(OR($B79-J$5&gt;74, $B79-J$5=73, $B79-J$5=1, $B79-J$5&lt;0),"",ROUND(($B79-J$5)*'점수 계산기'!$C$27+J$5*'점수 계산기'!$C$28+'점수 계산기'!$C$31,0))</f>
        <v>83</v>
      </c>
      <c r="K79" s="25">
        <f>IF(OR($B79-K$5&gt;74, $B79-K$5=73, $B79-K$5=1, $B79-K$5&lt;0),"",ROUND(($B79-K$5)*'점수 계산기'!$C$27+K$5*'점수 계산기'!$C$28+'점수 계산기'!$C$31,0))</f>
        <v>83</v>
      </c>
      <c r="L79" s="25">
        <f>IF(OR($B79-L$5&gt;74, $B79-L$5=73, $B79-L$5=1, $B79-L$5&lt;0),"",ROUND(($B79-L$5)*'점수 계산기'!$C$27+L$5*'점수 계산기'!$C$28+'점수 계산기'!$C$31,0))</f>
        <v>83</v>
      </c>
      <c r="M79" s="25">
        <f>IF(OR($B79-M$5&gt;74, $B79-M$5=73, $B79-M$5=1, $B79-M$5&lt;0),"",ROUND(($B79-M$5)*'점수 계산기'!$C$27+M$5*'점수 계산기'!$C$28+'점수 계산기'!$C$31,0))</f>
        <v>83</v>
      </c>
      <c r="N79" s="25">
        <f>IF(OR($B79-N$5&gt;74, $B79-N$5=73, $B79-N$5=1, $B79-N$5&lt;0),"",ROUND(($B79-N$5)*'점수 계산기'!$C$27+N$5*'점수 계산기'!$C$28+'점수 계산기'!$C$31,0))</f>
        <v>84</v>
      </c>
      <c r="O79" s="25">
        <f>IF(OR($B79-O$5&gt;74, $B79-O$5=73, $B79-O$5=1, $B79-O$5&lt;0),"",ROUND(($B79-O$5)*'점수 계산기'!$C$27+O$5*'점수 계산기'!$C$28+'점수 계산기'!$C$31,0))</f>
        <v>84</v>
      </c>
      <c r="P79" s="25">
        <f>IF(OR($B79-P$5&gt;74, $B79-P$5=73, $B79-P$5=1, $B79-P$5&lt;0),"",ROUND(($B79-P$5)*'점수 계산기'!$C$27+P$5*'점수 계산기'!$C$28+'점수 계산기'!$C$31,0))</f>
        <v>84</v>
      </c>
      <c r="Q79" s="25">
        <f>IF(OR($B79-Q$5&gt;74, $B79-Q$5=73, $B79-Q$5=1, $B79-Q$5&lt;0),"",ROUND(($B79-Q$5)*'점수 계산기'!$C$27+Q$5*'점수 계산기'!$C$28+'점수 계산기'!$C$31,0))</f>
        <v>84</v>
      </c>
      <c r="R79" s="25">
        <f>IF(OR($B79-R$5&gt;74, $B79-R$5=73, $B79-R$5=1, $B79-R$5&lt;0),"",ROUND(($B79-R$5)*'점수 계산기'!$C$27+R$5*'점수 계산기'!$C$28+'점수 계산기'!$C$31,0))</f>
        <v>84</v>
      </c>
      <c r="S79" s="25">
        <f>IF(OR($B79-S$5&gt;74, $B79-S$5=73, $B79-S$5=1, $B79-S$5&lt;0),"",ROUND(($B79-S$5)*'점수 계산기'!$C$27+S$5*'점수 계산기'!$C$28+'점수 계산기'!$C$31,0))</f>
        <v>84</v>
      </c>
      <c r="T79" s="25">
        <f>IF(OR($B79-T$5&gt;74, $B79-T$5=73, $B79-T$5=1, $B79-T$5&lt;0),"",ROUND(($B79-T$5)*'점수 계산기'!$C$27+T$5*'점수 계산기'!$C$28+'점수 계산기'!$C$31,0))</f>
        <v>84</v>
      </c>
      <c r="U79" s="25">
        <f>IF(OR($B79-U$5&gt;74, $B79-U$5=73, $B79-U$5=1, $B79-U$5&lt;0),"",ROUND(($B79-U$5)*'점수 계산기'!$C$27+U$5*'점수 계산기'!$C$28+'점수 계산기'!$C$31,0))</f>
        <v>84</v>
      </c>
      <c r="V79" s="25">
        <f>IF(OR($B79-V$5&gt;74, $B79-V$5=73, $B79-V$5=1, $B79-V$5&lt;0),"",ROUND(($B79-V$5)*'점수 계산기'!$C$27+V$5*'점수 계산기'!$C$28+'점수 계산기'!$C$31,0))</f>
        <v>84</v>
      </c>
      <c r="W79" s="25">
        <f>IF(OR($B79-W$5&gt;74, $B79-W$5=73, $B79-W$5=1, $B79-W$5&lt;0),"",ROUND(($B79-W$5)*'점수 계산기'!$C$27+W$5*'점수 계산기'!$C$28+'점수 계산기'!$C$31,0))</f>
        <v>84</v>
      </c>
      <c r="X79" s="25">
        <f>IF(OR($B79-X$5&gt;74, $B79-X$5=73, $B79-X$5=1, $B79-X$5&lt;0),"",ROUND(($B79-X$5)*'점수 계산기'!$C$27+X$5*'점수 계산기'!$C$28+'점수 계산기'!$C$31,0))</f>
        <v>84</v>
      </c>
      <c r="Y79" s="25">
        <f>IF(OR($B79-Y$5&gt;74, $B79-Y$5=73, $B79-Y$5=1, $B79-Y$5&lt;0),"",ROUND(($B79-Y$5)*'점수 계산기'!$C$27+Y$5*'점수 계산기'!$C$28+'점수 계산기'!$C$31,0))</f>
        <v>85</v>
      </c>
      <c r="Z79" s="25">
        <f>IF(OR($B79-Z$5&gt;74, $B79-Z$5=73, $B79-Z$5=1, $B79-Z$5&lt;0),"",ROUND(($B79-Z$5)*'점수 계산기'!$C$27+Z$5*'점수 계산기'!$C$28+'점수 계산기'!$C$31,0))</f>
        <v>85</v>
      </c>
      <c r="AA79" s="26">
        <f>IF(OR($B79-AA$5&gt;74, $B79-AA$5=73, $B79-AA$5=1, $B79-AA$5&lt;0),"",ROUND(($B79-AA$5)*'점수 계산기'!$C$27+AA$5*'점수 계산기'!$C$28+'점수 계산기'!$C$31,0))</f>
        <v>85</v>
      </c>
      <c r="AB79" s="10"/>
      <c r="AC79" s="10">
        <f t="shared" si="7"/>
        <v>83</v>
      </c>
      <c r="AD79" s="10">
        <f t="shared" si="8"/>
        <v>85</v>
      </c>
      <c r="AE79" s="10" t="str">
        <f t="shared" si="10"/>
        <v>83 ~ 85</v>
      </c>
      <c r="AF79" s="10">
        <f t="shared" si="11"/>
        <v>6</v>
      </c>
      <c r="AG79" s="10">
        <f t="shared" si="11"/>
        <v>6</v>
      </c>
      <c r="AH79" s="10">
        <f t="shared" si="12"/>
        <v>6</v>
      </c>
      <c r="AI79" s="10" t="str">
        <f t="shared" si="9"/>
        <v>6등급</v>
      </c>
      <c r="AJ79" s="11" t="e">
        <f>IF(AC79=AD79,VLOOKUP(AE79,'인원 입력 기능'!$B$5:$F$102,6,0), VLOOKUP(AC79,'인원 입력 기능'!$B$5:$F$102,6,0)&amp;" ~ "&amp;VLOOKUP(AD79,'인원 입력 기능'!$B$5:$F$102,6,0))</f>
        <v>#REF!</v>
      </c>
    </row>
    <row r="80" spans="1:36" ht="21" customHeight="1" x14ac:dyDescent="0.45">
      <c r="A80" s="7"/>
      <c r="B80" s="38">
        <v>26</v>
      </c>
      <c r="C80" s="25">
        <f>IF(OR($B80-C$5&gt;74, $B80-C$5=73, $B80-C$5=1, $B80-C$5&lt;0),"",ROUND(($B80-C$5)*'점수 계산기'!$C$27+C$5*'점수 계산기'!$C$28+'점수 계산기'!$C$31,0))</f>
        <v>82</v>
      </c>
      <c r="D80" s="25">
        <f>IF(OR($B80-D$5&gt;74, $B80-D$5=73, $B80-D$5=1, $B80-D$5&lt;0),"",ROUND(($B80-D$5)*'점수 계산기'!$C$27+D$5*'점수 계산기'!$C$28+'점수 계산기'!$C$31,0))</f>
        <v>82</v>
      </c>
      <c r="E80" s="25">
        <f>IF(OR($B80-E$5&gt;74, $B80-E$5=73, $B80-E$5=1, $B80-E$5&lt;0),"",ROUND(($B80-E$5)*'점수 계산기'!$C$27+E$5*'점수 계산기'!$C$28+'점수 계산기'!$C$31,0))</f>
        <v>82</v>
      </c>
      <c r="F80" s="25">
        <f>IF(OR($B80-F$5&gt;74, $B80-F$5=73, $B80-F$5=1, $B80-F$5&lt;0),"",ROUND(($B80-F$5)*'점수 계산기'!$C$27+F$5*'점수 계산기'!$C$28+'점수 계산기'!$C$31,0))</f>
        <v>82</v>
      </c>
      <c r="G80" s="25">
        <f>IF(OR($B80-G$5&gt;74, $B80-G$5=73, $B80-G$5=1, $B80-G$5&lt;0),"",ROUND(($B80-G$5)*'점수 계산기'!$C$27+G$5*'점수 계산기'!$C$28+'점수 계산기'!$C$31,0))</f>
        <v>82</v>
      </c>
      <c r="H80" s="25">
        <f>IF(OR($B80-H$5&gt;74, $B80-H$5=73, $B80-H$5=1, $B80-H$5&lt;0),"",ROUND(($B80-H$5)*'점수 계산기'!$C$27+H$5*'점수 계산기'!$C$28+'점수 계산기'!$C$31,0))</f>
        <v>82</v>
      </c>
      <c r="I80" s="25">
        <f>IF(OR($B80-I$5&gt;74, $B80-I$5=73, $B80-I$5=1, $B80-I$5&lt;0),"",ROUND(($B80-I$5)*'점수 계산기'!$C$27+I$5*'점수 계산기'!$C$28+'점수 계산기'!$C$31,0))</f>
        <v>82</v>
      </c>
      <c r="J80" s="25">
        <f>IF(OR($B80-J$5&gt;74, $B80-J$5=73, $B80-J$5=1, $B80-J$5&lt;0),"",ROUND(($B80-J$5)*'점수 계산기'!$C$27+J$5*'점수 계산기'!$C$28+'점수 계산기'!$C$31,0))</f>
        <v>82</v>
      </c>
      <c r="K80" s="25">
        <f>IF(OR($B80-K$5&gt;74, $B80-K$5=73, $B80-K$5=1, $B80-K$5&lt;0),"",ROUND(($B80-K$5)*'점수 계산기'!$C$27+K$5*'점수 계산기'!$C$28+'점수 계산기'!$C$31,0))</f>
        <v>82</v>
      </c>
      <c r="L80" s="25">
        <f>IF(OR($B80-L$5&gt;74, $B80-L$5=73, $B80-L$5=1, $B80-L$5&lt;0),"",ROUND(($B80-L$5)*'점수 계산기'!$C$27+L$5*'점수 계산기'!$C$28+'점수 계산기'!$C$31,0))</f>
        <v>83</v>
      </c>
      <c r="M80" s="25">
        <f>IF(OR($B80-M$5&gt;74, $B80-M$5=73, $B80-M$5=1, $B80-M$5&lt;0),"",ROUND(($B80-M$5)*'점수 계산기'!$C$27+M$5*'점수 계산기'!$C$28+'점수 계산기'!$C$31,0))</f>
        <v>83</v>
      </c>
      <c r="N80" s="25">
        <f>IF(OR($B80-N$5&gt;74, $B80-N$5=73, $B80-N$5=1, $B80-N$5&lt;0),"",ROUND(($B80-N$5)*'점수 계산기'!$C$27+N$5*'점수 계산기'!$C$28+'점수 계산기'!$C$31,0))</f>
        <v>83</v>
      </c>
      <c r="O80" s="25">
        <f>IF(OR($B80-O$5&gt;74, $B80-O$5=73, $B80-O$5=1, $B80-O$5&lt;0),"",ROUND(($B80-O$5)*'점수 계산기'!$C$27+O$5*'점수 계산기'!$C$28+'점수 계산기'!$C$31,0))</f>
        <v>83</v>
      </c>
      <c r="P80" s="25">
        <f>IF(OR($B80-P$5&gt;74, $B80-P$5=73, $B80-P$5=1, $B80-P$5&lt;0),"",ROUND(($B80-P$5)*'점수 계산기'!$C$27+P$5*'점수 계산기'!$C$28+'점수 계산기'!$C$31,0))</f>
        <v>83</v>
      </c>
      <c r="Q80" s="25">
        <f>IF(OR($B80-Q$5&gt;74, $B80-Q$5=73, $B80-Q$5=1, $B80-Q$5&lt;0),"",ROUND(($B80-Q$5)*'점수 계산기'!$C$27+Q$5*'점수 계산기'!$C$28+'점수 계산기'!$C$31,0))</f>
        <v>83</v>
      </c>
      <c r="R80" s="25">
        <f>IF(OR($B80-R$5&gt;74, $B80-R$5=73, $B80-R$5=1, $B80-R$5&lt;0),"",ROUND(($B80-R$5)*'점수 계산기'!$C$27+R$5*'점수 계산기'!$C$28+'점수 계산기'!$C$31,0))</f>
        <v>83</v>
      </c>
      <c r="S80" s="25">
        <f>IF(OR($B80-S$5&gt;74, $B80-S$5=73, $B80-S$5=1, $B80-S$5&lt;0),"",ROUND(($B80-S$5)*'점수 계산기'!$C$27+S$5*'점수 계산기'!$C$28+'점수 계산기'!$C$31,0))</f>
        <v>83</v>
      </c>
      <c r="T80" s="25">
        <f>IF(OR($B80-T$5&gt;74, $B80-T$5=73, $B80-T$5=1, $B80-T$5&lt;0),"",ROUND(($B80-T$5)*'점수 계산기'!$C$27+T$5*'점수 계산기'!$C$28+'점수 계산기'!$C$31,0))</f>
        <v>83</v>
      </c>
      <c r="U80" s="25">
        <f>IF(OR($B80-U$5&gt;74, $B80-U$5=73, $B80-U$5=1, $B80-U$5&lt;0),"",ROUND(($B80-U$5)*'점수 계산기'!$C$27+U$5*'점수 계산기'!$C$28+'점수 계산기'!$C$31,0))</f>
        <v>83</v>
      </c>
      <c r="V80" s="25">
        <f>IF(OR($B80-V$5&gt;74, $B80-V$5=73, $B80-V$5=1, $B80-V$5&lt;0),"",ROUND(($B80-V$5)*'점수 계산기'!$C$27+V$5*'점수 계산기'!$C$28+'점수 계산기'!$C$31,0))</f>
        <v>83</v>
      </c>
      <c r="W80" s="25">
        <f>IF(OR($B80-W$5&gt;74, $B80-W$5=73, $B80-W$5=1, $B80-W$5&lt;0),"",ROUND(($B80-W$5)*'점수 계산기'!$C$27+W$5*'점수 계산기'!$C$28+'점수 계산기'!$C$31,0))</f>
        <v>84</v>
      </c>
      <c r="X80" s="25">
        <f>IF(OR($B80-X$5&gt;74, $B80-X$5=73, $B80-X$5=1, $B80-X$5&lt;0),"",ROUND(($B80-X$5)*'점수 계산기'!$C$27+X$5*'점수 계산기'!$C$28+'점수 계산기'!$C$31,0))</f>
        <v>84</v>
      </c>
      <c r="Y80" s="25">
        <f>IF(OR($B80-Y$5&gt;74, $B80-Y$5=73, $B80-Y$5=1, $B80-Y$5&lt;0),"",ROUND(($B80-Y$5)*'점수 계산기'!$C$27+Y$5*'점수 계산기'!$C$28+'점수 계산기'!$C$31,0))</f>
        <v>84</v>
      </c>
      <c r="Z80" s="25">
        <f>IF(OR($B80-Z$5&gt;74, $B80-Z$5=73, $B80-Z$5=1, $B80-Z$5&lt;0),"",ROUND(($B80-Z$5)*'점수 계산기'!$C$27+Z$5*'점수 계산기'!$C$28+'점수 계산기'!$C$31,0))</f>
        <v>84</v>
      </c>
      <c r="AA80" s="26">
        <f>IF(OR($B80-AA$5&gt;74, $B80-AA$5=73, $B80-AA$5=1, $B80-AA$5&lt;0),"",ROUND(($B80-AA$5)*'점수 계산기'!$C$27+AA$5*'점수 계산기'!$C$28+'점수 계산기'!$C$31,0))</f>
        <v>84</v>
      </c>
      <c r="AB80" s="10"/>
      <c r="AC80" s="10">
        <f t="shared" si="7"/>
        <v>82</v>
      </c>
      <c r="AD80" s="10">
        <f t="shared" si="8"/>
        <v>84</v>
      </c>
      <c r="AE80" s="10" t="str">
        <f t="shared" si="10"/>
        <v>82 ~ 84</v>
      </c>
      <c r="AF80" s="10">
        <f t="shared" si="11"/>
        <v>6</v>
      </c>
      <c r="AG80" s="10">
        <f t="shared" si="11"/>
        <v>6</v>
      </c>
      <c r="AH80" s="10">
        <f t="shared" si="12"/>
        <v>6</v>
      </c>
      <c r="AI80" s="10" t="str">
        <f t="shared" si="9"/>
        <v>6등급</v>
      </c>
      <c r="AJ80" s="11" t="e">
        <f>IF(AC80=AD80,VLOOKUP(AE80,'인원 입력 기능'!$B$5:$F$102,6,0), VLOOKUP(AC80,'인원 입력 기능'!$B$5:$F$102,6,0)&amp;" ~ "&amp;VLOOKUP(AD80,'인원 입력 기능'!$B$5:$F$102,6,0))</f>
        <v>#REF!</v>
      </c>
    </row>
    <row r="81" spans="1:36" ht="21" customHeight="1" x14ac:dyDescent="0.45">
      <c r="A81" s="7"/>
      <c r="B81" s="38">
        <v>25</v>
      </c>
      <c r="C81" s="25" t="str">
        <f>IF(OR($B81-C$5&gt;74, $B81-C$5=73, $B81-C$5=1, $B81-C$5&lt;0),"",ROUND(($B81-C$5)*'점수 계산기'!$C$27+C$5*'점수 계산기'!$C$28+'점수 계산기'!$C$31,0))</f>
        <v/>
      </c>
      <c r="D81" s="25" t="str">
        <f>IF(OR($B81-D$5&gt;74, $B81-D$5=73, $B81-D$5=1, $B81-D$5&lt;0),"",ROUND(($B81-D$5)*'점수 계산기'!$C$27+D$5*'점수 계산기'!$C$28+'점수 계산기'!$C$31,0))</f>
        <v/>
      </c>
      <c r="E81" s="25">
        <f>IF(OR($B81-E$5&gt;74, $B81-E$5=73, $B81-E$5=1, $B81-E$5&lt;0),"",ROUND(($B81-E$5)*'점수 계산기'!$C$27+E$5*'점수 계산기'!$C$28+'점수 계산기'!$C$31,0))</f>
        <v>81</v>
      </c>
      <c r="F81" s="25">
        <f>IF(OR($B81-F$5&gt;74, $B81-F$5=73, $B81-F$5=1, $B81-F$5&lt;0),"",ROUND(($B81-F$5)*'점수 계산기'!$C$27+F$5*'점수 계산기'!$C$28+'점수 계산기'!$C$31,0))</f>
        <v>81</v>
      </c>
      <c r="G81" s="25">
        <f>IF(OR($B81-G$5&gt;74, $B81-G$5=73, $B81-G$5=1, $B81-G$5&lt;0),"",ROUND(($B81-G$5)*'점수 계산기'!$C$27+G$5*'점수 계산기'!$C$28+'점수 계산기'!$C$31,0))</f>
        <v>81</v>
      </c>
      <c r="H81" s="25">
        <f>IF(OR($B81-H$5&gt;74, $B81-H$5=73, $B81-H$5=1, $B81-H$5&lt;0),"",ROUND(($B81-H$5)*'점수 계산기'!$C$27+H$5*'점수 계산기'!$C$28+'점수 계산기'!$C$31,0))</f>
        <v>81</v>
      </c>
      <c r="I81" s="25">
        <f>IF(OR($B81-I$5&gt;74, $B81-I$5=73, $B81-I$5=1, $B81-I$5&lt;0),"",ROUND(($B81-I$5)*'점수 계산기'!$C$27+I$5*'점수 계산기'!$C$28+'점수 계산기'!$C$31,0))</f>
        <v>81</v>
      </c>
      <c r="J81" s="25">
        <f>IF(OR($B81-J$5&gt;74, $B81-J$5=73, $B81-J$5=1, $B81-J$5&lt;0),"",ROUND(($B81-J$5)*'점수 계산기'!$C$27+J$5*'점수 계산기'!$C$28+'점수 계산기'!$C$31,0))</f>
        <v>82</v>
      </c>
      <c r="K81" s="25">
        <f>IF(OR($B81-K$5&gt;74, $B81-K$5=73, $B81-K$5=1, $B81-K$5&lt;0),"",ROUND(($B81-K$5)*'점수 계산기'!$C$27+K$5*'점수 계산기'!$C$28+'점수 계산기'!$C$31,0))</f>
        <v>82</v>
      </c>
      <c r="L81" s="25">
        <f>IF(OR($B81-L$5&gt;74, $B81-L$5=73, $B81-L$5=1, $B81-L$5&lt;0),"",ROUND(($B81-L$5)*'점수 계산기'!$C$27+L$5*'점수 계산기'!$C$28+'점수 계산기'!$C$31,0))</f>
        <v>82</v>
      </c>
      <c r="M81" s="25">
        <f>IF(OR($B81-M$5&gt;74, $B81-M$5=73, $B81-M$5=1, $B81-M$5&lt;0),"",ROUND(($B81-M$5)*'점수 계산기'!$C$27+M$5*'점수 계산기'!$C$28+'점수 계산기'!$C$31,0))</f>
        <v>82</v>
      </c>
      <c r="N81" s="25">
        <f>IF(OR($B81-N$5&gt;74, $B81-N$5=73, $B81-N$5=1, $B81-N$5&lt;0),"",ROUND(($B81-N$5)*'점수 계산기'!$C$27+N$5*'점수 계산기'!$C$28+'점수 계산기'!$C$31,0))</f>
        <v>82</v>
      </c>
      <c r="O81" s="25">
        <f>IF(OR($B81-O$5&gt;74, $B81-O$5=73, $B81-O$5=1, $B81-O$5&lt;0),"",ROUND(($B81-O$5)*'점수 계산기'!$C$27+O$5*'점수 계산기'!$C$28+'점수 계산기'!$C$31,0))</f>
        <v>82</v>
      </c>
      <c r="P81" s="25">
        <f>IF(OR($B81-P$5&gt;74, $B81-P$5=73, $B81-P$5=1, $B81-P$5&lt;0),"",ROUND(($B81-P$5)*'점수 계산기'!$C$27+P$5*'점수 계산기'!$C$28+'점수 계산기'!$C$31,0))</f>
        <v>82</v>
      </c>
      <c r="Q81" s="25">
        <f>IF(OR($B81-Q$5&gt;74, $B81-Q$5=73, $B81-Q$5=1, $B81-Q$5&lt;0),"",ROUND(($B81-Q$5)*'점수 계산기'!$C$27+Q$5*'점수 계산기'!$C$28+'점수 계산기'!$C$31,0))</f>
        <v>82</v>
      </c>
      <c r="R81" s="25">
        <f>IF(OR($B81-R$5&gt;74, $B81-R$5=73, $B81-R$5=1, $B81-R$5&lt;0),"",ROUND(($B81-R$5)*'점수 계산기'!$C$27+R$5*'점수 계산기'!$C$28+'점수 계산기'!$C$31,0))</f>
        <v>82</v>
      </c>
      <c r="S81" s="25">
        <f>IF(OR($B81-S$5&gt;74, $B81-S$5=73, $B81-S$5=1, $B81-S$5&lt;0),"",ROUND(($B81-S$5)*'점수 계산기'!$C$27+S$5*'점수 계산기'!$C$28+'점수 계산기'!$C$31,0))</f>
        <v>82</v>
      </c>
      <c r="T81" s="25">
        <f>IF(OR($B81-T$5&gt;74, $B81-T$5=73, $B81-T$5=1, $B81-T$5&lt;0),"",ROUND(($B81-T$5)*'점수 계산기'!$C$27+T$5*'점수 계산기'!$C$28+'점수 계산기'!$C$31,0))</f>
        <v>82</v>
      </c>
      <c r="U81" s="25">
        <f>IF(OR($B81-U$5&gt;74, $B81-U$5=73, $B81-U$5=1, $B81-U$5&lt;0),"",ROUND(($B81-U$5)*'점수 계산기'!$C$27+U$5*'점수 계산기'!$C$28+'점수 계산기'!$C$31,0))</f>
        <v>83</v>
      </c>
      <c r="V81" s="25">
        <f>IF(OR($B81-V$5&gt;74, $B81-V$5=73, $B81-V$5=1, $B81-V$5&lt;0),"",ROUND(($B81-V$5)*'점수 계산기'!$C$27+V$5*'점수 계산기'!$C$28+'점수 계산기'!$C$31,0))</f>
        <v>83</v>
      </c>
      <c r="W81" s="25">
        <f>IF(OR($B81-W$5&gt;74, $B81-W$5=73, $B81-W$5=1, $B81-W$5&lt;0),"",ROUND(($B81-W$5)*'점수 계산기'!$C$27+W$5*'점수 계산기'!$C$28+'점수 계산기'!$C$31,0))</f>
        <v>83</v>
      </c>
      <c r="X81" s="25">
        <f>IF(OR($B81-X$5&gt;74, $B81-X$5=73, $B81-X$5=1, $B81-X$5&lt;0),"",ROUND(($B81-X$5)*'점수 계산기'!$C$27+X$5*'점수 계산기'!$C$28+'점수 계산기'!$C$31,0))</f>
        <v>83</v>
      </c>
      <c r="Y81" s="25">
        <f>IF(OR($B81-Y$5&gt;74, $B81-Y$5=73, $B81-Y$5=1, $B81-Y$5&lt;0),"",ROUND(($B81-Y$5)*'점수 계산기'!$C$27+Y$5*'점수 계산기'!$C$28+'점수 계산기'!$C$31,0))</f>
        <v>83</v>
      </c>
      <c r="Z81" s="25">
        <f>IF(OR($B81-Z$5&gt;74, $B81-Z$5=73, $B81-Z$5=1, $B81-Z$5&lt;0),"",ROUND(($B81-Z$5)*'점수 계산기'!$C$27+Z$5*'점수 계산기'!$C$28+'점수 계산기'!$C$31,0))</f>
        <v>83</v>
      </c>
      <c r="AA81" s="26">
        <f>IF(OR($B81-AA$5&gt;74, $B81-AA$5=73, $B81-AA$5=1, $B81-AA$5&lt;0),"",ROUND(($B81-AA$5)*'점수 계산기'!$C$27+AA$5*'점수 계산기'!$C$28+'점수 계산기'!$C$31,0))</f>
        <v>83</v>
      </c>
      <c r="AB81" s="10"/>
      <c r="AC81" s="10">
        <f t="shared" si="7"/>
        <v>81</v>
      </c>
      <c r="AD81" s="10">
        <f t="shared" si="8"/>
        <v>83</v>
      </c>
      <c r="AE81" s="10" t="str">
        <f t="shared" si="10"/>
        <v>81 ~ 83</v>
      </c>
      <c r="AF81" s="10">
        <f t="shared" si="11"/>
        <v>6</v>
      </c>
      <c r="AG81" s="10">
        <f t="shared" si="11"/>
        <v>6</v>
      </c>
      <c r="AH81" s="10">
        <f t="shared" si="12"/>
        <v>6</v>
      </c>
      <c r="AI81" s="10" t="str">
        <f t="shared" si="9"/>
        <v>6등급</v>
      </c>
      <c r="AJ81" s="11" t="e">
        <f>IF(AC81=AD81,VLOOKUP(AE81,'인원 입력 기능'!$B$5:$F$102,6,0), VLOOKUP(AC81,'인원 입력 기능'!$B$5:$F$102,6,0)&amp;" ~ "&amp;VLOOKUP(AD81,'인원 입력 기능'!$B$5:$F$102,6,0))</f>
        <v>#REF!</v>
      </c>
    </row>
    <row r="82" spans="1:36" ht="21" customHeight="1" x14ac:dyDescent="0.45">
      <c r="A82" s="7"/>
      <c r="B82" s="39">
        <v>24</v>
      </c>
      <c r="C82" s="27" t="str">
        <f>IF(OR($B82-C$5&gt;74, $B82-C$5=73, $B82-C$5=1, $B82-C$5&lt;0),"",ROUND(($B82-C$5)*'점수 계산기'!$C$27+C$5*'점수 계산기'!$C$28+'점수 계산기'!$C$31,0))</f>
        <v/>
      </c>
      <c r="D82" s="27">
        <f>IF(OR($B82-D$5&gt;74, $B82-D$5=73, $B82-D$5=1, $B82-D$5&lt;0),"",ROUND(($B82-D$5)*'점수 계산기'!$C$27+D$5*'점수 계산기'!$C$28+'점수 계산기'!$C$31,0))</f>
        <v>80</v>
      </c>
      <c r="E82" s="27" t="str">
        <f>IF(OR($B82-E$5&gt;74, $B82-E$5=73, $B82-E$5=1, $B82-E$5&lt;0),"",ROUND(($B82-E$5)*'점수 계산기'!$C$27+E$5*'점수 계산기'!$C$28+'점수 계산기'!$C$31,0))</f>
        <v/>
      </c>
      <c r="F82" s="27">
        <f>IF(OR($B82-F$5&gt;74, $B82-F$5=73, $B82-F$5=1, $B82-F$5&lt;0),"",ROUND(($B82-F$5)*'점수 계산기'!$C$27+F$5*'점수 계산기'!$C$28+'점수 계산기'!$C$31,0))</f>
        <v>80</v>
      </c>
      <c r="G82" s="27">
        <f>IF(OR($B82-G$5&gt;74, $B82-G$5=73, $B82-G$5=1, $B82-G$5&lt;0),"",ROUND(($B82-G$5)*'점수 계산기'!$C$27+G$5*'점수 계산기'!$C$28+'점수 계산기'!$C$31,0))</f>
        <v>80</v>
      </c>
      <c r="H82" s="27">
        <f>IF(OR($B82-H$5&gt;74, $B82-H$5=73, $B82-H$5=1, $B82-H$5&lt;0),"",ROUND(($B82-H$5)*'점수 계산기'!$C$27+H$5*'점수 계산기'!$C$28+'점수 계산기'!$C$31,0))</f>
        <v>81</v>
      </c>
      <c r="I82" s="27">
        <f>IF(OR($B82-I$5&gt;74, $B82-I$5=73, $B82-I$5=1, $B82-I$5&lt;0),"",ROUND(($B82-I$5)*'점수 계산기'!$C$27+I$5*'점수 계산기'!$C$28+'점수 계산기'!$C$31,0))</f>
        <v>81</v>
      </c>
      <c r="J82" s="27">
        <f>IF(OR($B82-J$5&gt;74, $B82-J$5=73, $B82-J$5=1, $B82-J$5&lt;0),"",ROUND(($B82-J$5)*'점수 계산기'!$C$27+J$5*'점수 계산기'!$C$28+'점수 계산기'!$C$31,0))</f>
        <v>81</v>
      </c>
      <c r="K82" s="27">
        <f>IF(OR($B82-K$5&gt;74, $B82-K$5=73, $B82-K$5=1, $B82-K$5&lt;0),"",ROUND(($B82-K$5)*'점수 계산기'!$C$27+K$5*'점수 계산기'!$C$28+'점수 계산기'!$C$31,0))</f>
        <v>81</v>
      </c>
      <c r="L82" s="27">
        <f>IF(OR($B82-L$5&gt;74, $B82-L$5=73, $B82-L$5=1, $B82-L$5&lt;0),"",ROUND(($B82-L$5)*'점수 계산기'!$C$27+L$5*'점수 계산기'!$C$28+'점수 계산기'!$C$31,0))</f>
        <v>81</v>
      </c>
      <c r="M82" s="27">
        <f>IF(OR($B82-M$5&gt;74, $B82-M$5=73, $B82-M$5=1, $B82-M$5&lt;0),"",ROUND(($B82-M$5)*'점수 계산기'!$C$27+M$5*'점수 계산기'!$C$28+'점수 계산기'!$C$31,0))</f>
        <v>81</v>
      </c>
      <c r="N82" s="27">
        <f>IF(OR($B82-N$5&gt;74, $B82-N$5=73, $B82-N$5=1, $B82-N$5&lt;0),"",ROUND(($B82-N$5)*'점수 계산기'!$C$27+N$5*'점수 계산기'!$C$28+'점수 계산기'!$C$31,0))</f>
        <v>81</v>
      </c>
      <c r="O82" s="27">
        <f>IF(OR($B82-O$5&gt;74, $B82-O$5=73, $B82-O$5=1, $B82-O$5&lt;0),"",ROUND(($B82-O$5)*'점수 계산기'!$C$27+O$5*'점수 계산기'!$C$28+'점수 계산기'!$C$31,0))</f>
        <v>81</v>
      </c>
      <c r="P82" s="27">
        <f>IF(OR($B82-P$5&gt;74, $B82-P$5=73, $B82-P$5=1, $B82-P$5&lt;0),"",ROUND(($B82-P$5)*'점수 계산기'!$C$27+P$5*'점수 계산기'!$C$28+'점수 계산기'!$C$31,0))</f>
        <v>81</v>
      </c>
      <c r="Q82" s="27">
        <f>IF(OR($B82-Q$5&gt;74, $B82-Q$5=73, $B82-Q$5=1, $B82-Q$5&lt;0),"",ROUND(($B82-Q$5)*'점수 계산기'!$C$27+Q$5*'점수 계산기'!$C$28+'점수 계산기'!$C$31,0))</f>
        <v>81</v>
      </c>
      <c r="R82" s="27">
        <f>IF(OR($B82-R$5&gt;74, $B82-R$5=73, $B82-R$5=1, $B82-R$5&lt;0),"",ROUND(($B82-R$5)*'점수 계산기'!$C$27+R$5*'점수 계산기'!$C$28+'점수 계산기'!$C$31,0))</f>
        <v>81</v>
      </c>
      <c r="S82" s="27">
        <f>IF(OR($B82-S$5&gt;74, $B82-S$5=73, $B82-S$5=1, $B82-S$5&lt;0),"",ROUND(($B82-S$5)*'점수 계산기'!$C$27+S$5*'점수 계산기'!$C$28+'점수 계산기'!$C$31,0))</f>
        <v>82</v>
      </c>
      <c r="T82" s="27">
        <f>IF(OR($B82-T$5&gt;74, $B82-T$5=73, $B82-T$5=1, $B82-T$5&lt;0),"",ROUND(($B82-T$5)*'점수 계산기'!$C$27+T$5*'점수 계산기'!$C$28+'점수 계산기'!$C$31,0))</f>
        <v>82</v>
      </c>
      <c r="U82" s="27">
        <f>IF(OR($B82-U$5&gt;74, $B82-U$5=73, $B82-U$5=1, $B82-U$5&lt;0),"",ROUND(($B82-U$5)*'점수 계산기'!$C$27+U$5*'점수 계산기'!$C$28+'점수 계산기'!$C$31,0))</f>
        <v>82</v>
      </c>
      <c r="V82" s="27">
        <f>IF(OR($B82-V$5&gt;74, $B82-V$5=73, $B82-V$5=1, $B82-V$5&lt;0),"",ROUND(($B82-V$5)*'점수 계산기'!$C$27+V$5*'점수 계산기'!$C$28+'점수 계산기'!$C$31,0))</f>
        <v>82</v>
      </c>
      <c r="W82" s="27">
        <f>IF(OR($B82-W$5&gt;74, $B82-W$5=73, $B82-W$5=1, $B82-W$5&lt;0),"",ROUND(($B82-W$5)*'점수 계산기'!$C$27+W$5*'점수 계산기'!$C$28+'점수 계산기'!$C$31,0))</f>
        <v>82</v>
      </c>
      <c r="X82" s="27">
        <f>IF(OR($B82-X$5&gt;74, $B82-X$5=73, $B82-X$5=1, $B82-X$5&lt;0),"",ROUND(($B82-X$5)*'점수 계산기'!$C$27+X$5*'점수 계산기'!$C$28+'점수 계산기'!$C$31,0))</f>
        <v>82</v>
      </c>
      <c r="Y82" s="27">
        <f>IF(OR($B82-Y$5&gt;74, $B82-Y$5=73, $B82-Y$5=1, $B82-Y$5&lt;0),"",ROUND(($B82-Y$5)*'점수 계산기'!$C$27+Y$5*'점수 계산기'!$C$28+'점수 계산기'!$C$31,0))</f>
        <v>82</v>
      </c>
      <c r="Z82" s="27">
        <f>IF(OR($B82-Z$5&gt;74, $B82-Z$5=73, $B82-Z$5=1, $B82-Z$5&lt;0),"",ROUND(($B82-Z$5)*'점수 계산기'!$C$27+Z$5*'점수 계산기'!$C$28+'점수 계산기'!$C$31,0))</f>
        <v>82</v>
      </c>
      <c r="AA82" s="28">
        <f>IF(OR($B82-AA$5&gt;74, $B82-AA$5=73, $B82-AA$5=1, $B82-AA$5&lt;0),"",ROUND(($B82-AA$5)*'점수 계산기'!$C$27+AA$5*'점수 계산기'!$C$28+'점수 계산기'!$C$31,0))</f>
        <v>82</v>
      </c>
      <c r="AB82" s="10"/>
      <c r="AC82" s="10">
        <f t="shared" si="7"/>
        <v>80</v>
      </c>
      <c r="AD82" s="10">
        <f t="shared" si="8"/>
        <v>82</v>
      </c>
      <c r="AE82" s="10" t="str">
        <f t="shared" si="10"/>
        <v>80 ~ 82</v>
      </c>
      <c r="AF82" s="10">
        <f t="shared" si="11"/>
        <v>7</v>
      </c>
      <c r="AG82" s="10">
        <f t="shared" si="11"/>
        <v>6</v>
      </c>
      <c r="AH82" s="10" t="str">
        <f t="shared" si="12"/>
        <v>7 ~ 6</v>
      </c>
      <c r="AI82" s="10" t="str">
        <f t="shared" si="9"/>
        <v>조건부 6등급</v>
      </c>
      <c r="AJ82" s="11" t="e">
        <f>IF(AC82=AD82,VLOOKUP(AE82,'인원 입력 기능'!$B$5:$F$102,6,0), VLOOKUP(AC82,'인원 입력 기능'!$B$5:$F$102,6,0)&amp;" ~ "&amp;VLOOKUP(AD82,'인원 입력 기능'!$B$5:$F$102,6,0))</f>
        <v>#REF!</v>
      </c>
    </row>
    <row r="83" spans="1:36" ht="21" customHeight="1" x14ac:dyDescent="0.45">
      <c r="A83" s="7"/>
      <c r="B83" s="39">
        <v>23</v>
      </c>
      <c r="C83" s="27" t="str">
        <f>IF(OR($B83-C$5&gt;74, $B83-C$5=73, $B83-C$5=1, $B83-C$5&lt;0),"",ROUND(($B83-C$5)*'점수 계산기'!$C$27+C$5*'점수 계산기'!$C$28+'점수 계산기'!$C$31,0))</f>
        <v/>
      </c>
      <c r="D83" s="27" t="str">
        <f>IF(OR($B83-D$5&gt;74, $B83-D$5=73, $B83-D$5=1, $B83-D$5&lt;0),"",ROUND(($B83-D$5)*'점수 계산기'!$C$27+D$5*'점수 계산기'!$C$28+'점수 계산기'!$C$31,0))</f>
        <v/>
      </c>
      <c r="E83" s="27">
        <f>IF(OR($B83-E$5&gt;74, $B83-E$5=73, $B83-E$5=1, $B83-E$5&lt;0),"",ROUND(($B83-E$5)*'점수 계산기'!$C$27+E$5*'점수 계산기'!$C$28+'점수 계산기'!$C$31,0))</f>
        <v>79</v>
      </c>
      <c r="F83" s="27" t="str">
        <f>IF(OR($B83-F$5&gt;74, $B83-F$5=73, $B83-F$5=1, $B83-F$5&lt;0),"",ROUND(($B83-F$5)*'점수 계산기'!$C$27+F$5*'점수 계산기'!$C$28+'점수 계산기'!$C$31,0))</f>
        <v/>
      </c>
      <c r="G83" s="27">
        <f>IF(OR($B83-G$5&gt;74, $B83-G$5=73, $B83-G$5=1, $B83-G$5&lt;0),"",ROUND(($B83-G$5)*'점수 계산기'!$C$27+G$5*'점수 계산기'!$C$28+'점수 계산기'!$C$31,0))</f>
        <v>80</v>
      </c>
      <c r="H83" s="27">
        <f>IF(OR($B83-H$5&gt;74, $B83-H$5=73, $B83-H$5=1, $B83-H$5&lt;0),"",ROUND(($B83-H$5)*'점수 계산기'!$C$27+H$5*'점수 계산기'!$C$28+'점수 계산기'!$C$31,0))</f>
        <v>80</v>
      </c>
      <c r="I83" s="27">
        <f>IF(OR($B83-I$5&gt;74, $B83-I$5=73, $B83-I$5=1, $B83-I$5&lt;0),"",ROUND(($B83-I$5)*'점수 계산기'!$C$27+I$5*'점수 계산기'!$C$28+'점수 계산기'!$C$31,0))</f>
        <v>80</v>
      </c>
      <c r="J83" s="27">
        <f>IF(OR($B83-J$5&gt;74, $B83-J$5=73, $B83-J$5=1, $B83-J$5&lt;0),"",ROUND(($B83-J$5)*'점수 계산기'!$C$27+J$5*'점수 계산기'!$C$28+'점수 계산기'!$C$31,0))</f>
        <v>80</v>
      </c>
      <c r="K83" s="27">
        <f>IF(OR($B83-K$5&gt;74, $B83-K$5=73, $B83-K$5=1, $B83-K$5&lt;0),"",ROUND(($B83-K$5)*'점수 계산기'!$C$27+K$5*'점수 계산기'!$C$28+'점수 계산기'!$C$31,0))</f>
        <v>80</v>
      </c>
      <c r="L83" s="27">
        <f>IF(OR($B83-L$5&gt;74, $B83-L$5=73, $B83-L$5=1, $B83-L$5&lt;0),"",ROUND(($B83-L$5)*'점수 계산기'!$C$27+L$5*'점수 계산기'!$C$28+'점수 계산기'!$C$31,0))</f>
        <v>80</v>
      </c>
      <c r="M83" s="27">
        <f>IF(OR($B83-M$5&gt;74, $B83-M$5=73, $B83-M$5=1, $B83-M$5&lt;0),"",ROUND(($B83-M$5)*'점수 계산기'!$C$27+M$5*'점수 계산기'!$C$28+'점수 계산기'!$C$31,0))</f>
        <v>80</v>
      </c>
      <c r="N83" s="27">
        <f>IF(OR($B83-N$5&gt;74, $B83-N$5=73, $B83-N$5=1, $B83-N$5&lt;0),"",ROUND(($B83-N$5)*'점수 계산기'!$C$27+N$5*'점수 계산기'!$C$28+'점수 계산기'!$C$31,0))</f>
        <v>80</v>
      </c>
      <c r="O83" s="27">
        <f>IF(OR($B83-O$5&gt;74, $B83-O$5=73, $B83-O$5=1, $B83-O$5&lt;0),"",ROUND(($B83-O$5)*'점수 계산기'!$C$27+O$5*'점수 계산기'!$C$28+'점수 계산기'!$C$31,0))</f>
        <v>80</v>
      </c>
      <c r="P83" s="27">
        <f>IF(OR($B83-P$5&gt;74, $B83-P$5=73, $B83-P$5=1, $B83-P$5&lt;0),"",ROUND(($B83-P$5)*'점수 계산기'!$C$27+P$5*'점수 계산기'!$C$28+'점수 계산기'!$C$31,0))</f>
        <v>80</v>
      </c>
      <c r="Q83" s="27">
        <f>IF(OR($B83-Q$5&gt;74, $B83-Q$5=73, $B83-Q$5=1, $B83-Q$5&lt;0),"",ROUND(($B83-Q$5)*'점수 계산기'!$C$27+Q$5*'점수 계산기'!$C$28+'점수 계산기'!$C$31,0))</f>
        <v>81</v>
      </c>
      <c r="R83" s="27">
        <f>IF(OR($B83-R$5&gt;74, $B83-R$5=73, $B83-R$5=1, $B83-R$5&lt;0),"",ROUND(($B83-R$5)*'점수 계산기'!$C$27+R$5*'점수 계산기'!$C$28+'점수 계산기'!$C$31,0))</f>
        <v>81</v>
      </c>
      <c r="S83" s="27">
        <f>IF(OR($B83-S$5&gt;74, $B83-S$5=73, $B83-S$5=1, $B83-S$5&lt;0),"",ROUND(($B83-S$5)*'점수 계산기'!$C$27+S$5*'점수 계산기'!$C$28+'점수 계산기'!$C$31,0))</f>
        <v>81</v>
      </c>
      <c r="T83" s="27">
        <f>IF(OR($B83-T$5&gt;74, $B83-T$5=73, $B83-T$5=1, $B83-T$5&lt;0),"",ROUND(($B83-T$5)*'점수 계산기'!$C$27+T$5*'점수 계산기'!$C$28+'점수 계산기'!$C$31,0))</f>
        <v>81</v>
      </c>
      <c r="U83" s="27">
        <f>IF(OR($B83-U$5&gt;74, $B83-U$5=73, $B83-U$5=1, $B83-U$5&lt;0),"",ROUND(($B83-U$5)*'점수 계산기'!$C$27+U$5*'점수 계산기'!$C$28+'점수 계산기'!$C$31,0))</f>
        <v>81</v>
      </c>
      <c r="V83" s="27">
        <f>IF(OR($B83-V$5&gt;74, $B83-V$5=73, $B83-V$5=1, $B83-V$5&lt;0),"",ROUND(($B83-V$5)*'점수 계산기'!$C$27+V$5*'점수 계산기'!$C$28+'점수 계산기'!$C$31,0))</f>
        <v>81</v>
      </c>
      <c r="W83" s="27">
        <f>IF(OR($B83-W$5&gt;74, $B83-W$5=73, $B83-W$5=1, $B83-W$5&lt;0),"",ROUND(($B83-W$5)*'점수 계산기'!$C$27+W$5*'점수 계산기'!$C$28+'점수 계산기'!$C$31,0))</f>
        <v>81</v>
      </c>
      <c r="X83" s="27">
        <f>IF(OR($B83-X$5&gt;74, $B83-X$5=73, $B83-X$5=1, $B83-X$5&lt;0),"",ROUND(($B83-X$5)*'점수 계산기'!$C$27+X$5*'점수 계산기'!$C$28+'점수 계산기'!$C$31,0))</f>
        <v>81</v>
      </c>
      <c r="Y83" s="27">
        <f>IF(OR($B83-Y$5&gt;74, $B83-Y$5=73, $B83-Y$5=1, $B83-Y$5&lt;0),"",ROUND(($B83-Y$5)*'점수 계산기'!$C$27+Y$5*'점수 계산기'!$C$28+'점수 계산기'!$C$31,0))</f>
        <v>81</v>
      </c>
      <c r="Z83" s="27">
        <f>IF(OR($B83-Z$5&gt;74, $B83-Z$5=73, $B83-Z$5=1, $B83-Z$5&lt;0),"",ROUND(($B83-Z$5)*'점수 계산기'!$C$27+Z$5*'점수 계산기'!$C$28+'점수 계산기'!$C$31,0))</f>
        <v>81</v>
      </c>
      <c r="AA83" s="28">
        <f>IF(OR($B83-AA$5&gt;74, $B83-AA$5=73, $B83-AA$5=1, $B83-AA$5&lt;0),"",ROUND(($B83-AA$5)*'점수 계산기'!$C$27+AA$5*'점수 계산기'!$C$28+'점수 계산기'!$C$31,0))</f>
        <v>82</v>
      </c>
      <c r="AB83" s="10"/>
      <c r="AC83" s="10">
        <f t="shared" si="7"/>
        <v>79</v>
      </c>
      <c r="AD83" s="10">
        <f t="shared" si="8"/>
        <v>82</v>
      </c>
      <c r="AE83" s="10" t="str">
        <f t="shared" si="10"/>
        <v>79 ~ 82</v>
      </c>
      <c r="AF83" s="10">
        <f t="shared" si="11"/>
        <v>7</v>
      </c>
      <c r="AG83" s="10">
        <f t="shared" si="11"/>
        <v>6</v>
      </c>
      <c r="AH83" s="10" t="str">
        <f t="shared" si="12"/>
        <v>7 ~ 6</v>
      </c>
      <c r="AI83" s="10" t="str">
        <f t="shared" si="9"/>
        <v>조건부 6등급</v>
      </c>
      <c r="AJ83" s="11" t="e">
        <f>IF(AC83=AD83,VLOOKUP(AE83,'인원 입력 기능'!$B$5:$F$102,6,0), VLOOKUP(AC83,'인원 입력 기능'!$B$5:$F$102,6,0)&amp;" ~ "&amp;VLOOKUP(AD83,'인원 입력 기능'!$B$5:$F$102,6,0))</f>
        <v>#REF!</v>
      </c>
    </row>
    <row r="84" spans="1:36" ht="21" customHeight="1" x14ac:dyDescent="0.45">
      <c r="A84" s="7"/>
      <c r="B84" s="39">
        <v>22</v>
      </c>
      <c r="C84" s="27" t="str">
        <f>IF(OR($B84-C$5&gt;74, $B84-C$5=73, $B84-C$5=1, $B84-C$5&lt;0),"",ROUND(($B84-C$5)*'점수 계산기'!$C$27+C$5*'점수 계산기'!$C$28+'점수 계산기'!$C$31,0))</f>
        <v/>
      </c>
      <c r="D84" s="27" t="str">
        <f>IF(OR($B84-D$5&gt;74, $B84-D$5=73, $B84-D$5=1, $B84-D$5&lt;0),"",ROUND(($B84-D$5)*'점수 계산기'!$C$27+D$5*'점수 계산기'!$C$28+'점수 계산기'!$C$31,0))</f>
        <v/>
      </c>
      <c r="E84" s="27" t="str">
        <f>IF(OR($B84-E$5&gt;74, $B84-E$5=73, $B84-E$5=1, $B84-E$5&lt;0),"",ROUND(($B84-E$5)*'점수 계산기'!$C$27+E$5*'점수 계산기'!$C$28+'점수 계산기'!$C$31,0))</f>
        <v/>
      </c>
      <c r="F84" s="27">
        <f>IF(OR($B84-F$5&gt;74, $B84-F$5=73, $B84-F$5=1, $B84-F$5&lt;0),"",ROUND(($B84-F$5)*'점수 계산기'!$C$27+F$5*'점수 계산기'!$C$28+'점수 계산기'!$C$31,0))</f>
        <v>79</v>
      </c>
      <c r="G84" s="27" t="str">
        <f>IF(OR($B84-G$5&gt;74, $B84-G$5=73, $B84-G$5=1, $B84-G$5&lt;0),"",ROUND(($B84-G$5)*'점수 계산기'!$C$27+G$5*'점수 계산기'!$C$28+'점수 계산기'!$C$31,0))</f>
        <v/>
      </c>
      <c r="H84" s="27">
        <f>IF(OR($B84-H$5&gt;74, $B84-H$5=73, $B84-H$5=1, $B84-H$5&lt;0),"",ROUND(($B84-H$5)*'점수 계산기'!$C$27+H$5*'점수 계산기'!$C$28+'점수 계산기'!$C$31,0))</f>
        <v>79</v>
      </c>
      <c r="I84" s="27">
        <f>IF(OR($B84-I$5&gt;74, $B84-I$5=73, $B84-I$5=1, $B84-I$5&lt;0),"",ROUND(($B84-I$5)*'점수 계산기'!$C$27+I$5*'점수 계산기'!$C$28+'점수 계산기'!$C$31,0))</f>
        <v>79</v>
      </c>
      <c r="J84" s="27">
        <f>IF(OR($B84-J$5&gt;74, $B84-J$5=73, $B84-J$5=1, $B84-J$5&lt;0),"",ROUND(($B84-J$5)*'점수 계산기'!$C$27+J$5*'점수 계산기'!$C$28+'점수 계산기'!$C$31,0))</f>
        <v>79</v>
      </c>
      <c r="K84" s="27">
        <f>IF(OR($B84-K$5&gt;74, $B84-K$5=73, $B84-K$5=1, $B84-K$5&lt;0),"",ROUND(($B84-K$5)*'점수 계산기'!$C$27+K$5*'점수 계산기'!$C$28+'점수 계산기'!$C$31,0))</f>
        <v>79</v>
      </c>
      <c r="L84" s="27">
        <f>IF(OR($B84-L$5&gt;74, $B84-L$5=73, $B84-L$5=1, $B84-L$5&lt;0),"",ROUND(($B84-L$5)*'점수 계산기'!$C$27+L$5*'점수 계산기'!$C$28+'점수 계산기'!$C$31,0))</f>
        <v>79</v>
      </c>
      <c r="M84" s="27">
        <f>IF(OR($B84-M$5&gt;74, $B84-M$5=73, $B84-M$5=1, $B84-M$5&lt;0),"",ROUND(($B84-M$5)*'점수 계산기'!$C$27+M$5*'점수 계산기'!$C$28+'점수 계산기'!$C$31,0))</f>
        <v>79</v>
      </c>
      <c r="N84" s="27">
        <f>IF(OR($B84-N$5&gt;74, $B84-N$5=73, $B84-N$5=1, $B84-N$5&lt;0),"",ROUND(($B84-N$5)*'점수 계산기'!$C$27+N$5*'점수 계산기'!$C$28+'점수 계산기'!$C$31,0))</f>
        <v>79</v>
      </c>
      <c r="O84" s="27">
        <f>IF(OR($B84-O$5&gt;74, $B84-O$5=73, $B84-O$5=1, $B84-O$5&lt;0),"",ROUND(($B84-O$5)*'점수 계산기'!$C$27+O$5*'점수 계산기'!$C$28+'점수 계산기'!$C$31,0))</f>
        <v>80</v>
      </c>
      <c r="P84" s="27">
        <f>IF(OR($B84-P$5&gt;74, $B84-P$5=73, $B84-P$5=1, $B84-P$5&lt;0),"",ROUND(($B84-P$5)*'점수 계산기'!$C$27+P$5*'점수 계산기'!$C$28+'점수 계산기'!$C$31,0))</f>
        <v>80</v>
      </c>
      <c r="Q84" s="27">
        <f>IF(OR($B84-Q$5&gt;74, $B84-Q$5=73, $B84-Q$5=1, $B84-Q$5&lt;0),"",ROUND(($B84-Q$5)*'점수 계산기'!$C$27+Q$5*'점수 계산기'!$C$28+'점수 계산기'!$C$31,0))</f>
        <v>80</v>
      </c>
      <c r="R84" s="27">
        <f>IF(OR($B84-R$5&gt;74, $B84-R$5=73, $B84-R$5=1, $B84-R$5&lt;0),"",ROUND(($B84-R$5)*'점수 계산기'!$C$27+R$5*'점수 계산기'!$C$28+'점수 계산기'!$C$31,0))</f>
        <v>80</v>
      </c>
      <c r="S84" s="27">
        <f>IF(OR($B84-S$5&gt;74, $B84-S$5=73, $B84-S$5=1, $B84-S$5&lt;0),"",ROUND(($B84-S$5)*'점수 계산기'!$C$27+S$5*'점수 계산기'!$C$28+'점수 계산기'!$C$31,0))</f>
        <v>80</v>
      </c>
      <c r="T84" s="27">
        <f>IF(OR($B84-T$5&gt;74, $B84-T$5=73, $B84-T$5=1, $B84-T$5&lt;0),"",ROUND(($B84-T$5)*'점수 계산기'!$C$27+T$5*'점수 계산기'!$C$28+'점수 계산기'!$C$31,0))</f>
        <v>80</v>
      </c>
      <c r="U84" s="27">
        <f>IF(OR($B84-U$5&gt;74, $B84-U$5=73, $B84-U$5=1, $B84-U$5&lt;0),"",ROUND(($B84-U$5)*'점수 계산기'!$C$27+U$5*'점수 계산기'!$C$28+'점수 계산기'!$C$31,0))</f>
        <v>80</v>
      </c>
      <c r="V84" s="27">
        <f>IF(OR($B84-V$5&gt;74, $B84-V$5=73, $B84-V$5=1, $B84-V$5&lt;0),"",ROUND(($B84-V$5)*'점수 계산기'!$C$27+V$5*'점수 계산기'!$C$28+'점수 계산기'!$C$31,0))</f>
        <v>80</v>
      </c>
      <c r="W84" s="27">
        <f>IF(OR($B84-W$5&gt;74, $B84-W$5=73, $B84-W$5=1, $B84-W$5&lt;0),"",ROUND(($B84-W$5)*'점수 계산기'!$C$27+W$5*'점수 계산기'!$C$28+'점수 계산기'!$C$31,0))</f>
        <v>80</v>
      </c>
      <c r="X84" s="27">
        <f>IF(OR($B84-X$5&gt;74, $B84-X$5=73, $B84-X$5=1, $B84-X$5&lt;0),"",ROUND(($B84-X$5)*'점수 계산기'!$C$27+X$5*'점수 계산기'!$C$28+'점수 계산기'!$C$31,0))</f>
        <v>80</v>
      </c>
      <c r="Y84" s="27">
        <f>IF(OR($B84-Y$5&gt;74, $B84-Y$5=73, $B84-Y$5=1, $B84-Y$5&lt;0),"",ROUND(($B84-Y$5)*'점수 계산기'!$C$27+Y$5*'점수 계산기'!$C$28+'점수 계산기'!$C$31,0))</f>
        <v>81</v>
      </c>
      <c r="Z84" s="27">
        <f>IF(OR($B84-Z$5&gt;74, $B84-Z$5=73, $B84-Z$5=1, $B84-Z$5&lt;0),"",ROUND(($B84-Z$5)*'점수 계산기'!$C$27+Z$5*'점수 계산기'!$C$28+'점수 계산기'!$C$31,0))</f>
        <v>81</v>
      </c>
      <c r="AA84" s="28">
        <f>IF(OR($B84-AA$5&gt;74, $B84-AA$5=73, $B84-AA$5=1, $B84-AA$5&lt;0),"",ROUND(($B84-AA$5)*'점수 계산기'!$C$27+AA$5*'점수 계산기'!$C$28+'점수 계산기'!$C$31,0))</f>
        <v>81</v>
      </c>
      <c r="AB84" s="10"/>
      <c r="AC84" s="10">
        <f t="shared" si="7"/>
        <v>79</v>
      </c>
      <c r="AD84" s="10">
        <f t="shared" si="8"/>
        <v>81</v>
      </c>
      <c r="AE84" s="10" t="str">
        <f t="shared" si="10"/>
        <v>79 ~ 81</v>
      </c>
      <c r="AF84" s="10">
        <f t="shared" si="11"/>
        <v>7</v>
      </c>
      <c r="AG84" s="10">
        <f t="shared" si="11"/>
        <v>6</v>
      </c>
      <c r="AH84" s="10" t="str">
        <f t="shared" si="12"/>
        <v>7 ~ 6</v>
      </c>
      <c r="AI84" s="10" t="str">
        <f t="shared" si="9"/>
        <v>조건부 6등급</v>
      </c>
      <c r="AJ84" s="11" t="e">
        <f>IF(AC84=AD84,VLOOKUP(AE84,'인원 입력 기능'!$B$5:$F$102,6,0), VLOOKUP(AC84,'인원 입력 기능'!$B$5:$F$102,6,0)&amp;" ~ "&amp;VLOOKUP(AD84,'인원 입력 기능'!$B$5:$F$102,6,0))</f>
        <v>#REF!</v>
      </c>
    </row>
    <row r="85" spans="1:36" ht="21" customHeight="1" x14ac:dyDescent="0.45">
      <c r="A85" s="7"/>
      <c r="B85" s="39">
        <v>21</v>
      </c>
      <c r="C85" s="27" t="str">
        <f>IF(OR($B85-C$5&gt;74, $B85-C$5=73, $B85-C$5=1, $B85-C$5&lt;0),"",ROUND(($B85-C$5)*'점수 계산기'!$C$27+C$5*'점수 계산기'!$C$28+'점수 계산기'!$C$31,0))</f>
        <v/>
      </c>
      <c r="D85" s="27" t="str">
        <f>IF(OR($B85-D$5&gt;74, $B85-D$5=73, $B85-D$5=1, $B85-D$5&lt;0),"",ROUND(($B85-D$5)*'점수 계산기'!$C$27+D$5*'점수 계산기'!$C$28+'점수 계산기'!$C$31,0))</f>
        <v/>
      </c>
      <c r="E85" s="27" t="str">
        <f>IF(OR($B85-E$5&gt;74, $B85-E$5=73, $B85-E$5=1, $B85-E$5&lt;0),"",ROUND(($B85-E$5)*'점수 계산기'!$C$27+E$5*'점수 계산기'!$C$28+'점수 계산기'!$C$31,0))</f>
        <v/>
      </c>
      <c r="F85" s="27" t="str">
        <f>IF(OR($B85-F$5&gt;74, $B85-F$5=73, $B85-F$5=1, $B85-F$5&lt;0),"",ROUND(($B85-F$5)*'점수 계산기'!$C$27+F$5*'점수 계산기'!$C$28+'점수 계산기'!$C$31,0))</f>
        <v/>
      </c>
      <c r="G85" s="27">
        <f>IF(OR($B85-G$5&gt;74, $B85-G$5=73, $B85-G$5=1, $B85-G$5&lt;0),"",ROUND(($B85-G$5)*'점수 계산기'!$C$27+G$5*'점수 계산기'!$C$28+'점수 계산기'!$C$31,0))</f>
        <v>78</v>
      </c>
      <c r="H85" s="27" t="str">
        <f>IF(OR($B85-H$5&gt;74, $B85-H$5=73, $B85-H$5=1, $B85-H$5&lt;0),"",ROUND(($B85-H$5)*'점수 계산기'!$C$27+H$5*'점수 계산기'!$C$28+'점수 계산기'!$C$31,0))</f>
        <v/>
      </c>
      <c r="I85" s="27">
        <f>IF(OR($B85-I$5&gt;74, $B85-I$5=73, $B85-I$5=1, $B85-I$5&lt;0),"",ROUND(($B85-I$5)*'점수 계산기'!$C$27+I$5*'점수 계산기'!$C$28+'점수 계산기'!$C$31,0))</f>
        <v>78</v>
      </c>
      <c r="J85" s="27">
        <f>IF(OR($B85-J$5&gt;74, $B85-J$5=73, $B85-J$5=1, $B85-J$5&lt;0),"",ROUND(($B85-J$5)*'점수 계산기'!$C$27+J$5*'점수 계산기'!$C$28+'점수 계산기'!$C$31,0))</f>
        <v>78</v>
      </c>
      <c r="K85" s="27">
        <f>IF(OR($B85-K$5&gt;74, $B85-K$5=73, $B85-K$5=1, $B85-K$5&lt;0),"",ROUND(($B85-K$5)*'점수 계산기'!$C$27+K$5*'점수 계산기'!$C$28+'점수 계산기'!$C$31,0))</f>
        <v>78</v>
      </c>
      <c r="L85" s="27">
        <f>IF(OR($B85-L$5&gt;74, $B85-L$5=73, $B85-L$5=1, $B85-L$5&lt;0),"",ROUND(($B85-L$5)*'점수 계산기'!$C$27+L$5*'점수 계산기'!$C$28+'점수 계산기'!$C$31,0))</f>
        <v>78</v>
      </c>
      <c r="M85" s="27">
        <f>IF(OR($B85-M$5&gt;74, $B85-M$5=73, $B85-M$5=1, $B85-M$5&lt;0),"",ROUND(($B85-M$5)*'점수 계산기'!$C$27+M$5*'점수 계산기'!$C$28+'점수 계산기'!$C$31,0))</f>
        <v>79</v>
      </c>
      <c r="N85" s="27">
        <f>IF(OR($B85-N$5&gt;74, $B85-N$5=73, $B85-N$5=1, $B85-N$5&lt;0),"",ROUND(($B85-N$5)*'점수 계산기'!$C$27+N$5*'점수 계산기'!$C$28+'점수 계산기'!$C$31,0))</f>
        <v>79</v>
      </c>
      <c r="O85" s="27">
        <f>IF(OR($B85-O$5&gt;74, $B85-O$5=73, $B85-O$5=1, $B85-O$5&lt;0),"",ROUND(($B85-O$5)*'점수 계산기'!$C$27+O$5*'점수 계산기'!$C$28+'점수 계산기'!$C$31,0))</f>
        <v>79</v>
      </c>
      <c r="P85" s="27">
        <f>IF(OR($B85-P$5&gt;74, $B85-P$5=73, $B85-P$5=1, $B85-P$5&lt;0),"",ROUND(($B85-P$5)*'점수 계산기'!$C$27+P$5*'점수 계산기'!$C$28+'점수 계산기'!$C$31,0))</f>
        <v>79</v>
      </c>
      <c r="Q85" s="27">
        <f>IF(OR($B85-Q$5&gt;74, $B85-Q$5=73, $B85-Q$5=1, $B85-Q$5&lt;0),"",ROUND(($B85-Q$5)*'점수 계산기'!$C$27+Q$5*'점수 계산기'!$C$28+'점수 계산기'!$C$31,0))</f>
        <v>79</v>
      </c>
      <c r="R85" s="27">
        <f>IF(OR($B85-R$5&gt;74, $B85-R$5=73, $B85-R$5=1, $B85-R$5&lt;0),"",ROUND(($B85-R$5)*'점수 계산기'!$C$27+R$5*'점수 계산기'!$C$28+'점수 계산기'!$C$31,0))</f>
        <v>79</v>
      </c>
      <c r="S85" s="27">
        <f>IF(OR($B85-S$5&gt;74, $B85-S$5=73, $B85-S$5=1, $B85-S$5&lt;0),"",ROUND(($B85-S$5)*'점수 계산기'!$C$27+S$5*'점수 계산기'!$C$28+'점수 계산기'!$C$31,0))</f>
        <v>79</v>
      </c>
      <c r="T85" s="27">
        <f>IF(OR($B85-T$5&gt;74, $B85-T$5=73, $B85-T$5=1, $B85-T$5&lt;0),"",ROUND(($B85-T$5)*'점수 계산기'!$C$27+T$5*'점수 계산기'!$C$28+'점수 계산기'!$C$31,0))</f>
        <v>79</v>
      </c>
      <c r="U85" s="27">
        <f>IF(OR($B85-U$5&gt;74, $B85-U$5=73, $B85-U$5=1, $B85-U$5&lt;0),"",ROUND(($B85-U$5)*'점수 계산기'!$C$27+U$5*'점수 계산기'!$C$28+'점수 계산기'!$C$31,0))</f>
        <v>79</v>
      </c>
      <c r="V85" s="27">
        <f>IF(OR($B85-V$5&gt;74, $B85-V$5=73, $B85-V$5=1, $B85-V$5&lt;0),"",ROUND(($B85-V$5)*'점수 계산기'!$C$27+V$5*'점수 계산기'!$C$28+'점수 계산기'!$C$31,0))</f>
        <v>79</v>
      </c>
      <c r="W85" s="27">
        <f>IF(OR($B85-W$5&gt;74, $B85-W$5=73, $B85-W$5=1, $B85-W$5&lt;0),"",ROUND(($B85-W$5)*'점수 계산기'!$C$27+W$5*'점수 계산기'!$C$28+'점수 계산기'!$C$31,0))</f>
        <v>80</v>
      </c>
      <c r="X85" s="27">
        <f>IF(OR($B85-X$5&gt;74, $B85-X$5=73, $B85-X$5=1, $B85-X$5&lt;0),"",ROUND(($B85-X$5)*'점수 계산기'!$C$27+X$5*'점수 계산기'!$C$28+'점수 계산기'!$C$31,0))</f>
        <v>80</v>
      </c>
      <c r="Y85" s="27">
        <f>IF(OR($B85-Y$5&gt;74, $B85-Y$5=73, $B85-Y$5=1, $B85-Y$5&lt;0),"",ROUND(($B85-Y$5)*'점수 계산기'!$C$27+Y$5*'점수 계산기'!$C$28+'점수 계산기'!$C$31,0))</f>
        <v>80</v>
      </c>
      <c r="Z85" s="27">
        <f>IF(OR($B85-Z$5&gt;74, $B85-Z$5=73, $B85-Z$5=1, $B85-Z$5&lt;0),"",ROUND(($B85-Z$5)*'점수 계산기'!$C$27+Z$5*'점수 계산기'!$C$28+'점수 계산기'!$C$31,0))</f>
        <v>80</v>
      </c>
      <c r="AA85" s="28">
        <f>IF(OR($B85-AA$5&gt;74, $B85-AA$5=73, $B85-AA$5=1, $B85-AA$5&lt;0),"",ROUND(($B85-AA$5)*'점수 계산기'!$C$27+AA$5*'점수 계산기'!$C$28+'점수 계산기'!$C$31,0))</f>
        <v>80</v>
      </c>
      <c r="AB85" s="10"/>
      <c r="AC85" s="10">
        <f t="shared" si="7"/>
        <v>78</v>
      </c>
      <c r="AD85" s="10">
        <f t="shared" si="8"/>
        <v>80</v>
      </c>
      <c r="AE85" s="10" t="str">
        <f t="shared" si="10"/>
        <v>78 ~ 80</v>
      </c>
      <c r="AF85" s="10">
        <f t="shared" si="11"/>
        <v>7</v>
      </c>
      <c r="AG85" s="10">
        <f t="shared" si="11"/>
        <v>7</v>
      </c>
      <c r="AH85" s="10">
        <f t="shared" si="12"/>
        <v>7</v>
      </c>
      <c r="AI85" s="10" t="str">
        <f t="shared" si="9"/>
        <v>7등급</v>
      </c>
      <c r="AJ85" s="11" t="e">
        <f>IF(AC85=AD85,VLOOKUP(AE85,'인원 입력 기능'!$B$5:$F$102,6,0), VLOOKUP(AC85,'인원 입력 기능'!$B$5:$F$102,6,0)&amp;" ~ "&amp;VLOOKUP(AD85,'인원 입력 기능'!$B$5:$F$102,6,0))</f>
        <v>#REF!</v>
      </c>
    </row>
    <row r="86" spans="1:36" ht="21" customHeight="1" x14ac:dyDescent="0.45">
      <c r="A86" s="7"/>
      <c r="B86" s="35">
        <v>20</v>
      </c>
      <c r="C86" s="19" t="str">
        <f>IF(OR($B86-C$5&gt;74, $B86-C$5=73, $B86-C$5=1, $B86-C$5&lt;0),"",ROUND(($B86-C$5)*'점수 계산기'!$C$27+C$5*'점수 계산기'!$C$28+'점수 계산기'!$C$31,0))</f>
        <v/>
      </c>
      <c r="D86" s="19" t="str">
        <f>IF(OR($B86-D$5&gt;74, $B86-D$5=73, $B86-D$5=1, $B86-D$5&lt;0),"",ROUND(($B86-D$5)*'점수 계산기'!$C$27+D$5*'점수 계산기'!$C$28+'점수 계산기'!$C$31,0))</f>
        <v/>
      </c>
      <c r="E86" s="19" t="str">
        <f>IF(OR($B86-E$5&gt;74, $B86-E$5=73, $B86-E$5=1, $B86-E$5&lt;0),"",ROUND(($B86-E$5)*'점수 계산기'!$C$27+E$5*'점수 계산기'!$C$28+'점수 계산기'!$C$31,0))</f>
        <v/>
      </c>
      <c r="F86" s="19" t="str">
        <f>IF(OR($B86-F$5&gt;74, $B86-F$5=73, $B86-F$5=1, $B86-F$5&lt;0),"",ROUND(($B86-F$5)*'점수 계산기'!$C$27+F$5*'점수 계산기'!$C$28+'점수 계산기'!$C$31,0))</f>
        <v/>
      </c>
      <c r="G86" s="19" t="str">
        <f>IF(OR($B86-G$5&gt;74, $B86-G$5=73, $B86-G$5=1, $B86-G$5&lt;0),"",ROUND(($B86-G$5)*'점수 계산기'!$C$27+G$5*'점수 계산기'!$C$28+'점수 계산기'!$C$31,0))</f>
        <v/>
      </c>
      <c r="H86" s="19">
        <f>IF(OR($B86-H$5&gt;74, $B86-H$5=73, $B86-H$5=1, $B86-H$5&lt;0),"",ROUND(($B86-H$5)*'점수 계산기'!$C$27+H$5*'점수 계산기'!$C$28+'점수 계산기'!$C$31,0))</f>
        <v>77</v>
      </c>
      <c r="I86" s="19" t="str">
        <f>IF(OR($B86-I$5&gt;74, $B86-I$5=73, $B86-I$5=1, $B86-I$5&lt;0),"",ROUND(($B86-I$5)*'점수 계산기'!$C$27+I$5*'점수 계산기'!$C$28+'점수 계산기'!$C$31,0))</f>
        <v/>
      </c>
      <c r="J86" s="19">
        <f>IF(OR($B86-J$5&gt;74, $B86-J$5=73, $B86-J$5=1, $B86-J$5&lt;0),"",ROUND(($B86-J$5)*'점수 계산기'!$C$27+J$5*'점수 계산기'!$C$28+'점수 계산기'!$C$31,0))</f>
        <v>77</v>
      </c>
      <c r="K86" s="19">
        <f>IF(OR($B86-K$5&gt;74, $B86-K$5=73, $B86-K$5=1, $B86-K$5&lt;0),"",ROUND(($B86-K$5)*'점수 계산기'!$C$27+K$5*'점수 계산기'!$C$28+'점수 계산기'!$C$31,0))</f>
        <v>78</v>
      </c>
      <c r="L86" s="19">
        <f>IF(OR($B86-L$5&gt;74, $B86-L$5=73, $B86-L$5=1, $B86-L$5&lt;0),"",ROUND(($B86-L$5)*'점수 계산기'!$C$27+L$5*'점수 계산기'!$C$28+'점수 계산기'!$C$31,0))</f>
        <v>78</v>
      </c>
      <c r="M86" s="19">
        <f>IF(OR($B86-M$5&gt;74, $B86-M$5=73, $B86-M$5=1, $B86-M$5&lt;0),"",ROUND(($B86-M$5)*'점수 계산기'!$C$27+M$5*'점수 계산기'!$C$28+'점수 계산기'!$C$31,0))</f>
        <v>78</v>
      </c>
      <c r="N86" s="19">
        <f>IF(OR($B86-N$5&gt;74, $B86-N$5=73, $B86-N$5=1, $B86-N$5&lt;0),"",ROUND(($B86-N$5)*'점수 계산기'!$C$27+N$5*'점수 계산기'!$C$28+'점수 계산기'!$C$31,0))</f>
        <v>78</v>
      </c>
      <c r="O86" s="19">
        <f>IF(OR($B86-O$5&gt;74, $B86-O$5=73, $B86-O$5=1, $B86-O$5&lt;0),"",ROUND(($B86-O$5)*'점수 계산기'!$C$27+O$5*'점수 계산기'!$C$28+'점수 계산기'!$C$31,0))</f>
        <v>78</v>
      </c>
      <c r="P86" s="19">
        <f>IF(OR($B86-P$5&gt;74, $B86-P$5=73, $B86-P$5=1, $B86-P$5&lt;0),"",ROUND(($B86-P$5)*'점수 계산기'!$C$27+P$5*'점수 계산기'!$C$28+'점수 계산기'!$C$31,0))</f>
        <v>78</v>
      </c>
      <c r="Q86" s="19">
        <f>IF(OR($B86-Q$5&gt;74, $B86-Q$5=73, $B86-Q$5=1, $B86-Q$5&lt;0),"",ROUND(($B86-Q$5)*'점수 계산기'!$C$27+Q$5*'점수 계산기'!$C$28+'점수 계산기'!$C$31,0))</f>
        <v>78</v>
      </c>
      <c r="R86" s="19">
        <f>IF(OR($B86-R$5&gt;74, $B86-R$5=73, $B86-R$5=1, $B86-R$5&lt;0),"",ROUND(($B86-R$5)*'점수 계산기'!$C$27+R$5*'점수 계산기'!$C$28+'점수 계산기'!$C$31,0))</f>
        <v>78</v>
      </c>
      <c r="S86" s="19">
        <f>IF(OR($B86-S$5&gt;74, $B86-S$5=73, $B86-S$5=1, $B86-S$5&lt;0),"",ROUND(($B86-S$5)*'점수 계산기'!$C$27+S$5*'점수 계산기'!$C$28+'점수 계산기'!$C$31,0))</f>
        <v>78</v>
      </c>
      <c r="T86" s="19">
        <f>IF(OR($B86-T$5&gt;74, $B86-T$5=73, $B86-T$5=1, $B86-T$5&lt;0),"",ROUND(($B86-T$5)*'점수 계산기'!$C$27+T$5*'점수 계산기'!$C$28+'점수 계산기'!$C$31,0))</f>
        <v>78</v>
      </c>
      <c r="U86" s="19">
        <f>IF(OR($B86-U$5&gt;74, $B86-U$5=73, $B86-U$5=1, $B86-U$5&lt;0),"",ROUND(($B86-U$5)*'점수 계산기'!$C$27+U$5*'점수 계산기'!$C$28+'점수 계산기'!$C$31,0))</f>
        <v>79</v>
      </c>
      <c r="V86" s="19">
        <f>IF(OR($B86-V$5&gt;74, $B86-V$5=73, $B86-V$5=1, $B86-V$5&lt;0),"",ROUND(($B86-V$5)*'점수 계산기'!$C$27+V$5*'점수 계산기'!$C$28+'점수 계산기'!$C$31,0))</f>
        <v>79</v>
      </c>
      <c r="W86" s="19">
        <f>IF(OR($B86-W$5&gt;74, $B86-W$5=73, $B86-W$5=1, $B86-W$5&lt;0),"",ROUND(($B86-W$5)*'점수 계산기'!$C$27+W$5*'점수 계산기'!$C$28+'점수 계산기'!$C$31,0))</f>
        <v>79</v>
      </c>
      <c r="X86" s="19">
        <f>IF(OR($B86-X$5&gt;74, $B86-X$5=73, $B86-X$5=1, $B86-X$5&lt;0),"",ROUND(($B86-X$5)*'점수 계산기'!$C$27+X$5*'점수 계산기'!$C$28+'점수 계산기'!$C$31,0))</f>
        <v>79</v>
      </c>
      <c r="Y86" s="19">
        <f>IF(OR($B86-Y$5&gt;74, $B86-Y$5=73, $B86-Y$5=1, $B86-Y$5&lt;0),"",ROUND(($B86-Y$5)*'점수 계산기'!$C$27+Y$5*'점수 계산기'!$C$28+'점수 계산기'!$C$31,0))</f>
        <v>79</v>
      </c>
      <c r="Z86" s="19">
        <f>IF(OR($B86-Z$5&gt;74, $B86-Z$5=73, $B86-Z$5=1, $B86-Z$5&lt;0),"",ROUND(($B86-Z$5)*'점수 계산기'!$C$27+Z$5*'점수 계산기'!$C$28+'점수 계산기'!$C$31,0))</f>
        <v>79</v>
      </c>
      <c r="AA86" s="20">
        <f>IF(OR($B86-AA$5&gt;74, $B86-AA$5=73, $B86-AA$5=1, $B86-AA$5&lt;0),"",ROUND(($B86-AA$5)*'점수 계산기'!$C$27+AA$5*'점수 계산기'!$C$28+'점수 계산기'!$C$31,0))</f>
        <v>79</v>
      </c>
      <c r="AB86" s="10"/>
      <c r="AC86" s="10">
        <f t="shared" si="7"/>
        <v>77</v>
      </c>
      <c r="AD86" s="10">
        <f t="shared" si="8"/>
        <v>79</v>
      </c>
      <c r="AE86" s="10" t="str">
        <f t="shared" si="10"/>
        <v>77 ~ 79</v>
      </c>
      <c r="AF86" s="10">
        <f t="shared" si="11"/>
        <v>7</v>
      </c>
      <c r="AG86" s="10">
        <f t="shared" si="11"/>
        <v>7</v>
      </c>
      <c r="AH86" s="10">
        <f t="shared" si="12"/>
        <v>7</v>
      </c>
      <c r="AI86" s="10" t="str">
        <f t="shared" si="9"/>
        <v>7등급</v>
      </c>
      <c r="AJ86" s="11" t="e">
        <f>IF(AC86=AD86,VLOOKUP(AE86,'인원 입력 기능'!$B$5:$F$102,6,0), VLOOKUP(AC86,'인원 입력 기능'!$B$5:$F$102,6,0)&amp;" ~ "&amp;VLOOKUP(AD86,'인원 입력 기능'!$B$5:$F$102,6,0))</f>
        <v>#REF!</v>
      </c>
    </row>
    <row r="87" spans="1:36" ht="21" customHeight="1" x14ac:dyDescent="0.45">
      <c r="A87" s="7"/>
      <c r="B87" s="35">
        <v>19</v>
      </c>
      <c r="C87" s="19" t="str">
        <f>IF(OR($B87-C$5&gt;74, $B87-C$5=73, $B87-C$5=1, $B87-C$5&lt;0),"",ROUND(($B87-C$5)*'점수 계산기'!$C$27+C$5*'점수 계산기'!$C$28+'점수 계산기'!$C$31,0))</f>
        <v/>
      </c>
      <c r="D87" s="19" t="str">
        <f>IF(OR($B87-D$5&gt;74, $B87-D$5=73, $B87-D$5=1, $B87-D$5&lt;0),"",ROUND(($B87-D$5)*'점수 계산기'!$C$27+D$5*'점수 계산기'!$C$28+'점수 계산기'!$C$31,0))</f>
        <v/>
      </c>
      <c r="E87" s="19" t="str">
        <f>IF(OR($B87-E$5&gt;74, $B87-E$5=73, $B87-E$5=1, $B87-E$5&lt;0),"",ROUND(($B87-E$5)*'점수 계산기'!$C$27+E$5*'점수 계산기'!$C$28+'점수 계산기'!$C$31,0))</f>
        <v/>
      </c>
      <c r="F87" s="19" t="str">
        <f>IF(OR($B87-F$5&gt;74, $B87-F$5=73, $B87-F$5=1, $B87-F$5&lt;0),"",ROUND(($B87-F$5)*'점수 계산기'!$C$27+F$5*'점수 계산기'!$C$28+'점수 계산기'!$C$31,0))</f>
        <v/>
      </c>
      <c r="G87" s="19" t="str">
        <f>IF(OR($B87-G$5&gt;74, $B87-G$5=73, $B87-G$5=1, $B87-G$5&lt;0),"",ROUND(($B87-G$5)*'점수 계산기'!$C$27+G$5*'점수 계산기'!$C$28+'점수 계산기'!$C$31,0))</f>
        <v/>
      </c>
      <c r="H87" s="19" t="str">
        <f>IF(OR($B87-H$5&gt;74, $B87-H$5=73, $B87-H$5=1, $B87-H$5&lt;0),"",ROUND(($B87-H$5)*'점수 계산기'!$C$27+H$5*'점수 계산기'!$C$28+'점수 계산기'!$C$31,0))</f>
        <v/>
      </c>
      <c r="I87" s="19">
        <f>IF(OR($B87-I$5&gt;74, $B87-I$5=73, $B87-I$5=1, $B87-I$5&lt;0),"",ROUND(($B87-I$5)*'점수 계산기'!$C$27+I$5*'점수 계산기'!$C$28+'점수 계산기'!$C$31,0))</f>
        <v>77</v>
      </c>
      <c r="J87" s="19" t="str">
        <f>IF(OR($B87-J$5&gt;74, $B87-J$5=73, $B87-J$5=1, $B87-J$5&lt;0),"",ROUND(($B87-J$5)*'점수 계산기'!$C$27+J$5*'점수 계산기'!$C$28+'점수 계산기'!$C$31,0))</f>
        <v/>
      </c>
      <c r="K87" s="19">
        <f>IF(OR($B87-K$5&gt;74, $B87-K$5=73, $B87-K$5=1, $B87-K$5&lt;0),"",ROUND(($B87-K$5)*'점수 계산기'!$C$27+K$5*'점수 계산기'!$C$28+'점수 계산기'!$C$31,0))</f>
        <v>77</v>
      </c>
      <c r="L87" s="19">
        <f>IF(OR($B87-L$5&gt;74, $B87-L$5=73, $B87-L$5=1, $B87-L$5&lt;0),"",ROUND(($B87-L$5)*'점수 계산기'!$C$27+L$5*'점수 계산기'!$C$28+'점수 계산기'!$C$31,0))</f>
        <v>77</v>
      </c>
      <c r="M87" s="19">
        <f>IF(OR($B87-M$5&gt;74, $B87-M$5=73, $B87-M$5=1, $B87-M$5&lt;0),"",ROUND(($B87-M$5)*'점수 계산기'!$C$27+M$5*'점수 계산기'!$C$28+'점수 계산기'!$C$31,0))</f>
        <v>77</v>
      </c>
      <c r="N87" s="19">
        <f>IF(OR($B87-N$5&gt;74, $B87-N$5=73, $B87-N$5=1, $B87-N$5&lt;0),"",ROUND(($B87-N$5)*'점수 계산기'!$C$27+N$5*'점수 계산기'!$C$28+'점수 계산기'!$C$31,0))</f>
        <v>77</v>
      </c>
      <c r="O87" s="19">
        <f>IF(OR($B87-O$5&gt;74, $B87-O$5=73, $B87-O$5=1, $B87-O$5&lt;0),"",ROUND(($B87-O$5)*'점수 계산기'!$C$27+O$5*'점수 계산기'!$C$28+'점수 계산기'!$C$31,0))</f>
        <v>77</v>
      </c>
      <c r="P87" s="19">
        <f>IF(OR($B87-P$5&gt;74, $B87-P$5=73, $B87-P$5=1, $B87-P$5&lt;0),"",ROUND(($B87-P$5)*'점수 계산기'!$C$27+P$5*'점수 계산기'!$C$28+'점수 계산기'!$C$31,0))</f>
        <v>77</v>
      </c>
      <c r="Q87" s="19">
        <f>IF(OR($B87-Q$5&gt;74, $B87-Q$5=73, $B87-Q$5=1, $B87-Q$5&lt;0),"",ROUND(($B87-Q$5)*'점수 계산기'!$C$27+Q$5*'점수 계산기'!$C$28+'점수 계산기'!$C$31,0))</f>
        <v>77</v>
      </c>
      <c r="R87" s="19">
        <f>IF(OR($B87-R$5&gt;74, $B87-R$5=73, $B87-R$5=1, $B87-R$5&lt;0),"",ROUND(($B87-R$5)*'점수 계산기'!$C$27+R$5*'점수 계산기'!$C$28+'점수 계산기'!$C$31,0))</f>
        <v>77</v>
      </c>
      <c r="S87" s="19">
        <f>IF(OR($B87-S$5&gt;74, $B87-S$5=73, $B87-S$5=1, $B87-S$5&lt;0),"",ROUND(($B87-S$5)*'점수 계산기'!$C$27+S$5*'점수 계산기'!$C$28+'점수 계산기'!$C$31,0))</f>
        <v>78</v>
      </c>
      <c r="T87" s="19">
        <f>IF(OR($B87-T$5&gt;74, $B87-T$5=73, $B87-T$5=1, $B87-T$5&lt;0),"",ROUND(($B87-T$5)*'점수 계산기'!$C$27+T$5*'점수 계산기'!$C$28+'점수 계산기'!$C$31,0))</f>
        <v>78</v>
      </c>
      <c r="U87" s="19">
        <f>IF(OR($B87-U$5&gt;74, $B87-U$5=73, $B87-U$5=1, $B87-U$5&lt;0),"",ROUND(($B87-U$5)*'점수 계산기'!$C$27+U$5*'점수 계산기'!$C$28+'점수 계산기'!$C$31,0))</f>
        <v>78</v>
      </c>
      <c r="V87" s="19">
        <f>IF(OR($B87-V$5&gt;74, $B87-V$5=73, $B87-V$5=1, $B87-V$5&lt;0),"",ROUND(($B87-V$5)*'점수 계산기'!$C$27+V$5*'점수 계산기'!$C$28+'점수 계산기'!$C$31,0))</f>
        <v>78</v>
      </c>
      <c r="W87" s="19">
        <f>IF(OR($B87-W$5&gt;74, $B87-W$5=73, $B87-W$5=1, $B87-W$5&lt;0),"",ROUND(($B87-W$5)*'점수 계산기'!$C$27+W$5*'점수 계산기'!$C$28+'점수 계산기'!$C$31,0))</f>
        <v>78</v>
      </c>
      <c r="X87" s="19">
        <f>IF(OR($B87-X$5&gt;74, $B87-X$5=73, $B87-X$5=1, $B87-X$5&lt;0),"",ROUND(($B87-X$5)*'점수 계산기'!$C$27+X$5*'점수 계산기'!$C$28+'점수 계산기'!$C$31,0))</f>
        <v>78</v>
      </c>
      <c r="Y87" s="19">
        <f>IF(OR($B87-Y$5&gt;74, $B87-Y$5=73, $B87-Y$5=1, $B87-Y$5&lt;0),"",ROUND(($B87-Y$5)*'점수 계산기'!$C$27+Y$5*'점수 계산기'!$C$28+'점수 계산기'!$C$31,0))</f>
        <v>78</v>
      </c>
      <c r="Z87" s="19">
        <f>IF(OR($B87-Z$5&gt;74, $B87-Z$5=73, $B87-Z$5=1, $B87-Z$5&lt;0),"",ROUND(($B87-Z$5)*'점수 계산기'!$C$27+Z$5*'점수 계산기'!$C$28+'점수 계산기'!$C$31,0))</f>
        <v>78</v>
      </c>
      <c r="AA87" s="20">
        <f>IF(OR($B87-AA$5&gt;74, $B87-AA$5=73, $B87-AA$5=1, $B87-AA$5&lt;0),"",ROUND(($B87-AA$5)*'점수 계산기'!$C$27+AA$5*'점수 계산기'!$C$28+'점수 계산기'!$C$31,0))</f>
        <v>78</v>
      </c>
      <c r="AB87" s="10"/>
      <c r="AC87" s="10">
        <f t="shared" si="7"/>
        <v>77</v>
      </c>
      <c r="AD87" s="10">
        <f t="shared" si="8"/>
        <v>78</v>
      </c>
      <c r="AE87" s="10" t="str">
        <f t="shared" si="10"/>
        <v>77 ~ 78</v>
      </c>
      <c r="AF87" s="10">
        <f t="shared" si="11"/>
        <v>7</v>
      </c>
      <c r="AG87" s="10">
        <f t="shared" si="11"/>
        <v>7</v>
      </c>
      <c r="AH87" s="10">
        <f t="shared" si="12"/>
        <v>7</v>
      </c>
      <c r="AI87" s="10" t="str">
        <f t="shared" si="9"/>
        <v>7등급</v>
      </c>
      <c r="AJ87" s="11" t="e">
        <f>IF(AC87=AD87,VLOOKUP(AE87,'인원 입력 기능'!$B$5:$F$102,6,0), VLOOKUP(AC87,'인원 입력 기능'!$B$5:$F$102,6,0)&amp;" ~ "&amp;VLOOKUP(AD87,'인원 입력 기능'!$B$5:$F$102,6,0))</f>
        <v>#REF!</v>
      </c>
    </row>
    <row r="88" spans="1:36" ht="21" customHeight="1" x14ac:dyDescent="0.45">
      <c r="A88" s="7"/>
      <c r="B88" s="35">
        <v>18</v>
      </c>
      <c r="C88" s="19" t="str">
        <f>IF(OR($B88-C$5&gt;74, $B88-C$5=73, $B88-C$5=1, $B88-C$5&lt;0),"",ROUND(($B88-C$5)*'점수 계산기'!$C$27+C$5*'점수 계산기'!$C$28+'점수 계산기'!$C$31,0))</f>
        <v/>
      </c>
      <c r="D88" s="19" t="str">
        <f>IF(OR($B88-D$5&gt;74, $B88-D$5=73, $B88-D$5=1, $B88-D$5&lt;0),"",ROUND(($B88-D$5)*'점수 계산기'!$C$27+D$5*'점수 계산기'!$C$28+'점수 계산기'!$C$31,0))</f>
        <v/>
      </c>
      <c r="E88" s="19" t="str">
        <f>IF(OR($B88-E$5&gt;74, $B88-E$5=73, $B88-E$5=1, $B88-E$5&lt;0),"",ROUND(($B88-E$5)*'점수 계산기'!$C$27+E$5*'점수 계산기'!$C$28+'점수 계산기'!$C$31,0))</f>
        <v/>
      </c>
      <c r="F88" s="19" t="str">
        <f>IF(OR($B88-F$5&gt;74, $B88-F$5=73, $B88-F$5=1, $B88-F$5&lt;0),"",ROUND(($B88-F$5)*'점수 계산기'!$C$27+F$5*'점수 계산기'!$C$28+'점수 계산기'!$C$31,0))</f>
        <v/>
      </c>
      <c r="G88" s="19" t="str">
        <f>IF(OR($B88-G$5&gt;74, $B88-G$5=73, $B88-G$5=1, $B88-G$5&lt;0),"",ROUND(($B88-G$5)*'점수 계산기'!$C$27+G$5*'점수 계산기'!$C$28+'점수 계산기'!$C$31,0))</f>
        <v/>
      </c>
      <c r="H88" s="19" t="str">
        <f>IF(OR($B88-H$5&gt;74, $B88-H$5=73, $B88-H$5=1, $B88-H$5&lt;0),"",ROUND(($B88-H$5)*'점수 계산기'!$C$27+H$5*'점수 계산기'!$C$28+'점수 계산기'!$C$31,0))</f>
        <v/>
      </c>
      <c r="I88" s="19" t="str">
        <f>IF(OR($B88-I$5&gt;74, $B88-I$5=73, $B88-I$5=1, $B88-I$5&lt;0),"",ROUND(($B88-I$5)*'점수 계산기'!$C$27+I$5*'점수 계산기'!$C$28+'점수 계산기'!$C$31,0))</f>
        <v/>
      </c>
      <c r="J88" s="19">
        <f>IF(OR($B88-J$5&gt;74, $B88-J$5=73, $B88-J$5=1, $B88-J$5&lt;0),"",ROUND(($B88-J$5)*'점수 계산기'!$C$27+J$5*'점수 계산기'!$C$28+'점수 계산기'!$C$31,0))</f>
        <v>76</v>
      </c>
      <c r="K88" s="19" t="str">
        <f>IF(OR($B88-K$5&gt;74, $B88-K$5=73, $B88-K$5=1, $B88-K$5&lt;0),"",ROUND(($B88-K$5)*'점수 계산기'!$C$27+K$5*'점수 계산기'!$C$28+'점수 계산기'!$C$31,0))</f>
        <v/>
      </c>
      <c r="L88" s="19">
        <f>IF(OR($B88-L$5&gt;74, $B88-L$5=73, $B88-L$5=1, $B88-L$5&lt;0),"",ROUND(($B88-L$5)*'점수 계산기'!$C$27+L$5*'점수 계산기'!$C$28+'점수 계산기'!$C$31,0))</f>
        <v>76</v>
      </c>
      <c r="M88" s="19">
        <f>IF(OR($B88-M$5&gt;74, $B88-M$5=73, $B88-M$5=1, $B88-M$5&lt;0),"",ROUND(($B88-M$5)*'점수 계산기'!$C$27+M$5*'점수 계산기'!$C$28+'점수 계산기'!$C$31,0))</f>
        <v>76</v>
      </c>
      <c r="N88" s="19">
        <f>IF(OR($B88-N$5&gt;74, $B88-N$5=73, $B88-N$5=1, $B88-N$5&lt;0),"",ROUND(($B88-N$5)*'점수 계산기'!$C$27+N$5*'점수 계산기'!$C$28+'점수 계산기'!$C$31,0))</f>
        <v>76</v>
      </c>
      <c r="O88" s="19">
        <f>IF(OR($B88-O$5&gt;74, $B88-O$5=73, $B88-O$5=1, $B88-O$5&lt;0),"",ROUND(($B88-O$5)*'점수 계산기'!$C$27+O$5*'점수 계산기'!$C$28+'점수 계산기'!$C$31,0))</f>
        <v>76</v>
      </c>
      <c r="P88" s="19">
        <f>IF(OR($B88-P$5&gt;74, $B88-P$5=73, $B88-P$5=1, $B88-P$5&lt;0),"",ROUND(($B88-P$5)*'점수 계산기'!$C$27+P$5*'점수 계산기'!$C$28+'점수 계산기'!$C$31,0))</f>
        <v>76</v>
      </c>
      <c r="Q88" s="19">
        <f>IF(OR($B88-Q$5&gt;74, $B88-Q$5=73, $B88-Q$5=1, $B88-Q$5&lt;0),"",ROUND(($B88-Q$5)*'점수 계산기'!$C$27+Q$5*'점수 계산기'!$C$28+'점수 계산기'!$C$31,0))</f>
        <v>77</v>
      </c>
      <c r="R88" s="19">
        <f>IF(OR($B88-R$5&gt;74, $B88-R$5=73, $B88-R$5=1, $B88-R$5&lt;0),"",ROUND(($B88-R$5)*'점수 계산기'!$C$27+R$5*'점수 계산기'!$C$28+'점수 계산기'!$C$31,0))</f>
        <v>77</v>
      </c>
      <c r="S88" s="19">
        <f>IF(OR($B88-S$5&gt;74, $B88-S$5=73, $B88-S$5=1, $B88-S$5&lt;0),"",ROUND(($B88-S$5)*'점수 계산기'!$C$27+S$5*'점수 계산기'!$C$28+'점수 계산기'!$C$31,0))</f>
        <v>77</v>
      </c>
      <c r="T88" s="19">
        <f>IF(OR($B88-T$5&gt;74, $B88-T$5=73, $B88-T$5=1, $B88-T$5&lt;0),"",ROUND(($B88-T$5)*'점수 계산기'!$C$27+T$5*'점수 계산기'!$C$28+'점수 계산기'!$C$31,0))</f>
        <v>77</v>
      </c>
      <c r="U88" s="19">
        <f>IF(OR($B88-U$5&gt;74, $B88-U$5=73, $B88-U$5=1, $B88-U$5&lt;0),"",ROUND(($B88-U$5)*'점수 계산기'!$C$27+U$5*'점수 계산기'!$C$28+'점수 계산기'!$C$31,0))</f>
        <v>77</v>
      </c>
      <c r="V88" s="19">
        <f>IF(OR($B88-V$5&gt;74, $B88-V$5=73, $B88-V$5=1, $B88-V$5&lt;0),"",ROUND(($B88-V$5)*'점수 계산기'!$C$27+V$5*'점수 계산기'!$C$28+'점수 계산기'!$C$31,0))</f>
        <v>77</v>
      </c>
      <c r="W88" s="19">
        <f>IF(OR($B88-W$5&gt;74, $B88-W$5=73, $B88-W$5=1, $B88-W$5&lt;0),"",ROUND(($B88-W$5)*'점수 계산기'!$C$27+W$5*'점수 계산기'!$C$28+'점수 계산기'!$C$31,0))</f>
        <v>77</v>
      </c>
      <c r="X88" s="19">
        <f>IF(OR($B88-X$5&gt;74, $B88-X$5=73, $B88-X$5=1, $B88-X$5&lt;0),"",ROUND(($B88-X$5)*'점수 계산기'!$C$27+X$5*'점수 계산기'!$C$28+'점수 계산기'!$C$31,0))</f>
        <v>77</v>
      </c>
      <c r="Y88" s="19">
        <f>IF(OR($B88-Y$5&gt;74, $B88-Y$5=73, $B88-Y$5=1, $B88-Y$5&lt;0),"",ROUND(($B88-Y$5)*'점수 계산기'!$C$27+Y$5*'점수 계산기'!$C$28+'점수 계산기'!$C$31,0))</f>
        <v>77</v>
      </c>
      <c r="Z88" s="19">
        <f>IF(OR($B88-Z$5&gt;74, $B88-Z$5=73, $B88-Z$5=1, $B88-Z$5&lt;0),"",ROUND(($B88-Z$5)*'점수 계산기'!$C$27+Z$5*'점수 계산기'!$C$28+'점수 계산기'!$C$31,0))</f>
        <v>77</v>
      </c>
      <c r="AA88" s="20">
        <f>IF(OR($B88-AA$5&gt;74, $B88-AA$5=73, $B88-AA$5=1, $B88-AA$5&lt;0),"",ROUND(($B88-AA$5)*'점수 계산기'!$C$27+AA$5*'점수 계산기'!$C$28+'점수 계산기'!$C$31,0))</f>
        <v>78</v>
      </c>
      <c r="AB88" s="10"/>
      <c r="AC88" s="10">
        <f t="shared" si="7"/>
        <v>76</v>
      </c>
      <c r="AD88" s="10">
        <f t="shared" si="8"/>
        <v>78</v>
      </c>
      <c r="AE88" s="10" t="str">
        <f t="shared" si="10"/>
        <v>76 ~ 78</v>
      </c>
      <c r="AF88" s="10">
        <f t="shared" si="11"/>
        <v>7</v>
      </c>
      <c r="AG88" s="10">
        <f t="shared" si="11"/>
        <v>7</v>
      </c>
      <c r="AH88" s="10">
        <f t="shared" si="12"/>
        <v>7</v>
      </c>
      <c r="AI88" s="10" t="str">
        <f t="shared" si="9"/>
        <v>7등급</v>
      </c>
      <c r="AJ88" s="11" t="e">
        <f>IF(AC88=AD88,VLOOKUP(AE88,'인원 입력 기능'!$B$5:$F$102,6,0), VLOOKUP(AC88,'인원 입력 기능'!$B$5:$F$102,6,0)&amp;" ~ "&amp;VLOOKUP(AD88,'인원 입력 기능'!$B$5:$F$102,6,0))</f>
        <v>#REF!</v>
      </c>
    </row>
    <row r="89" spans="1:36" ht="21" customHeight="1" x14ac:dyDescent="0.45">
      <c r="A89" s="7"/>
      <c r="B89" s="35">
        <v>17</v>
      </c>
      <c r="C89" s="19" t="str">
        <f>IF(OR($B89-C$5&gt;74, $B89-C$5=73, $B89-C$5=1, $B89-C$5&lt;0),"",ROUND(($B89-C$5)*'점수 계산기'!$C$27+C$5*'점수 계산기'!$C$28+'점수 계산기'!$C$31,0))</f>
        <v/>
      </c>
      <c r="D89" s="19" t="str">
        <f>IF(OR($B89-D$5&gt;74, $B89-D$5=73, $B89-D$5=1, $B89-D$5&lt;0),"",ROUND(($B89-D$5)*'점수 계산기'!$C$27+D$5*'점수 계산기'!$C$28+'점수 계산기'!$C$31,0))</f>
        <v/>
      </c>
      <c r="E89" s="19" t="str">
        <f>IF(OR($B89-E$5&gt;74, $B89-E$5=73, $B89-E$5=1, $B89-E$5&lt;0),"",ROUND(($B89-E$5)*'점수 계산기'!$C$27+E$5*'점수 계산기'!$C$28+'점수 계산기'!$C$31,0))</f>
        <v/>
      </c>
      <c r="F89" s="19" t="str">
        <f>IF(OR($B89-F$5&gt;74, $B89-F$5=73, $B89-F$5=1, $B89-F$5&lt;0),"",ROUND(($B89-F$5)*'점수 계산기'!$C$27+F$5*'점수 계산기'!$C$28+'점수 계산기'!$C$31,0))</f>
        <v/>
      </c>
      <c r="G89" s="19" t="str">
        <f>IF(OR($B89-G$5&gt;74, $B89-G$5=73, $B89-G$5=1, $B89-G$5&lt;0),"",ROUND(($B89-G$5)*'점수 계산기'!$C$27+G$5*'점수 계산기'!$C$28+'점수 계산기'!$C$31,0))</f>
        <v/>
      </c>
      <c r="H89" s="19" t="str">
        <f>IF(OR($B89-H$5&gt;74, $B89-H$5=73, $B89-H$5=1, $B89-H$5&lt;0),"",ROUND(($B89-H$5)*'점수 계산기'!$C$27+H$5*'점수 계산기'!$C$28+'점수 계산기'!$C$31,0))</f>
        <v/>
      </c>
      <c r="I89" s="19" t="str">
        <f>IF(OR($B89-I$5&gt;74, $B89-I$5=73, $B89-I$5=1, $B89-I$5&lt;0),"",ROUND(($B89-I$5)*'점수 계산기'!$C$27+I$5*'점수 계산기'!$C$28+'점수 계산기'!$C$31,0))</f>
        <v/>
      </c>
      <c r="J89" s="19" t="str">
        <f>IF(OR($B89-J$5&gt;74, $B89-J$5=73, $B89-J$5=1, $B89-J$5&lt;0),"",ROUND(($B89-J$5)*'점수 계산기'!$C$27+J$5*'점수 계산기'!$C$28+'점수 계산기'!$C$31,0))</f>
        <v/>
      </c>
      <c r="K89" s="19">
        <f>IF(OR($B89-K$5&gt;74, $B89-K$5=73, $B89-K$5=1, $B89-K$5&lt;0),"",ROUND(($B89-K$5)*'점수 계산기'!$C$27+K$5*'점수 계산기'!$C$28+'점수 계산기'!$C$31,0))</f>
        <v>75</v>
      </c>
      <c r="L89" s="19" t="str">
        <f>IF(OR($B89-L$5&gt;74, $B89-L$5=73, $B89-L$5=1, $B89-L$5&lt;0),"",ROUND(($B89-L$5)*'점수 계산기'!$C$27+L$5*'점수 계산기'!$C$28+'점수 계산기'!$C$31,0))</f>
        <v/>
      </c>
      <c r="M89" s="19">
        <f>IF(OR($B89-M$5&gt;74, $B89-M$5=73, $B89-M$5=1, $B89-M$5&lt;0),"",ROUND(($B89-M$5)*'점수 계산기'!$C$27+M$5*'점수 계산기'!$C$28+'점수 계산기'!$C$31,0))</f>
        <v>75</v>
      </c>
      <c r="N89" s="19">
        <f>IF(OR($B89-N$5&gt;74, $B89-N$5=73, $B89-N$5=1, $B89-N$5&lt;0),"",ROUND(($B89-N$5)*'점수 계산기'!$C$27+N$5*'점수 계산기'!$C$28+'점수 계산기'!$C$31,0))</f>
        <v>75</v>
      </c>
      <c r="O89" s="19">
        <f>IF(OR($B89-O$5&gt;74, $B89-O$5=73, $B89-O$5=1, $B89-O$5&lt;0),"",ROUND(($B89-O$5)*'점수 계산기'!$C$27+O$5*'점수 계산기'!$C$28+'점수 계산기'!$C$31,0))</f>
        <v>76</v>
      </c>
      <c r="P89" s="19">
        <f>IF(OR($B89-P$5&gt;74, $B89-P$5=73, $B89-P$5=1, $B89-P$5&lt;0),"",ROUND(($B89-P$5)*'점수 계산기'!$C$27+P$5*'점수 계산기'!$C$28+'점수 계산기'!$C$31,0))</f>
        <v>76</v>
      </c>
      <c r="Q89" s="19">
        <f>IF(OR($B89-Q$5&gt;74, $B89-Q$5=73, $B89-Q$5=1, $B89-Q$5&lt;0),"",ROUND(($B89-Q$5)*'점수 계산기'!$C$27+Q$5*'점수 계산기'!$C$28+'점수 계산기'!$C$31,0))</f>
        <v>76</v>
      </c>
      <c r="R89" s="19">
        <f>IF(OR($B89-R$5&gt;74, $B89-R$5=73, $B89-R$5=1, $B89-R$5&lt;0),"",ROUND(($B89-R$5)*'점수 계산기'!$C$27+R$5*'점수 계산기'!$C$28+'점수 계산기'!$C$31,0))</f>
        <v>76</v>
      </c>
      <c r="S89" s="19">
        <f>IF(OR($B89-S$5&gt;74, $B89-S$5=73, $B89-S$5=1, $B89-S$5&lt;0),"",ROUND(($B89-S$5)*'점수 계산기'!$C$27+S$5*'점수 계산기'!$C$28+'점수 계산기'!$C$31,0))</f>
        <v>76</v>
      </c>
      <c r="T89" s="19">
        <f>IF(OR($B89-T$5&gt;74, $B89-T$5=73, $B89-T$5=1, $B89-T$5&lt;0),"",ROUND(($B89-T$5)*'점수 계산기'!$C$27+T$5*'점수 계산기'!$C$28+'점수 계산기'!$C$31,0))</f>
        <v>76</v>
      </c>
      <c r="U89" s="19">
        <f>IF(OR($B89-U$5&gt;74, $B89-U$5=73, $B89-U$5=1, $B89-U$5&lt;0),"",ROUND(($B89-U$5)*'점수 계산기'!$C$27+U$5*'점수 계산기'!$C$28+'점수 계산기'!$C$31,0))</f>
        <v>76</v>
      </c>
      <c r="V89" s="19">
        <f>IF(OR($B89-V$5&gt;74, $B89-V$5=73, $B89-V$5=1, $B89-V$5&lt;0),"",ROUND(($B89-V$5)*'점수 계산기'!$C$27+V$5*'점수 계산기'!$C$28+'점수 계산기'!$C$31,0))</f>
        <v>76</v>
      </c>
      <c r="W89" s="19">
        <f>IF(OR($B89-W$5&gt;74, $B89-W$5=73, $B89-W$5=1, $B89-W$5&lt;0),"",ROUND(($B89-W$5)*'점수 계산기'!$C$27+W$5*'점수 계산기'!$C$28+'점수 계산기'!$C$31,0))</f>
        <v>76</v>
      </c>
      <c r="X89" s="19">
        <f>IF(OR($B89-X$5&gt;74, $B89-X$5=73, $B89-X$5=1, $B89-X$5&lt;0),"",ROUND(($B89-X$5)*'점수 계산기'!$C$27+X$5*'점수 계산기'!$C$28+'점수 계산기'!$C$31,0))</f>
        <v>76</v>
      </c>
      <c r="Y89" s="19">
        <f>IF(OR($B89-Y$5&gt;74, $B89-Y$5=73, $B89-Y$5=1, $B89-Y$5&lt;0),"",ROUND(($B89-Y$5)*'점수 계산기'!$C$27+Y$5*'점수 계산기'!$C$28+'점수 계산기'!$C$31,0))</f>
        <v>76</v>
      </c>
      <c r="Z89" s="19">
        <f>IF(OR($B89-Z$5&gt;74, $B89-Z$5=73, $B89-Z$5=1, $B89-Z$5&lt;0),"",ROUND(($B89-Z$5)*'점수 계산기'!$C$27+Z$5*'점수 계산기'!$C$28+'점수 계산기'!$C$31,0))</f>
        <v>77</v>
      </c>
      <c r="AA89" s="20">
        <f>IF(OR($B89-AA$5&gt;74, $B89-AA$5=73, $B89-AA$5=1, $B89-AA$5&lt;0),"",ROUND(($B89-AA$5)*'점수 계산기'!$C$27+AA$5*'점수 계산기'!$C$28+'점수 계산기'!$C$31,0))</f>
        <v>77</v>
      </c>
      <c r="AB89" s="10"/>
      <c r="AC89" s="10">
        <f t="shared" si="7"/>
        <v>75</v>
      </c>
      <c r="AD89" s="10">
        <f t="shared" si="8"/>
        <v>77</v>
      </c>
      <c r="AE89" s="10" t="str">
        <f t="shared" si="10"/>
        <v>75 ~ 77</v>
      </c>
      <c r="AF89" s="10">
        <f t="shared" si="11"/>
        <v>7</v>
      </c>
      <c r="AG89" s="10">
        <f t="shared" si="11"/>
        <v>7</v>
      </c>
      <c r="AH89" s="10">
        <f t="shared" si="12"/>
        <v>7</v>
      </c>
      <c r="AI89" s="10" t="str">
        <f t="shared" si="9"/>
        <v>7등급</v>
      </c>
      <c r="AJ89" s="11" t="e">
        <f>IF(AC89=AD89,VLOOKUP(AE89,'인원 입력 기능'!$B$5:$F$102,6,0), VLOOKUP(AC89,'인원 입력 기능'!$B$5:$F$102,6,0)&amp;" ~ "&amp;VLOOKUP(AD89,'인원 입력 기능'!$B$5:$F$102,6,0))</f>
        <v>#REF!</v>
      </c>
    </row>
    <row r="90" spans="1:36" ht="21" customHeight="1" x14ac:dyDescent="0.45">
      <c r="A90" s="7"/>
      <c r="B90" s="36">
        <v>16</v>
      </c>
      <c r="C90" s="21" t="str">
        <f>IF(OR($B90-C$5&gt;74, $B90-C$5=73, $B90-C$5=1, $B90-C$5&lt;0),"",ROUND(($B90-C$5)*'점수 계산기'!$C$27+C$5*'점수 계산기'!$C$28+'점수 계산기'!$C$31,0))</f>
        <v/>
      </c>
      <c r="D90" s="21" t="str">
        <f>IF(OR($B90-D$5&gt;74, $B90-D$5=73, $B90-D$5=1, $B90-D$5&lt;0),"",ROUND(($B90-D$5)*'점수 계산기'!$C$27+D$5*'점수 계산기'!$C$28+'점수 계산기'!$C$31,0))</f>
        <v/>
      </c>
      <c r="E90" s="21" t="str">
        <f>IF(OR($B90-E$5&gt;74, $B90-E$5=73, $B90-E$5=1, $B90-E$5&lt;0),"",ROUND(($B90-E$5)*'점수 계산기'!$C$27+E$5*'점수 계산기'!$C$28+'점수 계산기'!$C$31,0))</f>
        <v/>
      </c>
      <c r="F90" s="21" t="str">
        <f>IF(OR($B90-F$5&gt;74, $B90-F$5=73, $B90-F$5=1, $B90-F$5&lt;0),"",ROUND(($B90-F$5)*'점수 계산기'!$C$27+F$5*'점수 계산기'!$C$28+'점수 계산기'!$C$31,0))</f>
        <v/>
      </c>
      <c r="G90" s="21" t="str">
        <f>IF(OR($B90-G$5&gt;74, $B90-G$5=73, $B90-G$5=1, $B90-G$5&lt;0),"",ROUND(($B90-G$5)*'점수 계산기'!$C$27+G$5*'점수 계산기'!$C$28+'점수 계산기'!$C$31,0))</f>
        <v/>
      </c>
      <c r="H90" s="21" t="str">
        <f>IF(OR($B90-H$5&gt;74, $B90-H$5=73, $B90-H$5=1, $B90-H$5&lt;0),"",ROUND(($B90-H$5)*'점수 계산기'!$C$27+H$5*'점수 계산기'!$C$28+'점수 계산기'!$C$31,0))</f>
        <v/>
      </c>
      <c r="I90" s="21" t="str">
        <f>IF(OR($B90-I$5&gt;74, $B90-I$5=73, $B90-I$5=1, $B90-I$5&lt;0),"",ROUND(($B90-I$5)*'점수 계산기'!$C$27+I$5*'점수 계산기'!$C$28+'점수 계산기'!$C$31,0))</f>
        <v/>
      </c>
      <c r="J90" s="21" t="str">
        <f>IF(OR($B90-J$5&gt;74, $B90-J$5=73, $B90-J$5=1, $B90-J$5&lt;0),"",ROUND(($B90-J$5)*'점수 계산기'!$C$27+J$5*'점수 계산기'!$C$28+'점수 계산기'!$C$31,0))</f>
        <v/>
      </c>
      <c r="K90" s="21" t="str">
        <f>IF(OR($B90-K$5&gt;74, $B90-K$5=73, $B90-K$5=1, $B90-K$5&lt;0),"",ROUND(($B90-K$5)*'점수 계산기'!$C$27+K$5*'점수 계산기'!$C$28+'점수 계산기'!$C$31,0))</f>
        <v/>
      </c>
      <c r="L90" s="21">
        <f>IF(OR($B90-L$5&gt;74, $B90-L$5=73, $B90-L$5=1, $B90-L$5&lt;0),"",ROUND(($B90-L$5)*'점수 계산기'!$C$27+L$5*'점수 계산기'!$C$28+'점수 계산기'!$C$31,0))</f>
        <v>74</v>
      </c>
      <c r="M90" s="21" t="str">
        <f>IF(OR($B90-M$5&gt;74, $B90-M$5=73, $B90-M$5=1, $B90-M$5&lt;0),"",ROUND(($B90-M$5)*'점수 계산기'!$C$27+M$5*'점수 계산기'!$C$28+'점수 계산기'!$C$31,0))</f>
        <v/>
      </c>
      <c r="N90" s="21">
        <f>IF(OR($B90-N$5&gt;74, $B90-N$5=73, $B90-N$5=1, $B90-N$5&lt;0),"",ROUND(($B90-N$5)*'점수 계산기'!$C$27+N$5*'점수 계산기'!$C$28+'점수 계산기'!$C$31,0))</f>
        <v>75</v>
      </c>
      <c r="O90" s="21">
        <f>IF(OR($B90-O$5&gt;74, $B90-O$5=73, $B90-O$5=1, $B90-O$5&lt;0),"",ROUND(($B90-O$5)*'점수 계산기'!$C$27+O$5*'점수 계산기'!$C$28+'점수 계산기'!$C$31,0))</f>
        <v>75</v>
      </c>
      <c r="P90" s="21">
        <f>IF(OR($B90-P$5&gt;74, $B90-P$5=73, $B90-P$5=1, $B90-P$5&lt;0),"",ROUND(($B90-P$5)*'점수 계산기'!$C$27+P$5*'점수 계산기'!$C$28+'점수 계산기'!$C$31,0))</f>
        <v>75</v>
      </c>
      <c r="Q90" s="21">
        <f>IF(OR($B90-Q$5&gt;74, $B90-Q$5=73, $B90-Q$5=1, $B90-Q$5&lt;0),"",ROUND(($B90-Q$5)*'점수 계산기'!$C$27+Q$5*'점수 계산기'!$C$28+'점수 계산기'!$C$31,0))</f>
        <v>75</v>
      </c>
      <c r="R90" s="21">
        <f>IF(OR($B90-R$5&gt;74, $B90-R$5=73, $B90-R$5=1, $B90-R$5&lt;0),"",ROUND(($B90-R$5)*'점수 계산기'!$C$27+R$5*'점수 계산기'!$C$28+'점수 계산기'!$C$31,0))</f>
        <v>75</v>
      </c>
      <c r="S90" s="21">
        <f>IF(OR($B90-S$5&gt;74, $B90-S$5=73, $B90-S$5=1, $B90-S$5&lt;0),"",ROUND(($B90-S$5)*'점수 계산기'!$C$27+S$5*'점수 계산기'!$C$28+'점수 계산기'!$C$31,0))</f>
        <v>75</v>
      </c>
      <c r="T90" s="21">
        <f>IF(OR($B90-T$5&gt;74, $B90-T$5=73, $B90-T$5=1, $B90-T$5&lt;0),"",ROUND(($B90-T$5)*'점수 계산기'!$C$27+T$5*'점수 계산기'!$C$28+'점수 계산기'!$C$31,0))</f>
        <v>75</v>
      </c>
      <c r="U90" s="21">
        <f>IF(OR($B90-U$5&gt;74, $B90-U$5=73, $B90-U$5=1, $B90-U$5&lt;0),"",ROUND(($B90-U$5)*'점수 계산기'!$C$27+U$5*'점수 계산기'!$C$28+'점수 계산기'!$C$31,0))</f>
        <v>75</v>
      </c>
      <c r="V90" s="21">
        <f>IF(OR($B90-V$5&gt;74, $B90-V$5=73, $B90-V$5=1, $B90-V$5&lt;0),"",ROUND(($B90-V$5)*'점수 계산기'!$C$27+V$5*'점수 계산기'!$C$28+'점수 계산기'!$C$31,0))</f>
        <v>75</v>
      </c>
      <c r="W90" s="21">
        <f>IF(OR($B90-W$5&gt;74, $B90-W$5=73, $B90-W$5=1, $B90-W$5&lt;0),"",ROUND(($B90-W$5)*'점수 계산기'!$C$27+W$5*'점수 계산기'!$C$28+'점수 계산기'!$C$31,0))</f>
        <v>75</v>
      </c>
      <c r="X90" s="21">
        <f>IF(OR($B90-X$5&gt;74, $B90-X$5=73, $B90-X$5=1, $B90-X$5&lt;0),"",ROUND(($B90-X$5)*'점수 계산기'!$C$27+X$5*'점수 계산기'!$C$28+'점수 계산기'!$C$31,0))</f>
        <v>76</v>
      </c>
      <c r="Y90" s="21">
        <f>IF(OR($B90-Y$5&gt;74, $B90-Y$5=73, $B90-Y$5=1, $B90-Y$5&lt;0),"",ROUND(($B90-Y$5)*'점수 계산기'!$C$27+Y$5*'점수 계산기'!$C$28+'점수 계산기'!$C$31,0))</f>
        <v>76</v>
      </c>
      <c r="Z90" s="21">
        <f>IF(OR($B90-Z$5&gt;74, $B90-Z$5=73, $B90-Z$5=1, $B90-Z$5&lt;0),"",ROUND(($B90-Z$5)*'점수 계산기'!$C$27+Z$5*'점수 계산기'!$C$28+'점수 계산기'!$C$31,0))</f>
        <v>76</v>
      </c>
      <c r="AA90" s="22">
        <f>IF(OR($B90-AA$5&gt;74, $B90-AA$5=73, $B90-AA$5=1, $B90-AA$5&lt;0),"",ROUND(($B90-AA$5)*'점수 계산기'!$C$27+AA$5*'점수 계산기'!$C$28+'점수 계산기'!$C$31,0))</f>
        <v>76</v>
      </c>
      <c r="AB90" s="10"/>
      <c r="AC90" s="10">
        <f t="shared" si="7"/>
        <v>74</v>
      </c>
      <c r="AD90" s="10">
        <f t="shared" si="8"/>
        <v>76</v>
      </c>
      <c r="AE90" s="10" t="str">
        <f t="shared" si="10"/>
        <v>74 ~ 76</v>
      </c>
      <c r="AF90" s="10">
        <f t="shared" si="11"/>
        <v>8</v>
      </c>
      <c r="AG90" s="10">
        <f t="shared" si="11"/>
        <v>7</v>
      </c>
      <c r="AH90" s="10" t="str">
        <f t="shared" si="12"/>
        <v>8 ~ 7</v>
      </c>
      <c r="AI90" s="10" t="str">
        <f t="shared" si="9"/>
        <v>조건부 7등급</v>
      </c>
      <c r="AJ90" s="11" t="e">
        <f>IF(AC90=AD90,VLOOKUP(AE90,'인원 입력 기능'!$B$5:$F$102,6,0), VLOOKUP(AC90,'인원 입력 기능'!$B$5:$F$102,6,0)&amp;" ~ "&amp;VLOOKUP(AD90,'인원 입력 기능'!$B$5:$F$102,6,0))</f>
        <v>#REF!</v>
      </c>
    </row>
    <row r="91" spans="1:36" ht="21" customHeight="1" x14ac:dyDescent="0.45">
      <c r="A91" s="7"/>
      <c r="B91" s="36">
        <v>15</v>
      </c>
      <c r="C91" s="21" t="str">
        <f>IF(OR($B91-C$5&gt;74, $B91-C$5=73, $B91-C$5=1, $B91-C$5&lt;0),"",ROUND(($B91-C$5)*'점수 계산기'!$C$27+C$5*'점수 계산기'!$C$28+'점수 계산기'!$C$31,0))</f>
        <v/>
      </c>
      <c r="D91" s="21" t="str">
        <f>IF(OR($B91-D$5&gt;74, $B91-D$5=73, $B91-D$5=1, $B91-D$5&lt;0),"",ROUND(($B91-D$5)*'점수 계산기'!$C$27+D$5*'점수 계산기'!$C$28+'점수 계산기'!$C$31,0))</f>
        <v/>
      </c>
      <c r="E91" s="21" t="str">
        <f>IF(OR($B91-E$5&gt;74, $B91-E$5=73, $B91-E$5=1, $B91-E$5&lt;0),"",ROUND(($B91-E$5)*'점수 계산기'!$C$27+E$5*'점수 계산기'!$C$28+'점수 계산기'!$C$31,0))</f>
        <v/>
      </c>
      <c r="F91" s="21" t="str">
        <f>IF(OR($B91-F$5&gt;74, $B91-F$5=73, $B91-F$5=1, $B91-F$5&lt;0),"",ROUND(($B91-F$5)*'점수 계산기'!$C$27+F$5*'점수 계산기'!$C$28+'점수 계산기'!$C$31,0))</f>
        <v/>
      </c>
      <c r="G91" s="21" t="str">
        <f>IF(OR($B91-G$5&gt;74, $B91-G$5=73, $B91-G$5=1, $B91-G$5&lt;0),"",ROUND(($B91-G$5)*'점수 계산기'!$C$27+G$5*'점수 계산기'!$C$28+'점수 계산기'!$C$31,0))</f>
        <v/>
      </c>
      <c r="H91" s="21" t="str">
        <f>IF(OR($B91-H$5&gt;74, $B91-H$5=73, $B91-H$5=1, $B91-H$5&lt;0),"",ROUND(($B91-H$5)*'점수 계산기'!$C$27+H$5*'점수 계산기'!$C$28+'점수 계산기'!$C$31,0))</f>
        <v/>
      </c>
      <c r="I91" s="21" t="str">
        <f>IF(OR($B91-I$5&gt;74, $B91-I$5=73, $B91-I$5=1, $B91-I$5&lt;0),"",ROUND(($B91-I$5)*'점수 계산기'!$C$27+I$5*'점수 계산기'!$C$28+'점수 계산기'!$C$31,0))</f>
        <v/>
      </c>
      <c r="J91" s="21" t="str">
        <f>IF(OR($B91-J$5&gt;74, $B91-J$5=73, $B91-J$5=1, $B91-J$5&lt;0),"",ROUND(($B91-J$5)*'점수 계산기'!$C$27+J$5*'점수 계산기'!$C$28+'점수 계산기'!$C$31,0))</f>
        <v/>
      </c>
      <c r="K91" s="21" t="str">
        <f>IF(OR($B91-K$5&gt;74, $B91-K$5=73, $B91-K$5=1, $B91-K$5&lt;0),"",ROUND(($B91-K$5)*'점수 계산기'!$C$27+K$5*'점수 계산기'!$C$28+'점수 계산기'!$C$31,0))</f>
        <v/>
      </c>
      <c r="L91" s="21" t="str">
        <f>IF(OR($B91-L$5&gt;74, $B91-L$5=73, $B91-L$5=1, $B91-L$5&lt;0),"",ROUND(($B91-L$5)*'점수 계산기'!$C$27+L$5*'점수 계산기'!$C$28+'점수 계산기'!$C$31,0))</f>
        <v/>
      </c>
      <c r="M91" s="21">
        <f>IF(OR($B91-M$5&gt;74, $B91-M$5=73, $B91-M$5=1, $B91-M$5&lt;0),"",ROUND(($B91-M$5)*'점수 계산기'!$C$27+M$5*'점수 계산기'!$C$28+'점수 계산기'!$C$31,0))</f>
        <v>74</v>
      </c>
      <c r="N91" s="21" t="str">
        <f>IF(OR($B91-N$5&gt;74, $B91-N$5=73, $B91-N$5=1, $B91-N$5&lt;0),"",ROUND(($B91-N$5)*'점수 계산기'!$C$27+N$5*'점수 계산기'!$C$28+'점수 계산기'!$C$31,0))</f>
        <v/>
      </c>
      <c r="O91" s="21">
        <f>IF(OR($B91-O$5&gt;74, $B91-O$5=73, $B91-O$5=1, $B91-O$5&lt;0),"",ROUND(($B91-O$5)*'점수 계산기'!$C$27+O$5*'점수 계산기'!$C$28+'점수 계산기'!$C$31,0))</f>
        <v>74</v>
      </c>
      <c r="P91" s="21">
        <f>IF(OR($B91-P$5&gt;74, $B91-P$5=73, $B91-P$5=1, $B91-P$5&lt;0),"",ROUND(($B91-P$5)*'점수 계산기'!$C$27+P$5*'점수 계산기'!$C$28+'점수 계산기'!$C$31,0))</f>
        <v>74</v>
      </c>
      <c r="Q91" s="21">
        <f>IF(OR($B91-Q$5&gt;74, $B91-Q$5=73, $B91-Q$5=1, $B91-Q$5&lt;0),"",ROUND(($B91-Q$5)*'점수 계산기'!$C$27+Q$5*'점수 계산기'!$C$28+'점수 계산기'!$C$31,0))</f>
        <v>74</v>
      </c>
      <c r="R91" s="21">
        <f>IF(OR($B91-R$5&gt;74, $B91-R$5=73, $B91-R$5=1, $B91-R$5&lt;0),"",ROUND(($B91-R$5)*'점수 계산기'!$C$27+R$5*'점수 계산기'!$C$28+'점수 계산기'!$C$31,0))</f>
        <v>74</v>
      </c>
      <c r="S91" s="21">
        <f>IF(OR($B91-S$5&gt;74, $B91-S$5=73, $B91-S$5=1, $B91-S$5&lt;0),"",ROUND(($B91-S$5)*'점수 계산기'!$C$27+S$5*'점수 계산기'!$C$28+'점수 계산기'!$C$31,0))</f>
        <v>74</v>
      </c>
      <c r="T91" s="21">
        <f>IF(OR($B91-T$5&gt;74, $B91-T$5=73, $B91-T$5=1, $B91-T$5&lt;0),"",ROUND(($B91-T$5)*'점수 계산기'!$C$27+T$5*'점수 계산기'!$C$28+'점수 계산기'!$C$31,0))</f>
        <v>74</v>
      </c>
      <c r="U91" s="21">
        <f>IF(OR($B91-U$5&gt;74, $B91-U$5=73, $B91-U$5=1, $B91-U$5&lt;0),"",ROUND(($B91-U$5)*'점수 계산기'!$C$27+U$5*'점수 계산기'!$C$28+'점수 계산기'!$C$31,0))</f>
        <v>74</v>
      </c>
      <c r="V91" s="21">
        <f>IF(OR($B91-V$5&gt;74, $B91-V$5=73, $B91-V$5=1, $B91-V$5&lt;0),"",ROUND(($B91-V$5)*'점수 계산기'!$C$27+V$5*'점수 계산기'!$C$28+'점수 계산기'!$C$31,0))</f>
        <v>75</v>
      </c>
      <c r="W91" s="21">
        <f>IF(OR($B91-W$5&gt;74, $B91-W$5=73, $B91-W$5=1, $B91-W$5&lt;0),"",ROUND(($B91-W$5)*'점수 계산기'!$C$27+W$5*'점수 계산기'!$C$28+'점수 계산기'!$C$31,0))</f>
        <v>75</v>
      </c>
      <c r="X91" s="21">
        <f>IF(OR($B91-X$5&gt;74, $B91-X$5=73, $B91-X$5=1, $B91-X$5&lt;0),"",ROUND(($B91-X$5)*'점수 계산기'!$C$27+X$5*'점수 계산기'!$C$28+'점수 계산기'!$C$31,0))</f>
        <v>75</v>
      </c>
      <c r="Y91" s="21">
        <f>IF(OR($B91-Y$5&gt;74, $B91-Y$5=73, $B91-Y$5=1, $B91-Y$5&lt;0),"",ROUND(($B91-Y$5)*'점수 계산기'!$C$27+Y$5*'점수 계산기'!$C$28+'점수 계산기'!$C$31,0))</f>
        <v>75</v>
      </c>
      <c r="Z91" s="21">
        <f>IF(OR($B91-Z$5&gt;74, $B91-Z$5=73, $B91-Z$5=1, $B91-Z$5&lt;0),"",ROUND(($B91-Z$5)*'점수 계산기'!$C$27+Z$5*'점수 계산기'!$C$28+'점수 계산기'!$C$31,0))</f>
        <v>75</v>
      </c>
      <c r="AA91" s="22">
        <f>IF(OR($B91-AA$5&gt;74, $B91-AA$5=73, $B91-AA$5=1, $B91-AA$5&lt;0),"",ROUND(($B91-AA$5)*'점수 계산기'!$C$27+AA$5*'점수 계산기'!$C$28+'점수 계산기'!$C$31,0))</f>
        <v>75</v>
      </c>
      <c r="AB91" s="10"/>
      <c r="AC91" s="10">
        <f t="shared" si="7"/>
        <v>74</v>
      </c>
      <c r="AD91" s="10">
        <f t="shared" si="8"/>
        <v>75</v>
      </c>
      <c r="AE91" s="10" t="str">
        <f t="shared" si="10"/>
        <v>74 ~ 75</v>
      </c>
      <c r="AF91" s="10">
        <f t="shared" si="11"/>
        <v>8</v>
      </c>
      <c r="AG91" s="10">
        <f t="shared" si="11"/>
        <v>7</v>
      </c>
      <c r="AH91" s="10" t="str">
        <f t="shared" si="12"/>
        <v>8 ~ 7</v>
      </c>
      <c r="AI91" s="10" t="str">
        <f t="shared" si="9"/>
        <v>조건부 7등급</v>
      </c>
      <c r="AJ91" s="11" t="e">
        <f>IF(AC91=AD91,VLOOKUP(AE91,'인원 입력 기능'!$B$5:$F$102,6,0), VLOOKUP(AC91,'인원 입력 기능'!$B$5:$F$102,6,0)&amp;" ~ "&amp;VLOOKUP(AD91,'인원 입력 기능'!$B$5:$F$102,6,0))</f>
        <v>#REF!</v>
      </c>
    </row>
    <row r="92" spans="1:36" ht="21" customHeight="1" x14ac:dyDescent="0.45">
      <c r="A92" s="7"/>
      <c r="B92" s="36">
        <v>14</v>
      </c>
      <c r="C92" s="21" t="str">
        <f>IF(OR($B92-C$5&gt;74, $B92-C$5=73, $B92-C$5=1, $B92-C$5&lt;0),"",ROUND(($B92-C$5)*'점수 계산기'!$C$27+C$5*'점수 계산기'!$C$28+'점수 계산기'!$C$31,0))</f>
        <v/>
      </c>
      <c r="D92" s="21" t="str">
        <f>IF(OR($B92-D$5&gt;74, $B92-D$5=73, $B92-D$5=1, $B92-D$5&lt;0),"",ROUND(($B92-D$5)*'점수 계산기'!$C$27+D$5*'점수 계산기'!$C$28+'점수 계산기'!$C$31,0))</f>
        <v/>
      </c>
      <c r="E92" s="21" t="str">
        <f>IF(OR($B92-E$5&gt;74, $B92-E$5=73, $B92-E$5=1, $B92-E$5&lt;0),"",ROUND(($B92-E$5)*'점수 계산기'!$C$27+E$5*'점수 계산기'!$C$28+'점수 계산기'!$C$31,0))</f>
        <v/>
      </c>
      <c r="F92" s="21" t="str">
        <f>IF(OR($B92-F$5&gt;74, $B92-F$5=73, $B92-F$5=1, $B92-F$5&lt;0),"",ROUND(($B92-F$5)*'점수 계산기'!$C$27+F$5*'점수 계산기'!$C$28+'점수 계산기'!$C$31,0))</f>
        <v/>
      </c>
      <c r="G92" s="21" t="str">
        <f>IF(OR($B92-G$5&gt;74, $B92-G$5=73, $B92-G$5=1, $B92-G$5&lt;0),"",ROUND(($B92-G$5)*'점수 계산기'!$C$27+G$5*'점수 계산기'!$C$28+'점수 계산기'!$C$31,0))</f>
        <v/>
      </c>
      <c r="H92" s="21" t="str">
        <f>IF(OR($B92-H$5&gt;74, $B92-H$5=73, $B92-H$5=1, $B92-H$5&lt;0),"",ROUND(($B92-H$5)*'점수 계산기'!$C$27+H$5*'점수 계산기'!$C$28+'점수 계산기'!$C$31,0))</f>
        <v/>
      </c>
      <c r="I92" s="21" t="str">
        <f>IF(OR($B92-I$5&gt;74, $B92-I$5=73, $B92-I$5=1, $B92-I$5&lt;0),"",ROUND(($B92-I$5)*'점수 계산기'!$C$27+I$5*'점수 계산기'!$C$28+'점수 계산기'!$C$31,0))</f>
        <v/>
      </c>
      <c r="J92" s="21" t="str">
        <f>IF(OR($B92-J$5&gt;74, $B92-J$5=73, $B92-J$5=1, $B92-J$5&lt;0),"",ROUND(($B92-J$5)*'점수 계산기'!$C$27+J$5*'점수 계산기'!$C$28+'점수 계산기'!$C$31,0))</f>
        <v/>
      </c>
      <c r="K92" s="21" t="str">
        <f>IF(OR($B92-K$5&gt;74, $B92-K$5=73, $B92-K$5=1, $B92-K$5&lt;0),"",ROUND(($B92-K$5)*'점수 계산기'!$C$27+K$5*'점수 계산기'!$C$28+'점수 계산기'!$C$31,0))</f>
        <v/>
      </c>
      <c r="L92" s="21" t="str">
        <f>IF(OR($B92-L$5&gt;74, $B92-L$5=73, $B92-L$5=1, $B92-L$5&lt;0),"",ROUND(($B92-L$5)*'점수 계산기'!$C$27+L$5*'점수 계산기'!$C$28+'점수 계산기'!$C$31,0))</f>
        <v/>
      </c>
      <c r="M92" s="21" t="str">
        <f>IF(OR($B92-M$5&gt;74, $B92-M$5=73, $B92-M$5=1, $B92-M$5&lt;0),"",ROUND(($B92-M$5)*'점수 계산기'!$C$27+M$5*'점수 계산기'!$C$28+'점수 계산기'!$C$31,0))</f>
        <v/>
      </c>
      <c r="N92" s="21">
        <f>IF(OR($B92-N$5&gt;74, $B92-N$5=73, $B92-N$5=1, $B92-N$5&lt;0),"",ROUND(($B92-N$5)*'점수 계산기'!$C$27+N$5*'점수 계산기'!$C$28+'점수 계산기'!$C$31,0))</f>
        <v>73</v>
      </c>
      <c r="O92" s="21" t="str">
        <f>IF(OR($B92-O$5&gt;74, $B92-O$5=73, $B92-O$5=1, $B92-O$5&lt;0),"",ROUND(($B92-O$5)*'점수 계산기'!$C$27+O$5*'점수 계산기'!$C$28+'점수 계산기'!$C$31,0))</f>
        <v/>
      </c>
      <c r="P92" s="21">
        <f>IF(OR($B92-P$5&gt;74, $B92-P$5=73, $B92-P$5=1, $B92-P$5&lt;0),"",ROUND(($B92-P$5)*'점수 계산기'!$C$27+P$5*'점수 계산기'!$C$28+'점수 계산기'!$C$31,0))</f>
        <v>73</v>
      </c>
      <c r="Q92" s="21">
        <f>IF(OR($B92-Q$5&gt;74, $B92-Q$5=73, $B92-Q$5=1, $B92-Q$5&lt;0),"",ROUND(($B92-Q$5)*'점수 계산기'!$C$27+Q$5*'점수 계산기'!$C$28+'점수 계산기'!$C$31,0))</f>
        <v>73</v>
      </c>
      <c r="R92" s="21">
        <f>IF(OR($B92-R$5&gt;74, $B92-R$5=73, $B92-R$5=1, $B92-R$5&lt;0),"",ROUND(($B92-R$5)*'점수 계산기'!$C$27+R$5*'점수 계산기'!$C$28+'점수 계산기'!$C$31,0))</f>
        <v>73</v>
      </c>
      <c r="S92" s="21">
        <f>IF(OR($B92-S$5&gt;74, $B92-S$5=73, $B92-S$5=1, $B92-S$5&lt;0),"",ROUND(($B92-S$5)*'점수 계산기'!$C$27+S$5*'점수 계산기'!$C$28+'점수 계산기'!$C$31,0))</f>
        <v>73</v>
      </c>
      <c r="T92" s="21">
        <f>IF(OR($B92-T$5&gt;74, $B92-T$5=73, $B92-T$5=1, $B92-T$5&lt;0),"",ROUND(($B92-T$5)*'점수 계산기'!$C$27+T$5*'점수 계산기'!$C$28+'점수 계산기'!$C$31,0))</f>
        <v>74</v>
      </c>
      <c r="U92" s="21">
        <f>IF(OR($B92-U$5&gt;74, $B92-U$5=73, $B92-U$5=1, $B92-U$5&lt;0),"",ROUND(($B92-U$5)*'점수 계산기'!$C$27+U$5*'점수 계산기'!$C$28+'점수 계산기'!$C$31,0))</f>
        <v>74</v>
      </c>
      <c r="V92" s="21">
        <f>IF(OR($B92-V$5&gt;74, $B92-V$5=73, $B92-V$5=1, $B92-V$5&lt;0),"",ROUND(($B92-V$5)*'점수 계산기'!$C$27+V$5*'점수 계산기'!$C$28+'점수 계산기'!$C$31,0))</f>
        <v>74</v>
      </c>
      <c r="W92" s="21">
        <f>IF(OR($B92-W$5&gt;74, $B92-W$5=73, $B92-W$5=1, $B92-W$5&lt;0),"",ROUND(($B92-W$5)*'점수 계산기'!$C$27+W$5*'점수 계산기'!$C$28+'점수 계산기'!$C$31,0))</f>
        <v>74</v>
      </c>
      <c r="X92" s="21">
        <f>IF(OR($B92-X$5&gt;74, $B92-X$5=73, $B92-X$5=1, $B92-X$5&lt;0),"",ROUND(($B92-X$5)*'점수 계산기'!$C$27+X$5*'점수 계산기'!$C$28+'점수 계산기'!$C$31,0))</f>
        <v>74</v>
      </c>
      <c r="Y92" s="21">
        <f>IF(OR($B92-Y$5&gt;74, $B92-Y$5=73, $B92-Y$5=1, $B92-Y$5&lt;0),"",ROUND(($B92-Y$5)*'점수 계산기'!$C$27+Y$5*'점수 계산기'!$C$28+'점수 계산기'!$C$31,0))</f>
        <v>74</v>
      </c>
      <c r="Z92" s="21">
        <f>IF(OR($B92-Z$5&gt;74, $B92-Z$5=73, $B92-Z$5=1, $B92-Z$5&lt;0),"",ROUND(($B92-Z$5)*'점수 계산기'!$C$27+Z$5*'점수 계산기'!$C$28+'점수 계산기'!$C$31,0))</f>
        <v>74</v>
      </c>
      <c r="AA92" s="22">
        <f>IF(OR($B92-AA$5&gt;74, $B92-AA$5=73, $B92-AA$5=1, $B92-AA$5&lt;0),"",ROUND(($B92-AA$5)*'점수 계산기'!$C$27+AA$5*'점수 계산기'!$C$28+'점수 계산기'!$C$31,0))</f>
        <v>74</v>
      </c>
      <c r="AB92" s="10"/>
      <c r="AC92" s="10">
        <f t="shared" si="7"/>
        <v>73</v>
      </c>
      <c r="AD92" s="10">
        <f t="shared" si="8"/>
        <v>74</v>
      </c>
      <c r="AE92" s="10" t="str">
        <f t="shared" si="10"/>
        <v>73 ~ 74</v>
      </c>
      <c r="AF92" s="10">
        <f t="shared" si="11"/>
        <v>8</v>
      </c>
      <c r="AG92" s="10">
        <f t="shared" si="11"/>
        <v>8</v>
      </c>
      <c r="AH92" s="10">
        <f t="shared" si="12"/>
        <v>8</v>
      </c>
      <c r="AI92" s="10" t="str">
        <f t="shared" si="9"/>
        <v>8등급</v>
      </c>
      <c r="AJ92" s="11" t="e">
        <f>IF(AC92=AD92,VLOOKUP(AE92,'인원 입력 기능'!$B$5:$F$102,6,0), VLOOKUP(AC92,'인원 입력 기능'!$B$5:$F$102,6,0)&amp;" ~ "&amp;VLOOKUP(AD92,'인원 입력 기능'!$B$5:$F$102,6,0))</f>
        <v>#REF!</v>
      </c>
    </row>
    <row r="93" spans="1:36" ht="21" customHeight="1" x14ac:dyDescent="0.45">
      <c r="A93" s="7"/>
      <c r="B93" s="36">
        <v>13</v>
      </c>
      <c r="C93" s="21" t="str">
        <f>IF(OR($B93-C$5&gt;74, $B93-C$5=73, $B93-C$5=1, $B93-C$5&lt;0),"",ROUND(($B93-C$5)*'점수 계산기'!$C$27+C$5*'점수 계산기'!$C$28+'점수 계산기'!$C$31,0))</f>
        <v/>
      </c>
      <c r="D93" s="21" t="str">
        <f>IF(OR($B93-D$5&gt;74, $B93-D$5=73, $B93-D$5=1, $B93-D$5&lt;0),"",ROUND(($B93-D$5)*'점수 계산기'!$C$27+D$5*'점수 계산기'!$C$28+'점수 계산기'!$C$31,0))</f>
        <v/>
      </c>
      <c r="E93" s="21" t="str">
        <f>IF(OR($B93-E$5&gt;74, $B93-E$5=73, $B93-E$5=1, $B93-E$5&lt;0),"",ROUND(($B93-E$5)*'점수 계산기'!$C$27+E$5*'점수 계산기'!$C$28+'점수 계산기'!$C$31,0))</f>
        <v/>
      </c>
      <c r="F93" s="21" t="str">
        <f>IF(OR($B93-F$5&gt;74, $B93-F$5=73, $B93-F$5=1, $B93-F$5&lt;0),"",ROUND(($B93-F$5)*'점수 계산기'!$C$27+F$5*'점수 계산기'!$C$28+'점수 계산기'!$C$31,0))</f>
        <v/>
      </c>
      <c r="G93" s="21" t="str">
        <f>IF(OR($B93-G$5&gt;74, $B93-G$5=73, $B93-G$5=1, $B93-G$5&lt;0),"",ROUND(($B93-G$5)*'점수 계산기'!$C$27+G$5*'점수 계산기'!$C$28+'점수 계산기'!$C$31,0))</f>
        <v/>
      </c>
      <c r="H93" s="21" t="str">
        <f>IF(OR($B93-H$5&gt;74, $B93-H$5=73, $B93-H$5=1, $B93-H$5&lt;0),"",ROUND(($B93-H$5)*'점수 계산기'!$C$27+H$5*'점수 계산기'!$C$28+'점수 계산기'!$C$31,0))</f>
        <v/>
      </c>
      <c r="I93" s="21" t="str">
        <f>IF(OR($B93-I$5&gt;74, $B93-I$5=73, $B93-I$5=1, $B93-I$5&lt;0),"",ROUND(($B93-I$5)*'점수 계산기'!$C$27+I$5*'점수 계산기'!$C$28+'점수 계산기'!$C$31,0))</f>
        <v/>
      </c>
      <c r="J93" s="21" t="str">
        <f>IF(OR($B93-J$5&gt;74, $B93-J$5=73, $B93-J$5=1, $B93-J$5&lt;0),"",ROUND(($B93-J$5)*'점수 계산기'!$C$27+J$5*'점수 계산기'!$C$28+'점수 계산기'!$C$31,0))</f>
        <v/>
      </c>
      <c r="K93" s="21" t="str">
        <f>IF(OR($B93-K$5&gt;74, $B93-K$5=73, $B93-K$5=1, $B93-K$5&lt;0),"",ROUND(($B93-K$5)*'점수 계산기'!$C$27+K$5*'점수 계산기'!$C$28+'점수 계산기'!$C$31,0))</f>
        <v/>
      </c>
      <c r="L93" s="21" t="str">
        <f>IF(OR($B93-L$5&gt;74, $B93-L$5=73, $B93-L$5=1, $B93-L$5&lt;0),"",ROUND(($B93-L$5)*'점수 계산기'!$C$27+L$5*'점수 계산기'!$C$28+'점수 계산기'!$C$31,0))</f>
        <v/>
      </c>
      <c r="M93" s="21" t="str">
        <f>IF(OR($B93-M$5&gt;74, $B93-M$5=73, $B93-M$5=1, $B93-M$5&lt;0),"",ROUND(($B93-M$5)*'점수 계산기'!$C$27+M$5*'점수 계산기'!$C$28+'점수 계산기'!$C$31,0))</f>
        <v/>
      </c>
      <c r="N93" s="21" t="str">
        <f>IF(OR($B93-N$5&gt;74, $B93-N$5=73, $B93-N$5=1, $B93-N$5&lt;0),"",ROUND(($B93-N$5)*'점수 계산기'!$C$27+N$5*'점수 계산기'!$C$28+'점수 계산기'!$C$31,0))</f>
        <v/>
      </c>
      <c r="O93" s="21">
        <f>IF(OR($B93-O$5&gt;74, $B93-O$5=73, $B93-O$5=1, $B93-O$5&lt;0),"",ROUND(($B93-O$5)*'점수 계산기'!$C$27+O$5*'점수 계산기'!$C$28+'점수 계산기'!$C$31,0))</f>
        <v>72</v>
      </c>
      <c r="P93" s="21" t="str">
        <f>IF(OR($B93-P$5&gt;74, $B93-P$5=73, $B93-P$5=1, $B93-P$5&lt;0),"",ROUND(($B93-P$5)*'점수 계산기'!$C$27+P$5*'점수 계산기'!$C$28+'점수 계산기'!$C$31,0))</f>
        <v/>
      </c>
      <c r="Q93" s="21">
        <f>IF(OR($B93-Q$5&gt;74, $B93-Q$5=73, $B93-Q$5=1, $B93-Q$5&lt;0),"",ROUND(($B93-Q$5)*'점수 계산기'!$C$27+Q$5*'점수 계산기'!$C$28+'점수 계산기'!$C$31,0))</f>
        <v>72</v>
      </c>
      <c r="R93" s="21">
        <f>IF(OR($B93-R$5&gt;74, $B93-R$5=73, $B93-R$5=1, $B93-R$5&lt;0),"",ROUND(($B93-R$5)*'점수 계산기'!$C$27+R$5*'점수 계산기'!$C$28+'점수 계산기'!$C$31,0))</f>
        <v>73</v>
      </c>
      <c r="S93" s="21">
        <f>IF(OR($B93-S$5&gt;74, $B93-S$5=73, $B93-S$5=1, $B93-S$5&lt;0),"",ROUND(($B93-S$5)*'점수 계산기'!$C$27+S$5*'점수 계산기'!$C$28+'점수 계산기'!$C$31,0))</f>
        <v>73</v>
      </c>
      <c r="T93" s="21">
        <f>IF(OR($B93-T$5&gt;74, $B93-T$5=73, $B93-T$5=1, $B93-T$5&lt;0),"",ROUND(($B93-T$5)*'점수 계산기'!$C$27+T$5*'점수 계산기'!$C$28+'점수 계산기'!$C$31,0))</f>
        <v>73</v>
      </c>
      <c r="U93" s="21">
        <f>IF(OR($B93-U$5&gt;74, $B93-U$5=73, $B93-U$5=1, $B93-U$5&lt;0),"",ROUND(($B93-U$5)*'점수 계산기'!$C$27+U$5*'점수 계산기'!$C$28+'점수 계산기'!$C$31,0))</f>
        <v>73</v>
      </c>
      <c r="V93" s="21">
        <f>IF(OR($B93-V$5&gt;74, $B93-V$5=73, $B93-V$5=1, $B93-V$5&lt;0),"",ROUND(($B93-V$5)*'점수 계산기'!$C$27+V$5*'점수 계산기'!$C$28+'점수 계산기'!$C$31,0))</f>
        <v>73</v>
      </c>
      <c r="W93" s="21">
        <f>IF(OR($B93-W$5&gt;74, $B93-W$5=73, $B93-W$5=1, $B93-W$5&lt;0),"",ROUND(($B93-W$5)*'점수 계산기'!$C$27+W$5*'점수 계산기'!$C$28+'점수 계산기'!$C$31,0))</f>
        <v>73</v>
      </c>
      <c r="X93" s="21">
        <f>IF(OR($B93-X$5&gt;74, $B93-X$5=73, $B93-X$5=1, $B93-X$5&lt;0),"",ROUND(($B93-X$5)*'점수 계산기'!$C$27+X$5*'점수 계산기'!$C$28+'점수 계산기'!$C$31,0))</f>
        <v>73</v>
      </c>
      <c r="Y93" s="21">
        <f>IF(OR($B93-Y$5&gt;74, $B93-Y$5=73, $B93-Y$5=1, $B93-Y$5&lt;0),"",ROUND(($B93-Y$5)*'점수 계산기'!$C$27+Y$5*'점수 계산기'!$C$28+'점수 계산기'!$C$31,0))</f>
        <v>73</v>
      </c>
      <c r="Z93" s="21">
        <f>IF(OR($B93-Z$5&gt;74, $B93-Z$5=73, $B93-Z$5=1, $B93-Z$5&lt;0),"",ROUND(($B93-Z$5)*'점수 계산기'!$C$27+Z$5*'점수 계산기'!$C$28+'점수 계산기'!$C$31,0))</f>
        <v>73</v>
      </c>
      <c r="AA93" s="22">
        <f>IF(OR($B93-AA$5&gt;74, $B93-AA$5=73, $B93-AA$5=1, $B93-AA$5&lt;0),"",ROUND(($B93-AA$5)*'점수 계산기'!$C$27+AA$5*'점수 계산기'!$C$28+'점수 계산기'!$C$31,0))</f>
        <v>74</v>
      </c>
      <c r="AB93" s="10"/>
      <c r="AC93" s="10">
        <f t="shared" si="7"/>
        <v>72</v>
      </c>
      <c r="AD93" s="10">
        <f t="shared" si="8"/>
        <v>74</v>
      </c>
      <c r="AE93" s="10" t="str">
        <f t="shared" si="10"/>
        <v>72 ~ 74</v>
      </c>
      <c r="AF93" s="10">
        <f t="shared" si="11"/>
        <v>8</v>
      </c>
      <c r="AG93" s="10">
        <f t="shared" si="11"/>
        <v>8</v>
      </c>
      <c r="AH93" s="10">
        <f t="shared" si="12"/>
        <v>8</v>
      </c>
      <c r="AI93" s="10" t="str">
        <f t="shared" si="9"/>
        <v>8등급</v>
      </c>
      <c r="AJ93" s="11" t="e">
        <f>IF(AC93=AD93,VLOOKUP(AE93,'인원 입력 기능'!$B$5:$F$102,6,0), VLOOKUP(AC93,'인원 입력 기능'!$B$5:$F$102,6,0)&amp;" ~ "&amp;VLOOKUP(AD93,'인원 입력 기능'!$B$5:$F$102,6,0))</f>
        <v>#REF!</v>
      </c>
    </row>
    <row r="94" spans="1:36" ht="21" customHeight="1" x14ac:dyDescent="0.45">
      <c r="A94" s="7"/>
      <c r="B94" s="37">
        <v>12</v>
      </c>
      <c r="C94" s="23" t="str">
        <f>IF(OR($B94-C$5&gt;74, $B94-C$5=73, $B94-C$5=1, $B94-C$5&lt;0),"",ROUND(($B94-C$5)*'점수 계산기'!$C$27+C$5*'점수 계산기'!$C$28+'점수 계산기'!$C$31,0))</f>
        <v/>
      </c>
      <c r="D94" s="23" t="str">
        <f>IF(OR($B94-D$5&gt;74, $B94-D$5=73, $B94-D$5=1, $B94-D$5&lt;0),"",ROUND(($B94-D$5)*'점수 계산기'!$C$27+D$5*'점수 계산기'!$C$28+'점수 계산기'!$C$31,0))</f>
        <v/>
      </c>
      <c r="E94" s="23" t="str">
        <f>IF(OR($B94-E$5&gt;74, $B94-E$5=73, $B94-E$5=1, $B94-E$5&lt;0),"",ROUND(($B94-E$5)*'점수 계산기'!$C$27+E$5*'점수 계산기'!$C$28+'점수 계산기'!$C$31,0))</f>
        <v/>
      </c>
      <c r="F94" s="23" t="str">
        <f>IF(OR($B94-F$5&gt;74, $B94-F$5=73, $B94-F$5=1, $B94-F$5&lt;0),"",ROUND(($B94-F$5)*'점수 계산기'!$C$27+F$5*'점수 계산기'!$C$28+'점수 계산기'!$C$31,0))</f>
        <v/>
      </c>
      <c r="G94" s="23" t="str">
        <f>IF(OR($B94-G$5&gt;74, $B94-G$5=73, $B94-G$5=1, $B94-G$5&lt;0),"",ROUND(($B94-G$5)*'점수 계산기'!$C$27+G$5*'점수 계산기'!$C$28+'점수 계산기'!$C$31,0))</f>
        <v/>
      </c>
      <c r="H94" s="23" t="str">
        <f>IF(OR($B94-H$5&gt;74, $B94-H$5=73, $B94-H$5=1, $B94-H$5&lt;0),"",ROUND(($B94-H$5)*'점수 계산기'!$C$27+H$5*'점수 계산기'!$C$28+'점수 계산기'!$C$31,0))</f>
        <v/>
      </c>
      <c r="I94" s="23" t="str">
        <f>IF(OR($B94-I$5&gt;74, $B94-I$5=73, $B94-I$5=1, $B94-I$5&lt;0),"",ROUND(($B94-I$5)*'점수 계산기'!$C$27+I$5*'점수 계산기'!$C$28+'점수 계산기'!$C$31,0))</f>
        <v/>
      </c>
      <c r="J94" s="23" t="str">
        <f>IF(OR($B94-J$5&gt;74, $B94-J$5=73, $B94-J$5=1, $B94-J$5&lt;0),"",ROUND(($B94-J$5)*'점수 계산기'!$C$27+J$5*'점수 계산기'!$C$28+'점수 계산기'!$C$31,0))</f>
        <v/>
      </c>
      <c r="K94" s="23" t="str">
        <f>IF(OR($B94-K$5&gt;74, $B94-K$5=73, $B94-K$5=1, $B94-K$5&lt;0),"",ROUND(($B94-K$5)*'점수 계산기'!$C$27+K$5*'점수 계산기'!$C$28+'점수 계산기'!$C$31,0))</f>
        <v/>
      </c>
      <c r="L94" s="23" t="str">
        <f>IF(OR($B94-L$5&gt;74, $B94-L$5=73, $B94-L$5=1, $B94-L$5&lt;0),"",ROUND(($B94-L$5)*'점수 계산기'!$C$27+L$5*'점수 계산기'!$C$28+'점수 계산기'!$C$31,0))</f>
        <v/>
      </c>
      <c r="M94" s="23" t="str">
        <f>IF(OR($B94-M$5&gt;74, $B94-M$5=73, $B94-M$5=1, $B94-M$5&lt;0),"",ROUND(($B94-M$5)*'점수 계산기'!$C$27+M$5*'점수 계산기'!$C$28+'점수 계산기'!$C$31,0))</f>
        <v/>
      </c>
      <c r="N94" s="23" t="str">
        <f>IF(OR($B94-N$5&gt;74, $B94-N$5=73, $B94-N$5=1, $B94-N$5&lt;0),"",ROUND(($B94-N$5)*'점수 계산기'!$C$27+N$5*'점수 계산기'!$C$28+'점수 계산기'!$C$31,0))</f>
        <v/>
      </c>
      <c r="O94" s="23" t="str">
        <f>IF(OR($B94-O$5&gt;74, $B94-O$5=73, $B94-O$5=1, $B94-O$5&lt;0),"",ROUND(($B94-O$5)*'점수 계산기'!$C$27+O$5*'점수 계산기'!$C$28+'점수 계산기'!$C$31,0))</f>
        <v/>
      </c>
      <c r="P94" s="23">
        <f>IF(OR($B94-P$5&gt;74, $B94-P$5=73, $B94-P$5=1, $B94-P$5&lt;0),"",ROUND(($B94-P$5)*'점수 계산기'!$C$27+P$5*'점수 계산기'!$C$28+'점수 계산기'!$C$31,0))</f>
        <v>72</v>
      </c>
      <c r="Q94" s="23" t="str">
        <f>IF(OR($B94-Q$5&gt;74, $B94-Q$5=73, $B94-Q$5=1, $B94-Q$5&lt;0),"",ROUND(($B94-Q$5)*'점수 계산기'!$C$27+Q$5*'점수 계산기'!$C$28+'점수 계산기'!$C$31,0))</f>
        <v/>
      </c>
      <c r="R94" s="23">
        <f>IF(OR($B94-R$5&gt;74, $B94-R$5=73, $B94-R$5=1, $B94-R$5&lt;0),"",ROUND(($B94-R$5)*'점수 계산기'!$C$27+R$5*'점수 계산기'!$C$28+'점수 계산기'!$C$31,0))</f>
        <v>72</v>
      </c>
      <c r="S94" s="23">
        <f>IF(OR($B94-S$5&gt;74, $B94-S$5=73, $B94-S$5=1, $B94-S$5&lt;0),"",ROUND(($B94-S$5)*'점수 계산기'!$C$27+S$5*'점수 계산기'!$C$28+'점수 계산기'!$C$31,0))</f>
        <v>72</v>
      </c>
      <c r="T94" s="23">
        <f>IF(OR($B94-T$5&gt;74, $B94-T$5=73, $B94-T$5=1, $B94-T$5&lt;0),"",ROUND(($B94-T$5)*'점수 계산기'!$C$27+T$5*'점수 계산기'!$C$28+'점수 계산기'!$C$31,0))</f>
        <v>72</v>
      </c>
      <c r="U94" s="23">
        <f>IF(OR($B94-U$5&gt;74, $B94-U$5=73, $B94-U$5=1, $B94-U$5&lt;0),"",ROUND(($B94-U$5)*'점수 계산기'!$C$27+U$5*'점수 계산기'!$C$28+'점수 계산기'!$C$31,0))</f>
        <v>72</v>
      </c>
      <c r="V94" s="23">
        <f>IF(OR($B94-V$5&gt;74, $B94-V$5=73, $B94-V$5=1, $B94-V$5&lt;0),"",ROUND(($B94-V$5)*'점수 계산기'!$C$27+V$5*'점수 계산기'!$C$28+'점수 계산기'!$C$31,0))</f>
        <v>72</v>
      </c>
      <c r="W94" s="23">
        <f>IF(OR($B94-W$5&gt;74, $B94-W$5=73, $B94-W$5=1, $B94-W$5&lt;0),"",ROUND(($B94-W$5)*'점수 계산기'!$C$27+W$5*'점수 계산기'!$C$28+'점수 계산기'!$C$31,0))</f>
        <v>72</v>
      </c>
      <c r="X94" s="23">
        <f>IF(OR($B94-X$5&gt;74, $B94-X$5=73, $B94-X$5=1, $B94-X$5&lt;0),"",ROUND(($B94-X$5)*'점수 계산기'!$C$27+X$5*'점수 계산기'!$C$28+'점수 계산기'!$C$31,0))</f>
        <v>72</v>
      </c>
      <c r="Y94" s="23">
        <f>IF(OR($B94-Y$5&gt;74, $B94-Y$5=73, $B94-Y$5=1, $B94-Y$5&lt;0),"",ROUND(($B94-Y$5)*'점수 계산기'!$C$27+Y$5*'점수 계산기'!$C$28+'점수 계산기'!$C$31,0))</f>
        <v>72</v>
      </c>
      <c r="Z94" s="23">
        <f>IF(OR($B94-Z$5&gt;74, $B94-Z$5=73, $B94-Z$5=1, $B94-Z$5&lt;0),"",ROUND(($B94-Z$5)*'점수 계산기'!$C$27+Z$5*'점수 계산기'!$C$28+'점수 계산기'!$C$31,0))</f>
        <v>73</v>
      </c>
      <c r="AA94" s="24">
        <f>IF(OR($B94-AA$5&gt;74, $B94-AA$5=73, $B94-AA$5=1, $B94-AA$5&lt;0),"",ROUND(($B94-AA$5)*'점수 계산기'!$C$27+AA$5*'점수 계산기'!$C$28+'점수 계산기'!$C$31,0))</f>
        <v>73</v>
      </c>
      <c r="AB94" s="10"/>
      <c r="AC94" s="10">
        <f t="shared" si="7"/>
        <v>72</v>
      </c>
      <c r="AD94" s="10">
        <f t="shared" si="8"/>
        <v>73</v>
      </c>
      <c r="AE94" s="10" t="str">
        <f t="shared" si="10"/>
        <v>72 ~ 73</v>
      </c>
      <c r="AF94" s="10">
        <f t="shared" si="11"/>
        <v>8</v>
      </c>
      <c r="AG94" s="10">
        <f t="shared" si="11"/>
        <v>8</v>
      </c>
      <c r="AH94" s="10">
        <f t="shared" si="12"/>
        <v>8</v>
      </c>
      <c r="AI94" s="10" t="str">
        <f t="shared" si="9"/>
        <v>8등급</v>
      </c>
      <c r="AJ94" s="11" t="e">
        <f>IF(AC94=AD94,VLOOKUP(AE94,'인원 입력 기능'!$B$5:$F$102,6,0), VLOOKUP(AC94,'인원 입력 기능'!$B$5:$F$102,6,0)&amp;" ~ "&amp;VLOOKUP(AD94,'인원 입력 기능'!$B$5:$F$102,6,0))</f>
        <v>#REF!</v>
      </c>
    </row>
    <row r="95" spans="1:36" ht="21" customHeight="1" x14ac:dyDescent="0.45">
      <c r="A95" s="7"/>
      <c r="B95" s="37">
        <v>11</v>
      </c>
      <c r="C95" s="23" t="str">
        <f>IF(OR($B95-C$5&gt;74, $B95-C$5=73, $B95-C$5=1, $B95-C$5&lt;0),"",ROUND(($B95-C$5)*'점수 계산기'!$C$27+C$5*'점수 계산기'!$C$28+'점수 계산기'!$C$31,0))</f>
        <v/>
      </c>
      <c r="D95" s="23" t="str">
        <f>IF(OR($B95-D$5&gt;74, $B95-D$5=73, $B95-D$5=1, $B95-D$5&lt;0),"",ROUND(($B95-D$5)*'점수 계산기'!$C$27+D$5*'점수 계산기'!$C$28+'점수 계산기'!$C$31,0))</f>
        <v/>
      </c>
      <c r="E95" s="23" t="str">
        <f>IF(OR($B95-E$5&gt;74, $B95-E$5=73, $B95-E$5=1, $B95-E$5&lt;0),"",ROUND(($B95-E$5)*'점수 계산기'!$C$27+E$5*'점수 계산기'!$C$28+'점수 계산기'!$C$31,0))</f>
        <v/>
      </c>
      <c r="F95" s="23" t="str">
        <f>IF(OR($B95-F$5&gt;74, $B95-F$5=73, $B95-F$5=1, $B95-F$5&lt;0),"",ROUND(($B95-F$5)*'점수 계산기'!$C$27+F$5*'점수 계산기'!$C$28+'점수 계산기'!$C$31,0))</f>
        <v/>
      </c>
      <c r="G95" s="23" t="str">
        <f>IF(OR($B95-G$5&gt;74, $B95-G$5=73, $B95-G$5=1, $B95-G$5&lt;0),"",ROUND(($B95-G$5)*'점수 계산기'!$C$27+G$5*'점수 계산기'!$C$28+'점수 계산기'!$C$31,0))</f>
        <v/>
      </c>
      <c r="H95" s="23" t="str">
        <f>IF(OR($B95-H$5&gt;74, $B95-H$5=73, $B95-H$5=1, $B95-H$5&lt;0),"",ROUND(($B95-H$5)*'점수 계산기'!$C$27+H$5*'점수 계산기'!$C$28+'점수 계산기'!$C$31,0))</f>
        <v/>
      </c>
      <c r="I95" s="23" t="str">
        <f>IF(OR($B95-I$5&gt;74, $B95-I$5=73, $B95-I$5=1, $B95-I$5&lt;0),"",ROUND(($B95-I$5)*'점수 계산기'!$C$27+I$5*'점수 계산기'!$C$28+'점수 계산기'!$C$31,0))</f>
        <v/>
      </c>
      <c r="J95" s="23" t="str">
        <f>IF(OR($B95-J$5&gt;74, $B95-J$5=73, $B95-J$5=1, $B95-J$5&lt;0),"",ROUND(($B95-J$5)*'점수 계산기'!$C$27+J$5*'점수 계산기'!$C$28+'점수 계산기'!$C$31,0))</f>
        <v/>
      </c>
      <c r="K95" s="23" t="str">
        <f>IF(OR($B95-K$5&gt;74, $B95-K$5=73, $B95-K$5=1, $B95-K$5&lt;0),"",ROUND(($B95-K$5)*'점수 계산기'!$C$27+K$5*'점수 계산기'!$C$28+'점수 계산기'!$C$31,0))</f>
        <v/>
      </c>
      <c r="L95" s="23" t="str">
        <f>IF(OR($B95-L$5&gt;74, $B95-L$5=73, $B95-L$5=1, $B95-L$5&lt;0),"",ROUND(($B95-L$5)*'점수 계산기'!$C$27+L$5*'점수 계산기'!$C$28+'점수 계산기'!$C$31,0))</f>
        <v/>
      </c>
      <c r="M95" s="23" t="str">
        <f>IF(OR($B95-M$5&gt;74, $B95-M$5=73, $B95-M$5=1, $B95-M$5&lt;0),"",ROUND(($B95-M$5)*'점수 계산기'!$C$27+M$5*'점수 계산기'!$C$28+'점수 계산기'!$C$31,0))</f>
        <v/>
      </c>
      <c r="N95" s="23" t="str">
        <f>IF(OR($B95-N$5&gt;74, $B95-N$5=73, $B95-N$5=1, $B95-N$5&lt;0),"",ROUND(($B95-N$5)*'점수 계산기'!$C$27+N$5*'점수 계산기'!$C$28+'점수 계산기'!$C$31,0))</f>
        <v/>
      </c>
      <c r="O95" s="23" t="str">
        <f>IF(OR($B95-O$5&gt;74, $B95-O$5=73, $B95-O$5=1, $B95-O$5&lt;0),"",ROUND(($B95-O$5)*'점수 계산기'!$C$27+O$5*'점수 계산기'!$C$28+'점수 계산기'!$C$31,0))</f>
        <v/>
      </c>
      <c r="P95" s="23" t="str">
        <f>IF(OR($B95-P$5&gt;74, $B95-P$5=73, $B95-P$5=1, $B95-P$5&lt;0),"",ROUND(($B95-P$5)*'점수 계산기'!$C$27+P$5*'점수 계산기'!$C$28+'점수 계산기'!$C$31,0))</f>
        <v/>
      </c>
      <c r="Q95" s="23">
        <f>IF(OR($B95-Q$5&gt;74, $B95-Q$5=73, $B95-Q$5=1, $B95-Q$5&lt;0),"",ROUND(($B95-Q$5)*'점수 계산기'!$C$27+Q$5*'점수 계산기'!$C$28+'점수 계산기'!$C$31,0))</f>
        <v>71</v>
      </c>
      <c r="R95" s="23" t="str">
        <f>IF(OR($B95-R$5&gt;74, $B95-R$5=73, $B95-R$5=1, $B95-R$5&lt;0),"",ROUND(($B95-R$5)*'점수 계산기'!$C$27+R$5*'점수 계산기'!$C$28+'점수 계산기'!$C$31,0))</f>
        <v/>
      </c>
      <c r="S95" s="23">
        <f>IF(OR($B95-S$5&gt;74, $B95-S$5=73, $B95-S$5=1, $B95-S$5&lt;0),"",ROUND(($B95-S$5)*'점수 계산기'!$C$27+S$5*'점수 계산기'!$C$28+'점수 계산기'!$C$31,0))</f>
        <v>71</v>
      </c>
      <c r="T95" s="23">
        <f>IF(OR($B95-T$5&gt;74, $B95-T$5=73, $B95-T$5=1, $B95-T$5&lt;0),"",ROUND(($B95-T$5)*'점수 계산기'!$C$27+T$5*'점수 계산기'!$C$28+'점수 계산기'!$C$31,0))</f>
        <v>71</v>
      </c>
      <c r="U95" s="23">
        <f>IF(OR($B95-U$5&gt;74, $B95-U$5=73, $B95-U$5=1, $B95-U$5&lt;0),"",ROUND(($B95-U$5)*'점수 계산기'!$C$27+U$5*'점수 계산기'!$C$28+'점수 계산기'!$C$31,0))</f>
        <v>71</v>
      </c>
      <c r="V95" s="23">
        <f>IF(OR($B95-V$5&gt;74, $B95-V$5=73, $B95-V$5=1, $B95-V$5&lt;0),"",ROUND(($B95-V$5)*'점수 계산기'!$C$27+V$5*'점수 계산기'!$C$28+'점수 계산기'!$C$31,0))</f>
        <v>71</v>
      </c>
      <c r="W95" s="23">
        <f>IF(OR($B95-W$5&gt;74, $B95-W$5=73, $B95-W$5=1, $B95-W$5&lt;0),"",ROUND(($B95-W$5)*'점수 계산기'!$C$27+W$5*'점수 계산기'!$C$28+'점수 계산기'!$C$31,0))</f>
        <v>71</v>
      </c>
      <c r="X95" s="23">
        <f>IF(OR($B95-X$5&gt;74, $B95-X$5=73, $B95-X$5=1, $B95-X$5&lt;0),"",ROUND(($B95-X$5)*'점수 계산기'!$C$27+X$5*'점수 계산기'!$C$28+'점수 계산기'!$C$31,0))</f>
        <v>72</v>
      </c>
      <c r="Y95" s="23">
        <f>IF(OR($B95-Y$5&gt;74, $B95-Y$5=73, $B95-Y$5=1, $B95-Y$5&lt;0),"",ROUND(($B95-Y$5)*'점수 계산기'!$C$27+Y$5*'점수 계산기'!$C$28+'점수 계산기'!$C$31,0))</f>
        <v>72</v>
      </c>
      <c r="Z95" s="23">
        <f>IF(OR($B95-Z$5&gt;74, $B95-Z$5=73, $B95-Z$5=1, $B95-Z$5&lt;0),"",ROUND(($B95-Z$5)*'점수 계산기'!$C$27+Z$5*'점수 계산기'!$C$28+'점수 계산기'!$C$31,0))</f>
        <v>72</v>
      </c>
      <c r="AA95" s="24">
        <f>IF(OR($B95-AA$5&gt;74, $B95-AA$5=73, $B95-AA$5=1, $B95-AA$5&lt;0),"",ROUND(($B95-AA$5)*'점수 계산기'!$C$27+AA$5*'점수 계산기'!$C$28+'점수 계산기'!$C$31,0))</f>
        <v>72</v>
      </c>
      <c r="AB95" s="10"/>
      <c r="AC95" s="10">
        <f t="shared" si="7"/>
        <v>71</v>
      </c>
      <c r="AD95" s="10">
        <f t="shared" si="8"/>
        <v>72</v>
      </c>
      <c r="AE95" s="10" t="str">
        <f t="shared" si="10"/>
        <v>71 ~ 72</v>
      </c>
      <c r="AF95" s="10">
        <f t="shared" si="11"/>
        <v>8</v>
      </c>
      <c r="AG95" s="10">
        <f t="shared" si="11"/>
        <v>8</v>
      </c>
      <c r="AH95" s="10">
        <f t="shared" si="12"/>
        <v>8</v>
      </c>
      <c r="AI95" s="10" t="str">
        <f t="shared" si="9"/>
        <v>8등급</v>
      </c>
      <c r="AJ95" s="11" t="e">
        <f>IF(AC95=AD95,VLOOKUP(AE95,'인원 입력 기능'!$B$5:$F$102,6,0), VLOOKUP(AC95,'인원 입력 기능'!$B$5:$F$102,6,0)&amp;" ~ "&amp;VLOOKUP(AD95,'인원 입력 기능'!$B$5:$F$102,6,0))</f>
        <v>#REF!</v>
      </c>
    </row>
    <row r="96" spans="1:36" ht="21" customHeight="1" x14ac:dyDescent="0.45">
      <c r="A96" s="7"/>
      <c r="B96" s="37">
        <v>10</v>
      </c>
      <c r="C96" s="23" t="str">
        <f>IF(OR($B96-C$5&gt;74, $B96-C$5=73, $B96-C$5=1, $B96-C$5&lt;0),"",ROUND(($B96-C$5)*'점수 계산기'!$C$27+C$5*'점수 계산기'!$C$28+'점수 계산기'!$C$31,0))</f>
        <v/>
      </c>
      <c r="D96" s="23" t="str">
        <f>IF(OR($B96-D$5&gt;74, $B96-D$5=73, $B96-D$5=1, $B96-D$5&lt;0),"",ROUND(($B96-D$5)*'점수 계산기'!$C$27+D$5*'점수 계산기'!$C$28+'점수 계산기'!$C$31,0))</f>
        <v/>
      </c>
      <c r="E96" s="23" t="str">
        <f>IF(OR($B96-E$5&gt;74, $B96-E$5=73, $B96-E$5=1, $B96-E$5&lt;0),"",ROUND(($B96-E$5)*'점수 계산기'!$C$27+E$5*'점수 계산기'!$C$28+'점수 계산기'!$C$31,0))</f>
        <v/>
      </c>
      <c r="F96" s="23" t="str">
        <f>IF(OR($B96-F$5&gt;74, $B96-F$5=73, $B96-F$5=1, $B96-F$5&lt;0),"",ROUND(($B96-F$5)*'점수 계산기'!$C$27+F$5*'점수 계산기'!$C$28+'점수 계산기'!$C$31,0))</f>
        <v/>
      </c>
      <c r="G96" s="23" t="str">
        <f>IF(OR($B96-G$5&gt;74, $B96-G$5=73, $B96-G$5=1, $B96-G$5&lt;0),"",ROUND(($B96-G$5)*'점수 계산기'!$C$27+G$5*'점수 계산기'!$C$28+'점수 계산기'!$C$31,0))</f>
        <v/>
      </c>
      <c r="H96" s="23" t="str">
        <f>IF(OR($B96-H$5&gt;74, $B96-H$5=73, $B96-H$5=1, $B96-H$5&lt;0),"",ROUND(($B96-H$5)*'점수 계산기'!$C$27+H$5*'점수 계산기'!$C$28+'점수 계산기'!$C$31,0))</f>
        <v/>
      </c>
      <c r="I96" s="23" t="str">
        <f>IF(OR($B96-I$5&gt;74, $B96-I$5=73, $B96-I$5=1, $B96-I$5&lt;0),"",ROUND(($B96-I$5)*'점수 계산기'!$C$27+I$5*'점수 계산기'!$C$28+'점수 계산기'!$C$31,0))</f>
        <v/>
      </c>
      <c r="J96" s="23" t="str">
        <f>IF(OR($B96-J$5&gt;74, $B96-J$5=73, $B96-J$5=1, $B96-J$5&lt;0),"",ROUND(($B96-J$5)*'점수 계산기'!$C$27+J$5*'점수 계산기'!$C$28+'점수 계산기'!$C$31,0))</f>
        <v/>
      </c>
      <c r="K96" s="23" t="str">
        <f>IF(OR($B96-K$5&gt;74, $B96-K$5=73, $B96-K$5=1, $B96-K$5&lt;0),"",ROUND(($B96-K$5)*'점수 계산기'!$C$27+K$5*'점수 계산기'!$C$28+'점수 계산기'!$C$31,0))</f>
        <v/>
      </c>
      <c r="L96" s="23" t="str">
        <f>IF(OR($B96-L$5&gt;74, $B96-L$5=73, $B96-L$5=1, $B96-L$5&lt;0),"",ROUND(($B96-L$5)*'점수 계산기'!$C$27+L$5*'점수 계산기'!$C$28+'점수 계산기'!$C$31,0))</f>
        <v/>
      </c>
      <c r="M96" s="23" t="str">
        <f>IF(OR($B96-M$5&gt;74, $B96-M$5=73, $B96-M$5=1, $B96-M$5&lt;0),"",ROUND(($B96-M$5)*'점수 계산기'!$C$27+M$5*'점수 계산기'!$C$28+'점수 계산기'!$C$31,0))</f>
        <v/>
      </c>
      <c r="N96" s="23" t="str">
        <f>IF(OR($B96-N$5&gt;74, $B96-N$5=73, $B96-N$5=1, $B96-N$5&lt;0),"",ROUND(($B96-N$5)*'점수 계산기'!$C$27+N$5*'점수 계산기'!$C$28+'점수 계산기'!$C$31,0))</f>
        <v/>
      </c>
      <c r="O96" s="23" t="str">
        <f>IF(OR($B96-O$5&gt;74, $B96-O$5=73, $B96-O$5=1, $B96-O$5&lt;0),"",ROUND(($B96-O$5)*'점수 계산기'!$C$27+O$5*'점수 계산기'!$C$28+'점수 계산기'!$C$31,0))</f>
        <v/>
      </c>
      <c r="P96" s="23" t="str">
        <f>IF(OR($B96-P$5&gt;74, $B96-P$5=73, $B96-P$5=1, $B96-P$5&lt;0),"",ROUND(($B96-P$5)*'점수 계산기'!$C$27+P$5*'점수 계산기'!$C$28+'점수 계산기'!$C$31,0))</f>
        <v/>
      </c>
      <c r="Q96" s="23" t="str">
        <f>IF(OR($B96-Q$5&gt;74, $B96-Q$5=73, $B96-Q$5=1, $B96-Q$5&lt;0),"",ROUND(($B96-Q$5)*'점수 계산기'!$C$27+Q$5*'점수 계산기'!$C$28+'점수 계산기'!$C$31,0))</f>
        <v/>
      </c>
      <c r="R96" s="23">
        <f>IF(OR($B96-R$5&gt;74, $B96-R$5=73, $B96-R$5=1, $B96-R$5&lt;0),"",ROUND(($B96-R$5)*'점수 계산기'!$C$27+R$5*'점수 계산기'!$C$28+'점수 계산기'!$C$31,0))</f>
        <v>70</v>
      </c>
      <c r="S96" s="23" t="str">
        <f>IF(OR($B96-S$5&gt;74, $B96-S$5=73, $B96-S$5=1, $B96-S$5&lt;0),"",ROUND(($B96-S$5)*'점수 계산기'!$C$27+S$5*'점수 계산기'!$C$28+'점수 계산기'!$C$31,0))</f>
        <v/>
      </c>
      <c r="T96" s="23">
        <f>IF(OR($B96-T$5&gt;74, $B96-T$5=73, $B96-T$5=1, $B96-T$5&lt;0),"",ROUND(($B96-T$5)*'점수 계산기'!$C$27+T$5*'점수 계산기'!$C$28+'점수 계산기'!$C$31,0))</f>
        <v>70</v>
      </c>
      <c r="U96" s="23">
        <f>IF(OR($B96-U$5&gt;74, $B96-U$5=73, $B96-U$5=1, $B96-U$5&lt;0),"",ROUND(($B96-U$5)*'점수 계산기'!$C$27+U$5*'점수 계산기'!$C$28+'점수 계산기'!$C$31,0))</f>
        <v>70</v>
      </c>
      <c r="V96" s="23">
        <f>IF(OR($B96-V$5&gt;74, $B96-V$5=73, $B96-V$5=1, $B96-V$5&lt;0),"",ROUND(($B96-V$5)*'점수 계산기'!$C$27+V$5*'점수 계산기'!$C$28+'점수 계산기'!$C$31,0))</f>
        <v>71</v>
      </c>
      <c r="W96" s="23">
        <f>IF(OR($B96-W$5&gt;74, $B96-W$5=73, $B96-W$5=1, $B96-W$5&lt;0),"",ROUND(($B96-W$5)*'점수 계산기'!$C$27+W$5*'점수 계산기'!$C$28+'점수 계산기'!$C$31,0))</f>
        <v>71</v>
      </c>
      <c r="X96" s="23">
        <f>IF(OR($B96-X$5&gt;74, $B96-X$5=73, $B96-X$5=1, $B96-X$5&lt;0),"",ROUND(($B96-X$5)*'점수 계산기'!$C$27+X$5*'점수 계산기'!$C$28+'점수 계산기'!$C$31,0))</f>
        <v>71</v>
      </c>
      <c r="Y96" s="23">
        <f>IF(OR($B96-Y$5&gt;74, $B96-Y$5=73, $B96-Y$5=1, $B96-Y$5&lt;0),"",ROUND(($B96-Y$5)*'점수 계산기'!$C$27+Y$5*'점수 계산기'!$C$28+'점수 계산기'!$C$31,0))</f>
        <v>71</v>
      </c>
      <c r="Z96" s="23">
        <f>IF(OR($B96-Z$5&gt;74, $B96-Z$5=73, $B96-Z$5=1, $B96-Z$5&lt;0),"",ROUND(($B96-Z$5)*'점수 계산기'!$C$27+Z$5*'점수 계산기'!$C$28+'점수 계산기'!$C$31,0))</f>
        <v>71</v>
      </c>
      <c r="AA96" s="24">
        <f>IF(OR($B96-AA$5&gt;74, $B96-AA$5=73, $B96-AA$5=1, $B96-AA$5&lt;0),"",ROUND(($B96-AA$5)*'점수 계산기'!$C$27+AA$5*'점수 계산기'!$C$28+'점수 계산기'!$C$31,0))</f>
        <v>71</v>
      </c>
      <c r="AB96" s="10"/>
      <c r="AC96" s="10">
        <f t="shared" si="7"/>
        <v>70</v>
      </c>
      <c r="AD96" s="10">
        <f t="shared" si="8"/>
        <v>71</v>
      </c>
      <c r="AE96" s="10" t="str">
        <f t="shared" si="10"/>
        <v>70 ~ 71</v>
      </c>
      <c r="AF96" s="10">
        <f t="shared" si="11"/>
        <v>9</v>
      </c>
      <c r="AG96" s="10">
        <f t="shared" si="11"/>
        <v>8</v>
      </c>
      <c r="AH96" s="10" t="str">
        <f t="shared" si="12"/>
        <v>9 ~ 8</v>
      </c>
      <c r="AI96" s="10" t="str">
        <f t="shared" si="9"/>
        <v>조건부 8등급</v>
      </c>
      <c r="AJ96" s="11" t="e">
        <f>IF(AC96=AD96,VLOOKUP(AE96,'인원 입력 기능'!$B$5:$F$102,6,0), VLOOKUP(AC96,'인원 입력 기능'!$B$5:$F$102,6,0)&amp;" ~ "&amp;VLOOKUP(AD96,'인원 입력 기능'!$B$5:$F$102,6,0))</f>
        <v>#REF!</v>
      </c>
    </row>
    <row r="97" spans="1:36" ht="21" customHeight="1" x14ac:dyDescent="0.45">
      <c r="A97" s="7"/>
      <c r="B97" s="37">
        <v>9</v>
      </c>
      <c r="C97" s="23" t="str">
        <f>IF(OR($B97-C$5&gt;74, $B97-C$5=73, $B97-C$5=1, $B97-C$5&lt;0),"",ROUND(($B97-C$5)*'점수 계산기'!$C$27+C$5*'점수 계산기'!$C$28+'점수 계산기'!$C$31,0))</f>
        <v/>
      </c>
      <c r="D97" s="23" t="str">
        <f>IF(OR($B97-D$5&gt;74, $B97-D$5=73, $B97-D$5=1, $B97-D$5&lt;0),"",ROUND(($B97-D$5)*'점수 계산기'!$C$27+D$5*'점수 계산기'!$C$28+'점수 계산기'!$C$31,0))</f>
        <v/>
      </c>
      <c r="E97" s="23" t="str">
        <f>IF(OR($B97-E$5&gt;74, $B97-E$5=73, $B97-E$5=1, $B97-E$5&lt;0),"",ROUND(($B97-E$5)*'점수 계산기'!$C$27+E$5*'점수 계산기'!$C$28+'점수 계산기'!$C$31,0))</f>
        <v/>
      </c>
      <c r="F97" s="23" t="str">
        <f>IF(OR($B97-F$5&gt;74, $B97-F$5=73, $B97-F$5=1, $B97-F$5&lt;0),"",ROUND(($B97-F$5)*'점수 계산기'!$C$27+F$5*'점수 계산기'!$C$28+'점수 계산기'!$C$31,0))</f>
        <v/>
      </c>
      <c r="G97" s="23" t="str">
        <f>IF(OR($B97-G$5&gt;74, $B97-G$5=73, $B97-G$5=1, $B97-G$5&lt;0),"",ROUND(($B97-G$5)*'점수 계산기'!$C$27+G$5*'점수 계산기'!$C$28+'점수 계산기'!$C$31,0))</f>
        <v/>
      </c>
      <c r="H97" s="23" t="str">
        <f>IF(OR($B97-H$5&gt;74, $B97-H$5=73, $B97-H$5=1, $B97-H$5&lt;0),"",ROUND(($B97-H$5)*'점수 계산기'!$C$27+H$5*'점수 계산기'!$C$28+'점수 계산기'!$C$31,0))</f>
        <v/>
      </c>
      <c r="I97" s="23" t="str">
        <f>IF(OR($B97-I$5&gt;74, $B97-I$5=73, $B97-I$5=1, $B97-I$5&lt;0),"",ROUND(($B97-I$5)*'점수 계산기'!$C$27+I$5*'점수 계산기'!$C$28+'점수 계산기'!$C$31,0))</f>
        <v/>
      </c>
      <c r="J97" s="23" t="str">
        <f>IF(OR($B97-J$5&gt;74, $B97-J$5=73, $B97-J$5=1, $B97-J$5&lt;0),"",ROUND(($B97-J$5)*'점수 계산기'!$C$27+J$5*'점수 계산기'!$C$28+'점수 계산기'!$C$31,0))</f>
        <v/>
      </c>
      <c r="K97" s="23" t="str">
        <f>IF(OR($B97-K$5&gt;74, $B97-K$5=73, $B97-K$5=1, $B97-K$5&lt;0),"",ROUND(($B97-K$5)*'점수 계산기'!$C$27+K$5*'점수 계산기'!$C$28+'점수 계산기'!$C$31,0))</f>
        <v/>
      </c>
      <c r="L97" s="23" t="str">
        <f>IF(OR($B97-L$5&gt;74, $B97-L$5=73, $B97-L$5=1, $B97-L$5&lt;0),"",ROUND(($B97-L$5)*'점수 계산기'!$C$27+L$5*'점수 계산기'!$C$28+'점수 계산기'!$C$31,0))</f>
        <v/>
      </c>
      <c r="M97" s="23" t="str">
        <f>IF(OR($B97-M$5&gt;74, $B97-M$5=73, $B97-M$5=1, $B97-M$5&lt;0),"",ROUND(($B97-M$5)*'점수 계산기'!$C$27+M$5*'점수 계산기'!$C$28+'점수 계산기'!$C$31,0))</f>
        <v/>
      </c>
      <c r="N97" s="23" t="str">
        <f>IF(OR($B97-N$5&gt;74, $B97-N$5=73, $B97-N$5=1, $B97-N$5&lt;0),"",ROUND(($B97-N$5)*'점수 계산기'!$C$27+N$5*'점수 계산기'!$C$28+'점수 계산기'!$C$31,0))</f>
        <v/>
      </c>
      <c r="O97" s="23" t="str">
        <f>IF(OR($B97-O$5&gt;74, $B97-O$5=73, $B97-O$5=1, $B97-O$5&lt;0),"",ROUND(($B97-O$5)*'점수 계산기'!$C$27+O$5*'점수 계산기'!$C$28+'점수 계산기'!$C$31,0))</f>
        <v/>
      </c>
      <c r="P97" s="23" t="str">
        <f>IF(OR($B97-P$5&gt;74, $B97-P$5=73, $B97-P$5=1, $B97-P$5&lt;0),"",ROUND(($B97-P$5)*'점수 계산기'!$C$27+P$5*'점수 계산기'!$C$28+'점수 계산기'!$C$31,0))</f>
        <v/>
      </c>
      <c r="Q97" s="23" t="str">
        <f>IF(OR($B97-Q$5&gt;74, $B97-Q$5=73, $B97-Q$5=1, $B97-Q$5&lt;0),"",ROUND(($B97-Q$5)*'점수 계산기'!$C$27+Q$5*'점수 계산기'!$C$28+'점수 계산기'!$C$31,0))</f>
        <v/>
      </c>
      <c r="R97" s="23" t="str">
        <f>IF(OR($B97-R$5&gt;74, $B97-R$5=73, $B97-R$5=1, $B97-R$5&lt;0),"",ROUND(($B97-R$5)*'점수 계산기'!$C$27+R$5*'점수 계산기'!$C$28+'점수 계산기'!$C$31,0))</f>
        <v/>
      </c>
      <c r="S97" s="23">
        <f>IF(OR($B97-S$5&gt;74, $B97-S$5=73, $B97-S$5=1, $B97-S$5&lt;0),"",ROUND(($B97-S$5)*'점수 계산기'!$C$27+S$5*'점수 계산기'!$C$28+'점수 계산기'!$C$31,0))</f>
        <v>69</v>
      </c>
      <c r="T97" s="23" t="str">
        <f>IF(OR($B97-T$5&gt;74, $B97-T$5=73, $B97-T$5=1, $B97-T$5&lt;0),"",ROUND(($B97-T$5)*'점수 계산기'!$C$27+T$5*'점수 계산기'!$C$28+'점수 계산기'!$C$31,0))</f>
        <v/>
      </c>
      <c r="U97" s="23">
        <f>IF(OR($B97-U$5&gt;74, $B97-U$5=73, $B97-U$5=1, $B97-U$5&lt;0),"",ROUND(($B97-U$5)*'점수 계산기'!$C$27+U$5*'점수 계산기'!$C$28+'점수 계산기'!$C$31,0))</f>
        <v>70</v>
      </c>
      <c r="V97" s="23">
        <f>IF(OR($B97-V$5&gt;74, $B97-V$5=73, $B97-V$5=1, $B97-V$5&lt;0),"",ROUND(($B97-V$5)*'점수 계산기'!$C$27+V$5*'점수 계산기'!$C$28+'점수 계산기'!$C$31,0))</f>
        <v>70</v>
      </c>
      <c r="W97" s="23">
        <f>IF(OR($B97-W$5&gt;74, $B97-W$5=73, $B97-W$5=1, $B97-W$5&lt;0),"",ROUND(($B97-W$5)*'점수 계산기'!$C$27+W$5*'점수 계산기'!$C$28+'점수 계산기'!$C$31,0))</f>
        <v>70</v>
      </c>
      <c r="X97" s="23">
        <f>IF(OR($B97-X$5&gt;74, $B97-X$5=73, $B97-X$5=1, $B97-X$5&lt;0),"",ROUND(($B97-X$5)*'점수 계산기'!$C$27+X$5*'점수 계산기'!$C$28+'점수 계산기'!$C$31,0))</f>
        <v>70</v>
      </c>
      <c r="Y97" s="23">
        <f>IF(OR($B97-Y$5&gt;74, $B97-Y$5=73, $B97-Y$5=1, $B97-Y$5&lt;0),"",ROUND(($B97-Y$5)*'점수 계산기'!$C$27+Y$5*'점수 계산기'!$C$28+'점수 계산기'!$C$31,0))</f>
        <v>70</v>
      </c>
      <c r="Z97" s="23">
        <f>IF(OR($B97-Z$5&gt;74, $B97-Z$5=73, $B97-Z$5=1, $B97-Z$5&lt;0),"",ROUND(($B97-Z$5)*'점수 계산기'!$C$27+Z$5*'점수 계산기'!$C$28+'점수 계산기'!$C$31,0))</f>
        <v>70</v>
      </c>
      <c r="AA97" s="24">
        <f>IF(OR($B97-AA$5&gt;74, $B97-AA$5=73, $B97-AA$5=1, $B97-AA$5&lt;0),"",ROUND(($B97-AA$5)*'점수 계산기'!$C$27+AA$5*'점수 계산기'!$C$28+'점수 계산기'!$C$31,0))</f>
        <v>70</v>
      </c>
      <c r="AB97" s="10"/>
      <c r="AC97" s="10">
        <f t="shared" si="7"/>
        <v>69</v>
      </c>
      <c r="AD97" s="10">
        <f t="shared" si="8"/>
        <v>70</v>
      </c>
      <c r="AE97" s="10" t="str">
        <f t="shared" si="10"/>
        <v>69 ~ 70</v>
      </c>
      <c r="AF97" s="10">
        <f t="shared" si="11"/>
        <v>9</v>
      </c>
      <c r="AG97" s="10">
        <f t="shared" si="11"/>
        <v>9</v>
      </c>
      <c r="AH97" s="10">
        <f t="shared" si="12"/>
        <v>9</v>
      </c>
      <c r="AI97" s="10" t="str">
        <f t="shared" si="9"/>
        <v>9등급</v>
      </c>
      <c r="AJ97" s="11" t="e">
        <f>IF(AC97=AD97,VLOOKUP(AE97,'인원 입력 기능'!$B$5:$F$102,6,0), VLOOKUP(AC97,'인원 입력 기능'!$B$5:$F$102,6,0)&amp;" ~ "&amp;VLOOKUP(AD97,'인원 입력 기능'!$B$5:$F$102,6,0))</f>
        <v>#REF!</v>
      </c>
    </row>
    <row r="98" spans="1:36" ht="21" customHeight="1" x14ac:dyDescent="0.45">
      <c r="A98" s="7"/>
      <c r="B98" s="38">
        <v>8</v>
      </c>
      <c r="C98" s="25" t="str">
        <f>IF(OR($B98-C$5&gt;74, $B98-C$5=73, $B98-C$5=1, $B98-C$5&lt;0),"",ROUND(($B98-C$5)*'점수 계산기'!$C$27+C$5*'점수 계산기'!$C$28+'점수 계산기'!$C$31,0))</f>
        <v/>
      </c>
      <c r="D98" s="25" t="str">
        <f>IF(OR($B98-D$5&gt;74, $B98-D$5=73, $B98-D$5=1, $B98-D$5&lt;0),"",ROUND(($B98-D$5)*'점수 계산기'!$C$27+D$5*'점수 계산기'!$C$28+'점수 계산기'!$C$31,0))</f>
        <v/>
      </c>
      <c r="E98" s="25" t="str">
        <f>IF(OR($B98-E$5&gt;74, $B98-E$5=73, $B98-E$5=1, $B98-E$5&lt;0),"",ROUND(($B98-E$5)*'점수 계산기'!$C$27+E$5*'점수 계산기'!$C$28+'점수 계산기'!$C$31,0))</f>
        <v/>
      </c>
      <c r="F98" s="25" t="str">
        <f>IF(OR($B98-F$5&gt;74, $B98-F$5=73, $B98-F$5=1, $B98-F$5&lt;0),"",ROUND(($B98-F$5)*'점수 계산기'!$C$27+F$5*'점수 계산기'!$C$28+'점수 계산기'!$C$31,0))</f>
        <v/>
      </c>
      <c r="G98" s="25" t="str">
        <f>IF(OR($B98-G$5&gt;74, $B98-G$5=73, $B98-G$5=1, $B98-G$5&lt;0),"",ROUND(($B98-G$5)*'점수 계산기'!$C$27+G$5*'점수 계산기'!$C$28+'점수 계산기'!$C$31,0))</f>
        <v/>
      </c>
      <c r="H98" s="25" t="str">
        <f>IF(OR($B98-H$5&gt;74, $B98-H$5=73, $B98-H$5=1, $B98-H$5&lt;0),"",ROUND(($B98-H$5)*'점수 계산기'!$C$27+H$5*'점수 계산기'!$C$28+'점수 계산기'!$C$31,0))</f>
        <v/>
      </c>
      <c r="I98" s="25" t="str">
        <f>IF(OR($B98-I$5&gt;74, $B98-I$5=73, $B98-I$5=1, $B98-I$5&lt;0),"",ROUND(($B98-I$5)*'점수 계산기'!$C$27+I$5*'점수 계산기'!$C$28+'점수 계산기'!$C$31,0))</f>
        <v/>
      </c>
      <c r="J98" s="25" t="str">
        <f>IF(OR($B98-J$5&gt;74, $B98-J$5=73, $B98-J$5=1, $B98-J$5&lt;0),"",ROUND(($B98-J$5)*'점수 계산기'!$C$27+J$5*'점수 계산기'!$C$28+'점수 계산기'!$C$31,0))</f>
        <v/>
      </c>
      <c r="K98" s="25" t="str">
        <f>IF(OR($B98-K$5&gt;74, $B98-K$5=73, $B98-K$5=1, $B98-K$5&lt;0),"",ROUND(($B98-K$5)*'점수 계산기'!$C$27+K$5*'점수 계산기'!$C$28+'점수 계산기'!$C$31,0))</f>
        <v/>
      </c>
      <c r="L98" s="25" t="str">
        <f>IF(OR($B98-L$5&gt;74, $B98-L$5=73, $B98-L$5=1, $B98-L$5&lt;0),"",ROUND(($B98-L$5)*'점수 계산기'!$C$27+L$5*'점수 계산기'!$C$28+'점수 계산기'!$C$31,0))</f>
        <v/>
      </c>
      <c r="M98" s="25" t="str">
        <f>IF(OR($B98-M$5&gt;74, $B98-M$5=73, $B98-M$5=1, $B98-M$5&lt;0),"",ROUND(($B98-M$5)*'점수 계산기'!$C$27+M$5*'점수 계산기'!$C$28+'점수 계산기'!$C$31,0))</f>
        <v/>
      </c>
      <c r="N98" s="25" t="str">
        <f>IF(OR($B98-N$5&gt;74, $B98-N$5=73, $B98-N$5=1, $B98-N$5&lt;0),"",ROUND(($B98-N$5)*'점수 계산기'!$C$27+N$5*'점수 계산기'!$C$28+'점수 계산기'!$C$31,0))</f>
        <v/>
      </c>
      <c r="O98" s="25" t="str">
        <f>IF(OR($B98-O$5&gt;74, $B98-O$5=73, $B98-O$5=1, $B98-O$5&lt;0),"",ROUND(($B98-O$5)*'점수 계산기'!$C$27+O$5*'점수 계산기'!$C$28+'점수 계산기'!$C$31,0))</f>
        <v/>
      </c>
      <c r="P98" s="25" t="str">
        <f>IF(OR($B98-P$5&gt;74, $B98-P$5=73, $B98-P$5=1, $B98-P$5&lt;0),"",ROUND(($B98-P$5)*'점수 계산기'!$C$27+P$5*'점수 계산기'!$C$28+'점수 계산기'!$C$31,0))</f>
        <v/>
      </c>
      <c r="Q98" s="25" t="str">
        <f>IF(OR($B98-Q$5&gt;74, $B98-Q$5=73, $B98-Q$5=1, $B98-Q$5&lt;0),"",ROUND(($B98-Q$5)*'점수 계산기'!$C$27+Q$5*'점수 계산기'!$C$28+'점수 계산기'!$C$31,0))</f>
        <v/>
      </c>
      <c r="R98" s="25" t="str">
        <f>IF(OR($B98-R$5&gt;74, $B98-R$5=73, $B98-R$5=1, $B98-R$5&lt;0),"",ROUND(($B98-R$5)*'점수 계산기'!$C$27+R$5*'점수 계산기'!$C$28+'점수 계산기'!$C$31,0))</f>
        <v/>
      </c>
      <c r="S98" s="25" t="str">
        <f>IF(OR($B98-S$5&gt;74, $B98-S$5=73, $B98-S$5=1, $B98-S$5&lt;0),"",ROUND(($B98-S$5)*'점수 계산기'!$C$27+S$5*'점수 계산기'!$C$28+'점수 계산기'!$C$31,0))</f>
        <v/>
      </c>
      <c r="T98" s="25">
        <f>IF(OR($B98-T$5&gt;74, $B98-T$5=73, $B98-T$5=1, $B98-T$5&lt;0),"",ROUND(($B98-T$5)*'점수 계산기'!$C$27+T$5*'점수 계산기'!$C$28+'점수 계산기'!$C$31,0))</f>
        <v>69</v>
      </c>
      <c r="U98" s="25" t="str">
        <f>IF(OR($B98-U$5&gt;74, $B98-U$5=73, $B98-U$5=1, $B98-U$5&lt;0),"",ROUND(($B98-U$5)*'점수 계산기'!$C$27+U$5*'점수 계산기'!$C$28+'점수 계산기'!$C$31,0))</f>
        <v/>
      </c>
      <c r="V98" s="25">
        <f>IF(OR($B98-V$5&gt;74, $B98-V$5=73, $B98-V$5=1, $B98-V$5&lt;0),"",ROUND(($B98-V$5)*'점수 계산기'!$C$27+V$5*'점수 계산기'!$C$28+'점수 계산기'!$C$31,0))</f>
        <v>69</v>
      </c>
      <c r="W98" s="25">
        <f>IF(OR($B98-W$5&gt;74, $B98-W$5=73, $B98-W$5=1, $B98-W$5&lt;0),"",ROUND(($B98-W$5)*'점수 계산기'!$C$27+W$5*'점수 계산기'!$C$28+'점수 계산기'!$C$31,0))</f>
        <v>69</v>
      </c>
      <c r="X98" s="25">
        <f>IF(OR($B98-X$5&gt;74, $B98-X$5=73, $B98-X$5=1, $B98-X$5&lt;0),"",ROUND(($B98-X$5)*'점수 계산기'!$C$27+X$5*'점수 계산기'!$C$28+'점수 계산기'!$C$31,0))</f>
        <v>69</v>
      </c>
      <c r="Y98" s="25">
        <f>IF(OR($B98-Y$5&gt;74, $B98-Y$5=73, $B98-Y$5=1, $B98-Y$5&lt;0),"",ROUND(($B98-Y$5)*'점수 계산기'!$C$27+Y$5*'점수 계산기'!$C$28+'점수 계산기'!$C$31,0))</f>
        <v>69</v>
      </c>
      <c r="Z98" s="25">
        <f>IF(OR($B98-Z$5&gt;74, $B98-Z$5=73, $B98-Z$5=1, $B98-Z$5&lt;0),"",ROUND(($B98-Z$5)*'점수 계산기'!$C$27+Z$5*'점수 계산기'!$C$28+'점수 계산기'!$C$31,0))</f>
        <v>69</v>
      </c>
      <c r="AA98" s="26">
        <f>IF(OR($B98-AA$5&gt;74, $B98-AA$5=73, $B98-AA$5=1, $B98-AA$5&lt;0),"",ROUND(($B98-AA$5)*'점수 계산기'!$C$27+AA$5*'점수 계산기'!$C$28+'점수 계산기'!$C$31,0))</f>
        <v>69</v>
      </c>
      <c r="AB98" s="10"/>
      <c r="AC98" s="10">
        <f t="shared" si="7"/>
        <v>69</v>
      </c>
      <c r="AD98" s="10">
        <f t="shared" si="8"/>
        <v>69</v>
      </c>
      <c r="AE98" s="10">
        <f t="shared" si="10"/>
        <v>69</v>
      </c>
      <c r="AF98" s="10">
        <f t="shared" si="11"/>
        <v>9</v>
      </c>
      <c r="AG98" s="10">
        <f t="shared" si="11"/>
        <v>9</v>
      </c>
      <c r="AH98" s="10">
        <f t="shared" si="12"/>
        <v>9</v>
      </c>
      <c r="AI98" s="10" t="str">
        <f t="shared" si="9"/>
        <v>9등급</v>
      </c>
      <c r="AJ98" s="11" t="e">
        <f>IF(AC98=AD98,VLOOKUP(AE98,'인원 입력 기능'!$B$5:$F$102,6,0), VLOOKUP(AC98,'인원 입력 기능'!$B$5:$F$102,6,0)&amp;" ~ "&amp;VLOOKUP(AD98,'인원 입력 기능'!$B$5:$F$102,6,0))</f>
        <v>#REF!</v>
      </c>
    </row>
    <row r="99" spans="1:36" ht="21" customHeight="1" x14ac:dyDescent="0.45">
      <c r="A99" s="7"/>
      <c r="B99" s="38">
        <v>7</v>
      </c>
      <c r="C99" s="25" t="str">
        <f>IF(OR($B99-C$5&gt;74, $B99-C$5=73, $B99-C$5=1, $B99-C$5&lt;0),"",ROUND(($B99-C$5)*'점수 계산기'!$C$27+C$5*'점수 계산기'!$C$28+'점수 계산기'!$C$31,0))</f>
        <v/>
      </c>
      <c r="D99" s="25" t="str">
        <f>IF(OR($B99-D$5&gt;74, $B99-D$5=73, $B99-D$5=1, $B99-D$5&lt;0),"",ROUND(($B99-D$5)*'점수 계산기'!$C$27+D$5*'점수 계산기'!$C$28+'점수 계산기'!$C$31,0))</f>
        <v/>
      </c>
      <c r="E99" s="25" t="str">
        <f>IF(OR($B99-E$5&gt;74, $B99-E$5=73, $B99-E$5=1, $B99-E$5&lt;0),"",ROUND(($B99-E$5)*'점수 계산기'!$C$27+E$5*'점수 계산기'!$C$28+'점수 계산기'!$C$31,0))</f>
        <v/>
      </c>
      <c r="F99" s="25" t="str">
        <f>IF(OR($B99-F$5&gt;74, $B99-F$5=73, $B99-F$5=1, $B99-F$5&lt;0),"",ROUND(($B99-F$5)*'점수 계산기'!$C$27+F$5*'점수 계산기'!$C$28+'점수 계산기'!$C$31,0))</f>
        <v/>
      </c>
      <c r="G99" s="25" t="str">
        <f>IF(OR($B99-G$5&gt;74, $B99-G$5=73, $B99-G$5=1, $B99-G$5&lt;0),"",ROUND(($B99-G$5)*'점수 계산기'!$C$27+G$5*'점수 계산기'!$C$28+'점수 계산기'!$C$31,0))</f>
        <v/>
      </c>
      <c r="H99" s="25" t="str">
        <f>IF(OR($B99-H$5&gt;74, $B99-H$5=73, $B99-H$5=1, $B99-H$5&lt;0),"",ROUND(($B99-H$5)*'점수 계산기'!$C$27+H$5*'점수 계산기'!$C$28+'점수 계산기'!$C$31,0))</f>
        <v/>
      </c>
      <c r="I99" s="25" t="str">
        <f>IF(OR($B99-I$5&gt;74, $B99-I$5=73, $B99-I$5=1, $B99-I$5&lt;0),"",ROUND(($B99-I$5)*'점수 계산기'!$C$27+I$5*'점수 계산기'!$C$28+'점수 계산기'!$C$31,0))</f>
        <v/>
      </c>
      <c r="J99" s="25" t="str">
        <f>IF(OR($B99-J$5&gt;74, $B99-J$5=73, $B99-J$5=1, $B99-J$5&lt;0),"",ROUND(($B99-J$5)*'점수 계산기'!$C$27+J$5*'점수 계산기'!$C$28+'점수 계산기'!$C$31,0))</f>
        <v/>
      </c>
      <c r="K99" s="25" t="str">
        <f>IF(OR($B99-K$5&gt;74, $B99-K$5=73, $B99-K$5=1, $B99-K$5&lt;0),"",ROUND(($B99-K$5)*'점수 계산기'!$C$27+K$5*'점수 계산기'!$C$28+'점수 계산기'!$C$31,0))</f>
        <v/>
      </c>
      <c r="L99" s="25" t="str">
        <f>IF(OR($B99-L$5&gt;74, $B99-L$5=73, $B99-L$5=1, $B99-L$5&lt;0),"",ROUND(($B99-L$5)*'점수 계산기'!$C$27+L$5*'점수 계산기'!$C$28+'점수 계산기'!$C$31,0))</f>
        <v/>
      </c>
      <c r="M99" s="25" t="str">
        <f>IF(OR($B99-M$5&gt;74, $B99-M$5=73, $B99-M$5=1, $B99-M$5&lt;0),"",ROUND(($B99-M$5)*'점수 계산기'!$C$27+M$5*'점수 계산기'!$C$28+'점수 계산기'!$C$31,0))</f>
        <v/>
      </c>
      <c r="N99" s="25" t="str">
        <f>IF(OR($B99-N$5&gt;74, $B99-N$5=73, $B99-N$5=1, $B99-N$5&lt;0),"",ROUND(($B99-N$5)*'점수 계산기'!$C$27+N$5*'점수 계산기'!$C$28+'점수 계산기'!$C$31,0))</f>
        <v/>
      </c>
      <c r="O99" s="25" t="str">
        <f>IF(OR($B99-O$5&gt;74, $B99-O$5=73, $B99-O$5=1, $B99-O$5&lt;0),"",ROUND(($B99-O$5)*'점수 계산기'!$C$27+O$5*'점수 계산기'!$C$28+'점수 계산기'!$C$31,0))</f>
        <v/>
      </c>
      <c r="P99" s="25" t="str">
        <f>IF(OR($B99-P$5&gt;74, $B99-P$5=73, $B99-P$5=1, $B99-P$5&lt;0),"",ROUND(($B99-P$5)*'점수 계산기'!$C$27+P$5*'점수 계산기'!$C$28+'점수 계산기'!$C$31,0))</f>
        <v/>
      </c>
      <c r="Q99" s="25" t="str">
        <f>IF(OR($B99-Q$5&gt;74, $B99-Q$5=73, $B99-Q$5=1, $B99-Q$5&lt;0),"",ROUND(($B99-Q$5)*'점수 계산기'!$C$27+Q$5*'점수 계산기'!$C$28+'점수 계산기'!$C$31,0))</f>
        <v/>
      </c>
      <c r="R99" s="25" t="str">
        <f>IF(OR($B99-R$5&gt;74, $B99-R$5=73, $B99-R$5=1, $B99-R$5&lt;0),"",ROUND(($B99-R$5)*'점수 계산기'!$C$27+R$5*'점수 계산기'!$C$28+'점수 계산기'!$C$31,0))</f>
        <v/>
      </c>
      <c r="S99" s="25" t="str">
        <f>IF(OR($B99-S$5&gt;74, $B99-S$5=73, $B99-S$5=1, $B99-S$5&lt;0),"",ROUND(($B99-S$5)*'점수 계산기'!$C$27+S$5*'점수 계산기'!$C$28+'점수 계산기'!$C$31,0))</f>
        <v/>
      </c>
      <c r="T99" s="25" t="str">
        <f>IF(OR($B99-T$5&gt;74, $B99-T$5=73, $B99-T$5=1, $B99-T$5&lt;0),"",ROUND(($B99-T$5)*'점수 계산기'!$C$27+T$5*'점수 계산기'!$C$28+'점수 계산기'!$C$31,0))</f>
        <v/>
      </c>
      <c r="U99" s="25">
        <f>IF(OR($B99-U$5&gt;74, $B99-U$5=73, $B99-U$5=1, $B99-U$5&lt;0),"",ROUND(($B99-U$5)*'점수 계산기'!$C$27+U$5*'점수 계산기'!$C$28+'점수 계산기'!$C$31,0))</f>
        <v>68</v>
      </c>
      <c r="V99" s="25" t="str">
        <f>IF(OR($B99-V$5&gt;74, $B99-V$5=73, $B99-V$5=1, $B99-V$5&lt;0),"",ROUND(($B99-V$5)*'점수 계산기'!$C$27+V$5*'점수 계산기'!$C$28+'점수 계산기'!$C$31,0))</f>
        <v/>
      </c>
      <c r="W99" s="25">
        <f>IF(OR($B99-W$5&gt;74, $B99-W$5=73, $B99-W$5=1, $B99-W$5&lt;0),"",ROUND(($B99-W$5)*'점수 계산기'!$C$27+W$5*'점수 계산기'!$C$28+'점수 계산기'!$C$31,0))</f>
        <v>68</v>
      </c>
      <c r="X99" s="25">
        <f>IF(OR($B99-X$5&gt;74, $B99-X$5=73, $B99-X$5=1, $B99-X$5&lt;0),"",ROUND(($B99-X$5)*'점수 계산기'!$C$27+X$5*'점수 계산기'!$C$28+'점수 계산기'!$C$31,0))</f>
        <v>68</v>
      </c>
      <c r="Y99" s="25">
        <f>IF(OR($B99-Y$5&gt;74, $B99-Y$5=73, $B99-Y$5=1, $B99-Y$5&lt;0),"",ROUND(($B99-Y$5)*'점수 계산기'!$C$27+Y$5*'점수 계산기'!$C$28+'점수 계산기'!$C$31,0))</f>
        <v>68</v>
      </c>
      <c r="Z99" s="25">
        <f>IF(OR($B99-Z$5&gt;74, $B99-Z$5=73, $B99-Z$5=1, $B99-Z$5&lt;0),"",ROUND(($B99-Z$5)*'점수 계산기'!$C$27+Z$5*'점수 계산기'!$C$28+'점수 계산기'!$C$31,0))</f>
        <v>68</v>
      </c>
      <c r="AA99" s="26">
        <f>IF(OR($B99-AA$5&gt;74, $B99-AA$5=73, $B99-AA$5=1, $B99-AA$5&lt;0),"",ROUND(($B99-AA$5)*'점수 계산기'!$C$27+AA$5*'점수 계산기'!$C$28+'점수 계산기'!$C$31,0))</f>
        <v>69</v>
      </c>
      <c r="AB99" s="10"/>
      <c r="AC99" s="10">
        <f t="shared" si="7"/>
        <v>68</v>
      </c>
      <c r="AD99" s="10">
        <f t="shared" si="8"/>
        <v>69</v>
      </c>
      <c r="AE99" s="10" t="str">
        <f t="shared" si="10"/>
        <v>68 ~ 69</v>
      </c>
      <c r="AF99" s="10">
        <f t="shared" si="11"/>
        <v>9</v>
      </c>
      <c r="AG99" s="10">
        <f t="shared" si="11"/>
        <v>9</v>
      </c>
      <c r="AH99" s="10">
        <f t="shared" si="12"/>
        <v>9</v>
      </c>
      <c r="AI99" s="10" t="str">
        <f t="shared" si="9"/>
        <v>9등급</v>
      </c>
      <c r="AJ99" s="11" t="e">
        <f>IF(AC99=AD99,VLOOKUP(AE99,'인원 입력 기능'!$B$5:$F$102,6,0), VLOOKUP(AC99,'인원 입력 기능'!$B$5:$F$102,6,0)&amp;" ~ "&amp;VLOOKUP(AD99,'인원 입력 기능'!$B$5:$F$102,6,0))</f>
        <v>#REF!</v>
      </c>
    </row>
    <row r="100" spans="1:36" ht="21" customHeight="1" x14ac:dyDescent="0.45">
      <c r="A100" s="7"/>
      <c r="B100" s="38">
        <v>6</v>
      </c>
      <c r="C100" s="25" t="str">
        <f>IF(OR($B100-C$5&gt;74, $B100-C$5=73, $B100-C$5=1, $B100-C$5&lt;0),"",ROUND(($B100-C$5)*'점수 계산기'!$C$27+C$5*'점수 계산기'!$C$28+'점수 계산기'!$C$31,0))</f>
        <v/>
      </c>
      <c r="D100" s="25" t="str">
        <f>IF(OR($B100-D$5&gt;74, $B100-D$5=73, $B100-D$5=1, $B100-D$5&lt;0),"",ROUND(($B100-D$5)*'점수 계산기'!$C$27+D$5*'점수 계산기'!$C$28+'점수 계산기'!$C$31,0))</f>
        <v/>
      </c>
      <c r="E100" s="25" t="str">
        <f>IF(OR($B100-E$5&gt;74, $B100-E$5=73, $B100-E$5=1, $B100-E$5&lt;0),"",ROUND(($B100-E$5)*'점수 계산기'!$C$27+E$5*'점수 계산기'!$C$28+'점수 계산기'!$C$31,0))</f>
        <v/>
      </c>
      <c r="F100" s="25" t="str">
        <f>IF(OR($B100-F$5&gt;74, $B100-F$5=73, $B100-F$5=1, $B100-F$5&lt;0),"",ROUND(($B100-F$5)*'점수 계산기'!$C$27+F$5*'점수 계산기'!$C$28+'점수 계산기'!$C$31,0))</f>
        <v/>
      </c>
      <c r="G100" s="25" t="str">
        <f>IF(OR($B100-G$5&gt;74, $B100-G$5=73, $B100-G$5=1, $B100-G$5&lt;0),"",ROUND(($B100-G$5)*'점수 계산기'!$C$27+G$5*'점수 계산기'!$C$28+'점수 계산기'!$C$31,0))</f>
        <v/>
      </c>
      <c r="H100" s="25" t="str">
        <f>IF(OR($B100-H$5&gt;74, $B100-H$5=73, $B100-H$5=1, $B100-H$5&lt;0),"",ROUND(($B100-H$5)*'점수 계산기'!$C$27+H$5*'점수 계산기'!$C$28+'점수 계산기'!$C$31,0))</f>
        <v/>
      </c>
      <c r="I100" s="25" t="str">
        <f>IF(OR($B100-I$5&gt;74, $B100-I$5=73, $B100-I$5=1, $B100-I$5&lt;0),"",ROUND(($B100-I$5)*'점수 계산기'!$C$27+I$5*'점수 계산기'!$C$28+'점수 계산기'!$C$31,0))</f>
        <v/>
      </c>
      <c r="J100" s="25" t="str">
        <f>IF(OR($B100-J$5&gt;74, $B100-J$5=73, $B100-J$5=1, $B100-J$5&lt;0),"",ROUND(($B100-J$5)*'점수 계산기'!$C$27+J$5*'점수 계산기'!$C$28+'점수 계산기'!$C$31,0))</f>
        <v/>
      </c>
      <c r="K100" s="25" t="str">
        <f>IF(OR($B100-K$5&gt;74, $B100-K$5=73, $B100-K$5=1, $B100-K$5&lt;0),"",ROUND(($B100-K$5)*'점수 계산기'!$C$27+K$5*'점수 계산기'!$C$28+'점수 계산기'!$C$31,0))</f>
        <v/>
      </c>
      <c r="L100" s="25" t="str">
        <f>IF(OR($B100-L$5&gt;74, $B100-L$5=73, $B100-L$5=1, $B100-L$5&lt;0),"",ROUND(($B100-L$5)*'점수 계산기'!$C$27+L$5*'점수 계산기'!$C$28+'점수 계산기'!$C$31,0))</f>
        <v/>
      </c>
      <c r="M100" s="25" t="str">
        <f>IF(OR($B100-M$5&gt;74, $B100-M$5=73, $B100-M$5=1, $B100-M$5&lt;0),"",ROUND(($B100-M$5)*'점수 계산기'!$C$27+M$5*'점수 계산기'!$C$28+'점수 계산기'!$C$31,0))</f>
        <v/>
      </c>
      <c r="N100" s="25" t="str">
        <f>IF(OR($B100-N$5&gt;74, $B100-N$5=73, $B100-N$5=1, $B100-N$5&lt;0),"",ROUND(($B100-N$5)*'점수 계산기'!$C$27+N$5*'점수 계산기'!$C$28+'점수 계산기'!$C$31,0))</f>
        <v/>
      </c>
      <c r="O100" s="25" t="str">
        <f>IF(OR($B100-O$5&gt;74, $B100-O$5=73, $B100-O$5=1, $B100-O$5&lt;0),"",ROUND(($B100-O$5)*'점수 계산기'!$C$27+O$5*'점수 계산기'!$C$28+'점수 계산기'!$C$31,0))</f>
        <v/>
      </c>
      <c r="P100" s="25" t="str">
        <f>IF(OR($B100-P$5&gt;74, $B100-P$5=73, $B100-P$5=1, $B100-P$5&lt;0),"",ROUND(($B100-P$5)*'점수 계산기'!$C$27+P$5*'점수 계산기'!$C$28+'점수 계산기'!$C$31,0))</f>
        <v/>
      </c>
      <c r="Q100" s="25" t="str">
        <f>IF(OR($B100-Q$5&gt;74, $B100-Q$5=73, $B100-Q$5=1, $B100-Q$5&lt;0),"",ROUND(($B100-Q$5)*'점수 계산기'!$C$27+Q$5*'점수 계산기'!$C$28+'점수 계산기'!$C$31,0))</f>
        <v/>
      </c>
      <c r="R100" s="25" t="str">
        <f>IF(OR($B100-R$5&gt;74, $B100-R$5=73, $B100-R$5=1, $B100-R$5&lt;0),"",ROUND(($B100-R$5)*'점수 계산기'!$C$27+R$5*'점수 계산기'!$C$28+'점수 계산기'!$C$31,0))</f>
        <v/>
      </c>
      <c r="S100" s="25" t="str">
        <f>IF(OR($B100-S$5&gt;74, $B100-S$5=73, $B100-S$5=1, $B100-S$5&lt;0),"",ROUND(($B100-S$5)*'점수 계산기'!$C$27+S$5*'점수 계산기'!$C$28+'점수 계산기'!$C$31,0))</f>
        <v/>
      </c>
      <c r="T100" s="25" t="str">
        <f>IF(OR($B100-T$5&gt;74, $B100-T$5=73, $B100-T$5=1, $B100-T$5&lt;0),"",ROUND(($B100-T$5)*'점수 계산기'!$C$27+T$5*'점수 계산기'!$C$28+'점수 계산기'!$C$31,0))</f>
        <v/>
      </c>
      <c r="U100" s="25" t="str">
        <f>IF(OR($B100-U$5&gt;74, $B100-U$5=73, $B100-U$5=1, $B100-U$5&lt;0),"",ROUND(($B100-U$5)*'점수 계산기'!$C$27+U$5*'점수 계산기'!$C$28+'점수 계산기'!$C$31,0))</f>
        <v/>
      </c>
      <c r="V100" s="25">
        <f>IF(OR($B100-V$5&gt;74, $B100-V$5=73, $B100-V$5=1, $B100-V$5&lt;0),"",ROUND(($B100-V$5)*'점수 계산기'!$C$27+V$5*'점수 계산기'!$C$28+'점수 계산기'!$C$31,0))</f>
        <v>67</v>
      </c>
      <c r="W100" s="25" t="str">
        <f>IF(OR($B100-W$5&gt;74, $B100-W$5=73, $B100-W$5=1, $B100-W$5&lt;0),"",ROUND(($B100-W$5)*'점수 계산기'!$C$27+W$5*'점수 계산기'!$C$28+'점수 계산기'!$C$31,0))</f>
        <v/>
      </c>
      <c r="X100" s="25">
        <f>IF(OR($B100-X$5&gt;74, $B100-X$5=73, $B100-X$5=1, $B100-X$5&lt;0),"",ROUND(($B100-X$5)*'점수 계산기'!$C$27+X$5*'점수 계산기'!$C$28+'점수 계산기'!$C$31,0))</f>
        <v>67</v>
      </c>
      <c r="Y100" s="25">
        <f>IF(OR($B100-Y$5&gt;74, $B100-Y$5=73, $B100-Y$5=1, $B100-Y$5&lt;0),"",ROUND(($B100-Y$5)*'점수 계산기'!$C$27+Y$5*'점수 계산기'!$C$28+'점수 계산기'!$C$31,0))</f>
        <v>68</v>
      </c>
      <c r="Z100" s="25">
        <f>IF(OR($B100-Z$5&gt;74, $B100-Z$5=73, $B100-Z$5=1, $B100-Z$5&lt;0),"",ROUND(($B100-Z$5)*'점수 계산기'!$C$27+Z$5*'점수 계산기'!$C$28+'점수 계산기'!$C$31,0))</f>
        <v>68</v>
      </c>
      <c r="AA100" s="26">
        <f>IF(OR($B100-AA$5&gt;74, $B100-AA$5=73, $B100-AA$5=1, $B100-AA$5&lt;0),"",ROUND(($B100-AA$5)*'점수 계산기'!$C$27+AA$5*'점수 계산기'!$C$28+'점수 계산기'!$C$31,0))</f>
        <v>68</v>
      </c>
      <c r="AB100" s="10"/>
      <c r="AC100" s="10">
        <f t="shared" si="7"/>
        <v>67</v>
      </c>
      <c r="AD100" s="10">
        <f t="shared" si="8"/>
        <v>68</v>
      </c>
      <c r="AE100" s="10" t="str">
        <f t="shared" si="10"/>
        <v>67 ~ 68</v>
      </c>
      <c r="AF100" s="10">
        <f t="shared" si="11"/>
        <v>9</v>
      </c>
      <c r="AG100" s="10">
        <f t="shared" si="11"/>
        <v>9</v>
      </c>
      <c r="AH100" s="10">
        <f t="shared" si="12"/>
        <v>9</v>
      </c>
      <c r="AI100" s="10" t="str">
        <f t="shared" si="9"/>
        <v>9등급</v>
      </c>
      <c r="AJ100" s="11" t="e">
        <f>IF(AC100=AD100,VLOOKUP(AE100,'인원 입력 기능'!$B$5:$F$102,6,0), VLOOKUP(AC100,'인원 입력 기능'!$B$5:$F$102,6,0)&amp;" ~ "&amp;VLOOKUP(AD100,'인원 입력 기능'!$B$5:$F$102,6,0))</f>
        <v>#REF!</v>
      </c>
    </row>
    <row r="101" spans="1:36" ht="21" customHeight="1" x14ac:dyDescent="0.45">
      <c r="A101" s="7"/>
      <c r="B101" s="38">
        <v>5</v>
      </c>
      <c r="C101" s="25" t="str">
        <f>IF(OR($B101-C$5&gt;74, $B101-C$5=73, $B101-C$5=1, $B101-C$5&lt;0),"",ROUND(($B101-C$5)*'점수 계산기'!$C$27+C$5*'점수 계산기'!$C$28+'점수 계산기'!$C$31,0))</f>
        <v/>
      </c>
      <c r="D101" s="25" t="str">
        <f>IF(OR($B101-D$5&gt;74, $B101-D$5=73, $B101-D$5=1, $B101-D$5&lt;0),"",ROUND(($B101-D$5)*'점수 계산기'!$C$27+D$5*'점수 계산기'!$C$28+'점수 계산기'!$C$31,0))</f>
        <v/>
      </c>
      <c r="E101" s="25" t="str">
        <f>IF(OR($B101-E$5&gt;74, $B101-E$5=73, $B101-E$5=1, $B101-E$5&lt;0),"",ROUND(($B101-E$5)*'점수 계산기'!$C$27+E$5*'점수 계산기'!$C$28+'점수 계산기'!$C$31,0))</f>
        <v/>
      </c>
      <c r="F101" s="25" t="str">
        <f>IF(OR($B101-F$5&gt;74, $B101-F$5=73, $B101-F$5=1, $B101-F$5&lt;0),"",ROUND(($B101-F$5)*'점수 계산기'!$C$27+F$5*'점수 계산기'!$C$28+'점수 계산기'!$C$31,0))</f>
        <v/>
      </c>
      <c r="G101" s="25" t="str">
        <f>IF(OR($B101-G$5&gt;74, $B101-G$5=73, $B101-G$5=1, $B101-G$5&lt;0),"",ROUND(($B101-G$5)*'점수 계산기'!$C$27+G$5*'점수 계산기'!$C$28+'점수 계산기'!$C$31,0))</f>
        <v/>
      </c>
      <c r="H101" s="25" t="str">
        <f>IF(OR($B101-H$5&gt;74, $B101-H$5=73, $B101-H$5=1, $B101-H$5&lt;0),"",ROUND(($B101-H$5)*'점수 계산기'!$C$27+H$5*'점수 계산기'!$C$28+'점수 계산기'!$C$31,0))</f>
        <v/>
      </c>
      <c r="I101" s="25" t="str">
        <f>IF(OR($B101-I$5&gt;74, $B101-I$5=73, $B101-I$5=1, $B101-I$5&lt;0),"",ROUND(($B101-I$5)*'점수 계산기'!$C$27+I$5*'점수 계산기'!$C$28+'점수 계산기'!$C$31,0))</f>
        <v/>
      </c>
      <c r="J101" s="25" t="str">
        <f>IF(OR($B101-J$5&gt;74, $B101-J$5=73, $B101-J$5=1, $B101-J$5&lt;0),"",ROUND(($B101-J$5)*'점수 계산기'!$C$27+J$5*'점수 계산기'!$C$28+'점수 계산기'!$C$31,0))</f>
        <v/>
      </c>
      <c r="K101" s="25" t="str">
        <f>IF(OR($B101-K$5&gt;74, $B101-K$5=73, $B101-K$5=1, $B101-K$5&lt;0),"",ROUND(($B101-K$5)*'점수 계산기'!$C$27+K$5*'점수 계산기'!$C$28+'점수 계산기'!$C$31,0))</f>
        <v/>
      </c>
      <c r="L101" s="25" t="str">
        <f>IF(OR($B101-L$5&gt;74, $B101-L$5=73, $B101-L$5=1, $B101-L$5&lt;0),"",ROUND(($B101-L$5)*'점수 계산기'!$C$27+L$5*'점수 계산기'!$C$28+'점수 계산기'!$C$31,0))</f>
        <v/>
      </c>
      <c r="M101" s="25" t="str">
        <f>IF(OR($B101-M$5&gt;74, $B101-M$5=73, $B101-M$5=1, $B101-M$5&lt;0),"",ROUND(($B101-M$5)*'점수 계산기'!$C$27+M$5*'점수 계산기'!$C$28+'점수 계산기'!$C$31,0))</f>
        <v/>
      </c>
      <c r="N101" s="25" t="str">
        <f>IF(OR($B101-N$5&gt;74, $B101-N$5=73, $B101-N$5=1, $B101-N$5&lt;0),"",ROUND(($B101-N$5)*'점수 계산기'!$C$27+N$5*'점수 계산기'!$C$28+'점수 계산기'!$C$31,0))</f>
        <v/>
      </c>
      <c r="O101" s="25" t="str">
        <f>IF(OR($B101-O$5&gt;74, $B101-O$5=73, $B101-O$5=1, $B101-O$5&lt;0),"",ROUND(($B101-O$5)*'점수 계산기'!$C$27+O$5*'점수 계산기'!$C$28+'점수 계산기'!$C$31,0))</f>
        <v/>
      </c>
      <c r="P101" s="25" t="str">
        <f>IF(OR($B101-P$5&gt;74, $B101-P$5=73, $B101-P$5=1, $B101-P$5&lt;0),"",ROUND(($B101-P$5)*'점수 계산기'!$C$27+P$5*'점수 계산기'!$C$28+'점수 계산기'!$C$31,0))</f>
        <v/>
      </c>
      <c r="Q101" s="25" t="str">
        <f>IF(OR($B101-Q$5&gt;74, $B101-Q$5=73, $B101-Q$5=1, $B101-Q$5&lt;0),"",ROUND(($B101-Q$5)*'점수 계산기'!$C$27+Q$5*'점수 계산기'!$C$28+'점수 계산기'!$C$31,0))</f>
        <v/>
      </c>
      <c r="R101" s="25" t="str">
        <f>IF(OR($B101-R$5&gt;74, $B101-R$5=73, $B101-R$5=1, $B101-R$5&lt;0),"",ROUND(($B101-R$5)*'점수 계산기'!$C$27+R$5*'점수 계산기'!$C$28+'점수 계산기'!$C$31,0))</f>
        <v/>
      </c>
      <c r="S101" s="25" t="str">
        <f>IF(OR($B101-S$5&gt;74, $B101-S$5=73, $B101-S$5=1, $B101-S$5&lt;0),"",ROUND(($B101-S$5)*'점수 계산기'!$C$27+S$5*'점수 계산기'!$C$28+'점수 계산기'!$C$31,0))</f>
        <v/>
      </c>
      <c r="T101" s="25" t="str">
        <f>IF(OR($B101-T$5&gt;74, $B101-T$5=73, $B101-T$5=1, $B101-T$5&lt;0),"",ROUND(($B101-T$5)*'점수 계산기'!$C$27+T$5*'점수 계산기'!$C$28+'점수 계산기'!$C$31,0))</f>
        <v/>
      </c>
      <c r="U101" s="25" t="str">
        <f>IF(OR($B101-U$5&gt;74, $B101-U$5=73, $B101-U$5=1, $B101-U$5&lt;0),"",ROUND(($B101-U$5)*'점수 계산기'!$C$27+U$5*'점수 계산기'!$C$28+'점수 계산기'!$C$31,0))</f>
        <v/>
      </c>
      <c r="V101" s="25" t="str">
        <f>IF(OR($B101-V$5&gt;74, $B101-V$5=73, $B101-V$5=1, $B101-V$5&lt;0),"",ROUND(($B101-V$5)*'점수 계산기'!$C$27+V$5*'점수 계산기'!$C$28+'점수 계산기'!$C$31,0))</f>
        <v/>
      </c>
      <c r="W101" s="25">
        <f>IF(OR($B101-W$5&gt;74, $B101-W$5=73, $B101-W$5=1, $B101-W$5&lt;0),"",ROUND(($B101-W$5)*'점수 계산기'!$C$27+W$5*'점수 계산기'!$C$28+'점수 계산기'!$C$31,0))</f>
        <v>67</v>
      </c>
      <c r="X101" s="25" t="str">
        <f>IF(OR($B101-X$5&gt;74, $B101-X$5=73, $B101-X$5=1, $B101-X$5&lt;0),"",ROUND(($B101-X$5)*'점수 계산기'!$C$27+X$5*'점수 계산기'!$C$28+'점수 계산기'!$C$31,0))</f>
        <v/>
      </c>
      <c r="Y101" s="25">
        <f>IF(OR($B101-Y$5&gt;74, $B101-Y$5=73, $B101-Y$5=1, $B101-Y$5&lt;0),"",ROUND(($B101-Y$5)*'점수 계산기'!$C$27+Y$5*'점수 계산기'!$C$28+'점수 계산기'!$C$31,0))</f>
        <v>67</v>
      </c>
      <c r="Z101" s="25">
        <f>IF(OR($B101-Z$5&gt;74, $B101-Z$5=73, $B101-Z$5=1, $B101-Z$5&lt;0),"",ROUND(($B101-Z$5)*'점수 계산기'!$C$27+Z$5*'점수 계산기'!$C$28+'점수 계산기'!$C$31,0))</f>
        <v>67</v>
      </c>
      <c r="AA101" s="26">
        <f>IF(OR($B101-AA$5&gt;74, $B101-AA$5=73, $B101-AA$5=1, $B101-AA$5&lt;0),"",ROUND(($B101-AA$5)*'점수 계산기'!$C$27+AA$5*'점수 계산기'!$C$28+'점수 계산기'!$C$31,0))</f>
        <v>67</v>
      </c>
      <c r="AB101" s="10"/>
      <c r="AC101" s="10">
        <f t="shared" si="7"/>
        <v>67</v>
      </c>
      <c r="AD101" s="10">
        <f t="shared" si="8"/>
        <v>67</v>
      </c>
      <c r="AE101" s="10">
        <f t="shared" si="10"/>
        <v>67</v>
      </c>
      <c r="AF101" s="10">
        <f t="shared" si="11"/>
        <v>9</v>
      </c>
      <c r="AG101" s="10">
        <f t="shared" si="11"/>
        <v>9</v>
      </c>
      <c r="AH101" s="10">
        <f t="shared" si="12"/>
        <v>9</v>
      </c>
      <c r="AI101" s="10" t="str">
        <f t="shared" si="9"/>
        <v>9등급</v>
      </c>
      <c r="AJ101" s="11" t="e">
        <f>IF(AC101=AD101,VLOOKUP(AE101,'인원 입력 기능'!$B$5:$F$102,6,0), VLOOKUP(AC101,'인원 입력 기능'!$B$5:$F$102,6,0)&amp;" ~ "&amp;VLOOKUP(AD101,'인원 입력 기능'!$B$5:$F$102,6,0))</f>
        <v>#REF!</v>
      </c>
    </row>
    <row r="102" spans="1:36" ht="21" customHeight="1" x14ac:dyDescent="0.45">
      <c r="A102" s="7"/>
      <c r="B102" s="39">
        <v>4</v>
      </c>
      <c r="C102" s="27" t="str">
        <f>IF(OR($B102-C$5&gt;74, $B102-C$5=73, $B102-C$5=1, $B102-C$5&lt;0),"",ROUND(($B102-C$5)*'점수 계산기'!$C$27+C$5*'점수 계산기'!$C$28+'점수 계산기'!$C$31,0))</f>
        <v/>
      </c>
      <c r="D102" s="27" t="str">
        <f>IF(OR($B102-D$5&gt;74, $B102-D$5=73, $B102-D$5=1, $B102-D$5&lt;0),"",ROUND(($B102-D$5)*'점수 계산기'!$C$27+D$5*'점수 계산기'!$C$28+'점수 계산기'!$C$31,0))</f>
        <v/>
      </c>
      <c r="E102" s="27" t="str">
        <f>IF(OR($B102-E$5&gt;74, $B102-E$5=73, $B102-E$5=1, $B102-E$5&lt;0),"",ROUND(($B102-E$5)*'점수 계산기'!$C$27+E$5*'점수 계산기'!$C$28+'점수 계산기'!$C$31,0))</f>
        <v/>
      </c>
      <c r="F102" s="27" t="str">
        <f>IF(OR($B102-F$5&gt;74, $B102-F$5=73, $B102-F$5=1, $B102-F$5&lt;0),"",ROUND(($B102-F$5)*'점수 계산기'!$C$27+F$5*'점수 계산기'!$C$28+'점수 계산기'!$C$31,0))</f>
        <v/>
      </c>
      <c r="G102" s="27" t="str">
        <f>IF(OR($B102-G$5&gt;74, $B102-G$5=73, $B102-G$5=1, $B102-G$5&lt;0),"",ROUND(($B102-G$5)*'점수 계산기'!$C$27+G$5*'점수 계산기'!$C$28+'점수 계산기'!$C$31,0))</f>
        <v/>
      </c>
      <c r="H102" s="27" t="str">
        <f>IF(OR($B102-H$5&gt;74, $B102-H$5=73, $B102-H$5=1, $B102-H$5&lt;0),"",ROUND(($B102-H$5)*'점수 계산기'!$C$27+H$5*'점수 계산기'!$C$28+'점수 계산기'!$C$31,0))</f>
        <v/>
      </c>
      <c r="I102" s="27" t="str">
        <f>IF(OR($B102-I$5&gt;74, $B102-I$5=73, $B102-I$5=1, $B102-I$5&lt;0),"",ROUND(($B102-I$5)*'점수 계산기'!$C$27+I$5*'점수 계산기'!$C$28+'점수 계산기'!$C$31,0))</f>
        <v/>
      </c>
      <c r="J102" s="27" t="str">
        <f>IF(OR($B102-J$5&gt;74, $B102-J$5=73, $B102-J$5=1, $B102-J$5&lt;0),"",ROUND(($B102-J$5)*'점수 계산기'!$C$27+J$5*'점수 계산기'!$C$28+'점수 계산기'!$C$31,0))</f>
        <v/>
      </c>
      <c r="K102" s="27" t="str">
        <f>IF(OR($B102-K$5&gt;74, $B102-K$5=73, $B102-K$5=1, $B102-K$5&lt;0),"",ROUND(($B102-K$5)*'점수 계산기'!$C$27+K$5*'점수 계산기'!$C$28+'점수 계산기'!$C$31,0))</f>
        <v/>
      </c>
      <c r="L102" s="27" t="str">
        <f>IF(OR($B102-L$5&gt;74, $B102-L$5=73, $B102-L$5=1, $B102-L$5&lt;0),"",ROUND(($B102-L$5)*'점수 계산기'!$C$27+L$5*'점수 계산기'!$C$28+'점수 계산기'!$C$31,0))</f>
        <v/>
      </c>
      <c r="M102" s="27" t="str">
        <f>IF(OR($B102-M$5&gt;74, $B102-M$5=73, $B102-M$5=1, $B102-M$5&lt;0),"",ROUND(($B102-M$5)*'점수 계산기'!$C$27+M$5*'점수 계산기'!$C$28+'점수 계산기'!$C$31,0))</f>
        <v/>
      </c>
      <c r="N102" s="27" t="str">
        <f>IF(OR($B102-N$5&gt;74, $B102-N$5=73, $B102-N$5=1, $B102-N$5&lt;0),"",ROUND(($B102-N$5)*'점수 계산기'!$C$27+N$5*'점수 계산기'!$C$28+'점수 계산기'!$C$31,0))</f>
        <v/>
      </c>
      <c r="O102" s="27" t="str">
        <f>IF(OR($B102-O$5&gt;74, $B102-O$5=73, $B102-O$5=1, $B102-O$5&lt;0),"",ROUND(($B102-O$5)*'점수 계산기'!$C$27+O$5*'점수 계산기'!$C$28+'점수 계산기'!$C$31,0))</f>
        <v/>
      </c>
      <c r="P102" s="27" t="str">
        <f>IF(OR($B102-P$5&gt;74, $B102-P$5=73, $B102-P$5=1, $B102-P$5&lt;0),"",ROUND(($B102-P$5)*'점수 계산기'!$C$27+P$5*'점수 계산기'!$C$28+'점수 계산기'!$C$31,0))</f>
        <v/>
      </c>
      <c r="Q102" s="27" t="str">
        <f>IF(OR($B102-Q$5&gt;74, $B102-Q$5=73, $B102-Q$5=1, $B102-Q$5&lt;0),"",ROUND(($B102-Q$5)*'점수 계산기'!$C$27+Q$5*'점수 계산기'!$C$28+'점수 계산기'!$C$31,0))</f>
        <v/>
      </c>
      <c r="R102" s="27" t="str">
        <f>IF(OR($B102-R$5&gt;74, $B102-R$5=73, $B102-R$5=1, $B102-R$5&lt;0),"",ROUND(($B102-R$5)*'점수 계산기'!$C$27+R$5*'점수 계산기'!$C$28+'점수 계산기'!$C$31,0))</f>
        <v/>
      </c>
      <c r="S102" s="27" t="str">
        <f>IF(OR($B102-S$5&gt;74, $B102-S$5=73, $B102-S$5=1, $B102-S$5&lt;0),"",ROUND(($B102-S$5)*'점수 계산기'!$C$27+S$5*'점수 계산기'!$C$28+'점수 계산기'!$C$31,0))</f>
        <v/>
      </c>
      <c r="T102" s="27" t="str">
        <f>IF(OR($B102-T$5&gt;74, $B102-T$5=73, $B102-T$5=1, $B102-T$5&lt;0),"",ROUND(($B102-T$5)*'점수 계산기'!$C$27+T$5*'점수 계산기'!$C$28+'점수 계산기'!$C$31,0))</f>
        <v/>
      </c>
      <c r="U102" s="27" t="str">
        <f>IF(OR($B102-U$5&gt;74, $B102-U$5=73, $B102-U$5=1, $B102-U$5&lt;0),"",ROUND(($B102-U$5)*'점수 계산기'!$C$27+U$5*'점수 계산기'!$C$28+'점수 계산기'!$C$31,0))</f>
        <v/>
      </c>
      <c r="V102" s="27" t="str">
        <f>IF(OR($B102-V$5&gt;74, $B102-V$5=73, $B102-V$5=1, $B102-V$5&lt;0),"",ROUND(($B102-V$5)*'점수 계산기'!$C$27+V$5*'점수 계산기'!$C$28+'점수 계산기'!$C$31,0))</f>
        <v/>
      </c>
      <c r="W102" s="27" t="str">
        <f>IF(OR($B102-W$5&gt;74, $B102-W$5=73, $B102-W$5=1, $B102-W$5&lt;0),"",ROUND(($B102-W$5)*'점수 계산기'!$C$27+W$5*'점수 계산기'!$C$28+'점수 계산기'!$C$31,0))</f>
        <v/>
      </c>
      <c r="X102" s="27">
        <f>IF(OR($B102-X$5&gt;74, $B102-X$5=73, $B102-X$5=1, $B102-X$5&lt;0),"",ROUND(($B102-X$5)*'점수 계산기'!$C$27+X$5*'점수 계산기'!$C$28+'점수 계산기'!$C$31,0))</f>
        <v>66</v>
      </c>
      <c r="Y102" s="27" t="str">
        <f>IF(OR($B102-Y$5&gt;74, $B102-Y$5=73, $B102-Y$5=1, $B102-Y$5&lt;0),"",ROUND(($B102-Y$5)*'점수 계산기'!$C$27+Y$5*'점수 계산기'!$C$28+'점수 계산기'!$C$31,0))</f>
        <v/>
      </c>
      <c r="Z102" s="27">
        <f>IF(OR($B102-Z$5&gt;74, $B102-Z$5=73, $B102-Z$5=1, $B102-Z$5&lt;0),"",ROUND(($B102-Z$5)*'점수 계산기'!$C$27+Z$5*'점수 계산기'!$C$28+'점수 계산기'!$C$31,0))</f>
        <v>66</v>
      </c>
      <c r="AA102" s="28">
        <f>IF(OR($B102-AA$5&gt;74, $B102-AA$5=73, $B102-AA$5=1, $B102-AA$5&lt;0),"",ROUND(($B102-AA$5)*'점수 계산기'!$C$27+AA$5*'점수 계산기'!$C$28+'점수 계산기'!$C$31,0))</f>
        <v>66</v>
      </c>
      <c r="AB102" s="10"/>
      <c r="AC102" s="10">
        <f t="shared" si="7"/>
        <v>66</v>
      </c>
      <c r="AD102" s="10">
        <f t="shared" si="8"/>
        <v>66</v>
      </c>
      <c r="AE102" s="10">
        <f t="shared" si="10"/>
        <v>66</v>
      </c>
      <c r="AF102" s="10">
        <f t="shared" si="11"/>
        <v>9</v>
      </c>
      <c r="AG102" s="10">
        <f t="shared" si="11"/>
        <v>9</v>
      </c>
      <c r="AH102" s="10">
        <f t="shared" si="12"/>
        <v>9</v>
      </c>
      <c r="AI102" s="10" t="str">
        <f t="shared" si="9"/>
        <v>9등급</v>
      </c>
      <c r="AJ102" s="11" t="e">
        <f>IF(AC102=AD102,VLOOKUP(AE102,'인원 입력 기능'!$B$5:$F$102,6,0), VLOOKUP(AC102,'인원 입력 기능'!$B$5:$F$102,6,0)&amp;" ~ "&amp;VLOOKUP(AD102,'인원 입력 기능'!$B$5:$F$102,6,0))</f>
        <v>#REF!</v>
      </c>
    </row>
    <row r="103" spans="1:36" ht="21" customHeight="1" x14ac:dyDescent="0.45">
      <c r="A103" s="7"/>
      <c r="B103" s="39">
        <v>3</v>
      </c>
      <c r="C103" s="27" t="str">
        <f>IF(OR($B103-C$5&gt;74, $B103-C$5=73, $B103-C$5=1, $B103-C$5&lt;0),"",ROUND(($B103-C$5)*'점수 계산기'!$C$27+C$5*'점수 계산기'!$C$28+'점수 계산기'!$C$31,0))</f>
        <v/>
      </c>
      <c r="D103" s="27" t="str">
        <f>IF(OR($B103-D$5&gt;74, $B103-D$5=73, $B103-D$5=1, $B103-D$5&lt;0),"",ROUND(($B103-D$5)*'점수 계산기'!$C$27+D$5*'점수 계산기'!$C$28+'점수 계산기'!$C$31,0))</f>
        <v/>
      </c>
      <c r="E103" s="27" t="str">
        <f>IF(OR($B103-E$5&gt;74, $B103-E$5=73, $B103-E$5=1, $B103-E$5&lt;0),"",ROUND(($B103-E$5)*'점수 계산기'!$C$27+E$5*'점수 계산기'!$C$28+'점수 계산기'!$C$31,0))</f>
        <v/>
      </c>
      <c r="F103" s="27" t="str">
        <f>IF(OR($B103-F$5&gt;74, $B103-F$5=73, $B103-F$5=1, $B103-F$5&lt;0),"",ROUND(($B103-F$5)*'점수 계산기'!$C$27+F$5*'점수 계산기'!$C$28+'점수 계산기'!$C$31,0))</f>
        <v/>
      </c>
      <c r="G103" s="27" t="str">
        <f>IF(OR($B103-G$5&gt;74, $B103-G$5=73, $B103-G$5=1, $B103-G$5&lt;0),"",ROUND(($B103-G$5)*'점수 계산기'!$C$27+G$5*'점수 계산기'!$C$28+'점수 계산기'!$C$31,0))</f>
        <v/>
      </c>
      <c r="H103" s="27" t="str">
        <f>IF(OR($B103-H$5&gt;74, $B103-H$5=73, $B103-H$5=1, $B103-H$5&lt;0),"",ROUND(($B103-H$5)*'점수 계산기'!$C$27+H$5*'점수 계산기'!$C$28+'점수 계산기'!$C$31,0))</f>
        <v/>
      </c>
      <c r="I103" s="27" t="str">
        <f>IF(OR($B103-I$5&gt;74, $B103-I$5=73, $B103-I$5=1, $B103-I$5&lt;0),"",ROUND(($B103-I$5)*'점수 계산기'!$C$27+I$5*'점수 계산기'!$C$28+'점수 계산기'!$C$31,0))</f>
        <v/>
      </c>
      <c r="J103" s="27" t="str">
        <f>IF(OR($B103-J$5&gt;74, $B103-J$5=73, $B103-J$5=1, $B103-J$5&lt;0),"",ROUND(($B103-J$5)*'점수 계산기'!$C$27+J$5*'점수 계산기'!$C$28+'점수 계산기'!$C$31,0))</f>
        <v/>
      </c>
      <c r="K103" s="27" t="str">
        <f>IF(OR($B103-K$5&gt;74, $B103-K$5=73, $B103-K$5=1, $B103-K$5&lt;0),"",ROUND(($B103-K$5)*'점수 계산기'!$C$27+K$5*'점수 계산기'!$C$28+'점수 계산기'!$C$31,0))</f>
        <v/>
      </c>
      <c r="L103" s="27" t="str">
        <f>IF(OR($B103-L$5&gt;74, $B103-L$5=73, $B103-L$5=1, $B103-L$5&lt;0),"",ROUND(($B103-L$5)*'점수 계산기'!$C$27+L$5*'점수 계산기'!$C$28+'점수 계산기'!$C$31,0))</f>
        <v/>
      </c>
      <c r="M103" s="27" t="str">
        <f>IF(OR($B103-M$5&gt;74, $B103-M$5=73, $B103-M$5=1, $B103-M$5&lt;0),"",ROUND(($B103-M$5)*'점수 계산기'!$C$27+M$5*'점수 계산기'!$C$28+'점수 계산기'!$C$31,0))</f>
        <v/>
      </c>
      <c r="N103" s="27" t="str">
        <f>IF(OR($B103-N$5&gt;74, $B103-N$5=73, $B103-N$5=1, $B103-N$5&lt;0),"",ROUND(($B103-N$5)*'점수 계산기'!$C$27+N$5*'점수 계산기'!$C$28+'점수 계산기'!$C$31,0))</f>
        <v/>
      </c>
      <c r="O103" s="27" t="str">
        <f>IF(OR($B103-O$5&gt;74, $B103-O$5=73, $B103-O$5=1, $B103-O$5&lt;0),"",ROUND(($B103-O$5)*'점수 계산기'!$C$27+O$5*'점수 계산기'!$C$28+'점수 계산기'!$C$31,0))</f>
        <v/>
      </c>
      <c r="P103" s="27" t="str">
        <f>IF(OR($B103-P$5&gt;74, $B103-P$5=73, $B103-P$5=1, $B103-P$5&lt;0),"",ROUND(($B103-P$5)*'점수 계산기'!$C$27+P$5*'점수 계산기'!$C$28+'점수 계산기'!$C$31,0))</f>
        <v/>
      </c>
      <c r="Q103" s="27" t="str">
        <f>IF(OR($B103-Q$5&gt;74, $B103-Q$5=73, $B103-Q$5=1, $B103-Q$5&lt;0),"",ROUND(($B103-Q$5)*'점수 계산기'!$C$27+Q$5*'점수 계산기'!$C$28+'점수 계산기'!$C$31,0))</f>
        <v/>
      </c>
      <c r="R103" s="27" t="str">
        <f>IF(OR($B103-R$5&gt;74, $B103-R$5=73, $B103-R$5=1, $B103-R$5&lt;0),"",ROUND(($B103-R$5)*'점수 계산기'!$C$27+R$5*'점수 계산기'!$C$28+'점수 계산기'!$C$31,0))</f>
        <v/>
      </c>
      <c r="S103" s="27" t="str">
        <f>IF(OR($B103-S$5&gt;74, $B103-S$5=73, $B103-S$5=1, $B103-S$5&lt;0),"",ROUND(($B103-S$5)*'점수 계산기'!$C$27+S$5*'점수 계산기'!$C$28+'점수 계산기'!$C$31,0))</f>
        <v/>
      </c>
      <c r="T103" s="27" t="str">
        <f>IF(OR($B103-T$5&gt;74, $B103-T$5=73, $B103-T$5=1, $B103-T$5&lt;0),"",ROUND(($B103-T$5)*'점수 계산기'!$C$27+T$5*'점수 계산기'!$C$28+'점수 계산기'!$C$31,0))</f>
        <v/>
      </c>
      <c r="U103" s="27" t="str">
        <f>IF(OR($B103-U$5&gt;74, $B103-U$5=73, $B103-U$5=1, $B103-U$5&lt;0),"",ROUND(($B103-U$5)*'점수 계산기'!$C$27+U$5*'점수 계산기'!$C$28+'점수 계산기'!$C$31,0))</f>
        <v/>
      </c>
      <c r="V103" s="27" t="str">
        <f>IF(OR($B103-V$5&gt;74, $B103-V$5=73, $B103-V$5=1, $B103-V$5&lt;0),"",ROUND(($B103-V$5)*'점수 계산기'!$C$27+V$5*'점수 계산기'!$C$28+'점수 계산기'!$C$31,0))</f>
        <v/>
      </c>
      <c r="W103" s="27" t="str">
        <f>IF(OR($B103-W$5&gt;74, $B103-W$5=73, $B103-W$5=1, $B103-W$5&lt;0),"",ROUND(($B103-W$5)*'점수 계산기'!$C$27+W$5*'점수 계산기'!$C$28+'점수 계산기'!$C$31,0))</f>
        <v/>
      </c>
      <c r="X103" s="27" t="str">
        <f>IF(OR($B103-X$5&gt;74, $B103-X$5=73, $B103-X$5=1, $B103-X$5&lt;0),"",ROUND(($B103-X$5)*'점수 계산기'!$C$27+X$5*'점수 계산기'!$C$28+'점수 계산기'!$C$31,0))</f>
        <v/>
      </c>
      <c r="Y103" s="27">
        <f>IF(OR($B103-Y$5&gt;74, $B103-Y$5=73, $B103-Y$5=1, $B103-Y$5&lt;0),"",ROUND(($B103-Y$5)*'점수 계산기'!$C$27+Y$5*'점수 계산기'!$C$28+'점수 계산기'!$C$31,0))</f>
        <v>65</v>
      </c>
      <c r="Z103" s="27" t="str">
        <f>IF(OR($B103-Z$5&gt;74, $B103-Z$5=73, $B103-Z$5=1, $B103-Z$5&lt;0),"",ROUND(($B103-Z$5)*'점수 계산기'!$C$27+Z$5*'점수 계산기'!$C$28+'점수 계산기'!$C$31,0))</f>
        <v/>
      </c>
      <c r="AA103" s="28">
        <f>IF(OR($B103-AA$5&gt;74, $B103-AA$5=73, $B103-AA$5=1, $B103-AA$5&lt;0),"",ROUND(($B103-AA$5)*'점수 계산기'!$C$27+AA$5*'점수 계산기'!$C$28+'점수 계산기'!$C$31,0))</f>
        <v>65</v>
      </c>
      <c r="AB103" s="10"/>
      <c r="AC103" s="10">
        <f t="shared" si="7"/>
        <v>65</v>
      </c>
      <c r="AD103" s="10">
        <f t="shared" si="8"/>
        <v>65</v>
      </c>
      <c r="AE103" s="10">
        <f t="shared" si="10"/>
        <v>65</v>
      </c>
      <c r="AF103" s="10">
        <f t="shared" si="11"/>
        <v>9</v>
      </c>
      <c r="AG103" s="10">
        <f t="shared" si="11"/>
        <v>9</v>
      </c>
      <c r="AH103" s="10">
        <f t="shared" si="12"/>
        <v>9</v>
      </c>
      <c r="AI103" s="10" t="str">
        <f t="shared" si="9"/>
        <v>9등급</v>
      </c>
      <c r="AJ103" s="11" t="e">
        <f>IF(AC103=AD103,VLOOKUP(AE103,'인원 입력 기능'!$B$5:$F$102,6,0), VLOOKUP(AC103,'인원 입력 기능'!$B$5:$F$102,6,0)&amp;" ~ "&amp;VLOOKUP(AD103,'인원 입력 기능'!$B$5:$F$102,6,0))</f>
        <v>#REF!</v>
      </c>
    </row>
    <row r="104" spans="1:36" ht="21" customHeight="1" x14ac:dyDescent="0.45">
      <c r="A104" s="7"/>
      <c r="B104" s="39">
        <v>2</v>
      </c>
      <c r="C104" s="27" t="str">
        <f>IF(OR($B104-C$5&gt;74, $B104-C$5=73, $B104-C$5=1, $B104-C$5&lt;0),"",ROUND(($B104-C$5)*'점수 계산기'!$C$27+C$5*'점수 계산기'!$C$28+'점수 계산기'!$C$31,0))</f>
        <v/>
      </c>
      <c r="D104" s="27" t="str">
        <f>IF(OR($B104-D$5&gt;74, $B104-D$5=73, $B104-D$5=1, $B104-D$5&lt;0),"",ROUND(($B104-D$5)*'점수 계산기'!$C$27+D$5*'점수 계산기'!$C$28+'점수 계산기'!$C$31,0))</f>
        <v/>
      </c>
      <c r="E104" s="27" t="str">
        <f>IF(OR($B104-E$5&gt;74, $B104-E$5=73, $B104-E$5=1, $B104-E$5&lt;0),"",ROUND(($B104-E$5)*'점수 계산기'!$C$27+E$5*'점수 계산기'!$C$28+'점수 계산기'!$C$31,0))</f>
        <v/>
      </c>
      <c r="F104" s="27" t="str">
        <f>IF(OR($B104-F$5&gt;74, $B104-F$5=73, $B104-F$5=1, $B104-F$5&lt;0),"",ROUND(($B104-F$5)*'점수 계산기'!$C$27+F$5*'점수 계산기'!$C$28+'점수 계산기'!$C$31,0))</f>
        <v/>
      </c>
      <c r="G104" s="27" t="str">
        <f>IF(OR($B104-G$5&gt;74, $B104-G$5=73, $B104-G$5=1, $B104-G$5&lt;0),"",ROUND(($B104-G$5)*'점수 계산기'!$C$27+G$5*'점수 계산기'!$C$28+'점수 계산기'!$C$31,0))</f>
        <v/>
      </c>
      <c r="H104" s="27" t="str">
        <f>IF(OR($B104-H$5&gt;74, $B104-H$5=73, $B104-H$5=1, $B104-H$5&lt;0),"",ROUND(($B104-H$5)*'점수 계산기'!$C$27+H$5*'점수 계산기'!$C$28+'점수 계산기'!$C$31,0))</f>
        <v/>
      </c>
      <c r="I104" s="27" t="str">
        <f>IF(OR($B104-I$5&gt;74, $B104-I$5=73, $B104-I$5=1, $B104-I$5&lt;0),"",ROUND(($B104-I$5)*'점수 계산기'!$C$27+I$5*'점수 계산기'!$C$28+'점수 계산기'!$C$31,0))</f>
        <v/>
      </c>
      <c r="J104" s="27" t="str">
        <f>IF(OR($B104-J$5&gt;74, $B104-J$5=73, $B104-J$5=1, $B104-J$5&lt;0),"",ROUND(($B104-J$5)*'점수 계산기'!$C$27+J$5*'점수 계산기'!$C$28+'점수 계산기'!$C$31,0))</f>
        <v/>
      </c>
      <c r="K104" s="27" t="str">
        <f>IF(OR($B104-K$5&gt;74, $B104-K$5=73, $B104-K$5=1, $B104-K$5&lt;0),"",ROUND(($B104-K$5)*'점수 계산기'!$C$27+K$5*'점수 계산기'!$C$28+'점수 계산기'!$C$31,0))</f>
        <v/>
      </c>
      <c r="L104" s="27" t="str">
        <f>IF(OR($B104-L$5&gt;74, $B104-L$5=73, $B104-L$5=1, $B104-L$5&lt;0),"",ROUND(($B104-L$5)*'점수 계산기'!$C$27+L$5*'점수 계산기'!$C$28+'점수 계산기'!$C$31,0))</f>
        <v/>
      </c>
      <c r="M104" s="27" t="str">
        <f>IF(OR($B104-M$5&gt;74, $B104-M$5=73, $B104-M$5=1, $B104-M$5&lt;0),"",ROUND(($B104-M$5)*'점수 계산기'!$C$27+M$5*'점수 계산기'!$C$28+'점수 계산기'!$C$31,0))</f>
        <v/>
      </c>
      <c r="N104" s="27" t="str">
        <f>IF(OR($B104-N$5&gt;74, $B104-N$5=73, $B104-N$5=1, $B104-N$5&lt;0),"",ROUND(($B104-N$5)*'점수 계산기'!$C$27+N$5*'점수 계산기'!$C$28+'점수 계산기'!$C$31,0))</f>
        <v/>
      </c>
      <c r="O104" s="27" t="str">
        <f>IF(OR($B104-O$5&gt;74, $B104-O$5=73, $B104-O$5=1, $B104-O$5&lt;0),"",ROUND(($B104-O$5)*'점수 계산기'!$C$27+O$5*'점수 계산기'!$C$28+'점수 계산기'!$C$31,0))</f>
        <v/>
      </c>
      <c r="P104" s="27" t="str">
        <f>IF(OR($B104-P$5&gt;74, $B104-P$5=73, $B104-P$5=1, $B104-P$5&lt;0),"",ROUND(($B104-P$5)*'점수 계산기'!$C$27+P$5*'점수 계산기'!$C$28+'점수 계산기'!$C$31,0))</f>
        <v/>
      </c>
      <c r="Q104" s="27" t="str">
        <f>IF(OR($B104-Q$5&gt;74, $B104-Q$5=73, $B104-Q$5=1, $B104-Q$5&lt;0),"",ROUND(($B104-Q$5)*'점수 계산기'!$C$27+Q$5*'점수 계산기'!$C$28+'점수 계산기'!$C$31,0))</f>
        <v/>
      </c>
      <c r="R104" s="27" t="str">
        <f>IF(OR($B104-R$5&gt;74, $B104-R$5=73, $B104-R$5=1, $B104-R$5&lt;0),"",ROUND(($B104-R$5)*'점수 계산기'!$C$27+R$5*'점수 계산기'!$C$28+'점수 계산기'!$C$31,0))</f>
        <v/>
      </c>
      <c r="S104" s="27" t="str">
        <f>IF(OR($B104-S$5&gt;74, $B104-S$5=73, $B104-S$5=1, $B104-S$5&lt;0),"",ROUND(($B104-S$5)*'점수 계산기'!$C$27+S$5*'점수 계산기'!$C$28+'점수 계산기'!$C$31,0))</f>
        <v/>
      </c>
      <c r="T104" s="27" t="str">
        <f>IF(OR($B104-T$5&gt;74, $B104-T$5=73, $B104-T$5=1, $B104-T$5&lt;0),"",ROUND(($B104-T$5)*'점수 계산기'!$C$27+T$5*'점수 계산기'!$C$28+'점수 계산기'!$C$31,0))</f>
        <v/>
      </c>
      <c r="U104" s="27" t="str">
        <f>IF(OR($B104-U$5&gt;74, $B104-U$5=73, $B104-U$5=1, $B104-U$5&lt;0),"",ROUND(($B104-U$5)*'점수 계산기'!$C$27+U$5*'점수 계산기'!$C$28+'점수 계산기'!$C$31,0))</f>
        <v/>
      </c>
      <c r="V104" s="27" t="str">
        <f>IF(OR($B104-V$5&gt;74, $B104-V$5=73, $B104-V$5=1, $B104-V$5&lt;0),"",ROUND(($B104-V$5)*'점수 계산기'!$C$27+V$5*'점수 계산기'!$C$28+'점수 계산기'!$C$31,0))</f>
        <v/>
      </c>
      <c r="W104" s="27" t="str">
        <f>IF(OR($B104-W$5&gt;74, $B104-W$5=73, $B104-W$5=1, $B104-W$5&lt;0),"",ROUND(($B104-W$5)*'점수 계산기'!$C$27+W$5*'점수 계산기'!$C$28+'점수 계산기'!$C$31,0))</f>
        <v/>
      </c>
      <c r="X104" s="27" t="str">
        <f>IF(OR($B104-X$5&gt;74, $B104-X$5=73, $B104-X$5=1, $B104-X$5&lt;0),"",ROUND(($B104-X$5)*'점수 계산기'!$C$27+X$5*'점수 계산기'!$C$28+'점수 계산기'!$C$31,0))</f>
        <v/>
      </c>
      <c r="Y104" s="27" t="str">
        <f>IF(OR($B104-Y$5&gt;74, $B104-Y$5=73, $B104-Y$5=1, $B104-Y$5&lt;0),"",ROUND(($B104-Y$5)*'점수 계산기'!$C$27+Y$5*'점수 계산기'!$C$28+'점수 계산기'!$C$31,0))</f>
        <v/>
      </c>
      <c r="Z104" s="27">
        <f>IF(OR($B104-Z$5&gt;74, $B104-Z$5=73, $B104-Z$5=1, $B104-Z$5&lt;0),"",ROUND(($B104-Z$5)*'점수 계산기'!$C$27+Z$5*'점수 계산기'!$C$28+'점수 계산기'!$C$31,0))</f>
        <v>64</v>
      </c>
      <c r="AA104" s="28">
        <f>IF(OR($B104-AA$5&gt;74, $B104-AA$5=73, $B104-AA$5=1, $B104-AA$5&lt;0),"",ROUND(($B104-AA$5)*'점수 계산기'!$C$27+AA$5*'점수 계산기'!$C$28+'점수 계산기'!$C$31,0))</f>
        <v>65</v>
      </c>
      <c r="AB104" s="10"/>
      <c r="AC104" s="10">
        <f t="shared" si="7"/>
        <v>64</v>
      </c>
      <c r="AD104" s="10">
        <f t="shared" si="8"/>
        <v>65</v>
      </c>
      <c r="AE104" s="10" t="str">
        <f t="shared" ref="AE104" si="13">IF(AC104=AD104,MAX(C104:AA104),MIN(C104:AA104)&amp;" ~ "&amp;MAX(C104:AA104))</f>
        <v>64 ~ 65</v>
      </c>
      <c r="AF104" s="10">
        <f t="shared" si="11"/>
        <v>9</v>
      </c>
      <c r="AG104" s="10">
        <f t="shared" si="11"/>
        <v>9</v>
      </c>
      <c r="AH104" s="10">
        <f t="shared" si="12"/>
        <v>9</v>
      </c>
      <c r="AI104" s="10" t="str">
        <f t="shared" si="9"/>
        <v>9등급</v>
      </c>
      <c r="AJ104" s="11" t="e">
        <f>IF(AC104=AD104,VLOOKUP(AE104,'인원 입력 기능'!$B$5:$F$102,6,0), VLOOKUP(AC104,'인원 입력 기능'!$B$5:$F$102,6,0)&amp;" ~ "&amp;VLOOKUP(AD104,'인원 입력 기능'!$B$5:$F$102,6,0))</f>
        <v>#REF!</v>
      </c>
    </row>
    <row r="105" spans="1:36" ht="21" customHeight="1" x14ac:dyDescent="0.45">
      <c r="A105" s="7"/>
      <c r="B105" s="39">
        <v>1</v>
      </c>
      <c r="C105" s="27" t="str">
        <f>IF(OR($B105-C$5&gt;74, $B105-C$5=73, $B105-C$5=1, $B105-C$5&lt;0),"",ROUND(($B105-C$5)*'점수 계산기'!$C$27+C$5*'점수 계산기'!$C$28+'점수 계산기'!$C$31,0))</f>
        <v/>
      </c>
      <c r="D105" s="27" t="str">
        <f>IF(OR($B105-D$5&gt;74, $B105-D$5=73, $B105-D$5=1, $B105-D$5&lt;0),"",ROUND(($B105-D$5)*'점수 계산기'!$C$27+D$5*'점수 계산기'!$C$28+'점수 계산기'!$C$31,0))</f>
        <v/>
      </c>
      <c r="E105" s="27" t="str">
        <f>IF(OR($B105-E$5&gt;74, $B105-E$5=73, $B105-E$5=1, $B105-E$5&lt;0),"",ROUND(($B105-E$5)*'점수 계산기'!$C$27+E$5*'점수 계산기'!$C$28+'점수 계산기'!$C$31,0))</f>
        <v/>
      </c>
      <c r="F105" s="27" t="str">
        <f>IF(OR($B105-F$5&gt;74, $B105-F$5=73, $B105-F$5=1, $B105-F$5&lt;0),"",ROUND(($B105-F$5)*'점수 계산기'!$C$27+F$5*'점수 계산기'!$C$28+'점수 계산기'!$C$31,0))</f>
        <v/>
      </c>
      <c r="G105" s="27" t="str">
        <f>IF(OR($B105-G$5&gt;74, $B105-G$5=73, $B105-G$5=1, $B105-G$5&lt;0),"",ROUND(($B105-G$5)*'점수 계산기'!$C$27+G$5*'점수 계산기'!$C$28+'점수 계산기'!$C$31,0))</f>
        <v/>
      </c>
      <c r="H105" s="27" t="str">
        <f>IF(OR($B105-H$5&gt;74, $B105-H$5=73, $B105-H$5=1, $B105-H$5&lt;0),"",ROUND(($B105-H$5)*'점수 계산기'!$C$27+H$5*'점수 계산기'!$C$28+'점수 계산기'!$C$31,0))</f>
        <v/>
      </c>
      <c r="I105" s="27" t="str">
        <f>IF(OR($B105-I$5&gt;74, $B105-I$5=73, $B105-I$5=1, $B105-I$5&lt;0),"",ROUND(($B105-I$5)*'점수 계산기'!$C$27+I$5*'점수 계산기'!$C$28+'점수 계산기'!$C$31,0))</f>
        <v/>
      </c>
      <c r="J105" s="27" t="str">
        <f>IF(OR($B105-J$5&gt;74, $B105-J$5=73, $B105-J$5=1, $B105-J$5&lt;0),"",ROUND(($B105-J$5)*'점수 계산기'!$C$27+J$5*'점수 계산기'!$C$28+'점수 계산기'!$C$31,0))</f>
        <v/>
      </c>
      <c r="K105" s="27" t="str">
        <f>IF(OR($B105-K$5&gt;74, $B105-K$5=73, $B105-K$5=1, $B105-K$5&lt;0),"",ROUND(($B105-K$5)*'점수 계산기'!$C$27+K$5*'점수 계산기'!$C$28+'점수 계산기'!$C$31,0))</f>
        <v/>
      </c>
      <c r="L105" s="27" t="str">
        <f>IF(OR($B105-L$5&gt;74, $B105-L$5=73, $B105-L$5=1, $B105-L$5&lt;0),"",ROUND(($B105-L$5)*'점수 계산기'!$C$27+L$5*'점수 계산기'!$C$28+'점수 계산기'!$C$31,0))</f>
        <v/>
      </c>
      <c r="M105" s="27" t="str">
        <f>IF(OR($B105-M$5&gt;74, $B105-M$5=73, $B105-M$5=1, $B105-M$5&lt;0),"",ROUND(($B105-M$5)*'점수 계산기'!$C$27+M$5*'점수 계산기'!$C$28+'점수 계산기'!$C$31,0))</f>
        <v/>
      </c>
      <c r="N105" s="27" t="str">
        <f>IF(OR($B105-N$5&gt;74, $B105-N$5=73, $B105-N$5=1, $B105-N$5&lt;0),"",ROUND(($B105-N$5)*'점수 계산기'!$C$27+N$5*'점수 계산기'!$C$28+'점수 계산기'!$C$31,0))</f>
        <v/>
      </c>
      <c r="O105" s="27" t="str">
        <f>IF(OR($B105-O$5&gt;74, $B105-O$5=73, $B105-O$5=1, $B105-O$5&lt;0),"",ROUND(($B105-O$5)*'점수 계산기'!$C$27+O$5*'점수 계산기'!$C$28+'점수 계산기'!$C$31,0))</f>
        <v/>
      </c>
      <c r="P105" s="27" t="str">
        <f>IF(OR($B105-P$5&gt;74, $B105-P$5=73, $B105-P$5=1, $B105-P$5&lt;0),"",ROUND(($B105-P$5)*'점수 계산기'!$C$27+P$5*'점수 계산기'!$C$28+'점수 계산기'!$C$31,0))</f>
        <v/>
      </c>
      <c r="Q105" s="27" t="str">
        <f>IF(OR($B105-Q$5&gt;74, $B105-Q$5=73, $B105-Q$5=1, $B105-Q$5&lt;0),"",ROUND(($B105-Q$5)*'점수 계산기'!$C$27+Q$5*'점수 계산기'!$C$28+'점수 계산기'!$C$31,0))</f>
        <v/>
      </c>
      <c r="R105" s="27" t="str">
        <f>IF(OR($B105-R$5&gt;74, $B105-R$5=73, $B105-R$5=1, $B105-R$5&lt;0),"",ROUND(($B105-R$5)*'점수 계산기'!$C$27+R$5*'점수 계산기'!$C$28+'점수 계산기'!$C$31,0))</f>
        <v/>
      </c>
      <c r="S105" s="27" t="str">
        <f>IF(OR($B105-S$5&gt;74, $B105-S$5=73, $B105-S$5=1, $B105-S$5&lt;0),"",ROUND(($B105-S$5)*'점수 계산기'!$C$27+S$5*'점수 계산기'!$C$28+'점수 계산기'!$C$31,0))</f>
        <v/>
      </c>
      <c r="T105" s="27" t="str">
        <f>IF(OR($B105-T$5&gt;74, $B105-T$5=73, $B105-T$5=1, $B105-T$5&lt;0),"",ROUND(($B105-T$5)*'점수 계산기'!$C$27+T$5*'점수 계산기'!$C$28+'점수 계산기'!$C$31,0))</f>
        <v/>
      </c>
      <c r="U105" s="27" t="str">
        <f>IF(OR($B105-U$5&gt;74, $B105-U$5=73, $B105-U$5=1, $B105-U$5&lt;0),"",ROUND(($B105-U$5)*'점수 계산기'!$C$27+U$5*'점수 계산기'!$C$28+'점수 계산기'!$C$31,0))</f>
        <v/>
      </c>
      <c r="V105" s="27" t="str">
        <f>IF(OR($B105-V$5&gt;74, $B105-V$5=73, $B105-V$5=1, $B105-V$5&lt;0),"",ROUND(($B105-V$5)*'점수 계산기'!$C$27+V$5*'점수 계산기'!$C$28+'점수 계산기'!$C$31,0))</f>
        <v/>
      </c>
      <c r="W105" s="27" t="str">
        <f>IF(OR($B105-W$5&gt;74, $B105-W$5=73, $B105-W$5=1, $B105-W$5&lt;0),"",ROUND(($B105-W$5)*'점수 계산기'!$C$27+W$5*'점수 계산기'!$C$28+'점수 계산기'!$C$31,0))</f>
        <v/>
      </c>
      <c r="X105" s="27" t="str">
        <f>IF(OR($B105-X$5&gt;74, $B105-X$5=73, $B105-X$5=1, $B105-X$5&lt;0),"",ROUND(($B105-X$5)*'점수 계산기'!$C$27+X$5*'점수 계산기'!$C$28+'점수 계산기'!$C$31,0))</f>
        <v/>
      </c>
      <c r="Y105" s="27" t="str">
        <f>IF(OR($B105-Y$5&gt;74, $B105-Y$5=73, $B105-Y$5=1, $B105-Y$5&lt;0),"",ROUND(($B105-Y$5)*'점수 계산기'!$C$27+Y$5*'점수 계산기'!$C$28+'점수 계산기'!$C$31,0))</f>
        <v/>
      </c>
      <c r="Z105" s="27" t="str">
        <f>IF(OR($B105-Z$5&gt;74, $B105-Z$5=73, $B105-Z$5=1, $B105-Z$5&lt;0),"",ROUND(($B105-Z$5)*'점수 계산기'!$C$27+Z$5*'점수 계산기'!$C$28+'점수 계산기'!$C$31,0))</f>
        <v/>
      </c>
      <c r="AA105" s="28" t="str">
        <f>IF(OR($B105-AA$5&gt;74, $B105-AA$5=73, $B105-AA$5=1, $B105-AA$5&lt;0),"",ROUND(($B105-AA$5)*'점수 계산기'!$C$27+AA$5*'점수 계산기'!$C$28+'점수 계산기'!$C$31,0))</f>
        <v/>
      </c>
      <c r="AB105" s="10"/>
      <c r="AC105" s="10">
        <f>MIN(C105:AA105)</f>
        <v>0</v>
      </c>
      <c r="AD105" s="10">
        <f>MAX(C105:AA105)</f>
        <v>0</v>
      </c>
      <c r="AI105" s="10" t="str">
        <f t="shared" si="9"/>
        <v>등급</v>
      </c>
      <c r="AJ105" s="11"/>
    </row>
    <row r="106" spans="1:36" ht="21" customHeight="1" thickBot="1" x14ac:dyDescent="0.5">
      <c r="A106" s="7"/>
      <c r="B106" s="46">
        <v>0</v>
      </c>
      <c r="C106" s="29" t="str">
        <f>IF(OR($B106-C$5&gt;74, $B106-C$5=73, $B106-C$5=1, $B106-C$5&lt;0),"",ROUND(($B106-C$5)*'점수 계산기'!$C$27+C$5*'점수 계산기'!$C$28+'점수 계산기'!$C$31,0))</f>
        <v/>
      </c>
      <c r="D106" s="29" t="str">
        <f>IF(OR($B106-D$5&gt;74, $B106-D$5=73, $B106-D$5=1, $B106-D$5&lt;0),"",ROUND(($B106-D$5)*'점수 계산기'!$C$27+D$5*'점수 계산기'!$C$28+'점수 계산기'!$C$31,0))</f>
        <v/>
      </c>
      <c r="E106" s="29" t="str">
        <f>IF(OR($B106-E$5&gt;74, $B106-E$5=73, $B106-E$5=1, $B106-E$5&lt;0),"",ROUND(($B106-E$5)*'점수 계산기'!$C$27+E$5*'점수 계산기'!$C$28+'점수 계산기'!$C$31,0))</f>
        <v/>
      </c>
      <c r="F106" s="29" t="str">
        <f>IF(OR($B106-F$5&gt;74, $B106-F$5=73, $B106-F$5=1, $B106-F$5&lt;0),"",ROUND(($B106-F$5)*'점수 계산기'!$C$27+F$5*'점수 계산기'!$C$28+'점수 계산기'!$C$31,0))</f>
        <v/>
      </c>
      <c r="G106" s="29" t="str">
        <f>IF(OR($B106-G$5&gt;74, $B106-G$5=73, $B106-G$5=1, $B106-G$5&lt;0),"",ROUND(($B106-G$5)*'점수 계산기'!$C$27+G$5*'점수 계산기'!$C$28+'점수 계산기'!$C$31,0))</f>
        <v/>
      </c>
      <c r="H106" s="29" t="str">
        <f>IF(OR($B106-H$5&gt;74, $B106-H$5=73, $B106-H$5=1, $B106-H$5&lt;0),"",ROUND(($B106-H$5)*'점수 계산기'!$C$27+H$5*'점수 계산기'!$C$28+'점수 계산기'!$C$31,0))</f>
        <v/>
      </c>
      <c r="I106" s="29" t="str">
        <f>IF(OR($B106-I$5&gt;74, $B106-I$5=73, $B106-I$5=1, $B106-I$5&lt;0),"",ROUND(($B106-I$5)*'점수 계산기'!$C$27+I$5*'점수 계산기'!$C$28+'점수 계산기'!$C$31,0))</f>
        <v/>
      </c>
      <c r="J106" s="29" t="str">
        <f>IF(OR($B106-J$5&gt;74, $B106-J$5=73, $B106-J$5=1, $B106-J$5&lt;0),"",ROUND(($B106-J$5)*'점수 계산기'!$C$27+J$5*'점수 계산기'!$C$28+'점수 계산기'!$C$31,0))</f>
        <v/>
      </c>
      <c r="K106" s="29" t="str">
        <f>IF(OR($B106-K$5&gt;74, $B106-K$5=73, $B106-K$5=1, $B106-K$5&lt;0),"",ROUND(($B106-K$5)*'점수 계산기'!$C$27+K$5*'점수 계산기'!$C$28+'점수 계산기'!$C$31,0))</f>
        <v/>
      </c>
      <c r="L106" s="29" t="str">
        <f>IF(OR($B106-L$5&gt;74, $B106-L$5=73, $B106-L$5=1, $B106-L$5&lt;0),"",ROUND(($B106-L$5)*'점수 계산기'!$C$27+L$5*'점수 계산기'!$C$28+'점수 계산기'!$C$31,0))</f>
        <v/>
      </c>
      <c r="M106" s="29" t="str">
        <f>IF(OR($B106-M$5&gt;74, $B106-M$5=73, $B106-M$5=1, $B106-M$5&lt;0),"",ROUND(($B106-M$5)*'점수 계산기'!$C$27+M$5*'점수 계산기'!$C$28+'점수 계산기'!$C$31,0))</f>
        <v/>
      </c>
      <c r="N106" s="29" t="str">
        <f>IF(OR($B106-N$5&gt;74, $B106-N$5=73, $B106-N$5=1, $B106-N$5&lt;0),"",ROUND(($B106-N$5)*'점수 계산기'!$C$27+N$5*'점수 계산기'!$C$28+'점수 계산기'!$C$31,0))</f>
        <v/>
      </c>
      <c r="O106" s="29" t="str">
        <f>IF(OR($B106-O$5&gt;74, $B106-O$5=73, $B106-O$5=1, $B106-O$5&lt;0),"",ROUND(($B106-O$5)*'점수 계산기'!$C$27+O$5*'점수 계산기'!$C$28+'점수 계산기'!$C$31,0))</f>
        <v/>
      </c>
      <c r="P106" s="29" t="str">
        <f>IF(OR($B106-P$5&gt;74, $B106-P$5=73, $B106-P$5=1, $B106-P$5&lt;0),"",ROUND(($B106-P$5)*'점수 계산기'!$C$27+P$5*'점수 계산기'!$C$28+'점수 계산기'!$C$31,0))</f>
        <v/>
      </c>
      <c r="Q106" s="29" t="str">
        <f>IF(OR($B106-Q$5&gt;74, $B106-Q$5=73, $B106-Q$5=1, $B106-Q$5&lt;0),"",ROUND(($B106-Q$5)*'점수 계산기'!$C$27+Q$5*'점수 계산기'!$C$28+'점수 계산기'!$C$31,0))</f>
        <v/>
      </c>
      <c r="R106" s="29" t="str">
        <f>IF(OR($B106-R$5&gt;74, $B106-R$5=73, $B106-R$5=1, $B106-R$5&lt;0),"",ROUND(($B106-R$5)*'점수 계산기'!$C$27+R$5*'점수 계산기'!$C$28+'점수 계산기'!$C$31,0))</f>
        <v/>
      </c>
      <c r="S106" s="29" t="str">
        <f>IF(OR($B106-S$5&gt;74, $B106-S$5=73, $B106-S$5=1, $B106-S$5&lt;0),"",ROUND(($B106-S$5)*'점수 계산기'!$C$27+S$5*'점수 계산기'!$C$28+'점수 계산기'!$C$31,0))</f>
        <v/>
      </c>
      <c r="T106" s="29" t="str">
        <f>IF(OR($B106-T$5&gt;74, $B106-T$5=73, $B106-T$5=1, $B106-T$5&lt;0),"",ROUND(($B106-T$5)*'점수 계산기'!$C$27+T$5*'점수 계산기'!$C$28+'점수 계산기'!$C$31,0))</f>
        <v/>
      </c>
      <c r="U106" s="29" t="str">
        <f>IF(OR($B106-U$5&gt;74, $B106-U$5=73, $B106-U$5=1, $B106-U$5&lt;0),"",ROUND(($B106-U$5)*'점수 계산기'!$C$27+U$5*'점수 계산기'!$C$28+'점수 계산기'!$C$31,0))</f>
        <v/>
      </c>
      <c r="V106" s="29" t="str">
        <f>IF(OR($B106-V$5&gt;74, $B106-V$5=73, $B106-V$5=1, $B106-V$5&lt;0),"",ROUND(($B106-V$5)*'점수 계산기'!$C$27+V$5*'점수 계산기'!$C$28+'점수 계산기'!$C$31,0))</f>
        <v/>
      </c>
      <c r="W106" s="29" t="str">
        <f>IF(OR($B106-W$5&gt;74, $B106-W$5=73, $B106-W$5=1, $B106-W$5&lt;0),"",ROUND(($B106-W$5)*'점수 계산기'!$C$27+W$5*'점수 계산기'!$C$28+'점수 계산기'!$C$31,0))</f>
        <v/>
      </c>
      <c r="X106" s="29" t="str">
        <f>IF(OR($B106-X$5&gt;74, $B106-X$5=73, $B106-X$5=1, $B106-X$5&lt;0),"",ROUND(($B106-X$5)*'점수 계산기'!$C$27+X$5*'점수 계산기'!$C$28+'점수 계산기'!$C$31,0))</f>
        <v/>
      </c>
      <c r="Y106" s="29" t="str">
        <f>IF(OR($B106-Y$5&gt;74, $B106-Y$5=73, $B106-Y$5=1, $B106-Y$5&lt;0),"",ROUND(($B106-Y$5)*'점수 계산기'!$C$27+Y$5*'점수 계산기'!$C$28+'점수 계산기'!$C$31,0))</f>
        <v/>
      </c>
      <c r="Z106" s="29" t="str">
        <f>IF(OR($B106-Z$5&gt;74, $B106-Z$5=73, $B106-Z$5=1, $B106-Z$5&lt;0),"",ROUND(($B106-Z$5)*'점수 계산기'!$C$27+Z$5*'점수 계산기'!$C$28+'점수 계산기'!$C$31,0))</f>
        <v/>
      </c>
      <c r="AA106" s="30">
        <f>IF(OR($B106-AA$5&gt;74, $B106-AA$5=73, $B106-AA$5=1, $B106-AA$5&lt;0),"",ROUND(($B106-AA$5)*'점수 계산기'!$C$27+AA$5*'점수 계산기'!$C$28+'점수 계산기'!$C$31,0))</f>
        <v>63</v>
      </c>
      <c r="AB106" s="10"/>
      <c r="AC106" s="10">
        <f t="shared" ref="AC106:AC107" si="14">MIN(C106:AA106)</f>
        <v>63</v>
      </c>
      <c r="AD106" s="10">
        <f t="shared" ref="AD106:AD107" si="15">MAX(C106:AA106)</f>
        <v>63</v>
      </c>
      <c r="AE106" s="10">
        <f>IF(AC106=AD106,MAX(C106:AA106),MIN(C106:AA106)&amp;" ~ "&amp;MAX(C106:AA106))</f>
        <v>63</v>
      </c>
      <c r="AF106" s="10">
        <f t="shared" si="11"/>
        <v>9</v>
      </c>
      <c r="AG106" s="10">
        <f t="shared" si="11"/>
        <v>9</v>
      </c>
      <c r="AH106" s="10">
        <f t="shared" si="12"/>
        <v>9</v>
      </c>
      <c r="AI106" s="10" t="str">
        <f t="shared" si="9"/>
        <v>9등급</v>
      </c>
      <c r="AJ106" s="11" t="e">
        <f>IF(AC106=AD106,VLOOKUP(AE106,'인원 입력 기능'!$B$5:$F$102,6,0), VLOOKUP(AC106,'인원 입력 기능'!$B$5:$F$102,6,0)&amp;" ~ "&amp;VLOOKUP(AD106,'인원 입력 기능'!$B$5:$F$102,6,0))</f>
        <v>#REF!</v>
      </c>
    </row>
    <row r="107" spans="1:36" ht="0.25" customHeight="1" thickBot="1" x14ac:dyDescent="0.5">
      <c r="A107" s="7"/>
      <c r="B107" s="40"/>
      <c r="C107" s="12" t="str">
        <f>IF(OR($B107-C$5&gt;74, $B107-C$5=73, $B107-C$5=1, $B107-C$5&lt;0),"",ROUND(($B107-C$5)*'점수 계산기'!$C$27+C$5*'점수 계산기'!$C$28+'점수 계산기'!$C$31,0))</f>
        <v/>
      </c>
      <c r="D107" s="12" t="e">
        <f>_xlfn.IFNA(ROUND(VLOOKUP($B107-D$5,#REF!,2,0)+HLOOKUP(D$5,#REF!,2,0),0),"")</f>
        <v>#REF!</v>
      </c>
      <c r="E107" s="12" t="e">
        <f>_xlfn.IFNA(ROUND(VLOOKUP($B107-E$5,#REF!,2,0)+HLOOKUP(E$5,#REF!,2,0),0),"")</f>
        <v>#REF!</v>
      </c>
      <c r="F107" s="12" t="e">
        <f>_xlfn.IFNA(ROUND(VLOOKUP($B107-F$5,#REF!,2,0)+HLOOKUP(F$5,#REF!,2,0),0),"")</f>
        <v>#REF!</v>
      </c>
      <c r="G107" s="12" t="e">
        <f>_xlfn.IFNA(ROUND(VLOOKUP($B107-G$5,#REF!,2,0)+HLOOKUP(G$5,#REF!,2,0),0),"")</f>
        <v>#REF!</v>
      </c>
      <c r="H107" s="12" t="e">
        <f>_xlfn.IFNA(ROUND(VLOOKUP($B107-H$5,#REF!,2,0)+HLOOKUP(H$5,#REF!,2,0),0),"")</f>
        <v>#REF!</v>
      </c>
      <c r="I107" s="12" t="e">
        <f>_xlfn.IFNA(ROUND(VLOOKUP($B107-I$5,#REF!,2,0)+HLOOKUP(I$5,#REF!,2,0),0),"")</f>
        <v>#REF!</v>
      </c>
      <c r="J107" s="12" t="e">
        <f>_xlfn.IFNA(ROUND(VLOOKUP($B107-J$5,#REF!,2,0)+HLOOKUP(J$5,#REF!,2,0),0),"")</f>
        <v>#REF!</v>
      </c>
      <c r="K107" s="12" t="e">
        <f>_xlfn.IFNA(ROUND(VLOOKUP($B107-K$5,#REF!,2,0)+HLOOKUP(K$5,#REF!,2,0),0),"")</f>
        <v>#REF!</v>
      </c>
      <c r="L107" s="12" t="e">
        <f>_xlfn.IFNA(ROUND(VLOOKUP($B107-L$5,#REF!,2,0)+HLOOKUP(L$5,#REF!,2,0),0),"")</f>
        <v>#REF!</v>
      </c>
      <c r="M107" s="12" t="e">
        <f>_xlfn.IFNA(ROUND(VLOOKUP($B107-M$5,#REF!,2,0)+HLOOKUP(M$5,#REF!,2,0),0),"")</f>
        <v>#REF!</v>
      </c>
      <c r="N107" s="12" t="e">
        <f>_xlfn.IFNA(ROUND(VLOOKUP($B107-N$5,#REF!,2,0)+HLOOKUP(N$5,#REF!,2,0),0),"")</f>
        <v>#REF!</v>
      </c>
      <c r="O107" s="12" t="e">
        <f>_xlfn.IFNA(ROUND(VLOOKUP($B107-O$5,#REF!,2,0)+HLOOKUP(O$5,#REF!,2,0),0),"")</f>
        <v>#REF!</v>
      </c>
      <c r="P107" s="12" t="e">
        <f>_xlfn.IFNA(ROUND(VLOOKUP($B107-P$5,#REF!,2,0)+HLOOKUP(P$5,#REF!,2,0),0),"")</f>
        <v>#REF!</v>
      </c>
      <c r="Q107" s="12" t="e">
        <f>_xlfn.IFNA(ROUND(VLOOKUP($B107-Q$5,#REF!,2,0)+HLOOKUP(Q$5,#REF!,2,0),0),"")</f>
        <v>#REF!</v>
      </c>
      <c r="R107" s="12" t="e">
        <f>_xlfn.IFNA(ROUND(VLOOKUP($B107-R$5,#REF!,2,0)+HLOOKUP(R$5,#REF!,2,0),0),"")</f>
        <v>#REF!</v>
      </c>
      <c r="S107" s="12" t="e">
        <f>_xlfn.IFNA(ROUND(VLOOKUP($B107-S$5,#REF!,2,0)+HLOOKUP(S$5,#REF!,2,0),0),"")</f>
        <v>#REF!</v>
      </c>
      <c r="T107" s="12" t="e">
        <f>_xlfn.IFNA(ROUND(VLOOKUP($B107-T$5,#REF!,2,0)+HLOOKUP(T$5,#REF!,2,0),0),"")</f>
        <v>#REF!</v>
      </c>
      <c r="U107" s="12" t="e">
        <f>_xlfn.IFNA(ROUND(VLOOKUP($B107-U$5,#REF!,2,0)+HLOOKUP(U$5,#REF!,2,0),0),"")</f>
        <v>#REF!</v>
      </c>
      <c r="V107" s="12" t="e">
        <f>_xlfn.IFNA(ROUND(VLOOKUP($B107-V$5,#REF!,2,0)+HLOOKUP(V$5,#REF!,2,0),0),"")</f>
        <v>#REF!</v>
      </c>
      <c r="W107" s="12" t="e">
        <f>_xlfn.IFNA(ROUND(VLOOKUP($B107-W$5,#REF!,2,0)+HLOOKUP(W$5,#REF!,2,0),0),"")</f>
        <v>#REF!</v>
      </c>
      <c r="X107" s="12" t="e">
        <f>_xlfn.IFNA(ROUND(VLOOKUP($B107-X$5,#REF!,2,0)+HLOOKUP(X$5,#REF!,2,0),0),"")</f>
        <v>#REF!</v>
      </c>
      <c r="Y107" s="12" t="e">
        <f>_xlfn.IFNA(ROUND(VLOOKUP($B107-Y$5,#REF!,2,0)+HLOOKUP(Y$5,#REF!,2,0),0),"")</f>
        <v>#REF!</v>
      </c>
      <c r="Z107" s="12" t="e">
        <f>_xlfn.IFNA(ROUND(VLOOKUP($B107-Z$5,#REF!,2,0)+HLOOKUP(Z$5,#REF!,2,0),0),"")</f>
        <v>#REF!</v>
      </c>
      <c r="AA107" s="12" t="e">
        <f>_xlfn.IFNA(ROUND(VLOOKUP($B107-AA$5,#REF!,2,0)+HLOOKUP(AA$5,#REF!,2,0),0),"")</f>
        <v>#REF!</v>
      </c>
      <c r="AB107" s="10"/>
      <c r="AC107" s="10" t="e">
        <f t="shared" si="14"/>
        <v>#REF!</v>
      </c>
      <c r="AD107" s="10" t="e">
        <f t="shared" si="15"/>
        <v>#REF!</v>
      </c>
      <c r="AE107" s="10" t="e">
        <f>IF(AC107=AD107,MAX(C107:AA107),MIN(C107:AA107)&amp;" ~ "&amp;MAX(C107:AA107))</f>
        <v>#REF!</v>
      </c>
      <c r="AF107" s="10" t="e">
        <f t="shared" si="11"/>
        <v>#REF!</v>
      </c>
      <c r="AG107" s="10" t="e">
        <f t="shared" si="11"/>
        <v>#REF!</v>
      </c>
      <c r="AH107" s="10" t="e">
        <f t="shared" si="12"/>
        <v>#REF!</v>
      </c>
      <c r="AI107" s="10" t="e">
        <f t="shared" si="9"/>
        <v>#REF!</v>
      </c>
    </row>
  </sheetData>
  <mergeCells count="2">
    <mergeCell ref="C2:E2"/>
    <mergeCell ref="C3:E3"/>
  </mergeCells>
  <phoneticPr fontId="1" type="noConversion"/>
  <conditionalFormatting sqref="B6:B106">
    <cfRule type="expression" dxfId="7" priority="2">
      <formula>OR(AND(#REF!=0,OR(#REF!=$N$6:$N$13)),AND(#REF!&gt;0,OR(#REF!=$N$6:$N$13)))</formula>
    </cfRule>
  </conditionalFormatting>
  <conditionalFormatting sqref="C6:AD107">
    <cfRule type="expression" dxfId="6" priority="1">
      <formula>OR(#REF!=$N$6:$N$13)</formula>
    </cfRule>
  </conditionalFormatting>
  <pageMargins left="0.7" right="0.7" top="0.75" bottom="0.75" header="0.3" footer="0.3"/>
  <pageSetup paperSize="9" scale="2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5AB9-90E7-2546-AA20-5A3829B5209D}">
  <sheetPr>
    <tabColor rgb="FF00B050"/>
    <pageSetUpPr fitToPage="1"/>
  </sheetPr>
  <dimension ref="A1:AN107"/>
  <sheetViews>
    <sheetView topLeftCell="D28" zoomScale="85" zoomScaleNormal="85" workbookViewId="0">
      <selection activeCell="M36" sqref="M36"/>
    </sheetView>
  </sheetViews>
  <sheetFormatPr defaultRowHeight="17" x14ac:dyDescent="0.45"/>
  <cols>
    <col min="2" max="2" width="14.08203125" style="41" customWidth="1"/>
    <col min="3" max="28" width="14.08203125" customWidth="1"/>
    <col min="29" max="30" width="17.08203125" hidden="1" customWidth="1"/>
    <col min="31" max="35" width="11.25" style="10" hidden="1" customWidth="1"/>
    <col min="36" max="36" width="13.33203125" style="10" hidden="1" customWidth="1"/>
    <col min="37" max="39" width="8.6640625" hidden="1" customWidth="1"/>
  </cols>
  <sheetData>
    <row r="1" spans="1:40" ht="17.5" thickBot="1" x14ac:dyDescent="0.5">
      <c r="A1" s="7"/>
      <c r="B1" s="31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40" ht="21" customHeight="1" x14ac:dyDescent="0.45">
      <c r="A2" s="7"/>
      <c r="B2" s="2" t="s">
        <v>12</v>
      </c>
      <c r="C2" s="456" t="s">
        <v>75</v>
      </c>
      <c r="D2" s="457"/>
      <c r="E2" s="45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E2"/>
      <c r="AF2"/>
      <c r="AG2"/>
      <c r="AH2"/>
      <c r="AI2"/>
      <c r="AJ2"/>
    </row>
    <row r="3" spans="1:40" ht="21" customHeight="1" thickBot="1" x14ac:dyDescent="0.5">
      <c r="A3" s="7"/>
      <c r="B3" s="1" t="s">
        <v>2</v>
      </c>
      <c r="C3" s="459" t="s">
        <v>132</v>
      </c>
      <c r="D3" s="460"/>
      <c r="E3" s="46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E3"/>
      <c r="AF3"/>
      <c r="AG3"/>
      <c r="AH3"/>
      <c r="AI3"/>
      <c r="AJ3"/>
    </row>
    <row r="4" spans="1:40" ht="21" customHeight="1" thickBot="1" x14ac:dyDescent="0.5">
      <c r="A4" s="7"/>
      <c r="B4" s="32"/>
      <c r="C4" s="5"/>
      <c r="D4" s="5"/>
      <c r="E4" s="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40" s="41" customFormat="1" ht="21" customHeight="1" thickBot="1" x14ac:dyDescent="0.5">
      <c r="A5" s="31"/>
      <c r="B5" s="33" t="s">
        <v>20</v>
      </c>
      <c r="C5" s="42">
        <v>26</v>
      </c>
      <c r="D5" s="43">
        <v>24</v>
      </c>
      <c r="E5" s="43">
        <v>23</v>
      </c>
      <c r="F5" s="43">
        <v>22</v>
      </c>
      <c r="G5" s="43">
        <v>21</v>
      </c>
      <c r="H5" s="43">
        <v>20</v>
      </c>
      <c r="I5" s="43">
        <v>19</v>
      </c>
      <c r="J5" s="43">
        <v>18</v>
      </c>
      <c r="K5" s="43">
        <v>17</v>
      </c>
      <c r="L5" s="43">
        <v>16</v>
      </c>
      <c r="M5" s="43">
        <v>15</v>
      </c>
      <c r="N5" s="43">
        <v>14</v>
      </c>
      <c r="O5" s="43">
        <v>13</v>
      </c>
      <c r="P5" s="43">
        <v>12</v>
      </c>
      <c r="Q5" s="43">
        <v>11</v>
      </c>
      <c r="R5" s="43">
        <v>10</v>
      </c>
      <c r="S5" s="43">
        <v>9</v>
      </c>
      <c r="T5" s="43">
        <v>8</v>
      </c>
      <c r="U5" s="43">
        <v>7</v>
      </c>
      <c r="V5" s="43">
        <v>6</v>
      </c>
      <c r="W5" s="43">
        <v>5</v>
      </c>
      <c r="X5" s="43">
        <v>4</v>
      </c>
      <c r="Y5" s="43">
        <v>3</v>
      </c>
      <c r="Z5" s="43">
        <v>2</v>
      </c>
      <c r="AA5" s="44">
        <v>0</v>
      </c>
      <c r="AB5" s="45"/>
      <c r="AC5" s="45" t="s">
        <v>16</v>
      </c>
      <c r="AD5" s="45" t="s">
        <v>17</v>
      </c>
      <c r="AE5" s="45" t="s">
        <v>13</v>
      </c>
      <c r="AF5" s="45" t="s">
        <v>18</v>
      </c>
      <c r="AG5" s="45" t="s">
        <v>19</v>
      </c>
      <c r="AH5" s="45" t="s">
        <v>35</v>
      </c>
      <c r="AI5" s="45" t="s">
        <v>36</v>
      </c>
      <c r="AJ5" s="45" t="s">
        <v>15</v>
      </c>
    </row>
    <row r="6" spans="1:40" ht="21" customHeight="1" x14ac:dyDescent="0.45">
      <c r="A6" s="7"/>
      <c r="B6" s="34">
        <v>100</v>
      </c>
      <c r="C6" s="19">
        <f>IF(OR($B6-C$5&gt;74, $B6-C$5=73, $B6-C$5=1, $B6-C$5&lt;0),"",ROUND(($B6-C$5)*'점수 계산기'!$C$27+C$5*'점수 계산기'!$C$29+'점수 계산기'!$C$32,0))</f>
        <v>146</v>
      </c>
      <c r="D6" s="19" t="str">
        <f>IF(OR($B6-D$5&gt;74, $B6-D$5=73, $B6-D$5=1, $B6-D$5&lt;0),"",ROUND(($B6-D$5)*'점수 계산기'!$C$27+D$5*'점수 계산기'!$C$29+'점수 계산기'!$C$32,0))</f>
        <v/>
      </c>
      <c r="E6" s="19" t="str">
        <f>IF(OR($B6-E$5&gt;74, $B6-E$5=73, $B6-E$5=1, $B6-E$5&lt;0),"",ROUND(($B6-E$5)*'점수 계산기'!$C$27+E$5*'점수 계산기'!$C$29+'점수 계산기'!$C$32,0))</f>
        <v/>
      </c>
      <c r="F6" s="19" t="str">
        <f>IF(OR($B6-F$5&gt;74, $B6-F$5=73, $B6-F$5=1, $B6-F$5&lt;0),"",ROUND(($B6-F$5)*'점수 계산기'!$C$27+F$5*'점수 계산기'!$C$29+'점수 계산기'!$C$32,0))</f>
        <v/>
      </c>
      <c r="G6" s="19" t="str">
        <f>IF(OR($B6-G$5&gt;74, $B6-G$5=73, $B6-G$5=1, $B6-G$5&lt;0),"",ROUND(($B6-G$5)*'점수 계산기'!$C$27+G$5*'점수 계산기'!$C$29+'점수 계산기'!$C$32,0))</f>
        <v/>
      </c>
      <c r="H6" s="19" t="str">
        <f>IF(OR($B6-H$5&gt;74, $B6-H$5=73, $B6-H$5=1, $B6-H$5&lt;0),"",ROUND(($B6-H$5)*'점수 계산기'!$C$27+H$5*'점수 계산기'!$C$29+'점수 계산기'!$C$32,0))</f>
        <v/>
      </c>
      <c r="I6" s="19" t="str">
        <f>IF(OR($B6-I$5&gt;74, $B6-I$5=73, $B6-I$5=1, $B6-I$5&lt;0),"",ROUND(($B6-I$5)*'점수 계산기'!$C$27+I$5*'점수 계산기'!$C$29+'점수 계산기'!$C$32,0))</f>
        <v/>
      </c>
      <c r="J6" s="19" t="str">
        <f>IF(OR($B6-J$5&gt;74, $B6-J$5=73, $B6-J$5=1, $B6-J$5&lt;0),"",ROUND(($B6-J$5)*'점수 계산기'!$C$27+J$5*'점수 계산기'!$C$29+'점수 계산기'!$C$32,0))</f>
        <v/>
      </c>
      <c r="K6" s="19" t="str">
        <f>IF(OR($B6-K$5&gt;74, $B6-K$5=73, $B6-K$5=1, $B6-K$5&lt;0),"",ROUND(($B6-K$5)*'점수 계산기'!$C$27+K$5*'점수 계산기'!$C$29+'점수 계산기'!$C$32,0))</f>
        <v/>
      </c>
      <c r="L6" s="19" t="str">
        <f>IF(OR($B6-L$5&gt;74, $B6-L$5=73, $B6-L$5=1, $B6-L$5&lt;0),"",ROUND(($B6-L$5)*'점수 계산기'!$C$27+L$5*'점수 계산기'!$C$29+'점수 계산기'!$C$32,0))</f>
        <v/>
      </c>
      <c r="M6" s="19" t="str">
        <f>IF(OR($B6-M$5&gt;74, $B6-M$5=73, $B6-M$5=1, $B6-M$5&lt;0),"",ROUND(($B6-M$5)*'점수 계산기'!$C$27+M$5*'점수 계산기'!$C$29+'점수 계산기'!$C$32,0))</f>
        <v/>
      </c>
      <c r="N6" s="19" t="str">
        <f>IF(OR($B6-N$5&gt;74, $B6-N$5=73, $B6-N$5=1, $B6-N$5&lt;0),"",ROUND(($B6-N$5)*'점수 계산기'!$C$27+N$5*'점수 계산기'!$C$29+'점수 계산기'!$C$32,0))</f>
        <v/>
      </c>
      <c r="O6" s="19" t="str">
        <f>IF(OR($B6-O$5&gt;74, $B6-O$5=73, $B6-O$5=1, $B6-O$5&lt;0),"",ROUND(($B6-O$5)*'점수 계산기'!$C$27+O$5*'점수 계산기'!$C$29+'점수 계산기'!$C$32,0))</f>
        <v/>
      </c>
      <c r="P6" s="19" t="str">
        <f>IF(OR($B6-P$5&gt;74, $B6-P$5=73, $B6-P$5=1, $B6-P$5&lt;0),"",ROUND(($B6-P$5)*'점수 계산기'!$C$27+P$5*'점수 계산기'!$C$29+'점수 계산기'!$C$32,0))</f>
        <v/>
      </c>
      <c r="Q6" s="19" t="str">
        <f>IF(OR($B6-Q$5&gt;74, $B6-Q$5=73, $B6-Q$5=1, $B6-Q$5&lt;0),"",ROUND(($B6-Q$5)*'점수 계산기'!$C$27+Q$5*'점수 계산기'!$C$29+'점수 계산기'!$C$32,0))</f>
        <v/>
      </c>
      <c r="R6" s="19" t="str">
        <f>IF(OR($B6-R$5&gt;74, $B6-R$5=73, $B6-R$5=1, $B6-R$5&lt;0),"",ROUND(($B6-R$5)*'점수 계산기'!$C$27+R$5*'점수 계산기'!$C$29+'점수 계산기'!$C$32,0))</f>
        <v/>
      </c>
      <c r="S6" s="19" t="str">
        <f>IF(OR($B6-S$5&gt;74, $B6-S$5=73, $B6-S$5=1, $B6-S$5&lt;0),"",ROUND(($B6-S$5)*'점수 계산기'!$C$27+S$5*'점수 계산기'!$C$29+'점수 계산기'!$C$32,0))</f>
        <v/>
      </c>
      <c r="T6" s="19" t="str">
        <f>IF(OR($B6-T$5&gt;74, $B6-T$5=73, $B6-T$5=1, $B6-T$5&lt;0),"",ROUND(($B6-T$5)*'점수 계산기'!$C$27+T$5*'점수 계산기'!$C$29+'점수 계산기'!$C$32,0))</f>
        <v/>
      </c>
      <c r="U6" s="19" t="str">
        <f>IF(OR($B6-U$5&gt;74, $B6-U$5=73, $B6-U$5=1, $B6-U$5&lt;0),"",ROUND(($B6-U$5)*'점수 계산기'!$C$27+U$5*'점수 계산기'!$C$29+'점수 계산기'!$C$32,0))</f>
        <v/>
      </c>
      <c r="V6" s="19" t="str">
        <f>IF(OR($B6-V$5&gt;74, $B6-V$5=73, $B6-V$5=1, $B6-V$5&lt;0),"",ROUND(($B6-V$5)*'점수 계산기'!$C$27+V$5*'점수 계산기'!$C$29+'점수 계산기'!$C$32,0))</f>
        <v/>
      </c>
      <c r="W6" s="19" t="str">
        <f>IF(OR($B6-W$5&gt;74, $B6-W$5=73, $B6-W$5=1, $B6-W$5&lt;0),"",ROUND(($B6-W$5)*'점수 계산기'!$C$27+W$5*'점수 계산기'!$C$29+'점수 계산기'!$C$32,0))</f>
        <v/>
      </c>
      <c r="X6" s="19" t="str">
        <f>IF(OR($B6-X$5&gt;74, $B6-X$5=73, $B6-X$5=1, $B6-X$5&lt;0),"",ROUND(($B6-X$5)*'점수 계산기'!$C$27+X$5*'점수 계산기'!$C$29+'점수 계산기'!$C$32,0))</f>
        <v/>
      </c>
      <c r="Y6" s="19" t="str">
        <f>IF(OR($B6-Y$5&gt;74, $B6-Y$5=73, $B6-Y$5=1, $B6-Y$5&lt;0),"",ROUND(($B6-Y$5)*'점수 계산기'!$C$27+Y$5*'점수 계산기'!$C$29+'점수 계산기'!$C$32,0))</f>
        <v/>
      </c>
      <c r="Z6" s="19" t="str">
        <f>IF(OR($B6-Z$5&gt;74, $B6-Z$5=73, $B6-Z$5=1, $B6-Z$5&lt;0),"",ROUND(($B6-Z$5)*'점수 계산기'!$C$27+Z$5*'점수 계산기'!$C$29+'점수 계산기'!$C$32,0))</f>
        <v/>
      </c>
      <c r="AA6" s="20" t="str">
        <f>IF(OR($B6-AA$5&gt;74, $B6-AA$5=73, $B6-AA$5=1, $B6-AA$5&lt;0),"",ROUND(($B6-AA$5)*'점수 계산기'!$C$27+AA$5*'점수 계산기'!$C$29+'점수 계산기'!$C$32,0))</f>
        <v/>
      </c>
      <c r="AB6" s="10"/>
      <c r="AC6" s="10">
        <f>MIN(C6:AA6)</f>
        <v>146</v>
      </c>
      <c r="AD6" s="10">
        <f>MAX(C6:AA6)</f>
        <v>146</v>
      </c>
      <c r="AE6" s="10">
        <f>IF(AC6=AD6,MAX(C6:AA6),MIN(C6:AA6)&amp;" ~ "&amp;MAX(C6:AA6))</f>
        <v>146</v>
      </c>
      <c r="AF6" s="10">
        <f>IF(ROUND(AC6,0)&gt;=$AM$6,1,IF(ROUND(AC6,0)&gt;=$AM$7,2,IF(ROUND(AC6,0)&gt;=$AM$8,3,IF(ROUND(AC6,0)&gt;=$AM$9,4,IF(ROUND(AC6,0)&gt;=$AM$10,5,IF(ROUND(AC6,0)&gt;=$AM$11,6,IF(ROUND(AC6,0)&gt;=$AM$12,7,IF(ROUND(AC6,0)&gt;=$AM$13,8,9))))))))</f>
        <v>1</v>
      </c>
      <c r="AG6" s="10">
        <f>IF(ROUND(AD6,0)&gt;=$AM$6,1,IF(ROUND(AD6,0)&gt;=$AM$7,2,IF(ROUND(AD6,0)&gt;=$AM$8,3,IF(ROUND(AD6,0)&gt;=$AM$9,4,IF(ROUND(AD6,0)&gt;=$AM$10,5,IF(ROUND(AD6,0)&gt;=$AM$11,6,IF(ROUND(AD6,0)&gt;=$AM$12,7,IF(ROUND(AD6,0)&gt;=$AM$13,8,9))))))))</f>
        <v>1</v>
      </c>
      <c r="AH6" s="10">
        <f>IF(AF6=AG6,AF6,AF6&amp;" ~ "&amp;AG6)</f>
        <v>1</v>
      </c>
      <c r="AI6" s="10" t="str">
        <f>IF(AF6=AG6, AG6&amp;"등급", "조건부 "&amp;AG6&amp;"등급")</f>
        <v>1등급</v>
      </c>
      <c r="AJ6" s="11" t="e">
        <f>IF(AC6=AD6,VLOOKUP(AE6,'인원 입력 기능'!$B$5:$F$102,6,0), VLOOKUP(AC6,'인원 입력 기능'!$B$5:$F$102,6,0)&amp;" ~ "&amp;VLOOKUP(AD6,'인원 입력 기능'!$B$5:$F$102,6,0))</f>
        <v>#REF!</v>
      </c>
      <c r="AL6" s="10">
        <v>1</v>
      </c>
      <c r="AM6" s="10">
        <v>133</v>
      </c>
      <c r="AN6">
        <f>'확률과 통계 차트'!AM6</f>
        <v>137</v>
      </c>
    </row>
    <row r="7" spans="1:40" ht="21" customHeight="1" x14ac:dyDescent="0.45">
      <c r="A7" s="7"/>
      <c r="B7" s="35">
        <v>99</v>
      </c>
      <c r="C7" s="19" t="str">
        <f>IF(OR($B7-C$5&gt;74, $B7-C$5=73, $B7-C$5=1, $B7-C$5&lt;0),"",ROUND(($B7-C$5)*'점수 계산기'!$C$27+C$5*'점수 계산기'!$C$29+'점수 계산기'!$C$32,0))</f>
        <v/>
      </c>
      <c r="D7" s="19" t="str">
        <f>IF(OR($B7-D$5&gt;74, $B7-D$5=73, $B7-D$5=1, $B7-D$5&lt;0),"",ROUND(($B7-D$5)*'점수 계산기'!$C$27+D$5*'점수 계산기'!$C$29+'점수 계산기'!$C$32,0))</f>
        <v/>
      </c>
      <c r="E7" s="19" t="str">
        <f>IF(OR($B7-E$5&gt;74, $B7-E$5=73, $B7-E$5=1, $B7-E$5&lt;0),"",ROUND(($B7-E$5)*'점수 계산기'!$C$27+E$5*'점수 계산기'!$C$29+'점수 계산기'!$C$32,0))</f>
        <v/>
      </c>
      <c r="F7" s="19" t="str">
        <f>IF(OR($B7-F$5&gt;74, $B7-F$5=73, $B7-F$5=1, $B7-F$5&lt;0),"",ROUND(($B7-F$5)*'점수 계산기'!$C$27+F$5*'점수 계산기'!$C$29+'점수 계산기'!$C$32,0))</f>
        <v/>
      </c>
      <c r="G7" s="19" t="str">
        <f>IF(OR($B7-G$5&gt;74, $B7-G$5=73, $B7-G$5=1, $B7-G$5&lt;0),"",ROUND(($B7-G$5)*'점수 계산기'!$C$27+G$5*'점수 계산기'!$C$29+'점수 계산기'!$C$32,0))</f>
        <v/>
      </c>
      <c r="H7" s="19" t="str">
        <f>IF(OR($B7-H$5&gt;74, $B7-H$5=73, $B7-H$5=1, $B7-H$5&lt;0),"",ROUND(($B7-H$5)*'점수 계산기'!$C$27+H$5*'점수 계산기'!$C$29+'점수 계산기'!$C$32,0))</f>
        <v/>
      </c>
      <c r="I7" s="19" t="str">
        <f>IF(OR($B7-I$5&gt;74, $B7-I$5=73, $B7-I$5=1, $B7-I$5&lt;0),"",ROUND(($B7-I$5)*'점수 계산기'!$C$27+I$5*'점수 계산기'!$C$29+'점수 계산기'!$C$32,0))</f>
        <v/>
      </c>
      <c r="J7" s="19" t="str">
        <f>IF(OR($B7-J$5&gt;74, $B7-J$5=73, $B7-J$5=1, $B7-J$5&lt;0),"",ROUND(($B7-J$5)*'점수 계산기'!$C$27+J$5*'점수 계산기'!$C$29+'점수 계산기'!$C$32,0))</f>
        <v/>
      </c>
      <c r="K7" s="19" t="str">
        <f>IF(OR($B7-K$5&gt;74, $B7-K$5=73, $B7-K$5=1, $B7-K$5&lt;0),"",ROUND(($B7-K$5)*'점수 계산기'!$C$27+K$5*'점수 계산기'!$C$29+'점수 계산기'!$C$32,0))</f>
        <v/>
      </c>
      <c r="L7" s="19" t="str">
        <f>IF(OR($B7-L$5&gt;74, $B7-L$5=73, $B7-L$5=1, $B7-L$5&lt;0),"",ROUND(($B7-L$5)*'점수 계산기'!$C$27+L$5*'점수 계산기'!$C$29+'점수 계산기'!$C$32,0))</f>
        <v/>
      </c>
      <c r="M7" s="19" t="str">
        <f>IF(OR($B7-M$5&gt;74, $B7-M$5=73, $B7-M$5=1, $B7-M$5&lt;0),"",ROUND(($B7-M$5)*'점수 계산기'!$C$27+M$5*'점수 계산기'!$C$29+'점수 계산기'!$C$32,0))</f>
        <v/>
      </c>
      <c r="N7" s="19" t="str">
        <f>IF(OR($B7-N$5&gt;74, $B7-N$5=73, $B7-N$5=1, $B7-N$5&lt;0),"",ROUND(($B7-N$5)*'점수 계산기'!$C$27+N$5*'점수 계산기'!$C$29+'점수 계산기'!$C$32,0))</f>
        <v/>
      </c>
      <c r="O7" s="19" t="str">
        <f>IF(OR($B7-O$5&gt;74, $B7-O$5=73, $B7-O$5=1, $B7-O$5&lt;0),"",ROUND(($B7-O$5)*'점수 계산기'!$C$27+O$5*'점수 계산기'!$C$29+'점수 계산기'!$C$32,0))</f>
        <v/>
      </c>
      <c r="P7" s="19" t="str">
        <f>IF(OR($B7-P$5&gt;74, $B7-P$5=73, $B7-P$5=1, $B7-P$5&lt;0),"",ROUND(($B7-P$5)*'점수 계산기'!$C$27+P$5*'점수 계산기'!$C$29+'점수 계산기'!$C$32,0))</f>
        <v/>
      </c>
      <c r="Q7" s="19" t="str">
        <f>IF(OR($B7-Q$5&gt;74, $B7-Q$5=73, $B7-Q$5=1, $B7-Q$5&lt;0),"",ROUND(($B7-Q$5)*'점수 계산기'!$C$27+Q$5*'점수 계산기'!$C$29+'점수 계산기'!$C$32,0))</f>
        <v/>
      </c>
      <c r="R7" s="19" t="str">
        <f>IF(OR($B7-R$5&gt;74, $B7-R$5=73, $B7-R$5=1, $B7-R$5&lt;0),"",ROUND(($B7-R$5)*'점수 계산기'!$C$27+R$5*'점수 계산기'!$C$29+'점수 계산기'!$C$32,0))</f>
        <v/>
      </c>
      <c r="S7" s="19" t="str">
        <f>IF(OR($B7-S$5&gt;74, $B7-S$5=73, $B7-S$5=1, $B7-S$5&lt;0),"",ROUND(($B7-S$5)*'점수 계산기'!$C$27+S$5*'점수 계산기'!$C$29+'점수 계산기'!$C$32,0))</f>
        <v/>
      </c>
      <c r="T7" s="19" t="str">
        <f>IF(OR($B7-T$5&gt;74, $B7-T$5=73, $B7-T$5=1, $B7-T$5&lt;0),"",ROUND(($B7-T$5)*'점수 계산기'!$C$27+T$5*'점수 계산기'!$C$29+'점수 계산기'!$C$32,0))</f>
        <v/>
      </c>
      <c r="U7" s="19" t="str">
        <f>IF(OR($B7-U$5&gt;74, $B7-U$5=73, $B7-U$5=1, $B7-U$5&lt;0),"",ROUND(($B7-U$5)*'점수 계산기'!$C$27+U$5*'점수 계산기'!$C$29+'점수 계산기'!$C$32,0))</f>
        <v/>
      </c>
      <c r="V7" s="19" t="str">
        <f>IF(OR($B7-V$5&gt;74, $B7-V$5=73, $B7-V$5=1, $B7-V$5&lt;0),"",ROUND(($B7-V$5)*'점수 계산기'!$C$27+V$5*'점수 계산기'!$C$29+'점수 계산기'!$C$32,0))</f>
        <v/>
      </c>
      <c r="W7" s="19" t="str">
        <f>IF(OR($B7-W$5&gt;74, $B7-W$5=73, $B7-W$5=1, $B7-W$5&lt;0),"",ROUND(($B7-W$5)*'점수 계산기'!$C$27+W$5*'점수 계산기'!$C$29+'점수 계산기'!$C$32,0))</f>
        <v/>
      </c>
      <c r="X7" s="19" t="str">
        <f>IF(OR($B7-X$5&gt;74, $B7-X$5=73, $B7-X$5=1, $B7-X$5&lt;0),"",ROUND(($B7-X$5)*'점수 계산기'!$C$27+X$5*'점수 계산기'!$C$29+'점수 계산기'!$C$32,0))</f>
        <v/>
      </c>
      <c r="Y7" s="19" t="str">
        <f>IF(OR($B7-Y$5&gt;74, $B7-Y$5=73, $B7-Y$5=1, $B7-Y$5&lt;0),"",ROUND(($B7-Y$5)*'점수 계산기'!$C$27+Y$5*'점수 계산기'!$C$29+'점수 계산기'!$C$32,0))</f>
        <v/>
      </c>
      <c r="Z7" s="19" t="str">
        <f>IF(OR($B7-Z$5&gt;74, $B7-Z$5=73, $B7-Z$5=1, $B7-Z$5&lt;0),"",ROUND(($B7-Z$5)*'점수 계산기'!$C$27+Z$5*'점수 계산기'!$C$29+'점수 계산기'!$C$32,0))</f>
        <v/>
      </c>
      <c r="AA7" s="20" t="str">
        <f>IF(OR($B7-AA$5&gt;74, $B7-AA$5=73, $B7-AA$5=1, $B7-AA$5&lt;0),"",ROUND(($B7-AA$5)*'점수 계산기'!$C$27+AA$5*'점수 계산기'!$C$29+'점수 계산기'!$C$32,0))</f>
        <v/>
      </c>
      <c r="AB7" s="10"/>
      <c r="AC7" s="10"/>
      <c r="AD7" s="10"/>
      <c r="AI7" s="10" t="str">
        <f t="shared" ref="AI7:AI70" si="0">IF(AF7=AG7, AG7&amp;"등급", "조건부 "&amp;AG7&amp;"등급")</f>
        <v>등급</v>
      </c>
      <c r="AJ7" s="11"/>
      <c r="AL7" s="10">
        <v>2</v>
      </c>
      <c r="AM7" s="10">
        <v>126</v>
      </c>
      <c r="AN7">
        <f>'확률과 통계 차트'!AM7</f>
        <v>127</v>
      </c>
    </row>
    <row r="8" spans="1:40" ht="21" customHeight="1" x14ac:dyDescent="0.45">
      <c r="A8" s="7"/>
      <c r="B8" s="35">
        <v>98</v>
      </c>
      <c r="C8" s="19">
        <f>IF(OR($B8-C$5&gt;74, $B8-C$5=73, $B8-C$5=1, $B8-C$5&lt;0),"",ROUND(($B8-C$5)*'점수 계산기'!$C$27+C$5*'점수 계산기'!$C$29+'점수 계산기'!$C$32,0))</f>
        <v>145</v>
      </c>
      <c r="D8" s="19">
        <f>IF(OR($B8-D$5&gt;74, $B8-D$5=73, $B8-D$5=1, $B8-D$5&lt;0),"",ROUND(($B8-D$5)*'점수 계산기'!$C$27+D$5*'점수 계산기'!$C$29+'점수 계산기'!$C$32,0))</f>
        <v>145</v>
      </c>
      <c r="E8" s="19" t="str">
        <f>IF(OR($B8-E$5&gt;74, $B8-E$5=73, $B8-E$5=1, $B8-E$5&lt;0),"",ROUND(($B8-E$5)*'점수 계산기'!$C$27+E$5*'점수 계산기'!$C$29+'점수 계산기'!$C$32,0))</f>
        <v/>
      </c>
      <c r="F8" s="19" t="str">
        <f>IF(OR($B8-F$5&gt;74, $B8-F$5=73, $B8-F$5=1, $B8-F$5&lt;0),"",ROUND(($B8-F$5)*'점수 계산기'!$C$27+F$5*'점수 계산기'!$C$29+'점수 계산기'!$C$32,0))</f>
        <v/>
      </c>
      <c r="G8" s="19" t="str">
        <f>IF(OR($B8-G$5&gt;74, $B8-G$5=73, $B8-G$5=1, $B8-G$5&lt;0),"",ROUND(($B8-G$5)*'점수 계산기'!$C$27+G$5*'점수 계산기'!$C$29+'점수 계산기'!$C$32,0))</f>
        <v/>
      </c>
      <c r="H8" s="19" t="str">
        <f>IF(OR($B8-H$5&gt;74, $B8-H$5=73, $B8-H$5=1, $B8-H$5&lt;0),"",ROUND(($B8-H$5)*'점수 계산기'!$C$27+H$5*'점수 계산기'!$C$29+'점수 계산기'!$C$32,0))</f>
        <v/>
      </c>
      <c r="I8" s="19" t="str">
        <f>IF(OR($B8-I$5&gt;74, $B8-I$5=73, $B8-I$5=1, $B8-I$5&lt;0),"",ROUND(($B8-I$5)*'점수 계산기'!$C$27+I$5*'점수 계산기'!$C$29+'점수 계산기'!$C$32,0))</f>
        <v/>
      </c>
      <c r="J8" s="19" t="str">
        <f>IF(OR($B8-J$5&gt;74, $B8-J$5=73, $B8-J$5=1, $B8-J$5&lt;0),"",ROUND(($B8-J$5)*'점수 계산기'!$C$27+J$5*'점수 계산기'!$C$29+'점수 계산기'!$C$32,0))</f>
        <v/>
      </c>
      <c r="K8" s="19" t="str">
        <f>IF(OR($B8-K$5&gt;74, $B8-K$5=73, $B8-K$5=1, $B8-K$5&lt;0),"",ROUND(($B8-K$5)*'점수 계산기'!$C$27+K$5*'점수 계산기'!$C$29+'점수 계산기'!$C$32,0))</f>
        <v/>
      </c>
      <c r="L8" s="19" t="str">
        <f>IF(OR($B8-L$5&gt;74, $B8-L$5=73, $B8-L$5=1, $B8-L$5&lt;0),"",ROUND(($B8-L$5)*'점수 계산기'!$C$27+L$5*'점수 계산기'!$C$29+'점수 계산기'!$C$32,0))</f>
        <v/>
      </c>
      <c r="M8" s="19" t="str">
        <f>IF(OR($B8-M$5&gt;74, $B8-M$5=73, $B8-M$5=1, $B8-M$5&lt;0),"",ROUND(($B8-M$5)*'점수 계산기'!$C$27+M$5*'점수 계산기'!$C$29+'점수 계산기'!$C$32,0))</f>
        <v/>
      </c>
      <c r="N8" s="19" t="str">
        <f>IF(OR($B8-N$5&gt;74, $B8-N$5=73, $B8-N$5=1, $B8-N$5&lt;0),"",ROUND(($B8-N$5)*'점수 계산기'!$C$27+N$5*'점수 계산기'!$C$29+'점수 계산기'!$C$32,0))</f>
        <v/>
      </c>
      <c r="O8" s="19" t="str">
        <f>IF(OR($B8-O$5&gt;74, $B8-O$5=73, $B8-O$5=1, $B8-O$5&lt;0),"",ROUND(($B8-O$5)*'점수 계산기'!$C$27+O$5*'점수 계산기'!$C$29+'점수 계산기'!$C$32,0))</f>
        <v/>
      </c>
      <c r="P8" s="19" t="str">
        <f>IF(OR($B8-P$5&gt;74, $B8-P$5=73, $B8-P$5=1, $B8-P$5&lt;0),"",ROUND(($B8-P$5)*'점수 계산기'!$C$27+P$5*'점수 계산기'!$C$29+'점수 계산기'!$C$32,0))</f>
        <v/>
      </c>
      <c r="Q8" s="19" t="str">
        <f>IF(OR($B8-Q$5&gt;74, $B8-Q$5=73, $B8-Q$5=1, $B8-Q$5&lt;0),"",ROUND(($B8-Q$5)*'점수 계산기'!$C$27+Q$5*'점수 계산기'!$C$29+'점수 계산기'!$C$32,0))</f>
        <v/>
      </c>
      <c r="R8" s="19" t="str">
        <f>IF(OR($B8-R$5&gt;74, $B8-R$5=73, $B8-R$5=1, $B8-R$5&lt;0),"",ROUND(($B8-R$5)*'점수 계산기'!$C$27+R$5*'점수 계산기'!$C$29+'점수 계산기'!$C$32,0))</f>
        <v/>
      </c>
      <c r="S8" s="19" t="str">
        <f>IF(OR($B8-S$5&gt;74, $B8-S$5=73, $B8-S$5=1, $B8-S$5&lt;0),"",ROUND(($B8-S$5)*'점수 계산기'!$C$27+S$5*'점수 계산기'!$C$29+'점수 계산기'!$C$32,0))</f>
        <v/>
      </c>
      <c r="T8" s="19" t="str">
        <f>IF(OR($B8-T$5&gt;74, $B8-T$5=73, $B8-T$5=1, $B8-T$5&lt;0),"",ROUND(($B8-T$5)*'점수 계산기'!$C$27+T$5*'점수 계산기'!$C$29+'점수 계산기'!$C$32,0))</f>
        <v/>
      </c>
      <c r="U8" s="19" t="str">
        <f>IF(OR($B8-U$5&gt;74, $B8-U$5=73, $B8-U$5=1, $B8-U$5&lt;0),"",ROUND(($B8-U$5)*'점수 계산기'!$C$27+U$5*'점수 계산기'!$C$29+'점수 계산기'!$C$32,0))</f>
        <v/>
      </c>
      <c r="V8" s="19" t="str">
        <f>IF(OR($B8-V$5&gt;74, $B8-V$5=73, $B8-V$5=1, $B8-V$5&lt;0),"",ROUND(($B8-V$5)*'점수 계산기'!$C$27+V$5*'점수 계산기'!$C$29+'점수 계산기'!$C$32,0))</f>
        <v/>
      </c>
      <c r="W8" s="19" t="str">
        <f>IF(OR($B8-W$5&gt;74, $B8-W$5=73, $B8-W$5=1, $B8-W$5&lt;0),"",ROUND(($B8-W$5)*'점수 계산기'!$C$27+W$5*'점수 계산기'!$C$29+'점수 계산기'!$C$32,0))</f>
        <v/>
      </c>
      <c r="X8" s="19" t="str">
        <f>IF(OR($B8-X$5&gt;74, $B8-X$5=73, $B8-X$5=1, $B8-X$5&lt;0),"",ROUND(($B8-X$5)*'점수 계산기'!$C$27+X$5*'점수 계산기'!$C$29+'점수 계산기'!$C$32,0))</f>
        <v/>
      </c>
      <c r="Y8" s="19" t="str">
        <f>IF(OR($B8-Y$5&gt;74, $B8-Y$5=73, $B8-Y$5=1, $B8-Y$5&lt;0),"",ROUND(($B8-Y$5)*'점수 계산기'!$C$27+Y$5*'점수 계산기'!$C$29+'점수 계산기'!$C$32,0))</f>
        <v/>
      </c>
      <c r="Z8" s="19" t="str">
        <f>IF(OR($B8-Z$5&gt;74, $B8-Z$5=73, $B8-Z$5=1, $B8-Z$5&lt;0),"",ROUND(($B8-Z$5)*'점수 계산기'!$C$27+Z$5*'점수 계산기'!$C$29+'점수 계산기'!$C$32,0))</f>
        <v/>
      </c>
      <c r="AA8" s="20" t="str">
        <f>IF(OR($B8-AA$5&gt;74, $B8-AA$5=73, $B8-AA$5=1, $B8-AA$5&lt;0),"",ROUND(($B8-AA$5)*'점수 계산기'!$C$27+AA$5*'점수 계산기'!$C$29+'점수 계산기'!$C$32,0))</f>
        <v/>
      </c>
      <c r="AB8" s="10"/>
      <c r="AC8" s="10">
        <f t="shared" ref="AC8:AC39" si="1">MIN(C8:AA8)</f>
        <v>145</v>
      </c>
      <c r="AD8" s="10">
        <f t="shared" ref="AD8:AD39" si="2">MAX(C8:AA8)</f>
        <v>145</v>
      </c>
      <c r="AE8" s="10">
        <f t="shared" ref="AE8:AE39" si="3">IF(AC8=AD8,MAX(C8:AA8),MIN(C8:AA8)&amp;" ~ "&amp;MAX(C8:AA8))</f>
        <v>145</v>
      </c>
      <c r="AF8" s="10">
        <f t="shared" ref="AF8:AG71" si="4">IF(ROUND(AC8,0)&gt;=$AM$6,1,IF(ROUND(AC8,0)&gt;=$AM$7,2,IF(ROUND(AC8,0)&gt;=$AM$8,3,IF(ROUND(AC8,0)&gt;=$AM$9,4,IF(ROUND(AC8,0)&gt;=$AM$10,5,IF(ROUND(AC8,0)&gt;=$AM$11,6,IF(ROUND(AC8,0)&gt;=$AM$12,7,IF(ROUND(AC8,0)&gt;=$AM$13,8,9))))))))</f>
        <v>1</v>
      </c>
      <c r="AG8" s="10">
        <f t="shared" si="4"/>
        <v>1</v>
      </c>
      <c r="AH8" s="10">
        <f t="shared" ref="AH8:AH71" si="5">IF(AF8=AG8,AF8,AF8&amp;" ~ "&amp;AG8)</f>
        <v>1</v>
      </c>
      <c r="AI8" s="10" t="str">
        <f t="shared" si="0"/>
        <v>1등급</v>
      </c>
      <c r="AJ8" s="11" t="e">
        <f>IF(AC8=AD8,VLOOKUP(AE8,'인원 입력 기능'!$B$5:$F$102,6,0), VLOOKUP(AC8,'인원 입력 기능'!$B$5:$F$102,6,0)&amp;" ~ "&amp;VLOOKUP(AD8,'인원 입력 기능'!$B$5:$F$102,6,0))</f>
        <v>#REF!</v>
      </c>
      <c r="AL8" s="10">
        <v>3</v>
      </c>
      <c r="AM8" s="10">
        <v>118</v>
      </c>
      <c r="AN8">
        <f>'확률과 통계 차트'!AM8</f>
        <v>117</v>
      </c>
    </row>
    <row r="9" spans="1:40" ht="21" customHeight="1" x14ac:dyDescent="0.45">
      <c r="A9" s="7"/>
      <c r="B9" s="35">
        <v>97</v>
      </c>
      <c r="C9" s="19">
        <f>IF(OR($B9-C$5&gt;74, $B9-C$5=73, $B9-C$5=1, $B9-C$5&lt;0),"",ROUND(($B9-C$5)*'점수 계산기'!$C$27+C$5*'점수 계산기'!$C$29+'점수 계산기'!$C$32,0))</f>
        <v>144</v>
      </c>
      <c r="D9" s="19" t="str">
        <f>IF(OR($B9-D$5&gt;74, $B9-D$5=73, $B9-D$5=1, $B9-D$5&lt;0),"",ROUND(($B9-D$5)*'점수 계산기'!$C$27+D$5*'점수 계산기'!$C$29+'점수 계산기'!$C$32,0))</f>
        <v/>
      </c>
      <c r="E9" s="19">
        <f>IF(OR($B9-E$5&gt;74, $B9-E$5=73, $B9-E$5=1, $B9-E$5&lt;0),"",ROUND(($B9-E$5)*'점수 계산기'!$C$27+E$5*'점수 계산기'!$C$29+'점수 계산기'!$C$32,0))</f>
        <v>144</v>
      </c>
      <c r="F9" s="19" t="str">
        <f>IF(OR($B9-F$5&gt;74, $B9-F$5=73, $B9-F$5=1, $B9-F$5&lt;0),"",ROUND(($B9-F$5)*'점수 계산기'!$C$27+F$5*'점수 계산기'!$C$29+'점수 계산기'!$C$32,0))</f>
        <v/>
      </c>
      <c r="G9" s="19" t="str">
        <f>IF(OR($B9-G$5&gt;74, $B9-G$5=73, $B9-G$5=1, $B9-G$5&lt;0),"",ROUND(($B9-G$5)*'점수 계산기'!$C$27+G$5*'점수 계산기'!$C$29+'점수 계산기'!$C$32,0))</f>
        <v/>
      </c>
      <c r="H9" s="19" t="str">
        <f>IF(OR($B9-H$5&gt;74, $B9-H$5=73, $B9-H$5=1, $B9-H$5&lt;0),"",ROUND(($B9-H$5)*'점수 계산기'!$C$27+H$5*'점수 계산기'!$C$29+'점수 계산기'!$C$32,0))</f>
        <v/>
      </c>
      <c r="I9" s="19" t="str">
        <f>IF(OR($B9-I$5&gt;74, $B9-I$5=73, $B9-I$5=1, $B9-I$5&lt;0),"",ROUND(($B9-I$5)*'점수 계산기'!$C$27+I$5*'점수 계산기'!$C$29+'점수 계산기'!$C$32,0))</f>
        <v/>
      </c>
      <c r="J9" s="19" t="str">
        <f>IF(OR($B9-J$5&gt;74, $B9-J$5=73, $B9-J$5=1, $B9-J$5&lt;0),"",ROUND(($B9-J$5)*'점수 계산기'!$C$27+J$5*'점수 계산기'!$C$29+'점수 계산기'!$C$32,0))</f>
        <v/>
      </c>
      <c r="K9" s="19" t="str">
        <f>IF(OR($B9-K$5&gt;74, $B9-K$5=73, $B9-K$5=1, $B9-K$5&lt;0),"",ROUND(($B9-K$5)*'점수 계산기'!$C$27+K$5*'점수 계산기'!$C$29+'점수 계산기'!$C$32,0))</f>
        <v/>
      </c>
      <c r="L9" s="19" t="str">
        <f>IF(OR($B9-L$5&gt;74, $B9-L$5=73, $B9-L$5=1, $B9-L$5&lt;0),"",ROUND(($B9-L$5)*'점수 계산기'!$C$27+L$5*'점수 계산기'!$C$29+'점수 계산기'!$C$32,0))</f>
        <v/>
      </c>
      <c r="M9" s="19" t="str">
        <f>IF(OR($B9-M$5&gt;74, $B9-M$5=73, $B9-M$5=1, $B9-M$5&lt;0),"",ROUND(($B9-M$5)*'점수 계산기'!$C$27+M$5*'점수 계산기'!$C$29+'점수 계산기'!$C$32,0))</f>
        <v/>
      </c>
      <c r="N9" s="19" t="str">
        <f>IF(OR($B9-N$5&gt;74, $B9-N$5=73, $B9-N$5=1, $B9-N$5&lt;0),"",ROUND(($B9-N$5)*'점수 계산기'!$C$27+N$5*'점수 계산기'!$C$29+'점수 계산기'!$C$32,0))</f>
        <v/>
      </c>
      <c r="O9" s="19" t="str">
        <f>IF(OR($B9-O$5&gt;74, $B9-O$5=73, $B9-O$5=1, $B9-O$5&lt;0),"",ROUND(($B9-O$5)*'점수 계산기'!$C$27+O$5*'점수 계산기'!$C$29+'점수 계산기'!$C$32,0))</f>
        <v/>
      </c>
      <c r="P9" s="19" t="str">
        <f>IF(OR($B9-P$5&gt;74, $B9-P$5=73, $B9-P$5=1, $B9-P$5&lt;0),"",ROUND(($B9-P$5)*'점수 계산기'!$C$27+P$5*'점수 계산기'!$C$29+'점수 계산기'!$C$32,0))</f>
        <v/>
      </c>
      <c r="Q9" s="19" t="str">
        <f>IF(OR($B9-Q$5&gt;74, $B9-Q$5=73, $B9-Q$5=1, $B9-Q$5&lt;0),"",ROUND(($B9-Q$5)*'점수 계산기'!$C$27+Q$5*'점수 계산기'!$C$29+'점수 계산기'!$C$32,0))</f>
        <v/>
      </c>
      <c r="R9" s="19" t="str">
        <f>IF(OR($B9-R$5&gt;74, $B9-R$5=73, $B9-R$5=1, $B9-R$5&lt;0),"",ROUND(($B9-R$5)*'점수 계산기'!$C$27+R$5*'점수 계산기'!$C$29+'점수 계산기'!$C$32,0))</f>
        <v/>
      </c>
      <c r="S9" s="19" t="str">
        <f>IF(OR($B9-S$5&gt;74, $B9-S$5=73, $B9-S$5=1, $B9-S$5&lt;0),"",ROUND(($B9-S$5)*'점수 계산기'!$C$27+S$5*'점수 계산기'!$C$29+'점수 계산기'!$C$32,0))</f>
        <v/>
      </c>
      <c r="T9" s="19" t="str">
        <f>IF(OR($B9-T$5&gt;74, $B9-T$5=73, $B9-T$5=1, $B9-T$5&lt;0),"",ROUND(($B9-T$5)*'점수 계산기'!$C$27+T$5*'점수 계산기'!$C$29+'점수 계산기'!$C$32,0))</f>
        <v/>
      </c>
      <c r="U9" s="19" t="str">
        <f>IF(OR($B9-U$5&gt;74, $B9-U$5=73, $B9-U$5=1, $B9-U$5&lt;0),"",ROUND(($B9-U$5)*'점수 계산기'!$C$27+U$5*'점수 계산기'!$C$29+'점수 계산기'!$C$32,0))</f>
        <v/>
      </c>
      <c r="V9" s="19" t="str">
        <f>IF(OR($B9-V$5&gt;74, $B9-V$5=73, $B9-V$5=1, $B9-V$5&lt;0),"",ROUND(($B9-V$5)*'점수 계산기'!$C$27+V$5*'점수 계산기'!$C$29+'점수 계산기'!$C$32,0))</f>
        <v/>
      </c>
      <c r="W9" s="19" t="str">
        <f>IF(OR($B9-W$5&gt;74, $B9-W$5=73, $B9-W$5=1, $B9-W$5&lt;0),"",ROUND(($B9-W$5)*'점수 계산기'!$C$27+W$5*'점수 계산기'!$C$29+'점수 계산기'!$C$32,0))</f>
        <v/>
      </c>
      <c r="X9" s="19" t="str">
        <f>IF(OR($B9-X$5&gt;74, $B9-X$5=73, $B9-X$5=1, $B9-X$5&lt;0),"",ROUND(($B9-X$5)*'점수 계산기'!$C$27+X$5*'점수 계산기'!$C$29+'점수 계산기'!$C$32,0))</f>
        <v/>
      </c>
      <c r="Y9" s="19" t="str">
        <f>IF(OR($B9-Y$5&gt;74, $B9-Y$5=73, $B9-Y$5=1, $B9-Y$5&lt;0),"",ROUND(($B9-Y$5)*'점수 계산기'!$C$27+Y$5*'점수 계산기'!$C$29+'점수 계산기'!$C$32,0))</f>
        <v/>
      </c>
      <c r="Z9" s="19" t="str">
        <f>IF(OR($B9-Z$5&gt;74, $B9-Z$5=73, $B9-Z$5=1, $B9-Z$5&lt;0),"",ROUND(($B9-Z$5)*'점수 계산기'!$C$27+Z$5*'점수 계산기'!$C$29+'점수 계산기'!$C$32,0))</f>
        <v/>
      </c>
      <c r="AA9" s="20" t="str">
        <f>IF(OR($B9-AA$5&gt;74, $B9-AA$5=73, $B9-AA$5=1, $B9-AA$5&lt;0),"",ROUND(($B9-AA$5)*'점수 계산기'!$C$27+AA$5*'점수 계산기'!$C$29+'점수 계산기'!$C$32,0))</f>
        <v/>
      </c>
      <c r="AB9" s="10"/>
      <c r="AC9" s="10">
        <f t="shared" si="1"/>
        <v>144</v>
      </c>
      <c r="AD9" s="10">
        <f t="shared" si="2"/>
        <v>144</v>
      </c>
      <c r="AE9" s="10">
        <f t="shared" si="3"/>
        <v>144</v>
      </c>
      <c r="AF9" s="10">
        <f t="shared" si="4"/>
        <v>1</v>
      </c>
      <c r="AG9" s="10">
        <f t="shared" si="4"/>
        <v>1</v>
      </c>
      <c r="AH9" s="10">
        <f t="shared" si="5"/>
        <v>1</v>
      </c>
      <c r="AI9" s="10" t="str">
        <f t="shared" si="0"/>
        <v>1등급</v>
      </c>
      <c r="AJ9" s="11" t="e">
        <f>IF(AC9=AD9,VLOOKUP(AE9,'인원 입력 기능'!$B$5:$F$102,6,0), VLOOKUP(AC9,'인원 입력 기능'!$B$5:$F$102,6,0)&amp;" ~ "&amp;VLOOKUP(AD9,'인원 입력 기능'!$B$5:$F$102,6,0))</f>
        <v>#REF!</v>
      </c>
      <c r="AL9" s="10">
        <v>4</v>
      </c>
      <c r="AM9" s="10">
        <v>108</v>
      </c>
      <c r="AN9">
        <f>'확률과 통계 차트'!AM9</f>
        <v>106</v>
      </c>
    </row>
    <row r="10" spans="1:40" ht="21" customHeight="1" x14ac:dyDescent="0.45">
      <c r="A10" s="7"/>
      <c r="B10" s="36">
        <v>96</v>
      </c>
      <c r="C10" s="21">
        <f>IF(OR($B10-C$5&gt;74, $B10-C$5=73, $B10-C$5=1, $B10-C$5&lt;0),"",ROUND(($B10-C$5)*'점수 계산기'!$C$27+C$5*'점수 계산기'!$C$29+'점수 계산기'!$C$32,0))</f>
        <v>143</v>
      </c>
      <c r="D10" s="21">
        <f>IF(OR($B10-D$5&gt;74, $B10-D$5=73, $B10-D$5=1, $B10-D$5&lt;0),"",ROUND(($B10-D$5)*'점수 계산기'!$C$27+D$5*'점수 계산기'!$C$29+'점수 계산기'!$C$32,0))</f>
        <v>143</v>
      </c>
      <c r="E10" s="21" t="str">
        <f>IF(OR($B10-E$5&gt;74, $B10-E$5=73, $B10-E$5=1, $B10-E$5&lt;0),"",ROUND(($B10-E$5)*'점수 계산기'!$C$27+E$5*'점수 계산기'!$C$29+'점수 계산기'!$C$32,0))</f>
        <v/>
      </c>
      <c r="F10" s="21">
        <f>IF(OR($B10-F$5&gt;74, $B10-F$5=73, $B10-F$5=1, $B10-F$5&lt;0),"",ROUND(($B10-F$5)*'점수 계산기'!$C$27+F$5*'점수 계산기'!$C$29+'점수 계산기'!$C$32,0))</f>
        <v>143</v>
      </c>
      <c r="G10" s="21" t="str">
        <f>IF(OR($B10-G$5&gt;74, $B10-G$5=73, $B10-G$5=1, $B10-G$5&lt;0),"",ROUND(($B10-G$5)*'점수 계산기'!$C$27+G$5*'점수 계산기'!$C$29+'점수 계산기'!$C$32,0))</f>
        <v/>
      </c>
      <c r="H10" s="21" t="str">
        <f>IF(OR($B10-H$5&gt;74, $B10-H$5=73, $B10-H$5=1, $B10-H$5&lt;0),"",ROUND(($B10-H$5)*'점수 계산기'!$C$27+H$5*'점수 계산기'!$C$29+'점수 계산기'!$C$32,0))</f>
        <v/>
      </c>
      <c r="I10" s="21" t="str">
        <f>IF(OR($B10-I$5&gt;74, $B10-I$5=73, $B10-I$5=1, $B10-I$5&lt;0),"",ROUND(($B10-I$5)*'점수 계산기'!$C$27+I$5*'점수 계산기'!$C$29+'점수 계산기'!$C$32,0))</f>
        <v/>
      </c>
      <c r="J10" s="21" t="str">
        <f>IF(OR($B10-J$5&gt;74, $B10-J$5=73, $B10-J$5=1, $B10-J$5&lt;0),"",ROUND(($B10-J$5)*'점수 계산기'!$C$27+J$5*'점수 계산기'!$C$29+'점수 계산기'!$C$32,0))</f>
        <v/>
      </c>
      <c r="K10" s="21" t="str">
        <f>IF(OR($B10-K$5&gt;74, $B10-K$5=73, $B10-K$5=1, $B10-K$5&lt;0),"",ROUND(($B10-K$5)*'점수 계산기'!$C$27+K$5*'점수 계산기'!$C$29+'점수 계산기'!$C$32,0))</f>
        <v/>
      </c>
      <c r="L10" s="21" t="str">
        <f>IF(OR($B10-L$5&gt;74, $B10-L$5=73, $B10-L$5=1, $B10-L$5&lt;0),"",ROUND(($B10-L$5)*'점수 계산기'!$C$27+L$5*'점수 계산기'!$C$29+'점수 계산기'!$C$32,0))</f>
        <v/>
      </c>
      <c r="M10" s="21" t="str">
        <f>IF(OR($B10-M$5&gt;74, $B10-M$5=73, $B10-M$5=1, $B10-M$5&lt;0),"",ROUND(($B10-M$5)*'점수 계산기'!$C$27+M$5*'점수 계산기'!$C$29+'점수 계산기'!$C$32,0))</f>
        <v/>
      </c>
      <c r="N10" s="21" t="str">
        <f>IF(OR($B10-N$5&gt;74, $B10-N$5=73, $B10-N$5=1, $B10-N$5&lt;0),"",ROUND(($B10-N$5)*'점수 계산기'!$C$27+N$5*'점수 계산기'!$C$29+'점수 계산기'!$C$32,0))</f>
        <v/>
      </c>
      <c r="O10" s="21" t="str">
        <f>IF(OR($B10-O$5&gt;74, $B10-O$5=73, $B10-O$5=1, $B10-O$5&lt;0),"",ROUND(($B10-O$5)*'점수 계산기'!$C$27+O$5*'점수 계산기'!$C$29+'점수 계산기'!$C$32,0))</f>
        <v/>
      </c>
      <c r="P10" s="21" t="str">
        <f>IF(OR($B10-P$5&gt;74, $B10-P$5=73, $B10-P$5=1, $B10-P$5&lt;0),"",ROUND(($B10-P$5)*'점수 계산기'!$C$27+P$5*'점수 계산기'!$C$29+'점수 계산기'!$C$32,0))</f>
        <v/>
      </c>
      <c r="Q10" s="21" t="str">
        <f>IF(OR($B10-Q$5&gt;74, $B10-Q$5=73, $B10-Q$5=1, $B10-Q$5&lt;0),"",ROUND(($B10-Q$5)*'점수 계산기'!$C$27+Q$5*'점수 계산기'!$C$29+'점수 계산기'!$C$32,0))</f>
        <v/>
      </c>
      <c r="R10" s="21" t="str">
        <f>IF(OR($B10-R$5&gt;74, $B10-R$5=73, $B10-R$5=1, $B10-R$5&lt;0),"",ROUND(($B10-R$5)*'점수 계산기'!$C$27+R$5*'점수 계산기'!$C$29+'점수 계산기'!$C$32,0))</f>
        <v/>
      </c>
      <c r="S10" s="21" t="str">
        <f>IF(OR($B10-S$5&gt;74, $B10-S$5=73, $B10-S$5=1, $B10-S$5&lt;0),"",ROUND(($B10-S$5)*'점수 계산기'!$C$27+S$5*'점수 계산기'!$C$29+'점수 계산기'!$C$32,0))</f>
        <v/>
      </c>
      <c r="T10" s="21" t="str">
        <f>IF(OR($B10-T$5&gt;74, $B10-T$5=73, $B10-T$5=1, $B10-T$5&lt;0),"",ROUND(($B10-T$5)*'점수 계산기'!$C$27+T$5*'점수 계산기'!$C$29+'점수 계산기'!$C$32,0))</f>
        <v/>
      </c>
      <c r="U10" s="21" t="str">
        <f>IF(OR($B10-U$5&gt;74, $B10-U$5=73, $B10-U$5=1, $B10-U$5&lt;0),"",ROUND(($B10-U$5)*'점수 계산기'!$C$27+U$5*'점수 계산기'!$C$29+'점수 계산기'!$C$32,0))</f>
        <v/>
      </c>
      <c r="V10" s="21" t="str">
        <f>IF(OR($B10-V$5&gt;74, $B10-V$5=73, $B10-V$5=1, $B10-V$5&lt;0),"",ROUND(($B10-V$5)*'점수 계산기'!$C$27+V$5*'점수 계산기'!$C$29+'점수 계산기'!$C$32,0))</f>
        <v/>
      </c>
      <c r="W10" s="21" t="str">
        <f>IF(OR($B10-W$5&gt;74, $B10-W$5=73, $B10-W$5=1, $B10-W$5&lt;0),"",ROUND(($B10-W$5)*'점수 계산기'!$C$27+W$5*'점수 계산기'!$C$29+'점수 계산기'!$C$32,0))</f>
        <v/>
      </c>
      <c r="X10" s="21" t="str">
        <f>IF(OR($B10-X$5&gt;74, $B10-X$5=73, $B10-X$5=1, $B10-X$5&lt;0),"",ROUND(($B10-X$5)*'점수 계산기'!$C$27+X$5*'점수 계산기'!$C$29+'점수 계산기'!$C$32,0))</f>
        <v/>
      </c>
      <c r="Y10" s="21" t="str">
        <f>IF(OR($B10-Y$5&gt;74, $B10-Y$5=73, $B10-Y$5=1, $B10-Y$5&lt;0),"",ROUND(($B10-Y$5)*'점수 계산기'!$C$27+Y$5*'점수 계산기'!$C$29+'점수 계산기'!$C$32,0))</f>
        <v/>
      </c>
      <c r="Z10" s="21" t="str">
        <f>IF(OR($B10-Z$5&gt;74, $B10-Z$5=73, $B10-Z$5=1, $B10-Z$5&lt;0),"",ROUND(($B10-Z$5)*'점수 계산기'!$C$27+Z$5*'점수 계산기'!$C$29+'점수 계산기'!$C$32,0))</f>
        <v/>
      </c>
      <c r="AA10" s="22" t="str">
        <f>IF(OR($B10-AA$5&gt;74, $B10-AA$5=73, $B10-AA$5=1, $B10-AA$5&lt;0),"",ROUND(($B10-AA$5)*'점수 계산기'!$C$27+AA$5*'점수 계산기'!$C$29+'점수 계산기'!$C$32,0))</f>
        <v/>
      </c>
      <c r="AB10" s="10"/>
      <c r="AC10" s="10">
        <f t="shared" si="1"/>
        <v>143</v>
      </c>
      <c r="AD10" s="10">
        <f t="shared" si="2"/>
        <v>143</v>
      </c>
      <c r="AE10" s="10">
        <f t="shared" si="3"/>
        <v>143</v>
      </c>
      <c r="AF10" s="10">
        <f t="shared" si="4"/>
        <v>1</v>
      </c>
      <c r="AG10" s="10">
        <f t="shared" si="4"/>
        <v>1</v>
      </c>
      <c r="AH10" s="10">
        <f t="shared" si="5"/>
        <v>1</v>
      </c>
      <c r="AI10" s="10" t="str">
        <f t="shared" si="0"/>
        <v>1등급</v>
      </c>
      <c r="AJ10" s="11" t="e">
        <f>IF(AC10=AD10,VLOOKUP(AE10,'인원 입력 기능'!$B$5:$F$102,6,0), VLOOKUP(AC10,'인원 입력 기능'!$B$5:$F$102,6,0)&amp;" ~ "&amp;VLOOKUP(AD10,'인원 입력 기능'!$B$5:$F$102,6,0))</f>
        <v>#REF!</v>
      </c>
      <c r="AL10" s="10">
        <v>5</v>
      </c>
      <c r="AM10" s="10">
        <v>92</v>
      </c>
      <c r="AN10">
        <f>'확률과 통계 차트'!AM10</f>
        <v>92</v>
      </c>
    </row>
    <row r="11" spans="1:40" ht="21" customHeight="1" x14ac:dyDescent="0.45">
      <c r="A11" s="7"/>
      <c r="B11" s="36">
        <v>95</v>
      </c>
      <c r="C11" s="21">
        <f>IF(OR($B11-C$5&gt;74, $B11-C$5=73, $B11-C$5=1, $B11-C$5&lt;0),"",ROUND(($B11-C$5)*'점수 계산기'!$C$27+C$5*'점수 계산기'!$C$29+'점수 계산기'!$C$32,0))</f>
        <v>142</v>
      </c>
      <c r="D11" s="21">
        <f>IF(OR($B11-D$5&gt;74, $B11-D$5=73, $B11-D$5=1, $B11-D$5&lt;0),"",ROUND(($B11-D$5)*'점수 계산기'!$C$27+D$5*'점수 계산기'!$C$29+'점수 계산기'!$C$32,0))</f>
        <v>142</v>
      </c>
      <c r="E11" s="21">
        <f>IF(OR($B11-E$5&gt;74, $B11-E$5=73, $B11-E$5=1, $B11-E$5&lt;0),"",ROUND(($B11-E$5)*'점수 계산기'!$C$27+E$5*'점수 계산기'!$C$29+'점수 계산기'!$C$32,0))</f>
        <v>142</v>
      </c>
      <c r="F11" s="21" t="str">
        <f>IF(OR($B11-F$5&gt;74, $B11-F$5=73, $B11-F$5=1, $B11-F$5&lt;0),"",ROUND(($B11-F$5)*'점수 계산기'!$C$27+F$5*'점수 계산기'!$C$29+'점수 계산기'!$C$32,0))</f>
        <v/>
      </c>
      <c r="G11" s="21">
        <f>IF(OR($B11-G$5&gt;74, $B11-G$5=73, $B11-G$5=1, $B11-G$5&lt;0),"",ROUND(($B11-G$5)*'점수 계산기'!$C$27+G$5*'점수 계산기'!$C$29+'점수 계산기'!$C$32,0))</f>
        <v>142</v>
      </c>
      <c r="H11" s="21" t="str">
        <f>IF(OR($B11-H$5&gt;74, $B11-H$5=73, $B11-H$5=1, $B11-H$5&lt;0),"",ROUND(($B11-H$5)*'점수 계산기'!$C$27+H$5*'점수 계산기'!$C$29+'점수 계산기'!$C$32,0))</f>
        <v/>
      </c>
      <c r="I11" s="21" t="str">
        <f>IF(OR($B11-I$5&gt;74, $B11-I$5=73, $B11-I$5=1, $B11-I$5&lt;0),"",ROUND(($B11-I$5)*'점수 계산기'!$C$27+I$5*'점수 계산기'!$C$29+'점수 계산기'!$C$32,0))</f>
        <v/>
      </c>
      <c r="J11" s="21" t="str">
        <f>IF(OR($B11-J$5&gt;74, $B11-J$5=73, $B11-J$5=1, $B11-J$5&lt;0),"",ROUND(($B11-J$5)*'점수 계산기'!$C$27+J$5*'점수 계산기'!$C$29+'점수 계산기'!$C$32,0))</f>
        <v/>
      </c>
      <c r="K11" s="21" t="str">
        <f>IF(OR($B11-K$5&gt;74, $B11-K$5=73, $B11-K$5=1, $B11-K$5&lt;0),"",ROUND(($B11-K$5)*'점수 계산기'!$C$27+K$5*'점수 계산기'!$C$29+'점수 계산기'!$C$32,0))</f>
        <v/>
      </c>
      <c r="L11" s="21" t="str">
        <f>IF(OR($B11-L$5&gt;74, $B11-L$5=73, $B11-L$5=1, $B11-L$5&lt;0),"",ROUND(($B11-L$5)*'점수 계산기'!$C$27+L$5*'점수 계산기'!$C$29+'점수 계산기'!$C$32,0))</f>
        <v/>
      </c>
      <c r="M11" s="21" t="str">
        <f>IF(OR($B11-M$5&gt;74, $B11-M$5=73, $B11-M$5=1, $B11-M$5&lt;0),"",ROUND(($B11-M$5)*'점수 계산기'!$C$27+M$5*'점수 계산기'!$C$29+'점수 계산기'!$C$32,0))</f>
        <v/>
      </c>
      <c r="N11" s="21" t="str">
        <f>IF(OR($B11-N$5&gt;74, $B11-N$5=73, $B11-N$5=1, $B11-N$5&lt;0),"",ROUND(($B11-N$5)*'점수 계산기'!$C$27+N$5*'점수 계산기'!$C$29+'점수 계산기'!$C$32,0))</f>
        <v/>
      </c>
      <c r="O11" s="21" t="str">
        <f>IF(OR($B11-O$5&gt;74, $B11-O$5=73, $B11-O$5=1, $B11-O$5&lt;0),"",ROUND(($B11-O$5)*'점수 계산기'!$C$27+O$5*'점수 계산기'!$C$29+'점수 계산기'!$C$32,0))</f>
        <v/>
      </c>
      <c r="P11" s="21" t="str">
        <f>IF(OR($B11-P$5&gt;74, $B11-P$5=73, $B11-P$5=1, $B11-P$5&lt;0),"",ROUND(($B11-P$5)*'점수 계산기'!$C$27+P$5*'점수 계산기'!$C$29+'점수 계산기'!$C$32,0))</f>
        <v/>
      </c>
      <c r="Q11" s="21" t="str">
        <f>IF(OR($B11-Q$5&gt;74, $B11-Q$5=73, $B11-Q$5=1, $B11-Q$5&lt;0),"",ROUND(($B11-Q$5)*'점수 계산기'!$C$27+Q$5*'점수 계산기'!$C$29+'점수 계산기'!$C$32,0))</f>
        <v/>
      </c>
      <c r="R11" s="21" t="str">
        <f>IF(OR($B11-R$5&gt;74, $B11-R$5=73, $B11-R$5=1, $B11-R$5&lt;0),"",ROUND(($B11-R$5)*'점수 계산기'!$C$27+R$5*'점수 계산기'!$C$29+'점수 계산기'!$C$32,0))</f>
        <v/>
      </c>
      <c r="S11" s="21" t="str">
        <f>IF(OR($B11-S$5&gt;74, $B11-S$5=73, $B11-S$5=1, $B11-S$5&lt;0),"",ROUND(($B11-S$5)*'점수 계산기'!$C$27+S$5*'점수 계산기'!$C$29+'점수 계산기'!$C$32,0))</f>
        <v/>
      </c>
      <c r="T11" s="21" t="str">
        <f>IF(OR($B11-T$5&gt;74, $B11-T$5=73, $B11-T$5=1, $B11-T$5&lt;0),"",ROUND(($B11-T$5)*'점수 계산기'!$C$27+T$5*'점수 계산기'!$C$29+'점수 계산기'!$C$32,0))</f>
        <v/>
      </c>
      <c r="U11" s="21" t="str">
        <f>IF(OR($B11-U$5&gt;74, $B11-U$5=73, $B11-U$5=1, $B11-U$5&lt;0),"",ROUND(($B11-U$5)*'점수 계산기'!$C$27+U$5*'점수 계산기'!$C$29+'점수 계산기'!$C$32,0))</f>
        <v/>
      </c>
      <c r="V11" s="21" t="str">
        <f>IF(OR($B11-V$5&gt;74, $B11-V$5=73, $B11-V$5=1, $B11-V$5&lt;0),"",ROUND(($B11-V$5)*'점수 계산기'!$C$27+V$5*'점수 계산기'!$C$29+'점수 계산기'!$C$32,0))</f>
        <v/>
      </c>
      <c r="W11" s="21" t="str">
        <f>IF(OR($B11-W$5&gt;74, $B11-W$5=73, $B11-W$5=1, $B11-W$5&lt;0),"",ROUND(($B11-W$5)*'점수 계산기'!$C$27+W$5*'점수 계산기'!$C$29+'점수 계산기'!$C$32,0))</f>
        <v/>
      </c>
      <c r="X11" s="21" t="str">
        <f>IF(OR($B11-X$5&gt;74, $B11-X$5=73, $B11-X$5=1, $B11-X$5&lt;0),"",ROUND(($B11-X$5)*'점수 계산기'!$C$27+X$5*'점수 계산기'!$C$29+'점수 계산기'!$C$32,0))</f>
        <v/>
      </c>
      <c r="Y11" s="21" t="str">
        <f>IF(OR($B11-Y$5&gt;74, $B11-Y$5=73, $B11-Y$5=1, $B11-Y$5&lt;0),"",ROUND(($B11-Y$5)*'점수 계산기'!$C$27+Y$5*'점수 계산기'!$C$29+'점수 계산기'!$C$32,0))</f>
        <v/>
      </c>
      <c r="Z11" s="21" t="str">
        <f>IF(OR($B11-Z$5&gt;74, $B11-Z$5=73, $B11-Z$5=1, $B11-Z$5&lt;0),"",ROUND(($B11-Z$5)*'점수 계산기'!$C$27+Z$5*'점수 계산기'!$C$29+'점수 계산기'!$C$32,0))</f>
        <v/>
      </c>
      <c r="AA11" s="22" t="str">
        <f>IF(OR($B11-AA$5&gt;74, $B11-AA$5=73, $B11-AA$5=1, $B11-AA$5&lt;0),"",ROUND(($B11-AA$5)*'점수 계산기'!$C$27+AA$5*'점수 계산기'!$C$29+'점수 계산기'!$C$32,0))</f>
        <v/>
      </c>
      <c r="AB11" s="10"/>
      <c r="AC11" s="10">
        <f t="shared" si="1"/>
        <v>142</v>
      </c>
      <c r="AD11" s="10">
        <f t="shared" si="2"/>
        <v>142</v>
      </c>
      <c r="AE11" s="10">
        <f t="shared" si="3"/>
        <v>142</v>
      </c>
      <c r="AF11" s="10">
        <f t="shared" si="4"/>
        <v>1</v>
      </c>
      <c r="AG11" s="10">
        <f t="shared" si="4"/>
        <v>1</v>
      </c>
      <c r="AH11" s="10">
        <f t="shared" si="5"/>
        <v>1</v>
      </c>
      <c r="AI11" s="10" t="str">
        <f t="shared" si="0"/>
        <v>1등급</v>
      </c>
      <c r="AJ11" s="11" t="e">
        <f>IF(AC11=AD11,VLOOKUP(AE11,'인원 입력 기능'!$B$5:$F$102,6,0), VLOOKUP(AC11,'인원 입력 기능'!$B$5:$F$102,6,0)&amp;" ~ "&amp;VLOOKUP(AD11,'인원 입력 기능'!$B$5:$F$102,6,0))</f>
        <v>#REF!</v>
      </c>
      <c r="AL11" s="10">
        <v>6</v>
      </c>
      <c r="AM11" s="10">
        <v>79</v>
      </c>
      <c r="AN11">
        <f>'확률과 통계 차트'!AM11</f>
        <v>81</v>
      </c>
    </row>
    <row r="12" spans="1:40" ht="21" customHeight="1" x14ac:dyDescent="0.45">
      <c r="A12" s="7"/>
      <c r="B12" s="36">
        <v>94</v>
      </c>
      <c r="C12" s="21">
        <f>IF(OR($B12-C$5&gt;74, $B12-C$5=73, $B12-C$5=1, $B12-C$5&lt;0),"",ROUND(($B12-C$5)*'점수 계산기'!$C$27+C$5*'점수 계산기'!$C$29+'점수 계산기'!$C$32,0))</f>
        <v>141</v>
      </c>
      <c r="D12" s="21">
        <f>IF(OR($B12-D$5&gt;74, $B12-D$5=73, $B12-D$5=1, $B12-D$5&lt;0),"",ROUND(($B12-D$5)*'점수 계산기'!$C$27+D$5*'점수 계산기'!$C$29+'점수 계산기'!$C$32,0))</f>
        <v>141</v>
      </c>
      <c r="E12" s="21">
        <f>IF(OR($B12-E$5&gt;74, $B12-E$5=73, $B12-E$5=1, $B12-E$5&lt;0),"",ROUND(($B12-E$5)*'점수 계산기'!$C$27+E$5*'점수 계산기'!$C$29+'점수 계산기'!$C$32,0))</f>
        <v>142</v>
      </c>
      <c r="F12" s="21">
        <f>IF(OR($B12-F$5&gt;74, $B12-F$5=73, $B12-F$5=1, $B12-F$5&lt;0),"",ROUND(($B12-F$5)*'점수 계산기'!$C$27+F$5*'점수 계산기'!$C$29+'점수 계산기'!$C$32,0))</f>
        <v>142</v>
      </c>
      <c r="G12" s="21" t="str">
        <f>IF(OR($B12-G$5&gt;74, $B12-G$5=73, $B12-G$5=1, $B12-G$5&lt;0),"",ROUND(($B12-G$5)*'점수 계산기'!$C$27+G$5*'점수 계산기'!$C$29+'점수 계산기'!$C$32,0))</f>
        <v/>
      </c>
      <c r="H12" s="21">
        <f>IF(OR($B12-H$5&gt;74, $B12-H$5=73, $B12-H$5=1, $B12-H$5&lt;0),"",ROUND(($B12-H$5)*'점수 계산기'!$C$27+H$5*'점수 계산기'!$C$29+'점수 계산기'!$C$32,0))</f>
        <v>142</v>
      </c>
      <c r="I12" s="21" t="str">
        <f>IF(OR($B12-I$5&gt;74, $B12-I$5=73, $B12-I$5=1, $B12-I$5&lt;0),"",ROUND(($B12-I$5)*'점수 계산기'!$C$27+I$5*'점수 계산기'!$C$29+'점수 계산기'!$C$32,0))</f>
        <v/>
      </c>
      <c r="J12" s="21" t="str">
        <f>IF(OR($B12-J$5&gt;74, $B12-J$5=73, $B12-J$5=1, $B12-J$5&lt;0),"",ROUND(($B12-J$5)*'점수 계산기'!$C$27+J$5*'점수 계산기'!$C$29+'점수 계산기'!$C$32,0))</f>
        <v/>
      </c>
      <c r="K12" s="21" t="str">
        <f>IF(OR($B12-K$5&gt;74, $B12-K$5=73, $B12-K$5=1, $B12-K$5&lt;0),"",ROUND(($B12-K$5)*'점수 계산기'!$C$27+K$5*'점수 계산기'!$C$29+'점수 계산기'!$C$32,0))</f>
        <v/>
      </c>
      <c r="L12" s="21" t="str">
        <f>IF(OR($B12-L$5&gt;74, $B12-L$5=73, $B12-L$5=1, $B12-L$5&lt;0),"",ROUND(($B12-L$5)*'점수 계산기'!$C$27+L$5*'점수 계산기'!$C$29+'점수 계산기'!$C$32,0))</f>
        <v/>
      </c>
      <c r="M12" s="21" t="str">
        <f>IF(OR($B12-M$5&gt;74, $B12-M$5=73, $B12-M$5=1, $B12-M$5&lt;0),"",ROUND(($B12-M$5)*'점수 계산기'!$C$27+M$5*'점수 계산기'!$C$29+'점수 계산기'!$C$32,0))</f>
        <v/>
      </c>
      <c r="N12" s="21" t="str">
        <f>IF(OR($B12-N$5&gt;74, $B12-N$5=73, $B12-N$5=1, $B12-N$5&lt;0),"",ROUND(($B12-N$5)*'점수 계산기'!$C$27+N$5*'점수 계산기'!$C$29+'점수 계산기'!$C$32,0))</f>
        <v/>
      </c>
      <c r="O12" s="21" t="str">
        <f>IF(OR($B12-O$5&gt;74, $B12-O$5=73, $B12-O$5=1, $B12-O$5&lt;0),"",ROUND(($B12-O$5)*'점수 계산기'!$C$27+O$5*'점수 계산기'!$C$29+'점수 계산기'!$C$32,0))</f>
        <v/>
      </c>
      <c r="P12" s="21" t="str">
        <f>IF(OR($B12-P$5&gt;74, $B12-P$5=73, $B12-P$5=1, $B12-P$5&lt;0),"",ROUND(($B12-P$5)*'점수 계산기'!$C$27+P$5*'점수 계산기'!$C$29+'점수 계산기'!$C$32,0))</f>
        <v/>
      </c>
      <c r="Q12" s="21" t="str">
        <f>IF(OR($B12-Q$5&gt;74, $B12-Q$5=73, $B12-Q$5=1, $B12-Q$5&lt;0),"",ROUND(($B12-Q$5)*'점수 계산기'!$C$27+Q$5*'점수 계산기'!$C$29+'점수 계산기'!$C$32,0))</f>
        <v/>
      </c>
      <c r="R12" s="21" t="str">
        <f>IF(OR($B12-R$5&gt;74, $B12-R$5=73, $B12-R$5=1, $B12-R$5&lt;0),"",ROUND(($B12-R$5)*'점수 계산기'!$C$27+R$5*'점수 계산기'!$C$29+'점수 계산기'!$C$32,0))</f>
        <v/>
      </c>
      <c r="S12" s="21" t="str">
        <f>IF(OR($B12-S$5&gt;74, $B12-S$5=73, $B12-S$5=1, $B12-S$5&lt;0),"",ROUND(($B12-S$5)*'점수 계산기'!$C$27+S$5*'점수 계산기'!$C$29+'점수 계산기'!$C$32,0))</f>
        <v/>
      </c>
      <c r="T12" s="21" t="str">
        <f>IF(OR($B12-T$5&gt;74, $B12-T$5=73, $B12-T$5=1, $B12-T$5&lt;0),"",ROUND(($B12-T$5)*'점수 계산기'!$C$27+T$5*'점수 계산기'!$C$29+'점수 계산기'!$C$32,0))</f>
        <v/>
      </c>
      <c r="U12" s="21" t="str">
        <f>IF(OR($B12-U$5&gt;74, $B12-U$5=73, $B12-U$5=1, $B12-U$5&lt;0),"",ROUND(($B12-U$5)*'점수 계산기'!$C$27+U$5*'점수 계산기'!$C$29+'점수 계산기'!$C$32,0))</f>
        <v/>
      </c>
      <c r="V12" s="21" t="str">
        <f>IF(OR($B12-V$5&gt;74, $B12-V$5=73, $B12-V$5=1, $B12-V$5&lt;0),"",ROUND(($B12-V$5)*'점수 계산기'!$C$27+V$5*'점수 계산기'!$C$29+'점수 계산기'!$C$32,0))</f>
        <v/>
      </c>
      <c r="W12" s="21" t="str">
        <f>IF(OR($B12-W$5&gt;74, $B12-W$5=73, $B12-W$5=1, $B12-W$5&lt;0),"",ROUND(($B12-W$5)*'점수 계산기'!$C$27+W$5*'점수 계산기'!$C$29+'점수 계산기'!$C$32,0))</f>
        <v/>
      </c>
      <c r="X12" s="21" t="str">
        <f>IF(OR($B12-X$5&gt;74, $B12-X$5=73, $B12-X$5=1, $B12-X$5&lt;0),"",ROUND(($B12-X$5)*'점수 계산기'!$C$27+X$5*'점수 계산기'!$C$29+'점수 계산기'!$C$32,0))</f>
        <v/>
      </c>
      <c r="Y12" s="21" t="str">
        <f>IF(OR($B12-Y$5&gt;74, $B12-Y$5=73, $B12-Y$5=1, $B12-Y$5&lt;0),"",ROUND(($B12-Y$5)*'점수 계산기'!$C$27+Y$5*'점수 계산기'!$C$29+'점수 계산기'!$C$32,0))</f>
        <v/>
      </c>
      <c r="Z12" s="21" t="str">
        <f>IF(OR($B12-Z$5&gt;74, $B12-Z$5=73, $B12-Z$5=1, $B12-Z$5&lt;0),"",ROUND(($B12-Z$5)*'점수 계산기'!$C$27+Z$5*'점수 계산기'!$C$29+'점수 계산기'!$C$32,0))</f>
        <v/>
      </c>
      <c r="AA12" s="22" t="str">
        <f>IF(OR($B12-AA$5&gt;74, $B12-AA$5=73, $B12-AA$5=1, $B12-AA$5&lt;0),"",ROUND(($B12-AA$5)*'점수 계산기'!$C$27+AA$5*'점수 계산기'!$C$29+'점수 계산기'!$C$32,0))</f>
        <v/>
      </c>
      <c r="AB12" s="10"/>
      <c r="AC12" s="10">
        <f t="shared" si="1"/>
        <v>141</v>
      </c>
      <c r="AD12" s="10">
        <f t="shared" si="2"/>
        <v>142</v>
      </c>
      <c r="AE12" s="10" t="str">
        <f t="shared" si="3"/>
        <v>141 ~ 142</v>
      </c>
      <c r="AF12" s="10">
        <f t="shared" si="4"/>
        <v>1</v>
      </c>
      <c r="AG12" s="10">
        <f t="shared" si="4"/>
        <v>1</v>
      </c>
      <c r="AH12" s="10">
        <f t="shared" si="5"/>
        <v>1</v>
      </c>
      <c r="AI12" s="10" t="str">
        <f t="shared" si="0"/>
        <v>1등급</v>
      </c>
      <c r="AJ12" s="11" t="e">
        <f>IF(AC12=AD12,VLOOKUP(AE12,'인원 입력 기능'!$B$5:$F$102,6,0), VLOOKUP(AC12,'인원 입력 기능'!$B$5:$F$102,6,0)&amp;" ~ "&amp;VLOOKUP(AD12,'인원 입력 기능'!$B$5:$F$102,6,0))</f>
        <v>#REF!</v>
      </c>
      <c r="AL12" s="10">
        <v>7</v>
      </c>
      <c r="AM12" s="10">
        <v>75</v>
      </c>
      <c r="AN12">
        <f>'확률과 통계 차트'!AM12</f>
        <v>75</v>
      </c>
    </row>
    <row r="13" spans="1:40" ht="21" customHeight="1" x14ac:dyDescent="0.45">
      <c r="A13" s="7"/>
      <c r="B13" s="36">
        <v>93</v>
      </c>
      <c r="C13" s="21">
        <f>IF(OR($B13-C$5&gt;74, $B13-C$5=73, $B13-C$5=1, $B13-C$5&lt;0),"",ROUND(($B13-C$5)*'점수 계산기'!$C$27+C$5*'점수 계산기'!$C$29+'점수 계산기'!$C$32,0))</f>
        <v>141</v>
      </c>
      <c r="D13" s="21">
        <f>IF(OR($B13-D$5&gt;74, $B13-D$5=73, $B13-D$5=1, $B13-D$5&lt;0),"",ROUND(($B13-D$5)*'점수 계산기'!$C$27+D$5*'점수 계산기'!$C$29+'점수 계산기'!$C$32,0))</f>
        <v>141</v>
      </c>
      <c r="E13" s="21">
        <f>IF(OR($B13-E$5&gt;74, $B13-E$5=73, $B13-E$5=1, $B13-E$5&lt;0),"",ROUND(($B13-E$5)*'점수 계산기'!$C$27+E$5*'점수 계산기'!$C$29+'점수 계산기'!$C$32,0))</f>
        <v>141</v>
      </c>
      <c r="F13" s="21">
        <f>IF(OR($B13-F$5&gt;74, $B13-F$5=73, $B13-F$5=1, $B13-F$5&lt;0),"",ROUND(($B13-F$5)*'점수 계산기'!$C$27+F$5*'점수 계산기'!$C$29+'점수 계산기'!$C$32,0))</f>
        <v>141</v>
      </c>
      <c r="G13" s="21">
        <f>IF(OR($B13-G$5&gt;74, $B13-G$5=73, $B13-G$5=1, $B13-G$5&lt;0),"",ROUND(($B13-G$5)*'점수 계산기'!$C$27+G$5*'점수 계산기'!$C$29+'점수 계산기'!$C$32,0))</f>
        <v>141</v>
      </c>
      <c r="H13" s="21" t="str">
        <f>IF(OR($B13-H$5&gt;74, $B13-H$5=73, $B13-H$5=1, $B13-H$5&lt;0),"",ROUND(($B13-H$5)*'점수 계산기'!$C$27+H$5*'점수 계산기'!$C$29+'점수 계산기'!$C$32,0))</f>
        <v/>
      </c>
      <c r="I13" s="21">
        <f>IF(OR($B13-I$5&gt;74, $B13-I$5=73, $B13-I$5=1, $B13-I$5&lt;0),"",ROUND(($B13-I$5)*'점수 계산기'!$C$27+I$5*'점수 계산기'!$C$29+'점수 계산기'!$C$32,0))</f>
        <v>141</v>
      </c>
      <c r="J13" s="21" t="str">
        <f>IF(OR($B13-J$5&gt;74, $B13-J$5=73, $B13-J$5=1, $B13-J$5&lt;0),"",ROUND(($B13-J$5)*'점수 계산기'!$C$27+J$5*'점수 계산기'!$C$29+'점수 계산기'!$C$32,0))</f>
        <v/>
      </c>
      <c r="K13" s="21" t="str">
        <f>IF(OR($B13-K$5&gt;74, $B13-K$5=73, $B13-K$5=1, $B13-K$5&lt;0),"",ROUND(($B13-K$5)*'점수 계산기'!$C$27+K$5*'점수 계산기'!$C$29+'점수 계산기'!$C$32,0))</f>
        <v/>
      </c>
      <c r="L13" s="21" t="str">
        <f>IF(OR($B13-L$5&gt;74, $B13-L$5=73, $B13-L$5=1, $B13-L$5&lt;0),"",ROUND(($B13-L$5)*'점수 계산기'!$C$27+L$5*'점수 계산기'!$C$29+'점수 계산기'!$C$32,0))</f>
        <v/>
      </c>
      <c r="M13" s="21" t="str">
        <f>IF(OR($B13-M$5&gt;74, $B13-M$5=73, $B13-M$5=1, $B13-M$5&lt;0),"",ROUND(($B13-M$5)*'점수 계산기'!$C$27+M$5*'점수 계산기'!$C$29+'점수 계산기'!$C$32,0))</f>
        <v/>
      </c>
      <c r="N13" s="21" t="str">
        <f>IF(OR($B13-N$5&gt;74, $B13-N$5=73, $B13-N$5=1, $B13-N$5&lt;0),"",ROUND(($B13-N$5)*'점수 계산기'!$C$27+N$5*'점수 계산기'!$C$29+'점수 계산기'!$C$32,0))</f>
        <v/>
      </c>
      <c r="O13" s="21" t="str">
        <f>IF(OR($B13-O$5&gt;74, $B13-O$5=73, $B13-O$5=1, $B13-O$5&lt;0),"",ROUND(($B13-O$5)*'점수 계산기'!$C$27+O$5*'점수 계산기'!$C$29+'점수 계산기'!$C$32,0))</f>
        <v/>
      </c>
      <c r="P13" s="21" t="str">
        <f>IF(OR($B13-P$5&gt;74, $B13-P$5=73, $B13-P$5=1, $B13-P$5&lt;0),"",ROUND(($B13-P$5)*'점수 계산기'!$C$27+P$5*'점수 계산기'!$C$29+'점수 계산기'!$C$32,0))</f>
        <v/>
      </c>
      <c r="Q13" s="21" t="str">
        <f>IF(OR($B13-Q$5&gt;74, $B13-Q$5=73, $B13-Q$5=1, $B13-Q$5&lt;0),"",ROUND(($B13-Q$5)*'점수 계산기'!$C$27+Q$5*'점수 계산기'!$C$29+'점수 계산기'!$C$32,0))</f>
        <v/>
      </c>
      <c r="R13" s="21" t="str">
        <f>IF(OR($B13-R$5&gt;74, $B13-R$5=73, $B13-R$5=1, $B13-R$5&lt;0),"",ROUND(($B13-R$5)*'점수 계산기'!$C$27+R$5*'점수 계산기'!$C$29+'점수 계산기'!$C$32,0))</f>
        <v/>
      </c>
      <c r="S13" s="21" t="str">
        <f>IF(OR($B13-S$5&gt;74, $B13-S$5=73, $B13-S$5=1, $B13-S$5&lt;0),"",ROUND(($B13-S$5)*'점수 계산기'!$C$27+S$5*'점수 계산기'!$C$29+'점수 계산기'!$C$32,0))</f>
        <v/>
      </c>
      <c r="T13" s="21" t="str">
        <f>IF(OR($B13-T$5&gt;74, $B13-T$5=73, $B13-T$5=1, $B13-T$5&lt;0),"",ROUND(($B13-T$5)*'점수 계산기'!$C$27+T$5*'점수 계산기'!$C$29+'점수 계산기'!$C$32,0))</f>
        <v/>
      </c>
      <c r="U13" s="21" t="str">
        <f>IF(OR($B13-U$5&gt;74, $B13-U$5=73, $B13-U$5=1, $B13-U$5&lt;0),"",ROUND(($B13-U$5)*'점수 계산기'!$C$27+U$5*'점수 계산기'!$C$29+'점수 계산기'!$C$32,0))</f>
        <v/>
      </c>
      <c r="V13" s="21" t="str">
        <f>IF(OR($B13-V$5&gt;74, $B13-V$5=73, $B13-V$5=1, $B13-V$5&lt;0),"",ROUND(($B13-V$5)*'점수 계산기'!$C$27+V$5*'점수 계산기'!$C$29+'점수 계산기'!$C$32,0))</f>
        <v/>
      </c>
      <c r="W13" s="21" t="str">
        <f>IF(OR($B13-W$5&gt;74, $B13-W$5=73, $B13-W$5=1, $B13-W$5&lt;0),"",ROUND(($B13-W$5)*'점수 계산기'!$C$27+W$5*'점수 계산기'!$C$29+'점수 계산기'!$C$32,0))</f>
        <v/>
      </c>
      <c r="X13" s="21" t="str">
        <f>IF(OR($B13-X$5&gt;74, $B13-X$5=73, $B13-X$5=1, $B13-X$5&lt;0),"",ROUND(($B13-X$5)*'점수 계산기'!$C$27+X$5*'점수 계산기'!$C$29+'점수 계산기'!$C$32,0))</f>
        <v/>
      </c>
      <c r="Y13" s="21" t="str">
        <f>IF(OR($B13-Y$5&gt;74, $B13-Y$5=73, $B13-Y$5=1, $B13-Y$5&lt;0),"",ROUND(($B13-Y$5)*'점수 계산기'!$C$27+Y$5*'점수 계산기'!$C$29+'점수 계산기'!$C$32,0))</f>
        <v/>
      </c>
      <c r="Z13" s="21" t="str">
        <f>IF(OR($B13-Z$5&gt;74, $B13-Z$5=73, $B13-Z$5=1, $B13-Z$5&lt;0),"",ROUND(($B13-Z$5)*'점수 계산기'!$C$27+Z$5*'점수 계산기'!$C$29+'점수 계산기'!$C$32,0))</f>
        <v/>
      </c>
      <c r="AA13" s="22" t="str">
        <f>IF(OR($B13-AA$5&gt;74, $B13-AA$5=73, $B13-AA$5=1, $B13-AA$5&lt;0),"",ROUND(($B13-AA$5)*'점수 계산기'!$C$27+AA$5*'점수 계산기'!$C$29+'점수 계산기'!$C$32,0))</f>
        <v/>
      </c>
      <c r="AB13" s="10"/>
      <c r="AC13" s="10">
        <f t="shared" si="1"/>
        <v>141</v>
      </c>
      <c r="AD13" s="10">
        <f t="shared" si="2"/>
        <v>141</v>
      </c>
      <c r="AE13" s="10">
        <f t="shared" si="3"/>
        <v>141</v>
      </c>
      <c r="AF13" s="10">
        <f t="shared" si="4"/>
        <v>1</v>
      </c>
      <c r="AG13" s="10">
        <f t="shared" si="4"/>
        <v>1</v>
      </c>
      <c r="AH13" s="10">
        <f t="shared" si="5"/>
        <v>1</v>
      </c>
      <c r="AI13" s="10" t="str">
        <f t="shared" si="0"/>
        <v>1등급</v>
      </c>
      <c r="AJ13" s="11" t="e">
        <f>IF(AC13=AD13,VLOOKUP(AE13,'인원 입력 기능'!$B$5:$F$102,6,0), VLOOKUP(AC13,'인원 입력 기능'!$B$5:$F$102,6,0)&amp;" ~ "&amp;VLOOKUP(AD13,'인원 입력 기능'!$B$5:$F$102,6,0))</f>
        <v>#REF!</v>
      </c>
      <c r="AL13" s="10">
        <v>8</v>
      </c>
      <c r="AM13" s="10">
        <v>72</v>
      </c>
      <c r="AN13">
        <f>'확률과 통계 차트'!AM13</f>
        <v>71</v>
      </c>
    </row>
    <row r="14" spans="1:40" ht="21" customHeight="1" x14ac:dyDescent="0.45">
      <c r="A14" s="7"/>
      <c r="B14" s="37">
        <v>92</v>
      </c>
      <c r="C14" s="23">
        <f>IF(OR($B14-C$5&gt;74, $B14-C$5=73, $B14-C$5=1, $B14-C$5&lt;0),"",ROUND(($B14-C$5)*'점수 계산기'!$C$27+C$5*'점수 계산기'!$C$29+'점수 계산기'!$C$32,0))</f>
        <v>140</v>
      </c>
      <c r="D14" s="23">
        <f>IF(OR($B14-D$5&gt;74, $B14-D$5=73, $B14-D$5=1, $B14-D$5&lt;0),"",ROUND(($B14-D$5)*'점수 계산기'!$C$27+D$5*'점수 계산기'!$C$29+'점수 계산기'!$C$32,0))</f>
        <v>140</v>
      </c>
      <c r="E14" s="23">
        <f>IF(OR($B14-E$5&gt;74, $B14-E$5=73, $B14-E$5=1, $B14-E$5&lt;0),"",ROUND(($B14-E$5)*'점수 계산기'!$C$27+E$5*'점수 계산기'!$C$29+'점수 계산기'!$C$32,0))</f>
        <v>140</v>
      </c>
      <c r="F14" s="23">
        <f>IF(OR($B14-F$5&gt;74, $B14-F$5=73, $B14-F$5=1, $B14-F$5&lt;0),"",ROUND(($B14-F$5)*'점수 계산기'!$C$27+F$5*'점수 계산기'!$C$29+'점수 계산기'!$C$32,0))</f>
        <v>140</v>
      </c>
      <c r="G14" s="23">
        <f>IF(OR($B14-G$5&gt;74, $B14-G$5=73, $B14-G$5=1, $B14-G$5&lt;0),"",ROUND(($B14-G$5)*'점수 계산기'!$C$27+G$5*'점수 계산기'!$C$29+'점수 계산기'!$C$32,0))</f>
        <v>140</v>
      </c>
      <c r="H14" s="23">
        <f>IF(OR($B14-H$5&gt;74, $B14-H$5=73, $B14-H$5=1, $B14-H$5&lt;0),"",ROUND(($B14-H$5)*'점수 계산기'!$C$27+H$5*'점수 계산기'!$C$29+'점수 계산기'!$C$32,0))</f>
        <v>140</v>
      </c>
      <c r="I14" s="23" t="str">
        <f>IF(OR($B14-I$5&gt;74, $B14-I$5=73, $B14-I$5=1, $B14-I$5&lt;0),"",ROUND(($B14-I$5)*'점수 계산기'!$C$27+I$5*'점수 계산기'!$C$29+'점수 계산기'!$C$32,0))</f>
        <v/>
      </c>
      <c r="J14" s="23">
        <f>IF(OR($B14-J$5&gt;74, $B14-J$5=73, $B14-J$5=1, $B14-J$5&lt;0),"",ROUND(($B14-J$5)*'점수 계산기'!$C$27+J$5*'점수 계산기'!$C$29+'점수 계산기'!$C$32,0))</f>
        <v>140</v>
      </c>
      <c r="K14" s="23" t="str">
        <f>IF(OR($B14-K$5&gt;74, $B14-K$5=73, $B14-K$5=1, $B14-K$5&lt;0),"",ROUND(($B14-K$5)*'점수 계산기'!$C$27+K$5*'점수 계산기'!$C$29+'점수 계산기'!$C$32,0))</f>
        <v/>
      </c>
      <c r="L14" s="23" t="str">
        <f>IF(OR($B14-L$5&gt;74, $B14-L$5=73, $B14-L$5=1, $B14-L$5&lt;0),"",ROUND(($B14-L$5)*'점수 계산기'!$C$27+L$5*'점수 계산기'!$C$29+'점수 계산기'!$C$32,0))</f>
        <v/>
      </c>
      <c r="M14" s="23" t="str">
        <f>IF(OR($B14-M$5&gt;74, $B14-M$5=73, $B14-M$5=1, $B14-M$5&lt;0),"",ROUND(($B14-M$5)*'점수 계산기'!$C$27+M$5*'점수 계산기'!$C$29+'점수 계산기'!$C$32,0))</f>
        <v/>
      </c>
      <c r="N14" s="23" t="str">
        <f>IF(OR($B14-N$5&gt;74, $B14-N$5=73, $B14-N$5=1, $B14-N$5&lt;0),"",ROUND(($B14-N$5)*'점수 계산기'!$C$27+N$5*'점수 계산기'!$C$29+'점수 계산기'!$C$32,0))</f>
        <v/>
      </c>
      <c r="O14" s="23" t="str">
        <f>IF(OR($B14-O$5&gt;74, $B14-O$5=73, $B14-O$5=1, $B14-O$5&lt;0),"",ROUND(($B14-O$5)*'점수 계산기'!$C$27+O$5*'점수 계산기'!$C$29+'점수 계산기'!$C$32,0))</f>
        <v/>
      </c>
      <c r="P14" s="23" t="str">
        <f>IF(OR($B14-P$5&gt;74, $B14-P$5=73, $B14-P$5=1, $B14-P$5&lt;0),"",ROUND(($B14-P$5)*'점수 계산기'!$C$27+P$5*'점수 계산기'!$C$29+'점수 계산기'!$C$32,0))</f>
        <v/>
      </c>
      <c r="Q14" s="23" t="str">
        <f>IF(OR($B14-Q$5&gt;74, $B14-Q$5=73, $B14-Q$5=1, $B14-Q$5&lt;0),"",ROUND(($B14-Q$5)*'점수 계산기'!$C$27+Q$5*'점수 계산기'!$C$29+'점수 계산기'!$C$32,0))</f>
        <v/>
      </c>
      <c r="R14" s="23" t="str">
        <f>IF(OR($B14-R$5&gt;74, $B14-R$5=73, $B14-R$5=1, $B14-R$5&lt;0),"",ROUND(($B14-R$5)*'점수 계산기'!$C$27+R$5*'점수 계산기'!$C$29+'점수 계산기'!$C$32,0))</f>
        <v/>
      </c>
      <c r="S14" s="23" t="str">
        <f>IF(OR($B14-S$5&gt;74, $B14-S$5=73, $B14-S$5=1, $B14-S$5&lt;0),"",ROUND(($B14-S$5)*'점수 계산기'!$C$27+S$5*'점수 계산기'!$C$29+'점수 계산기'!$C$32,0))</f>
        <v/>
      </c>
      <c r="T14" s="23" t="str">
        <f>IF(OR($B14-T$5&gt;74, $B14-T$5=73, $B14-T$5=1, $B14-T$5&lt;0),"",ROUND(($B14-T$5)*'점수 계산기'!$C$27+T$5*'점수 계산기'!$C$29+'점수 계산기'!$C$32,0))</f>
        <v/>
      </c>
      <c r="U14" s="23" t="str">
        <f>IF(OR($B14-U$5&gt;74, $B14-U$5=73, $B14-U$5=1, $B14-U$5&lt;0),"",ROUND(($B14-U$5)*'점수 계산기'!$C$27+U$5*'점수 계산기'!$C$29+'점수 계산기'!$C$32,0))</f>
        <v/>
      </c>
      <c r="V14" s="23" t="str">
        <f>IF(OR($B14-V$5&gt;74, $B14-V$5=73, $B14-V$5=1, $B14-V$5&lt;0),"",ROUND(($B14-V$5)*'점수 계산기'!$C$27+V$5*'점수 계산기'!$C$29+'점수 계산기'!$C$32,0))</f>
        <v/>
      </c>
      <c r="W14" s="23" t="str">
        <f>IF(OR($B14-W$5&gt;74, $B14-W$5=73, $B14-W$5=1, $B14-W$5&lt;0),"",ROUND(($B14-W$5)*'점수 계산기'!$C$27+W$5*'점수 계산기'!$C$29+'점수 계산기'!$C$32,0))</f>
        <v/>
      </c>
      <c r="X14" s="23" t="str">
        <f>IF(OR($B14-X$5&gt;74, $B14-X$5=73, $B14-X$5=1, $B14-X$5&lt;0),"",ROUND(($B14-X$5)*'점수 계산기'!$C$27+X$5*'점수 계산기'!$C$29+'점수 계산기'!$C$32,0))</f>
        <v/>
      </c>
      <c r="Y14" s="23" t="str">
        <f>IF(OR($B14-Y$5&gt;74, $B14-Y$5=73, $B14-Y$5=1, $B14-Y$5&lt;0),"",ROUND(($B14-Y$5)*'점수 계산기'!$C$27+Y$5*'점수 계산기'!$C$29+'점수 계산기'!$C$32,0))</f>
        <v/>
      </c>
      <c r="Z14" s="23" t="str">
        <f>IF(OR($B14-Z$5&gt;74, $B14-Z$5=73, $B14-Z$5=1, $B14-Z$5&lt;0),"",ROUND(($B14-Z$5)*'점수 계산기'!$C$27+Z$5*'점수 계산기'!$C$29+'점수 계산기'!$C$32,0))</f>
        <v/>
      </c>
      <c r="AA14" s="24" t="str">
        <f>IF(OR($B14-AA$5&gt;74, $B14-AA$5=73, $B14-AA$5=1, $B14-AA$5&lt;0),"",ROUND(($B14-AA$5)*'점수 계산기'!$C$27+AA$5*'점수 계산기'!$C$29+'점수 계산기'!$C$32,0))</f>
        <v/>
      </c>
      <c r="AB14" s="10"/>
      <c r="AC14" s="10">
        <f t="shared" si="1"/>
        <v>140</v>
      </c>
      <c r="AD14" s="10">
        <f t="shared" si="2"/>
        <v>140</v>
      </c>
      <c r="AE14" s="10">
        <f t="shared" si="3"/>
        <v>140</v>
      </c>
      <c r="AF14" s="10">
        <f t="shared" si="4"/>
        <v>1</v>
      </c>
      <c r="AG14" s="10">
        <f t="shared" si="4"/>
        <v>1</v>
      </c>
      <c r="AH14" s="10">
        <f t="shared" si="5"/>
        <v>1</v>
      </c>
      <c r="AI14" s="10" t="str">
        <f t="shared" si="0"/>
        <v>1등급</v>
      </c>
      <c r="AJ14" s="11" t="e">
        <f>IF(AC14=AD14,VLOOKUP(AE14,'인원 입력 기능'!$B$5:$F$102,6,0), VLOOKUP(AC14,'인원 입력 기능'!$B$5:$F$102,6,0)&amp;" ~ "&amp;VLOOKUP(AD14,'인원 입력 기능'!$B$5:$F$102,6,0))</f>
        <v>#REF!</v>
      </c>
      <c r="AL14" s="10">
        <v>9</v>
      </c>
      <c r="AM14" s="10"/>
    </row>
    <row r="15" spans="1:40" ht="21" customHeight="1" x14ac:dyDescent="0.45">
      <c r="A15" s="7"/>
      <c r="B15" s="37">
        <v>91</v>
      </c>
      <c r="C15" s="23">
        <f>IF(OR($B15-C$5&gt;74, $B15-C$5=73, $B15-C$5=1, $B15-C$5&lt;0),"",ROUND(($B15-C$5)*'점수 계산기'!$C$27+C$5*'점수 계산기'!$C$29+'점수 계산기'!$C$32,0))</f>
        <v>139</v>
      </c>
      <c r="D15" s="23">
        <f>IF(OR($B15-D$5&gt;74, $B15-D$5=73, $B15-D$5=1, $B15-D$5&lt;0),"",ROUND(($B15-D$5)*'점수 계산기'!$C$27+D$5*'점수 계산기'!$C$29+'점수 계산기'!$C$32,0))</f>
        <v>139</v>
      </c>
      <c r="E15" s="23">
        <f>IF(OR($B15-E$5&gt;74, $B15-E$5=73, $B15-E$5=1, $B15-E$5&lt;0),"",ROUND(($B15-E$5)*'점수 계산기'!$C$27+E$5*'점수 계산기'!$C$29+'점수 계산기'!$C$32,0))</f>
        <v>139</v>
      </c>
      <c r="F15" s="23">
        <f>IF(OR($B15-F$5&gt;74, $B15-F$5=73, $B15-F$5=1, $B15-F$5&lt;0),"",ROUND(($B15-F$5)*'점수 계산기'!$C$27+F$5*'점수 계산기'!$C$29+'점수 계산기'!$C$32,0))</f>
        <v>139</v>
      </c>
      <c r="G15" s="23">
        <f>IF(OR($B15-G$5&gt;74, $B15-G$5=73, $B15-G$5=1, $B15-G$5&lt;0),"",ROUND(($B15-G$5)*'점수 계산기'!$C$27+G$5*'점수 계산기'!$C$29+'점수 계산기'!$C$32,0))</f>
        <v>139</v>
      </c>
      <c r="H15" s="23">
        <f>IF(OR($B15-H$5&gt;74, $B15-H$5=73, $B15-H$5=1, $B15-H$5&lt;0),"",ROUND(($B15-H$5)*'점수 계산기'!$C$27+H$5*'점수 계산기'!$C$29+'점수 계산기'!$C$32,0))</f>
        <v>139</v>
      </c>
      <c r="I15" s="23">
        <f>IF(OR($B15-I$5&gt;74, $B15-I$5=73, $B15-I$5=1, $B15-I$5&lt;0),"",ROUND(($B15-I$5)*'점수 계산기'!$C$27+I$5*'점수 계산기'!$C$29+'점수 계산기'!$C$32,0))</f>
        <v>139</v>
      </c>
      <c r="J15" s="23" t="str">
        <f>IF(OR($B15-J$5&gt;74, $B15-J$5=73, $B15-J$5=1, $B15-J$5&lt;0),"",ROUND(($B15-J$5)*'점수 계산기'!$C$27+J$5*'점수 계산기'!$C$29+'점수 계산기'!$C$32,0))</f>
        <v/>
      </c>
      <c r="K15" s="23">
        <f>IF(OR($B15-K$5&gt;74, $B15-K$5=73, $B15-K$5=1, $B15-K$5&lt;0),"",ROUND(($B15-K$5)*'점수 계산기'!$C$27+K$5*'점수 계산기'!$C$29+'점수 계산기'!$C$32,0))</f>
        <v>139</v>
      </c>
      <c r="L15" s="23" t="str">
        <f>IF(OR($B15-L$5&gt;74, $B15-L$5=73, $B15-L$5=1, $B15-L$5&lt;0),"",ROUND(($B15-L$5)*'점수 계산기'!$C$27+L$5*'점수 계산기'!$C$29+'점수 계산기'!$C$32,0))</f>
        <v/>
      </c>
      <c r="M15" s="23" t="str">
        <f>IF(OR($B15-M$5&gt;74, $B15-M$5=73, $B15-M$5=1, $B15-M$5&lt;0),"",ROUND(($B15-M$5)*'점수 계산기'!$C$27+M$5*'점수 계산기'!$C$29+'점수 계산기'!$C$32,0))</f>
        <v/>
      </c>
      <c r="N15" s="23" t="str">
        <f>IF(OR($B15-N$5&gt;74, $B15-N$5=73, $B15-N$5=1, $B15-N$5&lt;0),"",ROUND(($B15-N$5)*'점수 계산기'!$C$27+N$5*'점수 계산기'!$C$29+'점수 계산기'!$C$32,0))</f>
        <v/>
      </c>
      <c r="O15" s="23" t="str">
        <f>IF(OR($B15-O$5&gt;74, $B15-O$5=73, $B15-O$5=1, $B15-O$5&lt;0),"",ROUND(($B15-O$5)*'점수 계산기'!$C$27+O$5*'점수 계산기'!$C$29+'점수 계산기'!$C$32,0))</f>
        <v/>
      </c>
      <c r="P15" s="23" t="str">
        <f>IF(OR($B15-P$5&gt;74, $B15-P$5=73, $B15-P$5=1, $B15-P$5&lt;0),"",ROUND(($B15-P$5)*'점수 계산기'!$C$27+P$5*'점수 계산기'!$C$29+'점수 계산기'!$C$32,0))</f>
        <v/>
      </c>
      <c r="Q15" s="23" t="str">
        <f>IF(OR($B15-Q$5&gt;74, $B15-Q$5=73, $B15-Q$5=1, $B15-Q$5&lt;0),"",ROUND(($B15-Q$5)*'점수 계산기'!$C$27+Q$5*'점수 계산기'!$C$29+'점수 계산기'!$C$32,0))</f>
        <v/>
      </c>
      <c r="R15" s="23" t="str">
        <f>IF(OR($B15-R$5&gt;74, $B15-R$5=73, $B15-R$5=1, $B15-R$5&lt;0),"",ROUND(($B15-R$5)*'점수 계산기'!$C$27+R$5*'점수 계산기'!$C$29+'점수 계산기'!$C$32,0))</f>
        <v/>
      </c>
      <c r="S15" s="23" t="str">
        <f>IF(OR($B15-S$5&gt;74, $B15-S$5=73, $B15-S$5=1, $B15-S$5&lt;0),"",ROUND(($B15-S$5)*'점수 계산기'!$C$27+S$5*'점수 계산기'!$C$29+'점수 계산기'!$C$32,0))</f>
        <v/>
      </c>
      <c r="T15" s="23" t="str">
        <f>IF(OR($B15-T$5&gt;74, $B15-T$5=73, $B15-T$5=1, $B15-T$5&lt;0),"",ROUND(($B15-T$5)*'점수 계산기'!$C$27+T$5*'점수 계산기'!$C$29+'점수 계산기'!$C$32,0))</f>
        <v/>
      </c>
      <c r="U15" s="23" t="str">
        <f>IF(OR($B15-U$5&gt;74, $B15-U$5=73, $B15-U$5=1, $B15-U$5&lt;0),"",ROUND(($B15-U$5)*'점수 계산기'!$C$27+U$5*'점수 계산기'!$C$29+'점수 계산기'!$C$32,0))</f>
        <v/>
      </c>
      <c r="V15" s="23" t="str">
        <f>IF(OR($B15-V$5&gt;74, $B15-V$5=73, $B15-V$5=1, $B15-V$5&lt;0),"",ROUND(($B15-V$5)*'점수 계산기'!$C$27+V$5*'점수 계산기'!$C$29+'점수 계산기'!$C$32,0))</f>
        <v/>
      </c>
      <c r="W15" s="23" t="str">
        <f>IF(OR($B15-W$5&gt;74, $B15-W$5=73, $B15-W$5=1, $B15-W$5&lt;0),"",ROUND(($B15-W$5)*'점수 계산기'!$C$27+W$5*'점수 계산기'!$C$29+'점수 계산기'!$C$32,0))</f>
        <v/>
      </c>
      <c r="X15" s="23" t="str">
        <f>IF(OR($B15-X$5&gt;74, $B15-X$5=73, $B15-X$5=1, $B15-X$5&lt;0),"",ROUND(($B15-X$5)*'점수 계산기'!$C$27+X$5*'점수 계산기'!$C$29+'점수 계산기'!$C$32,0))</f>
        <v/>
      </c>
      <c r="Y15" s="23" t="str">
        <f>IF(OR($B15-Y$5&gt;74, $B15-Y$5=73, $B15-Y$5=1, $B15-Y$5&lt;0),"",ROUND(($B15-Y$5)*'점수 계산기'!$C$27+Y$5*'점수 계산기'!$C$29+'점수 계산기'!$C$32,0))</f>
        <v/>
      </c>
      <c r="Z15" s="23" t="str">
        <f>IF(OR($B15-Z$5&gt;74, $B15-Z$5=73, $B15-Z$5=1, $B15-Z$5&lt;0),"",ROUND(($B15-Z$5)*'점수 계산기'!$C$27+Z$5*'점수 계산기'!$C$29+'점수 계산기'!$C$32,0))</f>
        <v/>
      </c>
      <c r="AA15" s="24" t="str">
        <f>IF(OR($B15-AA$5&gt;74, $B15-AA$5=73, $B15-AA$5=1, $B15-AA$5&lt;0),"",ROUND(($B15-AA$5)*'점수 계산기'!$C$27+AA$5*'점수 계산기'!$C$29+'점수 계산기'!$C$32,0))</f>
        <v/>
      </c>
      <c r="AB15" s="10"/>
      <c r="AC15" s="10">
        <f t="shared" si="1"/>
        <v>139</v>
      </c>
      <c r="AD15" s="10">
        <f t="shared" si="2"/>
        <v>139</v>
      </c>
      <c r="AE15" s="10">
        <f t="shared" si="3"/>
        <v>139</v>
      </c>
      <c r="AF15" s="10">
        <f t="shared" si="4"/>
        <v>1</v>
      </c>
      <c r="AG15" s="10">
        <f t="shared" si="4"/>
        <v>1</v>
      </c>
      <c r="AH15" s="10">
        <f t="shared" si="5"/>
        <v>1</v>
      </c>
      <c r="AI15" s="10" t="str">
        <f t="shared" si="0"/>
        <v>1등급</v>
      </c>
      <c r="AJ15" s="11" t="e">
        <f>IF(AC15=AD15,VLOOKUP(AE15,'인원 입력 기능'!$B$5:$F$102,6,0), VLOOKUP(AC15,'인원 입력 기능'!$B$5:$F$102,6,0)&amp;" ~ "&amp;VLOOKUP(AD15,'인원 입력 기능'!$B$5:$F$102,6,0))</f>
        <v>#REF!</v>
      </c>
    </row>
    <row r="16" spans="1:40" ht="21" customHeight="1" x14ac:dyDescent="0.45">
      <c r="A16" s="7"/>
      <c r="B16" s="37">
        <v>90</v>
      </c>
      <c r="C16" s="23">
        <f>IF(OR($B16-C$5&gt;74, $B16-C$5=73, $B16-C$5=1, $B16-C$5&lt;0),"",ROUND(($B16-C$5)*'점수 계산기'!$C$27+C$5*'점수 계산기'!$C$29+'점수 계산기'!$C$32,0))</f>
        <v>138</v>
      </c>
      <c r="D16" s="23">
        <f>IF(OR($B16-D$5&gt;74, $B16-D$5=73, $B16-D$5=1, $B16-D$5&lt;0),"",ROUND(($B16-D$5)*'점수 계산기'!$C$27+D$5*'점수 계산기'!$C$29+'점수 계산기'!$C$32,0))</f>
        <v>138</v>
      </c>
      <c r="E16" s="23">
        <f>IF(OR($B16-E$5&gt;74, $B16-E$5=73, $B16-E$5=1, $B16-E$5&lt;0),"",ROUND(($B16-E$5)*'점수 계산기'!$C$27+E$5*'점수 계산기'!$C$29+'점수 계산기'!$C$32,0))</f>
        <v>138</v>
      </c>
      <c r="F16" s="23">
        <f>IF(OR($B16-F$5&gt;74, $B16-F$5=73, $B16-F$5=1, $B16-F$5&lt;0),"",ROUND(($B16-F$5)*'점수 계산기'!$C$27+F$5*'점수 계산기'!$C$29+'점수 계산기'!$C$32,0))</f>
        <v>138</v>
      </c>
      <c r="G16" s="23">
        <f>IF(OR($B16-G$5&gt;74, $B16-G$5=73, $B16-G$5=1, $B16-G$5&lt;0),"",ROUND(($B16-G$5)*'점수 계산기'!$C$27+G$5*'점수 계산기'!$C$29+'점수 계산기'!$C$32,0))</f>
        <v>138</v>
      </c>
      <c r="H16" s="23">
        <f>IF(OR($B16-H$5&gt;74, $B16-H$5=73, $B16-H$5=1, $B16-H$5&lt;0),"",ROUND(($B16-H$5)*'점수 계산기'!$C$27+H$5*'점수 계산기'!$C$29+'점수 계산기'!$C$32,0))</f>
        <v>138</v>
      </c>
      <c r="I16" s="23">
        <f>IF(OR($B16-I$5&gt;74, $B16-I$5=73, $B16-I$5=1, $B16-I$5&lt;0),"",ROUND(($B16-I$5)*'점수 계산기'!$C$27+I$5*'점수 계산기'!$C$29+'점수 계산기'!$C$32,0))</f>
        <v>138</v>
      </c>
      <c r="J16" s="23">
        <f>IF(OR($B16-J$5&gt;74, $B16-J$5=73, $B16-J$5=1, $B16-J$5&lt;0),"",ROUND(($B16-J$5)*'점수 계산기'!$C$27+J$5*'점수 계산기'!$C$29+'점수 계산기'!$C$32,0))</f>
        <v>139</v>
      </c>
      <c r="K16" s="23" t="str">
        <f>IF(OR($B16-K$5&gt;74, $B16-K$5=73, $B16-K$5=1, $B16-K$5&lt;0),"",ROUND(($B16-K$5)*'점수 계산기'!$C$27+K$5*'점수 계산기'!$C$29+'점수 계산기'!$C$32,0))</f>
        <v/>
      </c>
      <c r="L16" s="23">
        <f>IF(OR($B16-L$5&gt;74, $B16-L$5=73, $B16-L$5=1, $B16-L$5&lt;0),"",ROUND(($B16-L$5)*'점수 계산기'!$C$27+L$5*'점수 계산기'!$C$29+'점수 계산기'!$C$32,0))</f>
        <v>139</v>
      </c>
      <c r="M16" s="23" t="str">
        <f>IF(OR($B16-M$5&gt;74, $B16-M$5=73, $B16-M$5=1, $B16-M$5&lt;0),"",ROUND(($B16-M$5)*'점수 계산기'!$C$27+M$5*'점수 계산기'!$C$29+'점수 계산기'!$C$32,0))</f>
        <v/>
      </c>
      <c r="N16" s="23" t="str">
        <f>IF(OR($B16-N$5&gt;74, $B16-N$5=73, $B16-N$5=1, $B16-N$5&lt;0),"",ROUND(($B16-N$5)*'점수 계산기'!$C$27+N$5*'점수 계산기'!$C$29+'점수 계산기'!$C$32,0))</f>
        <v/>
      </c>
      <c r="O16" s="23" t="str">
        <f>IF(OR($B16-O$5&gt;74, $B16-O$5=73, $B16-O$5=1, $B16-O$5&lt;0),"",ROUND(($B16-O$5)*'점수 계산기'!$C$27+O$5*'점수 계산기'!$C$29+'점수 계산기'!$C$32,0))</f>
        <v/>
      </c>
      <c r="P16" s="23" t="str">
        <f>IF(OR($B16-P$5&gt;74, $B16-P$5=73, $B16-P$5=1, $B16-P$5&lt;0),"",ROUND(($B16-P$5)*'점수 계산기'!$C$27+P$5*'점수 계산기'!$C$29+'점수 계산기'!$C$32,0))</f>
        <v/>
      </c>
      <c r="Q16" s="23" t="str">
        <f>IF(OR($B16-Q$5&gt;74, $B16-Q$5=73, $B16-Q$5=1, $B16-Q$5&lt;0),"",ROUND(($B16-Q$5)*'점수 계산기'!$C$27+Q$5*'점수 계산기'!$C$29+'점수 계산기'!$C$32,0))</f>
        <v/>
      </c>
      <c r="R16" s="23" t="str">
        <f>IF(OR($B16-R$5&gt;74, $B16-R$5=73, $B16-R$5=1, $B16-R$5&lt;0),"",ROUND(($B16-R$5)*'점수 계산기'!$C$27+R$5*'점수 계산기'!$C$29+'점수 계산기'!$C$32,0))</f>
        <v/>
      </c>
      <c r="S16" s="23" t="str">
        <f>IF(OR($B16-S$5&gt;74, $B16-S$5=73, $B16-S$5=1, $B16-S$5&lt;0),"",ROUND(($B16-S$5)*'점수 계산기'!$C$27+S$5*'점수 계산기'!$C$29+'점수 계산기'!$C$32,0))</f>
        <v/>
      </c>
      <c r="T16" s="23" t="str">
        <f>IF(OR($B16-T$5&gt;74, $B16-T$5=73, $B16-T$5=1, $B16-T$5&lt;0),"",ROUND(($B16-T$5)*'점수 계산기'!$C$27+T$5*'점수 계산기'!$C$29+'점수 계산기'!$C$32,0))</f>
        <v/>
      </c>
      <c r="U16" s="23" t="str">
        <f>IF(OR($B16-U$5&gt;74, $B16-U$5=73, $B16-U$5=1, $B16-U$5&lt;0),"",ROUND(($B16-U$5)*'점수 계산기'!$C$27+U$5*'점수 계산기'!$C$29+'점수 계산기'!$C$32,0))</f>
        <v/>
      </c>
      <c r="V16" s="23" t="str">
        <f>IF(OR($B16-V$5&gt;74, $B16-V$5=73, $B16-V$5=1, $B16-V$5&lt;0),"",ROUND(($B16-V$5)*'점수 계산기'!$C$27+V$5*'점수 계산기'!$C$29+'점수 계산기'!$C$32,0))</f>
        <v/>
      </c>
      <c r="W16" s="23" t="str">
        <f>IF(OR($B16-W$5&gt;74, $B16-W$5=73, $B16-W$5=1, $B16-W$5&lt;0),"",ROUND(($B16-W$5)*'점수 계산기'!$C$27+W$5*'점수 계산기'!$C$29+'점수 계산기'!$C$32,0))</f>
        <v/>
      </c>
      <c r="X16" s="23" t="str">
        <f>IF(OR($B16-X$5&gt;74, $B16-X$5=73, $B16-X$5=1, $B16-X$5&lt;0),"",ROUND(($B16-X$5)*'점수 계산기'!$C$27+X$5*'점수 계산기'!$C$29+'점수 계산기'!$C$32,0))</f>
        <v/>
      </c>
      <c r="Y16" s="23" t="str">
        <f>IF(OR($B16-Y$5&gt;74, $B16-Y$5=73, $B16-Y$5=1, $B16-Y$5&lt;0),"",ROUND(($B16-Y$5)*'점수 계산기'!$C$27+Y$5*'점수 계산기'!$C$29+'점수 계산기'!$C$32,0))</f>
        <v/>
      </c>
      <c r="Z16" s="23" t="str">
        <f>IF(OR($B16-Z$5&gt;74, $B16-Z$5=73, $B16-Z$5=1, $B16-Z$5&lt;0),"",ROUND(($B16-Z$5)*'점수 계산기'!$C$27+Z$5*'점수 계산기'!$C$29+'점수 계산기'!$C$32,0))</f>
        <v/>
      </c>
      <c r="AA16" s="24" t="str">
        <f>IF(OR($B16-AA$5&gt;74, $B16-AA$5=73, $B16-AA$5=1, $B16-AA$5&lt;0),"",ROUND(($B16-AA$5)*'점수 계산기'!$C$27+AA$5*'점수 계산기'!$C$29+'점수 계산기'!$C$32,0))</f>
        <v/>
      </c>
      <c r="AB16" s="10"/>
      <c r="AC16" s="10">
        <f t="shared" si="1"/>
        <v>138</v>
      </c>
      <c r="AD16" s="10">
        <f t="shared" si="2"/>
        <v>139</v>
      </c>
      <c r="AE16" s="10" t="str">
        <f t="shared" si="3"/>
        <v>138 ~ 139</v>
      </c>
      <c r="AF16" s="10">
        <f t="shared" si="4"/>
        <v>1</v>
      </c>
      <c r="AG16" s="10">
        <f t="shared" si="4"/>
        <v>1</v>
      </c>
      <c r="AH16" s="10">
        <f t="shared" si="5"/>
        <v>1</v>
      </c>
      <c r="AI16" s="10" t="str">
        <f t="shared" si="0"/>
        <v>1등급</v>
      </c>
      <c r="AJ16" s="11" t="e">
        <f>IF(AC16=AD16,VLOOKUP(AE16,'인원 입력 기능'!$B$5:$F$102,6,0), VLOOKUP(AC16,'인원 입력 기능'!$B$5:$F$102,6,0)&amp;" ~ "&amp;VLOOKUP(AD16,'인원 입력 기능'!$B$5:$F$102,6,0))</f>
        <v>#REF!</v>
      </c>
    </row>
    <row r="17" spans="1:36" ht="21" customHeight="1" x14ac:dyDescent="0.45">
      <c r="A17" s="7"/>
      <c r="B17" s="37">
        <v>89</v>
      </c>
      <c r="C17" s="23">
        <f>IF(OR($B17-C$5&gt;74, $B17-C$5=73, $B17-C$5=1, $B17-C$5&lt;0),"",ROUND(($B17-C$5)*'점수 계산기'!$C$27+C$5*'점수 계산기'!$C$29+'점수 계산기'!$C$32,0))</f>
        <v>137</v>
      </c>
      <c r="D17" s="23">
        <f>IF(OR($B17-D$5&gt;74, $B17-D$5=73, $B17-D$5=1, $B17-D$5&lt;0),"",ROUND(($B17-D$5)*'점수 계산기'!$C$27+D$5*'점수 계산기'!$C$29+'점수 계산기'!$C$32,0))</f>
        <v>137</v>
      </c>
      <c r="E17" s="23">
        <f>IF(OR($B17-E$5&gt;74, $B17-E$5=73, $B17-E$5=1, $B17-E$5&lt;0),"",ROUND(($B17-E$5)*'점수 계산기'!$C$27+E$5*'점수 계산기'!$C$29+'점수 계산기'!$C$32,0))</f>
        <v>137</v>
      </c>
      <c r="F17" s="23">
        <f>IF(OR($B17-F$5&gt;74, $B17-F$5=73, $B17-F$5=1, $B17-F$5&lt;0),"",ROUND(($B17-F$5)*'점수 계산기'!$C$27+F$5*'점수 계산기'!$C$29+'점수 계산기'!$C$32,0))</f>
        <v>138</v>
      </c>
      <c r="G17" s="23">
        <f>IF(OR($B17-G$5&gt;74, $B17-G$5=73, $B17-G$5=1, $B17-G$5&lt;0),"",ROUND(($B17-G$5)*'점수 계산기'!$C$27+G$5*'점수 계산기'!$C$29+'점수 계산기'!$C$32,0))</f>
        <v>138</v>
      </c>
      <c r="H17" s="23">
        <f>IF(OR($B17-H$5&gt;74, $B17-H$5=73, $B17-H$5=1, $B17-H$5&lt;0),"",ROUND(($B17-H$5)*'점수 계산기'!$C$27+H$5*'점수 계산기'!$C$29+'점수 계산기'!$C$32,0))</f>
        <v>138</v>
      </c>
      <c r="I17" s="23">
        <f>IF(OR($B17-I$5&gt;74, $B17-I$5=73, $B17-I$5=1, $B17-I$5&lt;0),"",ROUND(($B17-I$5)*'점수 계산기'!$C$27+I$5*'점수 계산기'!$C$29+'점수 계산기'!$C$32,0))</f>
        <v>138</v>
      </c>
      <c r="J17" s="23">
        <f>IF(OR($B17-J$5&gt;74, $B17-J$5=73, $B17-J$5=1, $B17-J$5&lt;0),"",ROUND(($B17-J$5)*'점수 계산기'!$C$27+J$5*'점수 계산기'!$C$29+'점수 계산기'!$C$32,0))</f>
        <v>138</v>
      </c>
      <c r="K17" s="23">
        <f>IF(OR($B17-K$5&gt;74, $B17-K$5=73, $B17-K$5=1, $B17-K$5&lt;0),"",ROUND(($B17-K$5)*'점수 계산기'!$C$27+K$5*'점수 계산기'!$C$29+'점수 계산기'!$C$32,0))</f>
        <v>138</v>
      </c>
      <c r="L17" s="23" t="str">
        <f>IF(OR($B17-L$5&gt;74, $B17-L$5=73, $B17-L$5=1, $B17-L$5&lt;0),"",ROUND(($B17-L$5)*'점수 계산기'!$C$27+L$5*'점수 계산기'!$C$29+'점수 계산기'!$C$32,0))</f>
        <v/>
      </c>
      <c r="M17" s="23">
        <f>IF(OR($B17-M$5&gt;74, $B17-M$5=73, $B17-M$5=1, $B17-M$5&lt;0),"",ROUND(($B17-M$5)*'점수 계산기'!$C$27+M$5*'점수 계산기'!$C$29+'점수 계산기'!$C$32,0))</f>
        <v>138</v>
      </c>
      <c r="N17" s="23" t="str">
        <f>IF(OR($B17-N$5&gt;74, $B17-N$5=73, $B17-N$5=1, $B17-N$5&lt;0),"",ROUND(($B17-N$5)*'점수 계산기'!$C$27+N$5*'점수 계산기'!$C$29+'점수 계산기'!$C$32,0))</f>
        <v/>
      </c>
      <c r="O17" s="23" t="str">
        <f>IF(OR($B17-O$5&gt;74, $B17-O$5=73, $B17-O$5=1, $B17-O$5&lt;0),"",ROUND(($B17-O$5)*'점수 계산기'!$C$27+O$5*'점수 계산기'!$C$29+'점수 계산기'!$C$32,0))</f>
        <v/>
      </c>
      <c r="P17" s="23" t="str">
        <f>IF(OR($B17-P$5&gt;74, $B17-P$5=73, $B17-P$5=1, $B17-P$5&lt;0),"",ROUND(($B17-P$5)*'점수 계산기'!$C$27+P$5*'점수 계산기'!$C$29+'점수 계산기'!$C$32,0))</f>
        <v/>
      </c>
      <c r="Q17" s="23" t="str">
        <f>IF(OR($B17-Q$5&gt;74, $B17-Q$5=73, $B17-Q$5=1, $B17-Q$5&lt;0),"",ROUND(($B17-Q$5)*'점수 계산기'!$C$27+Q$5*'점수 계산기'!$C$29+'점수 계산기'!$C$32,0))</f>
        <v/>
      </c>
      <c r="R17" s="23" t="str">
        <f>IF(OR($B17-R$5&gt;74, $B17-R$5=73, $B17-R$5=1, $B17-R$5&lt;0),"",ROUND(($B17-R$5)*'점수 계산기'!$C$27+R$5*'점수 계산기'!$C$29+'점수 계산기'!$C$32,0))</f>
        <v/>
      </c>
      <c r="S17" s="23" t="str">
        <f>IF(OR($B17-S$5&gt;74, $B17-S$5=73, $B17-S$5=1, $B17-S$5&lt;0),"",ROUND(($B17-S$5)*'점수 계산기'!$C$27+S$5*'점수 계산기'!$C$29+'점수 계산기'!$C$32,0))</f>
        <v/>
      </c>
      <c r="T17" s="23" t="str">
        <f>IF(OR($B17-T$5&gt;74, $B17-T$5=73, $B17-T$5=1, $B17-T$5&lt;0),"",ROUND(($B17-T$5)*'점수 계산기'!$C$27+T$5*'점수 계산기'!$C$29+'점수 계산기'!$C$32,0))</f>
        <v/>
      </c>
      <c r="U17" s="23" t="str">
        <f>IF(OR($B17-U$5&gt;74, $B17-U$5=73, $B17-U$5=1, $B17-U$5&lt;0),"",ROUND(($B17-U$5)*'점수 계산기'!$C$27+U$5*'점수 계산기'!$C$29+'점수 계산기'!$C$32,0))</f>
        <v/>
      </c>
      <c r="V17" s="23" t="str">
        <f>IF(OR($B17-V$5&gt;74, $B17-V$5=73, $B17-V$5=1, $B17-V$5&lt;0),"",ROUND(($B17-V$5)*'점수 계산기'!$C$27+V$5*'점수 계산기'!$C$29+'점수 계산기'!$C$32,0))</f>
        <v/>
      </c>
      <c r="W17" s="23" t="str">
        <f>IF(OR($B17-W$5&gt;74, $B17-W$5=73, $B17-W$5=1, $B17-W$5&lt;0),"",ROUND(($B17-W$5)*'점수 계산기'!$C$27+W$5*'점수 계산기'!$C$29+'점수 계산기'!$C$32,0))</f>
        <v/>
      </c>
      <c r="X17" s="23" t="str">
        <f>IF(OR($B17-X$5&gt;74, $B17-X$5=73, $B17-X$5=1, $B17-X$5&lt;0),"",ROUND(($B17-X$5)*'점수 계산기'!$C$27+X$5*'점수 계산기'!$C$29+'점수 계산기'!$C$32,0))</f>
        <v/>
      </c>
      <c r="Y17" s="23" t="str">
        <f>IF(OR($B17-Y$5&gt;74, $B17-Y$5=73, $B17-Y$5=1, $B17-Y$5&lt;0),"",ROUND(($B17-Y$5)*'점수 계산기'!$C$27+Y$5*'점수 계산기'!$C$29+'점수 계산기'!$C$32,0))</f>
        <v/>
      </c>
      <c r="Z17" s="23" t="str">
        <f>IF(OR($B17-Z$5&gt;74, $B17-Z$5=73, $B17-Z$5=1, $B17-Z$5&lt;0),"",ROUND(($B17-Z$5)*'점수 계산기'!$C$27+Z$5*'점수 계산기'!$C$29+'점수 계산기'!$C$32,0))</f>
        <v/>
      </c>
      <c r="AA17" s="24" t="str">
        <f>IF(OR($B17-AA$5&gt;74, $B17-AA$5=73, $B17-AA$5=1, $B17-AA$5&lt;0),"",ROUND(($B17-AA$5)*'점수 계산기'!$C$27+AA$5*'점수 계산기'!$C$29+'점수 계산기'!$C$32,0))</f>
        <v/>
      </c>
      <c r="AB17" s="10"/>
      <c r="AC17" s="10">
        <f t="shared" si="1"/>
        <v>137</v>
      </c>
      <c r="AD17" s="10">
        <f t="shared" si="2"/>
        <v>138</v>
      </c>
      <c r="AE17" s="10" t="str">
        <f t="shared" si="3"/>
        <v>137 ~ 138</v>
      </c>
      <c r="AF17" s="10">
        <f t="shared" si="4"/>
        <v>1</v>
      </c>
      <c r="AG17" s="10">
        <f t="shared" si="4"/>
        <v>1</v>
      </c>
      <c r="AH17" s="10">
        <f t="shared" si="5"/>
        <v>1</v>
      </c>
      <c r="AI17" s="10" t="str">
        <f t="shared" si="0"/>
        <v>1등급</v>
      </c>
      <c r="AJ17" s="11" t="e">
        <f>IF(AC17=AD17,VLOOKUP(AE17,'인원 입력 기능'!$B$5:$F$102,6,0), VLOOKUP(AC17,'인원 입력 기능'!$B$5:$F$102,6,0)&amp;" ~ "&amp;VLOOKUP(AD17,'인원 입력 기능'!$B$5:$F$102,6,0))</f>
        <v>#REF!</v>
      </c>
    </row>
    <row r="18" spans="1:36" ht="21" customHeight="1" x14ac:dyDescent="0.45">
      <c r="A18" s="7"/>
      <c r="B18" s="38">
        <v>88</v>
      </c>
      <c r="C18" s="25">
        <f>IF(OR($B18-C$5&gt;74, $B18-C$5=73, $B18-C$5=1, $B18-C$5&lt;0),"",ROUND(($B18-C$5)*'점수 계산기'!$C$27+C$5*'점수 계산기'!$C$29+'점수 계산기'!$C$32,0))</f>
        <v>137</v>
      </c>
      <c r="D18" s="25">
        <f>IF(OR($B18-D$5&gt;74, $B18-D$5=73, $B18-D$5=1, $B18-D$5&lt;0),"",ROUND(($B18-D$5)*'점수 계산기'!$C$27+D$5*'점수 계산기'!$C$29+'점수 계산기'!$C$32,0))</f>
        <v>137</v>
      </c>
      <c r="E18" s="25">
        <f>IF(OR($B18-E$5&gt;74, $B18-E$5=73, $B18-E$5=1, $B18-E$5&lt;0),"",ROUND(($B18-E$5)*'점수 계산기'!$C$27+E$5*'점수 계산기'!$C$29+'점수 계산기'!$C$32,0))</f>
        <v>137</v>
      </c>
      <c r="F18" s="25">
        <f>IF(OR($B18-F$5&gt;74, $B18-F$5=73, $B18-F$5=1, $B18-F$5&lt;0),"",ROUND(($B18-F$5)*'점수 계산기'!$C$27+F$5*'점수 계산기'!$C$29+'점수 계산기'!$C$32,0))</f>
        <v>137</v>
      </c>
      <c r="G18" s="25">
        <f>IF(OR($B18-G$5&gt;74, $B18-G$5=73, $B18-G$5=1, $B18-G$5&lt;0),"",ROUND(($B18-G$5)*'점수 계산기'!$C$27+G$5*'점수 계산기'!$C$29+'점수 계산기'!$C$32,0))</f>
        <v>137</v>
      </c>
      <c r="H18" s="25">
        <f>IF(OR($B18-H$5&gt;74, $B18-H$5=73, $B18-H$5=1, $B18-H$5&lt;0),"",ROUND(($B18-H$5)*'점수 계산기'!$C$27+H$5*'점수 계산기'!$C$29+'점수 계산기'!$C$32,0))</f>
        <v>137</v>
      </c>
      <c r="I18" s="25">
        <f>IF(OR($B18-I$5&gt;74, $B18-I$5=73, $B18-I$5=1, $B18-I$5&lt;0),"",ROUND(($B18-I$5)*'점수 계산기'!$C$27+I$5*'점수 계산기'!$C$29+'점수 계산기'!$C$32,0))</f>
        <v>137</v>
      </c>
      <c r="J18" s="25">
        <f>IF(OR($B18-J$5&gt;74, $B18-J$5=73, $B18-J$5=1, $B18-J$5&lt;0),"",ROUND(($B18-J$5)*'점수 계산기'!$C$27+J$5*'점수 계산기'!$C$29+'점수 계산기'!$C$32,0))</f>
        <v>137</v>
      </c>
      <c r="K18" s="25">
        <f>IF(OR($B18-K$5&gt;74, $B18-K$5=73, $B18-K$5=1, $B18-K$5&lt;0),"",ROUND(($B18-K$5)*'점수 계산기'!$C$27+K$5*'점수 계산기'!$C$29+'점수 계산기'!$C$32,0))</f>
        <v>137</v>
      </c>
      <c r="L18" s="25">
        <f>IF(OR($B18-L$5&gt;74, $B18-L$5=73, $B18-L$5=1, $B18-L$5&lt;0),"",ROUND(($B18-L$5)*'점수 계산기'!$C$27+L$5*'점수 계산기'!$C$29+'점수 계산기'!$C$32,0))</f>
        <v>137</v>
      </c>
      <c r="M18" s="25" t="str">
        <f>IF(OR($B18-M$5&gt;74, $B18-M$5=73, $B18-M$5=1, $B18-M$5&lt;0),"",ROUND(($B18-M$5)*'점수 계산기'!$C$27+M$5*'점수 계산기'!$C$29+'점수 계산기'!$C$32,0))</f>
        <v/>
      </c>
      <c r="N18" s="25">
        <f>IF(OR($B18-N$5&gt;74, $B18-N$5=73, $B18-N$5=1, $B18-N$5&lt;0),"",ROUND(($B18-N$5)*'점수 계산기'!$C$27+N$5*'점수 계산기'!$C$29+'점수 계산기'!$C$32,0))</f>
        <v>137</v>
      </c>
      <c r="O18" s="25" t="str">
        <f>IF(OR($B18-O$5&gt;74, $B18-O$5=73, $B18-O$5=1, $B18-O$5&lt;0),"",ROUND(($B18-O$5)*'점수 계산기'!$C$27+O$5*'점수 계산기'!$C$29+'점수 계산기'!$C$32,0))</f>
        <v/>
      </c>
      <c r="P18" s="25" t="str">
        <f>IF(OR($B18-P$5&gt;74, $B18-P$5=73, $B18-P$5=1, $B18-P$5&lt;0),"",ROUND(($B18-P$5)*'점수 계산기'!$C$27+P$5*'점수 계산기'!$C$29+'점수 계산기'!$C$32,0))</f>
        <v/>
      </c>
      <c r="Q18" s="25" t="str">
        <f>IF(OR($B18-Q$5&gt;74, $B18-Q$5=73, $B18-Q$5=1, $B18-Q$5&lt;0),"",ROUND(($B18-Q$5)*'점수 계산기'!$C$27+Q$5*'점수 계산기'!$C$29+'점수 계산기'!$C$32,0))</f>
        <v/>
      </c>
      <c r="R18" s="25" t="str">
        <f>IF(OR($B18-R$5&gt;74, $B18-R$5=73, $B18-R$5=1, $B18-R$5&lt;0),"",ROUND(($B18-R$5)*'점수 계산기'!$C$27+R$5*'점수 계산기'!$C$29+'점수 계산기'!$C$32,0))</f>
        <v/>
      </c>
      <c r="S18" s="25" t="str">
        <f>IF(OR($B18-S$5&gt;74, $B18-S$5=73, $B18-S$5=1, $B18-S$5&lt;0),"",ROUND(($B18-S$5)*'점수 계산기'!$C$27+S$5*'점수 계산기'!$C$29+'점수 계산기'!$C$32,0))</f>
        <v/>
      </c>
      <c r="T18" s="25" t="str">
        <f>IF(OR($B18-T$5&gt;74, $B18-T$5=73, $B18-T$5=1, $B18-T$5&lt;0),"",ROUND(($B18-T$5)*'점수 계산기'!$C$27+T$5*'점수 계산기'!$C$29+'점수 계산기'!$C$32,0))</f>
        <v/>
      </c>
      <c r="U18" s="25" t="str">
        <f>IF(OR($B18-U$5&gt;74, $B18-U$5=73, $B18-U$5=1, $B18-U$5&lt;0),"",ROUND(($B18-U$5)*'점수 계산기'!$C$27+U$5*'점수 계산기'!$C$29+'점수 계산기'!$C$32,0))</f>
        <v/>
      </c>
      <c r="V18" s="25" t="str">
        <f>IF(OR($B18-V$5&gt;74, $B18-V$5=73, $B18-V$5=1, $B18-V$5&lt;0),"",ROUND(($B18-V$5)*'점수 계산기'!$C$27+V$5*'점수 계산기'!$C$29+'점수 계산기'!$C$32,0))</f>
        <v/>
      </c>
      <c r="W18" s="25" t="str">
        <f>IF(OR($B18-W$5&gt;74, $B18-W$5=73, $B18-W$5=1, $B18-W$5&lt;0),"",ROUND(($B18-W$5)*'점수 계산기'!$C$27+W$5*'점수 계산기'!$C$29+'점수 계산기'!$C$32,0))</f>
        <v/>
      </c>
      <c r="X18" s="25" t="str">
        <f>IF(OR($B18-X$5&gt;74, $B18-X$5=73, $B18-X$5=1, $B18-X$5&lt;0),"",ROUND(($B18-X$5)*'점수 계산기'!$C$27+X$5*'점수 계산기'!$C$29+'점수 계산기'!$C$32,0))</f>
        <v/>
      </c>
      <c r="Y18" s="25" t="str">
        <f>IF(OR($B18-Y$5&gt;74, $B18-Y$5=73, $B18-Y$5=1, $B18-Y$5&lt;0),"",ROUND(($B18-Y$5)*'점수 계산기'!$C$27+Y$5*'점수 계산기'!$C$29+'점수 계산기'!$C$32,0))</f>
        <v/>
      </c>
      <c r="Z18" s="25" t="str">
        <f>IF(OR($B18-Z$5&gt;74, $B18-Z$5=73, $B18-Z$5=1, $B18-Z$5&lt;0),"",ROUND(($B18-Z$5)*'점수 계산기'!$C$27+Z$5*'점수 계산기'!$C$29+'점수 계산기'!$C$32,0))</f>
        <v/>
      </c>
      <c r="AA18" s="26" t="str">
        <f>IF(OR($B18-AA$5&gt;74, $B18-AA$5=73, $B18-AA$5=1, $B18-AA$5&lt;0),"",ROUND(($B18-AA$5)*'점수 계산기'!$C$27+AA$5*'점수 계산기'!$C$29+'점수 계산기'!$C$32,0))</f>
        <v/>
      </c>
      <c r="AB18" s="10"/>
      <c r="AC18" s="10">
        <f t="shared" si="1"/>
        <v>137</v>
      </c>
      <c r="AD18" s="10">
        <f t="shared" si="2"/>
        <v>137</v>
      </c>
      <c r="AE18" s="10">
        <f t="shared" si="3"/>
        <v>137</v>
      </c>
      <c r="AF18" s="10">
        <f t="shared" si="4"/>
        <v>1</v>
      </c>
      <c r="AG18" s="10">
        <f t="shared" si="4"/>
        <v>1</v>
      </c>
      <c r="AH18" s="10">
        <f t="shared" si="5"/>
        <v>1</v>
      </c>
      <c r="AI18" s="10" t="str">
        <f t="shared" si="0"/>
        <v>1등급</v>
      </c>
      <c r="AJ18" s="11" t="e">
        <f>IF(AC18=AD18,VLOOKUP(AE18,'인원 입력 기능'!$B$5:$F$102,6,0), VLOOKUP(AC18,'인원 입력 기능'!$B$5:$F$102,6,0)&amp;" ~ "&amp;VLOOKUP(AD18,'인원 입력 기능'!$B$5:$F$102,6,0))</f>
        <v>#REF!</v>
      </c>
    </row>
    <row r="19" spans="1:36" ht="21" customHeight="1" x14ac:dyDescent="0.45">
      <c r="A19" s="7"/>
      <c r="B19" s="38">
        <v>87</v>
      </c>
      <c r="C19" s="25">
        <f>IF(OR($B19-C$5&gt;74, $B19-C$5=73, $B19-C$5=1, $B19-C$5&lt;0),"",ROUND(($B19-C$5)*'점수 계산기'!$C$27+C$5*'점수 계산기'!$C$29+'점수 계산기'!$C$32,0))</f>
        <v>136</v>
      </c>
      <c r="D19" s="25">
        <f>IF(OR($B19-D$5&gt;74, $B19-D$5=73, $B19-D$5=1, $B19-D$5&lt;0),"",ROUND(($B19-D$5)*'점수 계산기'!$C$27+D$5*'점수 계산기'!$C$29+'점수 계산기'!$C$32,0))</f>
        <v>136</v>
      </c>
      <c r="E19" s="25">
        <f>IF(OR($B19-E$5&gt;74, $B19-E$5=73, $B19-E$5=1, $B19-E$5&lt;0),"",ROUND(($B19-E$5)*'점수 계산기'!$C$27+E$5*'점수 계산기'!$C$29+'점수 계산기'!$C$32,0))</f>
        <v>136</v>
      </c>
      <c r="F19" s="25">
        <f>IF(OR($B19-F$5&gt;74, $B19-F$5=73, $B19-F$5=1, $B19-F$5&lt;0),"",ROUND(($B19-F$5)*'점수 계산기'!$C$27+F$5*'점수 계산기'!$C$29+'점수 계산기'!$C$32,0))</f>
        <v>136</v>
      </c>
      <c r="G19" s="25">
        <f>IF(OR($B19-G$5&gt;74, $B19-G$5=73, $B19-G$5=1, $B19-G$5&lt;0),"",ROUND(($B19-G$5)*'점수 계산기'!$C$27+G$5*'점수 계산기'!$C$29+'점수 계산기'!$C$32,0))</f>
        <v>136</v>
      </c>
      <c r="H19" s="25">
        <f>IF(OR($B19-H$5&gt;74, $B19-H$5=73, $B19-H$5=1, $B19-H$5&lt;0),"",ROUND(($B19-H$5)*'점수 계산기'!$C$27+H$5*'점수 계산기'!$C$29+'점수 계산기'!$C$32,0))</f>
        <v>136</v>
      </c>
      <c r="I19" s="25">
        <f>IF(OR($B19-I$5&gt;74, $B19-I$5=73, $B19-I$5=1, $B19-I$5&lt;0),"",ROUND(($B19-I$5)*'점수 계산기'!$C$27+I$5*'점수 계산기'!$C$29+'점수 계산기'!$C$32,0))</f>
        <v>136</v>
      </c>
      <c r="J19" s="25">
        <f>IF(OR($B19-J$5&gt;74, $B19-J$5=73, $B19-J$5=1, $B19-J$5&lt;0),"",ROUND(($B19-J$5)*'점수 계산기'!$C$27+J$5*'점수 계산기'!$C$29+'점수 계산기'!$C$32,0))</f>
        <v>136</v>
      </c>
      <c r="K19" s="25">
        <f>IF(OR($B19-K$5&gt;74, $B19-K$5=73, $B19-K$5=1, $B19-K$5&lt;0),"",ROUND(($B19-K$5)*'점수 계산기'!$C$27+K$5*'점수 계산기'!$C$29+'점수 계산기'!$C$32,0))</f>
        <v>136</v>
      </c>
      <c r="L19" s="25">
        <f>IF(OR($B19-L$5&gt;74, $B19-L$5=73, $B19-L$5=1, $B19-L$5&lt;0),"",ROUND(($B19-L$5)*'점수 계산기'!$C$27+L$5*'점수 계산기'!$C$29+'점수 계산기'!$C$32,0))</f>
        <v>136</v>
      </c>
      <c r="M19" s="25">
        <f>IF(OR($B19-M$5&gt;74, $B19-M$5=73, $B19-M$5=1, $B19-M$5&lt;0),"",ROUND(($B19-M$5)*'점수 계산기'!$C$27+M$5*'점수 계산기'!$C$29+'점수 계산기'!$C$32,0))</f>
        <v>136</v>
      </c>
      <c r="N19" s="25" t="str">
        <f>IF(OR($B19-N$5&gt;74, $B19-N$5=73, $B19-N$5=1, $B19-N$5&lt;0),"",ROUND(($B19-N$5)*'점수 계산기'!$C$27+N$5*'점수 계산기'!$C$29+'점수 계산기'!$C$32,0))</f>
        <v/>
      </c>
      <c r="O19" s="25">
        <f>IF(OR($B19-O$5&gt;74, $B19-O$5=73, $B19-O$5=1, $B19-O$5&lt;0),"",ROUND(($B19-O$5)*'점수 계산기'!$C$27+O$5*'점수 계산기'!$C$29+'점수 계산기'!$C$32,0))</f>
        <v>136</v>
      </c>
      <c r="P19" s="25" t="str">
        <f>IF(OR($B19-P$5&gt;74, $B19-P$5=73, $B19-P$5=1, $B19-P$5&lt;0),"",ROUND(($B19-P$5)*'점수 계산기'!$C$27+P$5*'점수 계산기'!$C$29+'점수 계산기'!$C$32,0))</f>
        <v/>
      </c>
      <c r="Q19" s="25" t="str">
        <f>IF(OR($B19-Q$5&gt;74, $B19-Q$5=73, $B19-Q$5=1, $B19-Q$5&lt;0),"",ROUND(($B19-Q$5)*'점수 계산기'!$C$27+Q$5*'점수 계산기'!$C$29+'점수 계산기'!$C$32,0))</f>
        <v/>
      </c>
      <c r="R19" s="25" t="str">
        <f>IF(OR($B19-R$5&gt;74, $B19-R$5=73, $B19-R$5=1, $B19-R$5&lt;0),"",ROUND(($B19-R$5)*'점수 계산기'!$C$27+R$5*'점수 계산기'!$C$29+'점수 계산기'!$C$32,0))</f>
        <v/>
      </c>
      <c r="S19" s="25" t="str">
        <f>IF(OR($B19-S$5&gt;74, $B19-S$5=73, $B19-S$5=1, $B19-S$5&lt;0),"",ROUND(($B19-S$5)*'점수 계산기'!$C$27+S$5*'점수 계산기'!$C$29+'점수 계산기'!$C$32,0))</f>
        <v/>
      </c>
      <c r="T19" s="25" t="str">
        <f>IF(OR($B19-T$5&gt;74, $B19-T$5=73, $B19-T$5=1, $B19-T$5&lt;0),"",ROUND(($B19-T$5)*'점수 계산기'!$C$27+T$5*'점수 계산기'!$C$29+'점수 계산기'!$C$32,0))</f>
        <v/>
      </c>
      <c r="U19" s="25" t="str">
        <f>IF(OR($B19-U$5&gt;74, $B19-U$5=73, $B19-U$5=1, $B19-U$5&lt;0),"",ROUND(($B19-U$5)*'점수 계산기'!$C$27+U$5*'점수 계산기'!$C$29+'점수 계산기'!$C$32,0))</f>
        <v/>
      </c>
      <c r="V19" s="25" t="str">
        <f>IF(OR($B19-V$5&gt;74, $B19-V$5=73, $B19-V$5=1, $B19-V$5&lt;0),"",ROUND(($B19-V$5)*'점수 계산기'!$C$27+V$5*'점수 계산기'!$C$29+'점수 계산기'!$C$32,0))</f>
        <v/>
      </c>
      <c r="W19" s="25" t="str">
        <f>IF(OR($B19-W$5&gt;74, $B19-W$5=73, $B19-W$5=1, $B19-W$5&lt;0),"",ROUND(($B19-W$5)*'점수 계산기'!$C$27+W$5*'점수 계산기'!$C$29+'점수 계산기'!$C$32,0))</f>
        <v/>
      </c>
      <c r="X19" s="25" t="str">
        <f>IF(OR($B19-X$5&gt;74, $B19-X$5=73, $B19-X$5=1, $B19-X$5&lt;0),"",ROUND(($B19-X$5)*'점수 계산기'!$C$27+X$5*'점수 계산기'!$C$29+'점수 계산기'!$C$32,0))</f>
        <v/>
      </c>
      <c r="Y19" s="25" t="str">
        <f>IF(OR($B19-Y$5&gt;74, $B19-Y$5=73, $B19-Y$5=1, $B19-Y$5&lt;0),"",ROUND(($B19-Y$5)*'점수 계산기'!$C$27+Y$5*'점수 계산기'!$C$29+'점수 계산기'!$C$32,0))</f>
        <v/>
      </c>
      <c r="Z19" s="25" t="str">
        <f>IF(OR($B19-Z$5&gt;74, $B19-Z$5=73, $B19-Z$5=1, $B19-Z$5&lt;0),"",ROUND(($B19-Z$5)*'점수 계산기'!$C$27+Z$5*'점수 계산기'!$C$29+'점수 계산기'!$C$32,0))</f>
        <v/>
      </c>
      <c r="AA19" s="26" t="str">
        <f>IF(OR($B19-AA$5&gt;74, $B19-AA$5=73, $B19-AA$5=1, $B19-AA$5&lt;0),"",ROUND(($B19-AA$5)*'점수 계산기'!$C$27+AA$5*'점수 계산기'!$C$29+'점수 계산기'!$C$32,0))</f>
        <v/>
      </c>
      <c r="AB19" s="10"/>
      <c r="AC19" s="10">
        <f t="shared" si="1"/>
        <v>136</v>
      </c>
      <c r="AD19" s="10">
        <f t="shared" si="2"/>
        <v>136</v>
      </c>
      <c r="AE19" s="10">
        <f t="shared" si="3"/>
        <v>136</v>
      </c>
      <c r="AF19" s="10">
        <f t="shared" si="4"/>
        <v>1</v>
      </c>
      <c r="AG19" s="10">
        <f t="shared" si="4"/>
        <v>1</v>
      </c>
      <c r="AH19" s="10">
        <f t="shared" si="5"/>
        <v>1</v>
      </c>
      <c r="AI19" s="10" t="str">
        <f t="shared" si="0"/>
        <v>1등급</v>
      </c>
      <c r="AJ19" s="11" t="e">
        <f>IF(AC19=AD19,VLOOKUP(AE19,'인원 입력 기능'!$B$5:$F$102,6,0), VLOOKUP(AC19,'인원 입력 기능'!$B$5:$F$102,6,0)&amp;" ~ "&amp;VLOOKUP(AD19,'인원 입력 기능'!$B$5:$F$102,6,0))</f>
        <v>#REF!</v>
      </c>
    </row>
    <row r="20" spans="1:36" ht="21" customHeight="1" x14ac:dyDescent="0.45">
      <c r="A20" s="7"/>
      <c r="B20" s="38">
        <v>86</v>
      </c>
      <c r="C20" s="25">
        <f>IF(OR($B20-C$5&gt;74, $B20-C$5=73, $B20-C$5=1, $B20-C$5&lt;0),"",ROUND(($B20-C$5)*'점수 계산기'!$C$27+C$5*'점수 계산기'!$C$29+'점수 계산기'!$C$32,0))</f>
        <v>135</v>
      </c>
      <c r="D20" s="25">
        <f>IF(OR($B20-D$5&gt;74, $B20-D$5=73, $B20-D$5=1, $B20-D$5&lt;0),"",ROUND(($B20-D$5)*'점수 계산기'!$C$27+D$5*'점수 계산기'!$C$29+'점수 계산기'!$C$32,0))</f>
        <v>135</v>
      </c>
      <c r="E20" s="25">
        <f>IF(OR($B20-E$5&gt;74, $B20-E$5=73, $B20-E$5=1, $B20-E$5&lt;0),"",ROUND(($B20-E$5)*'점수 계산기'!$C$27+E$5*'점수 계산기'!$C$29+'점수 계산기'!$C$32,0))</f>
        <v>135</v>
      </c>
      <c r="F20" s="25">
        <f>IF(OR($B20-F$5&gt;74, $B20-F$5=73, $B20-F$5=1, $B20-F$5&lt;0),"",ROUND(($B20-F$5)*'점수 계산기'!$C$27+F$5*'점수 계산기'!$C$29+'점수 계산기'!$C$32,0))</f>
        <v>135</v>
      </c>
      <c r="G20" s="25">
        <f>IF(OR($B20-G$5&gt;74, $B20-G$5=73, $B20-G$5=1, $B20-G$5&lt;0),"",ROUND(($B20-G$5)*'점수 계산기'!$C$27+G$5*'점수 계산기'!$C$29+'점수 계산기'!$C$32,0))</f>
        <v>135</v>
      </c>
      <c r="H20" s="25">
        <f>IF(OR($B20-H$5&gt;74, $B20-H$5=73, $B20-H$5=1, $B20-H$5&lt;0),"",ROUND(($B20-H$5)*'점수 계산기'!$C$27+H$5*'점수 계산기'!$C$29+'점수 계산기'!$C$32,0))</f>
        <v>135</v>
      </c>
      <c r="I20" s="25">
        <f>IF(OR($B20-I$5&gt;74, $B20-I$5=73, $B20-I$5=1, $B20-I$5&lt;0),"",ROUND(($B20-I$5)*'점수 계산기'!$C$27+I$5*'점수 계산기'!$C$29+'점수 계산기'!$C$32,0))</f>
        <v>135</v>
      </c>
      <c r="J20" s="25">
        <f>IF(OR($B20-J$5&gt;74, $B20-J$5=73, $B20-J$5=1, $B20-J$5&lt;0),"",ROUND(($B20-J$5)*'점수 계산기'!$C$27+J$5*'점수 계산기'!$C$29+'점수 계산기'!$C$32,0))</f>
        <v>135</v>
      </c>
      <c r="K20" s="25">
        <f>IF(OR($B20-K$5&gt;74, $B20-K$5=73, $B20-K$5=1, $B20-K$5&lt;0),"",ROUND(($B20-K$5)*'점수 계산기'!$C$27+K$5*'점수 계산기'!$C$29+'점수 계산기'!$C$32,0))</f>
        <v>135</v>
      </c>
      <c r="L20" s="25">
        <f>IF(OR($B20-L$5&gt;74, $B20-L$5=73, $B20-L$5=1, $B20-L$5&lt;0),"",ROUND(($B20-L$5)*'점수 계산기'!$C$27+L$5*'점수 계산기'!$C$29+'점수 계산기'!$C$32,0))</f>
        <v>135</v>
      </c>
      <c r="M20" s="25">
        <f>IF(OR($B20-M$5&gt;74, $B20-M$5=73, $B20-M$5=1, $B20-M$5&lt;0),"",ROUND(($B20-M$5)*'점수 계산기'!$C$27+M$5*'점수 계산기'!$C$29+'점수 계산기'!$C$32,0))</f>
        <v>135</v>
      </c>
      <c r="N20" s="25">
        <f>IF(OR($B20-N$5&gt;74, $B20-N$5=73, $B20-N$5=1, $B20-N$5&lt;0),"",ROUND(($B20-N$5)*'점수 계산기'!$C$27+N$5*'점수 계산기'!$C$29+'점수 계산기'!$C$32,0))</f>
        <v>135</v>
      </c>
      <c r="O20" s="25" t="str">
        <f>IF(OR($B20-O$5&gt;74, $B20-O$5=73, $B20-O$5=1, $B20-O$5&lt;0),"",ROUND(($B20-O$5)*'점수 계산기'!$C$27+O$5*'점수 계산기'!$C$29+'점수 계산기'!$C$32,0))</f>
        <v/>
      </c>
      <c r="P20" s="25">
        <f>IF(OR($B20-P$5&gt;74, $B20-P$5=73, $B20-P$5=1, $B20-P$5&lt;0),"",ROUND(($B20-P$5)*'점수 계산기'!$C$27+P$5*'점수 계산기'!$C$29+'점수 계산기'!$C$32,0))</f>
        <v>136</v>
      </c>
      <c r="Q20" s="25" t="str">
        <f>IF(OR($B20-Q$5&gt;74, $B20-Q$5=73, $B20-Q$5=1, $B20-Q$5&lt;0),"",ROUND(($B20-Q$5)*'점수 계산기'!$C$27+Q$5*'점수 계산기'!$C$29+'점수 계산기'!$C$32,0))</f>
        <v/>
      </c>
      <c r="R20" s="25" t="str">
        <f>IF(OR($B20-R$5&gt;74, $B20-R$5=73, $B20-R$5=1, $B20-R$5&lt;0),"",ROUND(($B20-R$5)*'점수 계산기'!$C$27+R$5*'점수 계산기'!$C$29+'점수 계산기'!$C$32,0))</f>
        <v/>
      </c>
      <c r="S20" s="25" t="str">
        <f>IF(OR($B20-S$5&gt;74, $B20-S$5=73, $B20-S$5=1, $B20-S$5&lt;0),"",ROUND(($B20-S$5)*'점수 계산기'!$C$27+S$5*'점수 계산기'!$C$29+'점수 계산기'!$C$32,0))</f>
        <v/>
      </c>
      <c r="T20" s="25" t="str">
        <f>IF(OR($B20-T$5&gt;74, $B20-T$5=73, $B20-T$5=1, $B20-T$5&lt;0),"",ROUND(($B20-T$5)*'점수 계산기'!$C$27+T$5*'점수 계산기'!$C$29+'점수 계산기'!$C$32,0))</f>
        <v/>
      </c>
      <c r="U20" s="25" t="str">
        <f>IF(OR($B20-U$5&gt;74, $B20-U$5=73, $B20-U$5=1, $B20-U$5&lt;0),"",ROUND(($B20-U$5)*'점수 계산기'!$C$27+U$5*'점수 계산기'!$C$29+'점수 계산기'!$C$32,0))</f>
        <v/>
      </c>
      <c r="V20" s="25" t="str">
        <f>IF(OR($B20-V$5&gt;74, $B20-V$5=73, $B20-V$5=1, $B20-V$5&lt;0),"",ROUND(($B20-V$5)*'점수 계산기'!$C$27+V$5*'점수 계산기'!$C$29+'점수 계산기'!$C$32,0))</f>
        <v/>
      </c>
      <c r="W20" s="25" t="str">
        <f>IF(OR($B20-W$5&gt;74, $B20-W$5=73, $B20-W$5=1, $B20-W$5&lt;0),"",ROUND(($B20-W$5)*'점수 계산기'!$C$27+W$5*'점수 계산기'!$C$29+'점수 계산기'!$C$32,0))</f>
        <v/>
      </c>
      <c r="X20" s="25" t="str">
        <f>IF(OR($B20-X$5&gt;74, $B20-X$5=73, $B20-X$5=1, $B20-X$5&lt;0),"",ROUND(($B20-X$5)*'점수 계산기'!$C$27+X$5*'점수 계산기'!$C$29+'점수 계산기'!$C$32,0))</f>
        <v/>
      </c>
      <c r="Y20" s="25" t="str">
        <f>IF(OR($B20-Y$5&gt;74, $B20-Y$5=73, $B20-Y$5=1, $B20-Y$5&lt;0),"",ROUND(($B20-Y$5)*'점수 계산기'!$C$27+Y$5*'점수 계산기'!$C$29+'점수 계산기'!$C$32,0))</f>
        <v/>
      </c>
      <c r="Z20" s="25" t="str">
        <f>IF(OR($B20-Z$5&gt;74, $B20-Z$5=73, $B20-Z$5=1, $B20-Z$5&lt;0),"",ROUND(($B20-Z$5)*'점수 계산기'!$C$27+Z$5*'점수 계산기'!$C$29+'점수 계산기'!$C$32,0))</f>
        <v/>
      </c>
      <c r="AA20" s="26" t="str">
        <f>IF(OR($B20-AA$5&gt;74, $B20-AA$5=73, $B20-AA$5=1, $B20-AA$5&lt;0),"",ROUND(($B20-AA$5)*'점수 계산기'!$C$27+AA$5*'점수 계산기'!$C$29+'점수 계산기'!$C$32,0))</f>
        <v/>
      </c>
      <c r="AB20" s="10"/>
      <c r="AC20" s="10">
        <f t="shared" si="1"/>
        <v>135</v>
      </c>
      <c r="AD20" s="10">
        <f t="shared" si="2"/>
        <v>136</v>
      </c>
      <c r="AE20" s="10" t="str">
        <f t="shared" si="3"/>
        <v>135 ~ 136</v>
      </c>
      <c r="AF20" s="10">
        <f t="shared" si="4"/>
        <v>1</v>
      </c>
      <c r="AG20" s="10">
        <f t="shared" si="4"/>
        <v>1</v>
      </c>
      <c r="AH20" s="10">
        <f t="shared" si="5"/>
        <v>1</v>
      </c>
      <c r="AI20" s="10" t="str">
        <f t="shared" si="0"/>
        <v>1등급</v>
      </c>
      <c r="AJ20" s="11" t="e">
        <f>IF(AC20=AD20,VLOOKUP(AE20,'인원 입력 기능'!$B$5:$F$102,6,0), VLOOKUP(AC20,'인원 입력 기능'!$B$5:$F$102,6,0)&amp;" ~ "&amp;VLOOKUP(AD20,'인원 입력 기능'!$B$5:$F$102,6,0))</f>
        <v>#REF!</v>
      </c>
    </row>
    <row r="21" spans="1:36" ht="21" customHeight="1" x14ac:dyDescent="0.45">
      <c r="A21" s="7"/>
      <c r="B21" s="38">
        <v>85</v>
      </c>
      <c r="C21" s="25">
        <f>IF(OR($B21-C$5&gt;74, $B21-C$5=73, $B21-C$5=1, $B21-C$5&lt;0),"",ROUND(($B21-C$5)*'점수 계산기'!$C$27+C$5*'점수 계산기'!$C$29+'점수 계산기'!$C$32,0))</f>
        <v>134</v>
      </c>
      <c r="D21" s="25">
        <f>IF(OR($B21-D$5&gt;74, $B21-D$5=73, $B21-D$5=1, $B21-D$5&lt;0),"",ROUND(($B21-D$5)*'점수 계산기'!$C$27+D$5*'점수 계산기'!$C$29+'점수 계산기'!$C$32,0))</f>
        <v>134</v>
      </c>
      <c r="E21" s="25">
        <f>IF(OR($B21-E$5&gt;74, $B21-E$5=73, $B21-E$5=1, $B21-E$5&lt;0),"",ROUND(($B21-E$5)*'점수 계산기'!$C$27+E$5*'점수 계산기'!$C$29+'점수 계산기'!$C$32,0))</f>
        <v>134</v>
      </c>
      <c r="F21" s="25">
        <f>IF(OR($B21-F$5&gt;74, $B21-F$5=73, $B21-F$5=1, $B21-F$5&lt;0),"",ROUND(($B21-F$5)*'점수 계산기'!$C$27+F$5*'점수 계산기'!$C$29+'점수 계산기'!$C$32,0))</f>
        <v>134</v>
      </c>
      <c r="G21" s="25">
        <f>IF(OR($B21-G$5&gt;74, $B21-G$5=73, $B21-G$5=1, $B21-G$5&lt;0),"",ROUND(($B21-G$5)*'점수 계산기'!$C$27+G$5*'점수 계산기'!$C$29+'점수 계산기'!$C$32,0))</f>
        <v>134</v>
      </c>
      <c r="H21" s="25">
        <f>IF(OR($B21-H$5&gt;74, $B21-H$5=73, $B21-H$5=1, $B21-H$5&lt;0),"",ROUND(($B21-H$5)*'점수 계산기'!$C$27+H$5*'점수 계산기'!$C$29+'점수 계산기'!$C$32,0))</f>
        <v>134</v>
      </c>
      <c r="I21" s="25">
        <f>IF(OR($B21-I$5&gt;74, $B21-I$5=73, $B21-I$5=1, $B21-I$5&lt;0),"",ROUND(($B21-I$5)*'점수 계산기'!$C$27+I$5*'점수 계산기'!$C$29+'점수 계산기'!$C$32,0))</f>
        <v>134</v>
      </c>
      <c r="J21" s="25">
        <f>IF(OR($B21-J$5&gt;74, $B21-J$5=73, $B21-J$5=1, $B21-J$5&lt;0),"",ROUND(($B21-J$5)*'점수 계산기'!$C$27+J$5*'점수 계산기'!$C$29+'점수 계산기'!$C$32,0))</f>
        <v>134</v>
      </c>
      <c r="K21" s="25">
        <f>IF(OR($B21-K$5&gt;74, $B21-K$5=73, $B21-K$5=1, $B21-K$5&lt;0),"",ROUND(($B21-K$5)*'점수 계산기'!$C$27+K$5*'점수 계산기'!$C$29+'점수 계산기'!$C$32,0))</f>
        <v>135</v>
      </c>
      <c r="L21" s="25">
        <f>IF(OR($B21-L$5&gt;74, $B21-L$5=73, $B21-L$5=1, $B21-L$5&lt;0),"",ROUND(($B21-L$5)*'점수 계산기'!$C$27+L$5*'점수 계산기'!$C$29+'점수 계산기'!$C$32,0))</f>
        <v>135</v>
      </c>
      <c r="M21" s="25">
        <f>IF(OR($B21-M$5&gt;74, $B21-M$5=73, $B21-M$5=1, $B21-M$5&lt;0),"",ROUND(($B21-M$5)*'점수 계산기'!$C$27+M$5*'점수 계산기'!$C$29+'점수 계산기'!$C$32,0))</f>
        <v>135</v>
      </c>
      <c r="N21" s="25">
        <f>IF(OR($B21-N$5&gt;74, $B21-N$5=73, $B21-N$5=1, $B21-N$5&lt;0),"",ROUND(($B21-N$5)*'점수 계산기'!$C$27+N$5*'점수 계산기'!$C$29+'점수 계산기'!$C$32,0))</f>
        <v>135</v>
      </c>
      <c r="O21" s="25">
        <f>IF(OR($B21-O$5&gt;74, $B21-O$5=73, $B21-O$5=1, $B21-O$5&lt;0),"",ROUND(($B21-O$5)*'점수 계산기'!$C$27+O$5*'점수 계산기'!$C$29+'점수 계산기'!$C$32,0))</f>
        <v>135</v>
      </c>
      <c r="P21" s="25" t="str">
        <f>IF(OR($B21-P$5&gt;74, $B21-P$5=73, $B21-P$5=1, $B21-P$5&lt;0),"",ROUND(($B21-P$5)*'점수 계산기'!$C$27+P$5*'점수 계산기'!$C$29+'점수 계산기'!$C$32,0))</f>
        <v/>
      </c>
      <c r="Q21" s="25">
        <f>IF(OR($B21-Q$5&gt;74, $B21-Q$5=73, $B21-Q$5=1, $B21-Q$5&lt;0),"",ROUND(($B21-Q$5)*'점수 계산기'!$C$27+Q$5*'점수 계산기'!$C$29+'점수 계산기'!$C$32,0))</f>
        <v>135</v>
      </c>
      <c r="R21" s="25" t="str">
        <f>IF(OR($B21-R$5&gt;74, $B21-R$5=73, $B21-R$5=1, $B21-R$5&lt;0),"",ROUND(($B21-R$5)*'점수 계산기'!$C$27+R$5*'점수 계산기'!$C$29+'점수 계산기'!$C$32,0))</f>
        <v/>
      </c>
      <c r="S21" s="25" t="str">
        <f>IF(OR($B21-S$5&gt;74, $B21-S$5=73, $B21-S$5=1, $B21-S$5&lt;0),"",ROUND(($B21-S$5)*'점수 계산기'!$C$27+S$5*'점수 계산기'!$C$29+'점수 계산기'!$C$32,0))</f>
        <v/>
      </c>
      <c r="T21" s="25" t="str">
        <f>IF(OR($B21-T$5&gt;74, $B21-T$5=73, $B21-T$5=1, $B21-T$5&lt;0),"",ROUND(($B21-T$5)*'점수 계산기'!$C$27+T$5*'점수 계산기'!$C$29+'점수 계산기'!$C$32,0))</f>
        <v/>
      </c>
      <c r="U21" s="25" t="str">
        <f>IF(OR($B21-U$5&gt;74, $B21-U$5=73, $B21-U$5=1, $B21-U$5&lt;0),"",ROUND(($B21-U$5)*'점수 계산기'!$C$27+U$5*'점수 계산기'!$C$29+'점수 계산기'!$C$32,0))</f>
        <v/>
      </c>
      <c r="V21" s="25" t="str">
        <f>IF(OR($B21-V$5&gt;74, $B21-V$5=73, $B21-V$5=1, $B21-V$5&lt;0),"",ROUND(($B21-V$5)*'점수 계산기'!$C$27+V$5*'점수 계산기'!$C$29+'점수 계산기'!$C$32,0))</f>
        <v/>
      </c>
      <c r="W21" s="25" t="str">
        <f>IF(OR($B21-W$5&gt;74, $B21-W$5=73, $B21-W$5=1, $B21-W$5&lt;0),"",ROUND(($B21-W$5)*'점수 계산기'!$C$27+W$5*'점수 계산기'!$C$29+'점수 계산기'!$C$32,0))</f>
        <v/>
      </c>
      <c r="X21" s="25" t="str">
        <f>IF(OR($B21-X$5&gt;74, $B21-X$5=73, $B21-X$5=1, $B21-X$5&lt;0),"",ROUND(($B21-X$5)*'점수 계산기'!$C$27+X$5*'점수 계산기'!$C$29+'점수 계산기'!$C$32,0))</f>
        <v/>
      </c>
      <c r="Y21" s="25" t="str">
        <f>IF(OR($B21-Y$5&gt;74, $B21-Y$5=73, $B21-Y$5=1, $B21-Y$5&lt;0),"",ROUND(($B21-Y$5)*'점수 계산기'!$C$27+Y$5*'점수 계산기'!$C$29+'점수 계산기'!$C$32,0))</f>
        <v/>
      </c>
      <c r="Z21" s="25" t="str">
        <f>IF(OR($B21-Z$5&gt;74, $B21-Z$5=73, $B21-Z$5=1, $B21-Z$5&lt;0),"",ROUND(($B21-Z$5)*'점수 계산기'!$C$27+Z$5*'점수 계산기'!$C$29+'점수 계산기'!$C$32,0))</f>
        <v/>
      </c>
      <c r="AA21" s="26" t="str">
        <f>IF(OR($B21-AA$5&gt;74, $B21-AA$5=73, $B21-AA$5=1, $B21-AA$5&lt;0),"",ROUND(($B21-AA$5)*'점수 계산기'!$C$27+AA$5*'점수 계산기'!$C$29+'점수 계산기'!$C$32,0))</f>
        <v/>
      </c>
      <c r="AB21" s="10"/>
      <c r="AC21" s="10">
        <f t="shared" si="1"/>
        <v>134</v>
      </c>
      <c r="AD21" s="10">
        <f t="shared" si="2"/>
        <v>135</v>
      </c>
      <c r="AE21" s="10" t="str">
        <f t="shared" si="3"/>
        <v>134 ~ 135</v>
      </c>
      <c r="AF21" s="10">
        <f t="shared" si="4"/>
        <v>1</v>
      </c>
      <c r="AG21" s="10">
        <f t="shared" si="4"/>
        <v>1</v>
      </c>
      <c r="AH21" s="10">
        <f t="shared" si="5"/>
        <v>1</v>
      </c>
      <c r="AI21" s="10" t="str">
        <f t="shared" si="0"/>
        <v>1등급</v>
      </c>
      <c r="AJ21" s="11" t="e">
        <f>IF(AC21=AD21,VLOOKUP(AE21,'인원 입력 기능'!$B$5:$F$102,6,0), VLOOKUP(AC21,'인원 입력 기능'!$B$5:$F$102,6,0)&amp;" ~ "&amp;VLOOKUP(AD21,'인원 입력 기능'!$B$5:$F$102,6,0))</f>
        <v>#REF!</v>
      </c>
    </row>
    <row r="22" spans="1:36" ht="21" customHeight="1" x14ac:dyDescent="0.45">
      <c r="A22" s="7"/>
      <c r="B22" s="39">
        <v>84</v>
      </c>
      <c r="C22" s="27">
        <f>IF(OR($B22-C$5&gt;74, $B22-C$5=73, $B22-C$5=1, $B22-C$5&lt;0),"",ROUND(($B22-C$5)*'점수 계산기'!$C$27+C$5*'점수 계산기'!$C$29+'점수 계산기'!$C$32,0))</f>
        <v>133</v>
      </c>
      <c r="D22" s="27">
        <f>IF(OR($B22-D$5&gt;74, $B22-D$5=73, $B22-D$5=1, $B22-D$5&lt;0),"",ROUND(($B22-D$5)*'점수 계산기'!$C$27+D$5*'점수 계산기'!$C$29+'점수 계산기'!$C$32,0))</f>
        <v>133</v>
      </c>
      <c r="E22" s="27">
        <f>IF(OR($B22-E$5&gt;74, $B22-E$5=73, $B22-E$5=1, $B22-E$5&lt;0),"",ROUND(($B22-E$5)*'점수 계산기'!$C$27+E$5*'점수 계산기'!$C$29+'점수 계산기'!$C$32,0))</f>
        <v>133</v>
      </c>
      <c r="F22" s="27">
        <f>IF(OR($B22-F$5&gt;74, $B22-F$5=73, $B22-F$5=1, $B22-F$5&lt;0),"",ROUND(($B22-F$5)*'점수 계산기'!$C$27+F$5*'점수 계산기'!$C$29+'점수 계산기'!$C$32,0))</f>
        <v>133</v>
      </c>
      <c r="G22" s="27">
        <f>IF(OR($B22-G$5&gt;74, $B22-G$5=73, $B22-G$5=1, $B22-G$5&lt;0),"",ROUND(($B22-G$5)*'점수 계산기'!$C$27+G$5*'점수 계산기'!$C$29+'점수 계산기'!$C$32,0))</f>
        <v>134</v>
      </c>
      <c r="H22" s="27">
        <f>IF(OR($B22-H$5&gt;74, $B22-H$5=73, $B22-H$5=1, $B22-H$5&lt;0),"",ROUND(($B22-H$5)*'점수 계산기'!$C$27+H$5*'점수 계산기'!$C$29+'점수 계산기'!$C$32,0))</f>
        <v>134</v>
      </c>
      <c r="I22" s="27">
        <f>IF(OR($B22-I$5&gt;74, $B22-I$5=73, $B22-I$5=1, $B22-I$5&lt;0),"",ROUND(($B22-I$5)*'점수 계산기'!$C$27+I$5*'점수 계산기'!$C$29+'점수 계산기'!$C$32,0))</f>
        <v>134</v>
      </c>
      <c r="J22" s="27">
        <f>IF(OR($B22-J$5&gt;74, $B22-J$5=73, $B22-J$5=1, $B22-J$5&lt;0),"",ROUND(($B22-J$5)*'점수 계산기'!$C$27+J$5*'점수 계산기'!$C$29+'점수 계산기'!$C$32,0))</f>
        <v>134</v>
      </c>
      <c r="K22" s="27">
        <f>IF(OR($B22-K$5&gt;74, $B22-K$5=73, $B22-K$5=1, $B22-K$5&lt;0),"",ROUND(($B22-K$5)*'점수 계산기'!$C$27+K$5*'점수 계산기'!$C$29+'점수 계산기'!$C$32,0))</f>
        <v>134</v>
      </c>
      <c r="L22" s="27">
        <f>IF(OR($B22-L$5&gt;74, $B22-L$5=73, $B22-L$5=1, $B22-L$5&lt;0),"",ROUND(($B22-L$5)*'점수 계산기'!$C$27+L$5*'점수 계산기'!$C$29+'점수 계산기'!$C$32,0))</f>
        <v>134</v>
      </c>
      <c r="M22" s="27">
        <f>IF(OR($B22-M$5&gt;74, $B22-M$5=73, $B22-M$5=1, $B22-M$5&lt;0),"",ROUND(($B22-M$5)*'점수 계산기'!$C$27+M$5*'점수 계산기'!$C$29+'점수 계산기'!$C$32,0))</f>
        <v>134</v>
      </c>
      <c r="N22" s="27">
        <f>IF(OR($B22-N$5&gt;74, $B22-N$5=73, $B22-N$5=1, $B22-N$5&lt;0),"",ROUND(($B22-N$5)*'점수 계산기'!$C$27+N$5*'점수 계산기'!$C$29+'점수 계산기'!$C$32,0))</f>
        <v>134</v>
      </c>
      <c r="O22" s="27">
        <f>IF(OR($B22-O$5&gt;74, $B22-O$5=73, $B22-O$5=1, $B22-O$5&lt;0),"",ROUND(($B22-O$5)*'점수 계산기'!$C$27+O$5*'점수 계산기'!$C$29+'점수 계산기'!$C$32,0))</f>
        <v>134</v>
      </c>
      <c r="P22" s="27">
        <f>IF(OR($B22-P$5&gt;74, $B22-P$5=73, $B22-P$5=1, $B22-P$5&lt;0),"",ROUND(($B22-P$5)*'점수 계산기'!$C$27+P$5*'점수 계산기'!$C$29+'점수 계산기'!$C$32,0))</f>
        <v>134</v>
      </c>
      <c r="Q22" s="27" t="str">
        <f>IF(OR($B22-Q$5&gt;74, $B22-Q$5=73, $B22-Q$5=1, $B22-Q$5&lt;0),"",ROUND(($B22-Q$5)*'점수 계산기'!$C$27+Q$5*'점수 계산기'!$C$29+'점수 계산기'!$C$32,0))</f>
        <v/>
      </c>
      <c r="R22" s="27">
        <f>IF(OR($B22-R$5&gt;74, $B22-R$5=73, $B22-R$5=1, $B22-R$5&lt;0),"",ROUND(($B22-R$5)*'점수 계산기'!$C$27+R$5*'점수 계산기'!$C$29+'점수 계산기'!$C$32,0))</f>
        <v>134</v>
      </c>
      <c r="S22" s="27" t="str">
        <f>IF(OR($B22-S$5&gt;74, $B22-S$5=73, $B22-S$5=1, $B22-S$5&lt;0),"",ROUND(($B22-S$5)*'점수 계산기'!$C$27+S$5*'점수 계산기'!$C$29+'점수 계산기'!$C$32,0))</f>
        <v/>
      </c>
      <c r="T22" s="27" t="str">
        <f>IF(OR($B22-T$5&gt;74, $B22-T$5=73, $B22-T$5=1, $B22-T$5&lt;0),"",ROUND(($B22-T$5)*'점수 계산기'!$C$27+T$5*'점수 계산기'!$C$29+'점수 계산기'!$C$32,0))</f>
        <v/>
      </c>
      <c r="U22" s="27" t="str">
        <f>IF(OR($B22-U$5&gt;74, $B22-U$5=73, $B22-U$5=1, $B22-U$5&lt;0),"",ROUND(($B22-U$5)*'점수 계산기'!$C$27+U$5*'점수 계산기'!$C$29+'점수 계산기'!$C$32,0))</f>
        <v/>
      </c>
      <c r="V22" s="27" t="str">
        <f>IF(OR($B22-V$5&gt;74, $B22-V$5=73, $B22-V$5=1, $B22-V$5&lt;0),"",ROUND(($B22-V$5)*'점수 계산기'!$C$27+V$5*'점수 계산기'!$C$29+'점수 계산기'!$C$32,0))</f>
        <v/>
      </c>
      <c r="W22" s="27" t="str">
        <f>IF(OR($B22-W$5&gt;74, $B22-W$5=73, $B22-W$5=1, $B22-W$5&lt;0),"",ROUND(($B22-W$5)*'점수 계산기'!$C$27+W$5*'점수 계산기'!$C$29+'점수 계산기'!$C$32,0))</f>
        <v/>
      </c>
      <c r="X22" s="27" t="str">
        <f>IF(OR($B22-X$5&gt;74, $B22-X$5=73, $B22-X$5=1, $B22-X$5&lt;0),"",ROUND(($B22-X$5)*'점수 계산기'!$C$27+X$5*'점수 계산기'!$C$29+'점수 계산기'!$C$32,0))</f>
        <v/>
      </c>
      <c r="Y22" s="27" t="str">
        <f>IF(OR($B22-Y$5&gt;74, $B22-Y$5=73, $B22-Y$5=1, $B22-Y$5&lt;0),"",ROUND(($B22-Y$5)*'점수 계산기'!$C$27+Y$5*'점수 계산기'!$C$29+'점수 계산기'!$C$32,0))</f>
        <v/>
      </c>
      <c r="Z22" s="27" t="str">
        <f>IF(OR($B22-Z$5&gt;74, $B22-Z$5=73, $B22-Z$5=1, $B22-Z$5&lt;0),"",ROUND(($B22-Z$5)*'점수 계산기'!$C$27+Z$5*'점수 계산기'!$C$29+'점수 계산기'!$C$32,0))</f>
        <v/>
      </c>
      <c r="AA22" s="28" t="str">
        <f>IF(OR($B22-AA$5&gt;74, $B22-AA$5=73, $B22-AA$5=1, $B22-AA$5&lt;0),"",ROUND(($B22-AA$5)*'점수 계산기'!$C$27+AA$5*'점수 계산기'!$C$29+'점수 계산기'!$C$32,0))</f>
        <v/>
      </c>
      <c r="AB22" s="10"/>
      <c r="AC22" s="10">
        <f t="shared" si="1"/>
        <v>133</v>
      </c>
      <c r="AD22" s="10">
        <f t="shared" si="2"/>
        <v>134</v>
      </c>
      <c r="AE22" s="10" t="str">
        <f t="shared" si="3"/>
        <v>133 ~ 134</v>
      </c>
      <c r="AF22" s="10">
        <f t="shared" si="4"/>
        <v>1</v>
      </c>
      <c r="AG22" s="10">
        <f t="shared" si="4"/>
        <v>1</v>
      </c>
      <c r="AH22" s="10">
        <f t="shared" si="5"/>
        <v>1</v>
      </c>
      <c r="AI22" s="10" t="str">
        <f t="shared" si="0"/>
        <v>1등급</v>
      </c>
      <c r="AJ22" s="11" t="e">
        <f>IF(AC22=AD22,VLOOKUP(AE22,'인원 입력 기능'!$B$5:$F$102,6,0), VLOOKUP(AC22,'인원 입력 기능'!$B$5:$F$102,6,0)&amp;" ~ "&amp;VLOOKUP(AD22,'인원 입력 기능'!$B$5:$F$102,6,0))</f>
        <v>#REF!</v>
      </c>
    </row>
    <row r="23" spans="1:36" ht="21" customHeight="1" x14ac:dyDescent="0.45">
      <c r="A23" s="7"/>
      <c r="B23" s="39">
        <v>83</v>
      </c>
      <c r="C23" s="27">
        <f>IF(OR($B23-C$5&gt;74, $B23-C$5=73, $B23-C$5=1, $B23-C$5&lt;0),"",ROUND(($B23-C$5)*'점수 계산기'!$C$27+C$5*'점수 계산기'!$C$29+'점수 계산기'!$C$32,0))</f>
        <v>132</v>
      </c>
      <c r="D23" s="27">
        <f>IF(OR($B23-D$5&gt;74, $B23-D$5=73, $B23-D$5=1, $B23-D$5&lt;0),"",ROUND(($B23-D$5)*'점수 계산기'!$C$27+D$5*'점수 계산기'!$C$29+'점수 계산기'!$C$32,0))</f>
        <v>133</v>
      </c>
      <c r="E23" s="27">
        <f>IF(OR($B23-E$5&gt;74, $B23-E$5=73, $B23-E$5=1, $B23-E$5&lt;0),"",ROUND(($B23-E$5)*'점수 계산기'!$C$27+E$5*'점수 계산기'!$C$29+'점수 계산기'!$C$32,0))</f>
        <v>133</v>
      </c>
      <c r="F23" s="27">
        <f>IF(OR($B23-F$5&gt;74, $B23-F$5=73, $B23-F$5=1, $B23-F$5&lt;0),"",ROUND(($B23-F$5)*'점수 계산기'!$C$27+F$5*'점수 계산기'!$C$29+'점수 계산기'!$C$32,0))</f>
        <v>133</v>
      </c>
      <c r="G23" s="27">
        <f>IF(OR($B23-G$5&gt;74, $B23-G$5=73, $B23-G$5=1, $B23-G$5&lt;0),"",ROUND(($B23-G$5)*'점수 계산기'!$C$27+G$5*'점수 계산기'!$C$29+'점수 계산기'!$C$32,0))</f>
        <v>133</v>
      </c>
      <c r="H23" s="27">
        <f>IF(OR($B23-H$5&gt;74, $B23-H$5=73, $B23-H$5=1, $B23-H$5&lt;0),"",ROUND(($B23-H$5)*'점수 계산기'!$C$27+H$5*'점수 계산기'!$C$29+'점수 계산기'!$C$32,0))</f>
        <v>133</v>
      </c>
      <c r="I23" s="27">
        <f>IF(OR($B23-I$5&gt;74, $B23-I$5=73, $B23-I$5=1, $B23-I$5&lt;0),"",ROUND(($B23-I$5)*'점수 계산기'!$C$27+I$5*'점수 계산기'!$C$29+'점수 계산기'!$C$32,0))</f>
        <v>133</v>
      </c>
      <c r="J23" s="27">
        <f>IF(OR($B23-J$5&gt;74, $B23-J$5=73, $B23-J$5=1, $B23-J$5&lt;0),"",ROUND(($B23-J$5)*'점수 계산기'!$C$27+J$5*'점수 계산기'!$C$29+'점수 계산기'!$C$32,0))</f>
        <v>133</v>
      </c>
      <c r="K23" s="27">
        <f>IF(OR($B23-K$5&gt;74, $B23-K$5=73, $B23-K$5=1, $B23-K$5&lt;0),"",ROUND(($B23-K$5)*'점수 계산기'!$C$27+K$5*'점수 계산기'!$C$29+'점수 계산기'!$C$32,0))</f>
        <v>133</v>
      </c>
      <c r="L23" s="27">
        <f>IF(OR($B23-L$5&gt;74, $B23-L$5=73, $B23-L$5=1, $B23-L$5&lt;0),"",ROUND(($B23-L$5)*'점수 계산기'!$C$27+L$5*'점수 계산기'!$C$29+'점수 계산기'!$C$32,0))</f>
        <v>133</v>
      </c>
      <c r="M23" s="27">
        <f>IF(OR($B23-M$5&gt;74, $B23-M$5=73, $B23-M$5=1, $B23-M$5&lt;0),"",ROUND(($B23-M$5)*'점수 계산기'!$C$27+M$5*'점수 계산기'!$C$29+'점수 계산기'!$C$32,0))</f>
        <v>133</v>
      </c>
      <c r="N23" s="27">
        <f>IF(OR($B23-N$5&gt;74, $B23-N$5=73, $B23-N$5=1, $B23-N$5&lt;0),"",ROUND(($B23-N$5)*'점수 계산기'!$C$27+N$5*'점수 계산기'!$C$29+'점수 계산기'!$C$32,0))</f>
        <v>133</v>
      </c>
      <c r="O23" s="27">
        <f>IF(OR($B23-O$5&gt;74, $B23-O$5=73, $B23-O$5=1, $B23-O$5&lt;0),"",ROUND(($B23-O$5)*'점수 계산기'!$C$27+O$5*'점수 계산기'!$C$29+'점수 계산기'!$C$32,0))</f>
        <v>133</v>
      </c>
      <c r="P23" s="27">
        <f>IF(OR($B23-P$5&gt;74, $B23-P$5=73, $B23-P$5=1, $B23-P$5&lt;0),"",ROUND(($B23-P$5)*'점수 계산기'!$C$27+P$5*'점수 계산기'!$C$29+'점수 계산기'!$C$32,0))</f>
        <v>133</v>
      </c>
      <c r="Q23" s="27">
        <f>IF(OR($B23-Q$5&gt;74, $B23-Q$5=73, $B23-Q$5=1, $B23-Q$5&lt;0),"",ROUND(($B23-Q$5)*'점수 계산기'!$C$27+Q$5*'점수 계산기'!$C$29+'점수 계산기'!$C$32,0))</f>
        <v>133</v>
      </c>
      <c r="R23" s="27" t="str">
        <f>IF(OR($B23-R$5&gt;74, $B23-R$5=73, $B23-R$5=1, $B23-R$5&lt;0),"",ROUND(($B23-R$5)*'점수 계산기'!$C$27+R$5*'점수 계산기'!$C$29+'점수 계산기'!$C$32,0))</f>
        <v/>
      </c>
      <c r="S23" s="27">
        <f>IF(OR($B23-S$5&gt;74, $B23-S$5=73, $B23-S$5=1, $B23-S$5&lt;0),"",ROUND(($B23-S$5)*'점수 계산기'!$C$27+S$5*'점수 계산기'!$C$29+'점수 계산기'!$C$32,0))</f>
        <v>133</v>
      </c>
      <c r="T23" s="27" t="str">
        <f>IF(OR($B23-T$5&gt;74, $B23-T$5=73, $B23-T$5=1, $B23-T$5&lt;0),"",ROUND(($B23-T$5)*'점수 계산기'!$C$27+T$5*'점수 계산기'!$C$29+'점수 계산기'!$C$32,0))</f>
        <v/>
      </c>
      <c r="U23" s="27" t="str">
        <f>IF(OR($B23-U$5&gt;74, $B23-U$5=73, $B23-U$5=1, $B23-U$5&lt;0),"",ROUND(($B23-U$5)*'점수 계산기'!$C$27+U$5*'점수 계산기'!$C$29+'점수 계산기'!$C$32,0))</f>
        <v/>
      </c>
      <c r="V23" s="27" t="str">
        <f>IF(OR($B23-V$5&gt;74, $B23-V$5=73, $B23-V$5=1, $B23-V$5&lt;0),"",ROUND(($B23-V$5)*'점수 계산기'!$C$27+V$5*'점수 계산기'!$C$29+'점수 계산기'!$C$32,0))</f>
        <v/>
      </c>
      <c r="W23" s="27" t="str">
        <f>IF(OR($B23-W$5&gt;74, $B23-W$5=73, $B23-W$5=1, $B23-W$5&lt;0),"",ROUND(($B23-W$5)*'점수 계산기'!$C$27+W$5*'점수 계산기'!$C$29+'점수 계산기'!$C$32,0))</f>
        <v/>
      </c>
      <c r="X23" s="27" t="str">
        <f>IF(OR($B23-X$5&gt;74, $B23-X$5=73, $B23-X$5=1, $B23-X$5&lt;0),"",ROUND(($B23-X$5)*'점수 계산기'!$C$27+X$5*'점수 계산기'!$C$29+'점수 계산기'!$C$32,0))</f>
        <v/>
      </c>
      <c r="Y23" s="27" t="str">
        <f>IF(OR($B23-Y$5&gt;74, $B23-Y$5=73, $B23-Y$5=1, $B23-Y$5&lt;0),"",ROUND(($B23-Y$5)*'점수 계산기'!$C$27+Y$5*'점수 계산기'!$C$29+'점수 계산기'!$C$32,0))</f>
        <v/>
      </c>
      <c r="Z23" s="27" t="str">
        <f>IF(OR($B23-Z$5&gt;74, $B23-Z$5=73, $B23-Z$5=1, $B23-Z$5&lt;0),"",ROUND(($B23-Z$5)*'점수 계산기'!$C$27+Z$5*'점수 계산기'!$C$29+'점수 계산기'!$C$32,0))</f>
        <v/>
      </c>
      <c r="AA23" s="28" t="str">
        <f>IF(OR($B23-AA$5&gt;74, $B23-AA$5=73, $B23-AA$5=1, $B23-AA$5&lt;0),"",ROUND(($B23-AA$5)*'점수 계산기'!$C$27+AA$5*'점수 계산기'!$C$29+'점수 계산기'!$C$32,0))</f>
        <v/>
      </c>
      <c r="AB23" s="10"/>
      <c r="AC23" s="10">
        <f t="shared" si="1"/>
        <v>132</v>
      </c>
      <c r="AD23" s="10">
        <f t="shared" si="2"/>
        <v>133</v>
      </c>
      <c r="AE23" s="10" t="str">
        <f t="shared" si="3"/>
        <v>132 ~ 133</v>
      </c>
      <c r="AF23" s="10">
        <f t="shared" si="4"/>
        <v>2</v>
      </c>
      <c r="AG23" s="10">
        <f t="shared" si="4"/>
        <v>1</v>
      </c>
      <c r="AH23" s="10" t="str">
        <f t="shared" si="5"/>
        <v>2 ~ 1</v>
      </c>
      <c r="AI23" s="10" t="str">
        <f t="shared" si="0"/>
        <v>조건부 1등급</v>
      </c>
      <c r="AJ23" s="11" t="e">
        <f>IF(AC23=AD23,VLOOKUP(AE23,'인원 입력 기능'!$B$5:$F$102,6,0), VLOOKUP(AC23,'인원 입력 기능'!$B$5:$F$102,6,0)&amp;" ~ "&amp;VLOOKUP(AD23,'인원 입력 기능'!$B$5:$F$102,6,0))</f>
        <v>#REF!</v>
      </c>
    </row>
    <row r="24" spans="1:36" ht="21" customHeight="1" x14ac:dyDescent="0.45">
      <c r="A24" s="7"/>
      <c r="B24" s="39">
        <v>82</v>
      </c>
      <c r="C24" s="27">
        <f>IF(OR($B24-C$5&gt;74, $B24-C$5=73, $B24-C$5=1, $B24-C$5&lt;0),"",ROUND(($B24-C$5)*'점수 계산기'!$C$27+C$5*'점수 계산기'!$C$29+'점수 계산기'!$C$32,0))</f>
        <v>132</v>
      </c>
      <c r="D24" s="27">
        <f>IF(OR($B24-D$5&gt;74, $B24-D$5=73, $B24-D$5=1, $B24-D$5&lt;0),"",ROUND(($B24-D$5)*'점수 계산기'!$C$27+D$5*'점수 계산기'!$C$29+'점수 계산기'!$C$32,0))</f>
        <v>132</v>
      </c>
      <c r="E24" s="27">
        <f>IF(OR($B24-E$5&gt;74, $B24-E$5=73, $B24-E$5=1, $B24-E$5&lt;0),"",ROUND(($B24-E$5)*'점수 계산기'!$C$27+E$5*'점수 계산기'!$C$29+'점수 계산기'!$C$32,0))</f>
        <v>132</v>
      </c>
      <c r="F24" s="27">
        <f>IF(OR($B24-F$5&gt;74, $B24-F$5=73, $B24-F$5=1, $B24-F$5&lt;0),"",ROUND(($B24-F$5)*'점수 계산기'!$C$27+F$5*'점수 계산기'!$C$29+'점수 계산기'!$C$32,0))</f>
        <v>132</v>
      </c>
      <c r="G24" s="27">
        <f>IF(OR($B24-G$5&gt;74, $B24-G$5=73, $B24-G$5=1, $B24-G$5&lt;0),"",ROUND(($B24-G$5)*'점수 계산기'!$C$27+G$5*'점수 계산기'!$C$29+'점수 계산기'!$C$32,0))</f>
        <v>132</v>
      </c>
      <c r="H24" s="27">
        <f>IF(OR($B24-H$5&gt;74, $B24-H$5=73, $B24-H$5=1, $B24-H$5&lt;0),"",ROUND(($B24-H$5)*'점수 계산기'!$C$27+H$5*'점수 계산기'!$C$29+'점수 계산기'!$C$32,0))</f>
        <v>132</v>
      </c>
      <c r="I24" s="27">
        <f>IF(OR($B24-I$5&gt;74, $B24-I$5=73, $B24-I$5=1, $B24-I$5&lt;0),"",ROUND(($B24-I$5)*'점수 계산기'!$C$27+I$5*'점수 계산기'!$C$29+'점수 계산기'!$C$32,0))</f>
        <v>132</v>
      </c>
      <c r="J24" s="27">
        <f>IF(OR($B24-J$5&gt;74, $B24-J$5=73, $B24-J$5=1, $B24-J$5&lt;0),"",ROUND(($B24-J$5)*'점수 계산기'!$C$27+J$5*'점수 계산기'!$C$29+'점수 계산기'!$C$32,0))</f>
        <v>132</v>
      </c>
      <c r="K24" s="27">
        <f>IF(OR($B24-K$5&gt;74, $B24-K$5=73, $B24-K$5=1, $B24-K$5&lt;0),"",ROUND(($B24-K$5)*'점수 계산기'!$C$27+K$5*'점수 계산기'!$C$29+'점수 계산기'!$C$32,0))</f>
        <v>132</v>
      </c>
      <c r="L24" s="27">
        <f>IF(OR($B24-L$5&gt;74, $B24-L$5=73, $B24-L$5=1, $B24-L$5&lt;0),"",ROUND(($B24-L$5)*'점수 계산기'!$C$27+L$5*'점수 계산기'!$C$29+'점수 계산기'!$C$32,0))</f>
        <v>132</v>
      </c>
      <c r="M24" s="27">
        <f>IF(OR($B24-M$5&gt;74, $B24-M$5=73, $B24-M$5=1, $B24-M$5&lt;0),"",ROUND(($B24-M$5)*'점수 계산기'!$C$27+M$5*'점수 계산기'!$C$29+'점수 계산기'!$C$32,0))</f>
        <v>132</v>
      </c>
      <c r="N24" s="27">
        <f>IF(OR($B24-N$5&gt;74, $B24-N$5=73, $B24-N$5=1, $B24-N$5&lt;0),"",ROUND(($B24-N$5)*'점수 계산기'!$C$27+N$5*'점수 계산기'!$C$29+'점수 계산기'!$C$32,0))</f>
        <v>132</v>
      </c>
      <c r="O24" s="27">
        <f>IF(OR($B24-O$5&gt;74, $B24-O$5=73, $B24-O$5=1, $B24-O$5&lt;0),"",ROUND(($B24-O$5)*'점수 계산기'!$C$27+O$5*'점수 계산기'!$C$29+'점수 계산기'!$C$32,0))</f>
        <v>132</v>
      </c>
      <c r="P24" s="27">
        <f>IF(OR($B24-P$5&gt;74, $B24-P$5=73, $B24-P$5=1, $B24-P$5&lt;0),"",ROUND(($B24-P$5)*'점수 계산기'!$C$27+P$5*'점수 계산기'!$C$29+'점수 계산기'!$C$32,0))</f>
        <v>132</v>
      </c>
      <c r="Q24" s="27">
        <f>IF(OR($B24-Q$5&gt;74, $B24-Q$5=73, $B24-Q$5=1, $B24-Q$5&lt;0),"",ROUND(($B24-Q$5)*'점수 계산기'!$C$27+Q$5*'점수 계산기'!$C$29+'점수 계산기'!$C$32,0))</f>
        <v>132</v>
      </c>
      <c r="R24" s="27">
        <f>IF(OR($B24-R$5&gt;74, $B24-R$5=73, $B24-R$5=1, $B24-R$5&lt;0),"",ROUND(($B24-R$5)*'점수 계산기'!$C$27+R$5*'점수 계산기'!$C$29+'점수 계산기'!$C$32,0))</f>
        <v>132</v>
      </c>
      <c r="S24" s="27" t="str">
        <f>IF(OR($B24-S$5&gt;74, $B24-S$5=73, $B24-S$5=1, $B24-S$5&lt;0),"",ROUND(($B24-S$5)*'점수 계산기'!$C$27+S$5*'점수 계산기'!$C$29+'점수 계산기'!$C$32,0))</f>
        <v/>
      </c>
      <c r="T24" s="27">
        <f>IF(OR($B24-T$5&gt;74, $B24-T$5=73, $B24-T$5=1, $B24-T$5&lt;0),"",ROUND(($B24-T$5)*'점수 계산기'!$C$27+T$5*'점수 계산기'!$C$29+'점수 계산기'!$C$32,0))</f>
        <v>133</v>
      </c>
      <c r="U24" s="27" t="str">
        <f>IF(OR($B24-U$5&gt;74, $B24-U$5=73, $B24-U$5=1, $B24-U$5&lt;0),"",ROUND(($B24-U$5)*'점수 계산기'!$C$27+U$5*'점수 계산기'!$C$29+'점수 계산기'!$C$32,0))</f>
        <v/>
      </c>
      <c r="V24" s="27" t="str">
        <f>IF(OR($B24-V$5&gt;74, $B24-V$5=73, $B24-V$5=1, $B24-V$5&lt;0),"",ROUND(($B24-V$5)*'점수 계산기'!$C$27+V$5*'점수 계산기'!$C$29+'점수 계산기'!$C$32,0))</f>
        <v/>
      </c>
      <c r="W24" s="27" t="str">
        <f>IF(OR($B24-W$5&gt;74, $B24-W$5=73, $B24-W$5=1, $B24-W$5&lt;0),"",ROUND(($B24-W$5)*'점수 계산기'!$C$27+W$5*'점수 계산기'!$C$29+'점수 계산기'!$C$32,0))</f>
        <v/>
      </c>
      <c r="X24" s="27" t="str">
        <f>IF(OR($B24-X$5&gt;74, $B24-X$5=73, $B24-X$5=1, $B24-X$5&lt;0),"",ROUND(($B24-X$5)*'점수 계산기'!$C$27+X$5*'점수 계산기'!$C$29+'점수 계산기'!$C$32,0))</f>
        <v/>
      </c>
      <c r="Y24" s="27" t="str">
        <f>IF(OR($B24-Y$5&gt;74, $B24-Y$5=73, $B24-Y$5=1, $B24-Y$5&lt;0),"",ROUND(($B24-Y$5)*'점수 계산기'!$C$27+Y$5*'점수 계산기'!$C$29+'점수 계산기'!$C$32,0))</f>
        <v/>
      </c>
      <c r="Z24" s="27" t="str">
        <f>IF(OR($B24-Z$5&gt;74, $B24-Z$5=73, $B24-Z$5=1, $B24-Z$5&lt;0),"",ROUND(($B24-Z$5)*'점수 계산기'!$C$27+Z$5*'점수 계산기'!$C$29+'점수 계산기'!$C$32,0))</f>
        <v/>
      </c>
      <c r="AA24" s="28" t="str">
        <f>IF(OR($B24-AA$5&gt;74, $B24-AA$5=73, $B24-AA$5=1, $B24-AA$5&lt;0),"",ROUND(($B24-AA$5)*'점수 계산기'!$C$27+AA$5*'점수 계산기'!$C$29+'점수 계산기'!$C$32,0))</f>
        <v/>
      </c>
      <c r="AB24" s="10"/>
      <c r="AC24" s="10">
        <f t="shared" si="1"/>
        <v>132</v>
      </c>
      <c r="AD24" s="10">
        <f t="shared" si="2"/>
        <v>133</v>
      </c>
      <c r="AE24" s="10" t="str">
        <f t="shared" si="3"/>
        <v>132 ~ 133</v>
      </c>
      <c r="AF24" s="10">
        <f t="shared" si="4"/>
        <v>2</v>
      </c>
      <c r="AG24" s="10">
        <f t="shared" si="4"/>
        <v>1</v>
      </c>
      <c r="AH24" s="10" t="str">
        <f t="shared" si="5"/>
        <v>2 ~ 1</v>
      </c>
      <c r="AI24" s="10" t="str">
        <f t="shared" si="0"/>
        <v>조건부 1등급</v>
      </c>
      <c r="AJ24" s="11" t="e">
        <f>IF(AC24=AD24,VLOOKUP(AE24,'인원 입력 기능'!$B$5:$F$102,6,0), VLOOKUP(AC24,'인원 입력 기능'!$B$5:$F$102,6,0)&amp;" ~ "&amp;VLOOKUP(AD24,'인원 입력 기능'!$B$5:$F$102,6,0))</f>
        <v>#REF!</v>
      </c>
    </row>
    <row r="25" spans="1:36" ht="21" customHeight="1" x14ac:dyDescent="0.45">
      <c r="A25" s="7"/>
      <c r="B25" s="39">
        <v>81</v>
      </c>
      <c r="C25" s="27">
        <f>IF(OR($B25-C$5&gt;74, $B25-C$5=73, $B25-C$5=1, $B25-C$5&lt;0),"",ROUND(($B25-C$5)*'점수 계산기'!$C$27+C$5*'점수 계산기'!$C$29+'점수 계산기'!$C$32,0))</f>
        <v>131</v>
      </c>
      <c r="D25" s="27">
        <f>IF(OR($B25-D$5&gt;74, $B25-D$5=73, $B25-D$5=1, $B25-D$5&lt;0),"",ROUND(($B25-D$5)*'점수 계산기'!$C$27+D$5*'점수 계산기'!$C$29+'점수 계산기'!$C$32,0))</f>
        <v>131</v>
      </c>
      <c r="E25" s="27">
        <f>IF(OR($B25-E$5&gt;74, $B25-E$5=73, $B25-E$5=1, $B25-E$5&lt;0),"",ROUND(($B25-E$5)*'점수 계산기'!$C$27+E$5*'점수 계산기'!$C$29+'점수 계산기'!$C$32,0))</f>
        <v>131</v>
      </c>
      <c r="F25" s="27">
        <f>IF(OR($B25-F$5&gt;74, $B25-F$5=73, $B25-F$5=1, $B25-F$5&lt;0),"",ROUND(($B25-F$5)*'점수 계산기'!$C$27+F$5*'점수 계산기'!$C$29+'점수 계산기'!$C$32,0))</f>
        <v>131</v>
      </c>
      <c r="G25" s="27">
        <f>IF(OR($B25-G$5&gt;74, $B25-G$5=73, $B25-G$5=1, $B25-G$5&lt;0),"",ROUND(($B25-G$5)*'점수 계산기'!$C$27+G$5*'점수 계산기'!$C$29+'점수 계산기'!$C$32,0))</f>
        <v>131</v>
      </c>
      <c r="H25" s="27">
        <f>IF(OR($B25-H$5&gt;74, $B25-H$5=73, $B25-H$5=1, $B25-H$5&lt;0),"",ROUND(($B25-H$5)*'점수 계산기'!$C$27+H$5*'점수 계산기'!$C$29+'점수 계산기'!$C$32,0))</f>
        <v>131</v>
      </c>
      <c r="I25" s="27">
        <f>IF(OR($B25-I$5&gt;74, $B25-I$5=73, $B25-I$5=1, $B25-I$5&lt;0),"",ROUND(($B25-I$5)*'점수 계산기'!$C$27+I$5*'점수 계산기'!$C$29+'점수 계산기'!$C$32,0))</f>
        <v>131</v>
      </c>
      <c r="J25" s="27">
        <f>IF(OR($B25-J$5&gt;74, $B25-J$5=73, $B25-J$5=1, $B25-J$5&lt;0),"",ROUND(($B25-J$5)*'점수 계산기'!$C$27+J$5*'점수 계산기'!$C$29+'점수 계산기'!$C$32,0))</f>
        <v>131</v>
      </c>
      <c r="K25" s="27">
        <f>IF(OR($B25-K$5&gt;74, $B25-K$5=73, $B25-K$5=1, $B25-K$5&lt;0),"",ROUND(($B25-K$5)*'점수 계산기'!$C$27+K$5*'점수 계산기'!$C$29+'점수 계산기'!$C$32,0))</f>
        <v>131</v>
      </c>
      <c r="L25" s="27">
        <f>IF(OR($B25-L$5&gt;74, $B25-L$5=73, $B25-L$5=1, $B25-L$5&lt;0),"",ROUND(($B25-L$5)*'점수 계산기'!$C$27+L$5*'점수 계산기'!$C$29+'점수 계산기'!$C$32,0))</f>
        <v>131</v>
      </c>
      <c r="M25" s="27">
        <f>IF(OR($B25-M$5&gt;74, $B25-M$5=73, $B25-M$5=1, $B25-M$5&lt;0),"",ROUND(($B25-M$5)*'점수 계산기'!$C$27+M$5*'점수 계산기'!$C$29+'점수 계산기'!$C$32,0))</f>
        <v>131</v>
      </c>
      <c r="N25" s="27">
        <f>IF(OR($B25-N$5&gt;74, $B25-N$5=73, $B25-N$5=1, $B25-N$5&lt;0),"",ROUND(($B25-N$5)*'점수 계산기'!$C$27+N$5*'점수 계산기'!$C$29+'점수 계산기'!$C$32,0))</f>
        <v>131</v>
      </c>
      <c r="O25" s="27">
        <f>IF(OR($B25-O$5&gt;74, $B25-O$5=73, $B25-O$5=1, $B25-O$5&lt;0),"",ROUND(($B25-O$5)*'점수 계산기'!$C$27+O$5*'점수 계산기'!$C$29+'점수 계산기'!$C$32,0))</f>
        <v>131</v>
      </c>
      <c r="P25" s="27">
        <f>IF(OR($B25-P$5&gt;74, $B25-P$5=73, $B25-P$5=1, $B25-P$5&lt;0),"",ROUND(($B25-P$5)*'점수 계산기'!$C$27+P$5*'점수 계산기'!$C$29+'점수 계산기'!$C$32,0))</f>
        <v>132</v>
      </c>
      <c r="Q25" s="27">
        <f>IF(OR($B25-Q$5&gt;74, $B25-Q$5=73, $B25-Q$5=1, $B25-Q$5&lt;0),"",ROUND(($B25-Q$5)*'점수 계산기'!$C$27+Q$5*'점수 계산기'!$C$29+'점수 계산기'!$C$32,0))</f>
        <v>132</v>
      </c>
      <c r="R25" s="27">
        <f>IF(OR($B25-R$5&gt;74, $B25-R$5=73, $B25-R$5=1, $B25-R$5&lt;0),"",ROUND(($B25-R$5)*'점수 계산기'!$C$27+R$5*'점수 계산기'!$C$29+'점수 계산기'!$C$32,0))</f>
        <v>132</v>
      </c>
      <c r="S25" s="27">
        <f>IF(OR($B25-S$5&gt;74, $B25-S$5=73, $B25-S$5=1, $B25-S$5&lt;0),"",ROUND(($B25-S$5)*'점수 계산기'!$C$27+S$5*'점수 계산기'!$C$29+'점수 계산기'!$C$32,0))</f>
        <v>132</v>
      </c>
      <c r="T25" s="27" t="str">
        <f>IF(OR($B25-T$5&gt;74, $B25-T$5=73, $B25-T$5=1, $B25-T$5&lt;0),"",ROUND(($B25-T$5)*'점수 계산기'!$C$27+T$5*'점수 계산기'!$C$29+'점수 계산기'!$C$32,0))</f>
        <v/>
      </c>
      <c r="U25" s="27">
        <f>IF(OR($B25-U$5&gt;74, $B25-U$5=73, $B25-U$5=1, $B25-U$5&lt;0),"",ROUND(($B25-U$5)*'점수 계산기'!$C$27+U$5*'점수 계산기'!$C$29+'점수 계산기'!$C$32,0))</f>
        <v>132</v>
      </c>
      <c r="V25" s="27" t="str">
        <f>IF(OR($B25-V$5&gt;74, $B25-V$5=73, $B25-V$5=1, $B25-V$5&lt;0),"",ROUND(($B25-V$5)*'점수 계산기'!$C$27+V$5*'점수 계산기'!$C$29+'점수 계산기'!$C$32,0))</f>
        <v/>
      </c>
      <c r="W25" s="27" t="str">
        <f>IF(OR($B25-W$5&gt;74, $B25-W$5=73, $B25-W$5=1, $B25-W$5&lt;0),"",ROUND(($B25-W$5)*'점수 계산기'!$C$27+W$5*'점수 계산기'!$C$29+'점수 계산기'!$C$32,0))</f>
        <v/>
      </c>
      <c r="X25" s="27" t="str">
        <f>IF(OR($B25-X$5&gt;74, $B25-X$5=73, $B25-X$5=1, $B25-X$5&lt;0),"",ROUND(($B25-X$5)*'점수 계산기'!$C$27+X$5*'점수 계산기'!$C$29+'점수 계산기'!$C$32,0))</f>
        <v/>
      </c>
      <c r="Y25" s="27" t="str">
        <f>IF(OR($B25-Y$5&gt;74, $B25-Y$5=73, $B25-Y$5=1, $B25-Y$5&lt;0),"",ROUND(($B25-Y$5)*'점수 계산기'!$C$27+Y$5*'점수 계산기'!$C$29+'점수 계산기'!$C$32,0))</f>
        <v/>
      </c>
      <c r="Z25" s="27" t="str">
        <f>IF(OR($B25-Z$5&gt;74, $B25-Z$5=73, $B25-Z$5=1, $B25-Z$5&lt;0),"",ROUND(($B25-Z$5)*'점수 계산기'!$C$27+Z$5*'점수 계산기'!$C$29+'점수 계산기'!$C$32,0))</f>
        <v/>
      </c>
      <c r="AA25" s="28" t="str">
        <f>IF(OR($B25-AA$5&gt;74, $B25-AA$5=73, $B25-AA$5=1, $B25-AA$5&lt;0),"",ROUND(($B25-AA$5)*'점수 계산기'!$C$27+AA$5*'점수 계산기'!$C$29+'점수 계산기'!$C$32,0))</f>
        <v/>
      </c>
      <c r="AB25" s="10"/>
      <c r="AC25" s="10">
        <f t="shared" si="1"/>
        <v>131</v>
      </c>
      <c r="AD25" s="10">
        <f t="shared" si="2"/>
        <v>132</v>
      </c>
      <c r="AE25" s="10" t="str">
        <f t="shared" si="3"/>
        <v>131 ~ 132</v>
      </c>
      <c r="AF25" s="10">
        <f t="shared" si="4"/>
        <v>2</v>
      </c>
      <c r="AG25" s="10">
        <f t="shared" si="4"/>
        <v>2</v>
      </c>
      <c r="AH25" s="10">
        <f t="shared" si="5"/>
        <v>2</v>
      </c>
      <c r="AI25" s="10" t="str">
        <f t="shared" si="0"/>
        <v>2등급</v>
      </c>
      <c r="AJ25" s="11" t="e">
        <f>IF(AC25=AD25,VLOOKUP(AE25,'인원 입력 기능'!$B$5:$F$102,6,0), VLOOKUP(AC25,'인원 입력 기능'!$B$5:$F$102,6,0)&amp;" ~ "&amp;VLOOKUP(AD25,'인원 입력 기능'!$B$5:$F$102,6,0))</f>
        <v>#REF!</v>
      </c>
    </row>
    <row r="26" spans="1:36" ht="21" customHeight="1" x14ac:dyDescent="0.45">
      <c r="A26" s="7"/>
      <c r="B26" s="34">
        <v>80</v>
      </c>
      <c r="C26" s="19">
        <f>IF(OR($B26-C$5&gt;74, $B26-C$5=73, $B26-C$5=1, $B26-C$5&lt;0),"",ROUND(($B26-C$5)*'점수 계산기'!$C$27+C$5*'점수 계산기'!$C$29+'점수 계산기'!$C$32,0))</f>
        <v>130</v>
      </c>
      <c r="D26" s="19">
        <f>IF(OR($B26-D$5&gt;74, $B26-D$5=73, $B26-D$5=1, $B26-D$5&lt;0),"",ROUND(($B26-D$5)*'점수 계산기'!$C$27+D$5*'점수 계산기'!$C$29+'점수 계산기'!$C$32,0))</f>
        <v>130</v>
      </c>
      <c r="E26" s="19">
        <f>IF(OR($B26-E$5&gt;74, $B26-E$5=73, $B26-E$5=1, $B26-E$5&lt;0),"",ROUND(($B26-E$5)*'점수 계산기'!$C$27+E$5*'점수 계산기'!$C$29+'점수 계산기'!$C$32,0))</f>
        <v>130</v>
      </c>
      <c r="F26" s="19">
        <f>IF(OR($B26-F$5&gt;74, $B26-F$5=73, $B26-F$5=1, $B26-F$5&lt;0),"",ROUND(($B26-F$5)*'점수 계산기'!$C$27+F$5*'점수 계산기'!$C$29+'점수 계산기'!$C$32,0))</f>
        <v>130</v>
      </c>
      <c r="G26" s="19">
        <f>IF(OR($B26-G$5&gt;74, $B26-G$5=73, $B26-G$5=1, $B26-G$5&lt;0),"",ROUND(($B26-G$5)*'점수 계산기'!$C$27+G$5*'점수 계산기'!$C$29+'점수 계산기'!$C$32,0))</f>
        <v>130</v>
      </c>
      <c r="H26" s="19">
        <f>IF(OR($B26-H$5&gt;74, $B26-H$5=73, $B26-H$5=1, $B26-H$5&lt;0),"",ROUND(($B26-H$5)*'점수 계산기'!$C$27+H$5*'점수 계산기'!$C$29+'점수 계산기'!$C$32,0))</f>
        <v>130</v>
      </c>
      <c r="I26" s="19">
        <f>IF(OR($B26-I$5&gt;74, $B26-I$5=73, $B26-I$5=1, $B26-I$5&lt;0),"",ROUND(($B26-I$5)*'점수 계산기'!$C$27+I$5*'점수 계산기'!$C$29+'점수 계산기'!$C$32,0))</f>
        <v>130</v>
      </c>
      <c r="J26" s="19">
        <f>IF(OR($B26-J$5&gt;74, $B26-J$5=73, $B26-J$5=1, $B26-J$5&lt;0),"",ROUND(($B26-J$5)*'점수 계산기'!$C$27+J$5*'점수 계산기'!$C$29+'점수 계산기'!$C$32,0))</f>
        <v>130</v>
      </c>
      <c r="K26" s="19">
        <f>IF(OR($B26-K$5&gt;74, $B26-K$5=73, $B26-K$5=1, $B26-K$5&lt;0),"",ROUND(($B26-K$5)*'점수 계산기'!$C$27+K$5*'점수 계산기'!$C$29+'점수 계산기'!$C$32,0))</f>
        <v>130</v>
      </c>
      <c r="L26" s="19">
        <f>IF(OR($B26-L$5&gt;74, $B26-L$5=73, $B26-L$5=1, $B26-L$5&lt;0),"",ROUND(($B26-L$5)*'점수 계산기'!$C$27+L$5*'점수 계산기'!$C$29+'점수 계산기'!$C$32,0))</f>
        <v>131</v>
      </c>
      <c r="M26" s="19">
        <f>IF(OR($B26-M$5&gt;74, $B26-M$5=73, $B26-M$5=1, $B26-M$5&lt;0),"",ROUND(($B26-M$5)*'점수 계산기'!$C$27+M$5*'점수 계산기'!$C$29+'점수 계산기'!$C$32,0))</f>
        <v>131</v>
      </c>
      <c r="N26" s="19">
        <f>IF(OR($B26-N$5&gt;74, $B26-N$5=73, $B26-N$5=1, $B26-N$5&lt;0),"",ROUND(($B26-N$5)*'점수 계산기'!$C$27+N$5*'점수 계산기'!$C$29+'점수 계산기'!$C$32,0))</f>
        <v>131</v>
      </c>
      <c r="O26" s="19">
        <f>IF(OR($B26-O$5&gt;74, $B26-O$5=73, $B26-O$5=1, $B26-O$5&lt;0),"",ROUND(($B26-O$5)*'점수 계산기'!$C$27+O$5*'점수 계산기'!$C$29+'점수 계산기'!$C$32,0))</f>
        <v>131</v>
      </c>
      <c r="P26" s="19">
        <f>IF(OR($B26-P$5&gt;74, $B26-P$5=73, $B26-P$5=1, $B26-P$5&lt;0),"",ROUND(($B26-P$5)*'점수 계산기'!$C$27+P$5*'점수 계산기'!$C$29+'점수 계산기'!$C$32,0))</f>
        <v>131</v>
      </c>
      <c r="Q26" s="19">
        <f>IF(OR($B26-Q$5&gt;74, $B26-Q$5=73, $B26-Q$5=1, $B26-Q$5&lt;0),"",ROUND(($B26-Q$5)*'점수 계산기'!$C$27+Q$5*'점수 계산기'!$C$29+'점수 계산기'!$C$32,0))</f>
        <v>131</v>
      </c>
      <c r="R26" s="19">
        <f>IF(OR($B26-R$5&gt;74, $B26-R$5=73, $B26-R$5=1, $B26-R$5&lt;0),"",ROUND(($B26-R$5)*'점수 계산기'!$C$27+R$5*'점수 계산기'!$C$29+'점수 계산기'!$C$32,0))</f>
        <v>131</v>
      </c>
      <c r="S26" s="19">
        <f>IF(OR($B26-S$5&gt;74, $B26-S$5=73, $B26-S$5=1, $B26-S$5&lt;0),"",ROUND(($B26-S$5)*'점수 계산기'!$C$27+S$5*'점수 계산기'!$C$29+'점수 계산기'!$C$32,0))</f>
        <v>131</v>
      </c>
      <c r="T26" s="19">
        <f>IF(OR($B26-T$5&gt;74, $B26-T$5=73, $B26-T$5=1, $B26-T$5&lt;0),"",ROUND(($B26-T$5)*'점수 계산기'!$C$27+T$5*'점수 계산기'!$C$29+'점수 계산기'!$C$32,0))</f>
        <v>131</v>
      </c>
      <c r="U26" s="19" t="str">
        <f>IF(OR($B26-U$5&gt;74, $B26-U$5=73, $B26-U$5=1, $B26-U$5&lt;0),"",ROUND(($B26-U$5)*'점수 계산기'!$C$27+U$5*'점수 계산기'!$C$29+'점수 계산기'!$C$32,0))</f>
        <v/>
      </c>
      <c r="V26" s="19">
        <f>IF(OR($B26-V$5&gt;74, $B26-V$5=73, $B26-V$5=1, $B26-V$5&lt;0),"",ROUND(($B26-V$5)*'점수 계산기'!$C$27+V$5*'점수 계산기'!$C$29+'점수 계산기'!$C$32,0))</f>
        <v>131</v>
      </c>
      <c r="W26" s="19" t="str">
        <f>IF(OR($B26-W$5&gt;74, $B26-W$5=73, $B26-W$5=1, $B26-W$5&lt;0),"",ROUND(($B26-W$5)*'점수 계산기'!$C$27+W$5*'점수 계산기'!$C$29+'점수 계산기'!$C$32,0))</f>
        <v/>
      </c>
      <c r="X26" s="19" t="str">
        <f>IF(OR($B26-X$5&gt;74, $B26-X$5=73, $B26-X$5=1, $B26-X$5&lt;0),"",ROUND(($B26-X$5)*'점수 계산기'!$C$27+X$5*'점수 계산기'!$C$29+'점수 계산기'!$C$32,0))</f>
        <v/>
      </c>
      <c r="Y26" s="19" t="str">
        <f>IF(OR($B26-Y$5&gt;74, $B26-Y$5=73, $B26-Y$5=1, $B26-Y$5&lt;0),"",ROUND(($B26-Y$5)*'점수 계산기'!$C$27+Y$5*'점수 계산기'!$C$29+'점수 계산기'!$C$32,0))</f>
        <v/>
      </c>
      <c r="Z26" s="19" t="str">
        <f>IF(OR($B26-Z$5&gt;74, $B26-Z$5=73, $B26-Z$5=1, $B26-Z$5&lt;0),"",ROUND(($B26-Z$5)*'점수 계산기'!$C$27+Z$5*'점수 계산기'!$C$29+'점수 계산기'!$C$32,0))</f>
        <v/>
      </c>
      <c r="AA26" s="20" t="str">
        <f>IF(OR($B26-AA$5&gt;74, $B26-AA$5=73, $B26-AA$5=1, $B26-AA$5&lt;0),"",ROUND(($B26-AA$5)*'점수 계산기'!$C$27+AA$5*'점수 계산기'!$C$29+'점수 계산기'!$C$32,0))</f>
        <v/>
      </c>
      <c r="AB26" s="10"/>
      <c r="AC26" s="10">
        <f t="shared" si="1"/>
        <v>130</v>
      </c>
      <c r="AD26" s="10">
        <f t="shared" si="2"/>
        <v>131</v>
      </c>
      <c r="AE26" s="10" t="str">
        <f t="shared" si="3"/>
        <v>130 ~ 131</v>
      </c>
      <c r="AF26" s="10">
        <f t="shared" si="4"/>
        <v>2</v>
      </c>
      <c r="AG26" s="10">
        <f t="shared" si="4"/>
        <v>2</v>
      </c>
      <c r="AH26" s="10">
        <f t="shared" si="5"/>
        <v>2</v>
      </c>
      <c r="AI26" s="10" t="str">
        <f t="shared" si="0"/>
        <v>2등급</v>
      </c>
      <c r="AJ26" s="11" t="e">
        <f>IF(AC26=AD26,VLOOKUP(AE26,'인원 입력 기능'!$B$5:$F$102,6,0), VLOOKUP(AC26,'인원 입력 기능'!$B$5:$F$102,6,0)&amp;" ~ "&amp;VLOOKUP(AD26,'인원 입력 기능'!$B$5:$F$102,6,0))</f>
        <v>#REF!</v>
      </c>
    </row>
    <row r="27" spans="1:36" ht="21" customHeight="1" x14ac:dyDescent="0.45">
      <c r="A27" s="7"/>
      <c r="B27" s="35">
        <v>79</v>
      </c>
      <c r="C27" s="19">
        <f>IF(OR($B27-C$5&gt;74, $B27-C$5=73, $B27-C$5=1, $B27-C$5&lt;0),"",ROUND(($B27-C$5)*'점수 계산기'!$C$27+C$5*'점수 계산기'!$C$29+'점수 계산기'!$C$32,0))</f>
        <v>129</v>
      </c>
      <c r="D27" s="19">
        <f>IF(OR($B27-D$5&gt;74, $B27-D$5=73, $B27-D$5=1, $B27-D$5&lt;0),"",ROUND(($B27-D$5)*'점수 계산기'!$C$27+D$5*'점수 계산기'!$C$29+'점수 계산기'!$C$32,0))</f>
        <v>129</v>
      </c>
      <c r="E27" s="19">
        <f>IF(OR($B27-E$5&gt;74, $B27-E$5=73, $B27-E$5=1, $B27-E$5&lt;0),"",ROUND(($B27-E$5)*'점수 계산기'!$C$27+E$5*'점수 계산기'!$C$29+'점수 계산기'!$C$32,0))</f>
        <v>129</v>
      </c>
      <c r="F27" s="19">
        <f>IF(OR($B27-F$5&gt;74, $B27-F$5=73, $B27-F$5=1, $B27-F$5&lt;0),"",ROUND(($B27-F$5)*'점수 계산기'!$C$27+F$5*'점수 계산기'!$C$29+'점수 계산기'!$C$32,0))</f>
        <v>129</v>
      </c>
      <c r="G27" s="19">
        <f>IF(OR($B27-G$5&gt;74, $B27-G$5=73, $B27-G$5=1, $B27-G$5&lt;0),"",ROUND(($B27-G$5)*'점수 계산기'!$C$27+G$5*'점수 계산기'!$C$29+'점수 계산기'!$C$32,0))</f>
        <v>129</v>
      </c>
      <c r="H27" s="19">
        <f>IF(OR($B27-H$5&gt;74, $B27-H$5=73, $B27-H$5=1, $B27-H$5&lt;0),"",ROUND(($B27-H$5)*'점수 계산기'!$C$27+H$5*'점수 계산기'!$C$29+'점수 계산기'!$C$32,0))</f>
        <v>130</v>
      </c>
      <c r="I27" s="19">
        <f>IF(OR($B27-I$5&gt;74, $B27-I$5=73, $B27-I$5=1, $B27-I$5&lt;0),"",ROUND(($B27-I$5)*'점수 계산기'!$C$27+I$5*'점수 계산기'!$C$29+'점수 계산기'!$C$32,0))</f>
        <v>130</v>
      </c>
      <c r="J27" s="19">
        <f>IF(OR($B27-J$5&gt;74, $B27-J$5=73, $B27-J$5=1, $B27-J$5&lt;0),"",ROUND(($B27-J$5)*'점수 계산기'!$C$27+J$5*'점수 계산기'!$C$29+'점수 계산기'!$C$32,0))</f>
        <v>130</v>
      </c>
      <c r="K27" s="19">
        <f>IF(OR($B27-K$5&gt;74, $B27-K$5=73, $B27-K$5=1, $B27-K$5&lt;0),"",ROUND(($B27-K$5)*'점수 계산기'!$C$27+K$5*'점수 계산기'!$C$29+'점수 계산기'!$C$32,0))</f>
        <v>130</v>
      </c>
      <c r="L27" s="19">
        <f>IF(OR($B27-L$5&gt;74, $B27-L$5=73, $B27-L$5=1, $B27-L$5&lt;0),"",ROUND(($B27-L$5)*'점수 계산기'!$C$27+L$5*'점수 계산기'!$C$29+'점수 계산기'!$C$32,0))</f>
        <v>130</v>
      </c>
      <c r="M27" s="19">
        <f>IF(OR($B27-M$5&gt;74, $B27-M$5=73, $B27-M$5=1, $B27-M$5&lt;0),"",ROUND(($B27-M$5)*'점수 계산기'!$C$27+M$5*'점수 계산기'!$C$29+'점수 계산기'!$C$32,0))</f>
        <v>130</v>
      </c>
      <c r="N27" s="19">
        <f>IF(OR($B27-N$5&gt;74, $B27-N$5=73, $B27-N$5=1, $B27-N$5&lt;0),"",ROUND(($B27-N$5)*'점수 계산기'!$C$27+N$5*'점수 계산기'!$C$29+'점수 계산기'!$C$32,0))</f>
        <v>130</v>
      </c>
      <c r="O27" s="19">
        <f>IF(OR($B27-O$5&gt;74, $B27-O$5=73, $B27-O$5=1, $B27-O$5&lt;0),"",ROUND(($B27-O$5)*'점수 계산기'!$C$27+O$5*'점수 계산기'!$C$29+'점수 계산기'!$C$32,0))</f>
        <v>130</v>
      </c>
      <c r="P27" s="19">
        <f>IF(OR($B27-P$5&gt;74, $B27-P$5=73, $B27-P$5=1, $B27-P$5&lt;0),"",ROUND(($B27-P$5)*'점수 계산기'!$C$27+P$5*'점수 계산기'!$C$29+'점수 계산기'!$C$32,0))</f>
        <v>130</v>
      </c>
      <c r="Q27" s="19">
        <f>IF(OR($B27-Q$5&gt;74, $B27-Q$5=73, $B27-Q$5=1, $B27-Q$5&lt;0),"",ROUND(($B27-Q$5)*'점수 계산기'!$C$27+Q$5*'점수 계산기'!$C$29+'점수 계산기'!$C$32,0))</f>
        <v>130</v>
      </c>
      <c r="R27" s="19">
        <f>IF(OR($B27-R$5&gt;74, $B27-R$5=73, $B27-R$5=1, $B27-R$5&lt;0),"",ROUND(($B27-R$5)*'점수 계산기'!$C$27+R$5*'점수 계산기'!$C$29+'점수 계산기'!$C$32,0))</f>
        <v>130</v>
      </c>
      <c r="S27" s="19">
        <f>IF(OR($B27-S$5&gt;74, $B27-S$5=73, $B27-S$5=1, $B27-S$5&lt;0),"",ROUND(($B27-S$5)*'점수 계산기'!$C$27+S$5*'점수 계산기'!$C$29+'점수 계산기'!$C$32,0))</f>
        <v>130</v>
      </c>
      <c r="T27" s="19">
        <f>IF(OR($B27-T$5&gt;74, $B27-T$5=73, $B27-T$5=1, $B27-T$5&lt;0),"",ROUND(($B27-T$5)*'점수 계산기'!$C$27+T$5*'점수 계산기'!$C$29+'점수 계산기'!$C$32,0))</f>
        <v>130</v>
      </c>
      <c r="U27" s="19">
        <f>IF(OR($B27-U$5&gt;74, $B27-U$5=73, $B27-U$5=1, $B27-U$5&lt;0),"",ROUND(($B27-U$5)*'점수 계산기'!$C$27+U$5*'점수 계산기'!$C$29+'점수 계산기'!$C$32,0))</f>
        <v>130</v>
      </c>
      <c r="V27" s="19" t="str">
        <f>IF(OR($B27-V$5&gt;74, $B27-V$5=73, $B27-V$5=1, $B27-V$5&lt;0),"",ROUND(($B27-V$5)*'점수 계산기'!$C$27+V$5*'점수 계산기'!$C$29+'점수 계산기'!$C$32,0))</f>
        <v/>
      </c>
      <c r="W27" s="19">
        <f>IF(OR($B27-W$5&gt;74, $B27-W$5=73, $B27-W$5=1, $B27-W$5&lt;0),"",ROUND(($B27-W$5)*'점수 계산기'!$C$27+W$5*'점수 계산기'!$C$29+'점수 계산기'!$C$32,0))</f>
        <v>130</v>
      </c>
      <c r="X27" s="19" t="str">
        <f>IF(OR($B27-X$5&gt;74, $B27-X$5=73, $B27-X$5=1, $B27-X$5&lt;0),"",ROUND(($B27-X$5)*'점수 계산기'!$C$27+X$5*'점수 계산기'!$C$29+'점수 계산기'!$C$32,0))</f>
        <v/>
      </c>
      <c r="Y27" s="19" t="str">
        <f>IF(OR($B27-Y$5&gt;74, $B27-Y$5=73, $B27-Y$5=1, $B27-Y$5&lt;0),"",ROUND(($B27-Y$5)*'점수 계산기'!$C$27+Y$5*'점수 계산기'!$C$29+'점수 계산기'!$C$32,0))</f>
        <v/>
      </c>
      <c r="Z27" s="19" t="str">
        <f>IF(OR($B27-Z$5&gt;74, $B27-Z$5=73, $B27-Z$5=1, $B27-Z$5&lt;0),"",ROUND(($B27-Z$5)*'점수 계산기'!$C$27+Z$5*'점수 계산기'!$C$29+'점수 계산기'!$C$32,0))</f>
        <v/>
      </c>
      <c r="AA27" s="20" t="str">
        <f>IF(OR($B27-AA$5&gt;74, $B27-AA$5=73, $B27-AA$5=1, $B27-AA$5&lt;0),"",ROUND(($B27-AA$5)*'점수 계산기'!$C$27+AA$5*'점수 계산기'!$C$29+'점수 계산기'!$C$32,0))</f>
        <v/>
      </c>
      <c r="AB27" s="10"/>
      <c r="AC27" s="10">
        <f t="shared" si="1"/>
        <v>129</v>
      </c>
      <c r="AD27" s="10">
        <f t="shared" si="2"/>
        <v>130</v>
      </c>
      <c r="AE27" s="10" t="str">
        <f t="shared" si="3"/>
        <v>129 ~ 130</v>
      </c>
      <c r="AF27" s="10">
        <f t="shared" si="4"/>
        <v>2</v>
      </c>
      <c r="AG27" s="10">
        <f t="shared" si="4"/>
        <v>2</v>
      </c>
      <c r="AH27" s="10">
        <f t="shared" si="5"/>
        <v>2</v>
      </c>
      <c r="AI27" s="10" t="str">
        <f t="shared" si="0"/>
        <v>2등급</v>
      </c>
      <c r="AJ27" s="11" t="e">
        <f>IF(AC27=AD27,VLOOKUP(AE27,'인원 입력 기능'!$B$5:$F$102,6,0), VLOOKUP(AC27,'인원 입력 기능'!$B$5:$F$102,6,0)&amp;" ~ "&amp;VLOOKUP(AD27,'인원 입력 기능'!$B$5:$F$102,6,0))</f>
        <v>#REF!</v>
      </c>
    </row>
    <row r="28" spans="1:36" ht="21" customHeight="1" x14ac:dyDescent="0.45">
      <c r="A28" s="7"/>
      <c r="B28" s="35">
        <v>78</v>
      </c>
      <c r="C28" s="19">
        <f>IF(OR($B28-C$5&gt;74, $B28-C$5=73, $B28-C$5=1, $B28-C$5&lt;0),"",ROUND(($B28-C$5)*'점수 계산기'!$C$27+C$5*'점수 계산기'!$C$29+'점수 계산기'!$C$32,0))</f>
        <v>128</v>
      </c>
      <c r="D28" s="19">
        <f>IF(OR($B28-D$5&gt;74, $B28-D$5=73, $B28-D$5=1, $B28-D$5&lt;0),"",ROUND(($B28-D$5)*'점수 계산기'!$C$27+D$5*'점수 계산기'!$C$29+'점수 계산기'!$C$32,0))</f>
        <v>129</v>
      </c>
      <c r="E28" s="19">
        <f>IF(OR($B28-E$5&gt;74, $B28-E$5=73, $B28-E$5=1, $B28-E$5&lt;0),"",ROUND(($B28-E$5)*'점수 계산기'!$C$27+E$5*'점수 계산기'!$C$29+'점수 계산기'!$C$32,0))</f>
        <v>129</v>
      </c>
      <c r="F28" s="19">
        <f>IF(OR($B28-F$5&gt;74, $B28-F$5=73, $B28-F$5=1, $B28-F$5&lt;0),"",ROUND(($B28-F$5)*'점수 계산기'!$C$27+F$5*'점수 계산기'!$C$29+'점수 계산기'!$C$32,0))</f>
        <v>129</v>
      </c>
      <c r="G28" s="19">
        <f>IF(OR($B28-G$5&gt;74, $B28-G$5=73, $B28-G$5=1, $B28-G$5&lt;0),"",ROUND(($B28-G$5)*'점수 계산기'!$C$27+G$5*'점수 계산기'!$C$29+'점수 계산기'!$C$32,0))</f>
        <v>129</v>
      </c>
      <c r="H28" s="19">
        <f>IF(OR($B28-H$5&gt;74, $B28-H$5=73, $B28-H$5=1, $B28-H$5&lt;0),"",ROUND(($B28-H$5)*'점수 계산기'!$C$27+H$5*'점수 계산기'!$C$29+'점수 계산기'!$C$32,0))</f>
        <v>129</v>
      </c>
      <c r="I28" s="19">
        <f>IF(OR($B28-I$5&gt;74, $B28-I$5=73, $B28-I$5=1, $B28-I$5&lt;0),"",ROUND(($B28-I$5)*'점수 계산기'!$C$27+I$5*'점수 계산기'!$C$29+'점수 계산기'!$C$32,0))</f>
        <v>129</v>
      </c>
      <c r="J28" s="19">
        <f>IF(OR($B28-J$5&gt;74, $B28-J$5=73, $B28-J$5=1, $B28-J$5&lt;0),"",ROUND(($B28-J$5)*'점수 계산기'!$C$27+J$5*'점수 계산기'!$C$29+'점수 계산기'!$C$32,0))</f>
        <v>129</v>
      </c>
      <c r="K28" s="19">
        <f>IF(OR($B28-K$5&gt;74, $B28-K$5=73, $B28-K$5=1, $B28-K$5&lt;0),"",ROUND(($B28-K$5)*'점수 계산기'!$C$27+K$5*'점수 계산기'!$C$29+'점수 계산기'!$C$32,0))</f>
        <v>129</v>
      </c>
      <c r="L28" s="19">
        <f>IF(OR($B28-L$5&gt;74, $B28-L$5=73, $B28-L$5=1, $B28-L$5&lt;0),"",ROUND(($B28-L$5)*'점수 계산기'!$C$27+L$5*'점수 계산기'!$C$29+'점수 계산기'!$C$32,0))</f>
        <v>129</v>
      </c>
      <c r="M28" s="19">
        <f>IF(OR($B28-M$5&gt;74, $B28-M$5=73, $B28-M$5=1, $B28-M$5&lt;0),"",ROUND(($B28-M$5)*'점수 계산기'!$C$27+M$5*'점수 계산기'!$C$29+'점수 계산기'!$C$32,0))</f>
        <v>129</v>
      </c>
      <c r="N28" s="19">
        <f>IF(OR($B28-N$5&gt;74, $B28-N$5=73, $B28-N$5=1, $B28-N$5&lt;0),"",ROUND(($B28-N$5)*'점수 계산기'!$C$27+N$5*'점수 계산기'!$C$29+'점수 계산기'!$C$32,0))</f>
        <v>129</v>
      </c>
      <c r="O28" s="19">
        <f>IF(OR($B28-O$5&gt;74, $B28-O$5=73, $B28-O$5=1, $B28-O$5&lt;0),"",ROUND(($B28-O$5)*'점수 계산기'!$C$27+O$5*'점수 계산기'!$C$29+'점수 계산기'!$C$32,0))</f>
        <v>129</v>
      </c>
      <c r="P28" s="19">
        <f>IF(OR($B28-P$5&gt;74, $B28-P$5=73, $B28-P$5=1, $B28-P$5&lt;0),"",ROUND(($B28-P$5)*'점수 계산기'!$C$27+P$5*'점수 계산기'!$C$29+'점수 계산기'!$C$32,0))</f>
        <v>129</v>
      </c>
      <c r="Q28" s="19">
        <f>IF(OR($B28-Q$5&gt;74, $B28-Q$5=73, $B28-Q$5=1, $B28-Q$5&lt;0),"",ROUND(($B28-Q$5)*'점수 계산기'!$C$27+Q$5*'점수 계산기'!$C$29+'점수 계산기'!$C$32,0))</f>
        <v>129</v>
      </c>
      <c r="R28" s="19">
        <f>IF(OR($B28-R$5&gt;74, $B28-R$5=73, $B28-R$5=1, $B28-R$5&lt;0),"",ROUND(($B28-R$5)*'점수 계산기'!$C$27+R$5*'점수 계산기'!$C$29+'점수 계산기'!$C$32,0))</f>
        <v>129</v>
      </c>
      <c r="S28" s="19">
        <f>IF(OR($B28-S$5&gt;74, $B28-S$5=73, $B28-S$5=1, $B28-S$5&lt;0),"",ROUND(($B28-S$5)*'점수 계산기'!$C$27+S$5*'점수 계산기'!$C$29+'점수 계산기'!$C$32,0))</f>
        <v>129</v>
      </c>
      <c r="T28" s="19">
        <f>IF(OR($B28-T$5&gt;74, $B28-T$5=73, $B28-T$5=1, $B28-T$5&lt;0),"",ROUND(($B28-T$5)*'점수 계산기'!$C$27+T$5*'점수 계산기'!$C$29+'점수 계산기'!$C$32,0))</f>
        <v>129</v>
      </c>
      <c r="U28" s="19">
        <f>IF(OR($B28-U$5&gt;74, $B28-U$5=73, $B28-U$5=1, $B28-U$5&lt;0),"",ROUND(($B28-U$5)*'점수 계산기'!$C$27+U$5*'점수 계산기'!$C$29+'점수 계산기'!$C$32,0))</f>
        <v>129</v>
      </c>
      <c r="V28" s="19">
        <f>IF(OR($B28-V$5&gt;74, $B28-V$5=73, $B28-V$5=1, $B28-V$5&lt;0),"",ROUND(($B28-V$5)*'점수 계산기'!$C$27+V$5*'점수 계산기'!$C$29+'점수 계산기'!$C$32,0))</f>
        <v>129</v>
      </c>
      <c r="W28" s="19" t="str">
        <f>IF(OR($B28-W$5&gt;74, $B28-W$5=73, $B28-W$5=1, $B28-W$5&lt;0),"",ROUND(($B28-W$5)*'점수 계산기'!$C$27+W$5*'점수 계산기'!$C$29+'점수 계산기'!$C$32,0))</f>
        <v/>
      </c>
      <c r="X28" s="19">
        <f>IF(OR($B28-X$5&gt;74, $B28-X$5=73, $B28-X$5=1, $B28-X$5&lt;0),"",ROUND(($B28-X$5)*'점수 계산기'!$C$27+X$5*'점수 계산기'!$C$29+'점수 계산기'!$C$32,0))</f>
        <v>129</v>
      </c>
      <c r="Y28" s="19" t="str">
        <f>IF(OR($B28-Y$5&gt;74, $B28-Y$5=73, $B28-Y$5=1, $B28-Y$5&lt;0),"",ROUND(($B28-Y$5)*'점수 계산기'!$C$27+Y$5*'점수 계산기'!$C$29+'점수 계산기'!$C$32,0))</f>
        <v/>
      </c>
      <c r="Z28" s="19" t="str">
        <f>IF(OR($B28-Z$5&gt;74, $B28-Z$5=73, $B28-Z$5=1, $B28-Z$5&lt;0),"",ROUND(($B28-Z$5)*'점수 계산기'!$C$27+Z$5*'점수 계산기'!$C$29+'점수 계산기'!$C$32,0))</f>
        <v/>
      </c>
      <c r="AA28" s="20" t="str">
        <f>IF(OR($B28-AA$5&gt;74, $B28-AA$5=73, $B28-AA$5=1, $B28-AA$5&lt;0),"",ROUND(($B28-AA$5)*'점수 계산기'!$C$27+AA$5*'점수 계산기'!$C$29+'점수 계산기'!$C$32,0))</f>
        <v/>
      </c>
      <c r="AB28" s="10"/>
      <c r="AC28" s="10">
        <f t="shared" si="1"/>
        <v>128</v>
      </c>
      <c r="AD28" s="10">
        <f t="shared" si="2"/>
        <v>129</v>
      </c>
      <c r="AE28" s="10" t="str">
        <f t="shared" si="3"/>
        <v>128 ~ 129</v>
      </c>
      <c r="AF28" s="10">
        <f t="shared" si="4"/>
        <v>2</v>
      </c>
      <c r="AG28" s="10">
        <f t="shared" si="4"/>
        <v>2</v>
      </c>
      <c r="AH28" s="10">
        <f t="shared" si="5"/>
        <v>2</v>
      </c>
      <c r="AI28" s="10" t="str">
        <f t="shared" si="0"/>
        <v>2등급</v>
      </c>
      <c r="AJ28" s="11" t="e">
        <f>IF(AC28=AD28,VLOOKUP(AE28,'인원 입력 기능'!$B$5:$F$102,6,0), VLOOKUP(AC28,'인원 입력 기능'!$B$5:$F$102,6,0)&amp;" ~ "&amp;VLOOKUP(AD28,'인원 입력 기능'!$B$5:$F$102,6,0))</f>
        <v>#REF!</v>
      </c>
    </row>
    <row r="29" spans="1:36" ht="21" customHeight="1" x14ac:dyDescent="0.45">
      <c r="A29" s="7"/>
      <c r="B29" s="35">
        <v>77</v>
      </c>
      <c r="C29" s="19">
        <f>IF(OR($B29-C$5&gt;74, $B29-C$5=73, $B29-C$5=1, $B29-C$5&lt;0),"",ROUND(($B29-C$5)*'점수 계산기'!$C$27+C$5*'점수 계산기'!$C$29+'점수 계산기'!$C$32,0))</f>
        <v>128</v>
      </c>
      <c r="D29" s="19">
        <f>IF(OR($B29-D$5&gt;74, $B29-D$5=73, $B29-D$5=1, $B29-D$5&lt;0),"",ROUND(($B29-D$5)*'점수 계산기'!$C$27+D$5*'점수 계산기'!$C$29+'점수 계산기'!$C$32,0))</f>
        <v>128</v>
      </c>
      <c r="E29" s="19">
        <f>IF(OR($B29-E$5&gt;74, $B29-E$5=73, $B29-E$5=1, $B29-E$5&lt;0),"",ROUND(($B29-E$5)*'점수 계산기'!$C$27+E$5*'점수 계산기'!$C$29+'점수 계산기'!$C$32,0))</f>
        <v>128</v>
      </c>
      <c r="F29" s="19">
        <f>IF(OR($B29-F$5&gt;74, $B29-F$5=73, $B29-F$5=1, $B29-F$5&lt;0),"",ROUND(($B29-F$5)*'점수 계산기'!$C$27+F$5*'점수 계산기'!$C$29+'점수 계산기'!$C$32,0))</f>
        <v>128</v>
      </c>
      <c r="G29" s="19">
        <f>IF(OR($B29-G$5&gt;74, $B29-G$5=73, $B29-G$5=1, $B29-G$5&lt;0),"",ROUND(($B29-G$5)*'점수 계산기'!$C$27+G$5*'점수 계산기'!$C$29+'점수 계산기'!$C$32,0))</f>
        <v>128</v>
      </c>
      <c r="H29" s="19">
        <f>IF(OR($B29-H$5&gt;74, $B29-H$5=73, $B29-H$5=1, $B29-H$5&lt;0),"",ROUND(($B29-H$5)*'점수 계산기'!$C$27+H$5*'점수 계산기'!$C$29+'점수 계산기'!$C$32,0))</f>
        <v>128</v>
      </c>
      <c r="I29" s="19">
        <f>IF(OR($B29-I$5&gt;74, $B29-I$5=73, $B29-I$5=1, $B29-I$5&lt;0),"",ROUND(($B29-I$5)*'점수 계산기'!$C$27+I$5*'점수 계산기'!$C$29+'점수 계산기'!$C$32,0))</f>
        <v>128</v>
      </c>
      <c r="J29" s="19">
        <f>IF(OR($B29-J$5&gt;74, $B29-J$5=73, $B29-J$5=1, $B29-J$5&lt;0),"",ROUND(($B29-J$5)*'점수 계산기'!$C$27+J$5*'점수 계산기'!$C$29+'점수 계산기'!$C$32,0))</f>
        <v>128</v>
      </c>
      <c r="K29" s="19">
        <f>IF(OR($B29-K$5&gt;74, $B29-K$5=73, $B29-K$5=1, $B29-K$5&lt;0),"",ROUND(($B29-K$5)*'점수 계산기'!$C$27+K$5*'점수 계산기'!$C$29+'점수 계산기'!$C$32,0))</f>
        <v>128</v>
      </c>
      <c r="L29" s="19">
        <f>IF(OR($B29-L$5&gt;74, $B29-L$5=73, $B29-L$5=1, $B29-L$5&lt;0),"",ROUND(($B29-L$5)*'점수 계산기'!$C$27+L$5*'점수 계산기'!$C$29+'점수 계산기'!$C$32,0))</f>
        <v>128</v>
      </c>
      <c r="M29" s="19">
        <f>IF(OR($B29-M$5&gt;74, $B29-M$5=73, $B29-M$5=1, $B29-M$5&lt;0),"",ROUND(($B29-M$5)*'점수 계산기'!$C$27+M$5*'점수 계산기'!$C$29+'점수 계산기'!$C$32,0))</f>
        <v>128</v>
      </c>
      <c r="N29" s="19">
        <f>IF(OR($B29-N$5&gt;74, $B29-N$5=73, $B29-N$5=1, $B29-N$5&lt;0),"",ROUND(($B29-N$5)*'점수 계산기'!$C$27+N$5*'점수 계산기'!$C$29+'점수 계산기'!$C$32,0))</f>
        <v>128</v>
      </c>
      <c r="O29" s="19">
        <f>IF(OR($B29-O$5&gt;74, $B29-O$5=73, $B29-O$5=1, $B29-O$5&lt;0),"",ROUND(($B29-O$5)*'점수 계산기'!$C$27+O$5*'점수 계산기'!$C$29+'점수 계산기'!$C$32,0))</f>
        <v>128</v>
      </c>
      <c r="P29" s="19">
        <f>IF(OR($B29-P$5&gt;74, $B29-P$5=73, $B29-P$5=1, $B29-P$5&lt;0),"",ROUND(($B29-P$5)*'점수 계산기'!$C$27+P$5*'점수 계산기'!$C$29+'점수 계산기'!$C$32,0))</f>
        <v>128</v>
      </c>
      <c r="Q29" s="19">
        <f>IF(OR($B29-Q$5&gt;74, $B29-Q$5=73, $B29-Q$5=1, $B29-Q$5&lt;0),"",ROUND(($B29-Q$5)*'점수 계산기'!$C$27+Q$5*'점수 계산기'!$C$29+'점수 계산기'!$C$32,0))</f>
        <v>128</v>
      </c>
      <c r="R29" s="19">
        <f>IF(OR($B29-R$5&gt;74, $B29-R$5=73, $B29-R$5=1, $B29-R$5&lt;0),"",ROUND(($B29-R$5)*'점수 계산기'!$C$27+R$5*'점수 계산기'!$C$29+'점수 계산기'!$C$32,0))</f>
        <v>128</v>
      </c>
      <c r="S29" s="19">
        <f>IF(OR($B29-S$5&gt;74, $B29-S$5=73, $B29-S$5=1, $B29-S$5&lt;0),"",ROUND(($B29-S$5)*'점수 계산기'!$C$27+S$5*'점수 계산기'!$C$29+'점수 계산기'!$C$32,0))</f>
        <v>128</v>
      </c>
      <c r="T29" s="19">
        <f>IF(OR($B29-T$5&gt;74, $B29-T$5=73, $B29-T$5=1, $B29-T$5&lt;0),"",ROUND(($B29-T$5)*'점수 계산기'!$C$27+T$5*'점수 계산기'!$C$29+'점수 계산기'!$C$32,0))</f>
        <v>128</v>
      </c>
      <c r="U29" s="19">
        <f>IF(OR($B29-U$5&gt;74, $B29-U$5=73, $B29-U$5=1, $B29-U$5&lt;0),"",ROUND(($B29-U$5)*'점수 계산기'!$C$27+U$5*'점수 계산기'!$C$29+'점수 계산기'!$C$32,0))</f>
        <v>129</v>
      </c>
      <c r="V29" s="19">
        <f>IF(OR($B29-V$5&gt;74, $B29-V$5=73, $B29-V$5=1, $B29-V$5&lt;0),"",ROUND(($B29-V$5)*'점수 계산기'!$C$27+V$5*'점수 계산기'!$C$29+'점수 계산기'!$C$32,0))</f>
        <v>129</v>
      </c>
      <c r="W29" s="19">
        <f>IF(OR($B29-W$5&gt;74, $B29-W$5=73, $B29-W$5=1, $B29-W$5&lt;0),"",ROUND(($B29-W$5)*'점수 계산기'!$C$27+W$5*'점수 계산기'!$C$29+'점수 계산기'!$C$32,0))</f>
        <v>129</v>
      </c>
      <c r="X29" s="19" t="str">
        <f>IF(OR($B29-X$5&gt;74, $B29-X$5=73, $B29-X$5=1, $B29-X$5&lt;0),"",ROUND(($B29-X$5)*'점수 계산기'!$C$27+X$5*'점수 계산기'!$C$29+'점수 계산기'!$C$32,0))</f>
        <v/>
      </c>
      <c r="Y29" s="19">
        <f>IF(OR($B29-Y$5&gt;74, $B29-Y$5=73, $B29-Y$5=1, $B29-Y$5&lt;0),"",ROUND(($B29-Y$5)*'점수 계산기'!$C$27+Y$5*'점수 계산기'!$C$29+'점수 계산기'!$C$32,0))</f>
        <v>129</v>
      </c>
      <c r="Z29" s="19" t="str">
        <f>IF(OR($B29-Z$5&gt;74, $B29-Z$5=73, $B29-Z$5=1, $B29-Z$5&lt;0),"",ROUND(($B29-Z$5)*'점수 계산기'!$C$27+Z$5*'점수 계산기'!$C$29+'점수 계산기'!$C$32,0))</f>
        <v/>
      </c>
      <c r="AA29" s="20" t="str">
        <f>IF(OR($B29-AA$5&gt;74, $B29-AA$5=73, $B29-AA$5=1, $B29-AA$5&lt;0),"",ROUND(($B29-AA$5)*'점수 계산기'!$C$27+AA$5*'점수 계산기'!$C$29+'점수 계산기'!$C$32,0))</f>
        <v/>
      </c>
      <c r="AB29" s="10"/>
      <c r="AC29" s="10">
        <f t="shared" si="1"/>
        <v>128</v>
      </c>
      <c r="AD29" s="10">
        <f t="shared" si="2"/>
        <v>129</v>
      </c>
      <c r="AE29" s="10" t="str">
        <f t="shared" si="3"/>
        <v>128 ~ 129</v>
      </c>
      <c r="AF29" s="10">
        <f t="shared" si="4"/>
        <v>2</v>
      </c>
      <c r="AG29" s="10">
        <f t="shared" si="4"/>
        <v>2</v>
      </c>
      <c r="AH29" s="10">
        <f t="shared" si="5"/>
        <v>2</v>
      </c>
      <c r="AI29" s="10" t="str">
        <f t="shared" si="0"/>
        <v>2등급</v>
      </c>
      <c r="AJ29" s="11" t="e">
        <f>IF(AC29=AD29,VLOOKUP(AE29,'인원 입력 기능'!$B$5:$F$102,6,0), VLOOKUP(AC29,'인원 입력 기능'!$B$5:$F$102,6,0)&amp;" ~ "&amp;VLOOKUP(AD29,'인원 입력 기능'!$B$5:$F$102,6,0))</f>
        <v>#REF!</v>
      </c>
    </row>
    <row r="30" spans="1:36" ht="21" customHeight="1" x14ac:dyDescent="0.45">
      <c r="A30" s="7"/>
      <c r="B30" s="36">
        <v>76</v>
      </c>
      <c r="C30" s="21">
        <f>IF(OR($B30-C$5&gt;74, $B30-C$5=73, $B30-C$5=1, $B30-C$5&lt;0),"",ROUND(($B30-C$5)*'점수 계산기'!$C$27+C$5*'점수 계산기'!$C$29+'점수 계산기'!$C$32,0))</f>
        <v>127</v>
      </c>
      <c r="D30" s="21">
        <f>IF(OR($B30-D$5&gt;74, $B30-D$5=73, $B30-D$5=1, $B30-D$5&lt;0),"",ROUND(($B30-D$5)*'점수 계산기'!$C$27+D$5*'점수 계산기'!$C$29+'점수 계산기'!$C$32,0))</f>
        <v>127</v>
      </c>
      <c r="E30" s="21">
        <f>IF(OR($B30-E$5&gt;74, $B30-E$5=73, $B30-E$5=1, $B30-E$5&lt;0),"",ROUND(($B30-E$5)*'점수 계산기'!$C$27+E$5*'점수 계산기'!$C$29+'점수 계산기'!$C$32,0))</f>
        <v>127</v>
      </c>
      <c r="F30" s="21">
        <f>IF(OR($B30-F$5&gt;74, $B30-F$5=73, $B30-F$5=1, $B30-F$5&lt;0),"",ROUND(($B30-F$5)*'점수 계산기'!$C$27+F$5*'점수 계산기'!$C$29+'점수 계산기'!$C$32,0))</f>
        <v>127</v>
      </c>
      <c r="G30" s="21">
        <f>IF(OR($B30-G$5&gt;74, $B30-G$5=73, $B30-G$5=1, $B30-G$5&lt;0),"",ROUND(($B30-G$5)*'점수 계산기'!$C$27+G$5*'점수 계산기'!$C$29+'점수 계산기'!$C$32,0))</f>
        <v>127</v>
      </c>
      <c r="H30" s="21">
        <f>IF(OR($B30-H$5&gt;74, $B30-H$5=73, $B30-H$5=1, $B30-H$5&lt;0),"",ROUND(($B30-H$5)*'점수 계산기'!$C$27+H$5*'점수 계산기'!$C$29+'점수 계산기'!$C$32,0))</f>
        <v>127</v>
      </c>
      <c r="I30" s="21">
        <f>IF(OR($B30-I$5&gt;74, $B30-I$5=73, $B30-I$5=1, $B30-I$5&lt;0),"",ROUND(($B30-I$5)*'점수 계산기'!$C$27+I$5*'점수 계산기'!$C$29+'점수 계산기'!$C$32,0))</f>
        <v>127</v>
      </c>
      <c r="J30" s="21">
        <f>IF(OR($B30-J$5&gt;74, $B30-J$5=73, $B30-J$5=1, $B30-J$5&lt;0),"",ROUND(($B30-J$5)*'점수 계산기'!$C$27+J$5*'점수 계산기'!$C$29+'점수 계산기'!$C$32,0))</f>
        <v>127</v>
      </c>
      <c r="K30" s="21">
        <f>IF(OR($B30-K$5&gt;74, $B30-K$5=73, $B30-K$5=1, $B30-K$5&lt;0),"",ROUND(($B30-K$5)*'점수 계산기'!$C$27+K$5*'점수 계산기'!$C$29+'점수 계산기'!$C$32,0))</f>
        <v>127</v>
      </c>
      <c r="L30" s="21">
        <f>IF(OR($B30-L$5&gt;74, $B30-L$5=73, $B30-L$5=1, $B30-L$5&lt;0),"",ROUND(($B30-L$5)*'점수 계산기'!$C$27+L$5*'점수 계산기'!$C$29+'점수 계산기'!$C$32,0))</f>
        <v>127</v>
      </c>
      <c r="M30" s="21">
        <f>IF(OR($B30-M$5&gt;74, $B30-M$5=73, $B30-M$5=1, $B30-M$5&lt;0),"",ROUND(($B30-M$5)*'점수 계산기'!$C$27+M$5*'점수 계산기'!$C$29+'점수 계산기'!$C$32,0))</f>
        <v>127</v>
      </c>
      <c r="N30" s="21">
        <f>IF(OR($B30-N$5&gt;74, $B30-N$5=73, $B30-N$5=1, $B30-N$5&lt;0),"",ROUND(($B30-N$5)*'점수 계산기'!$C$27+N$5*'점수 계산기'!$C$29+'점수 계산기'!$C$32,0))</f>
        <v>127</v>
      </c>
      <c r="O30" s="21">
        <f>IF(OR($B30-O$5&gt;74, $B30-O$5=73, $B30-O$5=1, $B30-O$5&lt;0),"",ROUND(($B30-O$5)*'점수 계산기'!$C$27+O$5*'점수 계산기'!$C$29+'점수 계산기'!$C$32,0))</f>
        <v>127</v>
      </c>
      <c r="P30" s="21">
        <f>IF(OR($B30-P$5&gt;74, $B30-P$5=73, $B30-P$5=1, $B30-P$5&lt;0),"",ROUND(($B30-P$5)*'점수 계산기'!$C$27+P$5*'점수 계산기'!$C$29+'점수 계산기'!$C$32,0))</f>
        <v>127</v>
      </c>
      <c r="Q30" s="21">
        <f>IF(OR($B30-Q$5&gt;74, $B30-Q$5=73, $B30-Q$5=1, $B30-Q$5&lt;0),"",ROUND(($B30-Q$5)*'점수 계산기'!$C$27+Q$5*'점수 계산기'!$C$29+'점수 계산기'!$C$32,0))</f>
        <v>128</v>
      </c>
      <c r="R30" s="21">
        <f>IF(OR($B30-R$5&gt;74, $B30-R$5=73, $B30-R$5=1, $B30-R$5&lt;0),"",ROUND(($B30-R$5)*'점수 계산기'!$C$27+R$5*'점수 계산기'!$C$29+'점수 계산기'!$C$32,0))</f>
        <v>128</v>
      </c>
      <c r="S30" s="21">
        <f>IF(OR($B30-S$5&gt;74, $B30-S$5=73, $B30-S$5=1, $B30-S$5&lt;0),"",ROUND(($B30-S$5)*'점수 계산기'!$C$27+S$5*'점수 계산기'!$C$29+'점수 계산기'!$C$32,0))</f>
        <v>128</v>
      </c>
      <c r="T30" s="21">
        <f>IF(OR($B30-T$5&gt;74, $B30-T$5=73, $B30-T$5=1, $B30-T$5&lt;0),"",ROUND(($B30-T$5)*'점수 계산기'!$C$27+T$5*'점수 계산기'!$C$29+'점수 계산기'!$C$32,0))</f>
        <v>128</v>
      </c>
      <c r="U30" s="21">
        <f>IF(OR($B30-U$5&gt;74, $B30-U$5=73, $B30-U$5=1, $B30-U$5&lt;0),"",ROUND(($B30-U$5)*'점수 계산기'!$C$27+U$5*'점수 계산기'!$C$29+'점수 계산기'!$C$32,0))</f>
        <v>128</v>
      </c>
      <c r="V30" s="21">
        <f>IF(OR($B30-V$5&gt;74, $B30-V$5=73, $B30-V$5=1, $B30-V$5&lt;0),"",ROUND(($B30-V$5)*'점수 계산기'!$C$27+V$5*'점수 계산기'!$C$29+'점수 계산기'!$C$32,0))</f>
        <v>128</v>
      </c>
      <c r="W30" s="21">
        <f>IF(OR($B30-W$5&gt;74, $B30-W$5=73, $B30-W$5=1, $B30-W$5&lt;0),"",ROUND(($B30-W$5)*'점수 계산기'!$C$27+W$5*'점수 계산기'!$C$29+'점수 계산기'!$C$32,0))</f>
        <v>128</v>
      </c>
      <c r="X30" s="21">
        <f>IF(OR($B30-X$5&gt;74, $B30-X$5=73, $B30-X$5=1, $B30-X$5&lt;0),"",ROUND(($B30-X$5)*'점수 계산기'!$C$27+X$5*'점수 계산기'!$C$29+'점수 계산기'!$C$32,0))</f>
        <v>128</v>
      </c>
      <c r="Y30" s="21" t="str">
        <f>IF(OR($B30-Y$5&gt;74, $B30-Y$5=73, $B30-Y$5=1, $B30-Y$5&lt;0),"",ROUND(($B30-Y$5)*'점수 계산기'!$C$27+Y$5*'점수 계산기'!$C$29+'점수 계산기'!$C$32,0))</f>
        <v/>
      </c>
      <c r="Z30" s="21">
        <f>IF(OR($B30-Z$5&gt;74, $B30-Z$5=73, $B30-Z$5=1, $B30-Z$5&lt;0),"",ROUND(($B30-Z$5)*'점수 계산기'!$C$27+Z$5*'점수 계산기'!$C$29+'점수 계산기'!$C$32,0))</f>
        <v>128</v>
      </c>
      <c r="AA30" s="22" t="str">
        <f>IF(OR($B30-AA$5&gt;74, $B30-AA$5=73, $B30-AA$5=1, $B30-AA$5&lt;0),"",ROUND(($B30-AA$5)*'점수 계산기'!$C$27+AA$5*'점수 계산기'!$C$29+'점수 계산기'!$C$32,0))</f>
        <v/>
      </c>
      <c r="AB30" s="10"/>
      <c r="AC30" s="10">
        <f t="shared" si="1"/>
        <v>127</v>
      </c>
      <c r="AD30" s="10">
        <f t="shared" si="2"/>
        <v>128</v>
      </c>
      <c r="AE30" s="10" t="str">
        <f t="shared" si="3"/>
        <v>127 ~ 128</v>
      </c>
      <c r="AF30" s="10">
        <f t="shared" si="4"/>
        <v>2</v>
      </c>
      <c r="AG30" s="10">
        <f t="shared" si="4"/>
        <v>2</v>
      </c>
      <c r="AH30" s="10">
        <f t="shared" si="5"/>
        <v>2</v>
      </c>
      <c r="AI30" s="10" t="str">
        <f t="shared" si="0"/>
        <v>2등급</v>
      </c>
      <c r="AJ30" s="11" t="e">
        <f>IF(AC30=AD30,VLOOKUP(AE30,'인원 입력 기능'!$B$5:$F$102,6,0), VLOOKUP(AC30,'인원 입력 기능'!$B$5:$F$102,6,0)&amp;" ~ "&amp;VLOOKUP(AD30,'인원 입력 기능'!$B$5:$F$102,6,0))</f>
        <v>#REF!</v>
      </c>
    </row>
    <row r="31" spans="1:36" ht="21" customHeight="1" x14ac:dyDescent="0.45">
      <c r="A31" s="7"/>
      <c r="B31" s="36">
        <v>75</v>
      </c>
      <c r="C31" s="21">
        <f>IF(OR($B31-C$5&gt;74, $B31-C$5=73, $B31-C$5=1, $B31-C$5&lt;0),"",ROUND(($B31-C$5)*'점수 계산기'!$C$27+C$5*'점수 계산기'!$C$29+'점수 계산기'!$C$32,0))</f>
        <v>126</v>
      </c>
      <c r="D31" s="21">
        <f>IF(OR($B31-D$5&gt;74, $B31-D$5=73, $B31-D$5=1, $B31-D$5&lt;0),"",ROUND(($B31-D$5)*'점수 계산기'!$C$27+D$5*'점수 계산기'!$C$29+'점수 계산기'!$C$32,0))</f>
        <v>126</v>
      </c>
      <c r="E31" s="21">
        <f>IF(OR($B31-E$5&gt;74, $B31-E$5=73, $B31-E$5=1, $B31-E$5&lt;0),"",ROUND(($B31-E$5)*'점수 계산기'!$C$27+E$5*'점수 계산기'!$C$29+'점수 계산기'!$C$32,0))</f>
        <v>126</v>
      </c>
      <c r="F31" s="21">
        <f>IF(OR($B31-F$5&gt;74, $B31-F$5=73, $B31-F$5=1, $B31-F$5&lt;0),"",ROUND(($B31-F$5)*'점수 계산기'!$C$27+F$5*'점수 계산기'!$C$29+'점수 계산기'!$C$32,0))</f>
        <v>126</v>
      </c>
      <c r="G31" s="21">
        <f>IF(OR($B31-G$5&gt;74, $B31-G$5=73, $B31-G$5=1, $B31-G$5&lt;0),"",ROUND(($B31-G$5)*'점수 계산기'!$C$27+G$5*'점수 계산기'!$C$29+'점수 계산기'!$C$32,0))</f>
        <v>126</v>
      </c>
      <c r="H31" s="21">
        <f>IF(OR($B31-H$5&gt;74, $B31-H$5=73, $B31-H$5=1, $B31-H$5&lt;0),"",ROUND(($B31-H$5)*'점수 계산기'!$C$27+H$5*'점수 계산기'!$C$29+'점수 계산기'!$C$32,0))</f>
        <v>126</v>
      </c>
      <c r="I31" s="21">
        <f>IF(OR($B31-I$5&gt;74, $B31-I$5=73, $B31-I$5=1, $B31-I$5&lt;0),"",ROUND(($B31-I$5)*'점수 계산기'!$C$27+I$5*'점수 계산기'!$C$29+'점수 계산기'!$C$32,0))</f>
        <v>126</v>
      </c>
      <c r="J31" s="21">
        <f>IF(OR($B31-J$5&gt;74, $B31-J$5=73, $B31-J$5=1, $B31-J$5&lt;0),"",ROUND(($B31-J$5)*'점수 계산기'!$C$27+J$5*'점수 계산기'!$C$29+'점수 계산기'!$C$32,0))</f>
        <v>126</v>
      </c>
      <c r="K31" s="21">
        <f>IF(OR($B31-K$5&gt;74, $B31-K$5=73, $B31-K$5=1, $B31-K$5&lt;0),"",ROUND(($B31-K$5)*'점수 계산기'!$C$27+K$5*'점수 계산기'!$C$29+'점수 계산기'!$C$32,0))</f>
        <v>126</v>
      </c>
      <c r="L31" s="21">
        <f>IF(OR($B31-L$5&gt;74, $B31-L$5=73, $B31-L$5=1, $B31-L$5&lt;0),"",ROUND(($B31-L$5)*'점수 계산기'!$C$27+L$5*'점수 계산기'!$C$29+'점수 계산기'!$C$32,0))</f>
        <v>126</v>
      </c>
      <c r="M31" s="21">
        <f>IF(OR($B31-M$5&gt;74, $B31-M$5=73, $B31-M$5=1, $B31-M$5&lt;0),"",ROUND(($B31-M$5)*'점수 계산기'!$C$27+M$5*'점수 계산기'!$C$29+'점수 계산기'!$C$32,0))</f>
        <v>127</v>
      </c>
      <c r="N31" s="21">
        <f>IF(OR($B31-N$5&gt;74, $B31-N$5=73, $B31-N$5=1, $B31-N$5&lt;0),"",ROUND(($B31-N$5)*'점수 계산기'!$C$27+N$5*'점수 계산기'!$C$29+'점수 계산기'!$C$32,0))</f>
        <v>127</v>
      </c>
      <c r="O31" s="21">
        <f>IF(OR($B31-O$5&gt;74, $B31-O$5=73, $B31-O$5=1, $B31-O$5&lt;0),"",ROUND(($B31-O$5)*'점수 계산기'!$C$27+O$5*'점수 계산기'!$C$29+'점수 계산기'!$C$32,0))</f>
        <v>127</v>
      </c>
      <c r="P31" s="21">
        <f>IF(OR($B31-P$5&gt;74, $B31-P$5=73, $B31-P$5=1, $B31-P$5&lt;0),"",ROUND(($B31-P$5)*'점수 계산기'!$C$27+P$5*'점수 계산기'!$C$29+'점수 계산기'!$C$32,0))</f>
        <v>127</v>
      </c>
      <c r="Q31" s="21">
        <f>IF(OR($B31-Q$5&gt;74, $B31-Q$5=73, $B31-Q$5=1, $B31-Q$5&lt;0),"",ROUND(($B31-Q$5)*'점수 계산기'!$C$27+Q$5*'점수 계산기'!$C$29+'점수 계산기'!$C$32,0))</f>
        <v>127</v>
      </c>
      <c r="R31" s="21">
        <f>IF(OR($B31-R$5&gt;74, $B31-R$5=73, $B31-R$5=1, $B31-R$5&lt;0),"",ROUND(($B31-R$5)*'점수 계산기'!$C$27+R$5*'점수 계산기'!$C$29+'점수 계산기'!$C$32,0))</f>
        <v>127</v>
      </c>
      <c r="S31" s="21">
        <f>IF(OR($B31-S$5&gt;74, $B31-S$5=73, $B31-S$5=1, $B31-S$5&lt;0),"",ROUND(($B31-S$5)*'점수 계산기'!$C$27+S$5*'점수 계산기'!$C$29+'점수 계산기'!$C$32,0))</f>
        <v>127</v>
      </c>
      <c r="T31" s="21">
        <f>IF(OR($B31-T$5&gt;74, $B31-T$5=73, $B31-T$5=1, $B31-T$5&lt;0),"",ROUND(($B31-T$5)*'점수 계산기'!$C$27+T$5*'점수 계산기'!$C$29+'점수 계산기'!$C$32,0))</f>
        <v>127</v>
      </c>
      <c r="U31" s="21">
        <f>IF(OR($B31-U$5&gt;74, $B31-U$5=73, $B31-U$5=1, $B31-U$5&lt;0),"",ROUND(($B31-U$5)*'점수 계산기'!$C$27+U$5*'점수 계산기'!$C$29+'점수 계산기'!$C$32,0))</f>
        <v>127</v>
      </c>
      <c r="V31" s="21">
        <f>IF(OR($B31-V$5&gt;74, $B31-V$5=73, $B31-V$5=1, $B31-V$5&lt;0),"",ROUND(($B31-V$5)*'점수 계산기'!$C$27+V$5*'점수 계산기'!$C$29+'점수 계산기'!$C$32,0))</f>
        <v>127</v>
      </c>
      <c r="W31" s="21">
        <f>IF(OR($B31-W$5&gt;74, $B31-W$5=73, $B31-W$5=1, $B31-W$5&lt;0),"",ROUND(($B31-W$5)*'점수 계산기'!$C$27+W$5*'점수 계산기'!$C$29+'점수 계산기'!$C$32,0))</f>
        <v>127</v>
      </c>
      <c r="X31" s="21">
        <f>IF(OR($B31-X$5&gt;74, $B31-X$5=73, $B31-X$5=1, $B31-X$5&lt;0),"",ROUND(($B31-X$5)*'점수 계산기'!$C$27+X$5*'점수 계산기'!$C$29+'점수 계산기'!$C$32,0))</f>
        <v>127</v>
      </c>
      <c r="Y31" s="21">
        <f>IF(OR($B31-Y$5&gt;74, $B31-Y$5=73, $B31-Y$5=1, $B31-Y$5&lt;0),"",ROUND(($B31-Y$5)*'점수 계산기'!$C$27+Y$5*'점수 계산기'!$C$29+'점수 계산기'!$C$32,0))</f>
        <v>127</v>
      </c>
      <c r="Z31" s="21" t="str">
        <f>IF(OR($B31-Z$5&gt;74, $B31-Z$5=73, $B31-Z$5=1, $B31-Z$5&lt;0),"",ROUND(($B31-Z$5)*'점수 계산기'!$C$27+Z$5*'점수 계산기'!$C$29+'점수 계산기'!$C$32,0))</f>
        <v/>
      </c>
      <c r="AA31" s="22" t="str">
        <f>IF(OR($B31-AA$5&gt;74, $B31-AA$5=73, $B31-AA$5=1, $B31-AA$5&lt;0),"",ROUND(($B31-AA$5)*'점수 계산기'!$C$27+AA$5*'점수 계산기'!$C$29+'점수 계산기'!$C$32,0))</f>
        <v/>
      </c>
      <c r="AB31" s="10"/>
      <c r="AC31" s="10">
        <f t="shared" si="1"/>
        <v>126</v>
      </c>
      <c r="AD31" s="10">
        <f t="shared" si="2"/>
        <v>127</v>
      </c>
      <c r="AE31" s="10" t="str">
        <f t="shared" si="3"/>
        <v>126 ~ 127</v>
      </c>
      <c r="AF31" s="10">
        <f t="shared" si="4"/>
        <v>2</v>
      </c>
      <c r="AG31" s="10">
        <f t="shared" si="4"/>
        <v>2</v>
      </c>
      <c r="AH31" s="10">
        <f t="shared" si="5"/>
        <v>2</v>
      </c>
      <c r="AI31" s="10" t="str">
        <f t="shared" si="0"/>
        <v>2등급</v>
      </c>
      <c r="AJ31" s="11" t="e">
        <f>IF(AC31=AD31,VLOOKUP(AE31,'인원 입력 기능'!$B$5:$F$102,6,0), VLOOKUP(AC31,'인원 입력 기능'!$B$5:$F$102,6,0)&amp;" ~ "&amp;VLOOKUP(AD31,'인원 입력 기능'!$B$5:$F$102,6,0))</f>
        <v>#REF!</v>
      </c>
    </row>
    <row r="32" spans="1:36" ht="21" customHeight="1" x14ac:dyDescent="0.45">
      <c r="A32" s="7"/>
      <c r="B32" s="36">
        <v>74</v>
      </c>
      <c r="C32" s="21">
        <f>IF(OR($B32-C$5&gt;74, $B32-C$5=73, $B32-C$5=1, $B32-C$5&lt;0),"",ROUND(($B32-C$5)*'점수 계산기'!$C$27+C$5*'점수 계산기'!$C$29+'점수 계산기'!$C$32,0))</f>
        <v>125</v>
      </c>
      <c r="D32" s="21">
        <f>IF(OR($B32-D$5&gt;74, $B32-D$5=73, $B32-D$5=1, $B32-D$5&lt;0),"",ROUND(($B32-D$5)*'점수 계산기'!$C$27+D$5*'점수 계산기'!$C$29+'점수 계산기'!$C$32,0))</f>
        <v>125</v>
      </c>
      <c r="E32" s="21">
        <f>IF(OR($B32-E$5&gt;74, $B32-E$5=73, $B32-E$5=1, $B32-E$5&lt;0),"",ROUND(($B32-E$5)*'점수 계산기'!$C$27+E$5*'점수 계산기'!$C$29+'점수 계산기'!$C$32,0))</f>
        <v>125</v>
      </c>
      <c r="F32" s="21">
        <f>IF(OR($B32-F$5&gt;74, $B32-F$5=73, $B32-F$5=1, $B32-F$5&lt;0),"",ROUND(($B32-F$5)*'점수 계산기'!$C$27+F$5*'점수 계산기'!$C$29+'점수 계산기'!$C$32,0))</f>
        <v>125</v>
      </c>
      <c r="G32" s="21">
        <f>IF(OR($B32-G$5&gt;74, $B32-G$5=73, $B32-G$5=1, $B32-G$5&lt;0),"",ROUND(($B32-G$5)*'점수 계산기'!$C$27+G$5*'점수 계산기'!$C$29+'점수 계산기'!$C$32,0))</f>
        <v>125</v>
      </c>
      <c r="H32" s="21">
        <f>IF(OR($B32-H$5&gt;74, $B32-H$5=73, $B32-H$5=1, $B32-H$5&lt;0),"",ROUND(($B32-H$5)*'점수 계산기'!$C$27+H$5*'점수 계산기'!$C$29+'점수 계산기'!$C$32,0))</f>
        <v>125</v>
      </c>
      <c r="I32" s="21">
        <f>IF(OR($B32-I$5&gt;74, $B32-I$5=73, $B32-I$5=1, $B32-I$5&lt;0),"",ROUND(($B32-I$5)*'점수 계산기'!$C$27+I$5*'점수 계산기'!$C$29+'점수 계산기'!$C$32,0))</f>
        <v>126</v>
      </c>
      <c r="J32" s="21">
        <f>IF(OR($B32-J$5&gt;74, $B32-J$5=73, $B32-J$5=1, $B32-J$5&lt;0),"",ROUND(($B32-J$5)*'점수 계산기'!$C$27+J$5*'점수 계산기'!$C$29+'점수 계산기'!$C$32,0))</f>
        <v>126</v>
      </c>
      <c r="K32" s="21">
        <f>IF(OR($B32-K$5&gt;74, $B32-K$5=73, $B32-K$5=1, $B32-K$5&lt;0),"",ROUND(($B32-K$5)*'점수 계산기'!$C$27+K$5*'점수 계산기'!$C$29+'점수 계산기'!$C$32,0))</f>
        <v>126</v>
      </c>
      <c r="L32" s="21">
        <f>IF(OR($B32-L$5&gt;74, $B32-L$5=73, $B32-L$5=1, $B32-L$5&lt;0),"",ROUND(($B32-L$5)*'점수 계산기'!$C$27+L$5*'점수 계산기'!$C$29+'점수 계산기'!$C$32,0))</f>
        <v>126</v>
      </c>
      <c r="M32" s="21">
        <f>IF(OR($B32-M$5&gt;74, $B32-M$5=73, $B32-M$5=1, $B32-M$5&lt;0),"",ROUND(($B32-M$5)*'점수 계산기'!$C$27+M$5*'점수 계산기'!$C$29+'점수 계산기'!$C$32,0))</f>
        <v>126</v>
      </c>
      <c r="N32" s="21">
        <f>IF(OR($B32-N$5&gt;74, $B32-N$5=73, $B32-N$5=1, $B32-N$5&lt;0),"",ROUND(($B32-N$5)*'점수 계산기'!$C$27+N$5*'점수 계산기'!$C$29+'점수 계산기'!$C$32,0))</f>
        <v>126</v>
      </c>
      <c r="O32" s="21">
        <f>IF(OR($B32-O$5&gt;74, $B32-O$5=73, $B32-O$5=1, $B32-O$5&lt;0),"",ROUND(($B32-O$5)*'점수 계산기'!$C$27+O$5*'점수 계산기'!$C$29+'점수 계산기'!$C$32,0))</f>
        <v>126</v>
      </c>
      <c r="P32" s="21">
        <f>IF(OR($B32-P$5&gt;74, $B32-P$5=73, $B32-P$5=1, $B32-P$5&lt;0),"",ROUND(($B32-P$5)*'점수 계산기'!$C$27+P$5*'점수 계산기'!$C$29+'점수 계산기'!$C$32,0))</f>
        <v>126</v>
      </c>
      <c r="Q32" s="21">
        <f>IF(OR($B32-Q$5&gt;74, $B32-Q$5=73, $B32-Q$5=1, $B32-Q$5&lt;0),"",ROUND(($B32-Q$5)*'점수 계산기'!$C$27+Q$5*'점수 계산기'!$C$29+'점수 계산기'!$C$32,0))</f>
        <v>126</v>
      </c>
      <c r="R32" s="21">
        <f>IF(OR($B32-R$5&gt;74, $B32-R$5=73, $B32-R$5=1, $B32-R$5&lt;0),"",ROUND(($B32-R$5)*'점수 계산기'!$C$27+R$5*'점수 계산기'!$C$29+'점수 계산기'!$C$32,0))</f>
        <v>126</v>
      </c>
      <c r="S32" s="21">
        <f>IF(OR($B32-S$5&gt;74, $B32-S$5=73, $B32-S$5=1, $B32-S$5&lt;0),"",ROUND(($B32-S$5)*'점수 계산기'!$C$27+S$5*'점수 계산기'!$C$29+'점수 계산기'!$C$32,0))</f>
        <v>126</v>
      </c>
      <c r="T32" s="21">
        <f>IF(OR($B32-T$5&gt;74, $B32-T$5=73, $B32-T$5=1, $B32-T$5&lt;0),"",ROUND(($B32-T$5)*'점수 계산기'!$C$27+T$5*'점수 계산기'!$C$29+'점수 계산기'!$C$32,0))</f>
        <v>126</v>
      </c>
      <c r="U32" s="21">
        <f>IF(OR($B32-U$5&gt;74, $B32-U$5=73, $B32-U$5=1, $B32-U$5&lt;0),"",ROUND(($B32-U$5)*'점수 계산기'!$C$27+U$5*'점수 계산기'!$C$29+'점수 계산기'!$C$32,0))</f>
        <v>126</v>
      </c>
      <c r="V32" s="21">
        <f>IF(OR($B32-V$5&gt;74, $B32-V$5=73, $B32-V$5=1, $B32-V$5&lt;0),"",ROUND(($B32-V$5)*'점수 계산기'!$C$27+V$5*'점수 계산기'!$C$29+'점수 계산기'!$C$32,0))</f>
        <v>126</v>
      </c>
      <c r="W32" s="21">
        <f>IF(OR($B32-W$5&gt;74, $B32-W$5=73, $B32-W$5=1, $B32-W$5&lt;0),"",ROUND(($B32-W$5)*'점수 계산기'!$C$27+W$5*'점수 계산기'!$C$29+'점수 계산기'!$C$32,0))</f>
        <v>126</v>
      </c>
      <c r="X32" s="21">
        <f>IF(OR($B32-X$5&gt;74, $B32-X$5=73, $B32-X$5=1, $B32-X$5&lt;0),"",ROUND(($B32-X$5)*'점수 계산기'!$C$27+X$5*'점수 계산기'!$C$29+'점수 계산기'!$C$32,0))</f>
        <v>126</v>
      </c>
      <c r="Y32" s="21">
        <f>IF(OR($B32-Y$5&gt;74, $B32-Y$5=73, $B32-Y$5=1, $B32-Y$5&lt;0),"",ROUND(($B32-Y$5)*'점수 계산기'!$C$27+Y$5*'점수 계산기'!$C$29+'점수 계산기'!$C$32,0))</f>
        <v>126</v>
      </c>
      <c r="Z32" s="21">
        <f>IF(OR($B32-Z$5&gt;74, $B32-Z$5=73, $B32-Z$5=1, $B32-Z$5&lt;0),"",ROUND(($B32-Z$5)*'점수 계산기'!$C$27+Z$5*'점수 계산기'!$C$29+'점수 계산기'!$C$32,0))</f>
        <v>126</v>
      </c>
      <c r="AA32" s="22">
        <f>IF(OR($B32-AA$5&gt;74, $B32-AA$5=73, $B32-AA$5=1, $B32-AA$5&lt;0),"",ROUND(($B32-AA$5)*'점수 계산기'!$C$27+AA$5*'점수 계산기'!$C$29+'점수 계산기'!$C$32,0))</f>
        <v>126</v>
      </c>
      <c r="AB32" s="10"/>
      <c r="AC32" s="10">
        <f t="shared" si="1"/>
        <v>125</v>
      </c>
      <c r="AD32" s="10">
        <f t="shared" si="2"/>
        <v>126</v>
      </c>
      <c r="AE32" s="10" t="str">
        <f t="shared" si="3"/>
        <v>125 ~ 126</v>
      </c>
      <c r="AF32" s="10">
        <f t="shared" si="4"/>
        <v>3</v>
      </c>
      <c r="AG32" s="10">
        <f t="shared" si="4"/>
        <v>2</v>
      </c>
      <c r="AH32" s="10" t="str">
        <f t="shared" si="5"/>
        <v>3 ~ 2</v>
      </c>
      <c r="AI32" s="10" t="str">
        <f t="shared" si="0"/>
        <v>조건부 2등급</v>
      </c>
      <c r="AJ32" s="11" t="e">
        <f>IF(AC32=AD32,VLOOKUP(AE32,'인원 입력 기능'!$B$5:$F$102,6,0), VLOOKUP(AC32,'인원 입력 기능'!$B$5:$F$102,6,0)&amp;" ~ "&amp;VLOOKUP(AD32,'인원 입력 기능'!$B$5:$F$102,6,0))</f>
        <v>#REF!</v>
      </c>
    </row>
    <row r="33" spans="1:36" ht="21" customHeight="1" x14ac:dyDescent="0.45">
      <c r="A33" s="7"/>
      <c r="B33" s="36">
        <v>73</v>
      </c>
      <c r="C33" s="21">
        <f>IF(OR($B33-C$5&gt;74, $B33-C$5=73, $B33-C$5=1, $B33-C$5&lt;0),"",ROUND(($B33-C$5)*'점수 계산기'!$C$27+C$5*'점수 계산기'!$C$29+'점수 계산기'!$C$32,0))</f>
        <v>124</v>
      </c>
      <c r="D33" s="21">
        <f>IF(OR($B33-D$5&gt;74, $B33-D$5=73, $B33-D$5=1, $B33-D$5&lt;0),"",ROUND(($B33-D$5)*'점수 계산기'!$C$27+D$5*'점수 계산기'!$C$29+'점수 계산기'!$C$32,0))</f>
        <v>124</v>
      </c>
      <c r="E33" s="21">
        <f>IF(OR($B33-E$5&gt;74, $B33-E$5=73, $B33-E$5=1, $B33-E$5&lt;0),"",ROUND(($B33-E$5)*'점수 계산기'!$C$27+E$5*'점수 계산기'!$C$29+'점수 계산기'!$C$32,0))</f>
        <v>125</v>
      </c>
      <c r="F33" s="21">
        <f>IF(OR($B33-F$5&gt;74, $B33-F$5=73, $B33-F$5=1, $B33-F$5&lt;0),"",ROUND(($B33-F$5)*'점수 계산기'!$C$27+F$5*'점수 계산기'!$C$29+'점수 계산기'!$C$32,0))</f>
        <v>125</v>
      </c>
      <c r="G33" s="21">
        <f>IF(OR($B33-G$5&gt;74, $B33-G$5=73, $B33-G$5=1, $B33-G$5&lt;0),"",ROUND(($B33-G$5)*'점수 계산기'!$C$27+G$5*'점수 계산기'!$C$29+'점수 계산기'!$C$32,0))</f>
        <v>125</v>
      </c>
      <c r="H33" s="21">
        <f>IF(OR($B33-H$5&gt;74, $B33-H$5=73, $B33-H$5=1, $B33-H$5&lt;0),"",ROUND(($B33-H$5)*'점수 계산기'!$C$27+H$5*'점수 계산기'!$C$29+'점수 계산기'!$C$32,0))</f>
        <v>125</v>
      </c>
      <c r="I33" s="21">
        <f>IF(OR($B33-I$5&gt;74, $B33-I$5=73, $B33-I$5=1, $B33-I$5&lt;0),"",ROUND(($B33-I$5)*'점수 계산기'!$C$27+I$5*'점수 계산기'!$C$29+'점수 계산기'!$C$32,0))</f>
        <v>125</v>
      </c>
      <c r="J33" s="21">
        <f>IF(OR($B33-J$5&gt;74, $B33-J$5=73, $B33-J$5=1, $B33-J$5&lt;0),"",ROUND(($B33-J$5)*'점수 계산기'!$C$27+J$5*'점수 계산기'!$C$29+'점수 계산기'!$C$32,0))</f>
        <v>125</v>
      </c>
      <c r="K33" s="21">
        <f>IF(OR($B33-K$5&gt;74, $B33-K$5=73, $B33-K$5=1, $B33-K$5&lt;0),"",ROUND(($B33-K$5)*'점수 계산기'!$C$27+K$5*'점수 계산기'!$C$29+'점수 계산기'!$C$32,0))</f>
        <v>125</v>
      </c>
      <c r="L33" s="21">
        <f>IF(OR($B33-L$5&gt;74, $B33-L$5=73, $B33-L$5=1, $B33-L$5&lt;0),"",ROUND(($B33-L$5)*'점수 계산기'!$C$27+L$5*'점수 계산기'!$C$29+'점수 계산기'!$C$32,0))</f>
        <v>125</v>
      </c>
      <c r="M33" s="21">
        <f>IF(OR($B33-M$5&gt;74, $B33-M$5=73, $B33-M$5=1, $B33-M$5&lt;0),"",ROUND(($B33-M$5)*'점수 계산기'!$C$27+M$5*'점수 계산기'!$C$29+'점수 계산기'!$C$32,0))</f>
        <v>125</v>
      </c>
      <c r="N33" s="21">
        <f>IF(OR($B33-N$5&gt;74, $B33-N$5=73, $B33-N$5=1, $B33-N$5&lt;0),"",ROUND(($B33-N$5)*'점수 계산기'!$C$27+N$5*'점수 계산기'!$C$29+'점수 계산기'!$C$32,0))</f>
        <v>125</v>
      </c>
      <c r="O33" s="21">
        <f>IF(OR($B33-O$5&gt;74, $B33-O$5=73, $B33-O$5=1, $B33-O$5&lt;0),"",ROUND(($B33-O$5)*'점수 계산기'!$C$27+O$5*'점수 계산기'!$C$29+'점수 계산기'!$C$32,0))</f>
        <v>125</v>
      </c>
      <c r="P33" s="21">
        <f>IF(OR($B33-P$5&gt;74, $B33-P$5=73, $B33-P$5=1, $B33-P$5&lt;0),"",ROUND(($B33-P$5)*'점수 계산기'!$C$27+P$5*'점수 계산기'!$C$29+'점수 계산기'!$C$32,0))</f>
        <v>125</v>
      </c>
      <c r="Q33" s="21">
        <f>IF(OR($B33-Q$5&gt;74, $B33-Q$5=73, $B33-Q$5=1, $B33-Q$5&lt;0),"",ROUND(($B33-Q$5)*'점수 계산기'!$C$27+Q$5*'점수 계산기'!$C$29+'점수 계산기'!$C$32,0))</f>
        <v>125</v>
      </c>
      <c r="R33" s="21">
        <f>IF(OR($B33-R$5&gt;74, $B33-R$5=73, $B33-R$5=1, $B33-R$5&lt;0),"",ROUND(($B33-R$5)*'점수 계산기'!$C$27+R$5*'점수 계산기'!$C$29+'점수 계산기'!$C$32,0))</f>
        <v>125</v>
      </c>
      <c r="S33" s="21">
        <f>IF(OR($B33-S$5&gt;74, $B33-S$5=73, $B33-S$5=1, $B33-S$5&lt;0),"",ROUND(($B33-S$5)*'점수 계산기'!$C$27+S$5*'점수 계산기'!$C$29+'점수 계산기'!$C$32,0))</f>
        <v>125</v>
      </c>
      <c r="T33" s="21">
        <f>IF(OR($B33-T$5&gt;74, $B33-T$5=73, $B33-T$5=1, $B33-T$5&lt;0),"",ROUND(($B33-T$5)*'점수 계산기'!$C$27+T$5*'점수 계산기'!$C$29+'점수 계산기'!$C$32,0))</f>
        <v>125</v>
      </c>
      <c r="U33" s="21">
        <f>IF(OR($B33-U$5&gt;74, $B33-U$5=73, $B33-U$5=1, $B33-U$5&lt;0),"",ROUND(($B33-U$5)*'점수 계산기'!$C$27+U$5*'점수 계산기'!$C$29+'점수 계산기'!$C$32,0))</f>
        <v>125</v>
      </c>
      <c r="V33" s="21">
        <f>IF(OR($B33-V$5&gt;74, $B33-V$5=73, $B33-V$5=1, $B33-V$5&lt;0),"",ROUND(($B33-V$5)*'점수 계산기'!$C$27+V$5*'점수 계산기'!$C$29+'점수 계산기'!$C$32,0))</f>
        <v>125</v>
      </c>
      <c r="W33" s="21">
        <f>IF(OR($B33-W$5&gt;74, $B33-W$5=73, $B33-W$5=1, $B33-W$5&lt;0),"",ROUND(($B33-W$5)*'점수 계산기'!$C$27+W$5*'점수 계산기'!$C$29+'점수 계산기'!$C$32,0))</f>
        <v>125</v>
      </c>
      <c r="X33" s="21">
        <f>IF(OR($B33-X$5&gt;74, $B33-X$5=73, $B33-X$5=1, $B33-X$5&lt;0),"",ROUND(($B33-X$5)*'점수 계산기'!$C$27+X$5*'점수 계산기'!$C$29+'점수 계산기'!$C$32,0))</f>
        <v>125</v>
      </c>
      <c r="Y33" s="21">
        <f>IF(OR($B33-Y$5&gt;74, $B33-Y$5=73, $B33-Y$5=1, $B33-Y$5&lt;0),"",ROUND(($B33-Y$5)*'점수 계산기'!$C$27+Y$5*'점수 계산기'!$C$29+'점수 계산기'!$C$32,0))</f>
        <v>125</v>
      </c>
      <c r="Z33" s="21">
        <f>IF(OR($B33-Z$5&gt;74, $B33-Z$5=73, $B33-Z$5=1, $B33-Z$5&lt;0),"",ROUND(($B33-Z$5)*'점수 계산기'!$C$27+Z$5*'점수 계산기'!$C$29+'점수 계산기'!$C$32,0))</f>
        <v>126</v>
      </c>
      <c r="AA33" s="22" t="str">
        <f>IF(OR($B33-AA$5&gt;74, $B33-AA$5=73, $B33-AA$5=1, $B33-AA$5&lt;0),"",ROUND(($B33-AA$5)*'점수 계산기'!$C$27+AA$5*'점수 계산기'!$C$29+'점수 계산기'!$C$32,0))</f>
        <v/>
      </c>
      <c r="AB33" s="10"/>
      <c r="AC33" s="10">
        <f t="shared" si="1"/>
        <v>124</v>
      </c>
      <c r="AD33" s="10">
        <f t="shared" si="2"/>
        <v>126</v>
      </c>
      <c r="AE33" s="10" t="str">
        <f t="shared" si="3"/>
        <v>124 ~ 126</v>
      </c>
      <c r="AF33" s="10">
        <f t="shared" si="4"/>
        <v>3</v>
      </c>
      <c r="AG33" s="10">
        <f t="shared" si="4"/>
        <v>2</v>
      </c>
      <c r="AH33" s="10" t="str">
        <f t="shared" si="5"/>
        <v>3 ~ 2</v>
      </c>
      <c r="AI33" s="10" t="str">
        <f t="shared" si="0"/>
        <v>조건부 2등급</v>
      </c>
      <c r="AJ33" s="11" t="e">
        <f>IF(AC33=AD33,VLOOKUP(AE33,'인원 입력 기능'!$B$5:$F$102,6,0), VLOOKUP(AC33,'인원 입력 기능'!$B$5:$F$102,6,0)&amp;" ~ "&amp;VLOOKUP(AD33,'인원 입력 기능'!$B$5:$F$102,6,0))</f>
        <v>#REF!</v>
      </c>
    </row>
    <row r="34" spans="1:36" ht="21" customHeight="1" x14ac:dyDescent="0.45">
      <c r="A34" s="7"/>
      <c r="B34" s="37">
        <v>72</v>
      </c>
      <c r="C34" s="23">
        <f>IF(OR($B34-C$5&gt;74, $B34-C$5=73, $B34-C$5=1, $B34-C$5&lt;0),"",ROUND(($B34-C$5)*'점수 계산기'!$C$27+C$5*'점수 계산기'!$C$29+'점수 계산기'!$C$32,0))</f>
        <v>124</v>
      </c>
      <c r="D34" s="23">
        <f>IF(OR($B34-D$5&gt;74, $B34-D$5=73, $B34-D$5=1, $B34-D$5&lt;0),"",ROUND(($B34-D$5)*'점수 계산기'!$C$27+D$5*'점수 계산기'!$C$29+'점수 계산기'!$C$32,0))</f>
        <v>124</v>
      </c>
      <c r="E34" s="23">
        <f>IF(OR($B34-E$5&gt;74, $B34-E$5=73, $B34-E$5=1, $B34-E$5&lt;0),"",ROUND(($B34-E$5)*'점수 계산기'!$C$27+E$5*'점수 계산기'!$C$29+'점수 계산기'!$C$32,0))</f>
        <v>124</v>
      </c>
      <c r="F34" s="23">
        <f>IF(OR($B34-F$5&gt;74, $B34-F$5=73, $B34-F$5=1, $B34-F$5&lt;0),"",ROUND(($B34-F$5)*'점수 계산기'!$C$27+F$5*'점수 계산기'!$C$29+'점수 계산기'!$C$32,0))</f>
        <v>124</v>
      </c>
      <c r="G34" s="23">
        <f>IF(OR($B34-G$5&gt;74, $B34-G$5=73, $B34-G$5=1, $B34-G$5&lt;0),"",ROUND(($B34-G$5)*'점수 계산기'!$C$27+G$5*'점수 계산기'!$C$29+'점수 계산기'!$C$32,0))</f>
        <v>124</v>
      </c>
      <c r="H34" s="23">
        <f>IF(OR($B34-H$5&gt;74, $B34-H$5=73, $B34-H$5=1, $B34-H$5&lt;0),"",ROUND(($B34-H$5)*'점수 계산기'!$C$27+H$5*'점수 계산기'!$C$29+'점수 계산기'!$C$32,0))</f>
        <v>124</v>
      </c>
      <c r="I34" s="23">
        <f>IF(OR($B34-I$5&gt;74, $B34-I$5=73, $B34-I$5=1, $B34-I$5&lt;0),"",ROUND(($B34-I$5)*'점수 계산기'!$C$27+I$5*'점수 계산기'!$C$29+'점수 계산기'!$C$32,0))</f>
        <v>124</v>
      </c>
      <c r="J34" s="23">
        <f>IF(OR($B34-J$5&gt;74, $B34-J$5=73, $B34-J$5=1, $B34-J$5&lt;0),"",ROUND(($B34-J$5)*'점수 계산기'!$C$27+J$5*'점수 계산기'!$C$29+'점수 계산기'!$C$32,0))</f>
        <v>124</v>
      </c>
      <c r="K34" s="23">
        <f>IF(OR($B34-K$5&gt;74, $B34-K$5=73, $B34-K$5=1, $B34-K$5&lt;0),"",ROUND(($B34-K$5)*'점수 계산기'!$C$27+K$5*'점수 계산기'!$C$29+'점수 계산기'!$C$32,0))</f>
        <v>124</v>
      </c>
      <c r="L34" s="23">
        <f>IF(OR($B34-L$5&gt;74, $B34-L$5=73, $B34-L$5=1, $B34-L$5&lt;0),"",ROUND(($B34-L$5)*'점수 계산기'!$C$27+L$5*'점수 계산기'!$C$29+'점수 계산기'!$C$32,0))</f>
        <v>124</v>
      </c>
      <c r="M34" s="23">
        <f>IF(OR($B34-M$5&gt;74, $B34-M$5=73, $B34-M$5=1, $B34-M$5&lt;0),"",ROUND(($B34-M$5)*'점수 계산기'!$C$27+M$5*'점수 계산기'!$C$29+'점수 계산기'!$C$32,0))</f>
        <v>124</v>
      </c>
      <c r="N34" s="23">
        <f>IF(OR($B34-N$5&gt;74, $B34-N$5=73, $B34-N$5=1, $B34-N$5&lt;0),"",ROUND(($B34-N$5)*'점수 계산기'!$C$27+N$5*'점수 계산기'!$C$29+'점수 계산기'!$C$32,0))</f>
        <v>124</v>
      </c>
      <c r="O34" s="23">
        <f>IF(OR($B34-O$5&gt;74, $B34-O$5=73, $B34-O$5=1, $B34-O$5&lt;0),"",ROUND(($B34-O$5)*'점수 계산기'!$C$27+O$5*'점수 계산기'!$C$29+'점수 계산기'!$C$32,0))</f>
        <v>124</v>
      </c>
      <c r="P34" s="23">
        <f>IF(OR($B34-P$5&gt;74, $B34-P$5=73, $B34-P$5=1, $B34-P$5&lt;0),"",ROUND(($B34-P$5)*'점수 계산기'!$C$27+P$5*'점수 계산기'!$C$29+'점수 계산기'!$C$32,0))</f>
        <v>124</v>
      </c>
      <c r="Q34" s="23">
        <f>IF(OR($B34-Q$5&gt;74, $B34-Q$5=73, $B34-Q$5=1, $B34-Q$5&lt;0),"",ROUND(($B34-Q$5)*'점수 계산기'!$C$27+Q$5*'점수 계산기'!$C$29+'점수 계산기'!$C$32,0))</f>
        <v>124</v>
      </c>
      <c r="R34" s="23">
        <f>IF(OR($B34-R$5&gt;74, $B34-R$5=73, $B34-R$5=1, $B34-R$5&lt;0),"",ROUND(($B34-R$5)*'점수 계산기'!$C$27+R$5*'점수 계산기'!$C$29+'점수 계산기'!$C$32,0))</f>
        <v>124</v>
      </c>
      <c r="S34" s="23">
        <f>IF(OR($B34-S$5&gt;74, $B34-S$5=73, $B34-S$5=1, $B34-S$5&lt;0),"",ROUND(($B34-S$5)*'점수 계산기'!$C$27+S$5*'점수 계산기'!$C$29+'점수 계산기'!$C$32,0))</f>
        <v>124</v>
      </c>
      <c r="T34" s="23">
        <f>IF(OR($B34-T$5&gt;74, $B34-T$5=73, $B34-T$5=1, $B34-T$5&lt;0),"",ROUND(($B34-T$5)*'점수 계산기'!$C$27+T$5*'점수 계산기'!$C$29+'점수 계산기'!$C$32,0))</f>
        <v>124</v>
      </c>
      <c r="U34" s="23">
        <f>IF(OR($B34-U$5&gt;74, $B34-U$5=73, $B34-U$5=1, $B34-U$5&lt;0),"",ROUND(($B34-U$5)*'점수 계산기'!$C$27+U$5*'점수 계산기'!$C$29+'점수 계산기'!$C$32,0))</f>
        <v>124</v>
      </c>
      <c r="V34" s="23">
        <f>IF(OR($B34-V$5&gt;74, $B34-V$5=73, $B34-V$5=1, $B34-V$5&lt;0),"",ROUND(($B34-V$5)*'점수 계산기'!$C$27+V$5*'점수 계산기'!$C$29+'점수 계산기'!$C$32,0))</f>
        <v>125</v>
      </c>
      <c r="W34" s="23">
        <f>IF(OR($B34-W$5&gt;74, $B34-W$5=73, $B34-W$5=1, $B34-W$5&lt;0),"",ROUND(($B34-W$5)*'점수 계산기'!$C$27+W$5*'점수 계산기'!$C$29+'점수 계산기'!$C$32,0))</f>
        <v>125</v>
      </c>
      <c r="X34" s="23">
        <f>IF(OR($B34-X$5&gt;74, $B34-X$5=73, $B34-X$5=1, $B34-X$5&lt;0),"",ROUND(($B34-X$5)*'점수 계산기'!$C$27+X$5*'점수 계산기'!$C$29+'점수 계산기'!$C$32,0))</f>
        <v>125</v>
      </c>
      <c r="Y34" s="23">
        <f>IF(OR($B34-Y$5&gt;74, $B34-Y$5=73, $B34-Y$5=1, $B34-Y$5&lt;0),"",ROUND(($B34-Y$5)*'점수 계산기'!$C$27+Y$5*'점수 계산기'!$C$29+'점수 계산기'!$C$32,0))</f>
        <v>125</v>
      </c>
      <c r="Z34" s="23">
        <f>IF(OR($B34-Z$5&gt;74, $B34-Z$5=73, $B34-Z$5=1, $B34-Z$5&lt;0),"",ROUND(($B34-Z$5)*'점수 계산기'!$C$27+Z$5*'점수 계산기'!$C$29+'점수 계산기'!$C$32,0))</f>
        <v>125</v>
      </c>
      <c r="AA34" s="24">
        <f>IF(OR($B34-AA$5&gt;74, $B34-AA$5=73, $B34-AA$5=1, $B34-AA$5&lt;0),"",ROUND(($B34-AA$5)*'점수 계산기'!$C$27+AA$5*'점수 계산기'!$C$29+'점수 계산기'!$C$32,0))</f>
        <v>125</v>
      </c>
      <c r="AB34" s="10"/>
      <c r="AC34" s="10">
        <f t="shared" si="1"/>
        <v>124</v>
      </c>
      <c r="AD34" s="10">
        <f t="shared" si="2"/>
        <v>125</v>
      </c>
      <c r="AE34" s="10" t="str">
        <f t="shared" si="3"/>
        <v>124 ~ 125</v>
      </c>
      <c r="AF34" s="10">
        <f t="shared" si="4"/>
        <v>3</v>
      </c>
      <c r="AG34" s="10">
        <f t="shared" si="4"/>
        <v>3</v>
      </c>
      <c r="AH34" s="10">
        <f t="shared" si="5"/>
        <v>3</v>
      </c>
      <c r="AI34" s="10" t="str">
        <f t="shared" si="0"/>
        <v>3등급</v>
      </c>
      <c r="AJ34" s="11" t="e">
        <f>IF(AC34=AD34,VLOOKUP(AE34,'인원 입력 기능'!$B$5:$F$102,6,0), VLOOKUP(AC34,'인원 입력 기능'!$B$5:$F$102,6,0)&amp;" ~ "&amp;VLOOKUP(AD34,'인원 입력 기능'!$B$5:$F$102,6,0))</f>
        <v>#REF!</v>
      </c>
    </row>
    <row r="35" spans="1:36" ht="21" customHeight="1" x14ac:dyDescent="0.45">
      <c r="A35" s="7"/>
      <c r="B35" s="37">
        <v>71</v>
      </c>
      <c r="C35" s="23">
        <f>IF(OR($B35-C$5&gt;74, $B35-C$5=73, $B35-C$5=1, $B35-C$5&lt;0),"",ROUND(($B35-C$5)*'점수 계산기'!$C$27+C$5*'점수 계산기'!$C$29+'점수 계산기'!$C$32,0))</f>
        <v>123</v>
      </c>
      <c r="D35" s="23">
        <f>IF(OR($B35-D$5&gt;74, $B35-D$5=73, $B35-D$5=1, $B35-D$5&lt;0),"",ROUND(($B35-D$5)*'점수 계산기'!$C$27+D$5*'점수 계산기'!$C$29+'점수 계산기'!$C$32,0))</f>
        <v>123</v>
      </c>
      <c r="E35" s="23">
        <f>IF(OR($B35-E$5&gt;74, $B35-E$5=73, $B35-E$5=1, $B35-E$5&lt;0),"",ROUND(($B35-E$5)*'점수 계산기'!$C$27+E$5*'점수 계산기'!$C$29+'점수 계산기'!$C$32,0))</f>
        <v>123</v>
      </c>
      <c r="F35" s="23">
        <f>IF(OR($B35-F$5&gt;74, $B35-F$5=73, $B35-F$5=1, $B35-F$5&lt;0),"",ROUND(($B35-F$5)*'점수 계산기'!$C$27+F$5*'점수 계산기'!$C$29+'점수 계산기'!$C$32,0))</f>
        <v>123</v>
      </c>
      <c r="G35" s="23">
        <f>IF(OR($B35-G$5&gt;74, $B35-G$5=73, $B35-G$5=1, $B35-G$5&lt;0),"",ROUND(($B35-G$5)*'점수 계산기'!$C$27+G$5*'점수 계산기'!$C$29+'점수 계산기'!$C$32,0))</f>
        <v>123</v>
      </c>
      <c r="H35" s="23">
        <f>IF(OR($B35-H$5&gt;74, $B35-H$5=73, $B35-H$5=1, $B35-H$5&lt;0),"",ROUND(($B35-H$5)*'점수 계산기'!$C$27+H$5*'점수 계산기'!$C$29+'점수 계산기'!$C$32,0))</f>
        <v>123</v>
      </c>
      <c r="I35" s="23">
        <f>IF(OR($B35-I$5&gt;74, $B35-I$5=73, $B35-I$5=1, $B35-I$5&lt;0),"",ROUND(($B35-I$5)*'점수 계산기'!$C$27+I$5*'점수 계산기'!$C$29+'점수 계산기'!$C$32,0))</f>
        <v>123</v>
      </c>
      <c r="J35" s="23">
        <f>IF(OR($B35-J$5&gt;74, $B35-J$5=73, $B35-J$5=1, $B35-J$5&lt;0),"",ROUND(($B35-J$5)*'점수 계산기'!$C$27+J$5*'점수 계산기'!$C$29+'점수 계산기'!$C$32,0))</f>
        <v>123</v>
      </c>
      <c r="K35" s="23">
        <f>IF(OR($B35-K$5&gt;74, $B35-K$5=73, $B35-K$5=1, $B35-K$5&lt;0),"",ROUND(($B35-K$5)*'점수 계산기'!$C$27+K$5*'점수 계산기'!$C$29+'점수 계산기'!$C$32,0))</f>
        <v>123</v>
      </c>
      <c r="L35" s="23">
        <f>IF(OR($B35-L$5&gt;74, $B35-L$5=73, $B35-L$5=1, $B35-L$5&lt;0),"",ROUND(($B35-L$5)*'점수 계산기'!$C$27+L$5*'점수 계산기'!$C$29+'점수 계산기'!$C$32,0))</f>
        <v>123</v>
      </c>
      <c r="M35" s="23">
        <f>IF(OR($B35-M$5&gt;74, $B35-M$5=73, $B35-M$5=1, $B35-M$5&lt;0),"",ROUND(($B35-M$5)*'점수 계산기'!$C$27+M$5*'점수 계산기'!$C$29+'점수 계산기'!$C$32,0))</f>
        <v>123</v>
      </c>
      <c r="N35" s="23">
        <f>IF(OR($B35-N$5&gt;74, $B35-N$5=73, $B35-N$5=1, $B35-N$5&lt;0),"",ROUND(($B35-N$5)*'점수 계산기'!$C$27+N$5*'점수 계산기'!$C$29+'점수 계산기'!$C$32,0))</f>
        <v>123</v>
      </c>
      <c r="O35" s="23">
        <f>IF(OR($B35-O$5&gt;74, $B35-O$5=73, $B35-O$5=1, $B35-O$5&lt;0),"",ROUND(($B35-O$5)*'점수 계산기'!$C$27+O$5*'점수 계산기'!$C$29+'점수 계산기'!$C$32,0))</f>
        <v>123</v>
      </c>
      <c r="P35" s="23">
        <f>IF(OR($B35-P$5&gt;74, $B35-P$5=73, $B35-P$5=1, $B35-P$5&lt;0),"",ROUND(($B35-P$5)*'점수 계산기'!$C$27+P$5*'점수 계산기'!$C$29+'점수 계산기'!$C$32,0))</f>
        <v>123</v>
      </c>
      <c r="Q35" s="23">
        <f>IF(OR($B35-Q$5&gt;74, $B35-Q$5=73, $B35-Q$5=1, $B35-Q$5&lt;0),"",ROUND(($B35-Q$5)*'점수 계산기'!$C$27+Q$5*'점수 계산기'!$C$29+'점수 계산기'!$C$32,0))</f>
        <v>123</v>
      </c>
      <c r="R35" s="23">
        <f>IF(OR($B35-R$5&gt;74, $B35-R$5=73, $B35-R$5=1, $B35-R$5&lt;0),"",ROUND(($B35-R$5)*'점수 계산기'!$C$27+R$5*'점수 계산기'!$C$29+'점수 계산기'!$C$32,0))</f>
        <v>124</v>
      </c>
      <c r="S35" s="23">
        <f>IF(OR($B35-S$5&gt;74, $B35-S$5=73, $B35-S$5=1, $B35-S$5&lt;0),"",ROUND(($B35-S$5)*'점수 계산기'!$C$27+S$5*'점수 계산기'!$C$29+'점수 계산기'!$C$32,0))</f>
        <v>124</v>
      </c>
      <c r="T35" s="23">
        <f>IF(OR($B35-T$5&gt;74, $B35-T$5=73, $B35-T$5=1, $B35-T$5&lt;0),"",ROUND(($B35-T$5)*'점수 계산기'!$C$27+T$5*'점수 계산기'!$C$29+'점수 계산기'!$C$32,0))</f>
        <v>124</v>
      </c>
      <c r="U35" s="23">
        <f>IF(OR($B35-U$5&gt;74, $B35-U$5=73, $B35-U$5=1, $B35-U$5&lt;0),"",ROUND(($B35-U$5)*'점수 계산기'!$C$27+U$5*'점수 계산기'!$C$29+'점수 계산기'!$C$32,0))</f>
        <v>124</v>
      </c>
      <c r="V35" s="23">
        <f>IF(OR($B35-V$5&gt;74, $B35-V$5=73, $B35-V$5=1, $B35-V$5&lt;0),"",ROUND(($B35-V$5)*'점수 계산기'!$C$27+V$5*'점수 계산기'!$C$29+'점수 계산기'!$C$32,0))</f>
        <v>124</v>
      </c>
      <c r="W35" s="23">
        <f>IF(OR($B35-W$5&gt;74, $B35-W$5=73, $B35-W$5=1, $B35-W$5&lt;0),"",ROUND(($B35-W$5)*'점수 계산기'!$C$27+W$5*'점수 계산기'!$C$29+'점수 계산기'!$C$32,0))</f>
        <v>124</v>
      </c>
      <c r="X35" s="23">
        <f>IF(OR($B35-X$5&gt;74, $B35-X$5=73, $B35-X$5=1, $B35-X$5&lt;0),"",ROUND(($B35-X$5)*'점수 계산기'!$C$27+X$5*'점수 계산기'!$C$29+'점수 계산기'!$C$32,0))</f>
        <v>124</v>
      </c>
      <c r="Y35" s="23">
        <f>IF(OR($B35-Y$5&gt;74, $B35-Y$5=73, $B35-Y$5=1, $B35-Y$5&lt;0),"",ROUND(($B35-Y$5)*'점수 계산기'!$C$27+Y$5*'점수 계산기'!$C$29+'점수 계산기'!$C$32,0))</f>
        <v>124</v>
      </c>
      <c r="Z35" s="23">
        <f>IF(OR($B35-Z$5&gt;74, $B35-Z$5=73, $B35-Z$5=1, $B35-Z$5&lt;0),"",ROUND(($B35-Z$5)*'점수 계산기'!$C$27+Z$5*'점수 계산기'!$C$29+'점수 계산기'!$C$32,0))</f>
        <v>124</v>
      </c>
      <c r="AA35" s="24">
        <f>IF(OR($B35-AA$5&gt;74, $B35-AA$5=73, $B35-AA$5=1, $B35-AA$5&lt;0),"",ROUND(($B35-AA$5)*'점수 계산기'!$C$27+AA$5*'점수 계산기'!$C$29+'점수 계산기'!$C$32,0))</f>
        <v>124</v>
      </c>
      <c r="AB35" s="10"/>
      <c r="AC35" s="10">
        <f t="shared" si="1"/>
        <v>123</v>
      </c>
      <c r="AD35" s="10">
        <f t="shared" si="2"/>
        <v>124</v>
      </c>
      <c r="AE35" s="10" t="str">
        <f t="shared" si="3"/>
        <v>123 ~ 124</v>
      </c>
      <c r="AF35" s="10">
        <f t="shared" si="4"/>
        <v>3</v>
      </c>
      <c r="AG35" s="10">
        <f t="shared" si="4"/>
        <v>3</v>
      </c>
      <c r="AH35" s="10">
        <f t="shared" si="5"/>
        <v>3</v>
      </c>
      <c r="AI35" s="10" t="str">
        <f t="shared" si="0"/>
        <v>3등급</v>
      </c>
      <c r="AJ35" s="11" t="e">
        <f>IF(AC35=AD35,VLOOKUP(AE35,'인원 입력 기능'!$B$5:$F$102,6,0), VLOOKUP(AC35,'인원 입력 기능'!$B$5:$F$102,6,0)&amp;" ~ "&amp;VLOOKUP(AD35,'인원 입력 기능'!$B$5:$F$102,6,0))</f>
        <v>#REF!</v>
      </c>
    </row>
    <row r="36" spans="1:36" ht="21" customHeight="1" x14ac:dyDescent="0.45">
      <c r="A36" s="7"/>
      <c r="B36" s="37">
        <v>70</v>
      </c>
      <c r="C36" s="23">
        <f>IF(OR($B36-C$5&gt;74, $B36-C$5=73, $B36-C$5=1, $B36-C$5&lt;0),"",ROUND(($B36-C$5)*'점수 계산기'!$C$27+C$5*'점수 계산기'!$C$29+'점수 계산기'!$C$32,0))</f>
        <v>122</v>
      </c>
      <c r="D36" s="23">
        <f>IF(OR($B36-D$5&gt;74, $B36-D$5=73, $B36-D$5=1, $B36-D$5&lt;0),"",ROUND(($B36-D$5)*'점수 계산기'!$C$27+D$5*'점수 계산기'!$C$29+'점수 계산기'!$C$32,0))</f>
        <v>122</v>
      </c>
      <c r="E36" s="23">
        <f>IF(OR($B36-E$5&gt;74, $B36-E$5=73, $B36-E$5=1, $B36-E$5&lt;0),"",ROUND(($B36-E$5)*'점수 계산기'!$C$27+E$5*'점수 계산기'!$C$29+'점수 계산기'!$C$32,0))</f>
        <v>122</v>
      </c>
      <c r="F36" s="23">
        <f>IF(OR($B36-F$5&gt;74, $B36-F$5=73, $B36-F$5=1, $B36-F$5&lt;0),"",ROUND(($B36-F$5)*'점수 계산기'!$C$27+F$5*'점수 계산기'!$C$29+'점수 계산기'!$C$32,0))</f>
        <v>122</v>
      </c>
      <c r="G36" s="23">
        <f>IF(OR($B36-G$5&gt;74, $B36-G$5=73, $B36-G$5=1, $B36-G$5&lt;0),"",ROUND(($B36-G$5)*'점수 계산기'!$C$27+G$5*'점수 계산기'!$C$29+'점수 계산기'!$C$32,0))</f>
        <v>122</v>
      </c>
      <c r="H36" s="23">
        <f>IF(OR($B36-H$5&gt;74, $B36-H$5=73, $B36-H$5=1, $B36-H$5&lt;0),"",ROUND(($B36-H$5)*'점수 계산기'!$C$27+H$5*'점수 계산기'!$C$29+'점수 계산기'!$C$32,0))</f>
        <v>122</v>
      </c>
      <c r="I36" s="23">
        <f>IF(OR($B36-I$5&gt;74, $B36-I$5=73, $B36-I$5=1, $B36-I$5&lt;0),"",ROUND(($B36-I$5)*'점수 계산기'!$C$27+I$5*'점수 계산기'!$C$29+'점수 계산기'!$C$32,0))</f>
        <v>122</v>
      </c>
      <c r="J36" s="23">
        <f>IF(OR($B36-J$5&gt;74, $B36-J$5=73, $B36-J$5=1, $B36-J$5&lt;0),"",ROUND(($B36-J$5)*'점수 계산기'!$C$27+J$5*'점수 계산기'!$C$29+'점수 계산기'!$C$32,0))</f>
        <v>122</v>
      </c>
      <c r="K36" s="23">
        <f>IF(OR($B36-K$5&gt;74, $B36-K$5=73, $B36-K$5=1, $B36-K$5&lt;0),"",ROUND(($B36-K$5)*'점수 계산기'!$C$27+K$5*'점수 계산기'!$C$29+'점수 계산기'!$C$32,0))</f>
        <v>122</v>
      </c>
      <c r="L36" s="23">
        <f>IF(OR($B36-L$5&gt;74, $B36-L$5=73, $B36-L$5=1, $B36-L$5&lt;0),"",ROUND(($B36-L$5)*'점수 계산기'!$C$27+L$5*'점수 계산기'!$C$29+'점수 계산기'!$C$32,0))</f>
        <v>122</v>
      </c>
      <c r="M36" s="23">
        <f>IF(OR($B36-M$5&gt;74, $B36-M$5=73, $B36-M$5=1, $B36-M$5&lt;0),"",ROUND(($B36-M$5)*'점수 계산기'!$C$27+M$5*'점수 계산기'!$C$29+'점수 계산기'!$C$32,0))</f>
        <v>122</v>
      </c>
      <c r="N36" s="23">
        <f>IF(OR($B36-N$5&gt;74, $B36-N$5=73, $B36-N$5=1, $B36-N$5&lt;0),"",ROUND(($B36-N$5)*'점수 계산기'!$C$27+N$5*'점수 계산기'!$C$29+'점수 계산기'!$C$32,0))</f>
        <v>123</v>
      </c>
      <c r="O36" s="23">
        <f>IF(OR($B36-O$5&gt;74, $B36-O$5=73, $B36-O$5=1, $B36-O$5&lt;0),"",ROUND(($B36-O$5)*'점수 계산기'!$C$27+O$5*'점수 계산기'!$C$29+'점수 계산기'!$C$32,0))</f>
        <v>123</v>
      </c>
      <c r="P36" s="23">
        <f>IF(OR($B36-P$5&gt;74, $B36-P$5=73, $B36-P$5=1, $B36-P$5&lt;0),"",ROUND(($B36-P$5)*'점수 계산기'!$C$27+P$5*'점수 계산기'!$C$29+'점수 계산기'!$C$32,0))</f>
        <v>123</v>
      </c>
      <c r="Q36" s="23">
        <f>IF(OR($B36-Q$5&gt;74, $B36-Q$5=73, $B36-Q$5=1, $B36-Q$5&lt;0),"",ROUND(($B36-Q$5)*'점수 계산기'!$C$27+Q$5*'점수 계산기'!$C$29+'점수 계산기'!$C$32,0))</f>
        <v>123</v>
      </c>
      <c r="R36" s="23">
        <f>IF(OR($B36-R$5&gt;74, $B36-R$5=73, $B36-R$5=1, $B36-R$5&lt;0),"",ROUND(($B36-R$5)*'점수 계산기'!$C$27+R$5*'점수 계산기'!$C$29+'점수 계산기'!$C$32,0))</f>
        <v>123</v>
      </c>
      <c r="S36" s="23">
        <f>IF(OR($B36-S$5&gt;74, $B36-S$5=73, $B36-S$5=1, $B36-S$5&lt;0),"",ROUND(($B36-S$5)*'점수 계산기'!$C$27+S$5*'점수 계산기'!$C$29+'점수 계산기'!$C$32,0))</f>
        <v>123</v>
      </c>
      <c r="T36" s="23">
        <f>IF(OR($B36-T$5&gt;74, $B36-T$5=73, $B36-T$5=1, $B36-T$5&lt;0),"",ROUND(($B36-T$5)*'점수 계산기'!$C$27+T$5*'점수 계산기'!$C$29+'점수 계산기'!$C$32,0))</f>
        <v>123</v>
      </c>
      <c r="U36" s="23">
        <f>IF(OR($B36-U$5&gt;74, $B36-U$5=73, $B36-U$5=1, $B36-U$5&lt;0),"",ROUND(($B36-U$5)*'점수 계산기'!$C$27+U$5*'점수 계산기'!$C$29+'점수 계산기'!$C$32,0))</f>
        <v>123</v>
      </c>
      <c r="V36" s="23">
        <f>IF(OR($B36-V$5&gt;74, $B36-V$5=73, $B36-V$5=1, $B36-V$5&lt;0),"",ROUND(($B36-V$5)*'점수 계산기'!$C$27+V$5*'점수 계산기'!$C$29+'점수 계산기'!$C$32,0))</f>
        <v>123</v>
      </c>
      <c r="W36" s="23">
        <f>IF(OR($B36-W$5&gt;74, $B36-W$5=73, $B36-W$5=1, $B36-W$5&lt;0),"",ROUND(($B36-W$5)*'점수 계산기'!$C$27+W$5*'점수 계산기'!$C$29+'점수 계산기'!$C$32,0))</f>
        <v>123</v>
      </c>
      <c r="X36" s="23">
        <f>IF(OR($B36-X$5&gt;74, $B36-X$5=73, $B36-X$5=1, $B36-X$5&lt;0),"",ROUND(($B36-X$5)*'점수 계산기'!$C$27+X$5*'점수 계산기'!$C$29+'점수 계산기'!$C$32,0))</f>
        <v>123</v>
      </c>
      <c r="Y36" s="23">
        <f>IF(OR($B36-Y$5&gt;74, $B36-Y$5=73, $B36-Y$5=1, $B36-Y$5&lt;0),"",ROUND(($B36-Y$5)*'점수 계산기'!$C$27+Y$5*'점수 계산기'!$C$29+'점수 계산기'!$C$32,0))</f>
        <v>123</v>
      </c>
      <c r="Z36" s="23">
        <f>IF(OR($B36-Z$5&gt;74, $B36-Z$5=73, $B36-Z$5=1, $B36-Z$5&lt;0),"",ROUND(($B36-Z$5)*'점수 계산기'!$C$27+Z$5*'점수 계산기'!$C$29+'점수 계산기'!$C$32,0))</f>
        <v>123</v>
      </c>
      <c r="AA36" s="24">
        <f>IF(OR($B36-AA$5&gt;74, $B36-AA$5=73, $B36-AA$5=1, $B36-AA$5&lt;0),"",ROUND(($B36-AA$5)*'점수 계산기'!$C$27+AA$5*'점수 계산기'!$C$29+'점수 계산기'!$C$32,0))</f>
        <v>123</v>
      </c>
      <c r="AB36" s="10"/>
      <c r="AC36" s="10">
        <f t="shared" si="1"/>
        <v>122</v>
      </c>
      <c r="AD36" s="10">
        <f t="shared" si="2"/>
        <v>123</v>
      </c>
      <c r="AE36" s="10" t="str">
        <f t="shared" si="3"/>
        <v>122 ~ 123</v>
      </c>
      <c r="AF36" s="10">
        <f t="shared" si="4"/>
        <v>3</v>
      </c>
      <c r="AG36" s="10">
        <f t="shared" si="4"/>
        <v>3</v>
      </c>
      <c r="AH36" s="10">
        <f t="shared" si="5"/>
        <v>3</v>
      </c>
      <c r="AI36" s="10" t="str">
        <f t="shared" si="0"/>
        <v>3등급</v>
      </c>
      <c r="AJ36" s="11" t="e">
        <f>IF(AC36=AD36,VLOOKUP(AE36,'인원 입력 기능'!$B$5:$F$102,6,0), VLOOKUP(AC36,'인원 입력 기능'!$B$5:$F$102,6,0)&amp;" ~ "&amp;VLOOKUP(AD36,'인원 입력 기능'!$B$5:$F$102,6,0))</f>
        <v>#REF!</v>
      </c>
    </row>
    <row r="37" spans="1:36" ht="21" customHeight="1" x14ac:dyDescent="0.45">
      <c r="A37" s="7"/>
      <c r="B37" s="37">
        <v>69</v>
      </c>
      <c r="C37" s="23">
        <f>IF(OR($B37-C$5&gt;74, $B37-C$5=73, $B37-C$5=1, $B37-C$5&lt;0),"",ROUND(($B37-C$5)*'점수 계산기'!$C$27+C$5*'점수 계산기'!$C$29+'점수 계산기'!$C$32,0))</f>
        <v>121</v>
      </c>
      <c r="D37" s="23">
        <f>IF(OR($B37-D$5&gt;74, $B37-D$5=73, $B37-D$5=1, $B37-D$5&lt;0),"",ROUND(($B37-D$5)*'점수 계산기'!$C$27+D$5*'점수 계산기'!$C$29+'점수 계산기'!$C$32,0))</f>
        <v>121</v>
      </c>
      <c r="E37" s="23">
        <f>IF(OR($B37-E$5&gt;74, $B37-E$5=73, $B37-E$5=1, $B37-E$5&lt;0),"",ROUND(($B37-E$5)*'점수 계산기'!$C$27+E$5*'점수 계산기'!$C$29+'점수 계산기'!$C$32,0))</f>
        <v>121</v>
      </c>
      <c r="F37" s="23">
        <f>IF(OR($B37-F$5&gt;74, $B37-F$5=73, $B37-F$5=1, $B37-F$5&lt;0),"",ROUND(($B37-F$5)*'점수 계산기'!$C$27+F$5*'점수 계산기'!$C$29+'점수 계산기'!$C$32,0))</f>
        <v>121</v>
      </c>
      <c r="G37" s="23">
        <f>IF(OR($B37-G$5&gt;74, $B37-G$5=73, $B37-G$5=1, $B37-G$5&lt;0),"",ROUND(($B37-G$5)*'점수 계산기'!$C$27+G$5*'점수 계산기'!$C$29+'점수 계산기'!$C$32,0))</f>
        <v>121</v>
      </c>
      <c r="H37" s="23">
        <f>IF(OR($B37-H$5&gt;74, $B37-H$5=73, $B37-H$5=1, $B37-H$5&lt;0),"",ROUND(($B37-H$5)*'점수 계산기'!$C$27+H$5*'점수 계산기'!$C$29+'점수 계산기'!$C$32,0))</f>
        <v>121</v>
      </c>
      <c r="I37" s="23">
        <f>IF(OR($B37-I$5&gt;74, $B37-I$5=73, $B37-I$5=1, $B37-I$5&lt;0),"",ROUND(($B37-I$5)*'점수 계산기'!$C$27+I$5*'점수 계산기'!$C$29+'점수 계산기'!$C$32,0))</f>
        <v>121</v>
      </c>
      <c r="J37" s="23">
        <f>IF(OR($B37-J$5&gt;74, $B37-J$5=73, $B37-J$5=1, $B37-J$5&lt;0),"",ROUND(($B37-J$5)*'점수 계산기'!$C$27+J$5*'점수 계산기'!$C$29+'점수 계산기'!$C$32,0))</f>
        <v>122</v>
      </c>
      <c r="K37" s="23">
        <f>IF(OR($B37-K$5&gt;74, $B37-K$5=73, $B37-K$5=1, $B37-K$5&lt;0),"",ROUND(($B37-K$5)*'점수 계산기'!$C$27+K$5*'점수 계산기'!$C$29+'점수 계산기'!$C$32,0))</f>
        <v>122</v>
      </c>
      <c r="L37" s="23">
        <f>IF(OR($B37-L$5&gt;74, $B37-L$5=73, $B37-L$5=1, $B37-L$5&lt;0),"",ROUND(($B37-L$5)*'점수 계산기'!$C$27+L$5*'점수 계산기'!$C$29+'점수 계산기'!$C$32,0))</f>
        <v>122</v>
      </c>
      <c r="M37" s="23">
        <f>IF(OR($B37-M$5&gt;74, $B37-M$5=73, $B37-M$5=1, $B37-M$5&lt;0),"",ROUND(($B37-M$5)*'점수 계산기'!$C$27+M$5*'점수 계산기'!$C$29+'점수 계산기'!$C$32,0))</f>
        <v>122</v>
      </c>
      <c r="N37" s="23">
        <f>IF(OR($B37-N$5&gt;74, $B37-N$5=73, $B37-N$5=1, $B37-N$5&lt;0),"",ROUND(($B37-N$5)*'점수 계산기'!$C$27+N$5*'점수 계산기'!$C$29+'점수 계산기'!$C$32,0))</f>
        <v>122</v>
      </c>
      <c r="O37" s="23">
        <f>IF(OR($B37-O$5&gt;74, $B37-O$5=73, $B37-O$5=1, $B37-O$5&lt;0),"",ROUND(($B37-O$5)*'점수 계산기'!$C$27+O$5*'점수 계산기'!$C$29+'점수 계산기'!$C$32,0))</f>
        <v>122</v>
      </c>
      <c r="P37" s="23">
        <f>IF(OR($B37-P$5&gt;74, $B37-P$5=73, $B37-P$5=1, $B37-P$5&lt;0),"",ROUND(($B37-P$5)*'점수 계산기'!$C$27+P$5*'점수 계산기'!$C$29+'점수 계산기'!$C$32,0))</f>
        <v>122</v>
      </c>
      <c r="Q37" s="23">
        <f>IF(OR($B37-Q$5&gt;74, $B37-Q$5=73, $B37-Q$5=1, $B37-Q$5&lt;0),"",ROUND(($B37-Q$5)*'점수 계산기'!$C$27+Q$5*'점수 계산기'!$C$29+'점수 계산기'!$C$32,0))</f>
        <v>122</v>
      </c>
      <c r="R37" s="23">
        <f>IF(OR($B37-R$5&gt;74, $B37-R$5=73, $B37-R$5=1, $B37-R$5&lt;0),"",ROUND(($B37-R$5)*'점수 계산기'!$C$27+R$5*'점수 계산기'!$C$29+'점수 계산기'!$C$32,0))</f>
        <v>122</v>
      </c>
      <c r="S37" s="23">
        <f>IF(OR($B37-S$5&gt;74, $B37-S$5=73, $B37-S$5=1, $B37-S$5&lt;0),"",ROUND(($B37-S$5)*'점수 계산기'!$C$27+S$5*'점수 계산기'!$C$29+'점수 계산기'!$C$32,0))</f>
        <v>122</v>
      </c>
      <c r="T37" s="23">
        <f>IF(OR($B37-T$5&gt;74, $B37-T$5=73, $B37-T$5=1, $B37-T$5&lt;0),"",ROUND(($B37-T$5)*'점수 계산기'!$C$27+T$5*'점수 계산기'!$C$29+'점수 계산기'!$C$32,0))</f>
        <v>122</v>
      </c>
      <c r="U37" s="23">
        <f>IF(OR($B37-U$5&gt;74, $B37-U$5=73, $B37-U$5=1, $B37-U$5&lt;0),"",ROUND(($B37-U$5)*'점수 계산기'!$C$27+U$5*'점수 계산기'!$C$29+'점수 계산기'!$C$32,0))</f>
        <v>122</v>
      </c>
      <c r="V37" s="23">
        <f>IF(OR($B37-V$5&gt;74, $B37-V$5=73, $B37-V$5=1, $B37-V$5&lt;0),"",ROUND(($B37-V$5)*'점수 계산기'!$C$27+V$5*'점수 계산기'!$C$29+'점수 계산기'!$C$32,0))</f>
        <v>122</v>
      </c>
      <c r="W37" s="23">
        <f>IF(OR($B37-W$5&gt;74, $B37-W$5=73, $B37-W$5=1, $B37-W$5&lt;0),"",ROUND(($B37-W$5)*'점수 계산기'!$C$27+W$5*'점수 계산기'!$C$29+'점수 계산기'!$C$32,0))</f>
        <v>122</v>
      </c>
      <c r="X37" s="23">
        <f>IF(OR($B37-X$5&gt;74, $B37-X$5=73, $B37-X$5=1, $B37-X$5&lt;0),"",ROUND(($B37-X$5)*'점수 계산기'!$C$27+X$5*'점수 계산기'!$C$29+'점수 계산기'!$C$32,0))</f>
        <v>122</v>
      </c>
      <c r="Y37" s="23">
        <f>IF(OR($B37-Y$5&gt;74, $B37-Y$5=73, $B37-Y$5=1, $B37-Y$5&lt;0),"",ROUND(($B37-Y$5)*'점수 계산기'!$C$27+Y$5*'점수 계산기'!$C$29+'점수 계산기'!$C$32,0))</f>
        <v>122</v>
      </c>
      <c r="Z37" s="23">
        <f>IF(OR($B37-Z$5&gt;74, $B37-Z$5=73, $B37-Z$5=1, $B37-Z$5&lt;0),"",ROUND(($B37-Z$5)*'점수 계산기'!$C$27+Z$5*'점수 계산기'!$C$29+'점수 계산기'!$C$32,0))</f>
        <v>122</v>
      </c>
      <c r="AA37" s="24">
        <f>IF(OR($B37-AA$5&gt;74, $B37-AA$5=73, $B37-AA$5=1, $B37-AA$5&lt;0),"",ROUND(($B37-AA$5)*'점수 계산기'!$C$27+AA$5*'점수 계산기'!$C$29+'점수 계산기'!$C$32,0))</f>
        <v>122</v>
      </c>
      <c r="AB37" s="10"/>
      <c r="AC37" s="10">
        <f t="shared" si="1"/>
        <v>121</v>
      </c>
      <c r="AD37" s="10">
        <f t="shared" si="2"/>
        <v>122</v>
      </c>
      <c r="AE37" s="10" t="str">
        <f t="shared" si="3"/>
        <v>121 ~ 122</v>
      </c>
      <c r="AF37" s="10">
        <f t="shared" si="4"/>
        <v>3</v>
      </c>
      <c r="AG37" s="10">
        <f t="shared" si="4"/>
        <v>3</v>
      </c>
      <c r="AH37" s="10">
        <f t="shared" si="5"/>
        <v>3</v>
      </c>
      <c r="AI37" s="10" t="str">
        <f t="shared" si="0"/>
        <v>3등급</v>
      </c>
      <c r="AJ37" s="11" t="e">
        <f>IF(AC37=AD37,VLOOKUP(AE37,'인원 입력 기능'!$B$5:$F$102,6,0), VLOOKUP(AC37,'인원 입력 기능'!$B$5:$F$102,6,0)&amp;" ~ "&amp;VLOOKUP(AD37,'인원 입력 기능'!$B$5:$F$102,6,0))</f>
        <v>#REF!</v>
      </c>
    </row>
    <row r="38" spans="1:36" ht="21" customHeight="1" x14ac:dyDescent="0.45">
      <c r="A38" s="7"/>
      <c r="B38" s="38">
        <v>68</v>
      </c>
      <c r="C38" s="25">
        <f>IF(OR($B38-C$5&gt;74, $B38-C$5=73, $B38-C$5=1, $B38-C$5&lt;0),"",ROUND(($B38-C$5)*'점수 계산기'!$C$27+C$5*'점수 계산기'!$C$29+'점수 계산기'!$C$32,0))</f>
        <v>120</v>
      </c>
      <c r="D38" s="25">
        <f>IF(OR($B38-D$5&gt;74, $B38-D$5=73, $B38-D$5=1, $B38-D$5&lt;0),"",ROUND(($B38-D$5)*'점수 계산기'!$C$27+D$5*'점수 계산기'!$C$29+'점수 계산기'!$C$32,0))</f>
        <v>120</v>
      </c>
      <c r="E38" s="25">
        <f>IF(OR($B38-E$5&gt;74, $B38-E$5=73, $B38-E$5=1, $B38-E$5&lt;0),"",ROUND(($B38-E$5)*'점수 계산기'!$C$27+E$5*'점수 계산기'!$C$29+'점수 계산기'!$C$32,0))</f>
        <v>120</v>
      </c>
      <c r="F38" s="25">
        <f>IF(OR($B38-F$5&gt;74, $B38-F$5=73, $B38-F$5=1, $B38-F$5&lt;0),"",ROUND(($B38-F$5)*'점수 계산기'!$C$27+F$5*'점수 계산기'!$C$29+'점수 계산기'!$C$32,0))</f>
        <v>121</v>
      </c>
      <c r="G38" s="25">
        <f>IF(OR($B38-G$5&gt;74, $B38-G$5=73, $B38-G$5=1, $B38-G$5&lt;0),"",ROUND(($B38-G$5)*'점수 계산기'!$C$27+G$5*'점수 계산기'!$C$29+'점수 계산기'!$C$32,0))</f>
        <v>121</v>
      </c>
      <c r="H38" s="25">
        <f>IF(OR($B38-H$5&gt;74, $B38-H$5=73, $B38-H$5=1, $B38-H$5&lt;0),"",ROUND(($B38-H$5)*'점수 계산기'!$C$27+H$5*'점수 계산기'!$C$29+'점수 계산기'!$C$32,0))</f>
        <v>121</v>
      </c>
      <c r="I38" s="25">
        <f>IF(OR($B38-I$5&gt;74, $B38-I$5=73, $B38-I$5=1, $B38-I$5&lt;0),"",ROUND(($B38-I$5)*'점수 계산기'!$C$27+I$5*'점수 계산기'!$C$29+'점수 계산기'!$C$32,0))</f>
        <v>121</v>
      </c>
      <c r="J38" s="25">
        <f>IF(OR($B38-J$5&gt;74, $B38-J$5=73, $B38-J$5=1, $B38-J$5&lt;0),"",ROUND(($B38-J$5)*'점수 계산기'!$C$27+J$5*'점수 계산기'!$C$29+'점수 계산기'!$C$32,0))</f>
        <v>121</v>
      </c>
      <c r="K38" s="25">
        <f>IF(OR($B38-K$5&gt;74, $B38-K$5=73, $B38-K$5=1, $B38-K$5&lt;0),"",ROUND(($B38-K$5)*'점수 계산기'!$C$27+K$5*'점수 계산기'!$C$29+'점수 계산기'!$C$32,0))</f>
        <v>121</v>
      </c>
      <c r="L38" s="25">
        <f>IF(OR($B38-L$5&gt;74, $B38-L$5=73, $B38-L$5=1, $B38-L$5&lt;0),"",ROUND(($B38-L$5)*'점수 계산기'!$C$27+L$5*'점수 계산기'!$C$29+'점수 계산기'!$C$32,0))</f>
        <v>121</v>
      </c>
      <c r="M38" s="25">
        <f>IF(OR($B38-M$5&gt;74, $B38-M$5=73, $B38-M$5=1, $B38-M$5&lt;0),"",ROUND(($B38-M$5)*'점수 계산기'!$C$27+M$5*'점수 계산기'!$C$29+'점수 계산기'!$C$32,0))</f>
        <v>121</v>
      </c>
      <c r="N38" s="25">
        <f>IF(OR($B38-N$5&gt;74, $B38-N$5=73, $B38-N$5=1, $B38-N$5&lt;0),"",ROUND(($B38-N$5)*'점수 계산기'!$C$27+N$5*'점수 계산기'!$C$29+'점수 계산기'!$C$32,0))</f>
        <v>121</v>
      </c>
      <c r="O38" s="25">
        <f>IF(OR($B38-O$5&gt;74, $B38-O$5=73, $B38-O$5=1, $B38-O$5&lt;0),"",ROUND(($B38-O$5)*'점수 계산기'!$C$27+O$5*'점수 계산기'!$C$29+'점수 계산기'!$C$32,0))</f>
        <v>121</v>
      </c>
      <c r="P38" s="25">
        <f>IF(OR($B38-P$5&gt;74, $B38-P$5=73, $B38-P$5=1, $B38-P$5&lt;0),"",ROUND(($B38-P$5)*'점수 계산기'!$C$27+P$5*'점수 계산기'!$C$29+'점수 계산기'!$C$32,0))</f>
        <v>121</v>
      </c>
      <c r="Q38" s="25">
        <f>IF(OR($B38-Q$5&gt;74, $B38-Q$5=73, $B38-Q$5=1, $B38-Q$5&lt;0),"",ROUND(($B38-Q$5)*'점수 계산기'!$C$27+Q$5*'점수 계산기'!$C$29+'점수 계산기'!$C$32,0))</f>
        <v>121</v>
      </c>
      <c r="R38" s="25">
        <f>IF(OR($B38-R$5&gt;74, $B38-R$5=73, $B38-R$5=1, $B38-R$5&lt;0),"",ROUND(($B38-R$5)*'점수 계산기'!$C$27+R$5*'점수 계산기'!$C$29+'점수 계산기'!$C$32,0))</f>
        <v>121</v>
      </c>
      <c r="S38" s="25">
        <f>IF(OR($B38-S$5&gt;74, $B38-S$5=73, $B38-S$5=1, $B38-S$5&lt;0),"",ROUND(($B38-S$5)*'점수 계산기'!$C$27+S$5*'점수 계산기'!$C$29+'점수 계산기'!$C$32,0))</f>
        <v>121</v>
      </c>
      <c r="T38" s="25">
        <f>IF(OR($B38-T$5&gt;74, $B38-T$5=73, $B38-T$5=1, $B38-T$5&lt;0),"",ROUND(($B38-T$5)*'점수 계산기'!$C$27+T$5*'점수 계산기'!$C$29+'점수 계산기'!$C$32,0))</f>
        <v>121</v>
      </c>
      <c r="U38" s="25">
        <f>IF(OR($B38-U$5&gt;74, $B38-U$5=73, $B38-U$5=1, $B38-U$5&lt;0),"",ROUND(($B38-U$5)*'점수 계산기'!$C$27+U$5*'점수 계산기'!$C$29+'점수 계산기'!$C$32,0))</f>
        <v>121</v>
      </c>
      <c r="V38" s="25">
        <f>IF(OR($B38-V$5&gt;74, $B38-V$5=73, $B38-V$5=1, $B38-V$5&lt;0),"",ROUND(($B38-V$5)*'점수 계산기'!$C$27+V$5*'점수 계산기'!$C$29+'점수 계산기'!$C$32,0))</f>
        <v>121</v>
      </c>
      <c r="W38" s="25">
        <f>IF(OR($B38-W$5&gt;74, $B38-W$5=73, $B38-W$5=1, $B38-W$5&lt;0),"",ROUND(($B38-W$5)*'점수 계산기'!$C$27+W$5*'점수 계산기'!$C$29+'점수 계산기'!$C$32,0))</f>
        <v>121</v>
      </c>
      <c r="X38" s="25">
        <f>IF(OR($B38-X$5&gt;74, $B38-X$5=73, $B38-X$5=1, $B38-X$5&lt;0),"",ROUND(($B38-X$5)*'점수 계산기'!$C$27+X$5*'점수 계산기'!$C$29+'점수 계산기'!$C$32,0))</f>
        <v>121</v>
      </c>
      <c r="Y38" s="25">
        <f>IF(OR($B38-Y$5&gt;74, $B38-Y$5=73, $B38-Y$5=1, $B38-Y$5&lt;0),"",ROUND(($B38-Y$5)*'점수 계산기'!$C$27+Y$5*'점수 계산기'!$C$29+'점수 계산기'!$C$32,0))</f>
        <v>121</v>
      </c>
      <c r="Z38" s="25">
        <f>IF(OR($B38-Z$5&gt;74, $B38-Z$5=73, $B38-Z$5=1, $B38-Z$5&lt;0),"",ROUND(($B38-Z$5)*'점수 계산기'!$C$27+Z$5*'점수 계산기'!$C$29+'점수 계산기'!$C$32,0))</f>
        <v>121</v>
      </c>
      <c r="AA38" s="26">
        <f>IF(OR($B38-AA$5&gt;74, $B38-AA$5=73, $B38-AA$5=1, $B38-AA$5&lt;0),"",ROUND(($B38-AA$5)*'점수 계산기'!$C$27+AA$5*'점수 계산기'!$C$29+'점수 계산기'!$C$32,0))</f>
        <v>122</v>
      </c>
      <c r="AB38" s="10"/>
      <c r="AC38" s="10">
        <f t="shared" si="1"/>
        <v>120</v>
      </c>
      <c r="AD38" s="10">
        <f t="shared" si="2"/>
        <v>122</v>
      </c>
      <c r="AE38" s="10" t="str">
        <f t="shared" si="3"/>
        <v>120 ~ 122</v>
      </c>
      <c r="AF38" s="10">
        <f t="shared" si="4"/>
        <v>3</v>
      </c>
      <c r="AG38" s="10">
        <f t="shared" si="4"/>
        <v>3</v>
      </c>
      <c r="AH38" s="10">
        <f t="shared" si="5"/>
        <v>3</v>
      </c>
      <c r="AI38" s="10" t="str">
        <f t="shared" si="0"/>
        <v>3등급</v>
      </c>
      <c r="AJ38" s="11" t="e">
        <f>IF(AC38=AD38,VLOOKUP(AE38,'인원 입력 기능'!$B$5:$F$102,6,0), VLOOKUP(AC38,'인원 입력 기능'!$B$5:$F$102,6,0)&amp;" ~ "&amp;VLOOKUP(AD38,'인원 입력 기능'!$B$5:$F$102,6,0))</f>
        <v>#REF!</v>
      </c>
    </row>
    <row r="39" spans="1:36" ht="21" customHeight="1" x14ac:dyDescent="0.45">
      <c r="A39" s="7"/>
      <c r="B39" s="38">
        <v>67</v>
      </c>
      <c r="C39" s="25">
        <f>IF(OR($B39-C$5&gt;74, $B39-C$5=73, $B39-C$5=1, $B39-C$5&lt;0),"",ROUND(($B39-C$5)*'점수 계산기'!$C$27+C$5*'점수 계산기'!$C$29+'점수 계산기'!$C$32,0))</f>
        <v>120</v>
      </c>
      <c r="D39" s="25">
        <f>IF(OR($B39-D$5&gt;74, $B39-D$5=73, $B39-D$5=1, $B39-D$5&lt;0),"",ROUND(($B39-D$5)*'점수 계산기'!$C$27+D$5*'점수 계산기'!$C$29+'점수 계산기'!$C$32,0))</f>
        <v>120</v>
      </c>
      <c r="E39" s="25">
        <f>IF(OR($B39-E$5&gt;74, $B39-E$5=73, $B39-E$5=1, $B39-E$5&lt;0),"",ROUND(($B39-E$5)*'점수 계산기'!$C$27+E$5*'점수 계산기'!$C$29+'점수 계산기'!$C$32,0))</f>
        <v>120</v>
      </c>
      <c r="F39" s="25">
        <f>IF(OR($B39-F$5&gt;74, $B39-F$5=73, $B39-F$5=1, $B39-F$5&lt;0),"",ROUND(($B39-F$5)*'점수 계산기'!$C$27+F$5*'점수 계산기'!$C$29+'점수 계산기'!$C$32,0))</f>
        <v>120</v>
      </c>
      <c r="G39" s="25">
        <f>IF(OR($B39-G$5&gt;74, $B39-G$5=73, $B39-G$5=1, $B39-G$5&lt;0),"",ROUND(($B39-G$5)*'점수 계산기'!$C$27+G$5*'점수 계산기'!$C$29+'점수 계산기'!$C$32,0))</f>
        <v>120</v>
      </c>
      <c r="H39" s="25">
        <f>IF(OR($B39-H$5&gt;74, $B39-H$5=73, $B39-H$5=1, $B39-H$5&lt;0),"",ROUND(($B39-H$5)*'점수 계산기'!$C$27+H$5*'점수 계산기'!$C$29+'점수 계산기'!$C$32,0))</f>
        <v>120</v>
      </c>
      <c r="I39" s="25">
        <f>IF(OR($B39-I$5&gt;74, $B39-I$5=73, $B39-I$5=1, $B39-I$5&lt;0),"",ROUND(($B39-I$5)*'점수 계산기'!$C$27+I$5*'점수 계산기'!$C$29+'점수 계산기'!$C$32,0))</f>
        <v>120</v>
      </c>
      <c r="J39" s="25">
        <f>IF(OR($B39-J$5&gt;74, $B39-J$5=73, $B39-J$5=1, $B39-J$5&lt;0),"",ROUND(($B39-J$5)*'점수 계산기'!$C$27+J$5*'점수 계산기'!$C$29+'점수 계산기'!$C$32,0))</f>
        <v>120</v>
      </c>
      <c r="K39" s="25">
        <f>IF(OR($B39-K$5&gt;74, $B39-K$5=73, $B39-K$5=1, $B39-K$5&lt;0),"",ROUND(($B39-K$5)*'점수 계산기'!$C$27+K$5*'점수 계산기'!$C$29+'점수 계산기'!$C$32,0))</f>
        <v>120</v>
      </c>
      <c r="L39" s="25">
        <f>IF(OR($B39-L$5&gt;74, $B39-L$5=73, $B39-L$5=1, $B39-L$5&lt;0),"",ROUND(($B39-L$5)*'점수 계산기'!$C$27+L$5*'점수 계산기'!$C$29+'점수 계산기'!$C$32,0))</f>
        <v>120</v>
      </c>
      <c r="M39" s="25">
        <f>IF(OR($B39-M$5&gt;74, $B39-M$5=73, $B39-M$5=1, $B39-M$5&lt;0),"",ROUND(($B39-M$5)*'점수 계산기'!$C$27+M$5*'점수 계산기'!$C$29+'점수 계산기'!$C$32,0))</f>
        <v>120</v>
      </c>
      <c r="N39" s="25">
        <f>IF(OR($B39-N$5&gt;74, $B39-N$5=73, $B39-N$5=1, $B39-N$5&lt;0),"",ROUND(($B39-N$5)*'점수 계산기'!$C$27+N$5*'점수 계산기'!$C$29+'점수 계산기'!$C$32,0))</f>
        <v>120</v>
      </c>
      <c r="O39" s="25">
        <f>IF(OR($B39-O$5&gt;74, $B39-O$5=73, $B39-O$5=1, $B39-O$5&lt;0),"",ROUND(($B39-O$5)*'점수 계산기'!$C$27+O$5*'점수 계산기'!$C$29+'점수 계산기'!$C$32,0))</f>
        <v>120</v>
      </c>
      <c r="P39" s="25">
        <f>IF(OR($B39-P$5&gt;74, $B39-P$5=73, $B39-P$5=1, $B39-P$5&lt;0),"",ROUND(($B39-P$5)*'점수 계산기'!$C$27+P$5*'점수 계산기'!$C$29+'점수 계산기'!$C$32,0))</f>
        <v>120</v>
      </c>
      <c r="Q39" s="25">
        <f>IF(OR($B39-Q$5&gt;74, $B39-Q$5=73, $B39-Q$5=1, $B39-Q$5&lt;0),"",ROUND(($B39-Q$5)*'점수 계산기'!$C$27+Q$5*'점수 계산기'!$C$29+'점수 계산기'!$C$32,0))</f>
        <v>120</v>
      </c>
      <c r="R39" s="25">
        <f>IF(OR($B39-R$5&gt;74, $B39-R$5=73, $B39-R$5=1, $B39-R$5&lt;0),"",ROUND(($B39-R$5)*'점수 계산기'!$C$27+R$5*'점수 계산기'!$C$29+'점수 계산기'!$C$32,0))</f>
        <v>120</v>
      </c>
      <c r="S39" s="25">
        <f>IF(OR($B39-S$5&gt;74, $B39-S$5=73, $B39-S$5=1, $B39-S$5&lt;0),"",ROUND(($B39-S$5)*'점수 계산기'!$C$27+S$5*'점수 계산기'!$C$29+'점수 계산기'!$C$32,0))</f>
        <v>120</v>
      </c>
      <c r="T39" s="25">
        <f>IF(OR($B39-T$5&gt;74, $B39-T$5=73, $B39-T$5=1, $B39-T$5&lt;0),"",ROUND(($B39-T$5)*'점수 계산기'!$C$27+T$5*'점수 계산기'!$C$29+'점수 계산기'!$C$32,0))</f>
        <v>120</v>
      </c>
      <c r="U39" s="25">
        <f>IF(OR($B39-U$5&gt;74, $B39-U$5=73, $B39-U$5=1, $B39-U$5&lt;0),"",ROUND(($B39-U$5)*'점수 계산기'!$C$27+U$5*'점수 계산기'!$C$29+'점수 계산기'!$C$32,0))</f>
        <v>120</v>
      </c>
      <c r="V39" s="25">
        <f>IF(OR($B39-V$5&gt;74, $B39-V$5=73, $B39-V$5=1, $B39-V$5&lt;0),"",ROUND(($B39-V$5)*'점수 계산기'!$C$27+V$5*'점수 계산기'!$C$29+'점수 계산기'!$C$32,0))</f>
        <v>120</v>
      </c>
      <c r="W39" s="25">
        <f>IF(OR($B39-W$5&gt;74, $B39-W$5=73, $B39-W$5=1, $B39-W$5&lt;0),"",ROUND(($B39-W$5)*'점수 계산기'!$C$27+W$5*'점수 계산기'!$C$29+'점수 계산기'!$C$32,0))</f>
        <v>121</v>
      </c>
      <c r="X39" s="25">
        <f>IF(OR($B39-X$5&gt;74, $B39-X$5=73, $B39-X$5=1, $B39-X$5&lt;0),"",ROUND(($B39-X$5)*'점수 계산기'!$C$27+X$5*'점수 계산기'!$C$29+'점수 계산기'!$C$32,0))</f>
        <v>121</v>
      </c>
      <c r="Y39" s="25">
        <f>IF(OR($B39-Y$5&gt;74, $B39-Y$5=73, $B39-Y$5=1, $B39-Y$5&lt;0),"",ROUND(($B39-Y$5)*'점수 계산기'!$C$27+Y$5*'점수 계산기'!$C$29+'점수 계산기'!$C$32,0))</f>
        <v>121</v>
      </c>
      <c r="Z39" s="25">
        <f>IF(OR($B39-Z$5&gt;74, $B39-Z$5=73, $B39-Z$5=1, $B39-Z$5&lt;0),"",ROUND(($B39-Z$5)*'점수 계산기'!$C$27+Z$5*'점수 계산기'!$C$29+'점수 계산기'!$C$32,0))</f>
        <v>121</v>
      </c>
      <c r="AA39" s="26">
        <f>IF(OR($B39-AA$5&gt;74, $B39-AA$5=73, $B39-AA$5=1, $B39-AA$5&lt;0),"",ROUND(($B39-AA$5)*'점수 계산기'!$C$27+AA$5*'점수 계산기'!$C$29+'점수 계산기'!$C$32,0))</f>
        <v>121</v>
      </c>
      <c r="AB39" s="10"/>
      <c r="AC39" s="10">
        <f t="shared" si="1"/>
        <v>120</v>
      </c>
      <c r="AD39" s="10">
        <f t="shared" si="2"/>
        <v>121</v>
      </c>
      <c r="AE39" s="10" t="str">
        <f t="shared" si="3"/>
        <v>120 ~ 121</v>
      </c>
      <c r="AF39" s="10">
        <f t="shared" si="4"/>
        <v>3</v>
      </c>
      <c r="AG39" s="10">
        <f t="shared" si="4"/>
        <v>3</v>
      </c>
      <c r="AH39" s="10">
        <f t="shared" si="5"/>
        <v>3</v>
      </c>
      <c r="AI39" s="10" t="str">
        <f t="shared" si="0"/>
        <v>3등급</v>
      </c>
      <c r="AJ39" s="11" t="e">
        <f>IF(AC39=AD39,VLOOKUP(AE39,'인원 입력 기능'!$B$5:$F$102,6,0), VLOOKUP(AC39,'인원 입력 기능'!$B$5:$F$102,6,0)&amp;" ~ "&amp;VLOOKUP(AD39,'인원 입력 기능'!$B$5:$F$102,6,0))</f>
        <v>#REF!</v>
      </c>
    </row>
    <row r="40" spans="1:36" ht="21" customHeight="1" x14ac:dyDescent="0.45">
      <c r="A40" s="7"/>
      <c r="B40" s="38">
        <v>66</v>
      </c>
      <c r="C40" s="25">
        <f>IF(OR($B40-C$5&gt;74, $B40-C$5=73, $B40-C$5=1, $B40-C$5&lt;0),"",ROUND(($B40-C$5)*'점수 계산기'!$C$27+C$5*'점수 계산기'!$C$29+'점수 계산기'!$C$32,0))</f>
        <v>119</v>
      </c>
      <c r="D40" s="25">
        <f>IF(OR($B40-D$5&gt;74, $B40-D$5=73, $B40-D$5=1, $B40-D$5&lt;0),"",ROUND(($B40-D$5)*'점수 계산기'!$C$27+D$5*'점수 계산기'!$C$29+'점수 계산기'!$C$32,0))</f>
        <v>119</v>
      </c>
      <c r="E40" s="25">
        <f>IF(OR($B40-E$5&gt;74, $B40-E$5=73, $B40-E$5=1, $B40-E$5&lt;0),"",ROUND(($B40-E$5)*'점수 계산기'!$C$27+E$5*'점수 계산기'!$C$29+'점수 계산기'!$C$32,0))</f>
        <v>119</v>
      </c>
      <c r="F40" s="25">
        <f>IF(OR($B40-F$5&gt;74, $B40-F$5=73, $B40-F$5=1, $B40-F$5&lt;0),"",ROUND(($B40-F$5)*'점수 계산기'!$C$27+F$5*'점수 계산기'!$C$29+'점수 계산기'!$C$32,0))</f>
        <v>119</v>
      </c>
      <c r="G40" s="25">
        <f>IF(OR($B40-G$5&gt;74, $B40-G$5=73, $B40-G$5=1, $B40-G$5&lt;0),"",ROUND(($B40-G$5)*'점수 계산기'!$C$27+G$5*'점수 계산기'!$C$29+'점수 계산기'!$C$32,0))</f>
        <v>119</v>
      </c>
      <c r="H40" s="25">
        <f>IF(OR($B40-H$5&gt;74, $B40-H$5=73, $B40-H$5=1, $B40-H$5&lt;0),"",ROUND(($B40-H$5)*'점수 계산기'!$C$27+H$5*'점수 계산기'!$C$29+'점수 계산기'!$C$32,0))</f>
        <v>119</v>
      </c>
      <c r="I40" s="25">
        <f>IF(OR($B40-I$5&gt;74, $B40-I$5=73, $B40-I$5=1, $B40-I$5&lt;0),"",ROUND(($B40-I$5)*'점수 계산기'!$C$27+I$5*'점수 계산기'!$C$29+'점수 계산기'!$C$32,0))</f>
        <v>119</v>
      </c>
      <c r="J40" s="25">
        <f>IF(OR($B40-J$5&gt;74, $B40-J$5=73, $B40-J$5=1, $B40-J$5&lt;0),"",ROUND(($B40-J$5)*'점수 계산기'!$C$27+J$5*'점수 계산기'!$C$29+'점수 계산기'!$C$32,0))</f>
        <v>119</v>
      </c>
      <c r="K40" s="25">
        <f>IF(OR($B40-K$5&gt;74, $B40-K$5=73, $B40-K$5=1, $B40-K$5&lt;0),"",ROUND(($B40-K$5)*'점수 계산기'!$C$27+K$5*'점수 계산기'!$C$29+'점수 계산기'!$C$32,0))</f>
        <v>119</v>
      </c>
      <c r="L40" s="25">
        <f>IF(OR($B40-L$5&gt;74, $B40-L$5=73, $B40-L$5=1, $B40-L$5&lt;0),"",ROUND(($B40-L$5)*'점수 계산기'!$C$27+L$5*'점수 계산기'!$C$29+'점수 계산기'!$C$32,0))</f>
        <v>119</v>
      </c>
      <c r="M40" s="25">
        <f>IF(OR($B40-M$5&gt;74, $B40-M$5=73, $B40-M$5=1, $B40-M$5&lt;0),"",ROUND(($B40-M$5)*'점수 계산기'!$C$27+M$5*'점수 계산기'!$C$29+'점수 계산기'!$C$32,0))</f>
        <v>119</v>
      </c>
      <c r="N40" s="25">
        <f>IF(OR($B40-N$5&gt;74, $B40-N$5=73, $B40-N$5=1, $B40-N$5&lt;0),"",ROUND(($B40-N$5)*'점수 계산기'!$C$27+N$5*'점수 계산기'!$C$29+'점수 계산기'!$C$32,0))</f>
        <v>119</v>
      </c>
      <c r="O40" s="25">
        <f>IF(OR($B40-O$5&gt;74, $B40-O$5=73, $B40-O$5=1, $B40-O$5&lt;0),"",ROUND(($B40-O$5)*'점수 계산기'!$C$27+O$5*'점수 계산기'!$C$29+'점수 계산기'!$C$32,0))</f>
        <v>119</v>
      </c>
      <c r="P40" s="25">
        <f>IF(OR($B40-P$5&gt;74, $B40-P$5=73, $B40-P$5=1, $B40-P$5&lt;0),"",ROUND(($B40-P$5)*'점수 계산기'!$C$27+P$5*'점수 계산기'!$C$29+'점수 계산기'!$C$32,0))</f>
        <v>119</v>
      </c>
      <c r="Q40" s="25">
        <f>IF(OR($B40-Q$5&gt;74, $B40-Q$5=73, $B40-Q$5=1, $B40-Q$5&lt;0),"",ROUND(($B40-Q$5)*'점수 계산기'!$C$27+Q$5*'점수 계산기'!$C$29+'점수 계산기'!$C$32,0))</f>
        <v>119</v>
      </c>
      <c r="R40" s="25">
        <f>IF(OR($B40-R$5&gt;74, $B40-R$5=73, $B40-R$5=1, $B40-R$5&lt;0),"",ROUND(($B40-R$5)*'점수 계산기'!$C$27+R$5*'점수 계산기'!$C$29+'점수 계산기'!$C$32,0))</f>
        <v>119</v>
      </c>
      <c r="S40" s="25">
        <f>IF(OR($B40-S$5&gt;74, $B40-S$5=73, $B40-S$5=1, $B40-S$5&lt;0),"",ROUND(($B40-S$5)*'점수 계산기'!$C$27+S$5*'점수 계산기'!$C$29+'점수 계산기'!$C$32,0))</f>
        <v>120</v>
      </c>
      <c r="T40" s="25">
        <f>IF(OR($B40-T$5&gt;74, $B40-T$5=73, $B40-T$5=1, $B40-T$5&lt;0),"",ROUND(($B40-T$5)*'점수 계산기'!$C$27+T$5*'점수 계산기'!$C$29+'점수 계산기'!$C$32,0))</f>
        <v>120</v>
      </c>
      <c r="U40" s="25">
        <f>IF(OR($B40-U$5&gt;74, $B40-U$5=73, $B40-U$5=1, $B40-U$5&lt;0),"",ROUND(($B40-U$5)*'점수 계산기'!$C$27+U$5*'점수 계산기'!$C$29+'점수 계산기'!$C$32,0))</f>
        <v>120</v>
      </c>
      <c r="V40" s="25">
        <f>IF(OR($B40-V$5&gt;74, $B40-V$5=73, $B40-V$5=1, $B40-V$5&lt;0),"",ROUND(($B40-V$5)*'점수 계산기'!$C$27+V$5*'점수 계산기'!$C$29+'점수 계산기'!$C$32,0))</f>
        <v>120</v>
      </c>
      <c r="W40" s="25">
        <f>IF(OR($B40-W$5&gt;74, $B40-W$5=73, $B40-W$5=1, $B40-W$5&lt;0),"",ROUND(($B40-W$5)*'점수 계산기'!$C$27+W$5*'점수 계산기'!$C$29+'점수 계산기'!$C$32,0))</f>
        <v>120</v>
      </c>
      <c r="X40" s="25">
        <f>IF(OR($B40-X$5&gt;74, $B40-X$5=73, $B40-X$5=1, $B40-X$5&lt;0),"",ROUND(($B40-X$5)*'점수 계산기'!$C$27+X$5*'점수 계산기'!$C$29+'점수 계산기'!$C$32,0))</f>
        <v>120</v>
      </c>
      <c r="Y40" s="25">
        <f>IF(OR($B40-Y$5&gt;74, $B40-Y$5=73, $B40-Y$5=1, $B40-Y$5&lt;0),"",ROUND(($B40-Y$5)*'점수 계산기'!$C$27+Y$5*'점수 계산기'!$C$29+'점수 계산기'!$C$32,0))</f>
        <v>120</v>
      </c>
      <c r="Z40" s="25">
        <f>IF(OR($B40-Z$5&gt;74, $B40-Z$5=73, $B40-Z$5=1, $B40-Z$5&lt;0),"",ROUND(($B40-Z$5)*'점수 계산기'!$C$27+Z$5*'점수 계산기'!$C$29+'점수 계산기'!$C$32,0))</f>
        <v>120</v>
      </c>
      <c r="AA40" s="26">
        <f>IF(OR($B40-AA$5&gt;74, $B40-AA$5=73, $B40-AA$5=1, $B40-AA$5&lt;0),"",ROUND(($B40-AA$5)*'점수 계산기'!$C$27+AA$5*'점수 계산기'!$C$29+'점수 계산기'!$C$32,0))</f>
        <v>120</v>
      </c>
      <c r="AB40" s="10"/>
      <c r="AC40" s="10">
        <f t="shared" ref="AC40:AC71" si="6">MIN(C40:AA40)</f>
        <v>119</v>
      </c>
      <c r="AD40" s="10">
        <f t="shared" ref="AD40:AD71" si="7">MAX(C40:AA40)</f>
        <v>120</v>
      </c>
      <c r="AE40" s="10" t="str">
        <f t="shared" ref="AE40:AE71" si="8">IF(AC40=AD40,MAX(C40:AA40),MIN(C40:AA40)&amp;" ~ "&amp;MAX(C40:AA40))</f>
        <v>119 ~ 120</v>
      </c>
      <c r="AF40" s="10">
        <f t="shared" si="4"/>
        <v>3</v>
      </c>
      <c r="AG40" s="10">
        <f t="shared" si="4"/>
        <v>3</v>
      </c>
      <c r="AH40" s="10">
        <f t="shared" si="5"/>
        <v>3</v>
      </c>
      <c r="AI40" s="10" t="str">
        <f t="shared" si="0"/>
        <v>3등급</v>
      </c>
      <c r="AJ40" s="11" t="e">
        <f>IF(AC40=AD40,VLOOKUP(AE40,'인원 입력 기능'!$B$5:$F$102,6,0), VLOOKUP(AC40,'인원 입력 기능'!$B$5:$F$102,6,0)&amp;" ~ "&amp;VLOOKUP(AD40,'인원 입력 기능'!$B$5:$F$102,6,0))</f>
        <v>#REF!</v>
      </c>
    </row>
    <row r="41" spans="1:36" ht="21" customHeight="1" x14ac:dyDescent="0.45">
      <c r="A41" s="7"/>
      <c r="B41" s="38">
        <v>65</v>
      </c>
      <c r="C41" s="25">
        <f>IF(OR($B41-C$5&gt;74, $B41-C$5=73, $B41-C$5=1, $B41-C$5&lt;0),"",ROUND(($B41-C$5)*'점수 계산기'!$C$27+C$5*'점수 계산기'!$C$29+'점수 계산기'!$C$32,0))</f>
        <v>118</v>
      </c>
      <c r="D41" s="25">
        <f>IF(OR($B41-D$5&gt;74, $B41-D$5=73, $B41-D$5=1, $B41-D$5&lt;0),"",ROUND(($B41-D$5)*'점수 계산기'!$C$27+D$5*'점수 계산기'!$C$29+'점수 계산기'!$C$32,0))</f>
        <v>118</v>
      </c>
      <c r="E41" s="25">
        <f>IF(OR($B41-E$5&gt;74, $B41-E$5=73, $B41-E$5=1, $B41-E$5&lt;0),"",ROUND(($B41-E$5)*'점수 계산기'!$C$27+E$5*'점수 계산기'!$C$29+'점수 계산기'!$C$32,0))</f>
        <v>118</v>
      </c>
      <c r="F41" s="25">
        <f>IF(OR($B41-F$5&gt;74, $B41-F$5=73, $B41-F$5=1, $B41-F$5&lt;0),"",ROUND(($B41-F$5)*'점수 계산기'!$C$27+F$5*'점수 계산기'!$C$29+'점수 계산기'!$C$32,0))</f>
        <v>118</v>
      </c>
      <c r="G41" s="25">
        <f>IF(OR($B41-G$5&gt;74, $B41-G$5=73, $B41-G$5=1, $B41-G$5&lt;0),"",ROUND(($B41-G$5)*'점수 계산기'!$C$27+G$5*'점수 계산기'!$C$29+'점수 계산기'!$C$32,0))</f>
        <v>118</v>
      </c>
      <c r="H41" s="25">
        <f>IF(OR($B41-H$5&gt;74, $B41-H$5=73, $B41-H$5=1, $B41-H$5&lt;0),"",ROUND(($B41-H$5)*'점수 계산기'!$C$27+H$5*'점수 계산기'!$C$29+'점수 계산기'!$C$32,0))</f>
        <v>118</v>
      </c>
      <c r="I41" s="25">
        <f>IF(OR($B41-I$5&gt;74, $B41-I$5=73, $B41-I$5=1, $B41-I$5&lt;0),"",ROUND(($B41-I$5)*'점수 계산기'!$C$27+I$5*'점수 계산기'!$C$29+'점수 계산기'!$C$32,0))</f>
        <v>118</v>
      </c>
      <c r="J41" s="25">
        <f>IF(OR($B41-J$5&gt;74, $B41-J$5=73, $B41-J$5=1, $B41-J$5&lt;0),"",ROUND(($B41-J$5)*'점수 계산기'!$C$27+J$5*'점수 계산기'!$C$29+'점수 계산기'!$C$32,0))</f>
        <v>118</v>
      </c>
      <c r="K41" s="25">
        <f>IF(OR($B41-K$5&gt;74, $B41-K$5=73, $B41-K$5=1, $B41-K$5&lt;0),"",ROUND(($B41-K$5)*'점수 계산기'!$C$27+K$5*'점수 계산기'!$C$29+'점수 계산기'!$C$32,0))</f>
        <v>118</v>
      </c>
      <c r="L41" s="25">
        <f>IF(OR($B41-L$5&gt;74, $B41-L$5=73, $B41-L$5=1, $B41-L$5&lt;0),"",ROUND(($B41-L$5)*'점수 계산기'!$C$27+L$5*'점수 계산기'!$C$29+'점수 계산기'!$C$32,0))</f>
        <v>118</v>
      </c>
      <c r="M41" s="25">
        <f>IF(OR($B41-M$5&gt;74, $B41-M$5=73, $B41-M$5=1, $B41-M$5&lt;0),"",ROUND(($B41-M$5)*'점수 계산기'!$C$27+M$5*'점수 계산기'!$C$29+'점수 계산기'!$C$32,0))</f>
        <v>118</v>
      </c>
      <c r="N41" s="25">
        <f>IF(OR($B41-N$5&gt;74, $B41-N$5=73, $B41-N$5=1, $B41-N$5&lt;0),"",ROUND(($B41-N$5)*'점수 계산기'!$C$27+N$5*'점수 계산기'!$C$29+'점수 계산기'!$C$32,0))</f>
        <v>118</v>
      </c>
      <c r="O41" s="25">
        <f>IF(OR($B41-O$5&gt;74, $B41-O$5=73, $B41-O$5=1, $B41-O$5&lt;0),"",ROUND(($B41-O$5)*'점수 계산기'!$C$27+O$5*'점수 계산기'!$C$29+'점수 계산기'!$C$32,0))</f>
        <v>119</v>
      </c>
      <c r="P41" s="25">
        <f>IF(OR($B41-P$5&gt;74, $B41-P$5=73, $B41-P$5=1, $B41-P$5&lt;0),"",ROUND(($B41-P$5)*'점수 계산기'!$C$27+P$5*'점수 계산기'!$C$29+'점수 계산기'!$C$32,0))</f>
        <v>119</v>
      </c>
      <c r="Q41" s="25">
        <f>IF(OR($B41-Q$5&gt;74, $B41-Q$5=73, $B41-Q$5=1, $B41-Q$5&lt;0),"",ROUND(($B41-Q$5)*'점수 계산기'!$C$27+Q$5*'점수 계산기'!$C$29+'점수 계산기'!$C$32,0))</f>
        <v>119</v>
      </c>
      <c r="R41" s="25">
        <f>IF(OR($B41-R$5&gt;74, $B41-R$5=73, $B41-R$5=1, $B41-R$5&lt;0),"",ROUND(($B41-R$5)*'점수 계산기'!$C$27+R$5*'점수 계산기'!$C$29+'점수 계산기'!$C$32,0))</f>
        <v>119</v>
      </c>
      <c r="S41" s="25">
        <f>IF(OR($B41-S$5&gt;74, $B41-S$5=73, $B41-S$5=1, $B41-S$5&lt;0),"",ROUND(($B41-S$5)*'점수 계산기'!$C$27+S$5*'점수 계산기'!$C$29+'점수 계산기'!$C$32,0))</f>
        <v>119</v>
      </c>
      <c r="T41" s="25">
        <f>IF(OR($B41-T$5&gt;74, $B41-T$5=73, $B41-T$5=1, $B41-T$5&lt;0),"",ROUND(($B41-T$5)*'점수 계산기'!$C$27+T$5*'점수 계산기'!$C$29+'점수 계산기'!$C$32,0))</f>
        <v>119</v>
      </c>
      <c r="U41" s="25">
        <f>IF(OR($B41-U$5&gt;74, $B41-U$5=73, $B41-U$5=1, $B41-U$5&lt;0),"",ROUND(($B41-U$5)*'점수 계산기'!$C$27+U$5*'점수 계산기'!$C$29+'점수 계산기'!$C$32,0))</f>
        <v>119</v>
      </c>
      <c r="V41" s="25">
        <f>IF(OR($B41-V$5&gt;74, $B41-V$5=73, $B41-V$5=1, $B41-V$5&lt;0),"",ROUND(($B41-V$5)*'점수 계산기'!$C$27+V$5*'점수 계산기'!$C$29+'점수 계산기'!$C$32,0))</f>
        <v>119</v>
      </c>
      <c r="W41" s="25">
        <f>IF(OR($B41-W$5&gt;74, $B41-W$5=73, $B41-W$5=1, $B41-W$5&lt;0),"",ROUND(($B41-W$5)*'점수 계산기'!$C$27+W$5*'점수 계산기'!$C$29+'점수 계산기'!$C$32,0))</f>
        <v>119</v>
      </c>
      <c r="X41" s="25">
        <f>IF(OR($B41-X$5&gt;74, $B41-X$5=73, $B41-X$5=1, $B41-X$5&lt;0),"",ROUND(($B41-X$5)*'점수 계산기'!$C$27+X$5*'점수 계산기'!$C$29+'점수 계산기'!$C$32,0))</f>
        <v>119</v>
      </c>
      <c r="Y41" s="25">
        <f>IF(OR($B41-Y$5&gt;74, $B41-Y$5=73, $B41-Y$5=1, $B41-Y$5&lt;0),"",ROUND(($B41-Y$5)*'점수 계산기'!$C$27+Y$5*'점수 계산기'!$C$29+'점수 계산기'!$C$32,0))</f>
        <v>119</v>
      </c>
      <c r="Z41" s="25">
        <f>IF(OR($B41-Z$5&gt;74, $B41-Z$5=73, $B41-Z$5=1, $B41-Z$5&lt;0),"",ROUND(($B41-Z$5)*'점수 계산기'!$C$27+Z$5*'점수 계산기'!$C$29+'점수 계산기'!$C$32,0))</f>
        <v>119</v>
      </c>
      <c r="AA41" s="26">
        <f>IF(OR($B41-AA$5&gt;74, $B41-AA$5=73, $B41-AA$5=1, $B41-AA$5&lt;0),"",ROUND(($B41-AA$5)*'점수 계산기'!$C$27+AA$5*'점수 계산기'!$C$29+'점수 계산기'!$C$32,0))</f>
        <v>119</v>
      </c>
      <c r="AB41" s="10"/>
      <c r="AC41" s="10">
        <f t="shared" si="6"/>
        <v>118</v>
      </c>
      <c r="AD41" s="10">
        <f t="shared" si="7"/>
        <v>119</v>
      </c>
      <c r="AE41" s="10" t="str">
        <f t="shared" si="8"/>
        <v>118 ~ 119</v>
      </c>
      <c r="AF41" s="10">
        <f t="shared" si="4"/>
        <v>3</v>
      </c>
      <c r="AG41" s="10">
        <f t="shared" si="4"/>
        <v>3</v>
      </c>
      <c r="AH41" s="10">
        <f t="shared" si="5"/>
        <v>3</v>
      </c>
      <c r="AI41" s="10" t="str">
        <f t="shared" si="0"/>
        <v>3등급</v>
      </c>
      <c r="AJ41" s="11" t="e">
        <f>IF(AC41=AD41,VLOOKUP(AE41,'인원 입력 기능'!$B$5:$F$102,6,0), VLOOKUP(AC41,'인원 입력 기능'!$B$5:$F$102,6,0)&amp;" ~ "&amp;VLOOKUP(AD41,'인원 입력 기능'!$B$5:$F$102,6,0))</f>
        <v>#REF!</v>
      </c>
    </row>
    <row r="42" spans="1:36" ht="21" customHeight="1" x14ac:dyDescent="0.45">
      <c r="A42" s="7"/>
      <c r="B42" s="39">
        <v>64</v>
      </c>
      <c r="C42" s="27">
        <f>IF(OR($B42-C$5&gt;74, $B42-C$5=73, $B42-C$5=1, $B42-C$5&lt;0),"",ROUND(($B42-C$5)*'점수 계산기'!$C$27+C$5*'점수 계산기'!$C$29+'점수 계산기'!$C$32,0))</f>
        <v>117</v>
      </c>
      <c r="D42" s="27">
        <f>IF(OR($B42-D$5&gt;74, $B42-D$5=73, $B42-D$5=1, $B42-D$5&lt;0),"",ROUND(($B42-D$5)*'점수 계산기'!$C$27+D$5*'점수 계산기'!$C$29+'점수 계산기'!$C$32,0))</f>
        <v>117</v>
      </c>
      <c r="E42" s="27">
        <f>IF(OR($B42-E$5&gt;74, $B42-E$5=73, $B42-E$5=1, $B42-E$5&lt;0),"",ROUND(($B42-E$5)*'점수 계산기'!$C$27+E$5*'점수 계산기'!$C$29+'점수 계산기'!$C$32,0))</f>
        <v>117</v>
      </c>
      <c r="F42" s="27">
        <f>IF(OR($B42-F$5&gt;74, $B42-F$5=73, $B42-F$5=1, $B42-F$5&lt;0),"",ROUND(($B42-F$5)*'점수 계산기'!$C$27+F$5*'점수 계산기'!$C$29+'점수 계산기'!$C$32,0))</f>
        <v>117</v>
      </c>
      <c r="G42" s="27">
        <f>IF(OR($B42-G$5&gt;74, $B42-G$5=73, $B42-G$5=1, $B42-G$5&lt;0),"",ROUND(($B42-G$5)*'점수 계산기'!$C$27+G$5*'점수 계산기'!$C$29+'점수 계산기'!$C$32,0))</f>
        <v>117</v>
      </c>
      <c r="H42" s="27">
        <f>IF(OR($B42-H$5&gt;74, $B42-H$5=73, $B42-H$5=1, $B42-H$5&lt;0),"",ROUND(($B42-H$5)*'점수 계산기'!$C$27+H$5*'점수 계산기'!$C$29+'점수 계산기'!$C$32,0))</f>
        <v>117</v>
      </c>
      <c r="I42" s="27">
        <f>IF(OR($B42-I$5&gt;74, $B42-I$5=73, $B42-I$5=1, $B42-I$5&lt;0),"",ROUND(($B42-I$5)*'점수 계산기'!$C$27+I$5*'점수 계산기'!$C$29+'점수 계산기'!$C$32,0))</f>
        <v>117</v>
      </c>
      <c r="J42" s="27">
        <f>IF(OR($B42-J$5&gt;74, $B42-J$5=73, $B42-J$5=1, $B42-J$5&lt;0),"",ROUND(($B42-J$5)*'점수 계산기'!$C$27+J$5*'점수 계산기'!$C$29+'점수 계산기'!$C$32,0))</f>
        <v>117</v>
      </c>
      <c r="K42" s="27">
        <f>IF(OR($B42-K$5&gt;74, $B42-K$5=73, $B42-K$5=1, $B42-K$5&lt;0),"",ROUND(($B42-K$5)*'점수 계산기'!$C$27+K$5*'점수 계산기'!$C$29+'점수 계산기'!$C$32,0))</f>
        <v>118</v>
      </c>
      <c r="L42" s="27">
        <f>IF(OR($B42-L$5&gt;74, $B42-L$5=73, $B42-L$5=1, $B42-L$5&lt;0),"",ROUND(($B42-L$5)*'점수 계산기'!$C$27+L$5*'점수 계산기'!$C$29+'점수 계산기'!$C$32,0))</f>
        <v>118</v>
      </c>
      <c r="M42" s="27">
        <f>IF(OR($B42-M$5&gt;74, $B42-M$5=73, $B42-M$5=1, $B42-M$5&lt;0),"",ROUND(($B42-M$5)*'점수 계산기'!$C$27+M$5*'점수 계산기'!$C$29+'점수 계산기'!$C$32,0))</f>
        <v>118</v>
      </c>
      <c r="N42" s="27">
        <f>IF(OR($B42-N$5&gt;74, $B42-N$5=73, $B42-N$5=1, $B42-N$5&lt;0),"",ROUND(($B42-N$5)*'점수 계산기'!$C$27+N$5*'점수 계산기'!$C$29+'점수 계산기'!$C$32,0))</f>
        <v>118</v>
      </c>
      <c r="O42" s="27">
        <f>IF(OR($B42-O$5&gt;74, $B42-O$5=73, $B42-O$5=1, $B42-O$5&lt;0),"",ROUND(($B42-O$5)*'점수 계산기'!$C$27+O$5*'점수 계산기'!$C$29+'점수 계산기'!$C$32,0))</f>
        <v>118</v>
      </c>
      <c r="P42" s="27">
        <f>IF(OR($B42-P$5&gt;74, $B42-P$5=73, $B42-P$5=1, $B42-P$5&lt;0),"",ROUND(($B42-P$5)*'점수 계산기'!$C$27+P$5*'점수 계산기'!$C$29+'점수 계산기'!$C$32,0))</f>
        <v>118</v>
      </c>
      <c r="Q42" s="27">
        <f>IF(OR($B42-Q$5&gt;74, $B42-Q$5=73, $B42-Q$5=1, $B42-Q$5&lt;0),"",ROUND(($B42-Q$5)*'점수 계산기'!$C$27+Q$5*'점수 계산기'!$C$29+'점수 계산기'!$C$32,0))</f>
        <v>118</v>
      </c>
      <c r="R42" s="27">
        <f>IF(OR($B42-R$5&gt;74, $B42-R$5=73, $B42-R$5=1, $B42-R$5&lt;0),"",ROUND(($B42-R$5)*'점수 계산기'!$C$27+R$5*'점수 계산기'!$C$29+'점수 계산기'!$C$32,0))</f>
        <v>118</v>
      </c>
      <c r="S42" s="27">
        <f>IF(OR($B42-S$5&gt;74, $B42-S$5=73, $B42-S$5=1, $B42-S$5&lt;0),"",ROUND(($B42-S$5)*'점수 계산기'!$C$27+S$5*'점수 계산기'!$C$29+'점수 계산기'!$C$32,0))</f>
        <v>118</v>
      </c>
      <c r="T42" s="27">
        <f>IF(OR($B42-T$5&gt;74, $B42-T$5=73, $B42-T$5=1, $B42-T$5&lt;0),"",ROUND(($B42-T$5)*'점수 계산기'!$C$27+T$5*'점수 계산기'!$C$29+'점수 계산기'!$C$32,0))</f>
        <v>118</v>
      </c>
      <c r="U42" s="27">
        <f>IF(OR($B42-U$5&gt;74, $B42-U$5=73, $B42-U$5=1, $B42-U$5&lt;0),"",ROUND(($B42-U$5)*'점수 계산기'!$C$27+U$5*'점수 계산기'!$C$29+'점수 계산기'!$C$32,0))</f>
        <v>118</v>
      </c>
      <c r="V42" s="27">
        <f>IF(OR($B42-V$5&gt;74, $B42-V$5=73, $B42-V$5=1, $B42-V$5&lt;0),"",ROUND(($B42-V$5)*'점수 계산기'!$C$27+V$5*'점수 계산기'!$C$29+'점수 계산기'!$C$32,0))</f>
        <v>118</v>
      </c>
      <c r="W42" s="27">
        <f>IF(OR($B42-W$5&gt;74, $B42-W$5=73, $B42-W$5=1, $B42-W$5&lt;0),"",ROUND(($B42-W$5)*'점수 계산기'!$C$27+W$5*'점수 계산기'!$C$29+'점수 계산기'!$C$32,0))</f>
        <v>118</v>
      </c>
      <c r="X42" s="27">
        <f>IF(OR($B42-X$5&gt;74, $B42-X$5=73, $B42-X$5=1, $B42-X$5&lt;0),"",ROUND(($B42-X$5)*'점수 계산기'!$C$27+X$5*'점수 계산기'!$C$29+'점수 계산기'!$C$32,0))</f>
        <v>118</v>
      </c>
      <c r="Y42" s="27">
        <f>IF(OR($B42-Y$5&gt;74, $B42-Y$5=73, $B42-Y$5=1, $B42-Y$5&lt;0),"",ROUND(($B42-Y$5)*'점수 계산기'!$C$27+Y$5*'점수 계산기'!$C$29+'점수 계산기'!$C$32,0))</f>
        <v>118</v>
      </c>
      <c r="Z42" s="27">
        <f>IF(OR($B42-Z$5&gt;74, $B42-Z$5=73, $B42-Z$5=1, $B42-Z$5&lt;0),"",ROUND(($B42-Z$5)*'점수 계산기'!$C$27+Z$5*'점수 계산기'!$C$29+'점수 계산기'!$C$32,0))</f>
        <v>118</v>
      </c>
      <c r="AA42" s="28">
        <f>IF(OR($B42-AA$5&gt;74, $B42-AA$5=73, $B42-AA$5=1, $B42-AA$5&lt;0),"",ROUND(($B42-AA$5)*'점수 계산기'!$C$27+AA$5*'점수 계산기'!$C$29+'점수 계산기'!$C$32,0))</f>
        <v>118</v>
      </c>
      <c r="AB42" s="10"/>
      <c r="AC42" s="10">
        <f t="shared" si="6"/>
        <v>117</v>
      </c>
      <c r="AD42" s="10">
        <f t="shared" si="7"/>
        <v>118</v>
      </c>
      <c r="AE42" s="10" t="str">
        <f t="shared" si="8"/>
        <v>117 ~ 118</v>
      </c>
      <c r="AF42" s="10">
        <f t="shared" si="4"/>
        <v>4</v>
      </c>
      <c r="AG42" s="10">
        <f t="shared" si="4"/>
        <v>3</v>
      </c>
      <c r="AH42" s="10" t="str">
        <f t="shared" si="5"/>
        <v>4 ~ 3</v>
      </c>
      <c r="AI42" s="10" t="str">
        <f t="shared" si="0"/>
        <v>조건부 3등급</v>
      </c>
      <c r="AJ42" s="11" t="e">
        <f>IF(AC42=AD42,VLOOKUP(AE42,'인원 입력 기능'!$B$5:$F$102,6,0), VLOOKUP(AC42,'인원 입력 기능'!$B$5:$F$102,6,0)&amp;" ~ "&amp;VLOOKUP(AD42,'인원 입력 기능'!$B$5:$F$102,6,0))</f>
        <v>#REF!</v>
      </c>
    </row>
    <row r="43" spans="1:36" ht="21" customHeight="1" x14ac:dyDescent="0.45">
      <c r="A43" s="7"/>
      <c r="B43" s="39">
        <v>63</v>
      </c>
      <c r="C43" s="27">
        <f>IF(OR($B43-C$5&gt;74, $B43-C$5=73, $B43-C$5=1, $B43-C$5&lt;0),"",ROUND(($B43-C$5)*'점수 계산기'!$C$27+C$5*'점수 계산기'!$C$29+'점수 계산기'!$C$32,0))</f>
        <v>116</v>
      </c>
      <c r="D43" s="27">
        <f>IF(OR($B43-D$5&gt;74, $B43-D$5=73, $B43-D$5=1, $B43-D$5&lt;0),"",ROUND(($B43-D$5)*'점수 계산기'!$C$27+D$5*'점수 계산기'!$C$29+'점수 계산기'!$C$32,0))</f>
        <v>116</v>
      </c>
      <c r="E43" s="27">
        <f>IF(OR($B43-E$5&gt;74, $B43-E$5=73, $B43-E$5=1, $B43-E$5&lt;0),"",ROUND(($B43-E$5)*'점수 계산기'!$C$27+E$5*'점수 계산기'!$C$29+'점수 계산기'!$C$32,0))</f>
        <v>116</v>
      </c>
      <c r="F43" s="27">
        <f>IF(OR($B43-F$5&gt;74, $B43-F$5=73, $B43-F$5=1, $B43-F$5&lt;0),"",ROUND(($B43-F$5)*'점수 계산기'!$C$27+F$5*'점수 계산기'!$C$29+'점수 계산기'!$C$32,0))</f>
        <v>116</v>
      </c>
      <c r="G43" s="27">
        <f>IF(OR($B43-G$5&gt;74, $B43-G$5=73, $B43-G$5=1, $B43-G$5&lt;0),"",ROUND(($B43-G$5)*'점수 계산기'!$C$27+G$5*'점수 계산기'!$C$29+'점수 계산기'!$C$32,0))</f>
        <v>117</v>
      </c>
      <c r="H43" s="27">
        <f>IF(OR($B43-H$5&gt;74, $B43-H$5=73, $B43-H$5=1, $B43-H$5&lt;0),"",ROUND(($B43-H$5)*'점수 계산기'!$C$27+H$5*'점수 계산기'!$C$29+'점수 계산기'!$C$32,0))</f>
        <v>117</v>
      </c>
      <c r="I43" s="27">
        <f>IF(OR($B43-I$5&gt;74, $B43-I$5=73, $B43-I$5=1, $B43-I$5&lt;0),"",ROUND(($B43-I$5)*'점수 계산기'!$C$27+I$5*'점수 계산기'!$C$29+'점수 계산기'!$C$32,0))</f>
        <v>117</v>
      </c>
      <c r="J43" s="27">
        <f>IF(OR($B43-J$5&gt;74, $B43-J$5=73, $B43-J$5=1, $B43-J$5&lt;0),"",ROUND(($B43-J$5)*'점수 계산기'!$C$27+J$5*'점수 계산기'!$C$29+'점수 계산기'!$C$32,0))</f>
        <v>117</v>
      </c>
      <c r="K43" s="27">
        <f>IF(OR($B43-K$5&gt;74, $B43-K$5=73, $B43-K$5=1, $B43-K$5&lt;0),"",ROUND(($B43-K$5)*'점수 계산기'!$C$27+K$5*'점수 계산기'!$C$29+'점수 계산기'!$C$32,0))</f>
        <v>117</v>
      </c>
      <c r="L43" s="27">
        <f>IF(OR($B43-L$5&gt;74, $B43-L$5=73, $B43-L$5=1, $B43-L$5&lt;0),"",ROUND(($B43-L$5)*'점수 계산기'!$C$27+L$5*'점수 계산기'!$C$29+'점수 계산기'!$C$32,0))</f>
        <v>117</v>
      </c>
      <c r="M43" s="27">
        <f>IF(OR($B43-M$5&gt;74, $B43-M$5=73, $B43-M$5=1, $B43-M$5&lt;0),"",ROUND(($B43-M$5)*'점수 계산기'!$C$27+M$5*'점수 계산기'!$C$29+'점수 계산기'!$C$32,0))</f>
        <v>117</v>
      </c>
      <c r="N43" s="27">
        <f>IF(OR($B43-N$5&gt;74, $B43-N$5=73, $B43-N$5=1, $B43-N$5&lt;0),"",ROUND(($B43-N$5)*'점수 계산기'!$C$27+N$5*'점수 계산기'!$C$29+'점수 계산기'!$C$32,0))</f>
        <v>117</v>
      </c>
      <c r="O43" s="27">
        <f>IF(OR($B43-O$5&gt;74, $B43-O$5=73, $B43-O$5=1, $B43-O$5&lt;0),"",ROUND(($B43-O$5)*'점수 계산기'!$C$27+O$5*'점수 계산기'!$C$29+'점수 계산기'!$C$32,0))</f>
        <v>117</v>
      </c>
      <c r="P43" s="27">
        <f>IF(OR($B43-P$5&gt;74, $B43-P$5=73, $B43-P$5=1, $B43-P$5&lt;0),"",ROUND(($B43-P$5)*'점수 계산기'!$C$27+P$5*'점수 계산기'!$C$29+'점수 계산기'!$C$32,0))</f>
        <v>117</v>
      </c>
      <c r="Q43" s="27">
        <f>IF(OR($B43-Q$5&gt;74, $B43-Q$5=73, $B43-Q$5=1, $B43-Q$5&lt;0),"",ROUND(($B43-Q$5)*'점수 계산기'!$C$27+Q$5*'점수 계산기'!$C$29+'점수 계산기'!$C$32,0))</f>
        <v>117</v>
      </c>
      <c r="R43" s="27">
        <f>IF(OR($B43-R$5&gt;74, $B43-R$5=73, $B43-R$5=1, $B43-R$5&lt;0),"",ROUND(($B43-R$5)*'점수 계산기'!$C$27+R$5*'점수 계산기'!$C$29+'점수 계산기'!$C$32,0))</f>
        <v>117</v>
      </c>
      <c r="S43" s="27">
        <f>IF(OR($B43-S$5&gt;74, $B43-S$5=73, $B43-S$5=1, $B43-S$5&lt;0),"",ROUND(($B43-S$5)*'점수 계산기'!$C$27+S$5*'점수 계산기'!$C$29+'점수 계산기'!$C$32,0))</f>
        <v>117</v>
      </c>
      <c r="T43" s="27">
        <f>IF(OR($B43-T$5&gt;74, $B43-T$5=73, $B43-T$5=1, $B43-T$5&lt;0),"",ROUND(($B43-T$5)*'점수 계산기'!$C$27+T$5*'점수 계산기'!$C$29+'점수 계산기'!$C$32,0))</f>
        <v>117</v>
      </c>
      <c r="U43" s="27">
        <f>IF(OR($B43-U$5&gt;74, $B43-U$5=73, $B43-U$5=1, $B43-U$5&lt;0),"",ROUND(($B43-U$5)*'점수 계산기'!$C$27+U$5*'점수 계산기'!$C$29+'점수 계산기'!$C$32,0))</f>
        <v>117</v>
      </c>
      <c r="V43" s="27">
        <f>IF(OR($B43-V$5&gt;74, $B43-V$5=73, $B43-V$5=1, $B43-V$5&lt;0),"",ROUND(($B43-V$5)*'점수 계산기'!$C$27+V$5*'점수 계산기'!$C$29+'점수 계산기'!$C$32,0))</f>
        <v>117</v>
      </c>
      <c r="W43" s="27">
        <f>IF(OR($B43-W$5&gt;74, $B43-W$5=73, $B43-W$5=1, $B43-W$5&lt;0),"",ROUND(($B43-W$5)*'점수 계산기'!$C$27+W$5*'점수 계산기'!$C$29+'점수 계산기'!$C$32,0))</f>
        <v>117</v>
      </c>
      <c r="X43" s="27">
        <f>IF(OR($B43-X$5&gt;74, $B43-X$5=73, $B43-X$5=1, $B43-X$5&lt;0),"",ROUND(($B43-X$5)*'점수 계산기'!$C$27+X$5*'점수 계산기'!$C$29+'점수 계산기'!$C$32,0))</f>
        <v>117</v>
      </c>
      <c r="Y43" s="27">
        <f>IF(OR($B43-Y$5&gt;74, $B43-Y$5=73, $B43-Y$5=1, $B43-Y$5&lt;0),"",ROUND(($B43-Y$5)*'점수 계산기'!$C$27+Y$5*'점수 계산기'!$C$29+'점수 계산기'!$C$32,0))</f>
        <v>117</v>
      </c>
      <c r="Z43" s="27">
        <f>IF(OR($B43-Z$5&gt;74, $B43-Z$5=73, $B43-Z$5=1, $B43-Z$5&lt;0),"",ROUND(($B43-Z$5)*'점수 계산기'!$C$27+Z$5*'점수 계산기'!$C$29+'점수 계산기'!$C$32,0))</f>
        <v>117</v>
      </c>
      <c r="AA43" s="28">
        <f>IF(OR($B43-AA$5&gt;74, $B43-AA$5=73, $B43-AA$5=1, $B43-AA$5&lt;0),"",ROUND(($B43-AA$5)*'점수 계산기'!$C$27+AA$5*'점수 계산기'!$C$29+'점수 계산기'!$C$32,0))</f>
        <v>118</v>
      </c>
      <c r="AB43" s="10"/>
      <c r="AC43" s="10">
        <f t="shared" si="6"/>
        <v>116</v>
      </c>
      <c r="AD43" s="10">
        <f t="shared" si="7"/>
        <v>118</v>
      </c>
      <c r="AE43" s="10" t="str">
        <f t="shared" si="8"/>
        <v>116 ~ 118</v>
      </c>
      <c r="AF43" s="10">
        <f t="shared" si="4"/>
        <v>4</v>
      </c>
      <c r="AG43" s="10">
        <f t="shared" si="4"/>
        <v>3</v>
      </c>
      <c r="AH43" s="10" t="str">
        <f t="shared" si="5"/>
        <v>4 ~ 3</v>
      </c>
      <c r="AI43" s="10" t="str">
        <f t="shared" si="0"/>
        <v>조건부 3등급</v>
      </c>
      <c r="AJ43" s="11" t="e">
        <f>IF(AC43=AD43,VLOOKUP(AE43,'인원 입력 기능'!$B$5:$F$102,6,0), VLOOKUP(AC43,'인원 입력 기능'!$B$5:$F$102,6,0)&amp;" ~ "&amp;VLOOKUP(AD43,'인원 입력 기능'!$B$5:$F$102,6,0))</f>
        <v>#REF!</v>
      </c>
    </row>
    <row r="44" spans="1:36" ht="21" customHeight="1" x14ac:dyDescent="0.45">
      <c r="A44" s="7"/>
      <c r="B44" s="39">
        <v>62</v>
      </c>
      <c r="C44" s="27">
        <f>IF(OR($B44-C$5&gt;74, $B44-C$5=73, $B44-C$5=1, $B44-C$5&lt;0),"",ROUND(($B44-C$5)*'점수 계산기'!$C$27+C$5*'점수 계산기'!$C$29+'점수 계산기'!$C$32,0))</f>
        <v>115</v>
      </c>
      <c r="D44" s="27">
        <f>IF(OR($B44-D$5&gt;74, $B44-D$5=73, $B44-D$5=1, $B44-D$5&lt;0),"",ROUND(($B44-D$5)*'점수 계산기'!$C$27+D$5*'점수 계산기'!$C$29+'점수 계산기'!$C$32,0))</f>
        <v>116</v>
      </c>
      <c r="E44" s="27">
        <f>IF(OR($B44-E$5&gt;74, $B44-E$5=73, $B44-E$5=1, $B44-E$5&lt;0),"",ROUND(($B44-E$5)*'점수 계산기'!$C$27+E$5*'점수 계산기'!$C$29+'점수 계산기'!$C$32,0))</f>
        <v>116</v>
      </c>
      <c r="F44" s="27">
        <f>IF(OR($B44-F$5&gt;74, $B44-F$5=73, $B44-F$5=1, $B44-F$5&lt;0),"",ROUND(($B44-F$5)*'점수 계산기'!$C$27+F$5*'점수 계산기'!$C$29+'점수 계산기'!$C$32,0))</f>
        <v>116</v>
      </c>
      <c r="G44" s="27">
        <f>IF(OR($B44-G$5&gt;74, $B44-G$5=73, $B44-G$5=1, $B44-G$5&lt;0),"",ROUND(($B44-G$5)*'점수 계산기'!$C$27+G$5*'점수 계산기'!$C$29+'점수 계산기'!$C$32,0))</f>
        <v>116</v>
      </c>
      <c r="H44" s="27">
        <f>IF(OR($B44-H$5&gt;74, $B44-H$5=73, $B44-H$5=1, $B44-H$5&lt;0),"",ROUND(($B44-H$5)*'점수 계산기'!$C$27+H$5*'점수 계산기'!$C$29+'점수 계산기'!$C$32,0))</f>
        <v>116</v>
      </c>
      <c r="I44" s="27">
        <f>IF(OR($B44-I$5&gt;74, $B44-I$5=73, $B44-I$5=1, $B44-I$5&lt;0),"",ROUND(($B44-I$5)*'점수 계산기'!$C$27+I$5*'점수 계산기'!$C$29+'점수 계산기'!$C$32,0))</f>
        <v>116</v>
      </c>
      <c r="J44" s="27">
        <f>IF(OR($B44-J$5&gt;74, $B44-J$5=73, $B44-J$5=1, $B44-J$5&lt;0),"",ROUND(($B44-J$5)*'점수 계산기'!$C$27+J$5*'점수 계산기'!$C$29+'점수 계산기'!$C$32,0))</f>
        <v>116</v>
      </c>
      <c r="K44" s="27">
        <f>IF(OR($B44-K$5&gt;74, $B44-K$5=73, $B44-K$5=1, $B44-K$5&lt;0),"",ROUND(($B44-K$5)*'점수 계산기'!$C$27+K$5*'점수 계산기'!$C$29+'점수 계산기'!$C$32,0))</f>
        <v>116</v>
      </c>
      <c r="L44" s="27">
        <f>IF(OR($B44-L$5&gt;74, $B44-L$5=73, $B44-L$5=1, $B44-L$5&lt;0),"",ROUND(($B44-L$5)*'점수 계산기'!$C$27+L$5*'점수 계산기'!$C$29+'점수 계산기'!$C$32,0))</f>
        <v>116</v>
      </c>
      <c r="M44" s="27">
        <f>IF(OR($B44-M$5&gt;74, $B44-M$5=73, $B44-M$5=1, $B44-M$5&lt;0),"",ROUND(($B44-M$5)*'점수 계산기'!$C$27+M$5*'점수 계산기'!$C$29+'점수 계산기'!$C$32,0))</f>
        <v>116</v>
      </c>
      <c r="N44" s="27">
        <f>IF(OR($B44-N$5&gt;74, $B44-N$5=73, $B44-N$5=1, $B44-N$5&lt;0),"",ROUND(($B44-N$5)*'점수 계산기'!$C$27+N$5*'점수 계산기'!$C$29+'점수 계산기'!$C$32,0))</f>
        <v>116</v>
      </c>
      <c r="O44" s="27">
        <f>IF(OR($B44-O$5&gt;74, $B44-O$5=73, $B44-O$5=1, $B44-O$5&lt;0),"",ROUND(($B44-O$5)*'점수 계산기'!$C$27+O$5*'점수 계산기'!$C$29+'점수 계산기'!$C$32,0))</f>
        <v>116</v>
      </c>
      <c r="P44" s="27">
        <f>IF(OR($B44-P$5&gt;74, $B44-P$5=73, $B44-P$5=1, $B44-P$5&lt;0),"",ROUND(($B44-P$5)*'점수 계산기'!$C$27+P$5*'점수 계산기'!$C$29+'점수 계산기'!$C$32,0))</f>
        <v>116</v>
      </c>
      <c r="Q44" s="27">
        <f>IF(OR($B44-Q$5&gt;74, $B44-Q$5=73, $B44-Q$5=1, $B44-Q$5&lt;0),"",ROUND(($B44-Q$5)*'점수 계산기'!$C$27+Q$5*'점수 계산기'!$C$29+'점수 계산기'!$C$32,0))</f>
        <v>116</v>
      </c>
      <c r="R44" s="27">
        <f>IF(OR($B44-R$5&gt;74, $B44-R$5=73, $B44-R$5=1, $B44-R$5&lt;0),"",ROUND(($B44-R$5)*'점수 계산기'!$C$27+R$5*'점수 계산기'!$C$29+'점수 계산기'!$C$32,0))</f>
        <v>116</v>
      </c>
      <c r="S44" s="27">
        <f>IF(OR($B44-S$5&gt;74, $B44-S$5=73, $B44-S$5=1, $B44-S$5&lt;0),"",ROUND(($B44-S$5)*'점수 계산기'!$C$27+S$5*'점수 계산기'!$C$29+'점수 계산기'!$C$32,0))</f>
        <v>116</v>
      </c>
      <c r="T44" s="27">
        <f>IF(OR($B44-T$5&gt;74, $B44-T$5=73, $B44-T$5=1, $B44-T$5&lt;0),"",ROUND(($B44-T$5)*'점수 계산기'!$C$27+T$5*'점수 계산기'!$C$29+'점수 계산기'!$C$32,0))</f>
        <v>116</v>
      </c>
      <c r="U44" s="27">
        <f>IF(OR($B44-U$5&gt;74, $B44-U$5=73, $B44-U$5=1, $B44-U$5&lt;0),"",ROUND(($B44-U$5)*'점수 계산기'!$C$27+U$5*'점수 계산기'!$C$29+'점수 계산기'!$C$32,0))</f>
        <v>116</v>
      </c>
      <c r="V44" s="27">
        <f>IF(OR($B44-V$5&gt;74, $B44-V$5=73, $B44-V$5=1, $B44-V$5&lt;0),"",ROUND(($B44-V$5)*'점수 계산기'!$C$27+V$5*'점수 계산기'!$C$29+'점수 계산기'!$C$32,0))</f>
        <v>116</v>
      </c>
      <c r="W44" s="27">
        <f>IF(OR($B44-W$5&gt;74, $B44-W$5=73, $B44-W$5=1, $B44-W$5&lt;0),"",ROUND(($B44-W$5)*'점수 계산기'!$C$27+W$5*'점수 계산기'!$C$29+'점수 계산기'!$C$32,0))</f>
        <v>116</v>
      </c>
      <c r="X44" s="27">
        <f>IF(OR($B44-X$5&gt;74, $B44-X$5=73, $B44-X$5=1, $B44-X$5&lt;0),"",ROUND(($B44-X$5)*'점수 계산기'!$C$27+X$5*'점수 계산기'!$C$29+'점수 계산기'!$C$32,0))</f>
        <v>117</v>
      </c>
      <c r="Y44" s="27">
        <f>IF(OR($B44-Y$5&gt;74, $B44-Y$5=73, $B44-Y$5=1, $B44-Y$5&lt;0),"",ROUND(($B44-Y$5)*'점수 계산기'!$C$27+Y$5*'점수 계산기'!$C$29+'점수 계산기'!$C$32,0))</f>
        <v>117</v>
      </c>
      <c r="Z44" s="27">
        <f>IF(OR($B44-Z$5&gt;74, $B44-Z$5=73, $B44-Z$5=1, $B44-Z$5&lt;0),"",ROUND(($B44-Z$5)*'점수 계산기'!$C$27+Z$5*'점수 계산기'!$C$29+'점수 계산기'!$C$32,0))</f>
        <v>117</v>
      </c>
      <c r="AA44" s="28">
        <f>IF(OR($B44-AA$5&gt;74, $B44-AA$5=73, $B44-AA$5=1, $B44-AA$5&lt;0),"",ROUND(($B44-AA$5)*'점수 계산기'!$C$27+AA$5*'점수 계산기'!$C$29+'점수 계산기'!$C$32,0))</f>
        <v>117</v>
      </c>
      <c r="AB44" s="10"/>
      <c r="AC44" s="10">
        <f t="shared" si="6"/>
        <v>115</v>
      </c>
      <c r="AD44" s="10">
        <f t="shared" si="7"/>
        <v>117</v>
      </c>
      <c r="AE44" s="10" t="str">
        <f t="shared" si="8"/>
        <v>115 ~ 117</v>
      </c>
      <c r="AF44" s="10">
        <f t="shared" si="4"/>
        <v>4</v>
      </c>
      <c r="AG44" s="10">
        <f t="shared" si="4"/>
        <v>4</v>
      </c>
      <c r="AH44" s="10">
        <f t="shared" si="5"/>
        <v>4</v>
      </c>
      <c r="AI44" s="10" t="str">
        <f t="shared" si="0"/>
        <v>4등급</v>
      </c>
      <c r="AJ44" s="11" t="e">
        <f>IF(AC44=AD44,VLOOKUP(AE44,'인원 입력 기능'!$B$5:$F$102,6,0), VLOOKUP(AC44,'인원 입력 기능'!$B$5:$F$102,6,0)&amp;" ~ "&amp;VLOOKUP(AD44,'인원 입력 기능'!$B$5:$F$102,6,0))</f>
        <v>#REF!</v>
      </c>
    </row>
    <row r="45" spans="1:36" ht="21" customHeight="1" x14ac:dyDescent="0.45">
      <c r="A45" s="7"/>
      <c r="B45" s="39">
        <v>61</v>
      </c>
      <c r="C45" s="27">
        <f>IF(OR($B45-C$5&gt;74, $B45-C$5=73, $B45-C$5=1, $B45-C$5&lt;0),"",ROUND(($B45-C$5)*'점수 계산기'!$C$27+C$5*'점수 계산기'!$C$29+'점수 계산기'!$C$32,0))</f>
        <v>115</v>
      </c>
      <c r="D45" s="27">
        <f>IF(OR($B45-D$5&gt;74, $B45-D$5=73, $B45-D$5=1, $B45-D$5&lt;0),"",ROUND(($B45-D$5)*'점수 계산기'!$C$27+D$5*'점수 계산기'!$C$29+'점수 계산기'!$C$32,0))</f>
        <v>115</v>
      </c>
      <c r="E45" s="27">
        <f>IF(OR($B45-E$5&gt;74, $B45-E$5=73, $B45-E$5=1, $B45-E$5&lt;0),"",ROUND(($B45-E$5)*'점수 계산기'!$C$27+E$5*'점수 계산기'!$C$29+'점수 계산기'!$C$32,0))</f>
        <v>115</v>
      </c>
      <c r="F45" s="27">
        <f>IF(OR($B45-F$5&gt;74, $B45-F$5=73, $B45-F$5=1, $B45-F$5&lt;0),"",ROUND(($B45-F$5)*'점수 계산기'!$C$27+F$5*'점수 계산기'!$C$29+'점수 계산기'!$C$32,0))</f>
        <v>115</v>
      </c>
      <c r="G45" s="27">
        <f>IF(OR($B45-G$5&gt;74, $B45-G$5=73, $B45-G$5=1, $B45-G$5&lt;0),"",ROUND(($B45-G$5)*'점수 계산기'!$C$27+G$5*'점수 계산기'!$C$29+'점수 계산기'!$C$32,0))</f>
        <v>115</v>
      </c>
      <c r="H45" s="27">
        <f>IF(OR($B45-H$5&gt;74, $B45-H$5=73, $B45-H$5=1, $B45-H$5&lt;0),"",ROUND(($B45-H$5)*'점수 계산기'!$C$27+H$5*'점수 계산기'!$C$29+'점수 계산기'!$C$32,0))</f>
        <v>115</v>
      </c>
      <c r="I45" s="27">
        <f>IF(OR($B45-I$5&gt;74, $B45-I$5=73, $B45-I$5=1, $B45-I$5&lt;0),"",ROUND(($B45-I$5)*'점수 계산기'!$C$27+I$5*'점수 계산기'!$C$29+'점수 계산기'!$C$32,0))</f>
        <v>115</v>
      </c>
      <c r="J45" s="27">
        <f>IF(OR($B45-J$5&gt;74, $B45-J$5=73, $B45-J$5=1, $B45-J$5&lt;0),"",ROUND(($B45-J$5)*'점수 계산기'!$C$27+J$5*'점수 계산기'!$C$29+'점수 계산기'!$C$32,0))</f>
        <v>115</v>
      </c>
      <c r="K45" s="27">
        <f>IF(OR($B45-K$5&gt;74, $B45-K$5=73, $B45-K$5=1, $B45-K$5&lt;0),"",ROUND(($B45-K$5)*'점수 계산기'!$C$27+K$5*'점수 계산기'!$C$29+'점수 계산기'!$C$32,0))</f>
        <v>115</v>
      </c>
      <c r="L45" s="27">
        <f>IF(OR($B45-L$5&gt;74, $B45-L$5=73, $B45-L$5=1, $B45-L$5&lt;0),"",ROUND(($B45-L$5)*'점수 계산기'!$C$27+L$5*'점수 계산기'!$C$29+'점수 계산기'!$C$32,0))</f>
        <v>115</v>
      </c>
      <c r="M45" s="27">
        <f>IF(OR($B45-M$5&gt;74, $B45-M$5=73, $B45-M$5=1, $B45-M$5&lt;0),"",ROUND(($B45-M$5)*'점수 계산기'!$C$27+M$5*'점수 계산기'!$C$29+'점수 계산기'!$C$32,0))</f>
        <v>115</v>
      </c>
      <c r="N45" s="27">
        <f>IF(OR($B45-N$5&gt;74, $B45-N$5=73, $B45-N$5=1, $B45-N$5&lt;0),"",ROUND(($B45-N$5)*'점수 계산기'!$C$27+N$5*'점수 계산기'!$C$29+'점수 계산기'!$C$32,0))</f>
        <v>115</v>
      </c>
      <c r="O45" s="27">
        <f>IF(OR($B45-O$5&gt;74, $B45-O$5=73, $B45-O$5=1, $B45-O$5&lt;0),"",ROUND(($B45-O$5)*'점수 계산기'!$C$27+O$5*'점수 계산기'!$C$29+'점수 계산기'!$C$32,0))</f>
        <v>115</v>
      </c>
      <c r="P45" s="27">
        <f>IF(OR($B45-P$5&gt;74, $B45-P$5=73, $B45-P$5=1, $B45-P$5&lt;0),"",ROUND(($B45-P$5)*'점수 계산기'!$C$27+P$5*'점수 계산기'!$C$29+'점수 계산기'!$C$32,0))</f>
        <v>115</v>
      </c>
      <c r="Q45" s="27">
        <f>IF(OR($B45-Q$5&gt;74, $B45-Q$5=73, $B45-Q$5=1, $B45-Q$5&lt;0),"",ROUND(($B45-Q$5)*'점수 계산기'!$C$27+Q$5*'점수 계산기'!$C$29+'점수 계산기'!$C$32,0))</f>
        <v>115</v>
      </c>
      <c r="R45" s="27">
        <f>IF(OR($B45-R$5&gt;74, $B45-R$5=73, $B45-R$5=1, $B45-R$5&lt;0),"",ROUND(($B45-R$5)*'점수 계산기'!$C$27+R$5*'점수 계산기'!$C$29+'점수 계산기'!$C$32,0))</f>
        <v>115</v>
      </c>
      <c r="S45" s="27">
        <f>IF(OR($B45-S$5&gt;74, $B45-S$5=73, $B45-S$5=1, $B45-S$5&lt;0),"",ROUND(($B45-S$5)*'점수 계산기'!$C$27+S$5*'점수 계산기'!$C$29+'점수 계산기'!$C$32,0))</f>
        <v>115</v>
      </c>
      <c r="T45" s="27">
        <f>IF(OR($B45-T$5&gt;74, $B45-T$5=73, $B45-T$5=1, $B45-T$5&lt;0),"",ROUND(($B45-T$5)*'점수 계산기'!$C$27+T$5*'점수 계산기'!$C$29+'점수 계산기'!$C$32,0))</f>
        <v>116</v>
      </c>
      <c r="U45" s="27">
        <f>IF(OR($B45-U$5&gt;74, $B45-U$5=73, $B45-U$5=1, $B45-U$5&lt;0),"",ROUND(($B45-U$5)*'점수 계산기'!$C$27+U$5*'점수 계산기'!$C$29+'점수 계산기'!$C$32,0))</f>
        <v>116</v>
      </c>
      <c r="V45" s="27">
        <f>IF(OR($B45-V$5&gt;74, $B45-V$5=73, $B45-V$5=1, $B45-V$5&lt;0),"",ROUND(($B45-V$5)*'점수 계산기'!$C$27+V$5*'점수 계산기'!$C$29+'점수 계산기'!$C$32,0))</f>
        <v>116</v>
      </c>
      <c r="W45" s="27">
        <f>IF(OR($B45-W$5&gt;74, $B45-W$5=73, $B45-W$5=1, $B45-W$5&lt;0),"",ROUND(($B45-W$5)*'점수 계산기'!$C$27+W$5*'점수 계산기'!$C$29+'점수 계산기'!$C$32,0))</f>
        <v>116</v>
      </c>
      <c r="X45" s="27">
        <f>IF(OR($B45-X$5&gt;74, $B45-X$5=73, $B45-X$5=1, $B45-X$5&lt;0),"",ROUND(($B45-X$5)*'점수 계산기'!$C$27+X$5*'점수 계산기'!$C$29+'점수 계산기'!$C$32,0))</f>
        <v>116</v>
      </c>
      <c r="Y45" s="27">
        <f>IF(OR($B45-Y$5&gt;74, $B45-Y$5=73, $B45-Y$5=1, $B45-Y$5&lt;0),"",ROUND(($B45-Y$5)*'점수 계산기'!$C$27+Y$5*'점수 계산기'!$C$29+'점수 계산기'!$C$32,0))</f>
        <v>116</v>
      </c>
      <c r="Z45" s="27">
        <f>IF(OR($B45-Z$5&gt;74, $B45-Z$5=73, $B45-Z$5=1, $B45-Z$5&lt;0),"",ROUND(($B45-Z$5)*'점수 계산기'!$C$27+Z$5*'점수 계산기'!$C$29+'점수 계산기'!$C$32,0))</f>
        <v>116</v>
      </c>
      <c r="AA45" s="28">
        <f>IF(OR($B45-AA$5&gt;74, $B45-AA$5=73, $B45-AA$5=1, $B45-AA$5&lt;0),"",ROUND(($B45-AA$5)*'점수 계산기'!$C$27+AA$5*'점수 계산기'!$C$29+'점수 계산기'!$C$32,0))</f>
        <v>116</v>
      </c>
      <c r="AB45" s="10"/>
      <c r="AC45" s="10">
        <f t="shared" si="6"/>
        <v>115</v>
      </c>
      <c r="AD45" s="10">
        <f t="shared" si="7"/>
        <v>116</v>
      </c>
      <c r="AE45" s="10" t="str">
        <f t="shared" si="8"/>
        <v>115 ~ 116</v>
      </c>
      <c r="AF45" s="10">
        <f t="shared" si="4"/>
        <v>4</v>
      </c>
      <c r="AG45" s="10">
        <f t="shared" si="4"/>
        <v>4</v>
      </c>
      <c r="AH45" s="10">
        <f t="shared" si="5"/>
        <v>4</v>
      </c>
      <c r="AI45" s="10" t="str">
        <f t="shared" si="0"/>
        <v>4등급</v>
      </c>
      <c r="AJ45" s="11" t="e">
        <f>IF(AC45=AD45,VLOOKUP(AE45,'인원 입력 기능'!$B$5:$F$102,6,0), VLOOKUP(AC45,'인원 입력 기능'!$B$5:$F$102,6,0)&amp;" ~ "&amp;VLOOKUP(AD45,'인원 입력 기능'!$B$5:$F$102,6,0))</f>
        <v>#REF!</v>
      </c>
    </row>
    <row r="46" spans="1:36" ht="21" customHeight="1" x14ac:dyDescent="0.45">
      <c r="A46" s="7"/>
      <c r="B46" s="34">
        <v>60</v>
      </c>
      <c r="C46" s="19">
        <f>IF(OR($B46-C$5&gt;74, $B46-C$5=73, $B46-C$5=1, $B46-C$5&lt;0),"",ROUND(($B46-C$5)*'점수 계산기'!$C$27+C$5*'점수 계산기'!$C$29+'점수 계산기'!$C$32,0))</f>
        <v>114</v>
      </c>
      <c r="D46" s="19">
        <f>IF(OR($B46-D$5&gt;74, $B46-D$5=73, $B46-D$5=1, $B46-D$5&lt;0),"",ROUND(($B46-D$5)*'점수 계산기'!$C$27+D$5*'점수 계산기'!$C$29+'점수 계산기'!$C$32,0))</f>
        <v>114</v>
      </c>
      <c r="E46" s="19">
        <f>IF(OR($B46-E$5&gt;74, $B46-E$5=73, $B46-E$5=1, $B46-E$5&lt;0),"",ROUND(($B46-E$5)*'점수 계산기'!$C$27+E$5*'점수 계산기'!$C$29+'점수 계산기'!$C$32,0))</f>
        <v>114</v>
      </c>
      <c r="F46" s="19">
        <f>IF(OR($B46-F$5&gt;74, $B46-F$5=73, $B46-F$5=1, $B46-F$5&lt;0),"",ROUND(($B46-F$5)*'점수 계산기'!$C$27+F$5*'점수 계산기'!$C$29+'점수 계산기'!$C$32,0))</f>
        <v>114</v>
      </c>
      <c r="G46" s="19">
        <f>IF(OR($B46-G$5&gt;74, $B46-G$5=73, $B46-G$5=1, $B46-G$5&lt;0),"",ROUND(($B46-G$5)*'점수 계산기'!$C$27+G$5*'점수 계산기'!$C$29+'점수 계산기'!$C$32,0))</f>
        <v>114</v>
      </c>
      <c r="H46" s="19">
        <f>IF(OR($B46-H$5&gt;74, $B46-H$5=73, $B46-H$5=1, $B46-H$5&lt;0),"",ROUND(($B46-H$5)*'점수 계산기'!$C$27+H$5*'점수 계산기'!$C$29+'점수 계산기'!$C$32,0))</f>
        <v>114</v>
      </c>
      <c r="I46" s="19">
        <f>IF(OR($B46-I$5&gt;74, $B46-I$5=73, $B46-I$5=1, $B46-I$5&lt;0),"",ROUND(($B46-I$5)*'점수 계산기'!$C$27+I$5*'점수 계산기'!$C$29+'점수 계산기'!$C$32,0))</f>
        <v>114</v>
      </c>
      <c r="J46" s="19">
        <f>IF(OR($B46-J$5&gt;74, $B46-J$5=73, $B46-J$5=1, $B46-J$5&lt;0),"",ROUND(($B46-J$5)*'점수 계산기'!$C$27+J$5*'점수 계산기'!$C$29+'점수 계산기'!$C$32,0))</f>
        <v>114</v>
      </c>
      <c r="K46" s="19">
        <f>IF(OR($B46-K$5&gt;74, $B46-K$5=73, $B46-K$5=1, $B46-K$5&lt;0),"",ROUND(($B46-K$5)*'점수 계산기'!$C$27+K$5*'점수 계산기'!$C$29+'점수 계산기'!$C$32,0))</f>
        <v>114</v>
      </c>
      <c r="L46" s="19">
        <f>IF(OR($B46-L$5&gt;74, $B46-L$5=73, $B46-L$5=1, $B46-L$5&lt;0),"",ROUND(($B46-L$5)*'점수 계산기'!$C$27+L$5*'점수 계산기'!$C$29+'점수 계산기'!$C$32,0))</f>
        <v>114</v>
      </c>
      <c r="M46" s="19">
        <f>IF(OR($B46-M$5&gt;74, $B46-M$5=73, $B46-M$5=1, $B46-M$5&lt;0),"",ROUND(($B46-M$5)*'점수 계산기'!$C$27+M$5*'점수 계산기'!$C$29+'점수 계산기'!$C$32,0))</f>
        <v>114</v>
      </c>
      <c r="N46" s="19">
        <f>IF(OR($B46-N$5&gt;74, $B46-N$5=73, $B46-N$5=1, $B46-N$5&lt;0),"",ROUND(($B46-N$5)*'점수 계산기'!$C$27+N$5*'점수 계산기'!$C$29+'점수 계산기'!$C$32,0))</f>
        <v>114</v>
      </c>
      <c r="O46" s="19">
        <f>IF(OR($B46-O$5&gt;74, $B46-O$5=73, $B46-O$5=1, $B46-O$5&lt;0),"",ROUND(($B46-O$5)*'점수 계산기'!$C$27+O$5*'점수 계산기'!$C$29+'점수 계산기'!$C$32,0))</f>
        <v>114</v>
      </c>
      <c r="P46" s="19">
        <f>IF(OR($B46-P$5&gt;74, $B46-P$5=73, $B46-P$5=1, $B46-P$5&lt;0),"",ROUND(($B46-P$5)*'점수 계산기'!$C$27+P$5*'점수 계산기'!$C$29+'점수 계산기'!$C$32,0))</f>
        <v>115</v>
      </c>
      <c r="Q46" s="19">
        <f>IF(OR($B46-Q$5&gt;74, $B46-Q$5=73, $B46-Q$5=1, $B46-Q$5&lt;0),"",ROUND(($B46-Q$5)*'점수 계산기'!$C$27+Q$5*'점수 계산기'!$C$29+'점수 계산기'!$C$32,0))</f>
        <v>115</v>
      </c>
      <c r="R46" s="19">
        <f>IF(OR($B46-R$5&gt;74, $B46-R$5=73, $B46-R$5=1, $B46-R$5&lt;0),"",ROUND(($B46-R$5)*'점수 계산기'!$C$27+R$5*'점수 계산기'!$C$29+'점수 계산기'!$C$32,0))</f>
        <v>115</v>
      </c>
      <c r="S46" s="19">
        <f>IF(OR($B46-S$5&gt;74, $B46-S$5=73, $B46-S$5=1, $B46-S$5&lt;0),"",ROUND(($B46-S$5)*'점수 계산기'!$C$27+S$5*'점수 계산기'!$C$29+'점수 계산기'!$C$32,0))</f>
        <v>115</v>
      </c>
      <c r="T46" s="19">
        <f>IF(OR($B46-T$5&gt;74, $B46-T$5=73, $B46-T$5=1, $B46-T$5&lt;0),"",ROUND(($B46-T$5)*'점수 계산기'!$C$27+T$5*'점수 계산기'!$C$29+'점수 계산기'!$C$32,0))</f>
        <v>115</v>
      </c>
      <c r="U46" s="19">
        <f>IF(OR($B46-U$5&gt;74, $B46-U$5=73, $B46-U$5=1, $B46-U$5&lt;0),"",ROUND(($B46-U$5)*'점수 계산기'!$C$27+U$5*'점수 계산기'!$C$29+'점수 계산기'!$C$32,0))</f>
        <v>115</v>
      </c>
      <c r="V46" s="19">
        <f>IF(OR($B46-V$5&gt;74, $B46-V$5=73, $B46-V$5=1, $B46-V$5&lt;0),"",ROUND(($B46-V$5)*'점수 계산기'!$C$27+V$5*'점수 계산기'!$C$29+'점수 계산기'!$C$32,0))</f>
        <v>115</v>
      </c>
      <c r="W46" s="19">
        <f>IF(OR($B46-W$5&gt;74, $B46-W$5=73, $B46-W$5=1, $B46-W$5&lt;0),"",ROUND(($B46-W$5)*'점수 계산기'!$C$27+W$5*'점수 계산기'!$C$29+'점수 계산기'!$C$32,0))</f>
        <v>115</v>
      </c>
      <c r="X46" s="19">
        <f>IF(OR($B46-X$5&gt;74, $B46-X$5=73, $B46-X$5=1, $B46-X$5&lt;0),"",ROUND(($B46-X$5)*'점수 계산기'!$C$27+X$5*'점수 계산기'!$C$29+'점수 계산기'!$C$32,0))</f>
        <v>115</v>
      </c>
      <c r="Y46" s="19">
        <f>IF(OR($B46-Y$5&gt;74, $B46-Y$5=73, $B46-Y$5=1, $B46-Y$5&lt;0),"",ROUND(($B46-Y$5)*'점수 계산기'!$C$27+Y$5*'점수 계산기'!$C$29+'점수 계산기'!$C$32,0))</f>
        <v>115</v>
      </c>
      <c r="Z46" s="19">
        <f>IF(OR($B46-Z$5&gt;74, $B46-Z$5=73, $B46-Z$5=1, $B46-Z$5&lt;0),"",ROUND(($B46-Z$5)*'점수 계산기'!$C$27+Z$5*'점수 계산기'!$C$29+'점수 계산기'!$C$32,0))</f>
        <v>115</v>
      </c>
      <c r="AA46" s="20">
        <f>IF(OR($B46-AA$5&gt;74, $B46-AA$5=73, $B46-AA$5=1, $B46-AA$5&lt;0),"",ROUND(($B46-AA$5)*'점수 계산기'!$C$27+AA$5*'점수 계산기'!$C$29+'점수 계산기'!$C$32,0))</f>
        <v>115</v>
      </c>
      <c r="AB46" s="10"/>
      <c r="AC46" s="10">
        <f t="shared" si="6"/>
        <v>114</v>
      </c>
      <c r="AD46" s="10">
        <f t="shared" si="7"/>
        <v>115</v>
      </c>
      <c r="AE46" s="10" t="str">
        <f t="shared" si="8"/>
        <v>114 ~ 115</v>
      </c>
      <c r="AF46" s="10">
        <f t="shared" si="4"/>
        <v>4</v>
      </c>
      <c r="AG46" s="10">
        <f t="shared" si="4"/>
        <v>4</v>
      </c>
      <c r="AH46" s="10">
        <f t="shared" si="5"/>
        <v>4</v>
      </c>
      <c r="AI46" s="10" t="str">
        <f t="shared" si="0"/>
        <v>4등급</v>
      </c>
      <c r="AJ46" s="11" t="e">
        <f>IF(AC46=AD46,VLOOKUP(AE46,'인원 입력 기능'!$B$5:$F$102,6,0), VLOOKUP(AC46,'인원 입력 기능'!$B$5:$F$102,6,0)&amp;" ~ "&amp;VLOOKUP(AD46,'인원 입력 기능'!$B$5:$F$102,6,0))</f>
        <v>#REF!</v>
      </c>
    </row>
    <row r="47" spans="1:36" ht="21" customHeight="1" x14ac:dyDescent="0.45">
      <c r="A47" s="7"/>
      <c r="B47" s="35">
        <v>59</v>
      </c>
      <c r="C47" s="19">
        <f>IF(OR($B47-C$5&gt;74, $B47-C$5=73, $B47-C$5=1, $B47-C$5&lt;0),"",ROUND(($B47-C$5)*'점수 계산기'!$C$27+C$5*'점수 계산기'!$C$29+'점수 계산기'!$C$32,0))</f>
        <v>113</v>
      </c>
      <c r="D47" s="19">
        <f>IF(OR($B47-D$5&gt;74, $B47-D$5=73, $B47-D$5=1, $B47-D$5&lt;0),"",ROUND(($B47-D$5)*'점수 계산기'!$C$27+D$5*'점수 계산기'!$C$29+'점수 계산기'!$C$32,0))</f>
        <v>113</v>
      </c>
      <c r="E47" s="19">
        <f>IF(OR($B47-E$5&gt;74, $B47-E$5=73, $B47-E$5=1, $B47-E$5&lt;0),"",ROUND(($B47-E$5)*'점수 계산기'!$C$27+E$5*'점수 계산기'!$C$29+'점수 계산기'!$C$32,0))</f>
        <v>113</v>
      </c>
      <c r="F47" s="19">
        <f>IF(OR($B47-F$5&gt;74, $B47-F$5=73, $B47-F$5=1, $B47-F$5&lt;0),"",ROUND(($B47-F$5)*'점수 계산기'!$C$27+F$5*'점수 계산기'!$C$29+'점수 계산기'!$C$32,0))</f>
        <v>113</v>
      </c>
      <c r="G47" s="19">
        <f>IF(OR($B47-G$5&gt;74, $B47-G$5=73, $B47-G$5=1, $B47-G$5&lt;0),"",ROUND(($B47-G$5)*'점수 계산기'!$C$27+G$5*'점수 계산기'!$C$29+'점수 계산기'!$C$32,0))</f>
        <v>113</v>
      </c>
      <c r="H47" s="19">
        <f>IF(OR($B47-H$5&gt;74, $B47-H$5=73, $B47-H$5=1, $B47-H$5&lt;0),"",ROUND(($B47-H$5)*'점수 계산기'!$C$27+H$5*'점수 계산기'!$C$29+'점수 계산기'!$C$32,0))</f>
        <v>113</v>
      </c>
      <c r="I47" s="19">
        <f>IF(OR($B47-I$5&gt;74, $B47-I$5=73, $B47-I$5=1, $B47-I$5&lt;0),"",ROUND(($B47-I$5)*'점수 계산기'!$C$27+I$5*'점수 계산기'!$C$29+'점수 계산기'!$C$32,0))</f>
        <v>113</v>
      </c>
      <c r="J47" s="19">
        <f>IF(OR($B47-J$5&gt;74, $B47-J$5=73, $B47-J$5=1, $B47-J$5&lt;0),"",ROUND(($B47-J$5)*'점수 계산기'!$C$27+J$5*'점수 계산기'!$C$29+'점수 계산기'!$C$32,0))</f>
        <v>113</v>
      </c>
      <c r="K47" s="19">
        <f>IF(OR($B47-K$5&gt;74, $B47-K$5=73, $B47-K$5=1, $B47-K$5&lt;0),"",ROUND(($B47-K$5)*'점수 계산기'!$C$27+K$5*'점수 계산기'!$C$29+'점수 계산기'!$C$32,0))</f>
        <v>113</v>
      </c>
      <c r="L47" s="19">
        <f>IF(OR($B47-L$5&gt;74, $B47-L$5=73, $B47-L$5=1, $B47-L$5&lt;0),"",ROUND(($B47-L$5)*'점수 계산기'!$C$27+L$5*'점수 계산기'!$C$29+'점수 계산기'!$C$32,0))</f>
        <v>114</v>
      </c>
      <c r="M47" s="19">
        <f>IF(OR($B47-M$5&gt;74, $B47-M$5=73, $B47-M$5=1, $B47-M$5&lt;0),"",ROUND(($B47-M$5)*'점수 계산기'!$C$27+M$5*'점수 계산기'!$C$29+'점수 계산기'!$C$32,0))</f>
        <v>114</v>
      </c>
      <c r="N47" s="19">
        <f>IF(OR($B47-N$5&gt;74, $B47-N$5=73, $B47-N$5=1, $B47-N$5&lt;0),"",ROUND(($B47-N$5)*'점수 계산기'!$C$27+N$5*'점수 계산기'!$C$29+'점수 계산기'!$C$32,0))</f>
        <v>114</v>
      </c>
      <c r="O47" s="19">
        <f>IF(OR($B47-O$5&gt;74, $B47-O$5=73, $B47-O$5=1, $B47-O$5&lt;0),"",ROUND(($B47-O$5)*'점수 계산기'!$C$27+O$5*'점수 계산기'!$C$29+'점수 계산기'!$C$32,0))</f>
        <v>114</v>
      </c>
      <c r="P47" s="19">
        <f>IF(OR($B47-P$5&gt;74, $B47-P$5=73, $B47-P$5=1, $B47-P$5&lt;0),"",ROUND(($B47-P$5)*'점수 계산기'!$C$27+P$5*'점수 계산기'!$C$29+'점수 계산기'!$C$32,0))</f>
        <v>114</v>
      </c>
      <c r="Q47" s="19">
        <f>IF(OR($B47-Q$5&gt;74, $B47-Q$5=73, $B47-Q$5=1, $B47-Q$5&lt;0),"",ROUND(($B47-Q$5)*'점수 계산기'!$C$27+Q$5*'점수 계산기'!$C$29+'점수 계산기'!$C$32,0))</f>
        <v>114</v>
      </c>
      <c r="R47" s="19">
        <f>IF(OR($B47-R$5&gt;74, $B47-R$5=73, $B47-R$5=1, $B47-R$5&lt;0),"",ROUND(($B47-R$5)*'점수 계산기'!$C$27+R$5*'점수 계산기'!$C$29+'점수 계산기'!$C$32,0))</f>
        <v>114</v>
      </c>
      <c r="S47" s="19">
        <f>IF(OR($B47-S$5&gt;74, $B47-S$5=73, $B47-S$5=1, $B47-S$5&lt;0),"",ROUND(($B47-S$5)*'점수 계산기'!$C$27+S$5*'점수 계산기'!$C$29+'점수 계산기'!$C$32,0))</f>
        <v>114</v>
      </c>
      <c r="T47" s="19">
        <f>IF(OR($B47-T$5&gt;74, $B47-T$5=73, $B47-T$5=1, $B47-T$5&lt;0),"",ROUND(($B47-T$5)*'점수 계산기'!$C$27+T$5*'점수 계산기'!$C$29+'점수 계산기'!$C$32,0))</f>
        <v>114</v>
      </c>
      <c r="U47" s="19">
        <f>IF(OR($B47-U$5&gt;74, $B47-U$5=73, $B47-U$5=1, $B47-U$5&lt;0),"",ROUND(($B47-U$5)*'점수 계산기'!$C$27+U$5*'점수 계산기'!$C$29+'점수 계산기'!$C$32,0))</f>
        <v>114</v>
      </c>
      <c r="V47" s="19">
        <f>IF(OR($B47-V$5&gt;74, $B47-V$5=73, $B47-V$5=1, $B47-V$5&lt;0),"",ROUND(($B47-V$5)*'점수 계산기'!$C$27+V$5*'점수 계산기'!$C$29+'점수 계산기'!$C$32,0))</f>
        <v>114</v>
      </c>
      <c r="W47" s="19">
        <f>IF(OR($B47-W$5&gt;74, $B47-W$5=73, $B47-W$5=1, $B47-W$5&lt;0),"",ROUND(($B47-W$5)*'점수 계산기'!$C$27+W$5*'점수 계산기'!$C$29+'점수 계산기'!$C$32,0))</f>
        <v>114</v>
      </c>
      <c r="X47" s="19">
        <f>IF(OR($B47-X$5&gt;74, $B47-X$5=73, $B47-X$5=1, $B47-X$5&lt;0),"",ROUND(($B47-X$5)*'점수 계산기'!$C$27+X$5*'점수 계산기'!$C$29+'점수 계산기'!$C$32,0))</f>
        <v>114</v>
      </c>
      <c r="Y47" s="19">
        <f>IF(OR($B47-Y$5&gt;74, $B47-Y$5=73, $B47-Y$5=1, $B47-Y$5&lt;0),"",ROUND(($B47-Y$5)*'점수 계산기'!$C$27+Y$5*'점수 계산기'!$C$29+'점수 계산기'!$C$32,0))</f>
        <v>114</v>
      </c>
      <c r="Z47" s="19">
        <f>IF(OR($B47-Z$5&gt;74, $B47-Z$5=73, $B47-Z$5=1, $B47-Z$5&lt;0),"",ROUND(($B47-Z$5)*'점수 계산기'!$C$27+Z$5*'점수 계산기'!$C$29+'점수 계산기'!$C$32,0))</f>
        <v>114</v>
      </c>
      <c r="AA47" s="20">
        <f>IF(OR($B47-AA$5&gt;74, $B47-AA$5=73, $B47-AA$5=1, $B47-AA$5&lt;0),"",ROUND(($B47-AA$5)*'점수 계산기'!$C$27+AA$5*'점수 계산기'!$C$29+'점수 계산기'!$C$32,0))</f>
        <v>114</v>
      </c>
      <c r="AB47" s="10"/>
      <c r="AC47" s="10">
        <f t="shared" si="6"/>
        <v>113</v>
      </c>
      <c r="AD47" s="10">
        <f t="shared" si="7"/>
        <v>114</v>
      </c>
      <c r="AE47" s="10" t="str">
        <f t="shared" si="8"/>
        <v>113 ~ 114</v>
      </c>
      <c r="AF47" s="10">
        <f t="shared" si="4"/>
        <v>4</v>
      </c>
      <c r="AG47" s="10">
        <f t="shared" si="4"/>
        <v>4</v>
      </c>
      <c r="AH47" s="10">
        <f t="shared" si="5"/>
        <v>4</v>
      </c>
      <c r="AI47" s="10" t="str">
        <f t="shared" si="0"/>
        <v>4등급</v>
      </c>
      <c r="AJ47" s="11" t="e">
        <f>IF(AC47=AD47,VLOOKUP(AE47,'인원 입력 기능'!$B$5:$F$102,6,0), VLOOKUP(AC47,'인원 입력 기능'!$B$5:$F$102,6,0)&amp;" ~ "&amp;VLOOKUP(AD47,'인원 입력 기능'!$B$5:$F$102,6,0))</f>
        <v>#REF!</v>
      </c>
    </row>
    <row r="48" spans="1:36" ht="21" customHeight="1" x14ac:dyDescent="0.45">
      <c r="A48" s="7"/>
      <c r="B48" s="35">
        <v>58</v>
      </c>
      <c r="C48" s="19">
        <f>IF(OR($B48-C$5&gt;74, $B48-C$5=73, $B48-C$5=1, $B48-C$5&lt;0),"",ROUND(($B48-C$5)*'점수 계산기'!$C$27+C$5*'점수 계산기'!$C$29+'점수 계산기'!$C$32,0))</f>
        <v>112</v>
      </c>
      <c r="D48" s="19">
        <f>IF(OR($B48-D$5&gt;74, $B48-D$5=73, $B48-D$5=1, $B48-D$5&lt;0),"",ROUND(($B48-D$5)*'점수 계산기'!$C$27+D$5*'점수 계산기'!$C$29+'점수 계산기'!$C$32,0))</f>
        <v>112</v>
      </c>
      <c r="E48" s="19">
        <f>IF(OR($B48-E$5&gt;74, $B48-E$5=73, $B48-E$5=1, $B48-E$5&lt;0),"",ROUND(($B48-E$5)*'점수 계산기'!$C$27+E$5*'점수 계산기'!$C$29+'점수 계산기'!$C$32,0))</f>
        <v>112</v>
      </c>
      <c r="F48" s="19">
        <f>IF(OR($B48-F$5&gt;74, $B48-F$5=73, $B48-F$5=1, $B48-F$5&lt;0),"",ROUND(($B48-F$5)*'점수 계산기'!$C$27+F$5*'점수 계산기'!$C$29+'점수 계산기'!$C$32,0))</f>
        <v>112</v>
      </c>
      <c r="G48" s="19">
        <f>IF(OR($B48-G$5&gt;74, $B48-G$5=73, $B48-G$5=1, $B48-G$5&lt;0),"",ROUND(($B48-G$5)*'점수 계산기'!$C$27+G$5*'점수 계산기'!$C$29+'점수 계산기'!$C$32,0))</f>
        <v>112</v>
      </c>
      <c r="H48" s="19">
        <f>IF(OR($B48-H$5&gt;74, $B48-H$5=73, $B48-H$5=1, $B48-H$5&lt;0),"",ROUND(($B48-H$5)*'점수 계산기'!$C$27+H$5*'점수 계산기'!$C$29+'점수 계산기'!$C$32,0))</f>
        <v>113</v>
      </c>
      <c r="I48" s="19">
        <f>IF(OR($B48-I$5&gt;74, $B48-I$5=73, $B48-I$5=1, $B48-I$5&lt;0),"",ROUND(($B48-I$5)*'점수 계산기'!$C$27+I$5*'점수 계산기'!$C$29+'점수 계산기'!$C$32,0))</f>
        <v>113</v>
      </c>
      <c r="J48" s="19">
        <f>IF(OR($B48-J$5&gt;74, $B48-J$5=73, $B48-J$5=1, $B48-J$5&lt;0),"",ROUND(($B48-J$5)*'점수 계산기'!$C$27+J$5*'점수 계산기'!$C$29+'점수 계산기'!$C$32,0))</f>
        <v>113</v>
      </c>
      <c r="K48" s="19">
        <f>IF(OR($B48-K$5&gt;74, $B48-K$5=73, $B48-K$5=1, $B48-K$5&lt;0),"",ROUND(($B48-K$5)*'점수 계산기'!$C$27+K$5*'점수 계산기'!$C$29+'점수 계산기'!$C$32,0))</f>
        <v>113</v>
      </c>
      <c r="L48" s="19">
        <f>IF(OR($B48-L$5&gt;74, $B48-L$5=73, $B48-L$5=1, $B48-L$5&lt;0),"",ROUND(($B48-L$5)*'점수 계산기'!$C$27+L$5*'점수 계산기'!$C$29+'점수 계산기'!$C$32,0))</f>
        <v>113</v>
      </c>
      <c r="M48" s="19">
        <f>IF(OR($B48-M$5&gt;74, $B48-M$5=73, $B48-M$5=1, $B48-M$5&lt;0),"",ROUND(($B48-M$5)*'점수 계산기'!$C$27+M$5*'점수 계산기'!$C$29+'점수 계산기'!$C$32,0))</f>
        <v>113</v>
      </c>
      <c r="N48" s="19">
        <f>IF(OR($B48-N$5&gt;74, $B48-N$5=73, $B48-N$5=1, $B48-N$5&lt;0),"",ROUND(($B48-N$5)*'점수 계산기'!$C$27+N$5*'점수 계산기'!$C$29+'점수 계산기'!$C$32,0))</f>
        <v>113</v>
      </c>
      <c r="O48" s="19">
        <f>IF(OR($B48-O$5&gt;74, $B48-O$5=73, $B48-O$5=1, $B48-O$5&lt;0),"",ROUND(($B48-O$5)*'점수 계산기'!$C$27+O$5*'점수 계산기'!$C$29+'점수 계산기'!$C$32,0))</f>
        <v>113</v>
      </c>
      <c r="P48" s="19">
        <f>IF(OR($B48-P$5&gt;74, $B48-P$5=73, $B48-P$5=1, $B48-P$5&lt;0),"",ROUND(($B48-P$5)*'점수 계산기'!$C$27+P$5*'점수 계산기'!$C$29+'점수 계산기'!$C$32,0))</f>
        <v>113</v>
      </c>
      <c r="Q48" s="19">
        <f>IF(OR($B48-Q$5&gt;74, $B48-Q$5=73, $B48-Q$5=1, $B48-Q$5&lt;0),"",ROUND(($B48-Q$5)*'점수 계산기'!$C$27+Q$5*'점수 계산기'!$C$29+'점수 계산기'!$C$32,0))</f>
        <v>113</v>
      </c>
      <c r="R48" s="19">
        <f>IF(OR($B48-R$5&gt;74, $B48-R$5=73, $B48-R$5=1, $B48-R$5&lt;0),"",ROUND(($B48-R$5)*'점수 계산기'!$C$27+R$5*'점수 계산기'!$C$29+'점수 계산기'!$C$32,0))</f>
        <v>113</v>
      </c>
      <c r="S48" s="19">
        <f>IF(OR($B48-S$5&gt;74, $B48-S$5=73, $B48-S$5=1, $B48-S$5&lt;0),"",ROUND(($B48-S$5)*'점수 계산기'!$C$27+S$5*'점수 계산기'!$C$29+'점수 계산기'!$C$32,0))</f>
        <v>113</v>
      </c>
      <c r="T48" s="19">
        <f>IF(OR($B48-T$5&gt;74, $B48-T$5=73, $B48-T$5=1, $B48-T$5&lt;0),"",ROUND(($B48-T$5)*'점수 계산기'!$C$27+T$5*'점수 계산기'!$C$29+'점수 계산기'!$C$32,0))</f>
        <v>113</v>
      </c>
      <c r="U48" s="19">
        <f>IF(OR($B48-U$5&gt;74, $B48-U$5=73, $B48-U$5=1, $B48-U$5&lt;0),"",ROUND(($B48-U$5)*'점수 계산기'!$C$27+U$5*'점수 계산기'!$C$29+'점수 계산기'!$C$32,0))</f>
        <v>113</v>
      </c>
      <c r="V48" s="19">
        <f>IF(OR($B48-V$5&gt;74, $B48-V$5=73, $B48-V$5=1, $B48-V$5&lt;0),"",ROUND(($B48-V$5)*'점수 계산기'!$C$27+V$5*'점수 계산기'!$C$29+'점수 계산기'!$C$32,0))</f>
        <v>113</v>
      </c>
      <c r="W48" s="19">
        <f>IF(OR($B48-W$5&gt;74, $B48-W$5=73, $B48-W$5=1, $B48-W$5&lt;0),"",ROUND(($B48-W$5)*'점수 계산기'!$C$27+W$5*'점수 계산기'!$C$29+'점수 계산기'!$C$32,0))</f>
        <v>113</v>
      </c>
      <c r="X48" s="19">
        <f>IF(OR($B48-X$5&gt;74, $B48-X$5=73, $B48-X$5=1, $B48-X$5&lt;0),"",ROUND(($B48-X$5)*'점수 계산기'!$C$27+X$5*'점수 계산기'!$C$29+'점수 계산기'!$C$32,0))</f>
        <v>113</v>
      </c>
      <c r="Y48" s="19">
        <f>IF(OR($B48-Y$5&gt;74, $B48-Y$5=73, $B48-Y$5=1, $B48-Y$5&lt;0),"",ROUND(($B48-Y$5)*'점수 계산기'!$C$27+Y$5*'점수 계산기'!$C$29+'점수 계산기'!$C$32,0))</f>
        <v>113</v>
      </c>
      <c r="Z48" s="19">
        <f>IF(OR($B48-Z$5&gt;74, $B48-Z$5=73, $B48-Z$5=1, $B48-Z$5&lt;0),"",ROUND(($B48-Z$5)*'점수 계산기'!$C$27+Z$5*'점수 계산기'!$C$29+'점수 계산기'!$C$32,0))</f>
        <v>113</v>
      </c>
      <c r="AA48" s="20">
        <f>IF(OR($B48-AA$5&gt;74, $B48-AA$5=73, $B48-AA$5=1, $B48-AA$5&lt;0),"",ROUND(($B48-AA$5)*'점수 계산기'!$C$27+AA$5*'점수 계산기'!$C$29+'점수 계산기'!$C$32,0))</f>
        <v>113</v>
      </c>
      <c r="AB48" s="10"/>
      <c r="AC48" s="10">
        <f t="shared" si="6"/>
        <v>112</v>
      </c>
      <c r="AD48" s="10">
        <f t="shared" si="7"/>
        <v>113</v>
      </c>
      <c r="AE48" s="10" t="str">
        <f t="shared" si="8"/>
        <v>112 ~ 113</v>
      </c>
      <c r="AF48" s="10">
        <f t="shared" si="4"/>
        <v>4</v>
      </c>
      <c r="AG48" s="10">
        <f t="shared" si="4"/>
        <v>4</v>
      </c>
      <c r="AH48" s="10">
        <f t="shared" si="5"/>
        <v>4</v>
      </c>
      <c r="AI48" s="10" t="str">
        <f t="shared" si="0"/>
        <v>4등급</v>
      </c>
      <c r="AJ48" s="11" t="e">
        <f>IF(AC48=AD48,VLOOKUP(AE48,'인원 입력 기능'!$B$5:$F$102,6,0), VLOOKUP(AC48,'인원 입력 기능'!$B$5:$F$102,6,0)&amp;" ~ "&amp;VLOOKUP(AD48,'인원 입력 기능'!$B$5:$F$102,6,0))</f>
        <v>#REF!</v>
      </c>
    </row>
    <row r="49" spans="1:36" ht="21" customHeight="1" x14ac:dyDescent="0.45">
      <c r="A49" s="7"/>
      <c r="B49" s="35">
        <v>57</v>
      </c>
      <c r="C49" s="19">
        <f>IF(OR($B49-C$5&gt;74, $B49-C$5=73, $B49-C$5=1, $B49-C$5&lt;0),"",ROUND(($B49-C$5)*'점수 계산기'!$C$27+C$5*'점수 계산기'!$C$29+'점수 계산기'!$C$32,0))</f>
        <v>111</v>
      </c>
      <c r="D49" s="19">
        <f>IF(OR($B49-D$5&gt;74, $B49-D$5=73, $B49-D$5=1, $B49-D$5&lt;0),"",ROUND(($B49-D$5)*'점수 계산기'!$C$27+D$5*'점수 계산기'!$C$29+'점수 계산기'!$C$32,0))</f>
        <v>112</v>
      </c>
      <c r="E49" s="19">
        <f>IF(OR($B49-E$5&gt;74, $B49-E$5=73, $B49-E$5=1, $B49-E$5&lt;0),"",ROUND(($B49-E$5)*'점수 계산기'!$C$27+E$5*'점수 계산기'!$C$29+'점수 계산기'!$C$32,0))</f>
        <v>112</v>
      </c>
      <c r="F49" s="19">
        <f>IF(OR($B49-F$5&gt;74, $B49-F$5=73, $B49-F$5=1, $B49-F$5&lt;0),"",ROUND(($B49-F$5)*'점수 계산기'!$C$27+F$5*'점수 계산기'!$C$29+'점수 계산기'!$C$32,0))</f>
        <v>112</v>
      </c>
      <c r="G49" s="19">
        <f>IF(OR($B49-G$5&gt;74, $B49-G$5=73, $B49-G$5=1, $B49-G$5&lt;0),"",ROUND(($B49-G$5)*'점수 계산기'!$C$27+G$5*'점수 계산기'!$C$29+'점수 계산기'!$C$32,0))</f>
        <v>112</v>
      </c>
      <c r="H49" s="19">
        <f>IF(OR($B49-H$5&gt;74, $B49-H$5=73, $B49-H$5=1, $B49-H$5&lt;0),"",ROUND(($B49-H$5)*'점수 계산기'!$C$27+H$5*'점수 계산기'!$C$29+'점수 계산기'!$C$32,0))</f>
        <v>112</v>
      </c>
      <c r="I49" s="19">
        <f>IF(OR($B49-I$5&gt;74, $B49-I$5=73, $B49-I$5=1, $B49-I$5&lt;0),"",ROUND(($B49-I$5)*'점수 계산기'!$C$27+I$5*'점수 계산기'!$C$29+'점수 계산기'!$C$32,0))</f>
        <v>112</v>
      </c>
      <c r="J49" s="19">
        <f>IF(OR($B49-J$5&gt;74, $B49-J$5=73, $B49-J$5=1, $B49-J$5&lt;0),"",ROUND(($B49-J$5)*'점수 계산기'!$C$27+J$5*'점수 계산기'!$C$29+'점수 계산기'!$C$32,0))</f>
        <v>112</v>
      </c>
      <c r="K49" s="19">
        <f>IF(OR($B49-K$5&gt;74, $B49-K$5=73, $B49-K$5=1, $B49-K$5&lt;0),"",ROUND(($B49-K$5)*'점수 계산기'!$C$27+K$5*'점수 계산기'!$C$29+'점수 계산기'!$C$32,0))</f>
        <v>112</v>
      </c>
      <c r="L49" s="19">
        <f>IF(OR($B49-L$5&gt;74, $B49-L$5=73, $B49-L$5=1, $B49-L$5&lt;0),"",ROUND(($B49-L$5)*'점수 계산기'!$C$27+L$5*'점수 계산기'!$C$29+'점수 계산기'!$C$32,0))</f>
        <v>112</v>
      </c>
      <c r="M49" s="19">
        <f>IF(OR($B49-M$5&gt;74, $B49-M$5=73, $B49-M$5=1, $B49-M$5&lt;0),"",ROUND(($B49-M$5)*'점수 계산기'!$C$27+M$5*'점수 계산기'!$C$29+'점수 계산기'!$C$32,0))</f>
        <v>112</v>
      </c>
      <c r="N49" s="19">
        <f>IF(OR($B49-N$5&gt;74, $B49-N$5=73, $B49-N$5=1, $B49-N$5&lt;0),"",ROUND(($B49-N$5)*'점수 계산기'!$C$27+N$5*'점수 계산기'!$C$29+'점수 계산기'!$C$32,0))</f>
        <v>112</v>
      </c>
      <c r="O49" s="19">
        <f>IF(OR($B49-O$5&gt;74, $B49-O$5=73, $B49-O$5=1, $B49-O$5&lt;0),"",ROUND(($B49-O$5)*'점수 계산기'!$C$27+O$5*'점수 계산기'!$C$29+'점수 계산기'!$C$32,0))</f>
        <v>112</v>
      </c>
      <c r="P49" s="19">
        <f>IF(OR($B49-P$5&gt;74, $B49-P$5=73, $B49-P$5=1, $B49-P$5&lt;0),"",ROUND(($B49-P$5)*'점수 계산기'!$C$27+P$5*'점수 계산기'!$C$29+'점수 계산기'!$C$32,0))</f>
        <v>112</v>
      </c>
      <c r="Q49" s="19">
        <f>IF(OR($B49-Q$5&gt;74, $B49-Q$5=73, $B49-Q$5=1, $B49-Q$5&lt;0),"",ROUND(($B49-Q$5)*'점수 계산기'!$C$27+Q$5*'점수 계산기'!$C$29+'점수 계산기'!$C$32,0))</f>
        <v>112</v>
      </c>
      <c r="R49" s="19">
        <f>IF(OR($B49-R$5&gt;74, $B49-R$5=73, $B49-R$5=1, $B49-R$5&lt;0),"",ROUND(($B49-R$5)*'점수 계산기'!$C$27+R$5*'점수 계산기'!$C$29+'점수 계산기'!$C$32,0))</f>
        <v>112</v>
      </c>
      <c r="S49" s="19">
        <f>IF(OR($B49-S$5&gt;74, $B49-S$5=73, $B49-S$5=1, $B49-S$5&lt;0),"",ROUND(($B49-S$5)*'점수 계산기'!$C$27+S$5*'점수 계산기'!$C$29+'점수 계산기'!$C$32,0))</f>
        <v>112</v>
      </c>
      <c r="T49" s="19">
        <f>IF(OR($B49-T$5&gt;74, $B49-T$5=73, $B49-T$5=1, $B49-T$5&lt;0),"",ROUND(($B49-T$5)*'점수 계산기'!$C$27+T$5*'점수 계산기'!$C$29+'점수 계산기'!$C$32,0))</f>
        <v>112</v>
      </c>
      <c r="U49" s="19">
        <f>IF(OR($B49-U$5&gt;74, $B49-U$5=73, $B49-U$5=1, $B49-U$5&lt;0),"",ROUND(($B49-U$5)*'점수 계산기'!$C$27+U$5*'점수 계산기'!$C$29+'점수 계산기'!$C$32,0))</f>
        <v>112</v>
      </c>
      <c r="V49" s="19">
        <f>IF(OR($B49-V$5&gt;74, $B49-V$5=73, $B49-V$5=1, $B49-V$5&lt;0),"",ROUND(($B49-V$5)*'점수 계산기'!$C$27+V$5*'점수 계산기'!$C$29+'점수 계산기'!$C$32,0))</f>
        <v>112</v>
      </c>
      <c r="W49" s="19">
        <f>IF(OR($B49-W$5&gt;74, $B49-W$5=73, $B49-W$5=1, $B49-W$5&lt;0),"",ROUND(($B49-W$5)*'점수 계산기'!$C$27+W$5*'점수 계산기'!$C$29+'점수 계산기'!$C$32,0))</f>
        <v>112</v>
      </c>
      <c r="X49" s="19">
        <f>IF(OR($B49-X$5&gt;74, $B49-X$5=73, $B49-X$5=1, $B49-X$5&lt;0),"",ROUND(($B49-X$5)*'점수 계산기'!$C$27+X$5*'점수 계산기'!$C$29+'점수 계산기'!$C$32,0))</f>
        <v>112</v>
      </c>
      <c r="Y49" s="19">
        <f>IF(OR($B49-Y$5&gt;74, $B49-Y$5=73, $B49-Y$5=1, $B49-Y$5&lt;0),"",ROUND(($B49-Y$5)*'점수 계산기'!$C$27+Y$5*'점수 계산기'!$C$29+'점수 계산기'!$C$32,0))</f>
        <v>113</v>
      </c>
      <c r="Z49" s="19">
        <f>IF(OR($B49-Z$5&gt;74, $B49-Z$5=73, $B49-Z$5=1, $B49-Z$5&lt;0),"",ROUND(($B49-Z$5)*'점수 계산기'!$C$27+Z$5*'점수 계산기'!$C$29+'점수 계산기'!$C$32,0))</f>
        <v>113</v>
      </c>
      <c r="AA49" s="20">
        <f>IF(OR($B49-AA$5&gt;74, $B49-AA$5=73, $B49-AA$5=1, $B49-AA$5&lt;0),"",ROUND(($B49-AA$5)*'점수 계산기'!$C$27+AA$5*'점수 계산기'!$C$29+'점수 계산기'!$C$32,0))</f>
        <v>113</v>
      </c>
      <c r="AB49" s="10"/>
      <c r="AC49" s="10">
        <f t="shared" si="6"/>
        <v>111</v>
      </c>
      <c r="AD49" s="10">
        <f t="shared" si="7"/>
        <v>113</v>
      </c>
      <c r="AE49" s="10" t="str">
        <f t="shared" si="8"/>
        <v>111 ~ 113</v>
      </c>
      <c r="AF49" s="10">
        <f t="shared" si="4"/>
        <v>4</v>
      </c>
      <c r="AG49" s="10">
        <f t="shared" si="4"/>
        <v>4</v>
      </c>
      <c r="AH49" s="10">
        <f t="shared" si="5"/>
        <v>4</v>
      </c>
      <c r="AI49" s="10" t="str">
        <f t="shared" si="0"/>
        <v>4등급</v>
      </c>
      <c r="AJ49" s="11" t="e">
        <f>IF(AC49=AD49,VLOOKUP(AE49,'인원 입력 기능'!$B$5:$F$102,6,0), VLOOKUP(AC49,'인원 입력 기능'!$B$5:$F$102,6,0)&amp;" ~ "&amp;VLOOKUP(AD49,'인원 입력 기능'!$B$5:$F$102,6,0))</f>
        <v>#REF!</v>
      </c>
    </row>
    <row r="50" spans="1:36" ht="21" customHeight="1" x14ac:dyDescent="0.45">
      <c r="A50" s="7"/>
      <c r="B50" s="36">
        <v>56</v>
      </c>
      <c r="C50" s="21">
        <f>IF(OR($B50-C$5&gt;74, $B50-C$5=73, $B50-C$5=1, $B50-C$5&lt;0),"",ROUND(($B50-C$5)*'점수 계산기'!$C$27+C$5*'점수 계산기'!$C$29+'점수 계산기'!$C$32,0))</f>
        <v>111</v>
      </c>
      <c r="D50" s="21">
        <f>IF(OR($B50-D$5&gt;74, $B50-D$5=73, $B50-D$5=1, $B50-D$5&lt;0),"",ROUND(($B50-D$5)*'점수 계산기'!$C$27+D$5*'점수 계산기'!$C$29+'점수 계산기'!$C$32,0))</f>
        <v>111</v>
      </c>
      <c r="E50" s="21">
        <f>IF(OR($B50-E$5&gt;74, $B50-E$5=73, $B50-E$5=1, $B50-E$5&lt;0),"",ROUND(($B50-E$5)*'점수 계산기'!$C$27+E$5*'점수 계산기'!$C$29+'점수 계산기'!$C$32,0))</f>
        <v>111</v>
      </c>
      <c r="F50" s="21">
        <f>IF(OR($B50-F$5&gt;74, $B50-F$5=73, $B50-F$5=1, $B50-F$5&lt;0),"",ROUND(($B50-F$5)*'점수 계산기'!$C$27+F$5*'점수 계산기'!$C$29+'점수 계산기'!$C$32,0))</f>
        <v>111</v>
      </c>
      <c r="G50" s="21">
        <f>IF(OR($B50-G$5&gt;74, $B50-G$5=73, $B50-G$5=1, $B50-G$5&lt;0),"",ROUND(($B50-G$5)*'점수 계산기'!$C$27+G$5*'점수 계산기'!$C$29+'점수 계산기'!$C$32,0))</f>
        <v>111</v>
      </c>
      <c r="H50" s="21">
        <f>IF(OR($B50-H$5&gt;74, $B50-H$5=73, $B50-H$5=1, $B50-H$5&lt;0),"",ROUND(($B50-H$5)*'점수 계산기'!$C$27+H$5*'점수 계산기'!$C$29+'점수 계산기'!$C$32,0))</f>
        <v>111</v>
      </c>
      <c r="I50" s="21">
        <f>IF(OR($B50-I$5&gt;74, $B50-I$5=73, $B50-I$5=1, $B50-I$5&lt;0),"",ROUND(($B50-I$5)*'점수 계산기'!$C$27+I$5*'점수 계산기'!$C$29+'점수 계산기'!$C$32,0))</f>
        <v>111</v>
      </c>
      <c r="J50" s="21">
        <f>IF(OR($B50-J$5&gt;74, $B50-J$5=73, $B50-J$5=1, $B50-J$5&lt;0),"",ROUND(($B50-J$5)*'점수 계산기'!$C$27+J$5*'점수 계산기'!$C$29+'점수 계산기'!$C$32,0))</f>
        <v>111</v>
      </c>
      <c r="K50" s="21">
        <f>IF(OR($B50-K$5&gt;74, $B50-K$5=73, $B50-K$5=1, $B50-K$5&lt;0),"",ROUND(($B50-K$5)*'점수 계산기'!$C$27+K$5*'점수 계산기'!$C$29+'점수 계산기'!$C$32,0))</f>
        <v>111</v>
      </c>
      <c r="L50" s="21">
        <f>IF(OR($B50-L$5&gt;74, $B50-L$5=73, $B50-L$5=1, $B50-L$5&lt;0),"",ROUND(($B50-L$5)*'점수 계산기'!$C$27+L$5*'점수 계산기'!$C$29+'점수 계산기'!$C$32,0))</f>
        <v>111</v>
      </c>
      <c r="M50" s="21">
        <f>IF(OR($B50-M$5&gt;74, $B50-M$5=73, $B50-M$5=1, $B50-M$5&lt;0),"",ROUND(($B50-M$5)*'점수 계산기'!$C$27+M$5*'점수 계산기'!$C$29+'점수 계산기'!$C$32,0))</f>
        <v>111</v>
      </c>
      <c r="N50" s="21">
        <f>IF(OR($B50-N$5&gt;74, $B50-N$5=73, $B50-N$5=1, $B50-N$5&lt;0),"",ROUND(($B50-N$5)*'점수 계산기'!$C$27+N$5*'점수 계산기'!$C$29+'점수 계산기'!$C$32,0))</f>
        <v>111</v>
      </c>
      <c r="O50" s="21">
        <f>IF(OR($B50-O$5&gt;74, $B50-O$5=73, $B50-O$5=1, $B50-O$5&lt;0),"",ROUND(($B50-O$5)*'점수 계산기'!$C$27+O$5*'점수 계산기'!$C$29+'점수 계산기'!$C$32,0))</f>
        <v>111</v>
      </c>
      <c r="P50" s="21">
        <f>IF(OR($B50-P$5&gt;74, $B50-P$5=73, $B50-P$5=1, $B50-P$5&lt;0),"",ROUND(($B50-P$5)*'점수 계산기'!$C$27+P$5*'점수 계산기'!$C$29+'점수 계산기'!$C$32,0))</f>
        <v>111</v>
      </c>
      <c r="Q50" s="21">
        <f>IF(OR($B50-Q$5&gt;74, $B50-Q$5=73, $B50-Q$5=1, $B50-Q$5&lt;0),"",ROUND(($B50-Q$5)*'점수 계산기'!$C$27+Q$5*'점수 계산기'!$C$29+'점수 계산기'!$C$32,0))</f>
        <v>111</v>
      </c>
      <c r="R50" s="21">
        <f>IF(OR($B50-R$5&gt;74, $B50-R$5=73, $B50-R$5=1, $B50-R$5&lt;0),"",ROUND(($B50-R$5)*'점수 계산기'!$C$27+R$5*'점수 계산기'!$C$29+'점수 계산기'!$C$32,0))</f>
        <v>111</v>
      </c>
      <c r="S50" s="21">
        <f>IF(OR($B50-S$5&gt;74, $B50-S$5=73, $B50-S$5=1, $B50-S$5&lt;0),"",ROUND(($B50-S$5)*'점수 계산기'!$C$27+S$5*'점수 계산기'!$C$29+'점수 계산기'!$C$32,0))</f>
        <v>111</v>
      </c>
      <c r="T50" s="21">
        <f>IF(OR($B50-T$5&gt;74, $B50-T$5=73, $B50-T$5=1, $B50-T$5&lt;0),"",ROUND(($B50-T$5)*'점수 계산기'!$C$27+T$5*'점수 계산기'!$C$29+'점수 계산기'!$C$32,0))</f>
        <v>111</v>
      </c>
      <c r="U50" s="21">
        <f>IF(OR($B50-U$5&gt;74, $B50-U$5=73, $B50-U$5=1, $B50-U$5&lt;0),"",ROUND(($B50-U$5)*'점수 계산기'!$C$27+U$5*'점수 계산기'!$C$29+'점수 계산기'!$C$32,0))</f>
        <v>112</v>
      </c>
      <c r="V50" s="21">
        <f>IF(OR($B50-V$5&gt;74, $B50-V$5=73, $B50-V$5=1, $B50-V$5&lt;0),"",ROUND(($B50-V$5)*'점수 계산기'!$C$27+V$5*'점수 계산기'!$C$29+'점수 계산기'!$C$32,0))</f>
        <v>112</v>
      </c>
      <c r="W50" s="21">
        <f>IF(OR($B50-W$5&gt;74, $B50-W$5=73, $B50-W$5=1, $B50-W$5&lt;0),"",ROUND(($B50-W$5)*'점수 계산기'!$C$27+W$5*'점수 계산기'!$C$29+'점수 계산기'!$C$32,0))</f>
        <v>112</v>
      </c>
      <c r="X50" s="21">
        <f>IF(OR($B50-X$5&gt;74, $B50-X$5=73, $B50-X$5=1, $B50-X$5&lt;0),"",ROUND(($B50-X$5)*'점수 계산기'!$C$27+X$5*'점수 계산기'!$C$29+'점수 계산기'!$C$32,0))</f>
        <v>112</v>
      </c>
      <c r="Y50" s="21">
        <f>IF(OR($B50-Y$5&gt;74, $B50-Y$5=73, $B50-Y$5=1, $B50-Y$5&lt;0),"",ROUND(($B50-Y$5)*'점수 계산기'!$C$27+Y$5*'점수 계산기'!$C$29+'점수 계산기'!$C$32,0))</f>
        <v>112</v>
      </c>
      <c r="Z50" s="21">
        <f>IF(OR($B50-Z$5&gt;74, $B50-Z$5=73, $B50-Z$5=1, $B50-Z$5&lt;0),"",ROUND(($B50-Z$5)*'점수 계산기'!$C$27+Z$5*'점수 계산기'!$C$29+'점수 계산기'!$C$32,0))</f>
        <v>112</v>
      </c>
      <c r="AA50" s="22">
        <f>IF(OR($B50-AA$5&gt;74, $B50-AA$5=73, $B50-AA$5=1, $B50-AA$5&lt;0),"",ROUND(($B50-AA$5)*'점수 계산기'!$C$27+AA$5*'점수 계산기'!$C$29+'점수 계산기'!$C$32,0))</f>
        <v>112</v>
      </c>
      <c r="AB50" s="10"/>
      <c r="AC50" s="10">
        <f t="shared" si="6"/>
        <v>111</v>
      </c>
      <c r="AD50" s="10">
        <f t="shared" si="7"/>
        <v>112</v>
      </c>
      <c r="AE50" s="10" t="str">
        <f t="shared" si="8"/>
        <v>111 ~ 112</v>
      </c>
      <c r="AF50" s="10">
        <f t="shared" si="4"/>
        <v>4</v>
      </c>
      <c r="AG50" s="10">
        <f t="shared" si="4"/>
        <v>4</v>
      </c>
      <c r="AH50" s="10">
        <f t="shared" si="5"/>
        <v>4</v>
      </c>
      <c r="AI50" s="10" t="str">
        <f t="shared" si="0"/>
        <v>4등급</v>
      </c>
      <c r="AJ50" s="11" t="e">
        <f>IF(AC50=AD50,VLOOKUP(AE50,'인원 입력 기능'!$B$5:$F$102,6,0), VLOOKUP(AC50,'인원 입력 기능'!$B$5:$F$102,6,0)&amp;" ~ "&amp;VLOOKUP(AD50,'인원 입력 기능'!$B$5:$F$102,6,0))</f>
        <v>#REF!</v>
      </c>
    </row>
    <row r="51" spans="1:36" ht="21" customHeight="1" x14ac:dyDescent="0.45">
      <c r="A51" s="7"/>
      <c r="B51" s="36">
        <v>55</v>
      </c>
      <c r="C51" s="21">
        <f>IF(OR($B51-C$5&gt;74, $B51-C$5=73, $B51-C$5=1, $B51-C$5&lt;0),"",ROUND(($B51-C$5)*'점수 계산기'!$C$27+C$5*'점수 계산기'!$C$29+'점수 계산기'!$C$32,0))</f>
        <v>110</v>
      </c>
      <c r="D51" s="21">
        <f>IF(OR($B51-D$5&gt;74, $B51-D$5=73, $B51-D$5=1, $B51-D$5&lt;0),"",ROUND(($B51-D$5)*'점수 계산기'!$C$27+D$5*'점수 계산기'!$C$29+'점수 계산기'!$C$32,0))</f>
        <v>110</v>
      </c>
      <c r="E51" s="21">
        <f>IF(OR($B51-E$5&gt;74, $B51-E$5=73, $B51-E$5=1, $B51-E$5&lt;0),"",ROUND(($B51-E$5)*'점수 계산기'!$C$27+E$5*'점수 계산기'!$C$29+'점수 계산기'!$C$32,0))</f>
        <v>110</v>
      </c>
      <c r="F51" s="21">
        <f>IF(OR($B51-F$5&gt;74, $B51-F$5=73, $B51-F$5=1, $B51-F$5&lt;0),"",ROUND(($B51-F$5)*'점수 계산기'!$C$27+F$5*'점수 계산기'!$C$29+'점수 계산기'!$C$32,0))</f>
        <v>110</v>
      </c>
      <c r="G51" s="21">
        <f>IF(OR($B51-G$5&gt;74, $B51-G$5=73, $B51-G$5=1, $B51-G$5&lt;0),"",ROUND(($B51-G$5)*'점수 계산기'!$C$27+G$5*'점수 계산기'!$C$29+'점수 계산기'!$C$32,0))</f>
        <v>110</v>
      </c>
      <c r="H51" s="21">
        <f>IF(OR($B51-H$5&gt;74, $B51-H$5=73, $B51-H$5=1, $B51-H$5&lt;0),"",ROUND(($B51-H$5)*'점수 계산기'!$C$27+H$5*'점수 계산기'!$C$29+'점수 계산기'!$C$32,0))</f>
        <v>110</v>
      </c>
      <c r="I51" s="21">
        <f>IF(OR($B51-I$5&gt;74, $B51-I$5=73, $B51-I$5=1, $B51-I$5&lt;0),"",ROUND(($B51-I$5)*'점수 계산기'!$C$27+I$5*'점수 계산기'!$C$29+'점수 계산기'!$C$32,0))</f>
        <v>110</v>
      </c>
      <c r="J51" s="21">
        <f>IF(OR($B51-J$5&gt;74, $B51-J$5=73, $B51-J$5=1, $B51-J$5&lt;0),"",ROUND(($B51-J$5)*'점수 계산기'!$C$27+J$5*'점수 계산기'!$C$29+'점수 계산기'!$C$32,0))</f>
        <v>110</v>
      </c>
      <c r="K51" s="21">
        <f>IF(OR($B51-K$5&gt;74, $B51-K$5=73, $B51-K$5=1, $B51-K$5&lt;0),"",ROUND(($B51-K$5)*'점수 계산기'!$C$27+K$5*'점수 계산기'!$C$29+'점수 계산기'!$C$32,0))</f>
        <v>110</v>
      </c>
      <c r="L51" s="21">
        <f>IF(OR($B51-L$5&gt;74, $B51-L$5=73, $B51-L$5=1, $B51-L$5&lt;0),"",ROUND(($B51-L$5)*'점수 계산기'!$C$27+L$5*'점수 계산기'!$C$29+'점수 계산기'!$C$32,0))</f>
        <v>110</v>
      </c>
      <c r="M51" s="21">
        <f>IF(OR($B51-M$5&gt;74, $B51-M$5=73, $B51-M$5=1, $B51-M$5&lt;0),"",ROUND(($B51-M$5)*'점수 계산기'!$C$27+M$5*'점수 계산기'!$C$29+'점수 계산기'!$C$32,0))</f>
        <v>110</v>
      </c>
      <c r="N51" s="21">
        <f>IF(OR($B51-N$5&gt;74, $B51-N$5=73, $B51-N$5=1, $B51-N$5&lt;0),"",ROUND(($B51-N$5)*'점수 계산기'!$C$27+N$5*'점수 계산기'!$C$29+'점수 계산기'!$C$32,0))</f>
        <v>110</v>
      </c>
      <c r="O51" s="21">
        <f>IF(OR($B51-O$5&gt;74, $B51-O$5=73, $B51-O$5=1, $B51-O$5&lt;0),"",ROUND(($B51-O$5)*'점수 계산기'!$C$27+O$5*'점수 계산기'!$C$29+'점수 계산기'!$C$32,0))</f>
        <v>110</v>
      </c>
      <c r="P51" s="21">
        <f>IF(OR($B51-P$5&gt;74, $B51-P$5=73, $B51-P$5=1, $B51-P$5&lt;0),"",ROUND(($B51-P$5)*'점수 계산기'!$C$27+P$5*'점수 계산기'!$C$29+'점수 계산기'!$C$32,0))</f>
        <v>110</v>
      </c>
      <c r="Q51" s="21">
        <f>IF(OR($B51-Q$5&gt;74, $B51-Q$5=73, $B51-Q$5=1, $B51-Q$5&lt;0),"",ROUND(($B51-Q$5)*'점수 계산기'!$C$27+Q$5*'점수 계산기'!$C$29+'점수 계산기'!$C$32,0))</f>
        <v>111</v>
      </c>
      <c r="R51" s="21">
        <f>IF(OR($B51-R$5&gt;74, $B51-R$5=73, $B51-R$5=1, $B51-R$5&lt;0),"",ROUND(($B51-R$5)*'점수 계산기'!$C$27+R$5*'점수 계산기'!$C$29+'점수 계산기'!$C$32,0))</f>
        <v>111</v>
      </c>
      <c r="S51" s="21">
        <f>IF(OR($B51-S$5&gt;74, $B51-S$5=73, $B51-S$5=1, $B51-S$5&lt;0),"",ROUND(($B51-S$5)*'점수 계산기'!$C$27+S$5*'점수 계산기'!$C$29+'점수 계산기'!$C$32,0))</f>
        <v>111</v>
      </c>
      <c r="T51" s="21">
        <f>IF(OR($B51-T$5&gt;74, $B51-T$5=73, $B51-T$5=1, $B51-T$5&lt;0),"",ROUND(($B51-T$5)*'점수 계산기'!$C$27+T$5*'점수 계산기'!$C$29+'점수 계산기'!$C$32,0))</f>
        <v>111</v>
      </c>
      <c r="U51" s="21">
        <f>IF(OR($B51-U$5&gt;74, $B51-U$5=73, $B51-U$5=1, $B51-U$5&lt;0),"",ROUND(($B51-U$5)*'점수 계산기'!$C$27+U$5*'점수 계산기'!$C$29+'점수 계산기'!$C$32,0))</f>
        <v>111</v>
      </c>
      <c r="V51" s="21">
        <f>IF(OR($B51-V$5&gt;74, $B51-V$5=73, $B51-V$5=1, $B51-V$5&lt;0),"",ROUND(($B51-V$5)*'점수 계산기'!$C$27+V$5*'점수 계산기'!$C$29+'점수 계산기'!$C$32,0))</f>
        <v>111</v>
      </c>
      <c r="W51" s="21">
        <f>IF(OR($B51-W$5&gt;74, $B51-W$5=73, $B51-W$5=1, $B51-W$5&lt;0),"",ROUND(($B51-W$5)*'점수 계산기'!$C$27+W$5*'점수 계산기'!$C$29+'점수 계산기'!$C$32,0))</f>
        <v>111</v>
      </c>
      <c r="X51" s="21">
        <f>IF(OR($B51-X$5&gt;74, $B51-X$5=73, $B51-X$5=1, $B51-X$5&lt;0),"",ROUND(($B51-X$5)*'점수 계산기'!$C$27+X$5*'점수 계산기'!$C$29+'점수 계산기'!$C$32,0))</f>
        <v>111</v>
      </c>
      <c r="Y51" s="21">
        <f>IF(OR($B51-Y$5&gt;74, $B51-Y$5=73, $B51-Y$5=1, $B51-Y$5&lt;0),"",ROUND(($B51-Y$5)*'점수 계산기'!$C$27+Y$5*'점수 계산기'!$C$29+'점수 계산기'!$C$32,0))</f>
        <v>111</v>
      </c>
      <c r="Z51" s="21">
        <f>IF(OR($B51-Z$5&gt;74, $B51-Z$5=73, $B51-Z$5=1, $B51-Z$5&lt;0),"",ROUND(($B51-Z$5)*'점수 계산기'!$C$27+Z$5*'점수 계산기'!$C$29+'점수 계산기'!$C$32,0))</f>
        <v>111</v>
      </c>
      <c r="AA51" s="22">
        <f>IF(OR($B51-AA$5&gt;74, $B51-AA$5=73, $B51-AA$5=1, $B51-AA$5&lt;0),"",ROUND(($B51-AA$5)*'점수 계산기'!$C$27+AA$5*'점수 계산기'!$C$29+'점수 계산기'!$C$32,0))</f>
        <v>111</v>
      </c>
      <c r="AB51" s="10"/>
      <c r="AC51" s="10">
        <f t="shared" si="6"/>
        <v>110</v>
      </c>
      <c r="AD51" s="10">
        <f t="shared" si="7"/>
        <v>111</v>
      </c>
      <c r="AE51" s="10" t="str">
        <f t="shared" si="8"/>
        <v>110 ~ 111</v>
      </c>
      <c r="AF51" s="10">
        <f t="shared" si="4"/>
        <v>4</v>
      </c>
      <c r="AG51" s="10">
        <f t="shared" si="4"/>
        <v>4</v>
      </c>
      <c r="AH51" s="10">
        <f t="shared" si="5"/>
        <v>4</v>
      </c>
      <c r="AI51" s="10" t="str">
        <f t="shared" si="0"/>
        <v>4등급</v>
      </c>
      <c r="AJ51" s="11" t="e">
        <f>IF(AC51=AD51,VLOOKUP(AE51,'인원 입력 기능'!$B$5:$F$102,6,0), VLOOKUP(AC51,'인원 입력 기능'!$B$5:$F$102,6,0)&amp;" ~ "&amp;VLOOKUP(AD51,'인원 입력 기능'!$B$5:$F$102,6,0))</f>
        <v>#REF!</v>
      </c>
    </row>
    <row r="52" spans="1:36" ht="21" customHeight="1" x14ac:dyDescent="0.45">
      <c r="A52" s="7"/>
      <c r="B52" s="36">
        <v>54</v>
      </c>
      <c r="C52" s="21">
        <f>IF(OR($B52-C$5&gt;74, $B52-C$5=73, $B52-C$5=1, $B52-C$5&lt;0),"",ROUND(($B52-C$5)*'점수 계산기'!$C$27+C$5*'점수 계산기'!$C$29+'점수 계산기'!$C$32,0))</f>
        <v>109</v>
      </c>
      <c r="D52" s="21">
        <f>IF(OR($B52-D$5&gt;74, $B52-D$5=73, $B52-D$5=1, $B52-D$5&lt;0),"",ROUND(($B52-D$5)*'점수 계산기'!$C$27+D$5*'점수 계산기'!$C$29+'점수 계산기'!$C$32,0))</f>
        <v>109</v>
      </c>
      <c r="E52" s="21">
        <f>IF(OR($B52-E$5&gt;74, $B52-E$5=73, $B52-E$5=1, $B52-E$5&lt;0),"",ROUND(($B52-E$5)*'점수 계산기'!$C$27+E$5*'점수 계산기'!$C$29+'점수 계산기'!$C$32,0))</f>
        <v>109</v>
      </c>
      <c r="F52" s="21">
        <f>IF(OR($B52-F$5&gt;74, $B52-F$5=73, $B52-F$5=1, $B52-F$5&lt;0),"",ROUND(($B52-F$5)*'점수 계산기'!$C$27+F$5*'점수 계산기'!$C$29+'점수 계산기'!$C$32,0))</f>
        <v>109</v>
      </c>
      <c r="G52" s="21">
        <f>IF(OR($B52-G$5&gt;74, $B52-G$5=73, $B52-G$5=1, $B52-G$5&lt;0),"",ROUND(($B52-G$5)*'점수 계산기'!$C$27+G$5*'점수 계산기'!$C$29+'점수 계산기'!$C$32,0))</f>
        <v>109</v>
      </c>
      <c r="H52" s="21">
        <f>IF(OR($B52-H$5&gt;74, $B52-H$5=73, $B52-H$5=1, $B52-H$5&lt;0),"",ROUND(($B52-H$5)*'점수 계산기'!$C$27+H$5*'점수 계산기'!$C$29+'점수 계산기'!$C$32,0))</f>
        <v>109</v>
      </c>
      <c r="I52" s="21">
        <f>IF(OR($B52-I$5&gt;74, $B52-I$5=73, $B52-I$5=1, $B52-I$5&lt;0),"",ROUND(($B52-I$5)*'점수 계산기'!$C$27+I$5*'점수 계산기'!$C$29+'점수 계산기'!$C$32,0))</f>
        <v>109</v>
      </c>
      <c r="J52" s="21">
        <f>IF(OR($B52-J$5&gt;74, $B52-J$5=73, $B52-J$5=1, $B52-J$5&lt;0),"",ROUND(($B52-J$5)*'점수 계산기'!$C$27+J$5*'점수 계산기'!$C$29+'점수 계산기'!$C$32,0))</f>
        <v>109</v>
      </c>
      <c r="K52" s="21">
        <f>IF(OR($B52-K$5&gt;74, $B52-K$5=73, $B52-K$5=1, $B52-K$5&lt;0),"",ROUND(($B52-K$5)*'점수 계산기'!$C$27+K$5*'점수 계산기'!$C$29+'점수 계산기'!$C$32,0))</f>
        <v>109</v>
      </c>
      <c r="L52" s="21">
        <f>IF(OR($B52-L$5&gt;74, $B52-L$5=73, $B52-L$5=1, $B52-L$5&lt;0),"",ROUND(($B52-L$5)*'점수 계산기'!$C$27+L$5*'점수 계산기'!$C$29+'점수 계산기'!$C$32,0))</f>
        <v>109</v>
      </c>
      <c r="M52" s="21">
        <f>IF(OR($B52-M$5&gt;74, $B52-M$5=73, $B52-M$5=1, $B52-M$5&lt;0),"",ROUND(($B52-M$5)*'점수 계산기'!$C$27+M$5*'점수 계산기'!$C$29+'점수 계산기'!$C$32,0))</f>
        <v>110</v>
      </c>
      <c r="N52" s="21">
        <f>IF(OR($B52-N$5&gt;74, $B52-N$5=73, $B52-N$5=1, $B52-N$5&lt;0),"",ROUND(($B52-N$5)*'점수 계산기'!$C$27+N$5*'점수 계산기'!$C$29+'점수 계산기'!$C$32,0))</f>
        <v>110</v>
      </c>
      <c r="O52" s="21">
        <f>IF(OR($B52-O$5&gt;74, $B52-O$5=73, $B52-O$5=1, $B52-O$5&lt;0),"",ROUND(($B52-O$5)*'점수 계산기'!$C$27+O$5*'점수 계산기'!$C$29+'점수 계산기'!$C$32,0))</f>
        <v>110</v>
      </c>
      <c r="P52" s="21">
        <f>IF(OR($B52-P$5&gt;74, $B52-P$5=73, $B52-P$5=1, $B52-P$5&lt;0),"",ROUND(($B52-P$5)*'점수 계산기'!$C$27+P$5*'점수 계산기'!$C$29+'점수 계산기'!$C$32,0))</f>
        <v>110</v>
      </c>
      <c r="Q52" s="21">
        <f>IF(OR($B52-Q$5&gt;74, $B52-Q$5=73, $B52-Q$5=1, $B52-Q$5&lt;0),"",ROUND(($B52-Q$5)*'점수 계산기'!$C$27+Q$5*'점수 계산기'!$C$29+'점수 계산기'!$C$32,0))</f>
        <v>110</v>
      </c>
      <c r="R52" s="21">
        <f>IF(OR($B52-R$5&gt;74, $B52-R$5=73, $B52-R$5=1, $B52-R$5&lt;0),"",ROUND(($B52-R$5)*'점수 계산기'!$C$27+R$5*'점수 계산기'!$C$29+'점수 계산기'!$C$32,0))</f>
        <v>110</v>
      </c>
      <c r="S52" s="21">
        <f>IF(OR($B52-S$5&gt;74, $B52-S$5=73, $B52-S$5=1, $B52-S$5&lt;0),"",ROUND(($B52-S$5)*'점수 계산기'!$C$27+S$5*'점수 계산기'!$C$29+'점수 계산기'!$C$32,0))</f>
        <v>110</v>
      </c>
      <c r="T52" s="21">
        <f>IF(OR($B52-T$5&gt;74, $B52-T$5=73, $B52-T$5=1, $B52-T$5&lt;0),"",ROUND(($B52-T$5)*'점수 계산기'!$C$27+T$5*'점수 계산기'!$C$29+'점수 계산기'!$C$32,0))</f>
        <v>110</v>
      </c>
      <c r="U52" s="21">
        <f>IF(OR($B52-U$5&gt;74, $B52-U$5=73, $B52-U$5=1, $B52-U$5&lt;0),"",ROUND(($B52-U$5)*'점수 계산기'!$C$27+U$5*'점수 계산기'!$C$29+'점수 계산기'!$C$32,0))</f>
        <v>110</v>
      </c>
      <c r="V52" s="21">
        <f>IF(OR($B52-V$5&gt;74, $B52-V$5=73, $B52-V$5=1, $B52-V$5&lt;0),"",ROUND(($B52-V$5)*'점수 계산기'!$C$27+V$5*'점수 계산기'!$C$29+'점수 계산기'!$C$32,0))</f>
        <v>110</v>
      </c>
      <c r="W52" s="21">
        <f>IF(OR($B52-W$5&gt;74, $B52-W$5=73, $B52-W$5=1, $B52-W$5&lt;0),"",ROUND(($B52-W$5)*'점수 계산기'!$C$27+W$5*'점수 계산기'!$C$29+'점수 계산기'!$C$32,0))</f>
        <v>110</v>
      </c>
      <c r="X52" s="21">
        <f>IF(OR($B52-X$5&gt;74, $B52-X$5=73, $B52-X$5=1, $B52-X$5&lt;0),"",ROUND(($B52-X$5)*'점수 계산기'!$C$27+X$5*'점수 계산기'!$C$29+'점수 계산기'!$C$32,0))</f>
        <v>110</v>
      </c>
      <c r="Y52" s="21">
        <f>IF(OR($B52-Y$5&gt;74, $B52-Y$5=73, $B52-Y$5=1, $B52-Y$5&lt;0),"",ROUND(($B52-Y$5)*'점수 계산기'!$C$27+Y$5*'점수 계산기'!$C$29+'점수 계산기'!$C$32,0))</f>
        <v>110</v>
      </c>
      <c r="Z52" s="21">
        <f>IF(OR($B52-Z$5&gt;74, $B52-Z$5=73, $B52-Z$5=1, $B52-Z$5&lt;0),"",ROUND(($B52-Z$5)*'점수 계산기'!$C$27+Z$5*'점수 계산기'!$C$29+'점수 계산기'!$C$32,0))</f>
        <v>110</v>
      </c>
      <c r="AA52" s="22">
        <f>IF(OR($B52-AA$5&gt;74, $B52-AA$5=73, $B52-AA$5=1, $B52-AA$5&lt;0),"",ROUND(($B52-AA$5)*'점수 계산기'!$C$27+AA$5*'점수 계산기'!$C$29+'점수 계산기'!$C$32,0))</f>
        <v>110</v>
      </c>
      <c r="AB52" s="10"/>
      <c r="AC52" s="10">
        <f t="shared" si="6"/>
        <v>109</v>
      </c>
      <c r="AD52" s="10">
        <f t="shared" si="7"/>
        <v>110</v>
      </c>
      <c r="AE52" s="10" t="str">
        <f t="shared" si="8"/>
        <v>109 ~ 110</v>
      </c>
      <c r="AF52" s="10">
        <f t="shared" si="4"/>
        <v>4</v>
      </c>
      <c r="AG52" s="10">
        <f t="shared" si="4"/>
        <v>4</v>
      </c>
      <c r="AH52" s="10">
        <f t="shared" si="5"/>
        <v>4</v>
      </c>
      <c r="AI52" s="10" t="str">
        <f t="shared" si="0"/>
        <v>4등급</v>
      </c>
      <c r="AJ52" s="11" t="e">
        <f>IF(AC52=AD52,VLOOKUP(AE52,'인원 입력 기능'!$B$5:$F$102,6,0), VLOOKUP(AC52,'인원 입력 기능'!$B$5:$F$102,6,0)&amp;" ~ "&amp;VLOOKUP(AD52,'인원 입력 기능'!$B$5:$F$102,6,0))</f>
        <v>#REF!</v>
      </c>
    </row>
    <row r="53" spans="1:36" ht="21" customHeight="1" x14ac:dyDescent="0.45">
      <c r="A53" s="7"/>
      <c r="B53" s="36">
        <v>53</v>
      </c>
      <c r="C53" s="21">
        <f>IF(OR($B53-C$5&gt;74, $B53-C$5=73, $B53-C$5=1, $B53-C$5&lt;0),"",ROUND(($B53-C$5)*'점수 계산기'!$C$27+C$5*'점수 계산기'!$C$29+'점수 계산기'!$C$32,0))</f>
        <v>108</v>
      </c>
      <c r="D53" s="21">
        <f>IF(OR($B53-D$5&gt;74, $B53-D$5=73, $B53-D$5=1, $B53-D$5&lt;0),"",ROUND(($B53-D$5)*'점수 계산기'!$C$27+D$5*'점수 계산기'!$C$29+'점수 계산기'!$C$32,0))</f>
        <v>108</v>
      </c>
      <c r="E53" s="21">
        <f>IF(OR($B53-E$5&gt;74, $B53-E$5=73, $B53-E$5=1, $B53-E$5&lt;0),"",ROUND(($B53-E$5)*'점수 계산기'!$C$27+E$5*'점수 계산기'!$C$29+'점수 계산기'!$C$32,0))</f>
        <v>108</v>
      </c>
      <c r="F53" s="21">
        <f>IF(OR($B53-F$5&gt;74, $B53-F$5=73, $B53-F$5=1, $B53-F$5&lt;0),"",ROUND(($B53-F$5)*'점수 계산기'!$C$27+F$5*'점수 계산기'!$C$29+'점수 계산기'!$C$32,0))</f>
        <v>108</v>
      </c>
      <c r="G53" s="21">
        <f>IF(OR($B53-G$5&gt;74, $B53-G$5=73, $B53-G$5=1, $B53-G$5&lt;0),"",ROUND(($B53-G$5)*'점수 계산기'!$C$27+G$5*'점수 계산기'!$C$29+'점수 계산기'!$C$32,0))</f>
        <v>108</v>
      </c>
      <c r="H53" s="21">
        <f>IF(OR($B53-H$5&gt;74, $B53-H$5=73, $B53-H$5=1, $B53-H$5&lt;0),"",ROUND(($B53-H$5)*'점수 계산기'!$C$27+H$5*'점수 계산기'!$C$29+'점수 계산기'!$C$32,0))</f>
        <v>108</v>
      </c>
      <c r="I53" s="21">
        <f>IF(OR($B53-I$5&gt;74, $B53-I$5=73, $B53-I$5=1, $B53-I$5&lt;0),"",ROUND(($B53-I$5)*'점수 계산기'!$C$27+I$5*'점수 계산기'!$C$29+'점수 계산기'!$C$32,0))</f>
        <v>109</v>
      </c>
      <c r="J53" s="21">
        <f>IF(OR($B53-J$5&gt;74, $B53-J$5=73, $B53-J$5=1, $B53-J$5&lt;0),"",ROUND(($B53-J$5)*'점수 계산기'!$C$27+J$5*'점수 계산기'!$C$29+'점수 계산기'!$C$32,0))</f>
        <v>109</v>
      </c>
      <c r="K53" s="21">
        <f>IF(OR($B53-K$5&gt;74, $B53-K$5=73, $B53-K$5=1, $B53-K$5&lt;0),"",ROUND(($B53-K$5)*'점수 계산기'!$C$27+K$5*'점수 계산기'!$C$29+'점수 계산기'!$C$32,0))</f>
        <v>109</v>
      </c>
      <c r="L53" s="21">
        <f>IF(OR($B53-L$5&gt;74, $B53-L$5=73, $B53-L$5=1, $B53-L$5&lt;0),"",ROUND(($B53-L$5)*'점수 계산기'!$C$27+L$5*'점수 계산기'!$C$29+'점수 계산기'!$C$32,0))</f>
        <v>109</v>
      </c>
      <c r="M53" s="21">
        <f>IF(OR($B53-M$5&gt;74, $B53-M$5=73, $B53-M$5=1, $B53-M$5&lt;0),"",ROUND(($B53-M$5)*'점수 계산기'!$C$27+M$5*'점수 계산기'!$C$29+'점수 계산기'!$C$32,0))</f>
        <v>109</v>
      </c>
      <c r="N53" s="21">
        <f>IF(OR($B53-N$5&gt;74, $B53-N$5=73, $B53-N$5=1, $B53-N$5&lt;0),"",ROUND(($B53-N$5)*'점수 계산기'!$C$27+N$5*'점수 계산기'!$C$29+'점수 계산기'!$C$32,0))</f>
        <v>109</v>
      </c>
      <c r="O53" s="21">
        <f>IF(OR($B53-O$5&gt;74, $B53-O$5=73, $B53-O$5=1, $B53-O$5&lt;0),"",ROUND(($B53-O$5)*'점수 계산기'!$C$27+O$5*'점수 계산기'!$C$29+'점수 계산기'!$C$32,0))</f>
        <v>109</v>
      </c>
      <c r="P53" s="21">
        <f>IF(OR($B53-P$5&gt;74, $B53-P$5=73, $B53-P$5=1, $B53-P$5&lt;0),"",ROUND(($B53-P$5)*'점수 계산기'!$C$27+P$5*'점수 계산기'!$C$29+'점수 계산기'!$C$32,0))</f>
        <v>109</v>
      </c>
      <c r="Q53" s="21">
        <f>IF(OR($B53-Q$5&gt;74, $B53-Q$5=73, $B53-Q$5=1, $B53-Q$5&lt;0),"",ROUND(($B53-Q$5)*'점수 계산기'!$C$27+Q$5*'점수 계산기'!$C$29+'점수 계산기'!$C$32,0))</f>
        <v>109</v>
      </c>
      <c r="R53" s="21">
        <f>IF(OR($B53-R$5&gt;74, $B53-R$5=73, $B53-R$5=1, $B53-R$5&lt;0),"",ROUND(($B53-R$5)*'점수 계산기'!$C$27+R$5*'점수 계산기'!$C$29+'점수 계산기'!$C$32,0))</f>
        <v>109</v>
      </c>
      <c r="S53" s="21">
        <f>IF(OR($B53-S$5&gt;74, $B53-S$5=73, $B53-S$5=1, $B53-S$5&lt;0),"",ROUND(($B53-S$5)*'점수 계산기'!$C$27+S$5*'점수 계산기'!$C$29+'점수 계산기'!$C$32,0))</f>
        <v>109</v>
      </c>
      <c r="T53" s="21">
        <f>IF(OR($B53-T$5&gt;74, $B53-T$5=73, $B53-T$5=1, $B53-T$5&lt;0),"",ROUND(($B53-T$5)*'점수 계산기'!$C$27+T$5*'점수 계산기'!$C$29+'점수 계산기'!$C$32,0))</f>
        <v>109</v>
      </c>
      <c r="U53" s="21">
        <f>IF(OR($B53-U$5&gt;74, $B53-U$5=73, $B53-U$5=1, $B53-U$5&lt;0),"",ROUND(($B53-U$5)*'점수 계산기'!$C$27+U$5*'점수 계산기'!$C$29+'점수 계산기'!$C$32,0))</f>
        <v>109</v>
      </c>
      <c r="V53" s="21">
        <f>IF(OR($B53-V$5&gt;74, $B53-V$5=73, $B53-V$5=1, $B53-V$5&lt;0),"",ROUND(($B53-V$5)*'점수 계산기'!$C$27+V$5*'점수 계산기'!$C$29+'점수 계산기'!$C$32,0))</f>
        <v>109</v>
      </c>
      <c r="W53" s="21">
        <f>IF(OR($B53-W$5&gt;74, $B53-W$5=73, $B53-W$5=1, $B53-W$5&lt;0),"",ROUND(($B53-W$5)*'점수 계산기'!$C$27+W$5*'점수 계산기'!$C$29+'점수 계산기'!$C$32,0))</f>
        <v>109</v>
      </c>
      <c r="X53" s="21">
        <f>IF(OR($B53-X$5&gt;74, $B53-X$5=73, $B53-X$5=1, $B53-X$5&lt;0),"",ROUND(($B53-X$5)*'점수 계산기'!$C$27+X$5*'점수 계산기'!$C$29+'점수 계산기'!$C$32,0))</f>
        <v>109</v>
      </c>
      <c r="Y53" s="21">
        <f>IF(OR($B53-Y$5&gt;74, $B53-Y$5=73, $B53-Y$5=1, $B53-Y$5&lt;0),"",ROUND(($B53-Y$5)*'점수 계산기'!$C$27+Y$5*'점수 계산기'!$C$29+'점수 계산기'!$C$32,0))</f>
        <v>109</v>
      </c>
      <c r="Z53" s="21">
        <f>IF(OR($B53-Z$5&gt;74, $B53-Z$5=73, $B53-Z$5=1, $B53-Z$5&lt;0),"",ROUND(($B53-Z$5)*'점수 계산기'!$C$27+Z$5*'점수 계산기'!$C$29+'점수 계산기'!$C$32,0))</f>
        <v>109</v>
      </c>
      <c r="AA53" s="22">
        <f>IF(OR($B53-AA$5&gt;74, $B53-AA$5=73, $B53-AA$5=1, $B53-AA$5&lt;0),"",ROUND(($B53-AA$5)*'점수 계산기'!$C$27+AA$5*'점수 계산기'!$C$29+'점수 계산기'!$C$32,0))</f>
        <v>109</v>
      </c>
      <c r="AB53" s="10"/>
      <c r="AC53" s="10">
        <f t="shared" si="6"/>
        <v>108</v>
      </c>
      <c r="AD53" s="10">
        <f t="shared" si="7"/>
        <v>109</v>
      </c>
      <c r="AE53" s="10" t="str">
        <f t="shared" si="8"/>
        <v>108 ~ 109</v>
      </c>
      <c r="AF53" s="10">
        <f t="shared" si="4"/>
        <v>4</v>
      </c>
      <c r="AG53" s="10">
        <f t="shared" si="4"/>
        <v>4</v>
      </c>
      <c r="AH53" s="10">
        <f t="shared" si="5"/>
        <v>4</v>
      </c>
      <c r="AI53" s="10" t="str">
        <f t="shared" si="0"/>
        <v>4등급</v>
      </c>
      <c r="AJ53" s="11" t="e">
        <f>IF(AC53=AD53,VLOOKUP(AE53,'인원 입력 기능'!$B$5:$F$102,6,0), VLOOKUP(AC53,'인원 입력 기능'!$B$5:$F$102,6,0)&amp;" ~ "&amp;VLOOKUP(AD53,'인원 입력 기능'!$B$5:$F$102,6,0))</f>
        <v>#REF!</v>
      </c>
    </row>
    <row r="54" spans="1:36" ht="21" customHeight="1" x14ac:dyDescent="0.45">
      <c r="A54" s="7"/>
      <c r="B54" s="37">
        <v>52</v>
      </c>
      <c r="C54" s="23">
        <f>IF(OR($B54-C$5&gt;74, $B54-C$5=73, $B54-C$5=1, $B54-C$5&lt;0),"",ROUND(($B54-C$5)*'점수 계산기'!$C$27+C$5*'점수 계산기'!$C$29+'점수 계산기'!$C$32,0))</f>
        <v>107</v>
      </c>
      <c r="D54" s="23">
        <f>IF(OR($B54-D$5&gt;74, $B54-D$5=73, $B54-D$5=1, $B54-D$5&lt;0),"",ROUND(($B54-D$5)*'점수 계산기'!$C$27+D$5*'점수 계산기'!$C$29+'점수 계산기'!$C$32,0))</f>
        <v>107</v>
      </c>
      <c r="E54" s="23">
        <f>IF(OR($B54-E$5&gt;74, $B54-E$5=73, $B54-E$5=1, $B54-E$5&lt;0),"",ROUND(($B54-E$5)*'점수 계산기'!$C$27+E$5*'점수 계산기'!$C$29+'점수 계산기'!$C$32,0))</f>
        <v>108</v>
      </c>
      <c r="F54" s="23">
        <f>IF(OR($B54-F$5&gt;74, $B54-F$5=73, $B54-F$5=1, $B54-F$5&lt;0),"",ROUND(($B54-F$5)*'점수 계산기'!$C$27+F$5*'점수 계산기'!$C$29+'점수 계산기'!$C$32,0))</f>
        <v>108</v>
      </c>
      <c r="G54" s="23">
        <f>IF(OR($B54-G$5&gt;74, $B54-G$5=73, $B54-G$5=1, $B54-G$5&lt;0),"",ROUND(($B54-G$5)*'점수 계산기'!$C$27+G$5*'점수 계산기'!$C$29+'점수 계산기'!$C$32,0))</f>
        <v>108</v>
      </c>
      <c r="H54" s="23">
        <f>IF(OR($B54-H$5&gt;74, $B54-H$5=73, $B54-H$5=1, $B54-H$5&lt;0),"",ROUND(($B54-H$5)*'점수 계산기'!$C$27+H$5*'점수 계산기'!$C$29+'점수 계산기'!$C$32,0))</f>
        <v>108</v>
      </c>
      <c r="I54" s="23">
        <f>IF(OR($B54-I$5&gt;74, $B54-I$5=73, $B54-I$5=1, $B54-I$5&lt;0),"",ROUND(($B54-I$5)*'점수 계산기'!$C$27+I$5*'점수 계산기'!$C$29+'점수 계산기'!$C$32,0))</f>
        <v>108</v>
      </c>
      <c r="J54" s="23">
        <f>IF(OR($B54-J$5&gt;74, $B54-J$5=73, $B54-J$5=1, $B54-J$5&lt;0),"",ROUND(($B54-J$5)*'점수 계산기'!$C$27+J$5*'점수 계산기'!$C$29+'점수 계산기'!$C$32,0))</f>
        <v>108</v>
      </c>
      <c r="K54" s="23">
        <f>IF(OR($B54-K$5&gt;74, $B54-K$5=73, $B54-K$5=1, $B54-K$5&lt;0),"",ROUND(($B54-K$5)*'점수 계산기'!$C$27+K$5*'점수 계산기'!$C$29+'점수 계산기'!$C$32,0))</f>
        <v>108</v>
      </c>
      <c r="L54" s="23">
        <f>IF(OR($B54-L$5&gt;74, $B54-L$5=73, $B54-L$5=1, $B54-L$5&lt;0),"",ROUND(($B54-L$5)*'점수 계산기'!$C$27+L$5*'점수 계산기'!$C$29+'점수 계산기'!$C$32,0))</f>
        <v>108</v>
      </c>
      <c r="M54" s="23">
        <f>IF(OR($B54-M$5&gt;74, $B54-M$5=73, $B54-M$5=1, $B54-M$5&lt;0),"",ROUND(($B54-M$5)*'점수 계산기'!$C$27+M$5*'점수 계산기'!$C$29+'점수 계산기'!$C$32,0))</f>
        <v>108</v>
      </c>
      <c r="N54" s="23">
        <f>IF(OR($B54-N$5&gt;74, $B54-N$5=73, $B54-N$5=1, $B54-N$5&lt;0),"",ROUND(($B54-N$5)*'점수 계산기'!$C$27+N$5*'점수 계산기'!$C$29+'점수 계산기'!$C$32,0))</f>
        <v>108</v>
      </c>
      <c r="O54" s="23">
        <f>IF(OR($B54-O$5&gt;74, $B54-O$5=73, $B54-O$5=1, $B54-O$5&lt;0),"",ROUND(($B54-O$5)*'점수 계산기'!$C$27+O$5*'점수 계산기'!$C$29+'점수 계산기'!$C$32,0))</f>
        <v>108</v>
      </c>
      <c r="P54" s="23">
        <f>IF(OR($B54-P$5&gt;74, $B54-P$5=73, $B54-P$5=1, $B54-P$5&lt;0),"",ROUND(($B54-P$5)*'점수 계산기'!$C$27+P$5*'점수 계산기'!$C$29+'점수 계산기'!$C$32,0))</f>
        <v>108</v>
      </c>
      <c r="Q54" s="23">
        <f>IF(OR($B54-Q$5&gt;74, $B54-Q$5=73, $B54-Q$5=1, $B54-Q$5&lt;0),"",ROUND(($B54-Q$5)*'점수 계산기'!$C$27+Q$5*'점수 계산기'!$C$29+'점수 계산기'!$C$32,0))</f>
        <v>108</v>
      </c>
      <c r="R54" s="23">
        <f>IF(OR($B54-R$5&gt;74, $B54-R$5=73, $B54-R$5=1, $B54-R$5&lt;0),"",ROUND(($B54-R$5)*'점수 계산기'!$C$27+R$5*'점수 계산기'!$C$29+'점수 계산기'!$C$32,0))</f>
        <v>108</v>
      </c>
      <c r="S54" s="23">
        <f>IF(OR($B54-S$5&gt;74, $B54-S$5=73, $B54-S$5=1, $B54-S$5&lt;0),"",ROUND(($B54-S$5)*'점수 계산기'!$C$27+S$5*'점수 계산기'!$C$29+'점수 계산기'!$C$32,0))</f>
        <v>108</v>
      </c>
      <c r="T54" s="23">
        <f>IF(OR($B54-T$5&gt;74, $B54-T$5=73, $B54-T$5=1, $B54-T$5&lt;0),"",ROUND(($B54-T$5)*'점수 계산기'!$C$27+T$5*'점수 계산기'!$C$29+'점수 계산기'!$C$32,0))</f>
        <v>108</v>
      </c>
      <c r="U54" s="23">
        <f>IF(OR($B54-U$5&gt;74, $B54-U$5=73, $B54-U$5=1, $B54-U$5&lt;0),"",ROUND(($B54-U$5)*'점수 계산기'!$C$27+U$5*'점수 계산기'!$C$29+'점수 계산기'!$C$32,0))</f>
        <v>108</v>
      </c>
      <c r="V54" s="23">
        <f>IF(OR($B54-V$5&gt;74, $B54-V$5=73, $B54-V$5=1, $B54-V$5&lt;0),"",ROUND(($B54-V$5)*'점수 계산기'!$C$27+V$5*'점수 계산기'!$C$29+'점수 계산기'!$C$32,0))</f>
        <v>108</v>
      </c>
      <c r="W54" s="23">
        <f>IF(OR($B54-W$5&gt;74, $B54-W$5=73, $B54-W$5=1, $B54-W$5&lt;0),"",ROUND(($B54-W$5)*'점수 계산기'!$C$27+W$5*'점수 계산기'!$C$29+'점수 계산기'!$C$32,0))</f>
        <v>108</v>
      </c>
      <c r="X54" s="23">
        <f>IF(OR($B54-X$5&gt;74, $B54-X$5=73, $B54-X$5=1, $B54-X$5&lt;0),"",ROUND(($B54-X$5)*'점수 계산기'!$C$27+X$5*'점수 계산기'!$C$29+'점수 계산기'!$C$32,0))</f>
        <v>108</v>
      </c>
      <c r="Y54" s="23">
        <f>IF(OR($B54-Y$5&gt;74, $B54-Y$5=73, $B54-Y$5=1, $B54-Y$5&lt;0),"",ROUND(($B54-Y$5)*'점수 계산기'!$C$27+Y$5*'점수 계산기'!$C$29+'점수 계산기'!$C$32,0))</f>
        <v>108</v>
      </c>
      <c r="Z54" s="23">
        <f>IF(OR($B54-Z$5&gt;74, $B54-Z$5=73, $B54-Z$5=1, $B54-Z$5&lt;0),"",ROUND(($B54-Z$5)*'점수 계산기'!$C$27+Z$5*'점수 계산기'!$C$29+'점수 계산기'!$C$32,0))</f>
        <v>109</v>
      </c>
      <c r="AA54" s="24">
        <f>IF(OR($B54-AA$5&gt;74, $B54-AA$5=73, $B54-AA$5=1, $B54-AA$5&lt;0),"",ROUND(($B54-AA$5)*'점수 계산기'!$C$27+AA$5*'점수 계산기'!$C$29+'점수 계산기'!$C$32,0))</f>
        <v>109</v>
      </c>
      <c r="AB54" s="10"/>
      <c r="AC54" s="10">
        <f t="shared" si="6"/>
        <v>107</v>
      </c>
      <c r="AD54" s="10">
        <f t="shared" si="7"/>
        <v>109</v>
      </c>
      <c r="AE54" s="10" t="str">
        <f t="shared" si="8"/>
        <v>107 ~ 109</v>
      </c>
      <c r="AF54" s="10">
        <f t="shared" si="4"/>
        <v>5</v>
      </c>
      <c r="AG54" s="10">
        <f t="shared" si="4"/>
        <v>4</v>
      </c>
      <c r="AH54" s="10" t="str">
        <f t="shared" si="5"/>
        <v>5 ~ 4</v>
      </c>
      <c r="AI54" s="10" t="str">
        <f t="shared" si="0"/>
        <v>조건부 4등급</v>
      </c>
      <c r="AJ54" s="11" t="e">
        <f>IF(AC54=AD54,VLOOKUP(AE54,'인원 입력 기능'!$B$5:$F$102,6,0), VLOOKUP(AC54,'인원 입력 기능'!$B$5:$F$102,6,0)&amp;" ~ "&amp;VLOOKUP(AD54,'인원 입력 기능'!$B$5:$F$102,6,0))</f>
        <v>#REF!</v>
      </c>
    </row>
    <row r="55" spans="1:36" ht="21" customHeight="1" x14ac:dyDescent="0.45">
      <c r="A55" s="7"/>
      <c r="B55" s="37">
        <v>51</v>
      </c>
      <c r="C55" s="23">
        <f>IF(OR($B55-C$5&gt;74, $B55-C$5=73, $B55-C$5=1, $B55-C$5&lt;0),"",ROUND(($B55-C$5)*'점수 계산기'!$C$27+C$5*'점수 계산기'!$C$29+'점수 계산기'!$C$32,0))</f>
        <v>107</v>
      </c>
      <c r="D55" s="23">
        <f>IF(OR($B55-D$5&gt;74, $B55-D$5=73, $B55-D$5=1, $B55-D$5&lt;0),"",ROUND(($B55-D$5)*'점수 계산기'!$C$27+D$5*'점수 계산기'!$C$29+'점수 계산기'!$C$32,0))</f>
        <v>107</v>
      </c>
      <c r="E55" s="23">
        <f>IF(OR($B55-E$5&gt;74, $B55-E$5=73, $B55-E$5=1, $B55-E$5&lt;0),"",ROUND(($B55-E$5)*'점수 계산기'!$C$27+E$5*'점수 계산기'!$C$29+'점수 계산기'!$C$32,0))</f>
        <v>107</v>
      </c>
      <c r="F55" s="23">
        <f>IF(OR($B55-F$5&gt;74, $B55-F$5=73, $B55-F$5=1, $B55-F$5&lt;0),"",ROUND(($B55-F$5)*'점수 계산기'!$C$27+F$5*'점수 계산기'!$C$29+'점수 계산기'!$C$32,0))</f>
        <v>107</v>
      </c>
      <c r="G55" s="23">
        <f>IF(OR($B55-G$5&gt;74, $B55-G$5=73, $B55-G$5=1, $B55-G$5&lt;0),"",ROUND(($B55-G$5)*'점수 계산기'!$C$27+G$5*'점수 계산기'!$C$29+'점수 계산기'!$C$32,0))</f>
        <v>107</v>
      </c>
      <c r="H55" s="23">
        <f>IF(OR($B55-H$5&gt;74, $B55-H$5=73, $B55-H$5=1, $B55-H$5&lt;0),"",ROUND(($B55-H$5)*'점수 계산기'!$C$27+H$5*'점수 계산기'!$C$29+'점수 계산기'!$C$32,0))</f>
        <v>107</v>
      </c>
      <c r="I55" s="23">
        <f>IF(OR($B55-I$5&gt;74, $B55-I$5=73, $B55-I$5=1, $B55-I$5&lt;0),"",ROUND(($B55-I$5)*'점수 계산기'!$C$27+I$5*'점수 계산기'!$C$29+'점수 계산기'!$C$32,0))</f>
        <v>107</v>
      </c>
      <c r="J55" s="23">
        <f>IF(OR($B55-J$5&gt;74, $B55-J$5=73, $B55-J$5=1, $B55-J$5&lt;0),"",ROUND(($B55-J$5)*'점수 계산기'!$C$27+J$5*'점수 계산기'!$C$29+'점수 계산기'!$C$32,0))</f>
        <v>107</v>
      </c>
      <c r="K55" s="23">
        <f>IF(OR($B55-K$5&gt;74, $B55-K$5=73, $B55-K$5=1, $B55-K$5&lt;0),"",ROUND(($B55-K$5)*'점수 계산기'!$C$27+K$5*'점수 계산기'!$C$29+'점수 계산기'!$C$32,0))</f>
        <v>107</v>
      </c>
      <c r="L55" s="23">
        <f>IF(OR($B55-L$5&gt;74, $B55-L$5=73, $B55-L$5=1, $B55-L$5&lt;0),"",ROUND(($B55-L$5)*'점수 계산기'!$C$27+L$5*'점수 계산기'!$C$29+'점수 계산기'!$C$32,0))</f>
        <v>107</v>
      </c>
      <c r="M55" s="23">
        <f>IF(OR($B55-M$5&gt;74, $B55-M$5=73, $B55-M$5=1, $B55-M$5&lt;0),"",ROUND(($B55-M$5)*'점수 계산기'!$C$27+M$5*'점수 계산기'!$C$29+'점수 계산기'!$C$32,0))</f>
        <v>107</v>
      </c>
      <c r="N55" s="23">
        <f>IF(OR($B55-N$5&gt;74, $B55-N$5=73, $B55-N$5=1, $B55-N$5&lt;0),"",ROUND(($B55-N$5)*'점수 계산기'!$C$27+N$5*'점수 계산기'!$C$29+'점수 계산기'!$C$32,0))</f>
        <v>107</v>
      </c>
      <c r="O55" s="23">
        <f>IF(OR($B55-O$5&gt;74, $B55-O$5=73, $B55-O$5=1, $B55-O$5&lt;0),"",ROUND(($B55-O$5)*'점수 계산기'!$C$27+O$5*'점수 계산기'!$C$29+'점수 계산기'!$C$32,0))</f>
        <v>107</v>
      </c>
      <c r="P55" s="23">
        <f>IF(OR($B55-P$5&gt;74, $B55-P$5=73, $B55-P$5=1, $B55-P$5&lt;0),"",ROUND(($B55-P$5)*'점수 계산기'!$C$27+P$5*'점수 계산기'!$C$29+'점수 계산기'!$C$32,0))</f>
        <v>107</v>
      </c>
      <c r="Q55" s="23">
        <f>IF(OR($B55-Q$5&gt;74, $B55-Q$5=73, $B55-Q$5=1, $B55-Q$5&lt;0),"",ROUND(($B55-Q$5)*'점수 계산기'!$C$27+Q$5*'점수 계산기'!$C$29+'점수 계산기'!$C$32,0))</f>
        <v>107</v>
      </c>
      <c r="R55" s="23">
        <f>IF(OR($B55-R$5&gt;74, $B55-R$5=73, $B55-R$5=1, $B55-R$5&lt;0),"",ROUND(($B55-R$5)*'점수 계산기'!$C$27+R$5*'점수 계산기'!$C$29+'점수 계산기'!$C$32,0))</f>
        <v>107</v>
      </c>
      <c r="S55" s="23">
        <f>IF(OR($B55-S$5&gt;74, $B55-S$5=73, $B55-S$5=1, $B55-S$5&lt;0),"",ROUND(($B55-S$5)*'점수 계산기'!$C$27+S$5*'점수 계산기'!$C$29+'점수 계산기'!$C$32,0))</f>
        <v>107</v>
      </c>
      <c r="T55" s="23">
        <f>IF(OR($B55-T$5&gt;74, $B55-T$5=73, $B55-T$5=1, $B55-T$5&lt;0),"",ROUND(($B55-T$5)*'점수 계산기'!$C$27+T$5*'점수 계산기'!$C$29+'점수 계산기'!$C$32,0))</f>
        <v>107</v>
      </c>
      <c r="U55" s="23">
        <f>IF(OR($B55-U$5&gt;74, $B55-U$5=73, $B55-U$5=1, $B55-U$5&lt;0),"",ROUND(($B55-U$5)*'점수 계산기'!$C$27+U$5*'점수 계산기'!$C$29+'점수 계산기'!$C$32,0))</f>
        <v>107</v>
      </c>
      <c r="V55" s="23">
        <f>IF(OR($B55-V$5&gt;74, $B55-V$5=73, $B55-V$5=1, $B55-V$5&lt;0),"",ROUND(($B55-V$5)*'점수 계산기'!$C$27+V$5*'점수 계산기'!$C$29+'점수 계산기'!$C$32,0))</f>
        <v>108</v>
      </c>
      <c r="W55" s="23">
        <f>IF(OR($B55-W$5&gt;74, $B55-W$5=73, $B55-W$5=1, $B55-W$5&lt;0),"",ROUND(($B55-W$5)*'점수 계산기'!$C$27+W$5*'점수 계산기'!$C$29+'점수 계산기'!$C$32,0))</f>
        <v>108</v>
      </c>
      <c r="X55" s="23">
        <f>IF(OR($B55-X$5&gt;74, $B55-X$5=73, $B55-X$5=1, $B55-X$5&lt;0),"",ROUND(($B55-X$5)*'점수 계산기'!$C$27+X$5*'점수 계산기'!$C$29+'점수 계산기'!$C$32,0))</f>
        <v>108</v>
      </c>
      <c r="Y55" s="23">
        <f>IF(OR($B55-Y$5&gt;74, $B55-Y$5=73, $B55-Y$5=1, $B55-Y$5&lt;0),"",ROUND(($B55-Y$5)*'점수 계산기'!$C$27+Y$5*'점수 계산기'!$C$29+'점수 계산기'!$C$32,0))</f>
        <v>108</v>
      </c>
      <c r="Z55" s="23">
        <f>IF(OR($B55-Z$5&gt;74, $B55-Z$5=73, $B55-Z$5=1, $B55-Z$5&lt;0),"",ROUND(($B55-Z$5)*'점수 계산기'!$C$27+Z$5*'점수 계산기'!$C$29+'점수 계산기'!$C$32,0))</f>
        <v>108</v>
      </c>
      <c r="AA55" s="24">
        <f>IF(OR($B55-AA$5&gt;74, $B55-AA$5=73, $B55-AA$5=1, $B55-AA$5&lt;0),"",ROUND(($B55-AA$5)*'점수 계산기'!$C$27+AA$5*'점수 계산기'!$C$29+'점수 계산기'!$C$32,0))</f>
        <v>108</v>
      </c>
      <c r="AB55" s="10"/>
      <c r="AC55" s="10">
        <f t="shared" si="6"/>
        <v>107</v>
      </c>
      <c r="AD55" s="10">
        <f t="shared" si="7"/>
        <v>108</v>
      </c>
      <c r="AE55" s="10" t="str">
        <f t="shared" si="8"/>
        <v>107 ~ 108</v>
      </c>
      <c r="AF55" s="10">
        <f t="shared" si="4"/>
        <v>5</v>
      </c>
      <c r="AG55" s="10">
        <f t="shared" si="4"/>
        <v>4</v>
      </c>
      <c r="AH55" s="10" t="str">
        <f t="shared" si="5"/>
        <v>5 ~ 4</v>
      </c>
      <c r="AI55" s="10" t="str">
        <f t="shared" si="0"/>
        <v>조건부 4등급</v>
      </c>
      <c r="AJ55" s="11" t="e">
        <f>IF(AC55=AD55,VLOOKUP(AE55,'인원 입력 기능'!$B$5:$F$102,6,0), VLOOKUP(AC55,'인원 입력 기능'!$B$5:$F$102,6,0)&amp;" ~ "&amp;VLOOKUP(AD55,'인원 입력 기능'!$B$5:$F$102,6,0))</f>
        <v>#REF!</v>
      </c>
    </row>
    <row r="56" spans="1:36" ht="21" customHeight="1" x14ac:dyDescent="0.45">
      <c r="A56" s="7"/>
      <c r="B56" s="37">
        <v>50</v>
      </c>
      <c r="C56" s="23">
        <f>IF(OR($B56-C$5&gt;74, $B56-C$5=73, $B56-C$5=1, $B56-C$5&lt;0),"",ROUND(($B56-C$5)*'점수 계산기'!$C$27+C$5*'점수 계산기'!$C$29+'점수 계산기'!$C$32,0))</f>
        <v>106</v>
      </c>
      <c r="D56" s="23">
        <f>IF(OR($B56-D$5&gt;74, $B56-D$5=73, $B56-D$5=1, $B56-D$5&lt;0),"",ROUND(($B56-D$5)*'점수 계산기'!$C$27+D$5*'점수 계산기'!$C$29+'점수 계산기'!$C$32,0))</f>
        <v>106</v>
      </c>
      <c r="E56" s="23">
        <f>IF(OR($B56-E$5&gt;74, $B56-E$5=73, $B56-E$5=1, $B56-E$5&lt;0),"",ROUND(($B56-E$5)*'점수 계산기'!$C$27+E$5*'점수 계산기'!$C$29+'점수 계산기'!$C$32,0))</f>
        <v>106</v>
      </c>
      <c r="F56" s="23">
        <f>IF(OR($B56-F$5&gt;74, $B56-F$5=73, $B56-F$5=1, $B56-F$5&lt;0),"",ROUND(($B56-F$5)*'점수 계산기'!$C$27+F$5*'점수 계산기'!$C$29+'점수 계산기'!$C$32,0))</f>
        <v>106</v>
      </c>
      <c r="G56" s="23">
        <f>IF(OR($B56-G$5&gt;74, $B56-G$5=73, $B56-G$5=1, $B56-G$5&lt;0),"",ROUND(($B56-G$5)*'점수 계산기'!$C$27+G$5*'점수 계산기'!$C$29+'점수 계산기'!$C$32,0))</f>
        <v>106</v>
      </c>
      <c r="H56" s="23">
        <f>IF(OR($B56-H$5&gt;74, $B56-H$5=73, $B56-H$5=1, $B56-H$5&lt;0),"",ROUND(($B56-H$5)*'점수 계산기'!$C$27+H$5*'점수 계산기'!$C$29+'점수 계산기'!$C$32,0))</f>
        <v>106</v>
      </c>
      <c r="I56" s="23">
        <f>IF(OR($B56-I$5&gt;74, $B56-I$5=73, $B56-I$5=1, $B56-I$5&lt;0),"",ROUND(($B56-I$5)*'점수 계산기'!$C$27+I$5*'점수 계산기'!$C$29+'점수 계산기'!$C$32,0))</f>
        <v>106</v>
      </c>
      <c r="J56" s="23">
        <f>IF(OR($B56-J$5&gt;74, $B56-J$5=73, $B56-J$5=1, $B56-J$5&lt;0),"",ROUND(($B56-J$5)*'점수 계산기'!$C$27+J$5*'점수 계산기'!$C$29+'점수 계산기'!$C$32,0))</f>
        <v>106</v>
      </c>
      <c r="K56" s="23">
        <f>IF(OR($B56-K$5&gt;74, $B56-K$5=73, $B56-K$5=1, $B56-K$5&lt;0),"",ROUND(($B56-K$5)*'점수 계산기'!$C$27+K$5*'점수 계산기'!$C$29+'점수 계산기'!$C$32,0))</f>
        <v>106</v>
      </c>
      <c r="L56" s="23">
        <f>IF(OR($B56-L$5&gt;74, $B56-L$5=73, $B56-L$5=1, $B56-L$5&lt;0),"",ROUND(($B56-L$5)*'점수 계산기'!$C$27+L$5*'점수 계산기'!$C$29+'점수 계산기'!$C$32,0))</f>
        <v>106</v>
      </c>
      <c r="M56" s="23">
        <f>IF(OR($B56-M$5&gt;74, $B56-M$5=73, $B56-M$5=1, $B56-M$5&lt;0),"",ROUND(($B56-M$5)*'점수 계산기'!$C$27+M$5*'점수 계산기'!$C$29+'점수 계산기'!$C$32,0))</f>
        <v>106</v>
      </c>
      <c r="N56" s="23">
        <f>IF(OR($B56-N$5&gt;74, $B56-N$5=73, $B56-N$5=1, $B56-N$5&lt;0),"",ROUND(($B56-N$5)*'점수 계산기'!$C$27+N$5*'점수 계산기'!$C$29+'점수 계산기'!$C$32,0))</f>
        <v>106</v>
      </c>
      <c r="O56" s="23">
        <f>IF(OR($B56-O$5&gt;74, $B56-O$5=73, $B56-O$5=1, $B56-O$5&lt;0),"",ROUND(($B56-O$5)*'점수 계산기'!$C$27+O$5*'점수 계산기'!$C$29+'점수 계산기'!$C$32,0))</f>
        <v>106</v>
      </c>
      <c r="P56" s="23">
        <f>IF(OR($B56-P$5&gt;74, $B56-P$5=73, $B56-P$5=1, $B56-P$5&lt;0),"",ROUND(($B56-P$5)*'점수 계산기'!$C$27+P$5*'점수 계산기'!$C$29+'점수 계산기'!$C$32,0))</f>
        <v>106</v>
      </c>
      <c r="Q56" s="23">
        <f>IF(OR($B56-Q$5&gt;74, $B56-Q$5=73, $B56-Q$5=1, $B56-Q$5&lt;0),"",ROUND(($B56-Q$5)*'점수 계산기'!$C$27+Q$5*'점수 계산기'!$C$29+'점수 계산기'!$C$32,0))</f>
        <v>106</v>
      </c>
      <c r="R56" s="23">
        <f>IF(OR($B56-R$5&gt;74, $B56-R$5=73, $B56-R$5=1, $B56-R$5&lt;0),"",ROUND(($B56-R$5)*'점수 계산기'!$C$27+R$5*'점수 계산기'!$C$29+'점수 계산기'!$C$32,0))</f>
        <v>107</v>
      </c>
      <c r="S56" s="23">
        <f>IF(OR($B56-S$5&gt;74, $B56-S$5=73, $B56-S$5=1, $B56-S$5&lt;0),"",ROUND(($B56-S$5)*'점수 계산기'!$C$27+S$5*'점수 계산기'!$C$29+'점수 계산기'!$C$32,0))</f>
        <v>107</v>
      </c>
      <c r="T56" s="23">
        <f>IF(OR($B56-T$5&gt;74, $B56-T$5=73, $B56-T$5=1, $B56-T$5&lt;0),"",ROUND(($B56-T$5)*'점수 계산기'!$C$27+T$5*'점수 계산기'!$C$29+'점수 계산기'!$C$32,0))</f>
        <v>107</v>
      </c>
      <c r="U56" s="23">
        <f>IF(OR($B56-U$5&gt;74, $B56-U$5=73, $B56-U$5=1, $B56-U$5&lt;0),"",ROUND(($B56-U$5)*'점수 계산기'!$C$27+U$5*'점수 계산기'!$C$29+'점수 계산기'!$C$32,0))</f>
        <v>107</v>
      </c>
      <c r="V56" s="23">
        <f>IF(OR($B56-V$5&gt;74, $B56-V$5=73, $B56-V$5=1, $B56-V$5&lt;0),"",ROUND(($B56-V$5)*'점수 계산기'!$C$27+V$5*'점수 계산기'!$C$29+'점수 계산기'!$C$32,0))</f>
        <v>107</v>
      </c>
      <c r="W56" s="23">
        <f>IF(OR($B56-W$5&gt;74, $B56-W$5=73, $B56-W$5=1, $B56-W$5&lt;0),"",ROUND(($B56-W$5)*'점수 계산기'!$C$27+W$5*'점수 계산기'!$C$29+'점수 계산기'!$C$32,0))</f>
        <v>107</v>
      </c>
      <c r="X56" s="23">
        <f>IF(OR($B56-X$5&gt;74, $B56-X$5=73, $B56-X$5=1, $B56-X$5&lt;0),"",ROUND(($B56-X$5)*'점수 계산기'!$C$27+X$5*'점수 계산기'!$C$29+'점수 계산기'!$C$32,0))</f>
        <v>107</v>
      </c>
      <c r="Y56" s="23">
        <f>IF(OR($B56-Y$5&gt;74, $B56-Y$5=73, $B56-Y$5=1, $B56-Y$5&lt;0),"",ROUND(($B56-Y$5)*'점수 계산기'!$C$27+Y$5*'점수 계산기'!$C$29+'점수 계산기'!$C$32,0))</f>
        <v>107</v>
      </c>
      <c r="Z56" s="23">
        <f>IF(OR($B56-Z$5&gt;74, $B56-Z$5=73, $B56-Z$5=1, $B56-Z$5&lt;0),"",ROUND(($B56-Z$5)*'점수 계산기'!$C$27+Z$5*'점수 계산기'!$C$29+'점수 계산기'!$C$32,0))</f>
        <v>107</v>
      </c>
      <c r="AA56" s="24">
        <f>IF(OR($B56-AA$5&gt;74, $B56-AA$5=73, $B56-AA$5=1, $B56-AA$5&lt;0),"",ROUND(($B56-AA$5)*'점수 계산기'!$C$27+AA$5*'점수 계산기'!$C$29+'점수 계산기'!$C$32,0))</f>
        <v>107</v>
      </c>
      <c r="AB56" s="10"/>
      <c r="AC56" s="10">
        <f t="shared" si="6"/>
        <v>106</v>
      </c>
      <c r="AD56" s="10">
        <f t="shared" si="7"/>
        <v>107</v>
      </c>
      <c r="AE56" s="10" t="str">
        <f t="shared" si="8"/>
        <v>106 ~ 107</v>
      </c>
      <c r="AF56" s="10">
        <f t="shared" si="4"/>
        <v>5</v>
      </c>
      <c r="AG56" s="10">
        <f t="shared" si="4"/>
        <v>5</v>
      </c>
      <c r="AH56" s="10">
        <f t="shared" si="5"/>
        <v>5</v>
      </c>
      <c r="AI56" s="10" t="str">
        <f t="shared" si="0"/>
        <v>5등급</v>
      </c>
      <c r="AJ56" s="11" t="e">
        <f>IF(AC56=AD56,VLOOKUP(AE56,'인원 입력 기능'!$B$5:$F$102,6,0), VLOOKUP(AC56,'인원 입력 기능'!$B$5:$F$102,6,0)&amp;" ~ "&amp;VLOOKUP(AD56,'인원 입력 기능'!$B$5:$F$102,6,0))</f>
        <v>#REF!</v>
      </c>
    </row>
    <row r="57" spans="1:36" ht="21" customHeight="1" x14ac:dyDescent="0.45">
      <c r="A57" s="7"/>
      <c r="B57" s="37">
        <v>49</v>
      </c>
      <c r="C57" s="23">
        <f>IF(OR($B57-C$5&gt;74, $B57-C$5=73, $B57-C$5=1, $B57-C$5&lt;0),"",ROUND(($B57-C$5)*'점수 계산기'!$C$27+C$5*'점수 계산기'!$C$29+'점수 계산기'!$C$32,0))</f>
        <v>105</v>
      </c>
      <c r="D57" s="23">
        <f>IF(OR($B57-D$5&gt;74, $B57-D$5=73, $B57-D$5=1, $B57-D$5&lt;0),"",ROUND(($B57-D$5)*'점수 계산기'!$C$27+D$5*'점수 계산기'!$C$29+'점수 계산기'!$C$32,0))</f>
        <v>105</v>
      </c>
      <c r="E57" s="23">
        <f>IF(OR($B57-E$5&gt;74, $B57-E$5=73, $B57-E$5=1, $B57-E$5&lt;0),"",ROUND(($B57-E$5)*'점수 계산기'!$C$27+E$5*'점수 계산기'!$C$29+'점수 계산기'!$C$32,0))</f>
        <v>105</v>
      </c>
      <c r="F57" s="23">
        <f>IF(OR($B57-F$5&gt;74, $B57-F$5=73, $B57-F$5=1, $B57-F$5&lt;0),"",ROUND(($B57-F$5)*'점수 계산기'!$C$27+F$5*'점수 계산기'!$C$29+'점수 계산기'!$C$32,0))</f>
        <v>105</v>
      </c>
      <c r="G57" s="23">
        <f>IF(OR($B57-G$5&gt;74, $B57-G$5=73, $B57-G$5=1, $B57-G$5&lt;0),"",ROUND(($B57-G$5)*'점수 계산기'!$C$27+G$5*'점수 계산기'!$C$29+'점수 계산기'!$C$32,0))</f>
        <v>105</v>
      </c>
      <c r="H57" s="23">
        <f>IF(OR($B57-H$5&gt;74, $B57-H$5=73, $B57-H$5=1, $B57-H$5&lt;0),"",ROUND(($B57-H$5)*'점수 계산기'!$C$27+H$5*'점수 계산기'!$C$29+'점수 계산기'!$C$32,0))</f>
        <v>105</v>
      </c>
      <c r="I57" s="23">
        <f>IF(OR($B57-I$5&gt;74, $B57-I$5=73, $B57-I$5=1, $B57-I$5&lt;0),"",ROUND(($B57-I$5)*'점수 계산기'!$C$27+I$5*'점수 계산기'!$C$29+'점수 계산기'!$C$32,0))</f>
        <v>105</v>
      </c>
      <c r="J57" s="23">
        <f>IF(OR($B57-J$5&gt;74, $B57-J$5=73, $B57-J$5=1, $B57-J$5&lt;0),"",ROUND(($B57-J$5)*'점수 계산기'!$C$27+J$5*'점수 계산기'!$C$29+'점수 계산기'!$C$32,0))</f>
        <v>105</v>
      </c>
      <c r="K57" s="23">
        <f>IF(OR($B57-K$5&gt;74, $B57-K$5=73, $B57-K$5=1, $B57-K$5&lt;0),"",ROUND(($B57-K$5)*'점수 계산기'!$C$27+K$5*'점수 계산기'!$C$29+'점수 계산기'!$C$32,0))</f>
        <v>105</v>
      </c>
      <c r="L57" s="23">
        <f>IF(OR($B57-L$5&gt;74, $B57-L$5=73, $B57-L$5=1, $B57-L$5&lt;0),"",ROUND(($B57-L$5)*'점수 계산기'!$C$27+L$5*'점수 계산기'!$C$29+'점수 계산기'!$C$32,0))</f>
        <v>105</v>
      </c>
      <c r="M57" s="23">
        <f>IF(OR($B57-M$5&gt;74, $B57-M$5=73, $B57-M$5=1, $B57-M$5&lt;0),"",ROUND(($B57-M$5)*'점수 계산기'!$C$27+M$5*'점수 계산기'!$C$29+'점수 계산기'!$C$32,0))</f>
        <v>105</v>
      </c>
      <c r="N57" s="23">
        <f>IF(OR($B57-N$5&gt;74, $B57-N$5=73, $B57-N$5=1, $B57-N$5&lt;0),"",ROUND(($B57-N$5)*'점수 계산기'!$C$27+N$5*'점수 계산기'!$C$29+'점수 계산기'!$C$32,0))</f>
        <v>106</v>
      </c>
      <c r="O57" s="23">
        <f>IF(OR($B57-O$5&gt;74, $B57-O$5=73, $B57-O$5=1, $B57-O$5&lt;0),"",ROUND(($B57-O$5)*'점수 계산기'!$C$27+O$5*'점수 계산기'!$C$29+'점수 계산기'!$C$32,0))</f>
        <v>106</v>
      </c>
      <c r="P57" s="23">
        <f>IF(OR($B57-P$5&gt;74, $B57-P$5=73, $B57-P$5=1, $B57-P$5&lt;0),"",ROUND(($B57-P$5)*'점수 계산기'!$C$27+P$5*'점수 계산기'!$C$29+'점수 계산기'!$C$32,0))</f>
        <v>106</v>
      </c>
      <c r="Q57" s="23">
        <f>IF(OR($B57-Q$5&gt;74, $B57-Q$5=73, $B57-Q$5=1, $B57-Q$5&lt;0),"",ROUND(($B57-Q$5)*'점수 계산기'!$C$27+Q$5*'점수 계산기'!$C$29+'점수 계산기'!$C$32,0))</f>
        <v>106</v>
      </c>
      <c r="R57" s="23">
        <f>IF(OR($B57-R$5&gt;74, $B57-R$5=73, $B57-R$5=1, $B57-R$5&lt;0),"",ROUND(($B57-R$5)*'점수 계산기'!$C$27+R$5*'점수 계산기'!$C$29+'점수 계산기'!$C$32,0))</f>
        <v>106</v>
      </c>
      <c r="S57" s="23">
        <f>IF(OR($B57-S$5&gt;74, $B57-S$5=73, $B57-S$5=1, $B57-S$5&lt;0),"",ROUND(($B57-S$5)*'점수 계산기'!$C$27+S$5*'점수 계산기'!$C$29+'점수 계산기'!$C$32,0))</f>
        <v>106</v>
      </c>
      <c r="T57" s="23">
        <f>IF(OR($B57-T$5&gt;74, $B57-T$5=73, $B57-T$5=1, $B57-T$5&lt;0),"",ROUND(($B57-T$5)*'점수 계산기'!$C$27+T$5*'점수 계산기'!$C$29+'점수 계산기'!$C$32,0))</f>
        <v>106</v>
      </c>
      <c r="U57" s="23">
        <f>IF(OR($B57-U$5&gt;74, $B57-U$5=73, $B57-U$5=1, $B57-U$5&lt;0),"",ROUND(($B57-U$5)*'점수 계산기'!$C$27+U$5*'점수 계산기'!$C$29+'점수 계산기'!$C$32,0))</f>
        <v>106</v>
      </c>
      <c r="V57" s="23">
        <f>IF(OR($B57-V$5&gt;74, $B57-V$5=73, $B57-V$5=1, $B57-V$5&lt;0),"",ROUND(($B57-V$5)*'점수 계산기'!$C$27+V$5*'점수 계산기'!$C$29+'점수 계산기'!$C$32,0))</f>
        <v>106</v>
      </c>
      <c r="W57" s="23">
        <f>IF(OR($B57-W$5&gt;74, $B57-W$5=73, $B57-W$5=1, $B57-W$5&lt;0),"",ROUND(($B57-W$5)*'점수 계산기'!$C$27+W$5*'점수 계산기'!$C$29+'점수 계산기'!$C$32,0))</f>
        <v>106</v>
      </c>
      <c r="X57" s="23">
        <f>IF(OR($B57-X$5&gt;74, $B57-X$5=73, $B57-X$5=1, $B57-X$5&lt;0),"",ROUND(($B57-X$5)*'점수 계산기'!$C$27+X$5*'점수 계산기'!$C$29+'점수 계산기'!$C$32,0))</f>
        <v>106</v>
      </c>
      <c r="Y57" s="23">
        <f>IF(OR($B57-Y$5&gt;74, $B57-Y$5=73, $B57-Y$5=1, $B57-Y$5&lt;0),"",ROUND(($B57-Y$5)*'점수 계산기'!$C$27+Y$5*'점수 계산기'!$C$29+'점수 계산기'!$C$32,0))</f>
        <v>106</v>
      </c>
      <c r="Z57" s="23">
        <f>IF(OR($B57-Z$5&gt;74, $B57-Z$5=73, $B57-Z$5=1, $B57-Z$5&lt;0),"",ROUND(($B57-Z$5)*'점수 계산기'!$C$27+Z$5*'점수 계산기'!$C$29+'점수 계산기'!$C$32,0))</f>
        <v>106</v>
      </c>
      <c r="AA57" s="24">
        <f>IF(OR($B57-AA$5&gt;74, $B57-AA$5=73, $B57-AA$5=1, $B57-AA$5&lt;0),"",ROUND(($B57-AA$5)*'점수 계산기'!$C$27+AA$5*'점수 계산기'!$C$29+'점수 계산기'!$C$32,0))</f>
        <v>106</v>
      </c>
      <c r="AB57" s="10"/>
      <c r="AC57" s="10">
        <f t="shared" si="6"/>
        <v>105</v>
      </c>
      <c r="AD57" s="10">
        <f t="shared" si="7"/>
        <v>106</v>
      </c>
      <c r="AE57" s="10" t="str">
        <f t="shared" si="8"/>
        <v>105 ~ 106</v>
      </c>
      <c r="AF57" s="10">
        <f t="shared" si="4"/>
        <v>5</v>
      </c>
      <c r="AG57" s="10">
        <f t="shared" si="4"/>
        <v>5</v>
      </c>
      <c r="AH57" s="10">
        <f t="shared" si="5"/>
        <v>5</v>
      </c>
      <c r="AI57" s="10" t="str">
        <f t="shared" si="0"/>
        <v>5등급</v>
      </c>
      <c r="AJ57" s="11" t="e">
        <f>IF(AC57=AD57,VLOOKUP(AE57,'인원 입력 기능'!$B$5:$F$102,6,0), VLOOKUP(AC57,'인원 입력 기능'!$B$5:$F$102,6,0)&amp;" ~ "&amp;VLOOKUP(AD57,'인원 입력 기능'!$B$5:$F$102,6,0))</f>
        <v>#REF!</v>
      </c>
    </row>
    <row r="58" spans="1:36" ht="21" customHeight="1" x14ac:dyDescent="0.45">
      <c r="A58" s="7"/>
      <c r="B58" s="38">
        <v>48</v>
      </c>
      <c r="C58" s="25">
        <f>IF(OR($B58-C$5&gt;74, $B58-C$5=73, $B58-C$5=1, $B58-C$5&lt;0),"",ROUND(($B58-C$5)*'점수 계산기'!$C$27+C$5*'점수 계산기'!$C$29+'점수 계산기'!$C$32,0))</f>
        <v>104</v>
      </c>
      <c r="D58" s="25">
        <f>IF(OR($B58-D$5&gt;74, $B58-D$5=73, $B58-D$5=1, $B58-D$5&lt;0),"",ROUND(($B58-D$5)*'점수 계산기'!$C$27+D$5*'점수 계산기'!$C$29+'점수 계산기'!$C$32,0))</f>
        <v>104</v>
      </c>
      <c r="E58" s="25">
        <f>IF(OR($B58-E$5&gt;74, $B58-E$5=73, $B58-E$5=1, $B58-E$5&lt;0),"",ROUND(($B58-E$5)*'점수 계산기'!$C$27+E$5*'점수 계산기'!$C$29+'점수 계산기'!$C$32,0))</f>
        <v>104</v>
      </c>
      <c r="F58" s="25">
        <f>IF(OR($B58-F$5&gt;74, $B58-F$5=73, $B58-F$5=1, $B58-F$5&lt;0),"",ROUND(($B58-F$5)*'점수 계산기'!$C$27+F$5*'점수 계산기'!$C$29+'점수 계산기'!$C$32,0))</f>
        <v>104</v>
      </c>
      <c r="G58" s="25">
        <f>IF(OR($B58-G$5&gt;74, $B58-G$5=73, $B58-G$5=1, $B58-G$5&lt;0),"",ROUND(($B58-G$5)*'점수 계산기'!$C$27+G$5*'점수 계산기'!$C$29+'점수 계산기'!$C$32,0))</f>
        <v>104</v>
      </c>
      <c r="H58" s="25">
        <f>IF(OR($B58-H$5&gt;74, $B58-H$5=73, $B58-H$5=1, $B58-H$5&lt;0),"",ROUND(($B58-H$5)*'점수 계산기'!$C$27+H$5*'점수 계산기'!$C$29+'점수 계산기'!$C$32,0))</f>
        <v>104</v>
      </c>
      <c r="I58" s="25">
        <f>IF(OR($B58-I$5&gt;74, $B58-I$5=73, $B58-I$5=1, $B58-I$5&lt;0),"",ROUND(($B58-I$5)*'점수 계산기'!$C$27+I$5*'점수 계산기'!$C$29+'점수 계산기'!$C$32,0))</f>
        <v>104</v>
      </c>
      <c r="J58" s="25">
        <f>IF(OR($B58-J$5&gt;74, $B58-J$5=73, $B58-J$5=1, $B58-J$5&lt;0),"",ROUND(($B58-J$5)*'점수 계산기'!$C$27+J$5*'점수 계산기'!$C$29+'점수 계산기'!$C$32,0))</f>
        <v>105</v>
      </c>
      <c r="K58" s="25">
        <f>IF(OR($B58-K$5&gt;74, $B58-K$5=73, $B58-K$5=1, $B58-K$5&lt;0),"",ROUND(($B58-K$5)*'점수 계산기'!$C$27+K$5*'점수 계산기'!$C$29+'점수 계산기'!$C$32,0))</f>
        <v>105</v>
      </c>
      <c r="L58" s="25">
        <f>IF(OR($B58-L$5&gt;74, $B58-L$5=73, $B58-L$5=1, $B58-L$5&lt;0),"",ROUND(($B58-L$5)*'점수 계산기'!$C$27+L$5*'점수 계산기'!$C$29+'점수 계산기'!$C$32,0))</f>
        <v>105</v>
      </c>
      <c r="M58" s="25">
        <f>IF(OR($B58-M$5&gt;74, $B58-M$5=73, $B58-M$5=1, $B58-M$5&lt;0),"",ROUND(($B58-M$5)*'점수 계산기'!$C$27+M$5*'점수 계산기'!$C$29+'점수 계산기'!$C$32,0))</f>
        <v>105</v>
      </c>
      <c r="N58" s="25">
        <f>IF(OR($B58-N$5&gt;74, $B58-N$5=73, $B58-N$5=1, $B58-N$5&lt;0),"",ROUND(($B58-N$5)*'점수 계산기'!$C$27+N$5*'점수 계산기'!$C$29+'점수 계산기'!$C$32,0))</f>
        <v>105</v>
      </c>
      <c r="O58" s="25">
        <f>IF(OR($B58-O$5&gt;74, $B58-O$5=73, $B58-O$5=1, $B58-O$5&lt;0),"",ROUND(($B58-O$5)*'점수 계산기'!$C$27+O$5*'점수 계산기'!$C$29+'점수 계산기'!$C$32,0))</f>
        <v>105</v>
      </c>
      <c r="P58" s="25">
        <f>IF(OR($B58-P$5&gt;74, $B58-P$5=73, $B58-P$5=1, $B58-P$5&lt;0),"",ROUND(($B58-P$5)*'점수 계산기'!$C$27+P$5*'점수 계산기'!$C$29+'점수 계산기'!$C$32,0))</f>
        <v>105</v>
      </c>
      <c r="Q58" s="25">
        <f>IF(OR($B58-Q$5&gt;74, $B58-Q$5=73, $B58-Q$5=1, $B58-Q$5&lt;0),"",ROUND(($B58-Q$5)*'점수 계산기'!$C$27+Q$5*'점수 계산기'!$C$29+'점수 계산기'!$C$32,0))</f>
        <v>105</v>
      </c>
      <c r="R58" s="25">
        <f>IF(OR($B58-R$5&gt;74, $B58-R$5=73, $B58-R$5=1, $B58-R$5&lt;0),"",ROUND(($B58-R$5)*'점수 계산기'!$C$27+R$5*'점수 계산기'!$C$29+'점수 계산기'!$C$32,0))</f>
        <v>105</v>
      </c>
      <c r="S58" s="25">
        <f>IF(OR($B58-S$5&gt;74, $B58-S$5=73, $B58-S$5=1, $B58-S$5&lt;0),"",ROUND(($B58-S$5)*'점수 계산기'!$C$27+S$5*'점수 계산기'!$C$29+'점수 계산기'!$C$32,0))</f>
        <v>105</v>
      </c>
      <c r="T58" s="25">
        <f>IF(OR($B58-T$5&gt;74, $B58-T$5=73, $B58-T$5=1, $B58-T$5&lt;0),"",ROUND(($B58-T$5)*'점수 계산기'!$C$27+T$5*'점수 계산기'!$C$29+'점수 계산기'!$C$32,0))</f>
        <v>105</v>
      </c>
      <c r="U58" s="25">
        <f>IF(OR($B58-U$5&gt;74, $B58-U$5=73, $B58-U$5=1, $B58-U$5&lt;0),"",ROUND(($B58-U$5)*'점수 계산기'!$C$27+U$5*'점수 계산기'!$C$29+'점수 계산기'!$C$32,0))</f>
        <v>105</v>
      </c>
      <c r="V58" s="25">
        <f>IF(OR($B58-V$5&gt;74, $B58-V$5=73, $B58-V$5=1, $B58-V$5&lt;0),"",ROUND(($B58-V$5)*'점수 계산기'!$C$27+V$5*'점수 계산기'!$C$29+'점수 계산기'!$C$32,0))</f>
        <v>105</v>
      </c>
      <c r="W58" s="25">
        <f>IF(OR($B58-W$5&gt;74, $B58-W$5=73, $B58-W$5=1, $B58-W$5&lt;0),"",ROUND(($B58-W$5)*'점수 계산기'!$C$27+W$5*'점수 계산기'!$C$29+'점수 계산기'!$C$32,0))</f>
        <v>105</v>
      </c>
      <c r="X58" s="25">
        <f>IF(OR($B58-X$5&gt;74, $B58-X$5=73, $B58-X$5=1, $B58-X$5&lt;0),"",ROUND(($B58-X$5)*'점수 계산기'!$C$27+X$5*'점수 계산기'!$C$29+'점수 계산기'!$C$32,0))</f>
        <v>105</v>
      </c>
      <c r="Y58" s="25">
        <f>IF(OR($B58-Y$5&gt;74, $B58-Y$5=73, $B58-Y$5=1, $B58-Y$5&lt;0),"",ROUND(($B58-Y$5)*'점수 계산기'!$C$27+Y$5*'점수 계산기'!$C$29+'점수 계산기'!$C$32,0))</f>
        <v>105</v>
      </c>
      <c r="Z58" s="25">
        <f>IF(OR($B58-Z$5&gt;74, $B58-Z$5=73, $B58-Z$5=1, $B58-Z$5&lt;0),"",ROUND(($B58-Z$5)*'점수 계산기'!$C$27+Z$5*'점수 계산기'!$C$29+'점수 계산기'!$C$32,0))</f>
        <v>105</v>
      </c>
      <c r="AA58" s="26">
        <f>IF(OR($B58-AA$5&gt;74, $B58-AA$5=73, $B58-AA$5=1, $B58-AA$5&lt;0),"",ROUND(($B58-AA$5)*'점수 계산기'!$C$27+AA$5*'점수 계산기'!$C$29+'점수 계산기'!$C$32,0))</f>
        <v>105</v>
      </c>
      <c r="AB58" s="10"/>
      <c r="AC58" s="10">
        <f t="shared" si="6"/>
        <v>104</v>
      </c>
      <c r="AD58" s="10">
        <f t="shared" si="7"/>
        <v>105</v>
      </c>
      <c r="AE58" s="10" t="str">
        <f t="shared" si="8"/>
        <v>104 ~ 105</v>
      </c>
      <c r="AF58" s="10">
        <f t="shared" si="4"/>
        <v>5</v>
      </c>
      <c r="AG58" s="10">
        <f t="shared" si="4"/>
        <v>5</v>
      </c>
      <c r="AH58" s="10">
        <f t="shared" si="5"/>
        <v>5</v>
      </c>
      <c r="AI58" s="10" t="str">
        <f t="shared" si="0"/>
        <v>5등급</v>
      </c>
      <c r="AJ58" s="11" t="e">
        <f>IF(AC58=AD58,VLOOKUP(AE58,'인원 입력 기능'!$B$5:$F$102,6,0), VLOOKUP(AC58,'인원 입력 기능'!$B$5:$F$102,6,0)&amp;" ~ "&amp;VLOOKUP(AD58,'인원 입력 기능'!$B$5:$F$102,6,0))</f>
        <v>#REF!</v>
      </c>
    </row>
    <row r="59" spans="1:36" ht="21" customHeight="1" x14ac:dyDescent="0.45">
      <c r="A59" s="7"/>
      <c r="B59" s="38">
        <v>47</v>
      </c>
      <c r="C59" s="25">
        <f>IF(OR($B59-C$5&gt;74, $B59-C$5=73, $B59-C$5=1, $B59-C$5&lt;0),"",ROUND(($B59-C$5)*'점수 계산기'!$C$27+C$5*'점수 계산기'!$C$29+'점수 계산기'!$C$32,0))</f>
        <v>103</v>
      </c>
      <c r="D59" s="25">
        <f>IF(OR($B59-D$5&gt;74, $B59-D$5=73, $B59-D$5=1, $B59-D$5&lt;0),"",ROUND(($B59-D$5)*'점수 계산기'!$C$27+D$5*'점수 계산기'!$C$29+'점수 계산기'!$C$32,0))</f>
        <v>103</v>
      </c>
      <c r="E59" s="25">
        <f>IF(OR($B59-E$5&gt;74, $B59-E$5=73, $B59-E$5=1, $B59-E$5&lt;0),"",ROUND(($B59-E$5)*'점수 계산기'!$C$27+E$5*'점수 계산기'!$C$29+'점수 계산기'!$C$32,0))</f>
        <v>103</v>
      </c>
      <c r="F59" s="25">
        <f>IF(OR($B59-F$5&gt;74, $B59-F$5=73, $B59-F$5=1, $B59-F$5&lt;0),"",ROUND(($B59-F$5)*'점수 계산기'!$C$27+F$5*'점수 계산기'!$C$29+'점수 계산기'!$C$32,0))</f>
        <v>104</v>
      </c>
      <c r="G59" s="25">
        <f>IF(OR($B59-G$5&gt;74, $B59-G$5=73, $B59-G$5=1, $B59-G$5&lt;0),"",ROUND(($B59-G$5)*'점수 계산기'!$C$27+G$5*'점수 계산기'!$C$29+'점수 계산기'!$C$32,0))</f>
        <v>104</v>
      </c>
      <c r="H59" s="25">
        <f>IF(OR($B59-H$5&gt;74, $B59-H$5=73, $B59-H$5=1, $B59-H$5&lt;0),"",ROUND(($B59-H$5)*'점수 계산기'!$C$27+H$5*'점수 계산기'!$C$29+'점수 계산기'!$C$32,0))</f>
        <v>104</v>
      </c>
      <c r="I59" s="25">
        <f>IF(OR($B59-I$5&gt;74, $B59-I$5=73, $B59-I$5=1, $B59-I$5&lt;0),"",ROUND(($B59-I$5)*'점수 계산기'!$C$27+I$5*'점수 계산기'!$C$29+'점수 계산기'!$C$32,0))</f>
        <v>104</v>
      </c>
      <c r="J59" s="25">
        <f>IF(OR($B59-J$5&gt;74, $B59-J$5=73, $B59-J$5=1, $B59-J$5&lt;0),"",ROUND(($B59-J$5)*'점수 계산기'!$C$27+J$5*'점수 계산기'!$C$29+'점수 계산기'!$C$32,0))</f>
        <v>104</v>
      </c>
      <c r="K59" s="25">
        <f>IF(OR($B59-K$5&gt;74, $B59-K$5=73, $B59-K$5=1, $B59-K$5&lt;0),"",ROUND(($B59-K$5)*'점수 계산기'!$C$27+K$5*'점수 계산기'!$C$29+'점수 계산기'!$C$32,0))</f>
        <v>104</v>
      </c>
      <c r="L59" s="25">
        <f>IF(OR($B59-L$5&gt;74, $B59-L$5=73, $B59-L$5=1, $B59-L$5&lt;0),"",ROUND(($B59-L$5)*'점수 계산기'!$C$27+L$5*'점수 계산기'!$C$29+'점수 계산기'!$C$32,0))</f>
        <v>104</v>
      </c>
      <c r="M59" s="25">
        <f>IF(OR($B59-M$5&gt;74, $B59-M$5=73, $B59-M$5=1, $B59-M$5&lt;0),"",ROUND(($B59-M$5)*'점수 계산기'!$C$27+M$5*'점수 계산기'!$C$29+'점수 계산기'!$C$32,0))</f>
        <v>104</v>
      </c>
      <c r="N59" s="25">
        <f>IF(OR($B59-N$5&gt;74, $B59-N$5=73, $B59-N$5=1, $B59-N$5&lt;0),"",ROUND(($B59-N$5)*'점수 계산기'!$C$27+N$5*'점수 계산기'!$C$29+'점수 계산기'!$C$32,0))</f>
        <v>104</v>
      </c>
      <c r="O59" s="25">
        <f>IF(OR($B59-O$5&gt;74, $B59-O$5=73, $B59-O$5=1, $B59-O$5&lt;0),"",ROUND(($B59-O$5)*'점수 계산기'!$C$27+O$5*'점수 계산기'!$C$29+'점수 계산기'!$C$32,0))</f>
        <v>104</v>
      </c>
      <c r="P59" s="25">
        <f>IF(OR($B59-P$5&gt;74, $B59-P$5=73, $B59-P$5=1, $B59-P$5&lt;0),"",ROUND(($B59-P$5)*'점수 계산기'!$C$27+P$5*'점수 계산기'!$C$29+'점수 계산기'!$C$32,0))</f>
        <v>104</v>
      </c>
      <c r="Q59" s="25">
        <f>IF(OR($B59-Q$5&gt;74, $B59-Q$5=73, $B59-Q$5=1, $B59-Q$5&lt;0),"",ROUND(($B59-Q$5)*'점수 계산기'!$C$27+Q$5*'점수 계산기'!$C$29+'점수 계산기'!$C$32,0))</f>
        <v>104</v>
      </c>
      <c r="R59" s="25">
        <f>IF(OR($B59-R$5&gt;74, $B59-R$5=73, $B59-R$5=1, $B59-R$5&lt;0),"",ROUND(($B59-R$5)*'점수 계산기'!$C$27+R$5*'점수 계산기'!$C$29+'점수 계산기'!$C$32,0))</f>
        <v>104</v>
      </c>
      <c r="S59" s="25">
        <f>IF(OR($B59-S$5&gt;74, $B59-S$5=73, $B59-S$5=1, $B59-S$5&lt;0),"",ROUND(($B59-S$5)*'점수 계산기'!$C$27+S$5*'점수 계산기'!$C$29+'점수 계산기'!$C$32,0))</f>
        <v>104</v>
      </c>
      <c r="T59" s="25">
        <f>IF(OR($B59-T$5&gt;74, $B59-T$5=73, $B59-T$5=1, $B59-T$5&lt;0),"",ROUND(($B59-T$5)*'점수 계산기'!$C$27+T$5*'점수 계산기'!$C$29+'점수 계산기'!$C$32,0))</f>
        <v>104</v>
      </c>
      <c r="U59" s="25">
        <f>IF(OR($B59-U$5&gt;74, $B59-U$5=73, $B59-U$5=1, $B59-U$5&lt;0),"",ROUND(($B59-U$5)*'점수 계산기'!$C$27+U$5*'점수 계산기'!$C$29+'점수 계산기'!$C$32,0))</f>
        <v>104</v>
      </c>
      <c r="V59" s="25">
        <f>IF(OR($B59-V$5&gt;74, $B59-V$5=73, $B59-V$5=1, $B59-V$5&lt;0),"",ROUND(($B59-V$5)*'점수 계산기'!$C$27+V$5*'점수 계산기'!$C$29+'점수 계산기'!$C$32,0))</f>
        <v>104</v>
      </c>
      <c r="W59" s="25">
        <f>IF(OR($B59-W$5&gt;74, $B59-W$5=73, $B59-W$5=1, $B59-W$5&lt;0),"",ROUND(($B59-W$5)*'점수 계산기'!$C$27+W$5*'점수 계산기'!$C$29+'점수 계산기'!$C$32,0))</f>
        <v>104</v>
      </c>
      <c r="X59" s="25">
        <f>IF(OR($B59-X$5&gt;74, $B59-X$5=73, $B59-X$5=1, $B59-X$5&lt;0),"",ROUND(($B59-X$5)*'점수 계산기'!$C$27+X$5*'점수 계산기'!$C$29+'점수 계산기'!$C$32,0))</f>
        <v>104</v>
      </c>
      <c r="Y59" s="25">
        <f>IF(OR($B59-Y$5&gt;74, $B59-Y$5=73, $B59-Y$5=1, $B59-Y$5&lt;0),"",ROUND(($B59-Y$5)*'점수 계산기'!$C$27+Y$5*'점수 계산기'!$C$29+'점수 계산기'!$C$32,0))</f>
        <v>104</v>
      </c>
      <c r="Z59" s="25">
        <f>IF(OR($B59-Z$5&gt;74, $B59-Z$5=73, $B59-Z$5=1, $B59-Z$5&lt;0),"",ROUND(($B59-Z$5)*'점수 계산기'!$C$27+Z$5*'점수 계산기'!$C$29+'점수 계산기'!$C$32,0))</f>
        <v>104</v>
      </c>
      <c r="AA59" s="26">
        <f>IF(OR($B59-AA$5&gt;74, $B59-AA$5=73, $B59-AA$5=1, $B59-AA$5&lt;0),"",ROUND(($B59-AA$5)*'점수 계산기'!$C$27+AA$5*'점수 계산기'!$C$29+'점수 계산기'!$C$32,0))</f>
        <v>105</v>
      </c>
      <c r="AB59" s="10"/>
      <c r="AC59" s="10">
        <f t="shared" si="6"/>
        <v>103</v>
      </c>
      <c r="AD59" s="10">
        <f t="shared" si="7"/>
        <v>105</v>
      </c>
      <c r="AE59" s="10" t="str">
        <f t="shared" si="8"/>
        <v>103 ~ 105</v>
      </c>
      <c r="AF59" s="10">
        <f t="shared" si="4"/>
        <v>5</v>
      </c>
      <c r="AG59" s="10">
        <f t="shared" si="4"/>
        <v>5</v>
      </c>
      <c r="AH59" s="10">
        <f t="shared" si="5"/>
        <v>5</v>
      </c>
      <c r="AI59" s="10" t="str">
        <f t="shared" si="0"/>
        <v>5등급</v>
      </c>
      <c r="AJ59" s="11" t="e">
        <f>IF(AC59=AD59,VLOOKUP(AE59,'인원 입력 기능'!$B$5:$F$102,6,0), VLOOKUP(AC59,'인원 입력 기능'!$B$5:$F$102,6,0)&amp;" ~ "&amp;VLOOKUP(AD59,'인원 입력 기능'!$B$5:$F$102,6,0))</f>
        <v>#REF!</v>
      </c>
    </row>
    <row r="60" spans="1:36" ht="21" customHeight="1" x14ac:dyDescent="0.45">
      <c r="A60" s="7"/>
      <c r="B60" s="38">
        <v>46</v>
      </c>
      <c r="C60" s="25">
        <f>IF(OR($B60-C$5&gt;74, $B60-C$5=73, $B60-C$5=1, $B60-C$5&lt;0),"",ROUND(($B60-C$5)*'점수 계산기'!$C$27+C$5*'점수 계산기'!$C$29+'점수 계산기'!$C$32,0))</f>
        <v>103</v>
      </c>
      <c r="D60" s="25">
        <f>IF(OR($B60-D$5&gt;74, $B60-D$5=73, $B60-D$5=1, $B60-D$5&lt;0),"",ROUND(($B60-D$5)*'점수 계산기'!$C$27+D$5*'점수 계산기'!$C$29+'점수 계산기'!$C$32,0))</f>
        <v>103</v>
      </c>
      <c r="E60" s="25">
        <f>IF(OR($B60-E$5&gt;74, $B60-E$5=73, $B60-E$5=1, $B60-E$5&lt;0),"",ROUND(($B60-E$5)*'점수 계산기'!$C$27+E$5*'점수 계산기'!$C$29+'점수 계산기'!$C$32,0))</f>
        <v>103</v>
      </c>
      <c r="F60" s="25">
        <f>IF(OR($B60-F$5&gt;74, $B60-F$5=73, $B60-F$5=1, $B60-F$5&lt;0),"",ROUND(($B60-F$5)*'점수 계산기'!$C$27+F$5*'점수 계산기'!$C$29+'점수 계산기'!$C$32,0))</f>
        <v>103</v>
      </c>
      <c r="G60" s="25">
        <f>IF(OR($B60-G$5&gt;74, $B60-G$5=73, $B60-G$5=1, $B60-G$5&lt;0),"",ROUND(($B60-G$5)*'점수 계산기'!$C$27+G$5*'점수 계산기'!$C$29+'점수 계산기'!$C$32,0))</f>
        <v>103</v>
      </c>
      <c r="H60" s="25">
        <f>IF(OR($B60-H$5&gt;74, $B60-H$5=73, $B60-H$5=1, $B60-H$5&lt;0),"",ROUND(($B60-H$5)*'점수 계산기'!$C$27+H$5*'점수 계산기'!$C$29+'점수 계산기'!$C$32,0))</f>
        <v>103</v>
      </c>
      <c r="I60" s="25">
        <f>IF(OR($B60-I$5&gt;74, $B60-I$5=73, $B60-I$5=1, $B60-I$5&lt;0),"",ROUND(($B60-I$5)*'점수 계산기'!$C$27+I$5*'점수 계산기'!$C$29+'점수 계산기'!$C$32,0))</f>
        <v>103</v>
      </c>
      <c r="J60" s="25">
        <f>IF(OR($B60-J$5&gt;74, $B60-J$5=73, $B60-J$5=1, $B60-J$5&lt;0),"",ROUND(($B60-J$5)*'점수 계산기'!$C$27+J$5*'점수 계산기'!$C$29+'점수 계산기'!$C$32,0))</f>
        <v>103</v>
      </c>
      <c r="K60" s="25">
        <f>IF(OR($B60-K$5&gt;74, $B60-K$5=73, $B60-K$5=1, $B60-K$5&lt;0),"",ROUND(($B60-K$5)*'점수 계산기'!$C$27+K$5*'점수 계산기'!$C$29+'점수 계산기'!$C$32,0))</f>
        <v>103</v>
      </c>
      <c r="L60" s="25">
        <f>IF(OR($B60-L$5&gt;74, $B60-L$5=73, $B60-L$5=1, $B60-L$5&lt;0),"",ROUND(($B60-L$5)*'점수 계산기'!$C$27+L$5*'점수 계산기'!$C$29+'점수 계산기'!$C$32,0))</f>
        <v>103</v>
      </c>
      <c r="M60" s="25">
        <f>IF(OR($B60-M$5&gt;74, $B60-M$5=73, $B60-M$5=1, $B60-M$5&lt;0),"",ROUND(($B60-M$5)*'점수 계산기'!$C$27+M$5*'점수 계산기'!$C$29+'점수 계산기'!$C$32,0))</f>
        <v>103</v>
      </c>
      <c r="N60" s="25">
        <f>IF(OR($B60-N$5&gt;74, $B60-N$5=73, $B60-N$5=1, $B60-N$5&lt;0),"",ROUND(($B60-N$5)*'점수 계산기'!$C$27+N$5*'점수 계산기'!$C$29+'점수 계산기'!$C$32,0))</f>
        <v>103</v>
      </c>
      <c r="O60" s="25">
        <f>IF(OR($B60-O$5&gt;74, $B60-O$5=73, $B60-O$5=1, $B60-O$5&lt;0),"",ROUND(($B60-O$5)*'점수 계산기'!$C$27+O$5*'점수 계산기'!$C$29+'점수 계산기'!$C$32,0))</f>
        <v>103</v>
      </c>
      <c r="P60" s="25">
        <f>IF(OR($B60-P$5&gt;74, $B60-P$5=73, $B60-P$5=1, $B60-P$5&lt;0),"",ROUND(($B60-P$5)*'점수 계산기'!$C$27+P$5*'점수 계산기'!$C$29+'점수 계산기'!$C$32,0))</f>
        <v>103</v>
      </c>
      <c r="Q60" s="25">
        <f>IF(OR($B60-Q$5&gt;74, $B60-Q$5=73, $B60-Q$5=1, $B60-Q$5&lt;0),"",ROUND(($B60-Q$5)*'점수 계산기'!$C$27+Q$5*'점수 계산기'!$C$29+'점수 계산기'!$C$32,0))</f>
        <v>103</v>
      </c>
      <c r="R60" s="25">
        <f>IF(OR($B60-R$5&gt;74, $B60-R$5=73, $B60-R$5=1, $B60-R$5&lt;0),"",ROUND(($B60-R$5)*'점수 계산기'!$C$27+R$5*'점수 계산기'!$C$29+'점수 계산기'!$C$32,0))</f>
        <v>103</v>
      </c>
      <c r="S60" s="25">
        <f>IF(OR($B60-S$5&gt;74, $B60-S$5=73, $B60-S$5=1, $B60-S$5&lt;0),"",ROUND(($B60-S$5)*'점수 계산기'!$C$27+S$5*'점수 계산기'!$C$29+'점수 계산기'!$C$32,0))</f>
        <v>103</v>
      </c>
      <c r="T60" s="25">
        <f>IF(OR($B60-T$5&gt;74, $B60-T$5=73, $B60-T$5=1, $B60-T$5&lt;0),"",ROUND(($B60-T$5)*'점수 계산기'!$C$27+T$5*'점수 계산기'!$C$29+'점수 계산기'!$C$32,0))</f>
        <v>103</v>
      </c>
      <c r="U60" s="25">
        <f>IF(OR($B60-U$5&gt;74, $B60-U$5=73, $B60-U$5=1, $B60-U$5&lt;0),"",ROUND(($B60-U$5)*'점수 계산기'!$C$27+U$5*'점수 계산기'!$C$29+'점수 계산기'!$C$32,0))</f>
        <v>103</v>
      </c>
      <c r="V60" s="25">
        <f>IF(OR($B60-V$5&gt;74, $B60-V$5=73, $B60-V$5=1, $B60-V$5&lt;0),"",ROUND(($B60-V$5)*'점수 계산기'!$C$27+V$5*'점수 계산기'!$C$29+'점수 계산기'!$C$32,0))</f>
        <v>103</v>
      </c>
      <c r="W60" s="25">
        <f>IF(OR($B60-W$5&gt;74, $B60-W$5=73, $B60-W$5=1, $B60-W$5&lt;0),"",ROUND(($B60-W$5)*'점수 계산기'!$C$27+W$5*'점수 계산기'!$C$29+'점수 계산기'!$C$32,0))</f>
        <v>104</v>
      </c>
      <c r="X60" s="25">
        <f>IF(OR($B60-X$5&gt;74, $B60-X$5=73, $B60-X$5=1, $B60-X$5&lt;0),"",ROUND(($B60-X$5)*'점수 계산기'!$C$27+X$5*'점수 계산기'!$C$29+'점수 계산기'!$C$32,0))</f>
        <v>104</v>
      </c>
      <c r="Y60" s="25">
        <f>IF(OR($B60-Y$5&gt;74, $B60-Y$5=73, $B60-Y$5=1, $B60-Y$5&lt;0),"",ROUND(($B60-Y$5)*'점수 계산기'!$C$27+Y$5*'점수 계산기'!$C$29+'점수 계산기'!$C$32,0))</f>
        <v>104</v>
      </c>
      <c r="Z60" s="25">
        <f>IF(OR($B60-Z$5&gt;74, $B60-Z$5=73, $B60-Z$5=1, $B60-Z$5&lt;0),"",ROUND(($B60-Z$5)*'점수 계산기'!$C$27+Z$5*'점수 계산기'!$C$29+'점수 계산기'!$C$32,0))</f>
        <v>104</v>
      </c>
      <c r="AA60" s="26">
        <f>IF(OR($B60-AA$5&gt;74, $B60-AA$5=73, $B60-AA$5=1, $B60-AA$5&lt;0),"",ROUND(($B60-AA$5)*'점수 계산기'!$C$27+AA$5*'점수 계산기'!$C$29+'점수 계산기'!$C$32,0))</f>
        <v>104</v>
      </c>
      <c r="AB60" s="10"/>
      <c r="AC60" s="10">
        <f t="shared" si="6"/>
        <v>103</v>
      </c>
      <c r="AD60" s="10">
        <f t="shared" si="7"/>
        <v>104</v>
      </c>
      <c r="AE60" s="10" t="str">
        <f t="shared" si="8"/>
        <v>103 ~ 104</v>
      </c>
      <c r="AF60" s="10">
        <f t="shared" si="4"/>
        <v>5</v>
      </c>
      <c r="AG60" s="10">
        <f t="shared" si="4"/>
        <v>5</v>
      </c>
      <c r="AH60" s="10">
        <f t="shared" si="5"/>
        <v>5</v>
      </c>
      <c r="AI60" s="10" t="str">
        <f t="shared" si="0"/>
        <v>5등급</v>
      </c>
      <c r="AJ60" s="11" t="e">
        <f>IF(AC60=AD60,VLOOKUP(AE60,'인원 입력 기능'!$B$5:$F$102,6,0), VLOOKUP(AC60,'인원 입력 기능'!$B$5:$F$102,6,0)&amp;" ~ "&amp;VLOOKUP(AD60,'인원 입력 기능'!$B$5:$F$102,6,0))</f>
        <v>#REF!</v>
      </c>
    </row>
    <row r="61" spans="1:36" ht="21" customHeight="1" x14ac:dyDescent="0.45">
      <c r="A61" s="7"/>
      <c r="B61" s="38">
        <v>45</v>
      </c>
      <c r="C61" s="25">
        <f>IF(OR($B61-C$5&gt;74, $B61-C$5=73, $B61-C$5=1, $B61-C$5&lt;0),"",ROUND(($B61-C$5)*'점수 계산기'!$C$27+C$5*'점수 계산기'!$C$29+'점수 계산기'!$C$32,0))</f>
        <v>102</v>
      </c>
      <c r="D61" s="25">
        <f>IF(OR($B61-D$5&gt;74, $B61-D$5=73, $B61-D$5=1, $B61-D$5&lt;0),"",ROUND(($B61-D$5)*'점수 계산기'!$C$27+D$5*'점수 계산기'!$C$29+'점수 계산기'!$C$32,0))</f>
        <v>102</v>
      </c>
      <c r="E61" s="25">
        <f>IF(OR($B61-E$5&gt;74, $B61-E$5=73, $B61-E$5=1, $B61-E$5&lt;0),"",ROUND(($B61-E$5)*'점수 계산기'!$C$27+E$5*'점수 계산기'!$C$29+'점수 계산기'!$C$32,0))</f>
        <v>102</v>
      </c>
      <c r="F61" s="25">
        <f>IF(OR($B61-F$5&gt;74, $B61-F$5=73, $B61-F$5=1, $B61-F$5&lt;0),"",ROUND(($B61-F$5)*'점수 계산기'!$C$27+F$5*'점수 계산기'!$C$29+'점수 계산기'!$C$32,0))</f>
        <v>102</v>
      </c>
      <c r="G61" s="25">
        <f>IF(OR($B61-G$5&gt;74, $B61-G$5=73, $B61-G$5=1, $B61-G$5&lt;0),"",ROUND(($B61-G$5)*'점수 계산기'!$C$27+G$5*'점수 계산기'!$C$29+'점수 계산기'!$C$32,0))</f>
        <v>102</v>
      </c>
      <c r="H61" s="25">
        <f>IF(OR($B61-H$5&gt;74, $B61-H$5=73, $B61-H$5=1, $B61-H$5&lt;0),"",ROUND(($B61-H$5)*'점수 계산기'!$C$27+H$5*'점수 계산기'!$C$29+'점수 계산기'!$C$32,0))</f>
        <v>102</v>
      </c>
      <c r="I61" s="25">
        <f>IF(OR($B61-I$5&gt;74, $B61-I$5=73, $B61-I$5=1, $B61-I$5&lt;0),"",ROUND(($B61-I$5)*'점수 계산기'!$C$27+I$5*'점수 계산기'!$C$29+'점수 계산기'!$C$32,0))</f>
        <v>102</v>
      </c>
      <c r="J61" s="25">
        <f>IF(OR($B61-J$5&gt;74, $B61-J$5=73, $B61-J$5=1, $B61-J$5&lt;0),"",ROUND(($B61-J$5)*'점수 계산기'!$C$27+J$5*'점수 계산기'!$C$29+'점수 계산기'!$C$32,0))</f>
        <v>102</v>
      </c>
      <c r="K61" s="25">
        <f>IF(OR($B61-K$5&gt;74, $B61-K$5=73, $B61-K$5=1, $B61-K$5&lt;0),"",ROUND(($B61-K$5)*'점수 계산기'!$C$27+K$5*'점수 계산기'!$C$29+'점수 계산기'!$C$32,0))</f>
        <v>102</v>
      </c>
      <c r="L61" s="25">
        <f>IF(OR($B61-L$5&gt;74, $B61-L$5=73, $B61-L$5=1, $B61-L$5&lt;0),"",ROUND(($B61-L$5)*'점수 계산기'!$C$27+L$5*'점수 계산기'!$C$29+'점수 계산기'!$C$32,0))</f>
        <v>102</v>
      </c>
      <c r="M61" s="25">
        <f>IF(OR($B61-M$5&gt;74, $B61-M$5=73, $B61-M$5=1, $B61-M$5&lt;0),"",ROUND(($B61-M$5)*'점수 계산기'!$C$27+M$5*'점수 계산기'!$C$29+'점수 계산기'!$C$32,0))</f>
        <v>102</v>
      </c>
      <c r="N61" s="25">
        <f>IF(OR($B61-N$5&gt;74, $B61-N$5=73, $B61-N$5=1, $B61-N$5&lt;0),"",ROUND(($B61-N$5)*'점수 계산기'!$C$27+N$5*'점수 계산기'!$C$29+'점수 계산기'!$C$32,0))</f>
        <v>102</v>
      </c>
      <c r="O61" s="25">
        <f>IF(OR($B61-O$5&gt;74, $B61-O$5=73, $B61-O$5=1, $B61-O$5&lt;0),"",ROUND(($B61-O$5)*'점수 계산기'!$C$27+O$5*'점수 계산기'!$C$29+'점수 계산기'!$C$32,0))</f>
        <v>102</v>
      </c>
      <c r="P61" s="25">
        <f>IF(OR($B61-P$5&gt;74, $B61-P$5=73, $B61-P$5=1, $B61-P$5&lt;0),"",ROUND(($B61-P$5)*'점수 계산기'!$C$27+P$5*'점수 계산기'!$C$29+'점수 계산기'!$C$32,0))</f>
        <v>102</v>
      </c>
      <c r="Q61" s="25">
        <f>IF(OR($B61-Q$5&gt;74, $B61-Q$5=73, $B61-Q$5=1, $B61-Q$5&lt;0),"",ROUND(($B61-Q$5)*'점수 계산기'!$C$27+Q$5*'점수 계산기'!$C$29+'점수 계산기'!$C$32,0))</f>
        <v>102</v>
      </c>
      <c r="R61" s="25">
        <f>IF(OR($B61-R$5&gt;74, $B61-R$5=73, $B61-R$5=1, $B61-R$5&lt;0),"",ROUND(($B61-R$5)*'점수 계산기'!$C$27+R$5*'점수 계산기'!$C$29+'점수 계산기'!$C$32,0))</f>
        <v>102</v>
      </c>
      <c r="S61" s="25">
        <f>IF(OR($B61-S$5&gt;74, $B61-S$5=73, $B61-S$5=1, $B61-S$5&lt;0),"",ROUND(($B61-S$5)*'점수 계산기'!$C$27+S$5*'점수 계산기'!$C$29+'점수 계산기'!$C$32,0))</f>
        <v>103</v>
      </c>
      <c r="T61" s="25">
        <f>IF(OR($B61-T$5&gt;74, $B61-T$5=73, $B61-T$5=1, $B61-T$5&lt;0),"",ROUND(($B61-T$5)*'점수 계산기'!$C$27+T$5*'점수 계산기'!$C$29+'점수 계산기'!$C$32,0))</f>
        <v>103</v>
      </c>
      <c r="U61" s="25">
        <f>IF(OR($B61-U$5&gt;74, $B61-U$5=73, $B61-U$5=1, $B61-U$5&lt;0),"",ROUND(($B61-U$5)*'점수 계산기'!$C$27+U$5*'점수 계산기'!$C$29+'점수 계산기'!$C$32,0))</f>
        <v>103</v>
      </c>
      <c r="V61" s="25">
        <f>IF(OR($B61-V$5&gt;74, $B61-V$5=73, $B61-V$5=1, $B61-V$5&lt;0),"",ROUND(($B61-V$5)*'점수 계산기'!$C$27+V$5*'점수 계산기'!$C$29+'점수 계산기'!$C$32,0))</f>
        <v>103</v>
      </c>
      <c r="W61" s="25">
        <f>IF(OR($B61-W$5&gt;74, $B61-W$5=73, $B61-W$5=1, $B61-W$5&lt;0),"",ROUND(($B61-W$5)*'점수 계산기'!$C$27+W$5*'점수 계산기'!$C$29+'점수 계산기'!$C$32,0))</f>
        <v>103</v>
      </c>
      <c r="X61" s="25">
        <f>IF(OR($B61-X$5&gt;74, $B61-X$5=73, $B61-X$5=1, $B61-X$5&lt;0),"",ROUND(($B61-X$5)*'점수 계산기'!$C$27+X$5*'점수 계산기'!$C$29+'점수 계산기'!$C$32,0))</f>
        <v>103</v>
      </c>
      <c r="Y61" s="25">
        <f>IF(OR($B61-Y$5&gt;74, $B61-Y$5=73, $B61-Y$5=1, $B61-Y$5&lt;0),"",ROUND(($B61-Y$5)*'점수 계산기'!$C$27+Y$5*'점수 계산기'!$C$29+'점수 계산기'!$C$32,0))</f>
        <v>103</v>
      </c>
      <c r="Z61" s="25">
        <f>IF(OR($B61-Z$5&gt;74, $B61-Z$5=73, $B61-Z$5=1, $B61-Z$5&lt;0),"",ROUND(($B61-Z$5)*'점수 계산기'!$C$27+Z$5*'점수 계산기'!$C$29+'점수 계산기'!$C$32,0))</f>
        <v>103</v>
      </c>
      <c r="AA61" s="26">
        <f>IF(OR($B61-AA$5&gt;74, $B61-AA$5=73, $B61-AA$5=1, $B61-AA$5&lt;0),"",ROUND(($B61-AA$5)*'점수 계산기'!$C$27+AA$5*'점수 계산기'!$C$29+'점수 계산기'!$C$32,0))</f>
        <v>103</v>
      </c>
      <c r="AB61" s="10"/>
      <c r="AC61" s="10">
        <f t="shared" si="6"/>
        <v>102</v>
      </c>
      <c r="AD61" s="10">
        <f t="shared" si="7"/>
        <v>103</v>
      </c>
      <c r="AE61" s="10" t="str">
        <f t="shared" si="8"/>
        <v>102 ~ 103</v>
      </c>
      <c r="AF61" s="10">
        <f t="shared" si="4"/>
        <v>5</v>
      </c>
      <c r="AG61" s="10">
        <f t="shared" si="4"/>
        <v>5</v>
      </c>
      <c r="AH61" s="10">
        <f t="shared" si="5"/>
        <v>5</v>
      </c>
      <c r="AI61" s="10" t="str">
        <f t="shared" si="0"/>
        <v>5등급</v>
      </c>
      <c r="AJ61" s="11" t="e">
        <f>IF(AC61=AD61,VLOOKUP(AE61,'인원 입력 기능'!$B$5:$F$102,6,0), VLOOKUP(AC61,'인원 입력 기능'!$B$5:$F$102,6,0)&amp;" ~ "&amp;VLOOKUP(AD61,'인원 입력 기능'!$B$5:$F$102,6,0))</f>
        <v>#REF!</v>
      </c>
    </row>
    <row r="62" spans="1:36" ht="21" customHeight="1" x14ac:dyDescent="0.45">
      <c r="A62" s="7"/>
      <c r="B62" s="39">
        <v>44</v>
      </c>
      <c r="C62" s="27">
        <f>IF(OR($B62-C$5&gt;74, $B62-C$5=73, $B62-C$5=1, $B62-C$5&lt;0),"",ROUND(($B62-C$5)*'점수 계산기'!$C$27+C$5*'점수 계산기'!$C$29+'점수 계산기'!$C$32,0))</f>
        <v>101</v>
      </c>
      <c r="D62" s="27">
        <f>IF(OR($B62-D$5&gt;74, $B62-D$5=73, $B62-D$5=1, $B62-D$5&lt;0),"",ROUND(($B62-D$5)*'점수 계산기'!$C$27+D$5*'점수 계산기'!$C$29+'점수 계산기'!$C$32,0))</f>
        <v>101</v>
      </c>
      <c r="E62" s="27">
        <f>IF(OR($B62-E$5&gt;74, $B62-E$5=73, $B62-E$5=1, $B62-E$5&lt;0),"",ROUND(($B62-E$5)*'점수 계산기'!$C$27+E$5*'점수 계산기'!$C$29+'점수 계산기'!$C$32,0))</f>
        <v>101</v>
      </c>
      <c r="F62" s="27">
        <f>IF(OR($B62-F$5&gt;74, $B62-F$5=73, $B62-F$5=1, $B62-F$5&lt;0),"",ROUND(($B62-F$5)*'점수 계산기'!$C$27+F$5*'점수 계산기'!$C$29+'점수 계산기'!$C$32,0))</f>
        <v>101</v>
      </c>
      <c r="G62" s="27">
        <f>IF(OR($B62-G$5&gt;74, $B62-G$5=73, $B62-G$5=1, $B62-G$5&lt;0),"",ROUND(($B62-G$5)*'점수 계산기'!$C$27+G$5*'점수 계산기'!$C$29+'점수 계산기'!$C$32,0))</f>
        <v>101</v>
      </c>
      <c r="H62" s="27">
        <f>IF(OR($B62-H$5&gt;74, $B62-H$5=73, $B62-H$5=1, $B62-H$5&lt;0),"",ROUND(($B62-H$5)*'점수 계산기'!$C$27+H$5*'점수 계산기'!$C$29+'점수 계산기'!$C$32,0))</f>
        <v>101</v>
      </c>
      <c r="I62" s="27">
        <f>IF(OR($B62-I$5&gt;74, $B62-I$5=73, $B62-I$5=1, $B62-I$5&lt;0),"",ROUND(($B62-I$5)*'점수 계산기'!$C$27+I$5*'점수 계산기'!$C$29+'점수 계산기'!$C$32,0))</f>
        <v>101</v>
      </c>
      <c r="J62" s="27">
        <f>IF(OR($B62-J$5&gt;74, $B62-J$5=73, $B62-J$5=1, $B62-J$5&lt;0),"",ROUND(($B62-J$5)*'점수 계산기'!$C$27+J$5*'점수 계산기'!$C$29+'점수 계산기'!$C$32,0))</f>
        <v>101</v>
      </c>
      <c r="K62" s="27">
        <f>IF(OR($B62-K$5&gt;74, $B62-K$5=73, $B62-K$5=1, $B62-K$5&lt;0),"",ROUND(($B62-K$5)*'점수 계산기'!$C$27+K$5*'점수 계산기'!$C$29+'점수 계산기'!$C$32,0))</f>
        <v>101</v>
      </c>
      <c r="L62" s="27">
        <f>IF(OR($B62-L$5&gt;74, $B62-L$5=73, $B62-L$5=1, $B62-L$5&lt;0),"",ROUND(($B62-L$5)*'점수 계산기'!$C$27+L$5*'점수 계산기'!$C$29+'점수 계산기'!$C$32,0))</f>
        <v>101</v>
      </c>
      <c r="M62" s="27">
        <f>IF(OR($B62-M$5&gt;74, $B62-M$5=73, $B62-M$5=1, $B62-M$5&lt;0),"",ROUND(($B62-M$5)*'점수 계산기'!$C$27+M$5*'점수 계산기'!$C$29+'점수 계산기'!$C$32,0))</f>
        <v>101</v>
      </c>
      <c r="N62" s="27">
        <f>IF(OR($B62-N$5&gt;74, $B62-N$5=73, $B62-N$5=1, $B62-N$5&lt;0),"",ROUND(($B62-N$5)*'점수 계산기'!$C$27+N$5*'점수 계산기'!$C$29+'점수 계산기'!$C$32,0))</f>
        <v>101</v>
      </c>
      <c r="O62" s="27">
        <f>IF(OR($B62-O$5&gt;74, $B62-O$5=73, $B62-O$5=1, $B62-O$5&lt;0),"",ROUND(($B62-O$5)*'점수 계산기'!$C$27+O$5*'점수 계산기'!$C$29+'점수 계산기'!$C$32,0))</f>
        <v>102</v>
      </c>
      <c r="P62" s="27">
        <f>IF(OR($B62-P$5&gt;74, $B62-P$5=73, $B62-P$5=1, $B62-P$5&lt;0),"",ROUND(($B62-P$5)*'점수 계산기'!$C$27+P$5*'점수 계산기'!$C$29+'점수 계산기'!$C$32,0))</f>
        <v>102</v>
      </c>
      <c r="Q62" s="27">
        <f>IF(OR($B62-Q$5&gt;74, $B62-Q$5=73, $B62-Q$5=1, $B62-Q$5&lt;0),"",ROUND(($B62-Q$5)*'점수 계산기'!$C$27+Q$5*'점수 계산기'!$C$29+'점수 계산기'!$C$32,0))</f>
        <v>102</v>
      </c>
      <c r="R62" s="27">
        <f>IF(OR($B62-R$5&gt;74, $B62-R$5=73, $B62-R$5=1, $B62-R$5&lt;0),"",ROUND(($B62-R$5)*'점수 계산기'!$C$27+R$5*'점수 계산기'!$C$29+'점수 계산기'!$C$32,0))</f>
        <v>102</v>
      </c>
      <c r="S62" s="27">
        <f>IF(OR($B62-S$5&gt;74, $B62-S$5=73, $B62-S$5=1, $B62-S$5&lt;0),"",ROUND(($B62-S$5)*'점수 계산기'!$C$27+S$5*'점수 계산기'!$C$29+'점수 계산기'!$C$32,0))</f>
        <v>102</v>
      </c>
      <c r="T62" s="27">
        <f>IF(OR($B62-T$5&gt;74, $B62-T$5=73, $B62-T$5=1, $B62-T$5&lt;0),"",ROUND(($B62-T$5)*'점수 계산기'!$C$27+T$5*'점수 계산기'!$C$29+'점수 계산기'!$C$32,0))</f>
        <v>102</v>
      </c>
      <c r="U62" s="27">
        <f>IF(OR($B62-U$5&gt;74, $B62-U$5=73, $B62-U$5=1, $B62-U$5&lt;0),"",ROUND(($B62-U$5)*'점수 계산기'!$C$27+U$5*'점수 계산기'!$C$29+'점수 계산기'!$C$32,0))</f>
        <v>102</v>
      </c>
      <c r="V62" s="27">
        <f>IF(OR($B62-V$5&gt;74, $B62-V$5=73, $B62-V$5=1, $B62-V$5&lt;0),"",ROUND(($B62-V$5)*'점수 계산기'!$C$27+V$5*'점수 계산기'!$C$29+'점수 계산기'!$C$32,0))</f>
        <v>102</v>
      </c>
      <c r="W62" s="27">
        <f>IF(OR($B62-W$5&gt;74, $B62-W$5=73, $B62-W$5=1, $B62-W$5&lt;0),"",ROUND(($B62-W$5)*'점수 계산기'!$C$27+W$5*'점수 계산기'!$C$29+'점수 계산기'!$C$32,0))</f>
        <v>102</v>
      </c>
      <c r="X62" s="27">
        <f>IF(OR($B62-X$5&gt;74, $B62-X$5=73, $B62-X$5=1, $B62-X$5&lt;0),"",ROUND(($B62-X$5)*'점수 계산기'!$C$27+X$5*'점수 계산기'!$C$29+'점수 계산기'!$C$32,0))</f>
        <v>102</v>
      </c>
      <c r="Y62" s="27">
        <f>IF(OR($B62-Y$5&gt;74, $B62-Y$5=73, $B62-Y$5=1, $B62-Y$5&lt;0),"",ROUND(($B62-Y$5)*'점수 계산기'!$C$27+Y$5*'점수 계산기'!$C$29+'점수 계산기'!$C$32,0))</f>
        <v>102</v>
      </c>
      <c r="Z62" s="27">
        <f>IF(OR($B62-Z$5&gt;74, $B62-Z$5=73, $B62-Z$5=1, $B62-Z$5&lt;0),"",ROUND(($B62-Z$5)*'점수 계산기'!$C$27+Z$5*'점수 계산기'!$C$29+'점수 계산기'!$C$32,0))</f>
        <v>102</v>
      </c>
      <c r="AA62" s="28">
        <f>IF(OR($B62-AA$5&gt;74, $B62-AA$5=73, $B62-AA$5=1, $B62-AA$5&lt;0),"",ROUND(($B62-AA$5)*'점수 계산기'!$C$27+AA$5*'점수 계산기'!$C$29+'점수 계산기'!$C$32,0))</f>
        <v>102</v>
      </c>
      <c r="AB62" s="10"/>
      <c r="AC62" s="10">
        <f t="shared" si="6"/>
        <v>101</v>
      </c>
      <c r="AD62" s="10">
        <f t="shared" si="7"/>
        <v>102</v>
      </c>
      <c r="AE62" s="10" t="str">
        <f t="shared" si="8"/>
        <v>101 ~ 102</v>
      </c>
      <c r="AF62" s="10">
        <f t="shared" si="4"/>
        <v>5</v>
      </c>
      <c r="AG62" s="10">
        <f t="shared" si="4"/>
        <v>5</v>
      </c>
      <c r="AH62" s="10">
        <f t="shared" si="5"/>
        <v>5</v>
      </c>
      <c r="AI62" s="10" t="str">
        <f t="shared" si="0"/>
        <v>5등급</v>
      </c>
      <c r="AJ62" s="11" t="e">
        <f>IF(AC62=AD62,VLOOKUP(AE62,'인원 입력 기능'!$B$5:$F$102,6,0), VLOOKUP(AC62,'인원 입력 기능'!$B$5:$F$102,6,0)&amp;" ~ "&amp;VLOOKUP(AD62,'인원 입력 기능'!$B$5:$F$102,6,0))</f>
        <v>#REF!</v>
      </c>
    </row>
    <row r="63" spans="1:36" ht="21" customHeight="1" x14ac:dyDescent="0.45">
      <c r="A63" s="7"/>
      <c r="B63" s="39">
        <v>43</v>
      </c>
      <c r="C63" s="27">
        <f>IF(OR($B63-C$5&gt;74, $B63-C$5=73, $B63-C$5=1, $B63-C$5&lt;0),"",ROUND(($B63-C$5)*'점수 계산기'!$C$27+C$5*'점수 계산기'!$C$29+'점수 계산기'!$C$32,0))</f>
        <v>100</v>
      </c>
      <c r="D63" s="27">
        <f>IF(OR($B63-D$5&gt;74, $B63-D$5=73, $B63-D$5=1, $B63-D$5&lt;0),"",ROUND(($B63-D$5)*'점수 계산기'!$C$27+D$5*'점수 계산기'!$C$29+'점수 계산기'!$C$32,0))</f>
        <v>100</v>
      </c>
      <c r="E63" s="27">
        <f>IF(OR($B63-E$5&gt;74, $B63-E$5=73, $B63-E$5=1, $B63-E$5&lt;0),"",ROUND(($B63-E$5)*'점수 계산기'!$C$27+E$5*'점수 계산기'!$C$29+'점수 계산기'!$C$32,0))</f>
        <v>100</v>
      </c>
      <c r="F63" s="27">
        <f>IF(OR($B63-F$5&gt;74, $B63-F$5=73, $B63-F$5=1, $B63-F$5&lt;0),"",ROUND(($B63-F$5)*'점수 계산기'!$C$27+F$5*'점수 계산기'!$C$29+'점수 계산기'!$C$32,0))</f>
        <v>100</v>
      </c>
      <c r="G63" s="27">
        <f>IF(OR($B63-G$5&gt;74, $B63-G$5=73, $B63-G$5=1, $B63-G$5&lt;0),"",ROUND(($B63-G$5)*'점수 계산기'!$C$27+G$5*'점수 계산기'!$C$29+'점수 계산기'!$C$32,0))</f>
        <v>100</v>
      </c>
      <c r="H63" s="27">
        <f>IF(OR($B63-H$5&gt;74, $B63-H$5=73, $B63-H$5=1, $B63-H$5&lt;0),"",ROUND(($B63-H$5)*'점수 계산기'!$C$27+H$5*'점수 계산기'!$C$29+'점수 계산기'!$C$32,0))</f>
        <v>100</v>
      </c>
      <c r="I63" s="27">
        <f>IF(OR($B63-I$5&gt;74, $B63-I$5=73, $B63-I$5=1, $B63-I$5&lt;0),"",ROUND(($B63-I$5)*'점수 계산기'!$C$27+I$5*'점수 계산기'!$C$29+'점수 계산기'!$C$32,0))</f>
        <v>100</v>
      </c>
      <c r="J63" s="27">
        <f>IF(OR($B63-J$5&gt;74, $B63-J$5=73, $B63-J$5=1, $B63-J$5&lt;0),"",ROUND(($B63-J$5)*'점수 계산기'!$C$27+J$5*'점수 계산기'!$C$29+'점수 계산기'!$C$32,0))</f>
        <v>100</v>
      </c>
      <c r="K63" s="27">
        <f>IF(OR($B63-K$5&gt;74, $B63-K$5=73, $B63-K$5=1, $B63-K$5&lt;0),"",ROUND(($B63-K$5)*'점수 계산기'!$C$27+K$5*'점수 계산기'!$C$29+'점수 계산기'!$C$32,0))</f>
        <v>101</v>
      </c>
      <c r="L63" s="27">
        <f>IF(OR($B63-L$5&gt;74, $B63-L$5=73, $B63-L$5=1, $B63-L$5&lt;0),"",ROUND(($B63-L$5)*'점수 계산기'!$C$27+L$5*'점수 계산기'!$C$29+'점수 계산기'!$C$32,0))</f>
        <v>101</v>
      </c>
      <c r="M63" s="27">
        <f>IF(OR($B63-M$5&gt;74, $B63-M$5=73, $B63-M$5=1, $B63-M$5&lt;0),"",ROUND(($B63-M$5)*'점수 계산기'!$C$27+M$5*'점수 계산기'!$C$29+'점수 계산기'!$C$32,0))</f>
        <v>101</v>
      </c>
      <c r="N63" s="27">
        <f>IF(OR($B63-N$5&gt;74, $B63-N$5=73, $B63-N$5=1, $B63-N$5&lt;0),"",ROUND(($B63-N$5)*'점수 계산기'!$C$27+N$5*'점수 계산기'!$C$29+'점수 계산기'!$C$32,0))</f>
        <v>101</v>
      </c>
      <c r="O63" s="27">
        <f>IF(OR($B63-O$5&gt;74, $B63-O$5=73, $B63-O$5=1, $B63-O$5&lt;0),"",ROUND(($B63-O$5)*'점수 계산기'!$C$27+O$5*'점수 계산기'!$C$29+'점수 계산기'!$C$32,0))</f>
        <v>101</v>
      </c>
      <c r="P63" s="27">
        <f>IF(OR($B63-P$5&gt;74, $B63-P$5=73, $B63-P$5=1, $B63-P$5&lt;0),"",ROUND(($B63-P$5)*'점수 계산기'!$C$27+P$5*'점수 계산기'!$C$29+'점수 계산기'!$C$32,0))</f>
        <v>101</v>
      </c>
      <c r="Q63" s="27">
        <f>IF(OR($B63-Q$5&gt;74, $B63-Q$5=73, $B63-Q$5=1, $B63-Q$5&lt;0),"",ROUND(($B63-Q$5)*'점수 계산기'!$C$27+Q$5*'점수 계산기'!$C$29+'점수 계산기'!$C$32,0))</f>
        <v>101</v>
      </c>
      <c r="R63" s="27">
        <f>IF(OR($B63-R$5&gt;74, $B63-R$5=73, $B63-R$5=1, $B63-R$5&lt;0),"",ROUND(($B63-R$5)*'점수 계산기'!$C$27+R$5*'점수 계산기'!$C$29+'점수 계산기'!$C$32,0))</f>
        <v>101</v>
      </c>
      <c r="S63" s="27">
        <f>IF(OR($B63-S$5&gt;74, $B63-S$5=73, $B63-S$5=1, $B63-S$5&lt;0),"",ROUND(($B63-S$5)*'점수 계산기'!$C$27+S$5*'점수 계산기'!$C$29+'점수 계산기'!$C$32,0))</f>
        <v>101</v>
      </c>
      <c r="T63" s="27">
        <f>IF(OR($B63-T$5&gt;74, $B63-T$5=73, $B63-T$5=1, $B63-T$5&lt;0),"",ROUND(($B63-T$5)*'점수 계산기'!$C$27+T$5*'점수 계산기'!$C$29+'점수 계산기'!$C$32,0))</f>
        <v>101</v>
      </c>
      <c r="U63" s="27">
        <f>IF(OR($B63-U$5&gt;74, $B63-U$5=73, $B63-U$5=1, $B63-U$5&lt;0),"",ROUND(($B63-U$5)*'점수 계산기'!$C$27+U$5*'점수 계산기'!$C$29+'점수 계산기'!$C$32,0))</f>
        <v>101</v>
      </c>
      <c r="V63" s="27">
        <f>IF(OR($B63-V$5&gt;74, $B63-V$5=73, $B63-V$5=1, $B63-V$5&lt;0),"",ROUND(($B63-V$5)*'점수 계산기'!$C$27+V$5*'점수 계산기'!$C$29+'점수 계산기'!$C$32,0))</f>
        <v>101</v>
      </c>
      <c r="W63" s="27">
        <f>IF(OR($B63-W$5&gt;74, $B63-W$5=73, $B63-W$5=1, $B63-W$5&lt;0),"",ROUND(($B63-W$5)*'점수 계산기'!$C$27+W$5*'점수 계산기'!$C$29+'점수 계산기'!$C$32,0))</f>
        <v>101</v>
      </c>
      <c r="X63" s="27">
        <f>IF(OR($B63-X$5&gt;74, $B63-X$5=73, $B63-X$5=1, $B63-X$5&lt;0),"",ROUND(($B63-X$5)*'점수 계산기'!$C$27+X$5*'점수 계산기'!$C$29+'점수 계산기'!$C$32,0))</f>
        <v>101</v>
      </c>
      <c r="Y63" s="27">
        <f>IF(OR($B63-Y$5&gt;74, $B63-Y$5=73, $B63-Y$5=1, $B63-Y$5&lt;0),"",ROUND(($B63-Y$5)*'점수 계산기'!$C$27+Y$5*'점수 계산기'!$C$29+'점수 계산기'!$C$32,0))</f>
        <v>101</v>
      </c>
      <c r="Z63" s="27">
        <f>IF(OR($B63-Z$5&gt;74, $B63-Z$5=73, $B63-Z$5=1, $B63-Z$5&lt;0),"",ROUND(($B63-Z$5)*'점수 계산기'!$C$27+Z$5*'점수 계산기'!$C$29+'점수 계산기'!$C$32,0))</f>
        <v>101</v>
      </c>
      <c r="AA63" s="28">
        <f>IF(OR($B63-AA$5&gt;74, $B63-AA$5=73, $B63-AA$5=1, $B63-AA$5&lt;0),"",ROUND(($B63-AA$5)*'점수 계산기'!$C$27+AA$5*'점수 계산기'!$C$29+'점수 계산기'!$C$32,0))</f>
        <v>101</v>
      </c>
      <c r="AB63" s="10"/>
      <c r="AC63" s="10">
        <f t="shared" si="6"/>
        <v>100</v>
      </c>
      <c r="AD63" s="10">
        <f t="shared" si="7"/>
        <v>101</v>
      </c>
      <c r="AE63" s="10" t="str">
        <f t="shared" si="8"/>
        <v>100 ~ 101</v>
      </c>
      <c r="AF63" s="10">
        <f t="shared" si="4"/>
        <v>5</v>
      </c>
      <c r="AG63" s="10">
        <f t="shared" si="4"/>
        <v>5</v>
      </c>
      <c r="AH63" s="10">
        <f t="shared" si="5"/>
        <v>5</v>
      </c>
      <c r="AI63" s="10" t="str">
        <f t="shared" si="0"/>
        <v>5등급</v>
      </c>
      <c r="AJ63" s="11" t="e">
        <f>IF(AC63=AD63,VLOOKUP(AE63,'인원 입력 기능'!$B$5:$F$102,6,0), VLOOKUP(AC63,'인원 입력 기능'!$B$5:$F$102,6,0)&amp;" ~ "&amp;VLOOKUP(AD63,'인원 입력 기능'!$B$5:$F$102,6,0))</f>
        <v>#REF!</v>
      </c>
    </row>
    <row r="64" spans="1:36" ht="21" customHeight="1" x14ac:dyDescent="0.45">
      <c r="A64" s="7"/>
      <c r="B64" s="39">
        <v>42</v>
      </c>
      <c r="C64" s="27">
        <f>IF(OR($B64-C$5&gt;74, $B64-C$5=73, $B64-C$5=1, $B64-C$5&lt;0),"",ROUND(($B64-C$5)*'점수 계산기'!$C$27+C$5*'점수 계산기'!$C$29+'점수 계산기'!$C$32,0))</f>
        <v>99</v>
      </c>
      <c r="D64" s="27">
        <f>IF(OR($B64-D$5&gt;74, $B64-D$5=73, $B64-D$5=1, $B64-D$5&lt;0),"",ROUND(($B64-D$5)*'점수 계산기'!$C$27+D$5*'점수 계산기'!$C$29+'점수 계산기'!$C$32,0))</f>
        <v>99</v>
      </c>
      <c r="E64" s="27">
        <f>IF(OR($B64-E$5&gt;74, $B64-E$5=73, $B64-E$5=1, $B64-E$5&lt;0),"",ROUND(($B64-E$5)*'점수 계산기'!$C$27+E$5*'점수 계산기'!$C$29+'점수 계산기'!$C$32,0))</f>
        <v>99</v>
      </c>
      <c r="F64" s="27">
        <f>IF(OR($B64-F$5&gt;74, $B64-F$5=73, $B64-F$5=1, $B64-F$5&lt;0),"",ROUND(($B64-F$5)*'점수 계산기'!$C$27+F$5*'점수 계산기'!$C$29+'점수 계산기'!$C$32,0))</f>
        <v>99</v>
      </c>
      <c r="G64" s="27">
        <f>IF(OR($B64-G$5&gt;74, $B64-G$5=73, $B64-G$5=1, $B64-G$5&lt;0),"",ROUND(($B64-G$5)*'점수 계산기'!$C$27+G$5*'점수 계산기'!$C$29+'점수 계산기'!$C$32,0))</f>
        <v>100</v>
      </c>
      <c r="H64" s="27">
        <f>IF(OR($B64-H$5&gt;74, $B64-H$5=73, $B64-H$5=1, $B64-H$5&lt;0),"",ROUND(($B64-H$5)*'점수 계산기'!$C$27+H$5*'점수 계산기'!$C$29+'점수 계산기'!$C$32,0))</f>
        <v>100</v>
      </c>
      <c r="I64" s="27">
        <f>IF(OR($B64-I$5&gt;74, $B64-I$5=73, $B64-I$5=1, $B64-I$5&lt;0),"",ROUND(($B64-I$5)*'점수 계산기'!$C$27+I$5*'점수 계산기'!$C$29+'점수 계산기'!$C$32,0))</f>
        <v>100</v>
      </c>
      <c r="J64" s="27">
        <f>IF(OR($B64-J$5&gt;74, $B64-J$5=73, $B64-J$5=1, $B64-J$5&lt;0),"",ROUND(($B64-J$5)*'점수 계산기'!$C$27+J$5*'점수 계산기'!$C$29+'점수 계산기'!$C$32,0))</f>
        <v>100</v>
      </c>
      <c r="K64" s="27">
        <f>IF(OR($B64-K$5&gt;74, $B64-K$5=73, $B64-K$5=1, $B64-K$5&lt;0),"",ROUND(($B64-K$5)*'점수 계산기'!$C$27+K$5*'점수 계산기'!$C$29+'점수 계산기'!$C$32,0))</f>
        <v>100</v>
      </c>
      <c r="L64" s="27">
        <f>IF(OR($B64-L$5&gt;74, $B64-L$5=73, $B64-L$5=1, $B64-L$5&lt;0),"",ROUND(($B64-L$5)*'점수 계산기'!$C$27+L$5*'점수 계산기'!$C$29+'점수 계산기'!$C$32,0))</f>
        <v>100</v>
      </c>
      <c r="M64" s="27">
        <f>IF(OR($B64-M$5&gt;74, $B64-M$5=73, $B64-M$5=1, $B64-M$5&lt;0),"",ROUND(($B64-M$5)*'점수 계산기'!$C$27+M$5*'점수 계산기'!$C$29+'점수 계산기'!$C$32,0))</f>
        <v>100</v>
      </c>
      <c r="N64" s="27">
        <f>IF(OR($B64-N$5&gt;74, $B64-N$5=73, $B64-N$5=1, $B64-N$5&lt;0),"",ROUND(($B64-N$5)*'점수 계산기'!$C$27+N$5*'점수 계산기'!$C$29+'점수 계산기'!$C$32,0))</f>
        <v>100</v>
      </c>
      <c r="O64" s="27">
        <f>IF(OR($B64-O$5&gt;74, $B64-O$5=73, $B64-O$5=1, $B64-O$5&lt;0),"",ROUND(($B64-O$5)*'점수 계산기'!$C$27+O$5*'점수 계산기'!$C$29+'점수 계산기'!$C$32,0))</f>
        <v>100</v>
      </c>
      <c r="P64" s="27">
        <f>IF(OR($B64-P$5&gt;74, $B64-P$5=73, $B64-P$5=1, $B64-P$5&lt;0),"",ROUND(($B64-P$5)*'점수 계산기'!$C$27+P$5*'점수 계산기'!$C$29+'점수 계산기'!$C$32,0))</f>
        <v>100</v>
      </c>
      <c r="Q64" s="27">
        <f>IF(OR($B64-Q$5&gt;74, $B64-Q$5=73, $B64-Q$5=1, $B64-Q$5&lt;0),"",ROUND(($B64-Q$5)*'점수 계산기'!$C$27+Q$5*'점수 계산기'!$C$29+'점수 계산기'!$C$32,0))</f>
        <v>100</v>
      </c>
      <c r="R64" s="27">
        <f>IF(OR($B64-R$5&gt;74, $B64-R$5=73, $B64-R$5=1, $B64-R$5&lt;0),"",ROUND(($B64-R$5)*'점수 계산기'!$C$27+R$5*'점수 계산기'!$C$29+'점수 계산기'!$C$32,0))</f>
        <v>100</v>
      </c>
      <c r="S64" s="27">
        <f>IF(OR($B64-S$5&gt;74, $B64-S$5=73, $B64-S$5=1, $B64-S$5&lt;0),"",ROUND(($B64-S$5)*'점수 계산기'!$C$27+S$5*'점수 계산기'!$C$29+'점수 계산기'!$C$32,0))</f>
        <v>100</v>
      </c>
      <c r="T64" s="27">
        <f>IF(OR($B64-T$5&gt;74, $B64-T$5=73, $B64-T$5=1, $B64-T$5&lt;0),"",ROUND(($B64-T$5)*'점수 계산기'!$C$27+T$5*'점수 계산기'!$C$29+'점수 계산기'!$C$32,0))</f>
        <v>100</v>
      </c>
      <c r="U64" s="27">
        <f>IF(OR($B64-U$5&gt;74, $B64-U$5=73, $B64-U$5=1, $B64-U$5&lt;0),"",ROUND(($B64-U$5)*'점수 계산기'!$C$27+U$5*'점수 계산기'!$C$29+'점수 계산기'!$C$32,0))</f>
        <v>100</v>
      </c>
      <c r="V64" s="27">
        <f>IF(OR($B64-V$5&gt;74, $B64-V$5=73, $B64-V$5=1, $B64-V$5&lt;0),"",ROUND(($B64-V$5)*'점수 계산기'!$C$27+V$5*'점수 계산기'!$C$29+'점수 계산기'!$C$32,0))</f>
        <v>100</v>
      </c>
      <c r="W64" s="27">
        <f>IF(OR($B64-W$5&gt;74, $B64-W$5=73, $B64-W$5=1, $B64-W$5&lt;0),"",ROUND(($B64-W$5)*'점수 계산기'!$C$27+W$5*'점수 계산기'!$C$29+'점수 계산기'!$C$32,0))</f>
        <v>100</v>
      </c>
      <c r="X64" s="27">
        <f>IF(OR($B64-X$5&gt;74, $B64-X$5=73, $B64-X$5=1, $B64-X$5&lt;0),"",ROUND(($B64-X$5)*'점수 계산기'!$C$27+X$5*'점수 계산기'!$C$29+'점수 계산기'!$C$32,0))</f>
        <v>100</v>
      </c>
      <c r="Y64" s="27">
        <f>IF(OR($B64-Y$5&gt;74, $B64-Y$5=73, $B64-Y$5=1, $B64-Y$5&lt;0),"",ROUND(($B64-Y$5)*'점수 계산기'!$C$27+Y$5*'점수 계산기'!$C$29+'점수 계산기'!$C$32,0))</f>
        <v>100</v>
      </c>
      <c r="Z64" s="27">
        <f>IF(OR($B64-Z$5&gt;74, $B64-Z$5=73, $B64-Z$5=1, $B64-Z$5&lt;0),"",ROUND(($B64-Z$5)*'점수 계산기'!$C$27+Z$5*'점수 계산기'!$C$29+'점수 계산기'!$C$32,0))</f>
        <v>100</v>
      </c>
      <c r="AA64" s="28">
        <f>IF(OR($B64-AA$5&gt;74, $B64-AA$5=73, $B64-AA$5=1, $B64-AA$5&lt;0),"",ROUND(($B64-AA$5)*'점수 계산기'!$C$27+AA$5*'점수 계산기'!$C$29+'점수 계산기'!$C$32,0))</f>
        <v>101</v>
      </c>
      <c r="AB64" s="10"/>
      <c r="AC64" s="10">
        <f t="shared" si="6"/>
        <v>99</v>
      </c>
      <c r="AD64" s="10">
        <f t="shared" si="7"/>
        <v>101</v>
      </c>
      <c r="AE64" s="10" t="str">
        <f t="shared" si="8"/>
        <v>99 ~ 101</v>
      </c>
      <c r="AF64" s="10">
        <f t="shared" si="4"/>
        <v>5</v>
      </c>
      <c r="AG64" s="10">
        <f t="shared" si="4"/>
        <v>5</v>
      </c>
      <c r="AH64" s="10">
        <f t="shared" si="5"/>
        <v>5</v>
      </c>
      <c r="AI64" s="10" t="str">
        <f t="shared" si="0"/>
        <v>5등급</v>
      </c>
      <c r="AJ64" s="11" t="e">
        <f>IF(AC64=AD64,VLOOKUP(AE64,'인원 입력 기능'!$B$5:$F$102,6,0), VLOOKUP(AC64,'인원 입력 기능'!$B$5:$F$102,6,0)&amp;" ~ "&amp;VLOOKUP(AD64,'인원 입력 기능'!$B$5:$F$102,6,0))</f>
        <v>#REF!</v>
      </c>
    </row>
    <row r="65" spans="1:36" ht="21" customHeight="1" x14ac:dyDescent="0.45">
      <c r="A65" s="7"/>
      <c r="B65" s="39">
        <v>41</v>
      </c>
      <c r="C65" s="27">
        <f>IF(OR($B65-C$5&gt;74, $B65-C$5=73, $B65-C$5=1, $B65-C$5&lt;0),"",ROUND(($B65-C$5)*'점수 계산기'!$C$27+C$5*'점수 계산기'!$C$29+'점수 계산기'!$C$32,0))</f>
        <v>98</v>
      </c>
      <c r="D65" s="27">
        <f>IF(OR($B65-D$5&gt;74, $B65-D$5=73, $B65-D$5=1, $B65-D$5&lt;0),"",ROUND(($B65-D$5)*'점수 계산기'!$C$27+D$5*'점수 계산기'!$C$29+'점수 계산기'!$C$32,0))</f>
        <v>99</v>
      </c>
      <c r="E65" s="27">
        <f>IF(OR($B65-E$5&gt;74, $B65-E$5=73, $B65-E$5=1, $B65-E$5&lt;0),"",ROUND(($B65-E$5)*'점수 계산기'!$C$27+E$5*'점수 계산기'!$C$29+'점수 계산기'!$C$32,0))</f>
        <v>99</v>
      </c>
      <c r="F65" s="27">
        <f>IF(OR($B65-F$5&gt;74, $B65-F$5=73, $B65-F$5=1, $B65-F$5&lt;0),"",ROUND(($B65-F$5)*'점수 계산기'!$C$27+F$5*'점수 계산기'!$C$29+'점수 계산기'!$C$32,0))</f>
        <v>99</v>
      </c>
      <c r="G65" s="27">
        <f>IF(OR($B65-G$5&gt;74, $B65-G$5=73, $B65-G$5=1, $B65-G$5&lt;0),"",ROUND(($B65-G$5)*'점수 계산기'!$C$27+G$5*'점수 계산기'!$C$29+'점수 계산기'!$C$32,0))</f>
        <v>99</v>
      </c>
      <c r="H65" s="27">
        <f>IF(OR($B65-H$5&gt;74, $B65-H$5=73, $B65-H$5=1, $B65-H$5&lt;0),"",ROUND(($B65-H$5)*'점수 계산기'!$C$27+H$5*'점수 계산기'!$C$29+'점수 계산기'!$C$32,0))</f>
        <v>99</v>
      </c>
      <c r="I65" s="27">
        <f>IF(OR($B65-I$5&gt;74, $B65-I$5=73, $B65-I$5=1, $B65-I$5&lt;0),"",ROUND(($B65-I$5)*'점수 계산기'!$C$27+I$5*'점수 계산기'!$C$29+'점수 계산기'!$C$32,0))</f>
        <v>99</v>
      </c>
      <c r="J65" s="27">
        <f>IF(OR($B65-J$5&gt;74, $B65-J$5=73, $B65-J$5=1, $B65-J$5&lt;0),"",ROUND(($B65-J$5)*'점수 계산기'!$C$27+J$5*'점수 계산기'!$C$29+'점수 계산기'!$C$32,0))</f>
        <v>99</v>
      </c>
      <c r="K65" s="27">
        <f>IF(OR($B65-K$5&gt;74, $B65-K$5=73, $B65-K$5=1, $B65-K$5&lt;0),"",ROUND(($B65-K$5)*'점수 계산기'!$C$27+K$5*'점수 계산기'!$C$29+'점수 계산기'!$C$32,0))</f>
        <v>99</v>
      </c>
      <c r="L65" s="27">
        <f>IF(OR($B65-L$5&gt;74, $B65-L$5=73, $B65-L$5=1, $B65-L$5&lt;0),"",ROUND(($B65-L$5)*'점수 계산기'!$C$27+L$5*'점수 계산기'!$C$29+'점수 계산기'!$C$32,0))</f>
        <v>99</v>
      </c>
      <c r="M65" s="27">
        <f>IF(OR($B65-M$5&gt;74, $B65-M$5=73, $B65-M$5=1, $B65-M$5&lt;0),"",ROUND(($B65-M$5)*'점수 계산기'!$C$27+M$5*'점수 계산기'!$C$29+'점수 계산기'!$C$32,0))</f>
        <v>99</v>
      </c>
      <c r="N65" s="27">
        <f>IF(OR($B65-N$5&gt;74, $B65-N$5=73, $B65-N$5=1, $B65-N$5&lt;0),"",ROUND(($B65-N$5)*'점수 계산기'!$C$27+N$5*'점수 계산기'!$C$29+'점수 계산기'!$C$32,0))</f>
        <v>99</v>
      </c>
      <c r="O65" s="27">
        <f>IF(OR($B65-O$5&gt;74, $B65-O$5=73, $B65-O$5=1, $B65-O$5&lt;0),"",ROUND(($B65-O$5)*'점수 계산기'!$C$27+O$5*'점수 계산기'!$C$29+'점수 계산기'!$C$32,0))</f>
        <v>99</v>
      </c>
      <c r="P65" s="27">
        <f>IF(OR($B65-P$5&gt;74, $B65-P$5=73, $B65-P$5=1, $B65-P$5&lt;0),"",ROUND(($B65-P$5)*'점수 계산기'!$C$27+P$5*'점수 계산기'!$C$29+'점수 계산기'!$C$32,0))</f>
        <v>99</v>
      </c>
      <c r="Q65" s="27">
        <f>IF(OR($B65-Q$5&gt;74, $B65-Q$5=73, $B65-Q$5=1, $B65-Q$5&lt;0),"",ROUND(($B65-Q$5)*'점수 계산기'!$C$27+Q$5*'점수 계산기'!$C$29+'점수 계산기'!$C$32,0))</f>
        <v>99</v>
      </c>
      <c r="R65" s="27">
        <f>IF(OR($B65-R$5&gt;74, $B65-R$5=73, $B65-R$5=1, $B65-R$5&lt;0),"",ROUND(($B65-R$5)*'점수 계산기'!$C$27+R$5*'점수 계산기'!$C$29+'점수 계산기'!$C$32,0))</f>
        <v>99</v>
      </c>
      <c r="S65" s="27">
        <f>IF(OR($B65-S$5&gt;74, $B65-S$5=73, $B65-S$5=1, $B65-S$5&lt;0),"",ROUND(($B65-S$5)*'점수 계산기'!$C$27+S$5*'점수 계산기'!$C$29+'점수 계산기'!$C$32,0))</f>
        <v>99</v>
      </c>
      <c r="T65" s="27">
        <f>IF(OR($B65-T$5&gt;74, $B65-T$5=73, $B65-T$5=1, $B65-T$5&lt;0),"",ROUND(($B65-T$5)*'점수 계산기'!$C$27+T$5*'점수 계산기'!$C$29+'점수 계산기'!$C$32,0))</f>
        <v>99</v>
      </c>
      <c r="U65" s="27">
        <f>IF(OR($B65-U$5&gt;74, $B65-U$5=73, $B65-U$5=1, $B65-U$5&lt;0),"",ROUND(($B65-U$5)*'점수 계산기'!$C$27+U$5*'점수 계산기'!$C$29+'점수 계산기'!$C$32,0))</f>
        <v>99</v>
      </c>
      <c r="V65" s="27">
        <f>IF(OR($B65-V$5&gt;74, $B65-V$5=73, $B65-V$5=1, $B65-V$5&lt;0),"",ROUND(($B65-V$5)*'점수 계산기'!$C$27+V$5*'점수 계산기'!$C$29+'점수 계산기'!$C$32,0))</f>
        <v>99</v>
      </c>
      <c r="W65" s="27">
        <f>IF(OR($B65-W$5&gt;74, $B65-W$5=73, $B65-W$5=1, $B65-W$5&lt;0),"",ROUND(($B65-W$5)*'점수 계산기'!$C$27+W$5*'점수 계산기'!$C$29+'점수 계산기'!$C$32,0))</f>
        <v>99</v>
      </c>
      <c r="X65" s="27">
        <f>IF(OR($B65-X$5&gt;74, $B65-X$5=73, $B65-X$5=1, $B65-X$5&lt;0),"",ROUND(($B65-X$5)*'점수 계산기'!$C$27+X$5*'점수 계산기'!$C$29+'점수 계산기'!$C$32,0))</f>
        <v>100</v>
      </c>
      <c r="Y65" s="27">
        <f>IF(OR($B65-Y$5&gt;74, $B65-Y$5=73, $B65-Y$5=1, $B65-Y$5&lt;0),"",ROUND(($B65-Y$5)*'점수 계산기'!$C$27+Y$5*'점수 계산기'!$C$29+'점수 계산기'!$C$32,0))</f>
        <v>100</v>
      </c>
      <c r="Z65" s="27">
        <f>IF(OR($B65-Z$5&gt;74, $B65-Z$5=73, $B65-Z$5=1, $B65-Z$5&lt;0),"",ROUND(($B65-Z$5)*'점수 계산기'!$C$27+Z$5*'점수 계산기'!$C$29+'점수 계산기'!$C$32,0))</f>
        <v>100</v>
      </c>
      <c r="AA65" s="28">
        <f>IF(OR($B65-AA$5&gt;74, $B65-AA$5=73, $B65-AA$5=1, $B65-AA$5&lt;0),"",ROUND(($B65-AA$5)*'점수 계산기'!$C$27+AA$5*'점수 계산기'!$C$29+'점수 계산기'!$C$32,0))</f>
        <v>100</v>
      </c>
      <c r="AB65" s="10"/>
      <c r="AC65" s="10">
        <f t="shared" si="6"/>
        <v>98</v>
      </c>
      <c r="AD65" s="10">
        <f t="shared" si="7"/>
        <v>100</v>
      </c>
      <c r="AE65" s="10" t="str">
        <f t="shared" si="8"/>
        <v>98 ~ 100</v>
      </c>
      <c r="AF65" s="10">
        <f t="shared" si="4"/>
        <v>5</v>
      </c>
      <c r="AG65" s="10">
        <f t="shared" si="4"/>
        <v>5</v>
      </c>
      <c r="AH65" s="10">
        <f t="shared" si="5"/>
        <v>5</v>
      </c>
      <c r="AI65" s="10" t="str">
        <f t="shared" si="0"/>
        <v>5등급</v>
      </c>
      <c r="AJ65" s="11" t="e">
        <f>IF(AC65=AD65,VLOOKUP(AE65,'인원 입력 기능'!$B$5:$F$102,6,0), VLOOKUP(AC65,'인원 입력 기능'!$B$5:$F$102,6,0)&amp;" ~ "&amp;VLOOKUP(AD65,'인원 입력 기능'!$B$5:$F$102,6,0))</f>
        <v>#REF!</v>
      </c>
    </row>
    <row r="66" spans="1:36" ht="21" customHeight="1" x14ac:dyDescent="0.45">
      <c r="A66" s="7"/>
      <c r="B66" s="34">
        <v>40</v>
      </c>
      <c r="C66" s="19">
        <f>IF(OR($B66-C$5&gt;74, $B66-C$5=73, $B66-C$5=1, $B66-C$5&lt;0),"",ROUND(($B66-C$5)*'점수 계산기'!$C$27+C$5*'점수 계산기'!$C$29+'점수 계산기'!$C$32,0))</f>
        <v>98</v>
      </c>
      <c r="D66" s="19">
        <f>IF(OR($B66-D$5&gt;74, $B66-D$5=73, $B66-D$5=1, $B66-D$5&lt;0),"",ROUND(($B66-D$5)*'점수 계산기'!$C$27+D$5*'점수 계산기'!$C$29+'점수 계산기'!$C$32,0))</f>
        <v>98</v>
      </c>
      <c r="E66" s="19">
        <f>IF(OR($B66-E$5&gt;74, $B66-E$5=73, $B66-E$5=1, $B66-E$5&lt;0),"",ROUND(($B66-E$5)*'점수 계산기'!$C$27+E$5*'점수 계산기'!$C$29+'점수 계산기'!$C$32,0))</f>
        <v>98</v>
      </c>
      <c r="F66" s="19">
        <f>IF(OR($B66-F$5&gt;74, $B66-F$5=73, $B66-F$5=1, $B66-F$5&lt;0),"",ROUND(($B66-F$5)*'점수 계산기'!$C$27+F$5*'점수 계산기'!$C$29+'점수 계산기'!$C$32,0))</f>
        <v>98</v>
      </c>
      <c r="G66" s="19">
        <f>IF(OR($B66-G$5&gt;74, $B66-G$5=73, $B66-G$5=1, $B66-G$5&lt;0),"",ROUND(($B66-G$5)*'점수 계산기'!$C$27+G$5*'점수 계산기'!$C$29+'점수 계산기'!$C$32,0))</f>
        <v>98</v>
      </c>
      <c r="H66" s="19">
        <f>IF(OR($B66-H$5&gt;74, $B66-H$5=73, $B66-H$5=1, $B66-H$5&lt;0),"",ROUND(($B66-H$5)*'점수 계산기'!$C$27+H$5*'점수 계산기'!$C$29+'점수 계산기'!$C$32,0))</f>
        <v>98</v>
      </c>
      <c r="I66" s="19">
        <f>IF(OR($B66-I$5&gt;74, $B66-I$5=73, $B66-I$5=1, $B66-I$5&lt;0),"",ROUND(($B66-I$5)*'점수 계산기'!$C$27+I$5*'점수 계산기'!$C$29+'점수 계산기'!$C$32,0))</f>
        <v>98</v>
      </c>
      <c r="J66" s="19">
        <f>IF(OR($B66-J$5&gt;74, $B66-J$5=73, $B66-J$5=1, $B66-J$5&lt;0),"",ROUND(($B66-J$5)*'점수 계산기'!$C$27+J$5*'점수 계산기'!$C$29+'점수 계산기'!$C$32,0))</f>
        <v>98</v>
      </c>
      <c r="K66" s="19">
        <f>IF(OR($B66-K$5&gt;74, $B66-K$5=73, $B66-K$5=1, $B66-K$5&lt;0),"",ROUND(($B66-K$5)*'점수 계산기'!$C$27+K$5*'점수 계산기'!$C$29+'점수 계산기'!$C$32,0))</f>
        <v>98</v>
      </c>
      <c r="L66" s="19">
        <f>IF(OR($B66-L$5&gt;74, $B66-L$5=73, $B66-L$5=1, $B66-L$5&lt;0),"",ROUND(($B66-L$5)*'점수 계산기'!$C$27+L$5*'점수 계산기'!$C$29+'점수 계산기'!$C$32,0))</f>
        <v>98</v>
      </c>
      <c r="M66" s="19">
        <f>IF(OR($B66-M$5&gt;74, $B66-M$5=73, $B66-M$5=1, $B66-M$5&lt;0),"",ROUND(($B66-M$5)*'점수 계산기'!$C$27+M$5*'점수 계산기'!$C$29+'점수 계산기'!$C$32,0))</f>
        <v>98</v>
      </c>
      <c r="N66" s="19">
        <f>IF(OR($B66-N$5&gt;74, $B66-N$5=73, $B66-N$5=1, $B66-N$5&lt;0),"",ROUND(($B66-N$5)*'점수 계산기'!$C$27+N$5*'점수 계산기'!$C$29+'점수 계산기'!$C$32,0))</f>
        <v>98</v>
      </c>
      <c r="O66" s="19">
        <f>IF(OR($B66-O$5&gt;74, $B66-O$5=73, $B66-O$5=1, $B66-O$5&lt;0),"",ROUND(($B66-O$5)*'점수 계산기'!$C$27+O$5*'점수 계산기'!$C$29+'점수 계산기'!$C$32,0))</f>
        <v>98</v>
      </c>
      <c r="P66" s="19">
        <f>IF(OR($B66-P$5&gt;74, $B66-P$5=73, $B66-P$5=1, $B66-P$5&lt;0),"",ROUND(($B66-P$5)*'점수 계산기'!$C$27+P$5*'점수 계산기'!$C$29+'점수 계산기'!$C$32,0))</f>
        <v>98</v>
      </c>
      <c r="Q66" s="19">
        <f>IF(OR($B66-Q$5&gt;74, $B66-Q$5=73, $B66-Q$5=1, $B66-Q$5&lt;0),"",ROUND(($B66-Q$5)*'점수 계산기'!$C$27+Q$5*'점수 계산기'!$C$29+'점수 계산기'!$C$32,0))</f>
        <v>98</v>
      </c>
      <c r="R66" s="19">
        <f>IF(OR($B66-R$5&gt;74, $B66-R$5=73, $B66-R$5=1, $B66-R$5&lt;0),"",ROUND(($B66-R$5)*'점수 계산기'!$C$27+R$5*'점수 계산기'!$C$29+'점수 계산기'!$C$32,0))</f>
        <v>98</v>
      </c>
      <c r="S66" s="19">
        <f>IF(OR($B66-S$5&gt;74, $B66-S$5=73, $B66-S$5=1, $B66-S$5&lt;0),"",ROUND(($B66-S$5)*'점수 계산기'!$C$27+S$5*'점수 계산기'!$C$29+'점수 계산기'!$C$32,0))</f>
        <v>98</v>
      </c>
      <c r="T66" s="19">
        <f>IF(OR($B66-T$5&gt;74, $B66-T$5=73, $B66-T$5=1, $B66-T$5&lt;0),"",ROUND(($B66-T$5)*'점수 계산기'!$C$27+T$5*'점수 계산기'!$C$29+'점수 계산기'!$C$32,0))</f>
        <v>99</v>
      </c>
      <c r="U66" s="19">
        <f>IF(OR($B66-U$5&gt;74, $B66-U$5=73, $B66-U$5=1, $B66-U$5&lt;0),"",ROUND(($B66-U$5)*'점수 계산기'!$C$27+U$5*'점수 계산기'!$C$29+'점수 계산기'!$C$32,0))</f>
        <v>99</v>
      </c>
      <c r="V66" s="19">
        <f>IF(OR($B66-V$5&gt;74, $B66-V$5=73, $B66-V$5=1, $B66-V$5&lt;0),"",ROUND(($B66-V$5)*'점수 계산기'!$C$27+V$5*'점수 계산기'!$C$29+'점수 계산기'!$C$32,0))</f>
        <v>99</v>
      </c>
      <c r="W66" s="19">
        <f>IF(OR($B66-W$5&gt;74, $B66-W$5=73, $B66-W$5=1, $B66-W$5&lt;0),"",ROUND(($B66-W$5)*'점수 계산기'!$C$27+W$5*'점수 계산기'!$C$29+'점수 계산기'!$C$32,0))</f>
        <v>99</v>
      </c>
      <c r="X66" s="19">
        <f>IF(OR($B66-X$5&gt;74, $B66-X$5=73, $B66-X$5=1, $B66-X$5&lt;0),"",ROUND(($B66-X$5)*'점수 계산기'!$C$27+X$5*'점수 계산기'!$C$29+'점수 계산기'!$C$32,0))</f>
        <v>99</v>
      </c>
      <c r="Y66" s="19">
        <f>IF(OR($B66-Y$5&gt;74, $B66-Y$5=73, $B66-Y$5=1, $B66-Y$5&lt;0),"",ROUND(($B66-Y$5)*'점수 계산기'!$C$27+Y$5*'점수 계산기'!$C$29+'점수 계산기'!$C$32,0))</f>
        <v>99</v>
      </c>
      <c r="Z66" s="19">
        <f>IF(OR($B66-Z$5&gt;74, $B66-Z$5=73, $B66-Z$5=1, $B66-Z$5&lt;0),"",ROUND(($B66-Z$5)*'점수 계산기'!$C$27+Z$5*'점수 계산기'!$C$29+'점수 계산기'!$C$32,0))</f>
        <v>99</v>
      </c>
      <c r="AA66" s="20">
        <f>IF(OR($B66-AA$5&gt;74, $B66-AA$5=73, $B66-AA$5=1, $B66-AA$5&lt;0),"",ROUND(($B66-AA$5)*'점수 계산기'!$C$27+AA$5*'점수 계산기'!$C$29+'점수 계산기'!$C$32,0))</f>
        <v>99</v>
      </c>
      <c r="AB66" s="10"/>
      <c r="AC66" s="10">
        <f t="shared" si="6"/>
        <v>98</v>
      </c>
      <c r="AD66" s="10">
        <f t="shared" si="7"/>
        <v>99</v>
      </c>
      <c r="AE66" s="10" t="str">
        <f t="shared" si="8"/>
        <v>98 ~ 99</v>
      </c>
      <c r="AF66" s="10">
        <f t="shared" si="4"/>
        <v>5</v>
      </c>
      <c r="AG66" s="10">
        <f t="shared" si="4"/>
        <v>5</v>
      </c>
      <c r="AH66" s="10">
        <f t="shared" si="5"/>
        <v>5</v>
      </c>
      <c r="AI66" s="10" t="str">
        <f t="shared" si="0"/>
        <v>5등급</v>
      </c>
      <c r="AJ66" s="11" t="e">
        <f>IF(AC66=AD66,VLOOKUP(AE66,'인원 입력 기능'!$B$5:$F$102,6,0), VLOOKUP(AC66,'인원 입력 기능'!$B$5:$F$102,6,0)&amp;" ~ "&amp;VLOOKUP(AD66,'인원 입력 기능'!$B$5:$F$102,6,0))</f>
        <v>#REF!</v>
      </c>
    </row>
    <row r="67" spans="1:36" ht="21" customHeight="1" x14ac:dyDescent="0.45">
      <c r="A67" s="7"/>
      <c r="B67" s="35">
        <v>39</v>
      </c>
      <c r="C67" s="19">
        <f>IF(OR($B67-C$5&gt;74, $B67-C$5=73, $B67-C$5=1, $B67-C$5&lt;0),"",ROUND(($B67-C$5)*'점수 계산기'!$C$27+C$5*'점수 계산기'!$C$29+'점수 계산기'!$C$32,0))</f>
        <v>97</v>
      </c>
      <c r="D67" s="19">
        <f>IF(OR($B67-D$5&gt;74, $B67-D$5=73, $B67-D$5=1, $B67-D$5&lt;0),"",ROUND(($B67-D$5)*'점수 계산기'!$C$27+D$5*'점수 계산기'!$C$29+'점수 계산기'!$C$32,0))</f>
        <v>97</v>
      </c>
      <c r="E67" s="19">
        <f>IF(OR($B67-E$5&gt;74, $B67-E$5=73, $B67-E$5=1, $B67-E$5&lt;0),"",ROUND(($B67-E$5)*'점수 계산기'!$C$27+E$5*'점수 계산기'!$C$29+'점수 계산기'!$C$32,0))</f>
        <v>97</v>
      </c>
      <c r="F67" s="19">
        <f>IF(OR($B67-F$5&gt;74, $B67-F$5=73, $B67-F$5=1, $B67-F$5&lt;0),"",ROUND(($B67-F$5)*'점수 계산기'!$C$27+F$5*'점수 계산기'!$C$29+'점수 계산기'!$C$32,0))</f>
        <v>97</v>
      </c>
      <c r="G67" s="19">
        <f>IF(OR($B67-G$5&gt;74, $B67-G$5=73, $B67-G$5=1, $B67-G$5&lt;0),"",ROUND(($B67-G$5)*'점수 계산기'!$C$27+G$5*'점수 계산기'!$C$29+'점수 계산기'!$C$32,0))</f>
        <v>97</v>
      </c>
      <c r="H67" s="19">
        <f>IF(OR($B67-H$5&gt;74, $B67-H$5=73, $B67-H$5=1, $B67-H$5&lt;0),"",ROUND(($B67-H$5)*'점수 계산기'!$C$27+H$5*'점수 계산기'!$C$29+'점수 계산기'!$C$32,0))</f>
        <v>97</v>
      </c>
      <c r="I67" s="19">
        <f>IF(OR($B67-I$5&gt;74, $B67-I$5=73, $B67-I$5=1, $B67-I$5&lt;0),"",ROUND(($B67-I$5)*'점수 계산기'!$C$27+I$5*'점수 계산기'!$C$29+'점수 계산기'!$C$32,0))</f>
        <v>97</v>
      </c>
      <c r="J67" s="19">
        <f>IF(OR($B67-J$5&gt;74, $B67-J$5=73, $B67-J$5=1, $B67-J$5&lt;0),"",ROUND(($B67-J$5)*'점수 계산기'!$C$27+J$5*'점수 계산기'!$C$29+'점수 계산기'!$C$32,0))</f>
        <v>97</v>
      </c>
      <c r="K67" s="19">
        <f>IF(OR($B67-K$5&gt;74, $B67-K$5=73, $B67-K$5=1, $B67-K$5&lt;0),"",ROUND(($B67-K$5)*'점수 계산기'!$C$27+K$5*'점수 계산기'!$C$29+'점수 계산기'!$C$32,0))</f>
        <v>97</v>
      </c>
      <c r="L67" s="19">
        <f>IF(OR($B67-L$5&gt;74, $B67-L$5=73, $B67-L$5=1, $B67-L$5&lt;0),"",ROUND(($B67-L$5)*'점수 계산기'!$C$27+L$5*'점수 계산기'!$C$29+'점수 계산기'!$C$32,0))</f>
        <v>97</v>
      </c>
      <c r="M67" s="19">
        <f>IF(OR($B67-M$5&gt;74, $B67-M$5=73, $B67-M$5=1, $B67-M$5&lt;0),"",ROUND(($B67-M$5)*'점수 계산기'!$C$27+M$5*'점수 계산기'!$C$29+'점수 계산기'!$C$32,0))</f>
        <v>97</v>
      </c>
      <c r="N67" s="19">
        <f>IF(OR($B67-N$5&gt;74, $B67-N$5=73, $B67-N$5=1, $B67-N$5&lt;0),"",ROUND(($B67-N$5)*'점수 계산기'!$C$27+N$5*'점수 계산기'!$C$29+'점수 계산기'!$C$32,0))</f>
        <v>97</v>
      </c>
      <c r="O67" s="19">
        <f>IF(OR($B67-O$5&gt;74, $B67-O$5=73, $B67-O$5=1, $B67-O$5&lt;0),"",ROUND(($B67-O$5)*'점수 계산기'!$C$27+O$5*'점수 계산기'!$C$29+'점수 계산기'!$C$32,0))</f>
        <v>97</v>
      </c>
      <c r="P67" s="19">
        <f>IF(OR($B67-P$5&gt;74, $B67-P$5=73, $B67-P$5=1, $B67-P$5&lt;0),"",ROUND(($B67-P$5)*'점수 계산기'!$C$27+P$5*'점수 계산기'!$C$29+'점수 계산기'!$C$32,0))</f>
        <v>98</v>
      </c>
      <c r="Q67" s="19">
        <f>IF(OR($B67-Q$5&gt;74, $B67-Q$5=73, $B67-Q$5=1, $B67-Q$5&lt;0),"",ROUND(($B67-Q$5)*'점수 계산기'!$C$27+Q$5*'점수 계산기'!$C$29+'점수 계산기'!$C$32,0))</f>
        <v>98</v>
      </c>
      <c r="R67" s="19">
        <f>IF(OR($B67-R$5&gt;74, $B67-R$5=73, $B67-R$5=1, $B67-R$5&lt;0),"",ROUND(($B67-R$5)*'점수 계산기'!$C$27+R$5*'점수 계산기'!$C$29+'점수 계산기'!$C$32,0))</f>
        <v>98</v>
      </c>
      <c r="S67" s="19">
        <f>IF(OR($B67-S$5&gt;74, $B67-S$5=73, $B67-S$5=1, $B67-S$5&lt;0),"",ROUND(($B67-S$5)*'점수 계산기'!$C$27+S$5*'점수 계산기'!$C$29+'점수 계산기'!$C$32,0))</f>
        <v>98</v>
      </c>
      <c r="T67" s="19">
        <f>IF(OR($B67-T$5&gt;74, $B67-T$5=73, $B67-T$5=1, $B67-T$5&lt;0),"",ROUND(($B67-T$5)*'점수 계산기'!$C$27+T$5*'점수 계산기'!$C$29+'점수 계산기'!$C$32,0))</f>
        <v>98</v>
      </c>
      <c r="U67" s="19">
        <f>IF(OR($B67-U$5&gt;74, $B67-U$5=73, $B67-U$5=1, $B67-U$5&lt;0),"",ROUND(($B67-U$5)*'점수 계산기'!$C$27+U$5*'점수 계산기'!$C$29+'점수 계산기'!$C$32,0))</f>
        <v>98</v>
      </c>
      <c r="V67" s="19">
        <f>IF(OR($B67-V$5&gt;74, $B67-V$5=73, $B67-V$5=1, $B67-V$5&lt;0),"",ROUND(($B67-V$5)*'점수 계산기'!$C$27+V$5*'점수 계산기'!$C$29+'점수 계산기'!$C$32,0))</f>
        <v>98</v>
      </c>
      <c r="W67" s="19">
        <f>IF(OR($B67-W$5&gt;74, $B67-W$5=73, $B67-W$5=1, $B67-W$5&lt;0),"",ROUND(($B67-W$5)*'점수 계산기'!$C$27+W$5*'점수 계산기'!$C$29+'점수 계산기'!$C$32,0))</f>
        <v>98</v>
      </c>
      <c r="X67" s="19">
        <f>IF(OR($B67-X$5&gt;74, $B67-X$5=73, $B67-X$5=1, $B67-X$5&lt;0),"",ROUND(($B67-X$5)*'점수 계산기'!$C$27+X$5*'점수 계산기'!$C$29+'점수 계산기'!$C$32,0))</f>
        <v>98</v>
      </c>
      <c r="Y67" s="19">
        <f>IF(OR($B67-Y$5&gt;74, $B67-Y$5=73, $B67-Y$5=1, $B67-Y$5&lt;0),"",ROUND(($B67-Y$5)*'점수 계산기'!$C$27+Y$5*'점수 계산기'!$C$29+'점수 계산기'!$C$32,0))</f>
        <v>98</v>
      </c>
      <c r="Z67" s="19">
        <f>IF(OR($B67-Z$5&gt;74, $B67-Z$5=73, $B67-Z$5=1, $B67-Z$5&lt;0),"",ROUND(($B67-Z$5)*'점수 계산기'!$C$27+Z$5*'점수 계산기'!$C$29+'점수 계산기'!$C$32,0))</f>
        <v>98</v>
      </c>
      <c r="AA67" s="20">
        <f>IF(OR($B67-AA$5&gt;74, $B67-AA$5=73, $B67-AA$5=1, $B67-AA$5&lt;0),"",ROUND(($B67-AA$5)*'점수 계산기'!$C$27+AA$5*'점수 계산기'!$C$29+'점수 계산기'!$C$32,0))</f>
        <v>98</v>
      </c>
      <c r="AB67" s="10"/>
      <c r="AC67" s="10">
        <f t="shared" si="6"/>
        <v>97</v>
      </c>
      <c r="AD67" s="10">
        <f t="shared" si="7"/>
        <v>98</v>
      </c>
      <c r="AE67" s="10" t="str">
        <f t="shared" si="8"/>
        <v>97 ~ 98</v>
      </c>
      <c r="AF67" s="10">
        <f t="shared" si="4"/>
        <v>5</v>
      </c>
      <c r="AG67" s="10">
        <f t="shared" si="4"/>
        <v>5</v>
      </c>
      <c r="AH67" s="10">
        <f t="shared" si="5"/>
        <v>5</v>
      </c>
      <c r="AI67" s="10" t="str">
        <f t="shared" si="0"/>
        <v>5등급</v>
      </c>
      <c r="AJ67" s="11" t="e">
        <f>IF(AC67=AD67,VLOOKUP(AE67,'인원 입력 기능'!$B$5:$F$102,6,0), VLOOKUP(AC67,'인원 입력 기능'!$B$5:$F$102,6,0)&amp;" ~ "&amp;VLOOKUP(AD67,'인원 입력 기능'!$B$5:$F$102,6,0))</f>
        <v>#REF!</v>
      </c>
    </row>
    <row r="68" spans="1:36" ht="21" customHeight="1" x14ac:dyDescent="0.45">
      <c r="A68" s="7"/>
      <c r="B68" s="35">
        <v>38</v>
      </c>
      <c r="C68" s="19">
        <f>IF(OR($B68-C$5&gt;74, $B68-C$5=73, $B68-C$5=1, $B68-C$5&lt;0),"",ROUND(($B68-C$5)*'점수 계산기'!$C$27+C$5*'점수 계산기'!$C$29+'점수 계산기'!$C$32,0))</f>
        <v>96</v>
      </c>
      <c r="D68" s="19">
        <f>IF(OR($B68-D$5&gt;74, $B68-D$5=73, $B68-D$5=1, $B68-D$5&lt;0),"",ROUND(($B68-D$5)*'점수 계산기'!$C$27+D$5*'점수 계산기'!$C$29+'점수 계산기'!$C$32,0))</f>
        <v>96</v>
      </c>
      <c r="E68" s="19">
        <f>IF(OR($B68-E$5&gt;74, $B68-E$5=73, $B68-E$5=1, $B68-E$5&lt;0),"",ROUND(($B68-E$5)*'점수 계산기'!$C$27+E$5*'점수 계산기'!$C$29+'점수 계산기'!$C$32,0))</f>
        <v>96</v>
      </c>
      <c r="F68" s="19">
        <f>IF(OR($B68-F$5&gt;74, $B68-F$5=73, $B68-F$5=1, $B68-F$5&lt;0),"",ROUND(($B68-F$5)*'점수 계산기'!$C$27+F$5*'점수 계산기'!$C$29+'점수 계산기'!$C$32,0))</f>
        <v>96</v>
      </c>
      <c r="G68" s="19">
        <f>IF(OR($B68-G$5&gt;74, $B68-G$5=73, $B68-G$5=1, $B68-G$5&lt;0),"",ROUND(($B68-G$5)*'점수 계산기'!$C$27+G$5*'점수 계산기'!$C$29+'점수 계산기'!$C$32,0))</f>
        <v>96</v>
      </c>
      <c r="H68" s="19">
        <f>IF(OR($B68-H$5&gt;74, $B68-H$5=73, $B68-H$5=1, $B68-H$5&lt;0),"",ROUND(($B68-H$5)*'점수 계산기'!$C$27+H$5*'점수 계산기'!$C$29+'점수 계산기'!$C$32,0))</f>
        <v>96</v>
      </c>
      <c r="I68" s="19">
        <f>IF(OR($B68-I$5&gt;74, $B68-I$5=73, $B68-I$5=1, $B68-I$5&lt;0),"",ROUND(($B68-I$5)*'점수 계산기'!$C$27+I$5*'점수 계산기'!$C$29+'점수 계산기'!$C$32,0))</f>
        <v>96</v>
      </c>
      <c r="J68" s="19">
        <f>IF(OR($B68-J$5&gt;74, $B68-J$5=73, $B68-J$5=1, $B68-J$5&lt;0),"",ROUND(($B68-J$5)*'점수 계산기'!$C$27+J$5*'점수 계산기'!$C$29+'점수 계산기'!$C$32,0))</f>
        <v>96</v>
      </c>
      <c r="K68" s="19">
        <f>IF(OR($B68-K$5&gt;74, $B68-K$5=73, $B68-K$5=1, $B68-K$5&lt;0),"",ROUND(($B68-K$5)*'점수 계산기'!$C$27+K$5*'점수 계산기'!$C$29+'점수 계산기'!$C$32,0))</f>
        <v>96</v>
      </c>
      <c r="L68" s="19">
        <f>IF(OR($B68-L$5&gt;74, $B68-L$5=73, $B68-L$5=1, $B68-L$5&lt;0),"",ROUND(($B68-L$5)*'점수 계산기'!$C$27+L$5*'점수 계산기'!$C$29+'점수 계산기'!$C$32,0))</f>
        <v>97</v>
      </c>
      <c r="M68" s="19">
        <f>IF(OR($B68-M$5&gt;74, $B68-M$5=73, $B68-M$5=1, $B68-M$5&lt;0),"",ROUND(($B68-M$5)*'점수 계산기'!$C$27+M$5*'점수 계산기'!$C$29+'점수 계산기'!$C$32,0))</f>
        <v>97</v>
      </c>
      <c r="N68" s="19">
        <f>IF(OR($B68-N$5&gt;74, $B68-N$5=73, $B68-N$5=1, $B68-N$5&lt;0),"",ROUND(($B68-N$5)*'점수 계산기'!$C$27+N$5*'점수 계산기'!$C$29+'점수 계산기'!$C$32,0))</f>
        <v>97</v>
      </c>
      <c r="O68" s="19">
        <f>IF(OR($B68-O$5&gt;74, $B68-O$5=73, $B68-O$5=1, $B68-O$5&lt;0),"",ROUND(($B68-O$5)*'점수 계산기'!$C$27+O$5*'점수 계산기'!$C$29+'점수 계산기'!$C$32,0))</f>
        <v>97</v>
      </c>
      <c r="P68" s="19">
        <f>IF(OR($B68-P$5&gt;74, $B68-P$5=73, $B68-P$5=1, $B68-P$5&lt;0),"",ROUND(($B68-P$5)*'점수 계산기'!$C$27+P$5*'점수 계산기'!$C$29+'점수 계산기'!$C$32,0))</f>
        <v>97</v>
      </c>
      <c r="Q68" s="19">
        <f>IF(OR($B68-Q$5&gt;74, $B68-Q$5=73, $B68-Q$5=1, $B68-Q$5&lt;0),"",ROUND(($B68-Q$5)*'점수 계산기'!$C$27+Q$5*'점수 계산기'!$C$29+'점수 계산기'!$C$32,0))</f>
        <v>97</v>
      </c>
      <c r="R68" s="19">
        <f>IF(OR($B68-R$5&gt;74, $B68-R$5=73, $B68-R$5=1, $B68-R$5&lt;0),"",ROUND(($B68-R$5)*'점수 계산기'!$C$27+R$5*'점수 계산기'!$C$29+'점수 계산기'!$C$32,0))</f>
        <v>97</v>
      </c>
      <c r="S68" s="19">
        <f>IF(OR($B68-S$5&gt;74, $B68-S$5=73, $B68-S$5=1, $B68-S$5&lt;0),"",ROUND(($B68-S$5)*'점수 계산기'!$C$27+S$5*'점수 계산기'!$C$29+'점수 계산기'!$C$32,0))</f>
        <v>97</v>
      </c>
      <c r="T68" s="19">
        <f>IF(OR($B68-T$5&gt;74, $B68-T$5=73, $B68-T$5=1, $B68-T$5&lt;0),"",ROUND(($B68-T$5)*'점수 계산기'!$C$27+T$5*'점수 계산기'!$C$29+'점수 계산기'!$C$32,0))</f>
        <v>97</v>
      </c>
      <c r="U68" s="19">
        <f>IF(OR($B68-U$5&gt;74, $B68-U$5=73, $B68-U$5=1, $B68-U$5&lt;0),"",ROUND(($B68-U$5)*'점수 계산기'!$C$27+U$5*'점수 계산기'!$C$29+'점수 계산기'!$C$32,0))</f>
        <v>97</v>
      </c>
      <c r="V68" s="19">
        <f>IF(OR($B68-V$5&gt;74, $B68-V$5=73, $B68-V$5=1, $B68-V$5&lt;0),"",ROUND(($B68-V$5)*'점수 계산기'!$C$27+V$5*'점수 계산기'!$C$29+'점수 계산기'!$C$32,0))</f>
        <v>97</v>
      </c>
      <c r="W68" s="19">
        <f>IF(OR($B68-W$5&gt;74, $B68-W$5=73, $B68-W$5=1, $B68-W$5&lt;0),"",ROUND(($B68-W$5)*'점수 계산기'!$C$27+W$5*'점수 계산기'!$C$29+'점수 계산기'!$C$32,0))</f>
        <v>97</v>
      </c>
      <c r="X68" s="19">
        <f>IF(OR($B68-X$5&gt;74, $B68-X$5=73, $B68-X$5=1, $B68-X$5&lt;0),"",ROUND(($B68-X$5)*'점수 계산기'!$C$27+X$5*'점수 계산기'!$C$29+'점수 계산기'!$C$32,0))</f>
        <v>97</v>
      </c>
      <c r="Y68" s="19">
        <f>IF(OR($B68-Y$5&gt;74, $B68-Y$5=73, $B68-Y$5=1, $B68-Y$5&lt;0),"",ROUND(($B68-Y$5)*'점수 계산기'!$C$27+Y$5*'점수 계산기'!$C$29+'점수 계산기'!$C$32,0))</f>
        <v>97</v>
      </c>
      <c r="Z68" s="19">
        <f>IF(OR($B68-Z$5&gt;74, $B68-Z$5=73, $B68-Z$5=1, $B68-Z$5&lt;0),"",ROUND(($B68-Z$5)*'점수 계산기'!$C$27+Z$5*'점수 계산기'!$C$29+'점수 계산기'!$C$32,0))</f>
        <v>97</v>
      </c>
      <c r="AA68" s="20">
        <f>IF(OR($B68-AA$5&gt;74, $B68-AA$5=73, $B68-AA$5=1, $B68-AA$5&lt;0),"",ROUND(($B68-AA$5)*'점수 계산기'!$C$27+AA$5*'점수 계산기'!$C$29+'점수 계산기'!$C$32,0))</f>
        <v>97</v>
      </c>
      <c r="AB68" s="10"/>
      <c r="AC68" s="10">
        <f t="shared" si="6"/>
        <v>96</v>
      </c>
      <c r="AD68" s="10">
        <f t="shared" si="7"/>
        <v>97</v>
      </c>
      <c r="AE68" s="10" t="str">
        <f t="shared" si="8"/>
        <v>96 ~ 97</v>
      </c>
      <c r="AF68" s="10">
        <f t="shared" si="4"/>
        <v>5</v>
      </c>
      <c r="AG68" s="10">
        <f t="shared" si="4"/>
        <v>5</v>
      </c>
      <c r="AH68" s="10">
        <f t="shared" si="5"/>
        <v>5</v>
      </c>
      <c r="AI68" s="10" t="str">
        <f t="shared" si="0"/>
        <v>5등급</v>
      </c>
      <c r="AJ68" s="11" t="e">
        <f>IF(AC68=AD68,VLOOKUP(AE68,'인원 입력 기능'!$B$5:$F$102,6,0), VLOOKUP(AC68,'인원 입력 기능'!$B$5:$F$102,6,0)&amp;" ~ "&amp;VLOOKUP(AD68,'인원 입력 기능'!$B$5:$F$102,6,0))</f>
        <v>#REF!</v>
      </c>
    </row>
    <row r="69" spans="1:36" ht="21" customHeight="1" x14ac:dyDescent="0.45">
      <c r="A69" s="7"/>
      <c r="B69" s="35">
        <v>37</v>
      </c>
      <c r="C69" s="19">
        <f>IF(OR($B69-C$5&gt;74, $B69-C$5=73, $B69-C$5=1, $B69-C$5&lt;0),"",ROUND(($B69-C$5)*'점수 계산기'!$C$27+C$5*'점수 계산기'!$C$29+'점수 계산기'!$C$32,0))</f>
        <v>95</v>
      </c>
      <c r="D69" s="19">
        <f>IF(OR($B69-D$5&gt;74, $B69-D$5=73, $B69-D$5=1, $B69-D$5&lt;0),"",ROUND(($B69-D$5)*'점수 계산기'!$C$27+D$5*'점수 계산기'!$C$29+'점수 계산기'!$C$32,0))</f>
        <v>95</v>
      </c>
      <c r="E69" s="19">
        <f>IF(OR($B69-E$5&gt;74, $B69-E$5=73, $B69-E$5=1, $B69-E$5&lt;0),"",ROUND(($B69-E$5)*'점수 계산기'!$C$27+E$5*'점수 계산기'!$C$29+'점수 계산기'!$C$32,0))</f>
        <v>95</v>
      </c>
      <c r="F69" s="19">
        <f>IF(OR($B69-F$5&gt;74, $B69-F$5=73, $B69-F$5=1, $B69-F$5&lt;0),"",ROUND(($B69-F$5)*'점수 계산기'!$C$27+F$5*'점수 계산기'!$C$29+'점수 계산기'!$C$32,0))</f>
        <v>95</v>
      </c>
      <c r="G69" s="19">
        <f>IF(OR($B69-G$5&gt;74, $B69-G$5=73, $B69-G$5=1, $B69-G$5&lt;0),"",ROUND(($B69-G$5)*'점수 계산기'!$C$27+G$5*'점수 계산기'!$C$29+'점수 계산기'!$C$32,0))</f>
        <v>95</v>
      </c>
      <c r="H69" s="19">
        <f>IF(OR($B69-H$5&gt;74, $B69-H$5=73, $B69-H$5=1, $B69-H$5&lt;0),"",ROUND(($B69-H$5)*'점수 계산기'!$C$27+H$5*'점수 계산기'!$C$29+'점수 계산기'!$C$32,0))</f>
        <v>96</v>
      </c>
      <c r="I69" s="19">
        <f>IF(OR($B69-I$5&gt;74, $B69-I$5=73, $B69-I$5=1, $B69-I$5&lt;0),"",ROUND(($B69-I$5)*'점수 계산기'!$C$27+I$5*'점수 계산기'!$C$29+'점수 계산기'!$C$32,0))</f>
        <v>96</v>
      </c>
      <c r="J69" s="19">
        <f>IF(OR($B69-J$5&gt;74, $B69-J$5=73, $B69-J$5=1, $B69-J$5&lt;0),"",ROUND(($B69-J$5)*'점수 계산기'!$C$27+J$5*'점수 계산기'!$C$29+'점수 계산기'!$C$32,0))</f>
        <v>96</v>
      </c>
      <c r="K69" s="19">
        <f>IF(OR($B69-K$5&gt;74, $B69-K$5=73, $B69-K$5=1, $B69-K$5&lt;0),"",ROUND(($B69-K$5)*'점수 계산기'!$C$27+K$5*'점수 계산기'!$C$29+'점수 계산기'!$C$32,0))</f>
        <v>96</v>
      </c>
      <c r="L69" s="19">
        <f>IF(OR($B69-L$5&gt;74, $B69-L$5=73, $B69-L$5=1, $B69-L$5&lt;0),"",ROUND(($B69-L$5)*'점수 계산기'!$C$27+L$5*'점수 계산기'!$C$29+'점수 계산기'!$C$32,0))</f>
        <v>96</v>
      </c>
      <c r="M69" s="19">
        <f>IF(OR($B69-M$5&gt;74, $B69-M$5=73, $B69-M$5=1, $B69-M$5&lt;0),"",ROUND(($B69-M$5)*'점수 계산기'!$C$27+M$5*'점수 계산기'!$C$29+'점수 계산기'!$C$32,0))</f>
        <v>96</v>
      </c>
      <c r="N69" s="19">
        <f>IF(OR($B69-N$5&gt;74, $B69-N$5=73, $B69-N$5=1, $B69-N$5&lt;0),"",ROUND(($B69-N$5)*'점수 계산기'!$C$27+N$5*'점수 계산기'!$C$29+'점수 계산기'!$C$32,0))</f>
        <v>96</v>
      </c>
      <c r="O69" s="19">
        <f>IF(OR($B69-O$5&gt;74, $B69-O$5=73, $B69-O$5=1, $B69-O$5&lt;0),"",ROUND(($B69-O$5)*'점수 계산기'!$C$27+O$5*'점수 계산기'!$C$29+'점수 계산기'!$C$32,0))</f>
        <v>96</v>
      </c>
      <c r="P69" s="19">
        <f>IF(OR($B69-P$5&gt;74, $B69-P$5=73, $B69-P$5=1, $B69-P$5&lt;0),"",ROUND(($B69-P$5)*'점수 계산기'!$C$27+P$5*'점수 계산기'!$C$29+'점수 계산기'!$C$32,0))</f>
        <v>96</v>
      </c>
      <c r="Q69" s="19">
        <f>IF(OR($B69-Q$5&gt;74, $B69-Q$5=73, $B69-Q$5=1, $B69-Q$5&lt;0),"",ROUND(($B69-Q$5)*'점수 계산기'!$C$27+Q$5*'점수 계산기'!$C$29+'점수 계산기'!$C$32,0))</f>
        <v>96</v>
      </c>
      <c r="R69" s="19">
        <f>IF(OR($B69-R$5&gt;74, $B69-R$5=73, $B69-R$5=1, $B69-R$5&lt;0),"",ROUND(($B69-R$5)*'점수 계산기'!$C$27+R$5*'점수 계산기'!$C$29+'점수 계산기'!$C$32,0))</f>
        <v>96</v>
      </c>
      <c r="S69" s="19">
        <f>IF(OR($B69-S$5&gt;74, $B69-S$5=73, $B69-S$5=1, $B69-S$5&lt;0),"",ROUND(($B69-S$5)*'점수 계산기'!$C$27+S$5*'점수 계산기'!$C$29+'점수 계산기'!$C$32,0))</f>
        <v>96</v>
      </c>
      <c r="T69" s="19">
        <f>IF(OR($B69-T$5&gt;74, $B69-T$5=73, $B69-T$5=1, $B69-T$5&lt;0),"",ROUND(($B69-T$5)*'점수 계산기'!$C$27+T$5*'점수 계산기'!$C$29+'점수 계산기'!$C$32,0))</f>
        <v>96</v>
      </c>
      <c r="U69" s="19">
        <f>IF(OR($B69-U$5&gt;74, $B69-U$5=73, $B69-U$5=1, $B69-U$5&lt;0),"",ROUND(($B69-U$5)*'점수 계산기'!$C$27+U$5*'점수 계산기'!$C$29+'점수 계산기'!$C$32,0))</f>
        <v>96</v>
      </c>
      <c r="V69" s="19">
        <f>IF(OR($B69-V$5&gt;74, $B69-V$5=73, $B69-V$5=1, $B69-V$5&lt;0),"",ROUND(($B69-V$5)*'점수 계산기'!$C$27+V$5*'점수 계산기'!$C$29+'점수 계산기'!$C$32,0))</f>
        <v>96</v>
      </c>
      <c r="W69" s="19">
        <f>IF(OR($B69-W$5&gt;74, $B69-W$5=73, $B69-W$5=1, $B69-W$5&lt;0),"",ROUND(($B69-W$5)*'점수 계산기'!$C$27+W$5*'점수 계산기'!$C$29+'점수 계산기'!$C$32,0))</f>
        <v>96</v>
      </c>
      <c r="X69" s="19">
        <f>IF(OR($B69-X$5&gt;74, $B69-X$5=73, $B69-X$5=1, $B69-X$5&lt;0),"",ROUND(($B69-X$5)*'점수 계산기'!$C$27+X$5*'점수 계산기'!$C$29+'점수 계산기'!$C$32,0))</f>
        <v>96</v>
      </c>
      <c r="Y69" s="19">
        <f>IF(OR($B69-Y$5&gt;74, $B69-Y$5=73, $B69-Y$5=1, $B69-Y$5&lt;0),"",ROUND(($B69-Y$5)*'점수 계산기'!$C$27+Y$5*'점수 계산기'!$C$29+'점수 계산기'!$C$32,0))</f>
        <v>96</v>
      </c>
      <c r="Z69" s="19">
        <f>IF(OR($B69-Z$5&gt;74, $B69-Z$5=73, $B69-Z$5=1, $B69-Z$5&lt;0),"",ROUND(($B69-Z$5)*'점수 계산기'!$C$27+Z$5*'점수 계산기'!$C$29+'점수 계산기'!$C$32,0))</f>
        <v>96</v>
      </c>
      <c r="AA69" s="20">
        <f>IF(OR($B69-AA$5&gt;74, $B69-AA$5=73, $B69-AA$5=1, $B69-AA$5&lt;0),"",ROUND(($B69-AA$5)*'점수 계산기'!$C$27+AA$5*'점수 계산기'!$C$29+'점수 계산기'!$C$32,0))</f>
        <v>96</v>
      </c>
      <c r="AB69" s="10"/>
      <c r="AC69" s="10">
        <f t="shared" si="6"/>
        <v>95</v>
      </c>
      <c r="AD69" s="10">
        <f t="shared" si="7"/>
        <v>96</v>
      </c>
      <c r="AE69" s="10" t="str">
        <f t="shared" si="8"/>
        <v>95 ~ 96</v>
      </c>
      <c r="AF69" s="10">
        <f t="shared" si="4"/>
        <v>5</v>
      </c>
      <c r="AG69" s="10">
        <f t="shared" si="4"/>
        <v>5</v>
      </c>
      <c r="AH69" s="10">
        <f t="shared" si="5"/>
        <v>5</v>
      </c>
      <c r="AI69" s="10" t="str">
        <f t="shared" si="0"/>
        <v>5등급</v>
      </c>
      <c r="AJ69" s="11" t="e">
        <f>IF(AC69=AD69,VLOOKUP(AE69,'인원 입력 기능'!$B$5:$F$102,6,0), VLOOKUP(AC69,'인원 입력 기능'!$B$5:$F$102,6,0)&amp;" ~ "&amp;VLOOKUP(AD69,'인원 입력 기능'!$B$5:$F$102,6,0))</f>
        <v>#REF!</v>
      </c>
    </row>
    <row r="70" spans="1:36" ht="21" customHeight="1" x14ac:dyDescent="0.45">
      <c r="A70" s="7"/>
      <c r="B70" s="36">
        <v>36</v>
      </c>
      <c r="C70" s="21">
        <f>IF(OR($B70-C$5&gt;74, $B70-C$5=73, $B70-C$5=1, $B70-C$5&lt;0),"",ROUND(($B70-C$5)*'점수 계산기'!$C$27+C$5*'점수 계산기'!$C$29+'점수 계산기'!$C$32,0))</f>
        <v>94</v>
      </c>
      <c r="D70" s="21">
        <f>IF(OR($B70-D$5&gt;74, $B70-D$5=73, $B70-D$5=1, $B70-D$5&lt;0),"",ROUND(($B70-D$5)*'점수 계산기'!$C$27+D$5*'점수 계산기'!$C$29+'점수 계산기'!$C$32,0))</f>
        <v>95</v>
      </c>
      <c r="E70" s="21">
        <f>IF(OR($B70-E$5&gt;74, $B70-E$5=73, $B70-E$5=1, $B70-E$5&lt;0),"",ROUND(($B70-E$5)*'점수 계산기'!$C$27+E$5*'점수 계산기'!$C$29+'점수 계산기'!$C$32,0))</f>
        <v>95</v>
      </c>
      <c r="F70" s="21">
        <f>IF(OR($B70-F$5&gt;74, $B70-F$5=73, $B70-F$5=1, $B70-F$5&lt;0),"",ROUND(($B70-F$5)*'점수 계산기'!$C$27+F$5*'점수 계산기'!$C$29+'점수 계산기'!$C$32,0))</f>
        <v>95</v>
      </c>
      <c r="G70" s="21">
        <f>IF(OR($B70-G$5&gt;74, $B70-G$5=73, $B70-G$5=1, $B70-G$5&lt;0),"",ROUND(($B70-G$5)*'점수 계산기'!$C$27+G$5*'점수 계산기'!$C$29+'점수 계산기'!$C$32,0))</f>
        <v>95</v>
      </c>
      <c r="H70" s="21">
        <f>IF(OR($B70-H$5&gt;74, $B70-H$5=73, $B70-H$5=1, $B70-H$5&lt;0),"",ROUND(($B70-H$5)*'점수 계산기'!$C$27+H$5*'점수 계산기'!$C$29+'점수 계산기'!$C$32,0))</f>
        <v>95</v>
      </c>
      <c r="I70" s="21">
        <f>IF(OR($B70-I$5&gt;74, $B70-I$5=73, $B70-I$5=1, $B70-I$5&lt;0),"",ROUND(($B70-I$5)*'점수 계산기'!$C$27+I$5*'점수 계산기'!$C$29+'점수 계산기'!$C$32,0))</f>
        <v>95</v>
      </c>
      <c r="J70" s="21">
        <f>IF(OR($B70-J$5&gt;74, $B70-J$5=73, $B70-J$5=1, $B70-J$5&lt;0),"",ROUND(($B70-J$5)*'점수 계산기'!$C$27+J$5*'점수 계산기'!$C$29+'점수 계산기'!$C$32,0))</f>
        <v>95</v>
      </c>
      <c r="K70" s="21">
        <f>IF(OR($B70-K$5&gt;74, $B70-K$5=73, $B70-K$5=1, $B70-K$5&lt;0),"",ROUND(($B70-K$5)*'점수 계산기'!$C$27+K$5*'점수 계산기'!$C$29+'점수 계산기'!$C$32,0))</f>
        <v>95</v>
      </c>
      <c r="L70" s="21">
        <f>IF(OR($B70-L$5&gt;74, $B70-L$5=73, $B70-L$5=1, $B70-L$5&lt;0),"",ROUND(($B70-L$5)*'점수 계산기'!$C$27+L$5*'점수 계산기'!$C$29+'점수 계산기'!$C$32,0))</f>
        <v>95</v>
      </c>
      <c r="M70" s="21">
        <f>IF(OR($B70-M$5&gt;74, $B70-M$5=73, $B70-M$5=1, $B70-M$5&lt;0),"",ROUND(($B70-M$5)*'점수 계산기'!$C$27+M$5*'점수 계산기'!$C$29+'점수 계산기'!$C$32,0))</f>
        <v>95</v>
      </c>
      <c r="N70" s="21">
        <f>IF(OR($B70-N$5&gt;74, $B70-N$5=73, $B70-N$5=1, $B70-N$5&lt;0),"",ROUND(($B70-N$5)*'점수 계산기'!$C$27+N$5*'점수 계산기'!$C$29+'점수 계산기'!$C$32,0))</f>
        <v>95</v>
      </c>
      <c r="O70" s="21">
        <f>IF(OR($B70-O$5&gt;74, $B70-O$5=73, $B70-O$5=1, $B70-O$5&lt;0),"",ROUND(($B70-O$5)*'점수 계산기'!$C$27+O$5*'점수 계산기'!$C$29+'점수 계산기'!$C$32,0))</f>
        <v>95</v>
      </c>
      <c r="P70" s="21">
        <f>IF(OR($B70-P$5&gt;74, $B70-P$5=73, $B70-P$5=1, $B70-P$5&lt;0),"",ROUND(($B70-P$5)*'점수 계산기'!$C$27+P$5*'점수 계산기'!$C$29+'점수 계산기'!$C$32,0))</f>
        <v>95</v>
      </c>
      <c r="Q70" s="21">
        <f>IF(OR($B70-Q$5&gt;74, $B70-Q$5=73, $B70-Q$5=1, $B70-Q$5&lt;0),"",ROUND(($B70-Q$5)*'점수 계산기'!$C$27+Q$5*'점수 계산기'!$C$29+'점수 계산기'!$C$32,0))</f>
        <v>95</v>
      </c>
      <c r="R70" s="21">
        <f>IF(OR($B70-R$5&gt;74, $B70-R$5=73, $B70-R$5=1, $B70-R$5&lt;0),"",ROUND(($B70-R$5)*'점수 계산기'!$C$27+R$5*'점수 계산기'!$C$29+'점수 계산기'!$C$32,0))</f>
        <v>95</v>
      </c>
      <c r="S70" s="21">
        <f>IF(OR($B70-S$5&gt;74, $B70-S$5=73, $B70-S$5=1, $B70-S$5&lt;0),"",ROUND(($B70-S$5)*'점수 계산기'!$C$27+S$5*'점수 계산기'!$C$29+'점수 계산기'!$C$32,0))</f>
        <v>95</v>
      </c>
      <c r="T70" s="21">
        <f>IF(OR($B70-T$5&gt;74, $B70-T$5=73, $B70-T$5=1, $B70-T$5&lt;0),"",ROUND(($B70-T$5)*'점수 계산기'!$C$27+T$5*'점수 계산기'!$C$29+'점수 계산기'!$C$32,0))</f>
        <v>95</v>
      </c>
      <c r="U70" s="21">
        <f>IF(OR($B70-U$5&gt;74, $B70-U$5=73, $B70-U$5=1, $B70-U$5&lt;0),"",ROUND(($B70-U$5)*'점수 계산기'!$C$27+U$5*'점수 계산기'!$C$29+'점수 계산기'!$C$32,0))</f>
        <v>95</v>
      </c>
      <c r="V70" s="21">
        <f>IF(OR($B70-V$5&gt;74, $B70-V$5=73, $B70-V$5=1, $B70-V$5&lt;0),"",ROUND(($B70-V$5)*'점수 계산기'!$C$27+V$5*'점수 계산기'!$C$29+'점수 계산기'!$C$32,0))</f>
        <v>95</v>
      </c>
      <c r="W70" s="21">
        <f>IF(OR($B70-W$5&gt;74, $B70-W$5=73, $B70-W$5=1, $B70-W$5&lt;0),"",ROUND(($B70-W$5)*'점수 계산기'!$C$27+W$5*'점수 계산기'!$C$29+'점수 계산기'!$C$32,0))</f>
        <v>95</v>
      </c>
      <c r="X70" s="21">
        <f>IF(OR($B70-X$5&gt;74, $B70-X$5=73, $B70-X$5=1, $B70-X$5&lt;0),"",ROUND(($B70-X$5)*'점수 계산기'!$C$27+X$5*'점수 계산기'!$C$29+'점수 계산기'!$C$32,0))</f>
        <v>95</v>
      </c>
      <c r="Y70" s="21">
        <f>IF(OR($B70-Y$5&gt;74, $B70-Y$5=73, $B70-Y$5=1, $B70-Y$5&lt;0),"",ROUND(($B70-Y$5)*'점수 계산기'!$C$27+Y$5*'점수 계산기'!$C$29+'점수 계산기'!$C$32,0))</f>
        <v>96</v>
      </c>
      <c r="Z70" s="21">
        <f>IF(OR($B70-Z$5&gt;74, $B70-Z$5=73, $B70-Z$5=1, $B70-Z$5&lt;0),"",ROUND(($B70-Z$5)*'점수 계산기'!$C$27+Z$5*'점수 계산기'!$C$29+'점수 계산기'!$C$32,0))</f>
        <v>96</v>
      </c>
      <c r="AA70" s="22">
        <f>IF(OR($B70-AA$5&gt;74, $B70-AA$5=73, $B70-AA$5=1, $B70-AA$5&lt;0),"",ROUND(($B70-AA$5)*'점수 계산기'!$C$27+AA$5*'점수 계산기'!$C$29+'점수 계산기'!$C$32,0))</f>
        <v>96</v>
      </c>
      <c r="AB70" s="10"/>
      <c r="AC70" s="10">
        <f t="shared" si="6"/>
        <v>94</v>
      </c>
      <c r="AD70" s="10">
        <f t="shared" si="7"/>
        <v>96</v>
      </c>
      <c r="AE70" s="10" t="str">
        <f t="shared" si="8"/>
        <v>94 ~ 96</v>
      </c>
      <c r="AF70" s="10">
        <f t="shared" si="4"/>
        <v>5</v>
      </c>
      <c r="AG70" s="10">
        <f t="shared" si="4"/>
        <v>5</v>
      </c>
      <c r="AH70" s="10">
        <f t="shared" si="5"/>
        <v>5</v>
      </c>
      <c r="AI70" s="10" t="str">
        <f t="shared" si="0"/>
        <v>5등급</v>
      </c>
      <c r="AJ70" s="11" t="e">
        <f>IF(AC70=AD70,VLOOKUP(AE70,'인원 입력 기능'!$B$5:$F$102,6,0), VLOOKUP(AC70,'인원 입력 기능'!$B$5:$F$102,6,0)&amp;" ~ "&amp;VLOOKUP(AD70,'인원 입력 기능'!$B$5:$F$102,6,0))</f>
        <v>#REF!</v>
      </c>
    </row>
    <row r="71" spans="1:36" ht="21" customHeight="1" x14ac:dyDescent="0.45">
      <c r="A71" s="7"/>
      <c r="B71" s="36">
        <v>35</v>
      </c>
      <c r="C71" s="21">
        <f>IF(OR($B71-C$5&gt;74, $B71-C$5=73, $B71-C$5=1, $B71-C$5&lt;0),"",ROUND(($B71-C$5)*'점수 계산기'!$C$27+C$5*'점수 계산기'!$C$29+'점수 계산기'!$C$32,0))</f>
        <v>94</v>
      </c>
      <c r="D71" s="21">
        <f>IF(OR($B71-D$5&gt;74, $B71-D$5=73, $B71-D$5=1, $B71-D$5&lt;0),"",ROUND(($B71-D$5)*'점수 계산기'!$C$27+D$5*'점수 계산기'!$C$29+'점수 계산기'!$C$32,0))</f>
        <v>94</v>
      </c>
      <c r="E71" s="21">
        <f>IF(OR($B71-E$5&gt;74, $B71-E$5=73, $B71-E$5=1, $B71-E$5&lt;0),"",ROUND(($B71-E$5)*'점수 계산기'!$C$27+E$5*'점수 계산기'!$C$29+'점수 계산기'!$C$32,0))</f>
        <v>94</v>
      </c>
      <c r="F71" s="21">
        <f>IF(OR($B71-F$5&gt;74, $B71-F$5=73, $B71-F$5=1, $B71-F$5&lt;0),"",ROUND(($B71-F$5)*'점수 계산기'!$C$27+F$5*'점수 계산기'!$C$29+'점수 계산기'!$C$32,0))</f>
        <v>94</v>
      </c>
      <c r="G71" s="21">
        <f>IF(OR($B71-G$5&gt;74, $B71-G$5=73, $B71-G$5=1, $B71-G$5&lt;0),"",ROUND(($B71-G$5)*'점수 계산기'!$C$27+G$5*'점수 계산기'!$C$29+'점수 계산기'!$C$32,0))</f>
        <v>94</v>
      </c>
      <c r="H71" s="21">
        <f>IF(OR($B71-H$5&gt;74, $B71-H$5=73, $B71-H$5=1, $B71-H$5&lt;0),"",ROUND(($B71-H$5)*'점수 계산기'!$C$27+H$5*'점수 계산기'!$C$29+'점수 계산기'!$C$32,0))</f>
        <v>94</v>
      </c>
      <c r="I71" s="21">
        <f>IF(OR($B71-I$5&gt;74, $B71-I$5=73, $B71-I$5=1, $B71-I$5&lt;0),"",ROUND(($B71-I$5)*'점수 계산기'!$C$27+I$5*'점수 계산기'!$C$29+'점수 계산기'!$C$32,0))</f>
        <v>94</v>
      </c>
      <c r="J71" s="21">
        <f>IF(OR($B71-J$5&gt;74, $B71-J$5=73, $B71-J$5=1, $B71-J$5&lt;0),"",ROUND(($B71-J$5)*'점수 계산기'!$C$27+J$5*'점수 계산기'!$C$29+'점수 계산기'!$C$32,0))</f>
        <v>94</v>
      </c>
      <c r="K71" s="21">
        <f>IF(OR($B71-K$5&gt;74, $B71-K$5=73, $B71-K$5=1, $B71-K$5&lt;0),"",ROUND(($B71-K$5)*'점수 계산기'!$C$27+K$5*'점수 계산기'!$C$29+'점수 계산기'!$C$32,0))</f>
        <v>94</v>
      </c>
      <c r="L71" s="21">
        <f>IF(OR($B71-L$5&gt;74, $B71-L$5=73, $B71-L$5=1, $B71-L$5&lt;0),"",ROUND(($B71-L$5)*'점수 계산기'!$C$27+L$5*'점수 계산기'!$C$29+'점수 계산기'!$C$32,0))</f>
        <v>94</v>
      </c>
      <c r="M71" s="21">
        <f>IF(OR($B71-M$5&gt;74, $B71-M$5=73, $B71-M$5=1, $B71-M$5&lt;0),"",ROUND(($B71-M$5)*'점수 계산기'!$C$27+M$5*'점수 계산기'!$C$29+'점수 계산기'!$C$32,0))</f>
        <v>94</v>
      </c>
      <c r="N71" s="21">
        <f>IF(OR($B71-N$5&gt;74, $B71-N$5=73, $B71-N$5=1, $B71-N$5&lt;0),"",ROUND(($B71-N$5)*'점수 계산기'!$C$27+N$5*'점수 계산기'!$C$29+'점수 계산기'!$C$32,0))</f>
        <v>94</v>
      </c>
      <c r="O71" s="21">
        <f>IF(OR($B71-O$5&gt;74, $B71-O$5=73, $B71-O$5=1, $B71-O$5&lt;0),"",ROUND(($B71-O$5)*'점수 계산기'!$C$27+O$5*'점수 계산기'!$C$29+'점수 계산기'!$C$32,0))</f>
        <v>94</v>
      </c>
      <c r="P71" s="21">
        <f>IF(OR($B71-P$5&gt;74, $B71-P$5=73, $B71-P$5=1, $B71-P$5&lt;0),"",ROUND(($B71-P$5)*'점수 계산기'!$C$27+P$5*'점수 계산기'!$C$29+'점수 계산기'!$C$32,0))</f>
        <v>94</v>
      </c>
      <c r="Q71" s="21">
        <f>IF(OR($B71-Q$5&gt;74, $B71-Q$5=73, $B71-Q$5=1, $B71-Q$5&lt;0),"",ROUND(($B71-Q$5)*'점수 계산기'!$C$27+Q$5*'점수 계산기'!$C$29+'점수 계산기'!$C$32,0))</f>
        <v>94</v>
      </c>
      <c r="R71" s="21">
        <f>IF(OR($B71-R$5&gt;74, $B71-R$5=73, $B71-R$5=1, $B71-R$5&lt;0),"",ROUND(($B71-R$5)*'점수 계산기'!$C$27+R$5*'점수 계산기'!$C$29+'점수 계산기'!$C$32,0))</f>
        <v>94</v>
      </c>
      <c r="S71" s="21">
        <f>IF(OR($B71-S$5&gt;74, $B71-S$5=73, $B71-S$5=1, $B71-S$5&lt;0),"",ROUND(($B71-S$5)*'점수 계산기'!$C$27+S$5*'점수 계산기'!$C$29+'점수 계산기'!$C$32,0))</f>
        <v>94</v>
      </c>
      <c r="T71" s="21">
        <f>IF(OR($B71-T$5&gt;74, $B71-T$5=73, $B71-T$5=1, $B71-T$5&lt;0),"",ROUND(($B71-T$5)*'점수 계산기'!$C$27+T$5*'점수 계산기'!$C$29+'점수 계산기'!$C$32,0))</f>
        <v>94</v>
      </c>
      <c r="U71" s="21">
        <f>IF(OR($B71-U$5&gt;74, $B71-U$5=73, $B71-U$5=1, $B71-U$5&lt;0),"",ROUND(($B71-U$5)*'점수 계산기'!$C$27+U$5*'점수 계산기'!$C$29+'점수 계산기'!$C$32,0))</f>
        <v>95</v>
      </c>
      <c r="V71" s="21">
        <f>IF(OR($B71-V$5&gt;74, $B71-V$5=73, $B71-V$5=1, $B71-V$5&lt;0),"",ROUND(($B71-V$5)*'점수 계산기'!$C$27+V$5*'점수 계산기'!$C$29+'점수 계산기'!$C$32,0))</f>
        <v>95</v>
      </c>
      <c r="W71" s="21">
        <f>IF(OR($B71-W$5&gt;74, $B71-W$5=73, $B71-W$5=1, $B71-W$5&lt;0),"",ROUND(($B71-W$5)*'점수 계산기'!$C$27+W$5*'점수 계산기'!$C$29+'점수 계산기'!$C$32,0))</f>
        <v>95</v>
      </c>
      <c r="X71" s="21">
        <f>IF(OR($B71-X$5&gt;74, $B71-X$5=73, $B71-X$5=1, $B71-X$5&lt;0),"",ROUND(($B71-X$5)*'점수 계산기'!$C$27+X$5*'점수 계산기'!$C$29+'점수 계산기'!$C$32,0))</f>
        <v>95</v>
      </c>
      <c r="Y71" s="21">
        <f>IF(OR($B71-Y$5&gt;74, $B71-Y$5=73, $B71-Y$5=1, $B71-Y$5&lt;0),"",ROUND(($B71-Y$5)*'점수 계산기'!$C$27+Y$5*'점수 계산기'!$C$29+'점수 계산기'!$C$32,0))</f>
        <v>95</v>
      </c>
      <c r="Z71" s="21">
        <f>IF(OR($B71-Z$5&gt;74, $B71-Z$5=73, $B71-Z$5=1, $B71-Z$5&lt;0),"",ROUND(($B71-Z$5)*'점수 계산기'!$C$27+Z$5*'점수 계산기'!$C$29+'점수 계산기'!$C$32,0))</f>
        <v>95</v>
      </c>
      <c r="AA71" s="22">
        <f>IF(OR($B71-AA$5&gt;74, $B71-AA$5=73, $B71-AA$5=1, $B71-AA$5&lt;0),"",ROUND(($B71-AA$5)*'점수 계산기'!$C$27+AA$5*'점수 계산기'!$C$29+'점수 계산기'!$C$32,0))</f>
        <v>95</v>
      </c>
      <c r="AB71" s="10"/>
      <c r="AC71" s="10">
        <f t="shared" si="6"/>
        <v>94</v>
      </c>
      <c r="AD71" s="10">
        <f t="shared" si="7"/>
        <v>95</v>
      </c>
      <c r="AE71" s="10" t="str">
        <f t="shared" si="8"/>
        <v>94 ~ 95</v>
      </c>
      <c r="AF71" s="10">
        <f t="shared" si="4"/>
        <v>5</v>
      </c>
      <c r="AG71" s="10">
        <f t="shared" si="4"/>
        <v>5</v>
      </c>
      <c r="AH71" s="10">
        <f t="shared" si="5"/>
        <v>5</v>
      </c>
      <c r="AI71" s="10" t="str">
        <f t="shared" ref="AI71:AI107" si="9">IF(AF71=AG71, AG71&amp;"등급", "조건부 "&amp;AG71&amp;"등급")</f>
        <v>5등급</v>
      </c>
      <c r="AJ71" s="11" t="e">
        <f>IF(AC71=AD71,VLOOKUP(AE71,'인원 입력 기능'!$B$5:$F$102,6,0), VLOOKUP(AC71,'인원 입력 기능'!$B$5:$F$102,6,0)&amp;" ~ "&amp;VLOOKUP(AD71,'인원 입력 기능'!$B$5:$F$102,6,0))</f>
        <v>#REF!</v>
      </c>
    </row>
    <row r="72" spans="1:36" ht="21" customHeight="1" x14ac:dyDescent="0.45">
      <c r="A72" s="7"/>
      <c r="B72" s="36">
        <v>34</v>
      </c>
      <c r="C72" s="21">
        <f>IF(OR($B72-C$5&gt;74, $B72-C$5=73, $B72-C$5=1, $B72-C$5&lt;0),"",ROUND(($B72-C$5)*'점수 계산기'!$C$27+C$5*'점수 계산기'!$C$29+'점수 계산기'!$C$32,0))</f>
        <v>93</v>
      </c>
      <c r="D72" s="21">
        <f>IF(OR($B72-D$5&gt;74, $B72-D$5=73, $B72-D$5=1, $B72-D$5&lt;0),"",ROUND(($B72-D$5)*'점수 계산기'!$C$27+D$5*'점수 계산기'!$C$29+'점수 계산기'!$C$32,0))</f>
        <v>93</v>
      </c>
      <c r="E72" s="21">
        <f>IF(OR($B72-E$5&gt;74, $B72-E$5=73, $B72-E$5=1, $B72-E$5&lt;0),"",ROUND(($B72-E$5)*'점수 계산기'!$C$27+E$5*'점수 계산기'!$C$29+'점수 계산기'!$C$32,0))</f>
        <v>93</v>
      </c>
      <c r="F72" s="21">
        <f>IF(OR($B72-F$5&gt;74, $B72-F$5=73, $B72-F$5=1, $B72-F$5&lt;0),"",ROUND(($B72-F$5)*'점수 계산기'!$C$27+F$5*'점수 계산기'!$C$29+'점수 계산기'!$C$32,0))</f>
        <v>93</v>
      </c>
      <c r="G72" s="21">
        <f>IF(OR($B72-G$5&gt;74, $B72-G$5=73, $B72-G$5=1, $B72-G$5&lt;0),"",ROUND(($B72-G$5)*'점수 계산기'!$C$27+G$5*'점수 계산기'!$C$29+'점수 계산기'!$C$32,0))</f>
        <v>93</v>
      </c>
      <c r="H72" s="21">
        <f>IF(OR($B72-H$5&gt;74, $B72-H$5=73, $B72-H$5=1, $B72-H$5&lt;0),"",ROUND(($B72-H$5)*'점수 계산기'!$C$27+H$5*'점수 계산기'!$C$29+'점수 계산기'!$C$32,0))</f>
        <v>93</v>
      </c>
      <c r="I72" s="21">
        <f>IF(OR($B72-I$5&gt;74, $B72-I$5=73, $B72-I$5=1, $B72-I$5&lt;0),"",ROUND(($B72-I$5)*'점수 계산기'!$C$27+I$5*'점수 계산기'!$C$29+'점수 계산기'!$C$32,0))</f>
        <v>93</v>
      </c>
      <c r="J72" s="21">
        <f>IF(OR($B72-J$5&gt;74, $B72-J$5=73, $B72-J$5=1, $B72-J$5&lt;0),"",ROUND(($B72-J$5)*'점수 계산기'!$C$27+J$5*'점수 계산기'!$C$29+'점수 계산기'!$C$32,0))</f>
        <v>93</v>
      </c>
      <c r="K72" s="21">
        <f>IF(OR($B72-K$5&gt;74, $B72-K$5=73, $B72-K$5=1, $B72-K$5&lt;0),"",ROUND(($B72-K$5)*'점수 계산기'!$C$27+K$5*'점수 계산기'!$C$29+'점수 계산기'!$C$32,0))</f>
        <v>93</v>
      </c>
      <c r="L72" s="21">
        <f>IF(OR($B72-L$5&gt;74, $B72-L$5=73, $B72-L$5=1, $B72-L$5&lt;0),"",ROUND(($B72-L$5)*'점수 계산기'!$C$27+L$5*'점수 계산기'!$C$29+'점수 계산기'!$C$32,0))</f>
        <v>93</v>
      </c>
      <c r="M72" s="21">
        <f>IF(OR($B72-M$5&gt;74, $B72-M$5=73, $B72-M$5=1, $B72-M$5&lt;0),"",ROUND(($B72-M$5)*'점수 계산기'!$C$27+M$5*'점수 계산기'!$C$29+'점수 계산기'!$C$32,0))</f>
        <v>93</v>
      </c>
      <c r="N72" s="21">
        <f>IF(OR($B72-N$5&gt;74, $B72-N$5=73, $B72-N$5=1, $B72-N$5&lt;0),"",ROUND(($B72-N$5)*'점수 계산기'!$C$27+N$5*'점수 계산기'!$C$29+'점수 계산기'!$C$32,0))</f>
        <v>93</v>
      </c>
      <c r="O72" s="21">
        <f>IF(OR($B72-O$5&gt;74, $B72-O$5=73, $B72-O$5=1, $B72-O$5&lt;0),"",ROUND(($B72-O$5)*'점수 계산기'!$C$27+O$5*'점수 계산기'!$C$29+'점수 계산기'!$C$32,0))</f>
        <v>93</v>
      </c>
      <c r="P72" s="21">
        <f>IF(OR($B72-P$5&gt;74, $B72-P$5=73, $B72-P$5=1, $B72-P$5&lt;0),"",ROUND(($B72-P$5)*'점수 계산기'!$C$27+P$5*'점수 계산기'!$C$29+'점수 계산기'!$C$32,0))</f>
        <v>93</v>
      </c>
      <c r="Q72" s="21">
        <f>IF(OR($B72-Q$5&gt;74, $B72-Q$5=73, $B72-Q$5=1, $B72-Q$5&lt;0),"",ROUND(($B72-Q$5)*'점수 계산기'!$C$27+Q$5*'점수 계산기'!$C$29+'점수 계산기'!$C$32,0))</f>
        <v>94</v>
      </c>
      <c r="R72" s="21">
        <f>IF(OR($B72-R$5&gt;74, $B72-R$5=73, $B72-R$5=1, $B72-R$5&lt;0),"",ROUND(($B72-R$5)*'점수 계산기'!$C$27+R$5*'점수 계산기'!$C$29+'점수 계산기'!$C$32,0))</f>
        <v>94</v>
      </c>
      <c r="S72" s="21">
        <f>IF(OR($B72-S$5&gt;74, $B72-S$5=73, $B72-S$5=1, $B72-S$5&lt;0),"",ROUND(($B72-S$5)*'점수 계산기'!$C$27+S$5*'점수 계산기'!$C$29+'점수 계산기'!$C$32,0))</f>
        <v>94</v>
      </c>
      <c r="T72" s="21">
        <f>IF(OR($B72-T$5&gt;74, $B72-T$5=73, $B72-T$5=1, $B72-T$5&lt;0),"",ROUND(($B72-T$5)*'점수 계산기'!$C$27+T$5*'점수 계산기'!$C$29+'점수 계산기'!$C$32,0))</f>
        <v>94</v>
      </c>
      <c r="U72" s="21">
        <f>IF(OR($B72-U$5&gt;74, $B72-U$5=73, $B72-U$5=1, $B72-U$5&lt;0),"",ROUND(($B72-U$5)*'점수 계산기'!$C$27+U$5*'점수 계산기'!$C$29+'점수 계산기'!$C$32,0))</f>
        <v>94</v>
      </c>
      <c r="V72" s="21">
        <f>IF(OR($B72-V$5&gt;74, $B72-V$5=73, $B72-V$5=1, $B72-V$5&lt;0),"",ROUND(($B72-V$5)*'점수 계산기'!$C$27+V$5*'점수 계산기'!$C$29+'점수 계산기'!$C$32,0))</f>
        <v>94</v>
      </c>
      <c r="W72" s="21">
        <f>IF(OR($B72-W$5&gt;74, $B72-W$5=73, $B72-W$5=1, $B72-W$5&lt;0),"",ROUND(($B72-W$5)*'점수 계산기'!$C$27+W$5*'점수 계산기'!$C$29+'점수 계산기'!$C$32,0))</f>
        <v>94</v>
      </c>
      <c r="X72" s="21">
        <f>IF(OR($B72-X$5&gt;74, $B72-X$5=73, $B72-X$5=1, $B72-X$5&lt;0),"",ROUND(($B72-X$5)*'점수 계산기'!$C$27+X$5*'점수 계산기'!$C$29+'점수 계산기'!$C$32,0))</f>
        <v>94</v>
      </c>
      <c r="Y72" s="21">
        <f>IF(OR($B72-Y$5&gt;74, $B72-Y$5=73, $B72-Y$5=1, $B72-Y$5&lt;0),"",ROUND(($B72-Y$5)*'점수 계산기'!$C$27+Y$5*'점수 계산기'!$C$29+'점수 계산기'!$C$32,0))</f>
        <v>94</v>
      </c>
      <c r="Z72" s="21">
        <f>IF(OR($B72-Z$5&gt;74, $B72-Z$5=73, $B72-Z$5=1, $B72-Z$5&lt;0),"",ROUND(($B72-Z$5)*'점수 계산기'!$C$27+Z$5*'점수 계산기'!$C$29+'점수 계산기'!$C$32,0))</f>
        <v>94</v>
      </c>
      <c r="AA72" s="22">
        <f>IF(OR($B72-AA$5&gt;74, $B72-AA$5=73, $B72-AA$5=1, $B72-AA$5&lt;0),"",ROUND(($B72-AA$5)*'점수 계산기'!$C$27+AA$5*'점수 계산기'!$C$29+'점수 계산기'!$C$32,0))</f>
        <v>94</v>
      </c>
      <c r="AB72" s="10"/>
      <c r="AC72" s="10">
        <f t="shared" ref="AC72:AC104" si="10">MIN(C72:AA72)</f>
        <v>93</v>
      </c>
      <c r="AD72" s="10">
        <f t="shared" ref="AD72:AD104" si="11">MAX(C72:AA72)</f>
        <v>94</v>
      </c>
      <c r="AE72" s="10" t="str">
        <f t="shared" ref="AE72:AE103" si="12">IF(AC72=AD72,MAX(C72:AA72),MIN(C72:AA72)&amp;" ~ "&amp;MAX(C72:AA72))</f>
        <v>93 ~ 94</v>
      </c>
      <c r="AF72" s="10">
        <f t="shared" ref="AF72:AG107" si="13">IF(ROUND(AC72,0)&gt;=$AM$6,1,IF(ROUND(AC72,0)&gt;=$AM$7,2,IF(ROUND(AC72,0)&gt;=$AM$8,3,IF(ROUND(AC72,0)&gt;=$AM$9,4,IF(ROUND(AC72,0)&gt;=$AM$10,5,IF(ROUND(AC72,0)&gt;=$AM$11,6,IF(ROUND(AC72,0)&gt;=$AM$12,7,IF(ROUND(AC72,0)&gt;=$AM$13,8,9))))))))</f>
        <v>5</v>
      </c>
      <c r="AG72" s="10">
        <f t="shared" si="13"/>
        <v>5</v>
      </c>
      <c r="AH72" s="10">
        <f t="shared" ref="AH72:AH107" si="14">IF(AF72=AG72,AF72,AF72&amp;" ~ "&amp;AG72)</f>
        <v>5</v>
      </c>
      <c r="AI72" s="10" t="str">
        <f t="shared" si="9"/>
        <v>5등급</v>
      </c>
      <c r="AJ72" s="11" t="e">
        <f>IF(AC72=AD72,VLOOKUP(AE72,'인원 입력 기능'!$B$5:$F$102,6,0), VLOOKUP(AC72,'인원 입력 기능'!$B$5:$F$102,6,0)&amp;" ~ "&amp;VLOOKUP(AD72,'인원 입력 기능'!$B$5:$F$102,6,0))</f>
        <v>#REF!</v>
      </c>
    </row>
    <row r="73" spans="1:36" ht="21" customHeight="1" x14ac:dyDescent="0.45">
      <c r="A73" s="7"/>
      <c r="B73" s="36">
        <v>33</v>
      </c>
      <c r="C73" s="21">
        <f>IF(OR($B73-C$5&gt;74, $B73-C$5=73, $B73-C$5=1, $B73-C$5&lt;0),"",ROUND(($B73-C$5)*'점수 계산기'!$C$27+C$5*'점수 계산기'!$C$29+'점수 계산기'!$C$32,0))</f>
        <v>92</v>
      </c>
      <c r="D73" s="21">
        <f>IF(OR($B73-D$5&gt;74, $B73-D$5=73, $B73-D$5=1, $B73-D$5&lt;0),"",ROUND(($B73-D$5)*'점수 계산기'!$C$27+D$5*'점수 계산기'!$C$29+'점수 계산기'!$C$32,0))</f>
        <v>92</v>
      </c>
      <c r="E73" s="21">
        <f>IF(OR($B73-E$5&gt;74, $B73-E$5=73, $B73-E$5=1, $B73-E$5&lt;0),"",ROUND(($B73-E$5)*'점수 계산기'!$C$27+E$5*'점수 계산기'!$C$29+'점수 계산기'!$C$32,0))</f>
        <v>92</v>
      </c>
      <c r="F73" s="21">
        <f>IF(OR($B73-F$5&gt;74, $B73-F$5=73, $B73-F$5=1, $B73-F$5&lt;0),"",ROUND(($B73-F$5)*'점수 계산기'!$C$27+F$5*'점수 계산기'!$C$29+'점수 계산기'!$C$32,0))</f>
        <v>92</v>
      </c>
      <c r="G73" s="21">
        <f>IF(OR($B73-G$5&gt;74, $B73-G$5=73, $B73-G$5=1, $B73-G$5&lt;0),"",ROUND(($B73-G$5)*'점수 계산기'!$C$27+G$5*'점수 계산기'!$C$29+'점수 계산기'!$C$32,0))</f>
        <v>92</v>
      </c>
      <c r="H73" s="21">
        <f>IF(OR($B73-H$5&gt;74, $B73-H$5=73, $B73-H$5=1, $B73-H$5&lt;0),"",ROUND(($B73-H$5)*'점수 계산기'!$C$27+H$5*'점수 계산기'!$C$29+'점수 계산기'!$C$32,0))</f>
        <v>92</v>
      </c>
      <c r="I73" s="21">
        <f>IF(OR($B73-I$5&gt;74, $B73-I$5=73, $B73-I$5=1, $B73-I$5&lt;0),"",ROUND(($B73-I$5)*'점수 계산기'!$C$27+I$5*'점수 계산기'!$C$29+'점수 계산기'!$C$32,0))</f>
        <v>92</v>
      </c>
      <c r="J73" s="21">
        <f>IF(OR($B73-J$5&gt;74, $B73-J$5=73, $B73-J$5=1, $B73-J$5&lt;0),"",ROUND(($B73-J$5)*'점수 계산기'!$C$27+J$5*'점수 계산기'!$C$29+'점수 계산기'!$C$32,0))</f>
        <v>92</v>
      </c>
      <c r="K73" s="21">
        <f>IF(OR($B73-K$5&gt;74, $B73-K$5=73, $B73-K$5=1, $B73-K$5&lt;0),"",ROUND(($B73-K$5)*'점수 계산기'!$C$27+K$5*'점수 계산기'!$C$29+'점수 계산기'!$C$32,0))</f>
        <v>92</v>
      </c>
      <c r="L73" s="21">
        <f>IF(OR($B73-L$5&gt;74, $B73-L$5=73, $B73-L$5=1, $B73-L$5&lt;0),"",ROUND(($B73-L$5)*'점수 계산기'!$C$27+L$5*'점수 계산기'!$C$29+'점수 계산기'!$C$32,0))</f>
        <v>92</v>
      </c>
      <c r="M73" s="21">
        <f>IF(OR($B73-M$5&gt;74, $B73-M$5=73, $B73-M$5=1, $B73-M$5&lt;0),"",ROUND(($B73-M$5)*'점수 계산기'!$C$27+M$5*'점수 계산기'!$C$29+'점수 계산기'!$C$32,0))</f>
        <v>93</v>
      </c>
      <c r="N73" s="21">
        <f>IF(OR($B73-N$5&gt;74, $B73-N$5=73, $B73-N$5=1, $B73-N$5&lt;0),"",ROUND(($B73-N$5)*'점수 계산기'!$C$27+N$5*'점수 계산기'!$C$29+'점수 계산기'!$C$32,0))</f>
        <v>93</v>
      </c>
      <c r="O73" s="21">
        <f>IF(OR($B73-O$5&gt;74, $B73-O$5=73, $B73-O$5=1, $B73-O$5&lt;0),"",ROUND(($B73-O$5)*'점수 계산기'!$C$27+O$5*'점수 계산기'!$C$29+'점수 계산기'!$C$32,0))</f>
        <v>93</v>
      </c>
      <c r="P73" s="21">
        <f>IF(OR($B73-P$5&gt;74, $B73-P$5=73, $B73-P$5=1, $B73-P$5&lt;0),"",ROUND(($B73-P$5)*'점수 계산기'!$C$27+P$5*'점수 계산기'!$C$29+'점수 계산기'!$C$32,0))</f>
        <v>93</v>
      </c>
      <c r="Q73" s="21">
        <f>IF(OR($B73-Q$5&gt;74, $B73-Q$5=73, $B73-Q$5=1, $B73-Q$5&lt;0),"",ROUND(($B73-Q$5)*'점수 계산기'!$C$27+Q$5*'점수 계산기'!$C$29+'점수 계산기'!$C$32,0))</f>
        <v>93</v>
      </c>
      <c r="R73" s="21">
        <f>IF(OR($B73-R$5&gt;74, $B73-R$5=73, $B73-R$5=1, $B73-R$5&lt;0),"",ROUND(($B73-R$5)*'점수 계산기'!$C$27+R$5*'점수 계산기'!$C$29+'점수 계산기'!$C$32,0))</f>
        <v>93</v>
      </c>
      <c r="S73" s="21">
        <f>IF(OR($B73-S$5&gt;74, $B73-S$5=73, $B73-S$5=1, $B73-S$5&lt;0),"",ROUND(($B73-S$5)*'점수 계산기'!$C$27+S$5*'점수 계산기'!$C$29+'점수 계산기'!$C$32,0))</f>
        <v>93</v>
      </c>
      <c r="T73" s="21">
        <f>IF(OR($B73-T$5&gt;74, $B73-T$5=73, $B73-T$5=1, $B73-T$5&lt;0),"",ROUND(($B73-T$5)*'점수 계산기'!$C$27+T$5*'점수 계산기'!$C$29+'점수 계산기'!$C$32,0))</f>
        <v>93</v>
      </c>
      <c r="U73" s="21">
        <f>IF(OR($B73-U$5&gt;74, $B73-U$5=73, $B73-U$5=1, $B73-U$5&lt;0),"",ROUND(($B73-U$5)*'점수 계산기'!$C$27+U$5*'점수 계산기'!$C$29+'점수 계산기'!$C$32,0))</f>
        <v>93</v>
      </c>
      <c r="V73" s="21">
        <f>IF(OR($B73-V$5&gt;74, $B73-V$5=73, $B73-V$5=1, $B73-V$5&lt;0),"",ROUND(($B73-V$5)*'점수 계산기'!$C$27+V$5*'점수 계산기'!$C$29+'점수 계산기'!$C$32,0))</f>
        <v>93</v>
      </c>
      <c r="W73" s="21">
        <f>IF(OR($B73-W$5&gt;74, $B73-W$5=73, $B73-W$5=1, $B73-W$5&lt;0),"",ROUND(($B73-W$5)*'점수 계산기'!$C$27+W$5*'점수 계산기'!$C$29+'점수 계산기'!$C$32,0))</f>
        <v>93</v>
      </c>
      <c r="X73" s="21">
        <f>IF(OR($B73-X$5&gt;74, $B73-X$5=73, $B73-X$5=1, $B73-X$5&lt;0),"",ROUND(($B73-X$5)*'점수 계산기'!$C$27+X$5*'점수 계산기'!$C$29+'점수 계산기'!$C$32,0))</f>
        <v>93</v>
      </c>
      <c r="Y73" s="21">
        <f>IF(OR($B73-Y$5&gt;74, $B73-Y$5=73, $B73-Y$5=1, $B73-Y$5&lt;0),"",ROUND(($B73-Y$5)*'점수 계산기'!$C$27+Y$5*'점수 계산기'!$C$29+'점수 계산기'!$C$32,0))</f>
        <v>93</v>
      </c>
      <c r="Z73" s="21">
        <f>IF(OR($B73-Z$5&gt;74, $B73-Z$5=73, $B73-Z$5=1, $B73-Z$5&lt;0),"",ROUND(($B73-Z$5)*'점수 계산기'!$C$27+Z$5*'점수 계산기'!$C$29+'점수 계산기'!$C$32,0))</f>
        <v>93</v>
      </c>
      <c r="AA73" s="22">
        <f>IF(OR($B73-AA$5&gt;74, $B73-AA$5=73, $B73-AA$5=1, $B73-AA$5&lt;0),"",ROUND(($B73-AA$5)*'점수 계산기'!$C$27+AA$5*'점수 계산기'!$C$29+'점수 계산기'!$C$32,0))</f>
        <v>93</v>
      </c>
      <c r="AB73" s="10"/>
      <c r="AC73" s="10">
        <f t="shared" si="10"/>
        <v>92</v>
      </c>
      <c r="AD73" s="10">
        <f t="shared" si="11"/>
        <v>93</v>
      </c>
      <c r="AE73" s="10" t="str">
        <f t="shared" si="12"/>
        <v>92 ~ 93</v>
      </c>
      <c r="AF73" s="10">
        <f t="shared" si="13"/>
        <v>5</v>
      </c>
      <c r="AG73" s="10">
        <f t="shared" si="13"/>
        <v>5</v>
      </c>
      <c r="AH73" s="10">
        <f t="shared" si="14"/>
        <v>5</v>
      </c>
      <c r="AI73" s="10" t="str">
        <f t="shared" si="9"/>
        <v>5등급</v>
      </c>
      <c r="AJ73" s="11" t="e">
        <f>IF(AC73=AD73,VLOOKUP(AE73,'인원 입력 기능'!$B$5:$F$102,6,0), VLOOKUP(AC73,'인원 입력 기능'!$B$5:$F$102,6,0)&amp;" ~ "&amp;VLOOKUP(AD73,'인원 입력 기능'!$B$5:$F$102,6,0))</f>
        <v>#REF!</v>
      </c>
    </row>
    <row r="74" spans="1:36" ht="21" customHeight="1" x14ac:dyDescent="0.45">
      <c r="A74" s="7"/>
      <c r="B74" s="37">
        <v>32</v>
      </c>
      <c r="C74" s="23">
        <f>IF(OR($B74-C$5&gt;74, $B74-C$5=73, $B74-C$5=1, $B74-C$5&lt;0),"",ROUND(($B74-C$5)*'점수 계산기'!$C$27+C$5*'점수 계산기'!$C$29+'점수 계산기'!$C$32,0))</f>
        <v>91</v>
      </c>
      <c r="D74" s="23">
        <f>IF(OR($B74-D$5&gt;74, $B74-D$5=73, $B74-D$5=1, $B74-D$5&lt;0),"",ROUND(($B74-D$5)*'점수 계산기'!$C$27+D$5*'점수 계산기'!$C$29+'점수 계산기'!$C$32,0))</f>
        <v>91</v>
      </c>
      <c r="E74" s="23">
        <f>IF(OR($B74-E$5&gt;74, $B74-E$5=73, $B74-E$5=1, $B74-E$5&lt;0),"",ROUND(($B74-E$5)*'점수 계산기'!$C$27+E$5*'점수 계산기'!$C$29+'점수 계산기'!$C$32,0))</f>
        <v>91</v>
      </c>
      <c r="F74" s="23">
        <f>IF(OR($B74-F$5&gt;74, $B74-F$5=73, $B74-F$5=1, $B74-F$5&lt;0),"",ROUND(($B74-F$5)*'점수 계산기'!$C$27+F$5*'점수 계산기'!$C$29+'점수 계산기'!$C$32,0))</f>
        <v>91</v>
      </c>
      <c r="G74" s="23">
        <f>IF(OR($B74-G$5&gt;74, $B74-G$5=73, $B74-G$5=1, $B74-G$5&lt;0),"",ROUND(($B74-G$5)*'점수 계산기'!$C$27+G$5*'점수 계산기'!$C$29+'점수 계산기'!$C$32,0))</f>
        <v>91</v>
      </c>
      <c r="H74" s="23">
        <f>IF(OR($B74-H$5&gt;74, $B74-H$5=73, $B74-H$5=1, $B74-H$5&lt;0),"",ROUND(($B74-H$5)*'점수 계산기'!$C$27+H$5*'점수 계산기'!$C$29+'점수 계산기'!$C$32,0))</f>
        <v>91</v>
      </c>
      <c r="I74" s="23">
        <f>IF(OR($B74-I$5&gt;74, $B74-I$5=73, $B74-I$5=1, $B74-I$5&lt;0),"",ROUND(($B74-I$5)*'점수 계산기'!$C$27+I$5*'점수 계산기'!$C$29+'점수 계산기'!$C$32,0))</f>
        <v>92</v>
      </c>
      <c r="J74" s="23">
        <f>IF(OR($B74-J$5&gt;74, $B74-J$5=73, $B74-J$5=1, $B74-J$5&lt;0),"",ROUND(($B74-J$5)*'점수 계산기'!$C$27+J$5*'점수 계산기'!$C$29+'점수 계산기'!$C$32,0))</f>
        <v>92</v>
      </c>
      <c r="K74" s="23">
        <f>IF(OR($B74-K$5&gt;74, $B74-K$5=73, $B74-K$5=1, $B74-K$5&lt;0),"",ROUND(($B74-K$5)*'점수 계산기'!$C$27+K$5*'점수 계산기'!$C$29+'점수 계산기'!$C$32,0))</f>
        <v>92</v>
      </c>
      <c r="L74" s="23">
        <f>IF(OR($B74-L$5&gt;74, $B74-L$5=73, $B74-L$5=1, $B74-L$5&lt;0),"",ROUND(($B74-L$5)*'점수 계산기'!$C$27+L$5*'점수 계산기'!$C$29+'점수 계산기'!$C$32,0))</f>
        <v>92</v>
      </c>
      <c r="M74" s="23">
        <f>IF(OR($B74-M$5&gt;74, $B74-M$5=73, $B74-M$5=1, $B74-M$5&lt;0),"",ROUND(($B74-M$5)*'점수 계산기'!$C$27+M$5*'점수 계산기'!$C$29+'점수 계산기'!$C$32,0))</f>
        <v>92</v>
      </c>
      <c r="N74" s="23">
        <f>IF(OR($B74-N$5&gt;74, $B74-N$5=73, $B74-N$5=1, $B74-N$5&lt;0),"",ROUND(($B74-N$5)*'점수 계산기'!$C$27+N$5*'점수 계산기'!$C$29+'점수 계산기'!$C$32,0))</f>
        <v>92</v>
      </c>
      <c r="O74" s="23">
        <f>IF(OR($B74-O$5&gt;74, $B74-O$5=73, $B74-O$5=1, $B74-O$5&lt;0),"",ROUND(($B74-O$5)*'점수 계산기'!$C$27+O$5*'점수 계산기'!$C$29+'점수 계산기'!$C$32,0))</f>
        <v>92</v>
      </c>
      <c r="P74" s="23">
        <f>IF(OR($B74-P$5&gt;74, $B74-P$5=73, $B74-P$5=1, $B74-P$5&lt;0),"",ROUND(($B74-P$5)*'점수 계산기'!$C$27+P$5*'점수 계산기'!$C$29+'점수 계산기'!$C$32,0))</f>
        <v>92</v>
      </c>
      <c r="Q74" s="23">
        <f>IF(OR($B74-Q$5&gt;74, $B74-Q$5=73, $B74-Q$5=1, $B74-Q$5&lt;0),"",ROUND(($B74-Q$5)*'점수 계산기'!$C$27+Q$5*'점수 계산기'!$C$29+'점수 계산기'!$C$32,0))</f>
        <v>92</v>
      </c>
      <c r="R74" s="23">
        <f>IF(OR($B74-R$5&gt;74, $B74-R$5=73, $B74-R$5=1, $B74-R$5&lt;0),"",ROUND(($B74-R$5)*'점수 계산기'!$C$27+R$5*'점수 계산기'!$C$29+'점수 계산기'!$C$32,0))</f>
        <v>92</v>
      </c>
      <c r="S74" s="23">
        <f>IF(OR($B74-S$5&gt;74, $B74-S$5=73, $B74-S$5=1, $B74-S$5&lt;0),"",ROUND(($B74-S$5)*'점수 계산기'!$C$27+S$5*'점수 계산기'!$C$29+'점수 계산기'!$C$32,0))</f>
        <v>92</v>
      </c>
      <c r="T74" s="23">
        <f>IF(OR($B74-T$5&gt;74, $B74-T$5=73, $B74-T$5=1, $B74-T$5&lt;0),"",ROUND(($B74-T$5)*'점수 계산기'!$C$27+T$5*'점수 계산기'!$C$29+'점수 계산기'!$C$32,0))</f>
        <v>92</v>
      </c>
      <c r="U74" s="23">
        <f>IF(OR($B74-U$5&gt;74, $B74-U$5=73, $B74-U$5=1, $B74-U$5&lt;0),"",ROUND(($B74-U$5)*'점수 계산기'!$C$27+U$5*'점수 계산기'!$C$29+'점수 계산기'!$C$32,0))</f>
        <v>92</v>
      </c>
      <c r="V74" s="23">
        <f>IF(OR($B74-V$5&gt;74, $B74-V$5=73, $B74-V$5=1, $B74-V$5&lt;0),"",ROUND(($B74-V$5)*'점수 계산기'!$C$27+V$5*'점수 계산기'!$C$29+'점수 계산기'!$C$32,0))</f>
        <v>92</v>
      </c>
      <c r="W74" s="23">
        <f>IF(OR($B74-W$5&gt;74, $B74-W$5=73, $B74-W$5=1, $B74-W$5&lt;0),"",ROUND(($B74-W$5)*'점수 계산기'!$C$27+W$5*'점수 계산기'!$C$29+'점수 계산기'!$C$32,0))</f>
        <v>92</v>
      </c>
      <c r="X74" s="23">
        <f>IF(OR($B74-X$5&gt;74, $B74-X$5=73, $B74-X$5=1, $B74-X$5&lt;0),"",ROUND(($B74-X$5)*'점수 계산기'!$C$27+X$5*'점수 계산기'!$C$29+'점수 계산기'!$C$32,0))</f>
        <v>92</v>
      </c>
      <c r="Y74" s="23">
        <f>IF(OR($B74-Y$5&gt;74, $B74-Y$5=73, $B74-Y$5=1, $B74-Y$5&lt;0),"",ROUND(($B74-Y$5)*'점수 계산기'!$C$27+Y$5*'점수 계산기'!$C$29+'점수 계산기'!$C$32,0))</f>
        <v>92</v>
      </c>
      <c r="Z74" s="23">
        <f>IF(OR($B74-Z$5&gt;74, $B74-Z$5=73, $B74-Z$5=1, $B74-Z$5&lt;0),"",ROUND(($B74-Z$5)*'점수 계산기'!$C$27+Z$5*'점수 계산기'!$C$29+'점수 계산기'!$C$32,0))</f>
        <v>92</v>
      </c>
      <c r="AA74" s="24">
        <f>IF(OR($B74-AA$5&gt;74, $B74-AA$5=73, $B74-AA$5=1, $B74-AA$5&lt;0),"",ROUND(($B74-AA$5)*'점수 계산기'!$C$27+AA$5*'점수 계산기'!$C$29+'점수 계산기'!$C$32,0))</f>
        <v>92</v>
      </c>
      <c r="AB74" s="10"/>
      <c r="AC74" s="10">
        <f t="shared" si="10"/>
        <v>91</v>
      </c>
      <c r="AD74" s="10">
        <f t="shared" si="11"/>
        <v>92</v>
      </c>
      <c r="AE74" s="10" t="str">
        <f t="shared" si="12"/>
        <v>91 ~ 92</v>
      </c>
      <c r="AF74" s="10">
        <f t="shared" si="13"/>
        <v>6</v>
      </c>
      <c r="AG74" s="10">
        <f t="shared" si="13"/>
        <v>5</v>
      </c>
      <c r="AH74" s="10" t="str">
        <f t="shared" si="14"/>
        <v>6 ~ 5</v>
      </c>
      <c r="AI74" s="10" t="str">
        <f t="shared" si="9"/>
        <v>조건부 5등급</v>
      </c>
      <c r="AJ74" s="11" t="e">
        <f>IF(AC74=AD74,VLOOKUP(AE74,'인원 입력 기능'!$B$5:$F$102,6,0), VLOOKUP(AC74,'인원 입력 기능'!$B$5:$F$102,6,0)&amp;" ~ "&amp;VLOOKUP(AD74,'인원 입력 기능'!$B$5:$F$102,6,0))</f>
        <v>#REF!</v>
      </c>
    </row>
    <row r="75" spans="1:36" ht="21" customHeight="1" x14ac:dyDescent="0.45">
      <c r="A75" s="7"/>
      <c r="B75" s="37">
        <v>31</v>
      </c>
      <c r="C75" s="23">
        <f>IF(OR($B75-C$5&gt;74, $B75-C$5=73, $B75-C$5=1, $B75-C$5&lt;0),"",ROUND(($B75-C$5)*'점수 계산기'!$C$27+C$5*'점수 계산기'!$C$29+'점수 계산기'!$C$32,0))</f>
        <v>90</v>
      </c>
      <c r="D75" s="23">
        <f>IF(OR($B75-D$5&gt;74, $B75-D$5=73, $B75-D$5=1, $B75-D$5&lt;0),"",ROUND(($B75-D$5)*'점수 계산기'!$C$27+D$5*'점수 계산기'!$C$29+'점수 계산기'!$C$32,0))</f>
        <v>90</v>
      </c>
      <c r="E75" s="23">
        <f>IF(OR($B75-E$5&gt;74, $B75-E$5=73, $B75-E$5=1, $B75-E$5&lt;0),"",ROUND(($B75-E$5)*'점수 계산기'!$C$27+E$5*'점수 계산기'!$C$29+'점수 계산기'!$C$32,0))</f>
        <v>91</v>
      </c>
      <c r="F75" s="23">
        <f>IF(OR($B75-F$5&gt;74, $B75-F$5=73, $B75-F$5=1, $B75-F$5&lt;0),"",ROUND(($B75-F$5)*'점수 계산기'!$C$27+F$5*'점수 계산기'!$C$29+'점수 계산기'!$C$32,0))</f>
        <v>91</v>
      </c>
      <c r="G75" s="23">
        <f>IF(OR($B75-G$5&gt;74, $B75-G$5=73, $B75-G$5=1, $B75-G$5&lt;0),"",ROUND(($B75-G$5)*'점수 계산기'!$C$27+G$5*'점수 계산기'!$C$29+'점수 계산기'!$C$32,0))</f>
        <v>91</v>
      </c>
      <c r="H75" s="23">
        <f>IF(OR($B75-H$5&gt;74, $B75-H$5=73, $B75-H$5=1, $B75-H$5&lt;0),"",ROUND(($B75-H$5)*'점수 계산기'!$C$27+H$5*'점수 계산기'!$C$29+'점수 계산기'!$C$32,0))</f>
        <v>91</v>
      </c>
      <c r="I75" s="23">
        <f>IF(OR($B75-I$5&gt;74, $B75-I$5=73, $B75-I$5=1, $B75-I$5&lt;0),"",ROUND(($B75-I$5)*'점수 계산기'!$C$27+I$5*'점수 계산기'!$C$29+'점수 계산기'!$C$32,0))</f>
        <v>91</v>
      </c>
      <c r="J75" s="23">
        <f>IF(OR($B75-J$5&gt;74, $B75-J$5=73, $B75-J$5=1, $B75-J$5&lt;0),"",ROUND(($B75-J$5)*'점수 계산기'!$C$27+J$5*'점수 계산기'!$C$29+'점수 계산기'!$C$32,0))</f>
        <v>91</v>
      </c>
      <c r="K75" s="23">
        <f>IF(OR($B75-K$5&gt;74, $B75-K$5=73, $B75-K$5=1, $B75-K$5&lt;0),"",ROUND(($B75-K$5)*'점수 계산기'!$C$27+K$5*'점수 계산기'!$C$29+'점수 계산기'!$C$32,0))</f>
        <v>91</v>
      </c>
      <c r="L75" s="23">
        <f>IF(OR($B75-L$5&gt;74, $B75-L$5=73, $B75-L$5=1, $B75-L$5&lt;0),"",ROUND(($B75-L$5)*'점수 계산기'!$C$27+L$5*'점수 계산기'!$C$29+'점수 계산기'!$C$32,0))</f>
        <v>91</v>
      </c>
      <c r="M75" s="23">
        <f>IF(OR($B75-M$5&gt;74, $B75-M$5=73, $B75-M$5=1, $B75-M$5&lt;0),"",ROUND(($B75-M$5)*'점수 계산기'!$C$27+M$5*'점수 계산기'!$C$29+'점수 계산기'!$C$32,0))</f>
        <v>91</v>
      </c>
      <c r="N75" s="23">
        <f>IF(OR($B75-N$5&gt;74, $B75-N$5=73, $B75-N$5=1, $B75-N$5&lt;0),"",ROUND(($B75-N$5)*'점수 계산기'!$C$27+N$5*'점수 계산기'!$C$29+'점수 계산기'!$C$32,0))</f>
        <v>91</v>
      </c>
      <c r="O75" s="23">
        <f>IF(OR($B75-O$5&gt;74, $B75-O$5=73, $B75-O$5=1, $B75-O$5&lt;0),"",ROUND(($B75-O$5)*'점수 계산기'!$C$27+O$5*'점수 계산기'!$C$29+'점수 계산기'!$C$32,0))</f>
        <v>91</v>
      </c>
      <c r="P75" s="23">
        <f>IF(OR($B75-P$5&gt;74, $B75-P$5=73, $B75-P$5=1, $B75-P$5&lt;0),"",ROUND(($B75-P$5)*'점수 계산기'!$C$27+P$5*'점수 계산기'!$C$29+'점수 계산기'!$C$32,0))</f>
        <v>91</v>
      </c>
      <c r="Q75" s="23">
        <f>IF(OR($B75-Q$5&gt;74, $B75-Q$5=73, $B75-Q$5=1, $B75-Q$5&lt;0),"",ROUND(($B75-Q$5)*'점수 계산기'!$C$27+Q$5*'점수 계산기'!$C$29+'점수 계산기'!$C$32,0))</f>
        <v>91</v>
      </c>
      <c r="R75" s="23">
        <f>IF(OR($B75-R$5&gt;74, $B75-R$5=73, $B75-R$5=1, $B75-R$5&lt;0),"",ROUND(($B75-R$5)*'점수 계산기'!$C$27+R$5*'점수 계산기'!$C$29+'점수 계산기'!$C$32,0))</f>
        <v>91</v>
      </c>
      <c r="S75" s="23">
        <f>IF(OR($B75-S$5&gt;74, $B75-S$5=73, $B75-S$5=1, $B75-S$5&lt;0),"",ROUND(($B75-S$5)*'점수 계산기'!$C$27+S$5*'점수 계산기'!$C$29+'점수 계산기'!$C$32,0))</f>
        <v>91</v>
      </c>
      <c r="T75" s="23">
        <f>IF(OR($B75-T$5&gt;74, $B75-T$5=73, $B75-T$5=1, $B75-T$5&lt;0),"",ROUND(($B75-T$5)*'점수 계산기'!$C$27+T$5*'점수 계산기'!$C$29+'점수 계산기'!$C$32,0))</f>
        <v>91</v>
      </c>
      <c r="U75" s="23">
        <f>IF(OR($B75-U$5&gt;74, $B75-U$5=73, $B75-U$5=1, $B75-U$5&lt;0),"",ROUND(($B75-U$5)*'점수 계산기'!$C$27+U$5*'점수 계산기'!$C$29+'점수 계산기'!$C$32,0))</f>
        <v>91</v>
      </c>
      <c r="V75" s="23">
        <f>IF(OR($B75-V$5&gt;74, $B75-V$5=73, $B75-V$5=1, $B75-V$5&lt;0),"",ROUND(($B75-V$5)*'점수 계산기'!$C$27+V$5*'점수 계산기'!$C$29+'점수 계산기'!$C$32,0))</f>
        <v>91</v>
      </c>
      <c r="W75" s="23">
        <f>IF(OR($B75-W$5&gt;74, $B75-W$5=73, $B75-W$5=1, $B75-W$5&lt;0),"",ROUND(($B75-W$5)*'점수 계산기'!$C$27+W$5*'점수 계산기'!$C$29+'점수 계산기'!$C$32,0))</f>
        <v>91</v>
      </c>
      <c r="X75" s="23">
        <f>IF(OR($B75-X$5&gt;74, $B75-X$5=73, $B75-X$5=1, $B75-X$5&lt;0),"",ROUND(($B75-X$5)*'점수 계산기'!$C$27+X$5*'점수 계산기'!$C$29+'점수 계산기'!$C$32,0))</f>
        <v>91</v>
      </c>
      <c r="Y75" s="23">
        <f>IF(OR($B75-Y$5&gt;74, $B75-Y$5=73, $B75-Y$5=1, $B75-Y$5&lt;0),"",ROUND(($B75-Y$5)*'점수 계산기'!$C$27+Y$5*'점수 계산기'!$C$29+'점수 계산기'!$C$32,0))</f>
        <v>91</v>
      </c>
      <c r="Z75" s="23">
        <f>IF(OR($B75-Z$5&gt;74, $B75-Z$5=73, $B75-Z$5=1, $B75-Z$5&lt;0),"",ROUND(($B75-Z$5)*'점수 계산기'!$C$27+Z$5*'점수 계산기'!$C$29+'점수 계산기'!$C$32,0))</f>
        <v>92</v>
      </c>
      <c r="AA75" s="24">
        <f>IF(OR($B75-AA$5&gt;74, $B75-AA$5=73, $B75-AA$5=1, $B75-AA$5&lt;0),"",ROUND(($B75-AA$5)*'점수 계산기'!$C$27+AA$5*'점수 계산기'!$C$29+'점수 계산기'!$C$32,0))</f>
        <v>92</v>
      </c>
      <c r="AB75" s="10"/>
      <c r="AC75" s="10">
        <f t="shared" si="10"/>
        <v>90</v>
      </c>
      <c r="AD75" s="10">
        <f t="shared" si="11"/>
        <v>92</v>
      </c>
      <c r="AE75" s="10" t="str">
        <f t="shared" si="12"/>
        <v>90 ~ 92</v>
      </c>
      <c r="AF75" s="10">
        <f t="shared" si="13"/>
        <v>6</v>
      </c>
      <c r="AG75" s="10">
        <f t="shared" si="13"/>
        <v>5</v>
      </c>
      <c r="AH75" s="10" t="str">
        <f t="shared" si="14"/>
        <v>6 ~ 5</v>
      </c>
      <c r="AI75" s="10" t="str">
        <f t="shared" si="9"/>
        <v>조건부 5등급</v>
      </c>
      <c r="AJ75" s="11" t="e">
        <f>IF(AC75=AD75,VLOOKUP(AE75,'인원 입력 기능'!$B$5:$F$102,6,0), VLOOKUP(AC75,'인원 입력 기능'!$B$5:$F$102,6,0)&amp;" ~ "&amp;VLOOKUP(AD75,'인원 입력 기능'!$B$5:$F$102,6,0))</f>
        <v>#REF!</v>
      </c>
    </row>
    <row r="76" spans="1:36" ht="21" customHeight="1" x14ac:dyDescent="0.45">
      <c r="A76" s="7"/>
      <c r="B76" s="37">
        <v>30</v>
      </c>
      <c r="C76" s="23">
        <f>IF(OR($B76-C$5&gt;74, $B76-C$5=73, $B76-C$5=1, $B76-C$5&lt;0),"",ROUND(($B76-C$5)*'점수 계산기'!$C$27+C$5*'점수 계산기'!$C$29+'점수 계산기'!$C$32,0))</f>
        <v>90</v>
      </c>
      <c r="D76" s="23">
        <f>IF(OR($B76-D$5&gt;74, $B76-D$5=73, $B76-D$5=1, $B76-D$5&lt;0),"",ROUND(($B76-D$5)*'점수 계산기'!$C$27+D$5*'점수 계산기'!$C$29+'점수 계산기'!$C$32,0))</f>
        <v>90</v>
      </c>
      <c r="E76" s="23">
        <f>IF(OR($B76-E$5&gt;74, $B76-E$5=73, $B76-E$5=1, $B76-E$5&lt;0),"",ROUND(($B76-E$5)*'점수 계산기'!$C$27+E$5*'점수 계산기'!$C$29+'점수 계산기'!$C$32,0))</f>
        <v>90</v>
      </c>
      <c r="F76" s="23">
        <f>IF(OR($B76-F$5&gt;74, $B76-F$5=73, $B76-F$5=1, $B76-F$5&lt;0),"",ROUND(($B76-F$5)*'점수 계산기'!$C$27+F$5*'점수 계산기'!$C$29+'점수 계산기'!$C$32,0))</f>
        <v>90</v>
      </c>
      <c r="G76" s="23">
        <f>IF(OR($B76-G$5&gt;74, $B76-G$5=73, $B76-G$5=1, $B76-G$5&lt;0),"",ROUND(($B76-G$5)*'점수 계산기'!$C$27+G$5*'점수 계산기'!$C$29+'점수 계산기'!$C$32,0))</f>
        <v>90</v>
      </c>
      <c r="H76" s="23">
        <f>IF(OR($B76-H$5&gt;74, $B76-H$5=73, $B76-H$5=1, $B76-H$5&lt;0),"",ROUND(($B76-H$5)*'점수 계산기'!$C$27+H$5*'점수 계산기'!$C$29+'점수 계산기'!$C$32,0))</f>
        <v>90</v>
      </c>
      <c r="I76" s="23">
        <f>IF(OR($B76-I$5&gt;74, $B76-I$5=73, $B76-I$5=1, $B76-I$5&lt;0),"",ROUND(($B76-I$5)*'점수 계산기'!$C$27+I$5*'점수 계산기'!$C$29+'점수 계산기'!$C$32,0))</f>
        <v>90</v>
      </c>
      <c r="J76" s="23">
        <f>IF(OR($B76-J$5&gt;74, $B76-J$5=73, $B76-J$5=1, $B76-J$5&lt;0),"",ROUND(($B76-J$5)*'점수 계산기'!$C$27+J$5*'점수 계산기'!$C$29+'점수 계산기'!$C$32,0))</f>
        <v>90</v>
      </c>
      <c r="K76" s="23">
        <f>IF(OR($B76-K$5&gt;74, $B76-K$5=73, $B76-K$5=1, $B76-K$5&lt;0),"",ROUND(($B76-K$5)*'점수 계산기'!$C$27+K$5*'점수 계산기'!$C$29+'점수 계산기'!$C$32,0))</f>
        <v>90</v>
      </c>
      <c r="L76" s="23">
        <f>IF(OR($B76-L$5&gt;74, $B76-L$5=73, $B76-L$5=1, $B76-L$5&lt;0),"",ROUND(($B76-L$5)*'점수 계산기'!$C$27+L$5*'점수 계산기'!$C$29+'점수 계산기'!$C$32,0))</f>
        <v>90</v>
      </c>
      <c r="M76" s="23">
        <f>IF(OR($B76-M$5&gt;74, $B76-M$5=73, $B76-M$5=1, $B76-M$5&lt;0),"",ROUND(($B76-M$5)*'점수 계산기'!$C$27+M$5*'점수 계산기'!$C$29+'점수 계산기'!$C$32,0))</f>
        <v>90</v>
      </c>
      <c r="N76" s="23">
        <f>IF(OR($B76-N$5&gt;74, $B76-N$5=73, $B76-N$5=1, $B76-N$5&lt;0),"",ROUND(($B76-N$5)*'점수 계산기'!$C$27+N$5*'점수 계산기'!$C$29+'점수 계산기'!$C$32,0))</f>
        <v>90</v>
      </c>
      <c r="O76" s="23">
        <f>IF(OR($B76-O$5&gt;74, $B76-O$5=73, $B76-O$5=1, $B76-O$5&lt;0),"",ROUND(($B76-O$5)*'점수 계산기'!$C$27+O$5*'점수 계산기'!$C$29+'점수 계산기'!$C$32,0))</f>
        <v>90</v>
      </c>
      <c r="P76" s="23">
        <f>IF(OR($B76-P$5&gt;74, $B76-P$5=73, $B76-P$5=1, $B76-P$5&lt;0),"",ROUND(($B76-P$5)*'점수 계산기'!$C$27+P$5*'점수 계산기'!$C$29+'점수 계산기'!$C$32,0))</f>
        <v>90</v>
      </c>
      <c r="Q76" s="23">
        <f>IF(OR($B76-Q$5&gt;74, $B76-Q$5=73, $B76-Q$5=1, $B76-Q$5&lt;0),"",ROUND(($B76-Q$5)*'점수 계산기'!$C$27+Q$5*'점수 계산기'!$C$29+'점수 계산기'!$C$32,0))</f>
        <v>90</v>
      </c>
      <c r="R76" s="23">
        <f>IF(OR($B76-R$5&gt;74, $B76-R$5=73, $B76-R$5=1, $B76-R$5&lt;0),"",ROUND(($B76-R$5)*'점수 계산기'!$C$27+R$5*'점수 계산기'!$C$29+'점수 계산기'!$C$32,0))</f>
        <v>90</v>
      </c>
      <c r="S76" s="23">
        <f>IF(OR($B76-S$5&gt;74, $B76-S$5=73, $B76-S$5=1, $B76-S$5&lt;0),"",ROUND(($B76-S$5)*'점수 계산기'!$C$27+S$5*'점수 계산기'!$C$29+'점수 계산기'!$C$32,0))</f>
        <v>90</v>
      </c>
      <c r="T76" s="23">
        <f>IF(OR($B76-T$5&gt;74, $B76-T$5=73, $B76-T$5=1, $B76-T$5&lt;0),"",ROUND(($B76-T$5)*'점수 계산기'!$C$27+T$5*'점수 계산기'!$C$29+'점수 계산기'!$C$32,0))</f>
        <v>90</v>
      </c>
      <c r="U76" s="23">
        <f>IF(OR($B76-U$5&gt;74, $B76-U$5=73, $B76-U$5=1, $B76-U$5&lt;0),"",ROUND(($B76-U$5)*'점수 계산기'!$C$27+U$5*'점수 계산기'!$C$29+'점수 계산기'!$C$32,0))</f>
        <v>90</v>
      </c>
      <c r="V76" s="23">
        <f>IF(OR($B76-V$5&gt;74, $B76-V$5=73, $B76-V$5=1, $B76-V$5&lt;0),"",ROUND(($B76-V$5)*'점수 계산기'!$C$27+V$5*'점수 계산기'!$C$29+'점수 계산기'!$C$32,0))</f>
        <v>91</v>
      </c>
      <c r="W76" s="23">
        <f>IF(OR($B76-W$5&gt;74, $B76-W$5=73, $B76-W$5=1, $B76-W$5&lt;0),"",ROUND(($B76-W$5)*'점수 계산기'!$C$27+W$5*'점수 계산기'!$C$29+'점수 계산기'!$C$32,0))</f>
        <v>91</v>
      </c>
      <c r="X76" s="23">
        <f>IF(OR($B76-X$5&gt;74, $B76-X$5=73, $B76-X$5=1, $B76-X$5&lt;0),"",ROUND(($B76-X$5)*'점수 계산기'!$C$27+X$5*'점수 계산기'!$C$29+'점수 계산기'!$C$32,0))</f>
        <v>91</v>
      </c>
      <c r="Y76" s="23">
        <f>IF(OR($B76-Y$5&gt;74, $B76-Y$5=73, $B76-Y$5=1, $B76-Y$5&lt;0),"",ROUND(($B76-Y$5)*'점수 계산기'!$C$27+Y$5*'점수 계산기'!$C$29+'점수 계산기'!$C$32,0))</f>
        <v>91</v>
      </c>
      <c r="Z76" s="23">
        <f>IF(OR($B76-Z$5&gt;74, $B76-Z$5=73, $B76-Z$5=1, $B76-Z$5&lt;0),"",ROUND(($B76-Z$5)*'점수 계산기'!$C$27+Z$5*'점수 계산기'!$C$29+'점수 계산기'!$C$32,0))</f>
        <v>91</v>
      </c>
      <c r="AA76" s="24">
        <f>IF(OR($B76-AA$5&gt;74, $B76-AA$5=73, $B76-AA$5=1, $B76-AA$5&lt;0),"",ROUND(($B76-AA$5)*'점수 계산기'!$C$27+AA$5*'점수 계산기'!$C$29+'점수 계산기'!$C$32,0))</f>
        <v>91</v>
      </c>
      <c r="AB76" s="10"/>
      <c r="AC76" s="10">
        <f t="shared" si="10"/>
        <v>90</v>
      </c>
      <c r="AD76" s="10">
        <f t="shared" si="11"/>
        <v>91</v>
      </c>
      <c r="AE76" s="10" t="str">
        <f t="shared" si="12"/>
        <v>90 ~ 91</v>
      </c>
      <c r="AF76" s="10">
        <f t="shared" si="13"/>
        <v>6</v>
      </c>
      <c r="AG76" s="10">
        <f t="shared" si="13"/>
        <v>6</v>
      </c>
      <c r="AH76" s="10">
        <f t="shared" si="14"/>
        <v>6</v>
      </c>
      <c r="AI76" s="10" t="str">
        <f t="shared" si="9"/>
        <v>6등급</v>
      </c>
      <c r="AJ76" s="11" t="e">
        <f>IF(AC76=AD76,VLOOKUP(AE76,'인원 입력 기능'!$B$5:$F$102,6,0), VLOOKUP(AC76,'인원 입력 기능'!$B$5:$F$102,6,0)&amp;" ~ "&amp;VLOOKUP(AD76,'인원 입력 기능'!$B$5:$F$102,6,0))</f>
        <v>#REF!</v>
      </c>
    </row>
    <row r="77" spans="1:36" ht="21" customHeight="1" x14ac:dyDescent="0.45">
      <c r="A77" s="7"/>
      <c r="B77" s="37">
        <v>29</v>
      </c>
      <c r="C77" s="23">
        <f>IF(OR($B77-C$5&gt;74, $B77-C$5=73, $B77-C$5=1, $B77-C$5&lt;0),"",ROUND(($B77-C$5)*'점수 계산기'!$C$27+C$5*'점수 계산기'!$C$29+'점수 계산기'!$C$32,0))</f>
        <v>89</v>
      </c>
      <c r="D77" s="23">
        <f>IF(OR($B77-D$5&gt;74, $B77-D$5=73, $B77-D$5=1, $B77-D$5&lt;0),"",ROUND(($B77-D$5)*'점수 계산기'!$C$27+D$5*'점수 계산기'!$C$29+'점수 계산기'!$C$32,0))</f>
        <v>89</v>
      </c>
      <c r="E77" s="23">
        <f>IF(OR($B77-E$5&gt;74, $B77-E$5=73, $B77-E$5=1, $B77-E$5&lt;0),"",ROUND(($B77-E$5)*'점수 계산기'!$C$27+E$5*'점수 계산기'!$C$29+'점수 계산기'!$C$32,0))</f>
        <v>89</v>
      </c>
      <c r="F77" s="23">
        <f>IF(OR($B77-F$5&gt;74, $B77-F$5=73, $B77-F$5=1, $B77-F$5&lt;0),"",ROUND(($B77-F$5)*'점수 계산기'!$C$27+F$5*'점수 계산기'!$C$29+'점수 계산기'!$C$32,0))</f>
        <v>89</v>
      </c>
      <c r="G77" s="23">
        <f>IF(OR($B77-G$5&gt;74, $B77-G$5=73, $B77-G$5=1, $B77-G$5&lt;0),"",ROUND(($B77-G$5)*'점수 계산기'!$C$27+G$5*'점수 계산기'!$C$29+'점수 계산기'!$C$32,0))</f>
        <v>89</v>
      </c>
      <c r="H77" s="23">
        <f>IF(OR($B77-H$5&gt;74, $B77-H$5=73, $B77-H$5=1, $B77-H$5&lt;0),"",ROUND(($B77-H$5)*'점수 계산기'!$C$27+H$5*'점수 계산기'!$C$29+'점수 계산기'!$C$32,0))</f>
        <v>89</v>
      </c>
      <c r="I77" s="23">
        <f>IF(OR($B77-I$5&gt;74, $B77-I$5=73, $B77-I$5=1, $B77-I$5&lt;0),"",ROUND(($B77-I$5)*'점수 계산기'!$C$27+I$5*'점수 계산기'!$C$29+'점수 계산기'!$C$32,0))</f>
        <v>89</v>
      </c>
      <c r="J77" s="23">
        <f>IF(OR($B77-J$5&gt;74, $B77-J$5=73, $B77-J$5=1, $B77-J$5&lt;0),"",ROUND(($B77-J$5)*'점수 계산기'!$C$27+J$5*'점수 계산기'!$C$29+'점수 계산기'!$C$32,0))</f>
        <v>89</v>
      </c>
      <c r="K77" s="23">
        <f>IF(OR($B77-K$5&gt;74, $B77-K$5=73, $B77-K$5=1, $B77-K$5&lt;0),"",ROUND(($B77-K$5)*'점수 계산기'!$C$27+K$5*'점수 계산기'!$C$29+'점수 계산기'!$C$32,0))</f>
        <v>89</v>
      </c>
      <c r="L77" s="23">
        <f>IF(OR($B77-L$5&gt;74, $B77-L$5=73, $B77-L$5=1, $B77-L$5&lt;0),"",ROUND(($B77-L$5)*'점수 계산기'!$C$27+L$5*'점수 계산기'!$C$29+'점수 계산기'!$C$32,0))</f>
        <v>89</v>
      </c>
      <c r="M77" s="23">
        <f>IF(OR($B77-M$5&gt;74, $B77-M$5=73, $B77-M$5=1, $B77-M$5&lt;0),"",ROUND(($B77-M$5)*'점수 계산기'!$C$27+M$5*'점수 계산기'!$C$29+'점수 계산기'!$C$32,0))</f>
        <v>89</v>
      </c>
      <c r="N77" s="23">
        <f>IF(OR($B77-N$5&gt;74, $B77-N$5=73, $B77-N$5=1, $B77-N$5&lt;0),"",ROUND(($B77-N$5)*'점수 계산기'!$C$27+N$5*'점수 계산기'!$C$29+'점수 계산기'!$C$32,0))</f>
        <v>89</v>
      </c>
      <c r="O77" s="23">
        <f>IF(OR($B77-O$5&gt;74, $B77-O$5=73, $B77-O$5=1, $B77-O$5&lt;0),"",ROUND(($B77-O$5)*'점수 계산기'!$C$27+O$5*'점수 계산기'!$C$29+'점수 계산기'!$C$32,0))</f>
        <v>89</v>
      </c>
      <c r="P77" s="23">
        <f>IF(OR($B77-P$5&gt;74, $B77-P$5=73, $B77-P$5=1, $B77-P$5&lt;0),"",ROUND(($B77-P$5)*'점수 계산기'!$C$27+P$5*'점수 계산기'!$C$29+'점수 계산기'!$C$32,0))</f>
        <v>89</v>
      </c>
      <c r="Q77" s="23">
        <f>IF(OR($B77-Q$5&gt;74, $B77-Q$5=73, $B77-Q$5=1, $B77-Q$5&lt;0),"",ROUND(($B77-Q$5)*'점수 계산기'!$C$27+Q$5*'점수 계산기'!$C$29+'점수 계산기'!$C$32,0))</f>
        <v>89</v>
      </c>
      <c r="R77" s="23">
        <f>IF(OR($B77-R$5&gt;74, $B77-R$5=73, $B77-R$5=1, $B77-R$5&lt;0),"",ROUND(($B77-R$5)*'점수 계산기'!$C$27+R$5*'점수 계산기'!$C$29+'점수 계산기'!$C$32,0))</f>
        <v>90</v>
      </c>
      <c r="S77" s="23">
        <f>IF(OR($B77-S$5&gt;74, $B77-S$5=73, $B77-S$5=1, $B77-S$5&lt;0),"",ROUND(($B77-S$5)*'점수 계산기'!$C$27+S$5*'점수 계산기'!$C$29+'점수 계산기'!$C$32,0))</f>
        <v>90</v>
      </c>
      <c r="T77" s="23">
        <f>IF(OR($B77-T$5&gt;74, $B77-T$5=73, $B77-T$5=1, $B77-T$5&lt;0),"",ROUND(($B77-T$5)*'점수 계산기'!$C$27+T$5*'점수 계산기'!$C$29+'점수 계산기'!$C$32,0))</f>
        <v>90</v>
      </c>
      <c r="U77" s="23">
        <f>IF(OR($B77-U$5&gt;74, $B77-U$5=73, $B77-U$5=1, $B77-U$5&lt;0),"",ROUND(($B77-U$5)*'점수 계산기'!$C$27+U$5*'점수 계산기'!$C$29+'점수 계산기'!$C$32,0))</f>
        <v>90</v>
      </c>
      <c r="V77" s="23">
        <f>IF(OR($B77-V$5&gt;74, $B77-V$5=73, $B77-V$5=1, $B77-V$5&lt;0),"",ROUND(($B77-V$5)*'점수 계산기'!$C$27+V$5*'점수 계산기'!$C$29+'점수 계산기'!$C$32,0))</f>
        <v>90</v>
      </c>
      <c r="W77" s="23">
        <f>IF(OR($B77-W$5&gt;74, $B77-W$5=73, $B77-W$5=1, $B77-W$5&lt;0),"",ROUND(($B77-W$5)*'점수 계산기'!$C$27+W$5*'점수 계산기'!$C$29+'점수 계산기'!$C$32,0))</f>
        <v>90</v>
      </c>
      <c r="X77" s="23">
        <f>IF(OR($B77-X$5&gt;74, $B77-X$5=73, $B77-X$5=1, $B77-X$5&lt;0),"",ROUND(($B77-X$5)*'점수 계산기'!$C$27+X$5*'점수 계산기'!$C$29+'점수 계산기'!$C$32,0))</f>
        <v>90</v>
      </c>
      <c r="Y77" s="23">
        <f>IF(OR($B77-Y$5&gt;74, $B77-Y$5=73, $B77-Y$5=1, $B77-Y$5&lt;0),"",ROUND(($B77-Y$5)*'점수 계산기'!$C$27+Y$5*'점수 계산기'!$C$29+'점수 계산기'!$C$32,0))</f>
        <v>90</v>
      </c>
      <c r="Z77" s="23">
        <f>IF(OR($B77-Z$5&gt;74, $B77-Z$5=73, $B77-Z$5=1, $B77-Z$5&lt;0),"",ROUND(($B77-Z$5)*'점수 계산기'!$C$27+Z$5*'점수 계산기'!$C$29+'점수 계산기'!$C$32,0))</f>
        <v>90</v>
      </c>
      <c r="AA77" s="24">
        <f>IF(OR($B77-AA$5&gt;74, $B77-AA$5=73, $B77-AA$5=1, $B77-AA$5&lt;0),"",ROUND(($B77-AA$5)*'점수 계산기'!$C$27+AA$5*'점수 계산기'!$C$29+'점수 계산기'!$C$32,0))</f>
        <v>90</v>
      </c>
      <c r="AB77" s="10"/>
      <c r="AC77" s="10">
        <f t="shared" si="10"/>
        <v>89</v>
      </c>
      <c r="AD77" s="10">
        <f t="shared" si="11"/>
        <v>90</v>
      </c>
      <c r="AE77" s="10" t="str">
        <f t="shared" si="12"/>
        <v>89 ~ 90</v>
      </c>
      <c r="AF77" s="10">
        <f t="shared" si="13"/>
        <v>6</v>
      </c>
      <c r="AG77" s="10">
        <f t="shared" si="13"/>
        <v>6</v>
      </c>
      <c r="AH77" s="10">
        <f t="shared" si="14"/>
        <v>6</v>
      </c>
      <c r="AI77" s="10" t="str">
        <f t="shared" si="9"/>
        <v>6등급</v>
      </c>
      <c r="AJ77" s="11" t="e">
        <f>IF(AC77=AD77,VLOOKUP(AE77,'인원 입력 기능'!$B$5:$F$102,6,0), VLOOKUP(AC77,'인원 입력 기능'!$B$5:$F$102,6,0)&amp;" ~ "&amp;VLOOKUP(AD77,'인원 입력 기능'!$B$5:$F$102,6,0))</f>
        <v>#REF!</v>
      </c>
    </row>
    <row r="78" spans="1:36" ht="21" customHeight="1" x14ac:dyDescent="0.45">
      <c r="A78" s="7"/>
      <c r="B78" s="38">
        <v>28</v>
      </c>
      <c r="C78" s="25">
        <f>IF(OR($B78-C$5&gt;74, $B78-C$5=73, $B78-C$5=1, $B78-C$5&lt;0),"",ROUND(($B78-C$5)*'점수 계산기'!$C$27+C$5*'점수 계산기'!$C$29+'점수 계산기'!$C$32,0))</f>
        <v>88</v>
      </c>
      <c r="D78" s="25">
        <f>IF(OR($B78-D$5&gt;74, $B78-D$5=73, $B78-D$5=1, $B78-D$5&lt;0),"",ROUND(($B78-D$5)*'점수 계산기'!$C$27+D$5*'점수 계산기'!$C$29+'점수 계산기'!$C$32,0))</f>
        <v>88</v>
      </c>
      <c r="E78" s="25">
        <f>IF(OR($B78-E$5&gt;74, $B78-E$5=73, $B78-E$5=1, $B78-E$5&lt;0),"",ROUND(($B78-E$5)*'점수 계산기'!$C$27+E$5*'점수 계산기'!$C$29+'점수 계산기'!$C$32,0))</f>
        <v>88</v>
      </c>
      <c r="F78" s="25">
        <f>IF(OR($B78-F$5&gt;74, $B78-F$5=73, $B78-F$5=1, $B78-F$5&lt;0),"",ROUND(($B78-F$5)*'점수 계산기'!$C$27+F$5*'점수 계산기'!$C$29+'점수 계산기'!$C$32,0))</f>
        <v>88</v>
      </c>
      <c r="G78" s="25">
        <f>IF(OR($B78-G$5&gt;74, $B78-G$5=73, $B78-G$5=1, $B78-G$5&lt;0),"",ROUND(($B78-G$5)*'점수 계산기'!$C$27+G$5*'점수 계산기'!$C$29+'점수 계산기'!$C$32,0))</f>
        <v>88</v>
      </c>
      <c r="H78" s="25">
        <f>IF(OR($B78-H$5&gt;74, $B78-H$5=73, $B78-H$5=1, $B78-H$5&lt;0),"",ROUND(($B78-H$5)*'점수 계산기'!$C$27+H$5*'점수 계산기'!$C$29+'점수 계산기'!$C$32,0))</f>
        <v>88</v>
      </c>
      <c r="I78" s="25">
        <f>IF(OR($B78-I$5&gt;74, $B78-I$5=73, $B78-I$5=1, $B78-I$5&lt;0),"",ROUND(($B78-I$5)*'점수 계산기'!$C$27+I$5*'점수 계산기'!$C$29+'점수 계산기'!$C$32,0))</f>
        <v>88</v>
      </c>
      <c r="J78" s="25">
        <f>IF(OR($B78-J$5&gt;74, $B78-J$5=73, $B78-J$5=1, $B78-J$5&lt;0),"",ROUND(($B78-J$5)*'점수 계산기'!$C$27+J$5*'점수 계산기'!$C$29+'점수 계산기'!$C$32,0))</f>
        <v>88</v>
      </c>
      <c r="K78" s="25">
        <f>IF(OR($B78-K$5&gt;74, $B78-K$5=73, $B78-K$5=1, $B78-K$5&lt;0),"",ROUND(($B78-K$5)*'점수 계산기'!$C$27+K$5*'점수 계산기'!$C$29+'점수 계산기'!$C$32,0))</f>
        <v>88</v>
      </c>
      <c r="L78" s="25">
        <f>IF(OR($B78-L$5&gt;74, $B78-L$5=73, $B78-L$5=1, $B78-L$5&lt;0),"",ROUND(($B78-L$5)*'점수 계산기'!$C$27+L$5*'점수 계산기'!$C$29+'점수 계산기'!$C$32,0))</f>
        <v>88</v>
      </c>
      <c r="M78" s="25">
        <f>IF(OR($B78-M$5&gt;74, $B78-M$5=73, $B78-M$5=1, $B78-M$5&lt;0),"",ROUND(($B78-M$5)*'점수 계산기'!$C$27+M$5*'점수 계산기'!$C$29+'점수 계산기'!$C$32,0))</f>
        <v>88</v>
      </c>
      <c r="N78" s="25">
        <f>IF(OR($B78-N$5&gt;74, $B78-N$5=73, $B78-N$5=1, $B78-N$5&lt;0),"",ROUND(($B78-N$5)*'점수 계산기'!$C$27+N$5*'점수 계산기'!$C$29+'점수 계산기'!$C$32,0))</f>
        <v>89</v>
      </c>
      <c r="O78" s="25">
        <f>IF(OR($B78-O$5&gt;74, $B78-O$5=73, $B78-O$5=1, $B78-O$5&lt;0),"",ROUND(($B78-O$5)*'점수 계산기'!$C$27+O$5*'점수 계산기'!$C$29+'점수 계산기'!$C$32,0))</f>
        <v>89</v>
      </c>
      <c r="P78" s="25">
        <f>IF(OR($B78-P$5&gt;74, $B78-P$5=73, $B78-P$5=1, $B78-P$5&lt;0),"",ROUND(($B78-P$5)*'점수 계산기'!$C$27+P$5*'점수 계산기'!$C$29+'점수 계산기'!$C$32,0))</f>
        <v>89</v>
      </c>
      <c r="Q78" s="25">
        <f>IF(OR($B78-Q$5&gt;74, $B78-Q$5=73, $B78-Q$5=1, $B78-Q$5&lt;0),"",ROUND(($B78-Q$5)*'점수 계산기'!$C$27+Q$5*'점수 계산기'!$C$29+'점수 계산기'!$C$32,0))</f>
        <v>89</v>
      </c>
      <c r="R78" s="25">
        <f>IF(OR($B78-R$5&gt;74, $B78-R$5=73, $B78-R$5=1, $B78-R$5&lt;0),"",ROUND(($B78-R$5)*'점수 계산기'!$C$27+R$5*'점수 계산기'!$C$29+'점수 계산기'!$C$32,0))</f>
        <v>89</v>
      </c>
      <c r="S78" s="25">
        <f>IF(OR($B78-S$5&gt;74, $B78-S$5=73, $B78-S$5=1, $B78-S$5&lt;0),"",ROUND(($B78-S$5)*'점수 계산기'!$C$27+S$5*'점수 계산기'!$C$29+'점수 계산기'!$C$32,0))</f>
        <v>89</v>
      </c>
      <c r="T78" s="25">
        <f>IF(OR($B78-T$5&gt;74, $B78-T$5=73, $B78-T$5=1, $B78-T$5&lt;0),"",ROUND(($B78-T$5)*'점수 계산기'!$C$27+T$5*'점수 계산기'!$C$29+'점수 계산기'!$C$32,0))</f>
        <v>89</v>
      </c>
      <c r="U78" s="25">
        <f>IF(OR($B78-U$5&gt;74, $B78-U$5=73, $B78-U$5=1, $B78-U$5&lt;0),"",ROUND(($B78-U$5)*'점수 계산기'!$C$27+U$5*'점수 계산기'!$C$29+'점수 계산기'!$C$32,0))</f>
        <v>89</v>
      </c>
      <c r="V78" s="25">
        <f>IF(OR($B78-V$5&gt;74, $B78-V$5=73, $B78-V$5=1, $B78-V$5&lt;0),"",ROUND(($B78-V$5)*'점수 계산기'!$C$27+V$5*'점수 계산기'!$C$29+'점수 계산기'!$C$32,0))</f>
        <v>89</v>
      </c>
      <c r="W78" s="25">
        <f>IF(OR($B78-W$5&gt;74, $B78-W$5=73, $B78-W$5=1, $B78-W$5&lt;0),"",ROUND(($B78-W$5)*'점수 계산기'!$C$27+W$5*'점수 계산기'!$C$29+'점수 계산기'!$C$32,0))</f>
        <v>89</v>
      </c>
      <c r="X78" s="25">
        <f>IF(OR($B78-X$5&gt;74, $B78-X$5=73, $B78-X$5=1, $B78-X$5&lt;0),"",ROUND(($B78-X$5)*'점수 계산기'!$C$27+X$5*'점수 계산기'!$C$29+'점수 계산기'!$C$32,0))</f>
        <v>89</v>
      </c>
      <c r="Y78" s="25">
        <f>IF(OR($B78-Y$5&gt;74, $B78-Y$5=73, $B78-Y$5=1, $B78-Y$5&lt;0),"",ROUND(($B78-Y$5)*'점수 계산기'!$C$27+Y$5*'점수 계산기'!$C$29+'점수 계산기'!$C$32,0))</f>
        <v>89</v>
      </c>
      <c r="Z78" s="25">
        <f>IF(OR($B78-Z$5&gt;74, $B78-Z$5=73, $B78-Z$5=1, $B78-Z$5&lt;0),"",ROUND(($B78-Z$5)*'점수 계산기'!$C$27+Z$5*'점수 계산기'!$C$29+'점수 계산기'!$C$32,0))</f>
        <v>89</v>
      </c>
      <c r="AA78" s="26">
        <f>IF(OR($B78-AA$5&gt;74, $B78-AA$5=73, $B78-AA$5=1, $B78-AA$5&lt;0),"",ROUND(($B78-AA$5)*'점수 계산기'!$C$27+AA$5*'점수 계산기'!$C$29+'점수 계산기'!$C$32,0))</f>
        <v>89</v>
      </c>
      <c r="AB78" s="10"/>
      <c r="AC78" s="10">
        <f t="shared" si="10"/>
        <v>88</v>
      </c>
      <c r="AD78" s="10">
        <f t="shared" si="11"/>
        <v>89</v>
      </c>
      <c r="AE78" s="10" t="str">
        <f t="shared" si="12"/>
        <v>88 ~ 89</v>
      </c>
      <c r="AF78" s="10">
        <f t="shared" si="13"/>
        <v>6</v>
      </c>
      <c r="AG78" s="10">
        <f t="shared" si="13"/>
        <v>6</v>
      </c>
      <c r="AH78" s="10">
        <f t="shared" si="14"/>
        <v>6</v>
      </c>
      <c r="AI78" s="10" t="str">
        <f t="shared" si="9"/>
        <v>6등급</v>
      </c>
      <c r="AJ78" s="11" t="e">
        <f>IF(AC78=AD78,VLOOKUP(AE78,'인원 입력 기능'!$B$5:$F$102,6,0), VLOOKUP(AC78,'인원 입력 기능'!$B$5:$F$102,6,0)&amp;" ~ "&amp;VLOOKUP(AD78,'인원 입력 기능'!$B$5:$F$102,6,0))</f>
        <v>#REF!</v>
      </c>
    </row>
    <row r="79" spans="1:36" ht="21" customHeight="1" x14ac:dyDescent="0.45">
      <c r="A79" s="7"/>
      <c r="B79" s="38">
        <v>27</v>
      </c>
      <c r="C79" s="25" t="str">
        <f>IF(OR($B79-C$5&gt;74, $B79-C$5=73, $B79-C$5=1, $B79-C$5&lt;0),"",ROUND(($B79-C$5)*'점수 계산기'!$C$27+C$5*'점수 계산기'!$C$29+'점수 계산기'!$C$32,0))</f>
        <v/>
      </c>
      <c r="D79" s="25">
        <f>IF(OR($B79-D$5&gt;74, $B79-D$5=73, $B79-D$5=1, $B79-D$5&lt;0),"",ROUND(($B79-D$5)*'점수 계산기'!$C$27+D$5*'점수 계산기'!$C$29+'점수 계산기'!$C$32,0))</f>
        <v>87</v>
      </c>
      <c r="E79" s="25">
        <f>IF(OR($B79-E$5&gt;74, $B79-E$5=73, $B79-E$5=1, $B79-E$5&lt;0),"",ROUND(($B79-E$5)*'점수 계산기'!$C$27+E$5*'점수 계산기'!$C$29+'점수 계산기'!$C$32,0))</f>
        <v>87</v>
      </c>
      <c r="F79" s="25">
        <f>IF(OR($B79-F$5&gt;74, $B79-F$5=73, $B79-F$5=1, $B79-F$5&lt;0),"",ROUND(($B79-F$5)*'점수 계산기'!$C$27+F$5*'점수 계산기'!$C$29+'점수 계산기'!$C$32,0))</f>
        <v>87</v>
      </c>
      <c r="G79" s="25">
        <f>IF(OR($B79-G$5&gt;74, $B79-G$5=73, $B79-G$5=1, $B79-G$5&lt;0),"",ROUND(($B79-G$5)*'점수 계산기'!$C$27+G$5*'점수 계산기'!$C$29+'점수 계산기'!$C$32,0))</f>
        <v>87</v>
      </c>
      <c r="H79" s="25">
        <f>IF(OR($B79-H$5&gt;74, $B79-H$5=73, $B79-H$5=1, $B79-H$5&lt;0),"",ROUND(($B79-H$5)*'점수 계산기'!$C$27+H$5*'점수 계산기'!$C$29+'점수 계산기'!$C$32,0))</f>
        <v>87</v>
      </c>
      <c r="I79" s="25">
        <f>IF(OR($B79-I$5&gt;74, $B79-I$5=73, $B79-I$5=1, $B79-I$5&lt;0),"",ROUND(($B79-I$5)*'점수 계산기'!$C$27+I$5*'점수 계산기'!$C$29+'점수 계산기'!$C$32,0))</f>
        <v>87</v>
      </c>
      <c r="J79" s="25">
        <f>IF(OR($B79-J$5&gt;74, $B79-J$5=73, $B79-J$5=1, $B79-J$5&lt;0),"",ROUND(($B79-J$5)*'점수 계산기'!$C$27+J$5*'점수 계산기'!$C$29+'점수 계산기'!$C$32,0))</f>
        <v>88</v>
      </c>
      <c r="K79" s="25">
        <f>IF(OR($B79-K$5&gt;74, $B79-K$5=73, $B79-K$5=1, $B79-K$5&lt;0),"",ROUND(($B79-K$5)*'점수 계산기'!$C$27+K$5*'점수 계산기'!$C$29+'점수 계산기'!$C$32,0))</f>
        <v>88</v>
      </c>
      <c r="L79" s="25">
        <f>IF(OR($B79-L$5&gt;74, $B79-L$5=73, $B79-L$5=1, $B79-L$5&lt;0),"",ROUND(($B79-L$5)*'점수 계산기'!$C$27+L$5*'점수 계산기'!$C$29+'점수 계산기'!$C$32,0))</f>
        <v>88</v>
      </c>
      <c r="M79" s="25">
        <f>IF(OR($B79-M$5&gt;74, $B79-M$5=73, $B79-M$5=1, $B79-M$5&lt;0),"",ROUND(($B79-M$5)*'점수 계산기'!$C$27+M$5*'점수 계산기'!$C$29+'점수 계산기'!$C$32,0))</f>
        <v>88</v>
      </c>
      <c r="N79" s="25">
        <f>IF(OR($B79-N$5&gt;74, $B79-N$5=73, $B79-N$5=1, $B79-N$5&lt;0),"",ROUND(($B79-N$5)*'점수 계산기'!$C$27+N$5*'점수 계산기'!$C$29+'점수 계산기'!$C$32,0))</f>
        <v>88</v>
      </c>
      <c r="O79" s="25">
        <f>IF(OR($B79-O$5&gt;74, $B79-O$5=73, $B79-O$5=1, $B79-O$5&lt;0),"",ROUND(($B79-O$5)*'점수 계산기'!$C$27+O$5*'점수 계산기'!$C$29+'점수 계산기'!$C$32,0))</f>
        <v>88</v>
      </c>
      <c r="P79" s="25">
        <f>IF(OR($B79-P$5&gt;74, $B79-P$5=73, $B79-P$5=1, $B79-P$5&lt;0),"",ROUND(($B79-P$5)*'점수 계산기'!$C$27+P$5*'점수 계산기'!$C$29+'점수 계산기'!$C$32,0))</f>
        <v>88</v>
      </c>
      <c r="Q79" s="25">
        <f>IF(OR($B79-Q$5&gt;74, $B79-Q$5=73, $B79-Q$5=1, $B79-Q$5&lt;0),"",ROUND(($B79-Q$5)*'점수 계산기'!$C$27+Q$5*'점수 계산기'!$C$29+'점수 계산기'!$C$32,0))</f>
        <v>88</v>
      </c>
      <c r="R79" s="25">
        <f>IF(OR($B79-R$5&gt;74, $B79-R$5=73, $B79-R$5=1, $B79-R$5&lt;0),"",ROUND(($B79-R$5)*'점수 계산기'!$C$27+R$5*'점수 계산기'!$C$29+'점수 계산기'!$C$32,0))</f>
        <v>88</v>
      </c>
      <c r="S79" s="25">
        <f>IF(OR($B79-S$5&gt;74, $B79-S$5=73, $B79-S$5=1, $B79-S$5&lt;0),"",ROUND(($B79-S$5)*'점수 계산기'!$C$27+S$5*'점수 계산기'!$C$29+'점수 계산기'!$C$32,0))</f>
        <v>88</v>
      </c>
      <c r="T79" s="25">
        <f>IF(OR($B79-T$5&gt;74, $B79-T$5=73, $B79-T$5=1, $B79-T$5&lt;0),"",ROUND(($B79-T$5)*'점수 계산기'!$C$27+T$5*'점수 계산기'!$C$29+'점수 계산기'!$C$32,0))</f>
        <v>88</v>
      </c>
      <c r="U79" s="25">
        <f>IF(OR($B79-U$5&gt;74, $B79-U$5=73, $B79-U$5=1, $B79-U$5&lt;0),"",ROUND(($B79-U$5)*'점수 계산기'!$C$27+U$5*'점수 계산기'!$C$29+'점수 계산기'!$C$32,0))</f>
        <v>88</v>
      </c>
      <c r="V79" s="25">
        <f>IF(OR($B79-V$5&gt;74, $B79-V$5=73, $B79-V$5=1, $B79-V$5&lt;0),"",ROUND(($B79-V$5)*'점수 계산기'!$C$27+V$5*'점수 계산기'!$C$29+'점수 계산기'!$C$32,0))</f>
        <v>88</v>
      </c>
      <c r="W79" s="25">
        <f>IF(OR($B79-W$5&gt;74, $B79-W$5=73, $B79-W$5=1, $B79-W$5&lt;0),"",ROUND(($B79-W$5)*'점수 계산기'!$C$27+W$5*'점수 계산기'!$C$29+'점수 계산기'!$C$32,0))</f>
        <v>88</v>
      </c>
      <c r="X79" s="25">
        <f>IF(OR($B79-X$5&gt;74, $B79-X$5=73, $B79-X$5=1, $B79-X$5&lt;0),"",ROUND(($B79-X$5)*'점수 계산기'!$C$27+X$5*'점수 계산기'!$C$29+'점수 계산기'!$C$32,0))</f>
        <v>88</v>
      </c>
      <c r="Y79" s="25">
        <f>IF(OR($B79-Y$5&gt;74, $B79-Y$5=73, $B79-Y$5=1, $B79-Y$5&lt;0),"",ROUND(($B79-Y$5)*'점수 계산기'!$C$27+Y$5*'점수 계산기'!$C$29+'점수 계산기'!$C$32,0))</f>
        <v>88</v>
      </c>
      <c r="Z79" s="25">
        <f>IF(OR($B79-Z$5&gt;74, $B79-Z$5=73, $B79-Z$5=1, $B79-Z$5&lt;0),"",ROUND(($B79-Z$5)*'점수 계산기'!$C$27+Z$5*'점수 계산기'!$C$29+'점수 계산기'!$C$32,0))</f>
        <v>88</v>
      </c>
      <c r="AA79" s="26">
        <f>IF(OR($B79-AA$5&gt;74, $B79-AA$5=73, $B79-AA$5=1, $B79-AA$5&lt;0),"",ROUND(($B79-AA$5)*'점수 계산기'!$C$27+AA$5*'점수 계산기'!$C$29+'점수 계산기'!$C$32,0))</f>
        <v>88</v>
      </c>
      <c r="AB79" s="10"/>
      <c r="AC79" s="10">
        <f t="shared" si="10"/>
        <v>87</v>
      </c>
      <c r="AD79" s="10">
        <f t="shared" si="11"/>
        <v>88</v>
      </c>
      <c r="AE79" s="10" t="str">
        <f t="shared" si="12"/>
        <v>87 ~ 88</v>
      </c>
      <c r="AF79" s="10">
        <f t="shared" si="13"/>
        <v>6</v>
      </c>
      <c r="AG79" s="10">
        <f t="shared" si="13"/>
        <v>6</v>
      </c>
      <c r="AH79" s="10">
        <f t="shared" si="14"/>
        <v>6</v>
      </c>
      <c r="AI79" s="10" t="str">
        <f t="shared" si="9"/>
        <v>6등급</v>
      </c>
      <c r="AJ79" s="11" t="e">
        <f>IF(AC79=AD79,VLOOKUP(AE79,'인원 입력 기능'!$B$5:$F$102,6,0), VLOOKUP(AC79,'인원 입력 기능'!$B$5:$F$102,6,0)&amp;" ~ "&amp;VLOOKUP(AD79,'인원 입력 기능'!$B$5:$F$102,6,0))</f>
        <v>#REF!</v>
      </c>
    </row>
    <row r="80" spans="1:36" ht="21" customHeight="1" x14ac:dyDescent="0.45">
      <c r="A80" s="7"/>
      <c r="B80" s="38">
        <v>26</v>
      </c>
      <c r="C80" s="25">
        <f>IF(OR($B80-C$5&gt;74, $B80-C$5=73, $B80-C$5=1, $B80-C$5&lt;0),"",ROUND(($B80-C$5)*'점수 계산기'!$C$27+C$5*'점수 계산기'!$C$29+'점수 계산기'!$C$32,0))</f>
        <v>86</v>
      </c>
      <c r="D80" s="25">
        <f>IF(OR($B80-D$5&gt;74, $B80-D$5=73, $B80-D$5=1, $B80-D$5&lt;0),"",ROUND(($B80-D$5)*'점수 계산기'!$C$27+D$5*'점수 계산기'!$C$29+'점수 계산기'!$C$32,0))</f>
        <v>86</v>
      </c>
      <c r="E80" s="25">
        <f>IF(OR($B80-E$5&gt;74, $B80-E$5=73, $B80-E$5=1, $B80-E$5&lt;0),"",ROUND(($B80-E$5)*'점수 계산기'!$C$27+E$5*'점수 계산기'!$C$29+'점수 계산기'!$C$32,0))</f>
        <v>86</v>
      </c>
      <c r="F80" s="25">
        <f>IF(OR($B80-F$5&gt;74, $B80-F$5=73, $B80-F$5=1, $B80-F$5&lt;0),"",ROUND(($B80-F$5)*'점수 계산기'!$C$27+F$5*'점수 계산기'!$C$29+'점수 계산기'!$C$32,0))</f>
        <v>87</v>
      </c>
      <c r="G80" s="25">
        <f>IF(OR($B80-G$5&gt;74, $B80-G$5=73, $B80-G$5=1, $B80-G$5&lt;0),"",ROUND(($B80-G$5)*'점수 계산기'!$C$27+G$5*'점수 계산기'!$C$29+'점수 계산기'!$C$32,0))</f>
        <v>87</v>
      </c>
      <c r="H80" s="25">
        <f>IF(OR($B80-H$5&gt;74, $B80-H$5=73, $B80-H$5=1, $B80-H$5&lt;0),"",ROUND(($B80-H$5)*'점수 계산기'!$C$27+H$5*'점수 계산기'!$C$29+'점수 계산기'!$C$32,0))</f>
        <v>87</v>
      </c>
      <c r="I80" s="25">
        <f>IF(OR($B80-I$5&gt;74, $B80-I$5=73, $B80-I$5=1, $B80-I$5&lt;0),"",ROUND(($B80-I$5)*'점수 계산기'!$C$27+I$5*'점수 계산기'!$C$29+'점수 계산기'!$C$32,0))</f>
        <v>87</v>
      </c>
      <c r="J80" s="25">
        <f>IF(OR($B80-J$5&gt;74, $B80-J$5=73, $B80-J$5=1, $B80-J$5&lt;0),"",ROUND(($B80-J$5)*'점수 계산기'!$C$27+J$5*'점수 계산기'!$C$29+'점수 계산기'!$C$32,0))</f>
        <v>87</v>
      </c>
      <c r="K80" s="25">
        <f>IF(OR($B80-K$5&gt;74, $B80-K$5=73, $B80-K$5=1, $B80-K$5&lt;0),"",ROUND(($B80-K$5)*'점수 계산기'!$C$27+K$5*'점수 계산기'!$C$29+'점수 계산기'!$C$32,0))</f>
        <v>87</v>
      </c>
      <c r="L80" s="25">
        <f>IF(OR($B80-L$5&gt;74, $B80-L$5=73, $B80-L$5=1, $B80-L$5&lt;0),"",ROUND(($B80-L$5)*'점수 계산기'!$C$27+L$5*'점수 계산기'!$C$29+'점수 계산기'!$C$32,0))</f>
        <v>87</v>
      </c>
      <c r="M80" s="25">
        <f>IF(OR($B80-M$5&gt;74, $B80-M$5=73, $B80-M$5=1, $B80-M$5&lt;0),"",ROUND(($B80-M$5)*'점수 계산기'!$C$27+M$5*'점수 계산기'!$C$29+'점수 계산기'!$C$32,0))</f>
        <v>87</v>
      </c>
      <c r="N80" s="25">
        <f>IF(OR($B80-N$5&gt;74, $B80-N$5=73, $B80-N$5=1, $B80-N$5&lt;0),"",ROUND(($B80-N$5)*'점수 계산기'!$C$27+N$5*'점수 계산기'!$C$29+'점수 계산기'!$C$32,0))</f>
        <v>87</v>
      </c>
      <c r="O80" s="25">
        <f>IF(OR($B80-O$5&gt;74, $B80-O$5=73, $B80-O$5=1, $B80-O$5&lt;0),"",ROUND(($B80-O$5)*'점수 계산기'!$C$27+O$5*'점수 계산기'!$C$29+'점수 계산기'!$C$32,0))</f>
        <v>87</v>
      </c>
      <c r="P80" s="25">
        <f>IF(OR($B80-P$5&gt;74, $B80-P$5=73, $B80-P$5=1, $B80-P$5&lt;0),"",ROUND(($B80-P$5)*'점수 계산기'!$C$27+P$5*'점수 계산기'!$C$29+'점수 계산기'!$C$32,0))</f>
        <v>87</v>
      </c>
      <c r="Q80" s="25">
        <f>IF(OR($B80-Q$5&gt;74, $B80-Q$5=73, $B80-Q$5=1, $B80-Q$5&lt;0),"",ROUND(($B80-Q$5)*'점수 계산기'!$C$27+Q$5*'점수 계산기'!$C$29+'점수 계산기'!$C$32,0))</f>
        <v>87</v>
      </c>
      <c r="R80" s="25">
        <f>IF(OR($B80-R$5&gt;74, $B80-R$5=73, $B80-R$5=1, $B80-R$5&lt;0),"",ROUND(($B80-R$5)*'점수 계산기'!$C$27+R$5*'점수 계산기'!$C$29+'점수 계산기'!$C$32,0))</f>
        <v>87</v>
      </c>
      <c r="S80" s="25">
        <f>IF(OR($B80-S$5&gt;74, $B80-S$5=73, $B80-S$5=1, $B80-S$5&lt;0),"",ROUND(($B80-S$5)*'점수 계산기'!$C$27+S$5*'점수 계산기'!$C$29+'점수 계산기'!$C$32,0))</f>
        <v>87</v>
      </c>
      <c r="T80" s="25">
        <f>IF(OR($B80-T$5&gt;74, $B80-T$5=73, $B80-T$5=1, $B80-T$5&lt;0),"",ROUND(($B80-T$5)*'점수 계산기'!$C$27+T$5*'점수 계산기'!$C$29+'점수 계산기'!$C$32,0))</f>
        <v>87</v>
      </c>
      <c r="U80" s="25">
        <f>IF(OR($B80-U$5&gt;74, $B80-U$5=73, $B80-U$5=1, $B80-U$5&lt;0),"",ROUND(($B80-U$5)*'점수 계산기'!$C$27+U$5*'점수 계산기'!$C$29+'점수 계산기'!$C$32,0))</f>
        <v>87</v>
      </c>
      <c r="V80" s="25">
        <f>IF(OR($B80-V$5&gt;74, $B80-V$5=73, $B80-V$5=1, $B80-V$5&lt;0),"",ROUND(($B80-V$5)*'점수 계산기'!$C$27+V$5*'점수 계산기'!$C$29+'점수 계산기'!$C$32,0))</f>
        <v>87</v>
      </c>
      <c r="W80" s="25">
        <f>IF(OR($B80-W$5&gt;74, $B80-W$5=73, $B80-W$5=1, $B80-W$5&lt;0),"",ROUND(($B80-W$5)*'점수 계산기'!$C$27+W$5*'점수 계산기'!$C$29+'점수 계산기'!$C$32,0))</f>
        <v>87</v>
      </c>
      <c r="X80" s="25">
        <f>IF(OR($B80-X$5&gt;74, $B80-X$5=73, $B80-X$5=1, $B80-X$5&lt;0),"",ROUND(($B80-X$5)*'점수 계산기'!$C$27+X$5*'점수 계산기'!$C$29+'점수 계산기'!$C$32,0))</f>
        <v>87</v>
      </c>
      <c r="Y80" s="25">
        <f>IF(OR($B80-Y$5&gt;74, $B80-Y$5=73, $B80-Y$5=1, $B80-Y$5&lt;0),"",ROUND(($B80-Y$5)*'점수 계산기'!$C$27+Y$5*'점수 계산기'!$C$29+'점수 계산기'!$C$32,0))</f>
        <v>87</v>
      </c>
      <c r="Z80" s="25">
        <f>IF(OR($B80-Z$5&gt;74, $B80-Z$5=73, $B80-Z$5=1, $B80-Z$5&lt;0),"",ROUND(($B80-Z$5)*'점수 계산기'!$C$27+Z$5*'점수 계산기'!$C$29+'점수 계산기'!$C$32,0))</f>
        <v>87</v>
      </c>
      <c r="AA80" s="26">
        <f>IF(OR($B80-AA$5&gt;74, $B80-AA$5=73, $B80-AA$5=1, $B80-AA$5&lt;0),"",ROUND(($B80-AA$5)*'점수 계산기'!$C$27+AA$5*'점수 계산기'!$C$29+'점수 계산기'!$C$32,0))</f>
        <v>88</v>
      </c>
      <c r="AB80" s="10"/>
      <c r="AC80" s="10">
        <f t="shared" si="10"/>
        <v>86</v>
      </c>
      <c r="AD80" s="10">
        <f t="shared" si="11"/>
        <v>88</v>
      </c>
      <c r="AE80" s="10" t="str">
        <f t="shared" si="12"/>
        <v>86 ~ 88</v>
      </c>
      <c r="AF80" s="10">
        <f t="shared" si="13"/>
        <v>6</v>
      </c>
      <c r="AG80" s="10">
        <f t="shared" si="13"/>
        <v>6</v>
      </c>
      <c r="AH80" s="10">
        <f t="shared" si="14"/>
        <v>6</v>
      </c>
      <c r="AI80" s="10" t="str">
        <f t="shared" si="9"/>
        <v>6등급</v>
      </c>
      <c r="AJ80" s="11" t="e">
        <f>IF(AC80=AD80,VLOOKUP(AE80,'인원 입력 기능'!$B$5:$F$102,6,0), VLOOKUP(AC80,'인원 입력 기능'!$B$5:$F$102,6,0)&amp;" ~ "&amp;VLOOKUP(AD80,'인원 입력 기능'!$B$5:$F$102,6,0))</f>
        <v>#REF!</v>
      </c>
    </row>
    <row r="81" spans="1:36" ht="21" customHeight="1" x14ac:dyDescent="0.45">
      <c r="A81" s="7"/>
      <c r="B81" s="38">
        <v>25</v>
      </c>
      <c r="C81" s="25" t="str">
        <f>IF(OR($B81-C$5&gt;74, $B81-C$5=73, $B81-C$5=1, $B81-C$5&lt;0),"",ROUND(($B81-C$5)*'점수 계산기'!$C$27+C$5*'점수 계산기'!$C$29+'점수 계산기'!$C$32,0))</f>
        <v/>
      </c>
      <c r="D81" s="25" t="str">
        <f>IF(OR($B81-D$5&gt;74, $B81-D$5=73, $B81-D$5=1, $B81-D$5&lt;0),"",ROUND(($B81-D$5)*'점수 계산기'!$C$27+D$5*'점수 계산기'!$C$29+'점수 계산기'!$C$32,0))</f>
        <v/>
      </c>
      <c r="E81" s="25">
        <f>IF(OR($B81-E$5&gt;74, $B81-E$5=73, $B81-E$5=1, $B81-E$5&lt;0),"",ROUND(($B81-E$5)*'점수 계산기'!$C$27+E$5*'점수 계산기'!$C$29+'점수 계산기'!$C$32,0))</f>
        <v>86</v>
      </c>
      <c r="F81" s="25">
        <f>IF(OR($B81-F$5&gt;74, $B81-F$5=73, $B81-F$5=1, $B81-F$5&lt;0),"",ROUND(($B81-F$5)*'점수 계산기'!$C$27+F$5*'점수 계산기'!$C$29+'점수 계산기'!$C$32,0))</f>
        <v>86</v>
      </c>
      <c r="G81" s="25">
        <f>IF(OR($B81-G$5&gt;74, $B81-G$5=73, $B81-G$5=1, $B81-G$5&lt;0),"",ROUND(($B81-G$5)*'점수 계산기'!$C$27+G$5*'점수 계산기'!$C$29+'점수 계산기'!$C$32,0))</f>
        <v>86</v>
      </c>
      <c r="H81" s="25">
        <f>IF(OR($B81-H$5&gt;74, $B81-H$5=73, $B81-H$5=1, $B81-H$5&lt;0),"",ROUND(($B81-H$5)*'점수 계산기'!$C$27+H$5*'점수 계산기'!$C$29+'점수 계산기'!$C$32,0))</f>
        <v>86</v>
      </c>
      <c r="I81" s="25">
        <f>IF(OR($B81-I$5&gt;74, $B81-I$5=73, $B81-I$5=1, $B81-I$5&lt;0),"",ROUND(($B81-I$5)*'점수 계산기'!$C$27+I$5*'점수 계산기'!$C$29+'점수 계산기'!$C$32,0))</f>
        <v>86</v>
      </c>
      <c r="J81" s="25">
        <f>IF(OR($B81-J$5&gt;74, $B81-J$5=73, $B81-J$5=1, $B81-J$5&lt;0),"",ROUND(($B81-J$5)*'점수 계산기'!$C$27+J$5*'점수 계산기'!$C$29+'점수 계산기'!$C$32,0))</f>
        <v>86</v>
      </c>
      <c r="K81" s="25">
        <f>IF(OR($B81-K$5&gt;74, $B81-K$5=73, $B81-K$5=1, $B81-K$5&lt;0),"",ROUND(($B81-K$5)*'점수 계산기'!$C$27+K$5*'점수 계산기'!$C$29+'점수 계산기'!$C$32,0))</f>
        <v>86</v>
      </c>
      <c r="L81" s="25">
        <f>IF(OR($B81-L$5&gt;74, $B81-L$5=73, $B81-L$5=1, $B81-L$5&lt;0),"",ROUND(($B81-L$5)*'점수 계산기'!$C$27+L$5*'점수 계산기'!$C$29+'점수 계산기'!$C$32,0))</f>
        <v>86</v>
      </c>
      <c r="M81" s="25">
        <f>IF(OR($B81-M$5&gt;74, $B81-M$5=73, $B81-M$5=1, $B81-M$5&lt;0),"",ROUND(($B81-M$5)*'점수 계산기'!$C$27+M$5*'점수 계산기'!$C$29+'점수 계산기'!$C$32,0))</f>
        <v>86</v>
      </c>
      <c r="N81" s="25">
        <f>IF(OR($B81-N$5&gt;74, $B81-N$5=73, $B81-N$5=1, $B81-N$5&lt;0),"",ROUND(($B81-N$5)*'점수 계산기'!$C$27+N$5*'점수 계산기'!$C$29+'점수 계산기'!$C$32,0))</f>
        <v>86</v>
      </c>
      <c r="O81" s="25">
        <f>IF(OR($B81-O$5&gt;74, $B81-O$5=73, $B81-O$5=1, $B81-O$5&lt;0),"",ROUND(($B81-O$5)*'점수 계산기'!$C$27+O$5*'점수 계산기'!$C$29+'점수 계산기'!$C$32,0))</f>
        <v>86</v>
      </c>
      <c r="P81" s="25">
        <f>IF(OR($B81-P$5&gt;74, $B81-P$5=73, $B81-P$5=1, $B81-P$5&lt;0),"",ROUND(($B81-P$5)*'점수 계산기'!$C$27+P$5*'점수 계산기'!$C$29+'점수 계산기'!$C$32,0))</f>
        <v>86</v>
      </c>
      <c r="Q81" s="25">
        <f>IF(OR($B81-Q$5&gt;74, $B81-Q$5=73, $B81-Q$5=1, $B81-Q$5&lt;0),"",ROUND(($B81-Q$5)*'점수 계산기'!$C$27+Q$5*'점수 계산기'!$C$29+'점수 계산기'!$C$32,0))</f>
        <v>86</v>
      </c>
      <c r="R81" s="25">
        <f>IF(OR($B81-R$5&gt;74, $B81-R$5=73, $B81-R$5=1, $B81-R$5&lt;0),"",ROUND(($B81-R$5)*'점수 계산기'!$C$27+R$5*'점수 계산기'!$C$29+'점수 계산기'!$C$32,0))</f>
        <v>86</v>
      </c>
      <c r="S81" s="25">
        <f>IF(OR($B81-S$5&gt;74, $B81-S$5=73, $B81-S$5=1, $B81-S$5&lt;0),"",ROUND(($B81-S$5)*'점수 계산기'!$C$27+S$5*'점수 계산기'!$C$29+'점수 계산기'!$C$32,0))</f>
        <v>86</v>
      </c>
      <c r="T81" s="25">
        <f>IF(OR($B81-T$5&gt;74, $B81-T$5=73, $B81-T$5=1, $B81-T$5&lt;0),"",ROUND(($B81-T$5)*'점수 계산기'!$C$27+T$5*'점수 계산기'!$C$29+'점수 계산기'!$C$32,0))</f>
        <v>86</v>
      </c>
      <c r="U81" s="25">
        <f>IF(OR($B81-U$5&gt;74, $B81-U$5=73, $B81-U$5=1, $B81-U$5&lt;0),"",ROUND(($B81-U$5)*'점수 계산기'!$C$27+U$5*'점수 계산기'!$C$29+'점수 계산기'!$C$32,0))</f>
        <v>86</v>
      </c>
      <c r="V81" s="25">
        <f>IF(OR($B81-V$5&gt;74, $B81-V$5=73, $B81-V$5=1, $B81-V$5&lt;0),"",ROUND(($B81-V$5)*'점수 계산기'!$C$27+V$5*'점수 계산기'!$C$29+'점수 계산기'!$C$32,0))</f>
        <v>86</v>
      </c>
      <c r="W81" s="25">
        <f>IF(OR($B81-W$5&gt;74, $B81-W$5=73, $B81-W$5=1, $B81-W$5&lt;0),"",ROUND(($B81-W$5)*'점수 계산기'!$C$27+W$5*'점수 계산기'!$C$29+'점수 계산기'!$C$32,0))</f>
        <v>87</v>
      </c>
      <c r="X81" s="25">
        <f>IF(OR($B81-X$5&gt;74, $B81-X$5=73, $B81-X$5=1, $B81-X$5&lt;0),"",ROUND(($B81-X$5)*'점수 계산기'!$C$27+X$5*'점수 계산기'!$C$29+'점수 계산기'!$C$32,0))</f>
        <v>87</v>
      </c>
      <c r="Y81" s="25">
        <f>IF(OR($B81-Y$5&gt;74, $B81-Y$5=73, $B81-Y$5=1, $B81-Y$5&lt;0),"",ROUND(($B81-Y$5)*'점수 계산기'!$C$27+Y$5*'점수 계산기'!$C$29+'점수 계산기'!$C$32,0))</f>
        <v>87</v>
      </c>
      <c r="Z81" s="25">
        <f>IF(OR($B81-Z$5&gt;74, $B81-Z$5=73, $B81-Z$5=1, $B81-Z$5&lt;0),"",ROUND(($B81-Z$5)*'점수 계산기'!$C$27+Z$5*'점수 계산기'!$C$29+'점수 계산기'!$C$32,0))</f>
        <v>87</v>
      </c>
      <c r="AA81" s="26">
        <f>IF(OR($B81-AA$5&gt;74, $B81-AA$5=73, $B81-AA$5=1, $B81-AA$5&lt;0),"",ROUND(($B81-AA$5)*'점수 계산기'!$C$27+AA$5*'점수 계산기'!$C$29+'점수 계산기'!$C$32,0))</f>
        <v>87</v>
      </c>
      <c r="AB81" s="10"/>
      <c r="AC81" s="10">
        <f t="shared" si="10"/>
        <v>86</v>
      </c>
      <c r="AD81" s="10">
        <f t="shared" si="11"/>
        <v>87</v>
      </c>
      <c r="AE81" s="10" t="str">
        <f t="shared" si="12"/>
        <v>86 ~ 87</v>
      </c>
      <c r="AF81" s="10">
        <f t="shared" si="13"/>
        <v>6</v>
      </c>
      <c r="AG81" s="10">
        <f t="shared" si="13"/>
        <v>6</v>
      </c>
      <c r="AH81" s="10">
        <f t="shared" si="14"/>
        <v>6</v>
      </c>
      <c r="AI81" s="10" t="str">
        <f t="shared" si="9"/>
        <v>6등급</v>
      </c>
      <c r="AJ81" s="11" t="e">
        <f>IF(AC81=AD81,VLOOKUP(AE81,'인원 입력 기능'!$B$5:$F$102,6,0), VLOOKUP(AC81,'인원 입력 기능'!$B$5:$F$102,6,0)&amp;" ~ "&amp;VLOOKUP(AD81,'인원 입력 기능'!$B$5:$F$102,6,0))</f>
        <v>#REF!</v>
      </c>
    </row>
    <row r="82" spans="1:36" ht="21" customHeight="1" x14ac:dyDescent="0.45">
      <c r="A82" s="7"/>
      <c r="B82" s="39">
        <v>24</v>
      </c>
      <c r="C82" s="27" t="str">
        <f>IF(OR($B82-C$5&gt;74, $B82-C$5=73, $B82-C$5=1, $B82-C$5&lt;0),"",ROUND(($B82-C$5)*'점수 계산기'!$C$27+C$5*'점수 계산기'!$C$29+'점수 계산기'!$C$32,0))</f>
        <v/>
      </c>
      <c r="D82" s="27">
        <f>IF(OR($B82-D$5&gt;74, $B82-D$5=73, $B82-D$5=1, $B82-D$5&lt;0),"",ROUND(($B82-D$5)*'점수 계산기'!$C$27+D$5*'점수 계산기'!$C$29+'점수 계산기'!$C$32,0))</f>
        <v>85</v>
      </c>
      <c r="E82" s="27" t="str">
        <f>IF(OR($B82-E$5&gt;74, $B82-E$5=73, $B82-E$5=1, $B82-E$5&lt;0),"",ROUND(($B82-E$5)*'점수 계산기'!$C$27+E$5*'점수 계산기'!$C$29+'점수 계산기'!$C$32,0))</f>
        <v/>
      </c>
      <c r="F82" s="27">
        <f>IF(OR($B82-F$5&gt;74, $B82-F$5=73, $B82-F$5=1, $B82-F$5&lt;0),"",ROUND(($B82-F$5)*'점수 계산기'!$C$27+F$5*'점수 계산기'!$C$29+'점수 계산기'!$C$32,0))</f>
        <v>85</v>
      </c>
      <c r="G82" s="27">
        <f>IF(OR($B82-G$5&gt;74, $B82-G$5=73, $B82-G$5=1, $B82-G$5&lt;0),"",ROUND(($B82-G$5)*'점수 계산기'!$C$27+G$5*'점수 계산기'!$C$29+'점수 계산기'!$C$32,0))</f>
        <v>85</v>
      </c>
      <c r="H82" s="27">
        <f>IF(OR($B82-H$5&gt;74, $B82-H$5=73, $B82-H$5=1, $B82-H$5&lt;0),"",ROUND(($B82-H$5)*'점수 계산기'!$C$27+H$5*'점수 계산기'!$C$29+'점수 계산기'!$C$32,0))</f>
        <v>85</v>
      </c>
      <c r="I82" s="27">
        <f>IF(OR($B82-I$5&gt;74, $B82-I$5=73, $B82-I$5=1, $B82-I$5&lt;0),"",ROUND(($B82-I$5)*'점수 계산기'!$C$27+I$5*'점수 계산기'!$C$29+'점수 계산기'!$C$32,0))</f>
        <v>85</v>
      </c>
      <c r="J82" s="27">
        <f>IF(OR($B82-J$5&gt;74, $B82-J$5=73, $B82-J$5=1, $B82-J$5&lt;0),"",ROUND(($B82-J$5)*'점수 계산기'!$C$27+J$5*'점수 계산기'!$C$29+'점수 계산기'!$C$32,0))</f>
        <v>85</v>
      </c>
      <c r="K82" s="27">
        <f>IF(OR($B82-K$5&gt;74, $B82-K$5=73, $B82-K$5=1, $B82-K$5&lt;0),"",ROUND(($B82-K$5)*'점수 계산기'!$C$27+K$5*'점수 계산기'!$C$29+'점수 계산기'!$C$32,0))</f>
        <v>85</v>
      </c>
      <c r="L82" s="27">
        <f>IF(OR($B82-L$5&gt;74, $B82-L$5=73, $B82-L$5=1, $B82-L$5&lt;0),"",ROUND(($B82-L$5)*'점수 계산기'!$C$27+L$5*'점수 계산기'!$C$29+'점수 계산기'!$C$32,0))</f>
        <v>85</v>
      </c>
      <c r="M82" s="27">
        <f>IF(OR($B82-M$5&gt;74, $B82-M$5=73, $B82-M$5=1, $B82-M$5&lt;0),"",ROUND(($B82-M$5)*'점수 계산기'!$C$27+M$5*'점수 계산기'!$C$29+'점수 계산기'!$C$32,0))</f>
        <v>85</v>
      </c>
      <c r="N82" s="27">
        <f>IF(OR($B82-N$5&gt;74, $B82-N$5=73, $B82-N$5=1, $B82-N$5&lt;0),"",ROUND(($B82-N$5)*'점수 계산기'!$C$27+N$5*'점수 계산기'!$C$29+'점수 계산기'!$C$32,0))</f>
        <v>85</v>
      </c>
      <c r="O82" s="27">
        <f>IF(OR($B82-O$5&gt;74, $B82-O$5=73, $B82-O$5=1, $B82-O$5&lt;0),"",ROUND(($B82-O$5)*'점수 계산기'!$C$27+O$5*'점수 계산기'!$C$29+'점수 계산기'!$C$32,0))</f>
        <v>85</v>
      </c>
      <c r="P82" s="27">
        <f>IF(OR($B82-P$5&gt;74, $B82-P$5=73, $B82-P$5=1, $B82-P$5&lt;0),"",ROUND(($B82-P$5)*'점수 계산기'!$C$27+P$5*'점수 계산기'!$C$29+'점수 계산기'!$C$32,0))</f>
        <v>85</v>
      </c>
      <c r="Q82" s="27">
        <f>IF(OR($B82-Q$5&gt;74, $B82-Q$5=73, $B82-Q$5=1, $B82-Q$5&lt;0),"",ROUND(($B82-Q$5)*'점수 계산기'!$C$27+Q$5*'점수 계산기'!$C$29+'점수 계산기'!$C$32,0))</f>
        <v>85</v>
      </c>
      <c r="R82" s="27">
        <f>IF(OR($B82-R$5&gt;74, $B82-R$5=73, $B82-R$5=1, $B82-R$5&lt;0),"",ROUND(($B82-R$5)*'점수 계산기'!$C$27+R$5*'점수 계산기'!$C$29+'점수 계산기'!$C$32,0))</f>
        <v>85</v>
      </c>
      <c r="S82" s="27">
        <f>IF(OR($B82-S$5&gt;74, $B82-S$5=73, $B82-S$5=1, $B82-S$5&lt;0),"",ROUND(($B82-S$5)*'점수 계산기'!$C$27+S$5*'점수 계산기'!$C$29+'점수 계산기'!$C$32,0))</f>
        <v>86</v>
      </c>
      <c r="T82" s="27">
        <f>IF(OR($B82-T$5&gt;74, $B82-T$5=73, $B82-T$5=1, $B82-T$5&lt;0),"",ROUND(($B82-T$5)*'점수 계산기'!$C$27+T$5*'점수 계산기'!$C$29+'점수 계산기'!$C$32,0))</f>
        <v>86</v>
      </c>
      <c r="U82" s="27">
        <f>IF(OR($B82-U$5&gt;74, $B82-U$5=73, $B82-U$5=1, $B82-U$5&lt;0),"",ROUND(($B82-U$5)*'점수 계산기'!$C$27+U$5*'점수 계산기'!$C$29+'점수 계산기'!$C$32,0))</f>
        <v>86</v>
      </c>
      <c r="V82" s="27">
        <f>IF(OR($B82-V$5&gt;74, $B82-V$5=73, $B82-V$5=1, $B82-V$5&lt;0),"",ROUND(($B82-V$5)*'점수 계산기'!$C$27+V$5*'점수 계산기'!$C$29+'점수 계산기'!$C$32,0))</f>
        <v>86</v>
      </c>
      <c r="W82" s="27">
        <f>IF(OR($B82-W$5&gt;74, $B82-W$5=73, $B82-W$5=1, $B82-W$5&lt;0),"",ROUND(($B82-W$5)*'점수 계산기'!$C$27+W$5*'점수 계산기'!$C$29+'점수 계산기'!$C$32,0))</f>
        <v>86</v>
      </c>
      <c r="X82" s="27">
        <f>IF(OR($B82-X$5&gt;74, $B82-X$5=73, $B82-X$5=1, $B82-X$5&lt;0),"",ROUND(($B82-X$5)*'점수 계산기'!$C$27+X$5*'점수 계산기'!$C$29+'점수 계산기'!$C$32,0))</f>
        <v>86</v>
      </c>
      <c r="Y82" s="27">
        <f>IF(OR($B82-Y$5&gt;74, $B82-Y$5=73, $B82-Y$5=1, $B82-Y$5&lt;0),"",ROUND(($B82-Y$5)*'점수 계산기'!$C$27+Y$5*'점수 계산기'!$C$29+'점수 계산기'!$C$32,0))</f>
        <v>86</v>
      </c>
      <c r="Z82" s="27">
        <f>IF(OR($B82-Z$5&gt;74, $B82-Z$5=73, $B82-Z$5=1, $B82-Z$5&lt;0),"",ROUND(($B82-Z$5)*'점수 계산기'!$C$27+Z$5*'점수 계산기'!$C$29+'점수 계산기'!$C$32,0))</f>
        <v>86</v>
      </c>
      <c r="AA82" s="28">
        <f>IF(OR($B82-AA$5&gt;74, $B82-AA$5=73, $B82-AA$5=1, $B82-AA$5&lt;0),"",ROUND(($B82-AA$5)*'점수 계산기'!$C$27+AA$5*'점수 계산기'!$C$29+'점수 계산기'!$C$32,0))</f>
        <v>86</v>
      </c>
      <c r="AB82" s="10"/>
      <c r="AC82" s="10">
        <f t="shared" si="10"/>
        <v>85</v>
      </c>
      <c r="AD82" s="10">
        <f t="shared" si="11"/>
        <v>86</v>
      </c>
      <c r="AE82" s="10" t="str">
        <f t="shared" si="12"/>
        <v>85 ~ 86</v>
      </c>
      <c r="AF82" s="10">
        <f t="shared" si="13"/>
        <v>6</v>
      </c>
      <c r="AG82" s="10">
        <f t="shared" si="13"/>
        <v>6</v>
      </c>
      <c r="AH82" s="10">
        <f t="shared" si="14"/>
        <v>6</v>
      </c>
      <c r="AI82" s="10" t="str">
        <f t="shared" si="9"/>
        <v>6등급</v>
      </c>
      <c r="AJ82" s="11" t="e">
        <f>IF(AC82=AD82,VLOOKUP(AE82,'인원 입력 기능'!$B$5:$F$102,6,0), VLOOKUP(AC82,'인원 입력 기능'!$B$5:$F$102,6,0)&amp;" ~ "&amp;VLOOKUP(AD82,'인원 입력 기능'!$B$5:$F$102,6,0))</f>
        <v>#REF!</v>
      </c>
    </row>
    <row r="83" spans="1:36" ht="21" customHeight="1" x14ac:dyDescent="0.45">
      <c r="A83" s="7"/>
      <c r="B83" s="39">
        <v>23</v>
      </c>
      <c r="C83" s="27" t="str">
        <f>IF(OR($B83-C$5&gt;74, $B83-C$5=73, $B83-C$5=1, $B83-C$5&lt;0),"",ROUND(($B83-C$5)*'점수 계산기'!$C$27+C$5*'점수 계산기'!$C$29+'점수 계산기'!$C$32,0))</f>
        <v/>
      </c>
      <c r="D83" s="27" t="str">
        <f>IF(OR($B83-D$5&gt;74, $B83-D$5=73, $B83-D$5=1, $B83-D$5&lt;0),"",ROUND(($B83-D$5)*'점수 계산기'!$C$27+D$5*'점수 계산기'!$C$29+'점수 계산기'!$C$32,0))</f>
        <v/>
      </c>
      <c r="E83" s="27">
        <f>IF(OR($B83-E$5&gt;74, $B83-E$5=73, $B83-E$5=1, $B83-E$5&lt;0),"",ROUND(($B83-E$5)*'점수 계산기'!$C$27+E$5*'점수 계산기'!$C$29+'점수 계산기'!$C$32,0))</f>
        <v>84</v>
      </c>
      <c r="F83" s="27" t="str">
        <f>IF(OR($B83-F$5&gt;74, $B83-F$5=73, $B83-F$5=1, $B83-F$5&lt;0),"",ROUND(($B83-F$5)*'점수 계산기'!$C$27+F$5*'점수 계산기'!$C$29+'점수 계산기'!$C$32,0))</f>
        <v/>
      </c>
      <c r="G83" s="27">
        <f>IF(OR($B83-G$5&gt;74, $B83-G$5=73, $B83-G$5=1, $B83-G$5&lt;0),"",ROUND(($B83-G$5)*'점수 계산기'!$C$27+G$5*'점수 계산기'!$C$29+'점수 계산기'!$C$32,0))</f>
        <v>84</v>
      </c>
      <c r="H83" s="27">
        <f>IF(OR($B83-H$5&gt;74, $B83-H$5=73, $B83-H$5=1, $B83-H$5&lt;0),"",ROUND(($B83-H$5)*'점수 계산기'!$C$27+H$5*'점수 계산기'!$C$29+'점수 계산기'!$C$32,0))</f>
        <v>84</v>
      </c>
      <c r="I83" s="27">
        <f>IF(OR($B83-I$5&gt;74, $B83-I$5=73, $B83-I$5=1, $B83-I$5&lt;0),"",ROUND(($B83-I$5)*'점수 계산기'!$C$27+I$5*'점수 계산기'!$C$29+'점수 계산기'!$C$32,0))</f>
        <v>84</v>
      </c>
      <c r="J83" s="27">
        <f>IF(OR($B83-J$5&gt;74, $B83-J$5=73, $B83-J$5=1, $B83-J$5&lt;0),"",ROUND(($B83-J$5)*'점수 계산기'!$C$27+J$5*'점수 계산기'!$C$29+'점수 계산기'!$C$32,0))</f>
        <v>84</v>
      </c>
      <c r="K83" s="27">
        <f>IF(OR($B83-K$5&gt;74, $B83-K$5=73, $B83-K$5=1, $B83-K$5&lt;0),"",ROUND(($B83-K$5)*'점수 계산기'!$C$27+K$5*'점수 계산기'!$C$29+'점수 계산기'!$C$32,0))</f>
        <v>84</v>
      </c>
      <c r="L83" s="27">
        <f>IF(OR($B83-L$5&gt;74, $B83-L$5=73, $B83-L$5=1, $B83-L$5&lt;0),"",ROUND(($B83-L$5)*'점수 계산기'!$C$27+L$5*'점수 계산기'!$C$29+'점수 계산기'!$C$32,0))</f>
        <v>84</v>
      </c>
      <c r="M83" s="27">
        <f>IF(OR($B83-M$5&gt;74, $B83-M$5=73, $B83-M$5=1, $B83-M$5&lt;0),"",ROUND(($B83-M$5)*'점수 계산기'!$C$27+M$5*'점수 계산기'!$C$29+'점수 계산기'!$C$32,0))</f>
        <v>84</v>
      </c>
      <c r="N83" s="27">
        <f>IF(OR($B83-N$5&gt;74, $B83-N$5=73, $B83-N$5=1, $B83-N$5&lt;0),"",ROUND(($B83-N$5)*'점수 계산기'!$C$27+N$5*'점수 계산기'!$C$29+'점수 계산기'!$C$32,0))</f>
        <v>84</v>
      </c>
      <c r="O83" s="27">
        <f>IF(OR($B83-O$5&gt;74, $B83-O$5=73, $B83-O$5=1, $B83-O$5&lt;0),"",ROUND(($B83-O$5)*'점수 계산기'!$C$27+O$5*'점수 계산기'!$C$29+'점수 계산기'!$C$32,0))</f>
        <v>85</v>
      </c>
      <c r="P83" s="27">
        <f>IF(OR($B83-P$5&gt;74, $B83-P$5=73, $B83-P$5=1, $B83-P$5&lt;0),"",ROUND(($B83-P$5)*'점수 계산기'!$C$27+P$5*'점수 계산기'!$C$29+'점수 계산기'!$C$32,0))</f>
        <v>85</v>
      </c>
      <c r="Q83" s="27">
        <f>IF(OR($B83-Q$5&gt;74, $B83-Q$5=73, $B83-Q$5=1, $B83-Q$5&lt;0),"",ROUND(($B83-Q$5)*'점수 계산기'!$C$27+Q$5*'점수 계산기'!$C$29+'점수 계산기'!$C$32,0))</f>
        <v>85</v>
      </c>
      <c r="R83" s="27">
        <f>IF(OR($B83-R$5&gt;74, $B83-R$5=73, $B83-R$5=1, $B83-R$5&lt;0),"",ROUND(($B83-R$5)*'점수 계산기'!$C$27+R$5*'점수 계산기'!$C$29+'점수 계산기'!$C$32,0))</f>
        <v>85</v>
      </c>
      <c r="S83" s="27">
        <f>IF(OR($B83-S$5&gt;74, $B83-S$5=73, $B83-S$5=1, $B83-S$5&lt;0),"",ROUND(($B83-S$5)*'점수 계산기'!$C$27+S$5*'점수 계산기'!$C$29+'점수 계산기'!$C$32,0))</f>
        <v>85</v>
      </c>
      <c r="T83" s="27">
        <f>IF(OR($B83-T$5&gt;74, $B83-T$5=73, $B83-T$5=1, $B83-T$5&lt;0),"",ROUND(($B83-T$5)*'점수 계산기'!$C$27+T$5*'점수 계산기'!$C$29+'점수 계산기'!$C$32,0))</f>
        <v>85</v>
      </c>
      <c r="U83" s="27">
        <f>IF(OR($B83-U$5&gt;74, $B83-U$5=73, $B83-U$5=1, $B83-U$5&lt;0),"",ROUND(($B83-U$5)*'점수 계산기'!$C$27+U$5*'점수 계산기'!$C$29+'점수 계산기'!$C$32,0))</f>
        <v>85</v>
      </c>
      <c r="V83" s="27">
        <f>IF(OR($B83-V$5&gt;74, $B83-V$5=73, $B83-V$5=1, $B83-V$5&lt;0),"",ROUND(($B83-V$5)*'점수 계산기'!$C$27+V$5*'점수 계산기'!$C$29+'점수 계산기'!$C$32,0))</f>
        <v>85</v>
      </c>
      <c r="W83" s="27">
        <f>IF(OR($B83-W$5&gt;74, $B83-W$5=73, $B83-W$5=1, $B83-W$5&lt;0),"",ROUND(($B83-W$5)*'점수 계산기'!$C$27+W$5*'점수 계산기'!$C$29+'점수 계산기'!$C$32,0))</f>
        <v>85</v>
      </c>
      <c r="X83" s="27">
        <f>IF(OR($B83-X$5&gt;74, $B83-X$5=73, $B83-X$5=1, $B83-X$5&lt;0),"",ROUND(($B83-X$5)*'점수 계산기'!$C$27+X$5*'점수 계산기'!$C$29+'점수 계산기'!$C$32,0))</f>
        <v>85</v>
      </c>
      <c r="Y83" s="27">
        <f>IF(OR($B83-Y$5&gt;74, $B83-Y$5=73, $B83-Y$5=1, $B83-Y$5&lt;0),"",ROUND(($B83-Y$5)*'점수 계산기'!$C$27+Y$5*'점수 계산기'!$C$29+'점수 계산기'!$C$32,0))</f>
        <v>85</v>
      </c>
      <c r="Z83" s="27">
        <f>IF(OR($B83-Z$5&gt;74, $B83-Z$5=73, $B83-Z$5=1, $B83-Z$5&lt;0),"",ROUND(($B83-Z$5)*'점수 계산기'!$C$27+Z$5*'점수 계산기'!$C$29+'점수 계산기'!$C$32,0))</f>
        <v>85</v>
      </c>
      <c r="AA83" s="28">
        <f>IF(OR($B83-AA$5&gt;74, $B83-AA$5=73, $B83-AA$5=1, $B83-AA$5&lt;0),"",ROUND(($B83-AA$5)*'점수 계산기'!$C$27+AA$5*'점수 계산기'!$C$29+'점수 계산기'!$C$32,0))</f>
        <v>85</v>
      </c>
      <c r="AB83" s="10"/>
      <c r="AC83" s="10">
        <f t="shared" si="10"/>
        <v>84</v>
      </c>
      <c r="AD83" s="10">
        <f t="shared" si="11"/>
        <v>85</v>
      </c>
      <c r="AE83" s="10" t="str">
        <f t="shared" si="12"/>
        <v>84 ~ 85</v>
      </c>
      <c r="AF83" s="10">
        <f t="shared" si="13"/>
        <v>6</v>
      </c>
      <c r="AG83" s="10">
        <f t="shared" si="13"/>
        <v>6</v>
      </c>
      <c r="AH83" s="10">
        <f t="shared" si="14"/>
        <v>6</v>
      </c>
      <c r="AI83" s="10" t="str">
        <f t="shared" si="9"/>
        <v>6등급</v>
      </c>
      <c r="AJ83" s="11" t="e">
        <f>IF(AC83=AD83,VLOOKUP(AE83,'인원 입력 기능'!$B$5:$F$102,6,0), VLOOKUP(AC83,'인원 입력 기능'!$B$5:$F$102,6,0)&amp;" ~ "&amp;VLOOKUP(AD83,'인원 입력 기능'!$B$5:$F$102,6,0))</f>
        <v>#REF!</v>
      </c>
    </row>
    <row r="84" spans="1:36" ht="21" customHeight="1" x14ac:dyDescent="0.45">
      <c r="A84" s="7"/>
      <c r="B84" s="39">
        <v>22</v>
      </c>
      <c r="C84" s="27" t="str">
        <f>IF(OR($B84-C$5&gt;74, $B84-C$5=73, $B84-C$5=1, $B84-C$5&lt;0),"",ROUND(($B84-C$5)*'점수 계산기'!$C$27+C$5*'점수 계산기'!$C$29+'점수 계산기'!$C$32,0))</f>
        <v/>
      </c>
      <c r="D84" s="27" t="str">
        <f>IF(OR($B84-D$5&gt;74, $B84-D$5=73, $B84-D$5=1, $B84-D$5&lt;0),"",ROUND(($B84-D$5)*'점수 계산기'!$C$27+D$5*'점수 계산기'!$C$29+'점수 계산기'!$C$32,0))</f>
        <v/>
      </c>
      <c r="E84" s="27" t="str">
        <f>IF(OR($B84-E$5&gt;74, $B84-E$5=73, $B84-E$5=1, $B84-E$5&lt;0),"",ROUND(($B84-E$5)*'점수 계산기'!$C$27+E$5*'점수 계산기'!$C$29+'점수 계산기'!$C$32,0))</f>
        <v/>
      </c>
      <c r="F84" s="27">
        <f>IF(OR($B84-F$5&gt;74, $B84-F$5=73, $B84-F$5=1, $B84-F$5&lt;0),"",ROUND(($B84-F$5)*'점수 계산기'!$C$27+F$5*'점수 계산기'!$C$29+'점수 계산기'!$C$32,0))</f>
        <v>83</v>
      </c>
      <c r="G84" s="27" t="str">
        <f>IF(OR($B84-G$5&gt;74, $B84-G$5=73, $B84-G$5=1, $B84-G$5&lt;0),"",ROUND(($B84-G$5)*'점수 계산기'!$C$27+G$5*'점수 계산기'!$C$29+'점수 계산기'!$C$32,0))</f>
        <v/>
      </c>
      <c r="H84" s="27">
        <f>IF(OR($B84-H$5&gt;74, $B84-H$5=73, $B84-H$5=1, $B84-H$5&lt;0),"",ROUND(($B84-H$5)*'점수 계산기'!$C$27+H$5*'점수 계산기'!$C$29+'점수 계산기'!$C$32,0))</f>
        <v>83</v>
      </c>
      <c r="I84" s="27">
        <f>IF(OR($B84-I$5&gt;74, $B84-I$5=73, $B84-I$5=1, $B84-I$5&lt;0),"",ROUND(($B84-I$5)*'점수 계산기'!$C$27+I$5*'점수 계산기'!$C$29+'점수 계산기'!$C$32,0))</f>
        <v>83</v>
      </c>
      <c r="J84" s="27">
        <f>IF(OR($B84-J$5&gt;74, $B84-J$5=73, $B84-J$5=1, $B84-J$5&lt;0),"",ROUND(($B84-J$5)*'점수 계산기'!$C$27+J$5*'점수 계산기'!$C$29+'점수 계산기'!$C$32,0))</f>
        <v>83</v>
      </c>
      <c r="K84" s="27">
        <f>IF(OR($B84-K$5&gt;74, $B84-K$5=73, $B84-K$5=1, $B84-K$5&lt;0),"",ROUND(($B84-K$5)*'점수 계산기'!$C$27+K$5*'점수 계산기'!$C$29+'점수 계산기'!$C$32,0))</f>
        <v>84</v>
      </c>
      <c r="L84" s="27">
        <f>IF(OR($B84-L$5&gt;74, $B84-L$5=73, $B84-L$5=1, $B84-L$5&lt;0),"",ROUND(($B84-L$5)*'점수 계산기'!$C$27+L$5*'점수 계산기'!$C$29+'점수 계산기'!$C$32,0))</f>
        <v>84</v>
      </c>
      <c r="M84" s="27">
        <f>IF(OR($B84-M$5&gt;74, $B84-M$5=73, $B84-M$5=1, $B84-M$5&lt;0),"",ROUND(($B84-M$5)*'점수 계산기'!$C$27+M$5*'점수 계산기'!$C$29+'점수 계산기'!$C$32,0))</f>
        <v>84</v>
      </c>
      <c r="N84" s="27">
        <f>IF(OR($B84-N$5&gt;74, $B84-N$5=73, $B84-N$5=1, $B84-N$5&lt;0),"",ROUND(($B84-N$5)*'점수 계산기'!$C$27+N$5*'점수 계산기'!$C$29+'점수 계산기'!$C$32,0))</f>
        <v>84</v>
      </c>
      <c r="O84" s="27">
        <f>IF(OR($B84-O$5&gt;74, $B84-O$5=73, $B84-O$5=1, $B84-O$5&lt;0),"",ROUND(($B84-O$5)*'점수 계산기'!$C$27+O$5*'점수 계산기'!$C$29+'점수 계산기'!$C$32,0))</f>
        <v>84</v>
      </c>
      <c r="P84" s="27">
        <f>IF(OR($B84-P$5&gt;74, $B84-P$5=73, $B84-P$5=1, $B84-P$5&lt;0),"",ROUND(($B84-P$5)*'점수 계산기'!$C$27+P$5*'점수 계산기'!$C$29+'점수 계산기'!$C$32,0))</f>
        <v>84</v>
      </c>
      <c r="Q84" s="27">
        <f>IF(OR($B84-Q$5&gt;74, $B84-Q$5=73, $B84-Q$5=1, $B84-Q$5&lt;0),"",ROUND(($B84-Q$5)*'점수 계산기'!$C$27+Q$5*'점수 계산기'!$C$29+'점수 계산기'!$C$32,0))</f>
        <v>84</v>
      </c>
      <c r="R84" s="27">
        <f>IF(OR($B84-R$5&gt;74, $B84-R$5=73, $B84-R$5=1, $B84-R$5&lt;0),"",ROUND(($B84-R$5)*'점수 계산기'!$C$27+R$5*'점수 계산기'!$C$29+'점수 계산기'!$C$32,0))</f>
        <v>84</v>
      </c>
      <c r="S84" s="27">
        <f>IF(OR($B84-S$5&gt;74, $B84-S$5=73, $B84-S$5=1, $B84-S$5&lt;0),"",ROUND(($B84-S$5)*'점수 계산기'!$C$27+S$5*'점수 계산기'!$C$29+'점수 계산기'!$C$32,0))</f>
        <v>84</v>
      </c>
      <c r="T84" s="27">
        <f>IF(OR($B84-T$5&gt;74, $B84-T$5=73, $B84-T$5=1, $B84-T$5&lt;0),"",ROUND(($B84-T$5)*'점수 계산기'!$C$27+T$5*'점수 계산기'!$C$29+'점수 계산기'!$C$32,0))</f>
        <v>84</v>
      </c>
      <c r="U84" s="27">
        <f>IF(OR($B84-U$5&gt;74, $B84-U$5=73, $B84-U$5=1, $B84-U$5&lt;0),"",ROUND(($B84-U$5)*'점수 계산기'!$C$27+U$5*'점수 계산기'!$C$29+'점수 계산기'!$C$32,0))</f>
        <v>84</v>
      </c>
      <c r="V84" s="27">
        <f>IF(OR($B84-V$5&gt;74, $B84-V$5=73, $B84-V$5=1, $B84-V$5&lt;0),"",ROUND(($B84-V$5)*'점수 계산기'!$C$27+V$5*'점수 계산기'!$C$29+'점수 계산기'!$C$32,0))</f>
        <v>84</v>
      </c>
      <c r="W84" s="27">
        <f>IF(OR($B84-W$5&gt;74, $B84-W$5=73, $B84-W$5=1, $B84-W$5&lt;0),"",ROUND(($B84-W$5)*'점수 계산기'!$C$27+W$5*'점수 계산기'!$C$29+'점수 계산기'!$C$32,0))</f>
        <v>84</v>
      </c>
      <c r="X84" s="27">
        <f>IF(OR($B84-X$5&gt;74, $B84-X$5=73, $B84-X$5=1, $B84-X$5&lt;0),"",ROUND(($B84-X$5)*'점수 계산기'!$C$27+X$5*'점수 계산기'!$C$29+'점수 계산기'!$C$32,0))</f>
        <v>84</v>
      </c>
      <c r="Y84" s="27">
        <f>IF(OR($B84-Y$5&gt;74, $B84-Y$5=73, $B84-Y$5=1, $B84-Y$5&lt;0),"",ROUND(($B84-Y$5)*'점수 계산기'!$C$27+Y$5*'점수 계산기'!$C$29+'점수 계산기'!$C$32,0))</f>
        <v>84</v>
      </c>
      <c r="Z84" s="27">
        <f>IF(OR($B84-Z$5&gt;74, $B84-Z$5=73, $B84-Z$5=1, $B84-Z$5&lt;0),"",ROUND(($B84-Z$5)*'점수 계산기'!$C$27+Z$5*'점수 계산기'!$C$29+'점수 계산기'!$C$32,0))</f>
        <v>84</v>
      </c>
      <c r="AA84" s="28">
        <f>IF(OR($B84-AA$5&gt;74, $B84-AA$5=73, $B84-AA$5=1, $B84-AA$5&lt;0),"",ROUND(($B84-AA$5)*'점수 계산기'!$C$27+AA$5*'점수 계산기'!$C$29+'점수 계산기'!$C$32,0))</f>
        <v>84</v>
      </c>
      <c r="AB84" s="10"/>
      <c r="AC84" s="10">
        <f t="shared" si="10"/>
        <v>83</v>
      </c>
      <c r="AD84" s="10">
        <f t="shared" si="11"/>
        <v>84</v>
      </c>
      <c r="AE84" s="10" t="str">
        <f t="shared" si="12"/>
        <v>83 ~ 84</v>
      </c>
      <c r="AF84" s="10">
        <f t="shared" si="13"/>
        <v>6</v>
      </c>
      <c r="AG84" s="10">
        <f t="shared" si="13"/>
        <v>6</v>
      </c>
      <c r="AH84" s="10">
        <f t="shared" si="14"/>
        <v>6</v>
      </c>
      <c r="AI84" s="10" t="str">
        <f t="shared" si="9"/>
        <v>6등급</v>
      </c>
      <c r="AJ84" s="11" t="e">
        <f>IF(AC84=AD84,VLOOKUP(AE84,'인원 입력 기능'!$B$5:$F$102,6,0), VLOOKUP(AC84,'인원 입력 기능'!$B$5:$F$102,6,0)&amp;" ~ "&amp;VLOOKUP(AD84,'인원 입력 기능'!$B$5:$F$102,6,0))</f>
        <v>#REF!</v>
      </c>
    </row>
    <row r="85" spans="1:36" ht="21" customHeight="1" x14ac:dyDescent="0.45">
      <c r="A85" s="7"/>
      <c r="B85" s="39">
        <v>21</v>
      </c>
      <c r="C85" s="27" t="str">
        <f>IF(OR($B85-C$5&gt;74, $B85-C$5=73, $B85-C$5=1, $B85-C$5&lt;0),"",ROUND(($B85-C$5)*'점수 계산기'!$C$27+C$5*'점수 계산기'!$C$29+'점수 계산기'!$C$32,0))</f>
        <v/>
      </c>
      <c r="D85" s="27" t="str">
        <f>IF(OR($B85-D$5&gt;74, $B85-D$5=73, $B85-D$5=1, $B85-D$5&lt;0),"",ROUND(($B85-D$5)*'점수 계산기'!$C$27+D$5*'점수 계산기'!$C$29+'점수 계산기'!$C$32,0))</f>
        <v/>
      </c>
      <c r="E85" s="27" t="str">
        <f>IF(OR($B85-E$5&gt;74, $B85-E$5=73, $B85-E$5=1, $B85-E$5&lt;0),"",ROUND(($B85-E$5)*'점수 계산기'!$C$27+E$5*'점수 계산기'!$C$29+'점수 계산기'!$C$32,0))</f>
        <v/>
      </c>
      <c r="F85" s="27" t="str">
        <f>IF(OR($B85-F$5&gt;74, $B85-F$5=73, $B85-F$5=1, $B85-F$5&lt;0),"",ROUND(($B85-F$5)*'점수 계산기'!$C$27+F$5*'점수 계산기'!$C$29+'점수 계산기'!$C$32,0))</f>
        <v/>
      </c>
      <c r="G85" s="27">
        <f>IF(OR($B85-G$5&gt;74, $B85-G$5=73, $B85-G$5=1, $B85-G$5&lt;0),"",ROUND(($B85-G$5)*'점수 계산기'!$C$27+G$5*'점수 계산기'!$C$29+'점수 계산기'!$C$32,0))</f>
        <v>83</v>
      </c>
      <c r="H85" s="27" t="str">
        <f>IF(OR($B85-H$5&gt;74, $B85-H$5=73, $B85-H$5=1, $B85-H$5&lt;0),"",ROUND(($B85-H$5)*'점수 계산기'!$C$27+H$5*'점수 계산기'!$C$29+'점수 계산기'!$C$32,0))</f>
        <v/>
      </c>
      <c r="I85" s="27">
        <f>IF(OR($B85-I$5&gt;74, $B85-I$5=73, $B85-I$5=1, $B85-I$5&lt;0),"",ROUND(($B85-I$5)*'점수 계산기'!$C$27+I$5*'점수 계산기'!$C$29+'점수 계산기'!$C$32,0))</f>
        <v>83</v>
      </c>
      <c r="J85" s="27">
        <f>IF(OR($B85-J$5&gt;74, $B85-J$5=73, $B85-J$5=1, $B85-J$5&lt;0),"",ROUND(($B85-J$5)*'점수 계산기'!$C$27+J$5*'점수 계산기'!$C$29+'점수 계산기'!$C$32,0))</f>
        <v>83</v>
      </c>
      <c r="K85" s="27">
        <f>IF(OR($B85-K$5&gt;74, $B85-K$5=73, $B85-K$5=1, $B85-K$5&lt;0),"",ROUND(($B85-K$5)*'점수 계산기'!$C$27+K$5*'점수 계산기'!$C$29+'점수 계산기'!$C$32,0))</f>
        <v>83</v>
      </c>
      <c r="L85" s="27">
        <f>IF(OR($B85-L$5&gt;74, $B85-L$5=73, $B85-L$5=1, $B85-L$5&lt;0),"",ROUND(($B85-L$5)*'점수 계산기'!$C$27+L$5*'점수 계산기'!$C$29+'점수 계산기'!$C$32,0))</f>
        <v>83</v>
      </c>
      <c r="M85" s="27">
        <f>IF(OR($B85-M$5&gt;74, $B85-M$5=73, $B85-M$5=1, $B85-M$5&lt;0),"",ROUND(($B85-M$5)*'점수 계산기'!$C$27+M$5*'점수 계산기'!$C$29+'점수 계산기'!$C$32,0))</f>
        <v>83</v>
      </c>
      <c r="N85" s="27">
        <f>IF(OR($B85-N$5&gt;74, $B85-N$5=73, $B85-N$5=1, $B85-N$5&lt;0),"",ROUND(($B85-N$5)*'점수 계산기'!$C$27+N$5*'점수 계산기'!$C$29+'점수 계산기'!$C$32,0))</f>
        <v>83</v>
      </c>
      <c r="O85" s="27">
        <f>IF(OR($B85-O$5&gt;74, $B85-O$5=73, $B85-O$5=1, $B85-O$5&lt;0),"",ROUND(($B85-O$5)*'점수 계산기'!$C$27+O$5*'점수 계산기'!$C$29+'점수 계산기'!$C$32,0))</f>
        <v>83</v>
      </c>
      <c r="P85" s="27">
        <f>IF(OR($B85-P$5&gt;74, $B85-P$5=73, $B85-P$5=1, $B85-P$5&lt;0),"",ROUND(($B85-P$5)*'점수 계산기'!$C$27+P$5*'점수 계산기'!$C$29+'점수 계산기'!$C$32,0))</f>
        <v>83</v>
      </c>
      <c r="Q85" s="27">
        <f>IF(OR($B85-Q$5&gt;74, $B85-Q$5=73, $B85-Q$5=1, $B85-Q$5&lt;0),"",ROUND(($B85-Q$5)*'점수 계산기'!$C$27+Q$5*'점수 계산기'!$C$29+'점수 계산기'!$C$32,0))</f>
        <v>83</v>
      </c>
      <c r="R85" s="27">
        <f>IF(OR($B85-R$5&gt;74, $B85-R$5=73, $B85-R$5=1, $B85-R$5&lt;0),"",ROUND(($B85-R$5)*'점수 계산기'!$C$27+R$5*'점수 계산기'!$C$29+'점수 계산기'!$C$32,0))</f>
        <v>83</v>
      </c>
      <c r="S85" s="27">
        <f>IF(OR($B85-S$5&gt;74, $B85-S$5=73, $B85-S$5=1, $B85-S$5&lt;0),"",ROUND(($B85-S$5)*'점수 계산기'!$C$27+S$5*'점수 계산기'!$C$29+'점수 계산기'!$C$32,0))</f>
        <v>83</v>
      </c>
      <c r="T85" s="27">
        <f>IF(OR($B85-T$5&gt;74, $B85-T$5=73, $B85-T$5=1, $B85-T$5&lt;0),"",ROUND(($B85-T$5)*'점수 계산기'!$C$27+T$5*'점수 계산기'!$C$29+'점수 계산기'!$C$32,0))</f>
        <v>83</v>
      </c>
      <c r="U85" s="27">
        <f>IF(OR($B85-U$5&gt;74, $B85-U$5=73, $B85-U$5=1, $B85-U$5&lt;0),"",ROUND(($B85-U$5)*'점수 계산기'!$C$27+U$5*'점수 계산기'!$C$29+'점수 계산기'!$C$32,0))</f>
        <v>83</v>
      </c>
      <c r="V85" s="27">
        <f>IF(OR($B85-V$5&gt;74, $B85-V$5=73, $B85-V$5=1, $B85-V$5&lt;0),"",ROUND(($B85-V$5)*'점수 계산기'!$C$27+V$5*'점수 계산기'!$C$29+'점수 계산기'!$C$32,0))</f>
        <v>83</v>
      </c>
      <c r="W85" s="27">
        <f>IF(OR($B85-W$5&gt;74, $B85-W$5=73, $B85-W$5=1, $B85-W$5&lt;0),"",ROUND(($B85-W$5)*'점수 계산기'!$C$27+W$5*'점수 계산기'!$C$29+'점수 계산기'!$C$32,0))</f>
        <v>83</v>
      </c>
      <c r="X85" s="27">
        <f>IF(OR($B85-X$5&gt;74, $B85-X$5=73, $B85-X$5=1, $B85-X$5&lt;0),"",ROUND(($B85-X$5)*'점수 계산기'!$C$27+X$5*'점수 계산기'!$C$29+'점수 계산기'!$C$32,0))</f>
        <v>83</v>
      </c>
      <c r="Y85" s="27">
        <f>IF(OR($B85-Y$5&gt;74, $B85-Y$5=73, $B85-Y$5=1, $B85-Y$5&lt;0),"",ROUND(($B85-Y$5)*'점수 계산기'!$C$27+Y$5*'점수 계산기'!$C$29+'점수 계산기'!$C$32,0))</f>
        <v>83</v>
      </c>
      <c r="Z85" s="27">
        <f>IF(OR($B85-Z$5&gt;74, $B85-Z$5=73, $B85-Z$5=1, $B85-Z$5&lt;0),"",ROUND(($B85-Z$5)*'점수 계산기'!$C$27+Z$5*'점수 계산기'!$C$29+'점수 계산기'!$C$32,0))</f>
        <v>83</v>
      </c>
      <c r="AA85" s="28">
        <f>IF(OR($B85-AA$5&gt;74, $B85-AA$5=73, $B85-AA$5=1, $B85-AA$5&lt;0),"",ROUND(($B85-AA$5)*'점수 계산기'!$C$27+AA$5*'점수 계산기'!$C$29+'점수 계산기'!$C$32,0))</f>
        <v>84</v>
      </c>
      <c r="AB85" s="10"/>
      <c r="AC85" s="10">
        <f t="shared" si="10"/>
        <v>83</v>
      </c>
      <c r="AD85" s="10">
        <f t="shared" si="11"/>
        <v>84</v>
      </c>
      <c r="AE85" s="10" t="str">
        <f t="shared" si="12"/>
        <v>83 ~ 84</v>
      </c>
      <c r="AF85" s="10">
        <f t="shared" si="13"/>
        <v>6</v>
      </c>
      <c r="AG85" s="10">
        <f t="shared" si="13"/>
        <v>6</v>
      </c>
      <c r="AH85" s="10">
        <f t="shared" si="14"/>
        <v>6</v>
      </c>
      <c r="AI85" s="10" t="str">
        <f t="shared" si="9"/>
        <v>6등급</v>
      </c>
      <c r="AJ85" s="11" t="e">
        <f>IF(AC85=AD85,VLOOKUP(AE85,'인원 입력 기능'!$B$5:$F$102,6,0), VLOOKUP(AC85,'인원 입력 기능'!$B$5:$F$102,6,0)&amp;" ~ "&amp;VLOOKUP(AD85,'인원 입력 기능'!$B$5:$F$102,6,0))</f>
        <v>#REF!</v>
      </c>
    </row>
    <row r="86" spans="1:36" ht="21" customHeight="1" x14ac:dyDescent="0.45">
      <c r="A86" s="7"/>
      <c r="B86" s="34">
        <v>20</v>
      </c>
      <c r="C86" s="19" t="str">
        <f>IF(OR($B86-C$5&gt;74, $B86-C$5=73, $B86-C$5=1, $B86-C$5&lt;0),"",ROUND(($B86-C$5)*'점수 계산기'!$C$27+C$5*'점수 계산기'!$C$29+'점수 계산기'!$C$32,0))</f>
        <v/>
      </c>
      <c r="D86" s="19" t="str">
        <f>IF(OR($B86-D$5&gt;74, $B86-D$5=73, $B86-D$5=1, $B86-D$5&lt;0),"",ROUND(($B86-D$5)*'점수 계산기'!$C$27+D$5*'점수 계산기'!$C$29+'점수 계산기'!$C$32,0))</f>
        <v/>
      </c>
      <c r="E86" s="19" t="str">
        <f>IF(OR($B86-E$5&gt;74, $B86-E$5=73, $B86-E$5=1, $B86-E$5&lt;0),"",ROUND(($B86-E$5)*'점수 계산기'!$C$27+E$5*'점수 계산기'!$C$29+'점수 계산기'!$C$32,0))</f>
        <v/>
      </c>
      <c r="F86" s="19" t="str">
        <f>IF(OR($B86-F$5&gt;74, $B86-F$5=73, $B86-F$5=1, $B86-F$5&lt;0),"",ROUND(($B86-F$5)*'점수 계산기'!$C$27+F$5*'점수 계산기'!$C$29+'점수 계산기'!$C$32,0))</f>
        <v/>
      </c>
      <c r="G86" s="19" t="str">
        <f>IF(OR($B86-G$5&gt;74, $B86-G$5=73, $B86-G$5=1, $B86-G$5&lt;0),"",ROUND(($B86-G$5)*'점수 계산기'!$C$27+G$5*'점수 계산기'!$C$29+'점수 계산기'!$C$32,0))</f>
        <v/>
      </c>
      <c r="H86" s="19">
        <f>IF(OR($B86-H$5&gt;74, $B86-H$5=73, $B86-H$5=1, $B86-H$5&lt;0),"",ROUND(($B86-H$5)*'점수 계산기'!$C$27+H$5*'점수 계산기'!$C$29+'점수 계산기'!$C$32,0))</f>
        <v>82</v>
      </c>
      <c r="I86" s="19" t="str">
        <f>IF(OR($B86-I$5&gt;74, $B86-I$5=73, $B86-I$5=1, $B86-I$5&lt;0),"",ROUND(($B86-I$5)*'점수 계산기'!$C$27+I$5*'점수 계산기'!$C$29+'점수 계산기'!$C$32,0))</f>
        <v/>
      </c>
      <c r="J86" s="19">
        <f>IF(OR($B86-J$5&gt;74, $B86-J$5=73, $B86-J$5=1, $B86-J$5&lt;0),"",ROUND(($B86-J$5)*'점수 계산기'!$C$27+J$5*'점수 계산기'!$C$29+'점수 계산기'!$C$32,0))</f>
        <v>82</v>
      </c>
      <c r="K86" s="19">
        <f>IF(OR($B86-K$5&gt;74, $B86-K$5=73, $B86-K$5=1, $B86-K$5&lt;0),"",ROUND(($B86-K$5)*'점수 계산기'!$C$27+K$5*'점수 계산기'!$C$29+'점수 계산기'!$C$32,0))</f>
        <v>82</v>
      </c>
      <c r="L86" s="19">
        <f>IF(OR($B86-L$5&gt;74, $B86-L$5=73, $B86-L$5=1, $B86-L$5&lt;0),"",ROUND(($B86-L$5)*'점수 계산기'!$C$27+L$5*'점수 계산기'!$C$29+'점수 계산기'!$C$32,0))</f>
        <v>82</v>
      </c>
      <c r="M86" s="19">
        <f>IF(OR($B86-M$5&gt;74, $B86-M$5=73, $B86-M$5=1, $B86-M$5&lt;0),"",ROUND(($B86-M$5)*'점수 계산기'!$C$27+M$5*'점수 계산기'!$C$29+'점수 계산기'!$C$32,0))</f>
        <v>82</v>
      </c>
      <c r="N86" s="19">
        <f>IF(OR($B86-N$5&gt;74, $B86-N$5=73, $B86-N$5=1, $B86-N$5&lt;0),"",ROUND(($B86-N$5)*'점수 계산기'!$C$27+N$5*'점수 계산기'!$C$29+'점수 계산기'!$C$32,0))</f>
        <v>82</v>
      </c>
      <c r="O86" s="19">
        <f>IF(OR($B86-O$5&gt;74, $B86-O$5=73, $B86-O$5=1, $B86-O$5&lt;0),"",ROUND(($B86-O$5)*'점수 계산기'!$C$27+O$5*'점수 계산기'!$C$29+'점수 계산기'!$C$32,0))</f>
        <v>82</v>
      </c>
      <c r="P86" s="19">
        <f>IF(OR($B86-P$5&gt;74, $B86-P$5=73, $B86-P$5=1, $B86-P$5&lt;0),"",ROUND(($B86-P$5)*'점수 계산기'!$C$27+P$5*'점수 계산기'!$C$29+'점수 계산기'!$C$32,0))</f>
        <v>82</v>
      </c>
      <c r="Q86" s="19">
        <f>IF(OR($B86-Q$5&gt;74, $B86-Q$5=73, $B86-Q$5=1, $B86-Q$5&lt;0),"",ROUND(($B86-Q$5)*'점수 계산기'!$C$27+Q$5*'점수 계산기'!$C$29+'점수 계산기'!$C$32,0))</f>
        <v>82</v>
      </c>
      <c r="R86" s="19">
        <f>IF(OR($B86-R$5&gt;74, $B86-R$5=73, $B86-R$5=1, $B86-R$5&lt;0),"",ROUND(($B86-R$5)*'점수 계산기'!$C$27+R$5*'점수 계산기'!$C$29+'점수 계산기'!$C$32,0))</f>
        <v>82</v>
      </c>
      <c r="S86" s="19">
        <f>IF(OR($B86-S$5&gt;74, $B86-S$5=73, $B86-S$5=1, $B86-S$5&lt;0),"",ROUND(($B86-S$5)*'점수 계산기'!$C$27+S$5*'점수 계산기'!$C$29+'점수 계산기'!$C$32,0))</f>
        <v>82</v>
      </c>
      <c r="T86" s="19">
        <f>IF(OR($B86-T$5&gt;74, $B86-T$5=73, $B86-T$5=1, $B86-T$5&lt;0),"",ROUND(($B86-T$5)*'점수 계산기'!$C$27+T$5*'점수 계산기'!$C$29+'점수 계산기'!$C$32,0))</f>
        <v>82</v>
      </c>
      <c r="U86" s="19">
        <f>IF(OR($B86-U$5&gt;74, $B86-U$5=73, $B86-U$5=1, $B86-U$5&lt;0),"",ROUND(($B86-U$5)*'점수 계산기'!$C$27+U$5*'점수 계산기'!$C$29+'점수 계산기'!$C$32,0))</f>
        <v>82</v>
      </c>
      <c r="V86" s="19">
        <f>IF(OR($B86-V$5&gt;74, $B86-V$5=73, $B86-V$5=1, $B86-V$5&lt;0),"",ROUND(($B86-V$5)*'점수 계산기'!$C$27+V$5*'점수 계산기'!$C$29+'점수 계산기'!$C$32,0))</f>
        <v>82</v>
      </c>
      <c r="W86" s="19">
        <f>IF(OR($B86-W$5&gt;74, $B86-W$5=73, $B86-W$5=1, $B86-W$5&lt;0),"",ROUND(($B86-W$5)*'점수 계산기'!$C$27+W$5*'점수 계산기'!$C$29+'점수 계산기'!$C$32,0))</f>
        <v>82</v>
      </c>
      <c r="X86" s="19">
        <f>IF(OR($B86-X$5&gt;74, $B86-X$5=73, $B86-X$5=1, $B86-X$5&lt;0),"",ROUND(($B86-X$5)*'점수 계산기'!$C$27+X$5*'점수 계산기'!$C$29+'점수 계산기'!$C$32,0))</f>
        <v>83</v>
      </c>
      <c r="Y86" s="19">
        <f>IF(OR($B86-Y$5&gt;74, $B86-Y$5=73, $B86-Y$5=1, $B86-Y$5&lt;0),"",ROUND(($B86-Y$5)*'점수 계산기'!$C$27+Y$5*'점수 계산기'!$C$29+'점수 계산기'!$C$32,0))</f>
        <v>83</v>
      </c>
      <c r="Z86" s="19">
        <f>IF(OR($B86-Z$5&gt;74, $B86-Z$5=73, $B86-Z$5=1, $B86-Z$5&lt;0),"",ROUND(($B86-Z$5)*'점수 계산기'!$C$27+Z$5*'점수 계산기'!$C$29+'점수 계산기'!$C$32,0))</f>
        <v>83</v>
      </c>
      <c r="AA86" s="20">
        <f>IF(OR($B86-AA$5&gt;74, $B86-AA$5=73, $B86-AA$5=1, $B86-AA$5&lt;0),"",ROUND(($B86-AA$5)*'점수 계산기'!$C$27+AA$5*'점수 계산기'!$C$29+'점수 계산기'!$C$32,0))</f>
        <v>83</v>
      </c>
      <c r="AB86" s="10"/>
      <c r="AC86" s="10">
        <f t="shared" si="10"/>
        <v>82</v>
      </c>
      <c r="AD86" s="10">
        <f t="shared" si="11"/>
        <v>83</v>
      </c>
      <c r="AE86" s="10" t="str">
        <f t="shared" si="12"/>
        <v>82 ~ 83</v>
      </c>
      <c r="AF86" s="10">
        <f t="shared" si="13"/>
        <v>6</v>
      </c>
      <c r="AG86" s="10">
        <f t="shared" si="13"/>
        <v>6</v>
      </c>
      <c r="AH86" s="10">
        <f t="shared" si="14"/>
        <v>6</v>
      </c>
      <c r="AI86" s="10" t="str">
        <f t="shared" si="9"/>
        <v>6등급</v>
      </c>
      <c r="AJ86" s="11" t="e">
        <f>IF(AC86=AD86,VLOOKUP(AE86,'인원 입력 기능'!$B$5:$F$102,6,0), VLOOKUP(AC86,'인원 입력 기능'!$B$5:$F$102,6,0)&amp;" ~ "&amp;VLOOKUP(AD86,'인원 입력 기능'!$B$5:$F$102,6,0))</f>
        <v>#REF!</v>
      </c>
    </row>
    <row r="87" spans="1:36" ht="21" customHeight="1" x14ac:dyDescent="0.45">
      <c r="A87" s="7"/>
      <c r="B87" s="35">
        <v>19</v>
      </c>
      <c r="C87" s="19" t="str">
        <f>IF(OR($B87-C$5&gt;74, $B87-C$5=73, $B87-C$5=1, $B87-C$5&lt;0),"",ROUND(($B87-C$5)*'점수 계산기'!$C$27+C$5*'점수 계산기'!$C$29+'점수 계산기'!$C$32,0))</f>
        <v/>
      </c>
      <c r="D87" s="19" t="str">
        <f>IF(OR($B87-D$5&gt;74, $B87-D$5=73, $B87-D$5=1, $B87-D$5&lt;0),"",ROUND(($B87-D$5)*'점수 계산기'!$C$27+D$5*'점수 계산기'!$C$29+'점수 계산기'!$C$32,0))</f>
        <v/>
      </c>
      <c r="E87" s="19" t="str">
        <f>IF(OR($B87-E$5&gt;74, $B87-E$5=73, $B87-E$5=1, $B87-E$5&lt;0),"",ROUND(($B87-E$5)*'점수 계산기'!$C$27+E$5*'점수 계산기'!$C$29+'점수 계산기'!$C$32,0))</f>
        <v/>
      </c>
      <c r="F87" s="19" t="str">
        <f>IF(OR($B87-F$5&gt;74, $B87-F$5=73, $B87-F$5=1, $B87-F$5&lt;0),"",ROUND(($B87-F$5)*'점수 계산기'!$C$27+F$5*'점수 계산기'!$C$29+'점수 계산기'!$C$32,0))</f>
        <v/>
      </c>
      <c r="G87" s="19" t="str">
        <f>IF(OR($B87-G$5&gt;74, $B87-G$5=73, $B87-G$5=1, $B87-G$5&lt;0),"",ROUND(($B87-G$5)*'점수 계산기'!$C$27+G$5*'점수 계산기'!$C$29+'점수 계산기'!$C$32,0))</f>
        <v/>
      </c>
      <c r="H87" s="19" t="str">
        <f>IF(OR($B87-H$5&gt;74, $B87-H$5=73, $B87-H$5=1, $B87-H$5&lt;0),"",ROUND(($B87-H$5)*'점수 계산기'!$C$27+H$5*'점수 계산기'!$C$29+'점수 계산기'!$C$32,0))</f>
        <v/>
      </c>
      <c r="I87" s="19">
        <f>IF(OR($B87-I$5&gt;74, $B87-I$5=73, $B87-I$5=1, $B87-I$5&lt;0),"",ROUND(($B87-I$5)*'점수 계산기'!$C$27+I$5*'점수 계산기'!$C$29+'점수 계산기'!$C$32,0))</f>
        <v>81</v>
      </c>
      <c r="J87" s="19" t="str">
        <f>IF(OR($B87-J$5&gt;74, $B87-J$5=73, $B87-J$5=1, $B87-J$5&lt;0),"",ROUND(($B87-J$5)*'점수 계산기'!$C$27+J$5*'점수 계산기'!$C$29+'점수 계산기'!$C$32,0))</f>
        <v/>
      </c>
      <c r="K87" s="19">
        <f>IF(OR($B87-K$5&gt;74, $B87-K$5=73, $B87-K$5=1, $B87-K$5&lt;0),"",ROUND(($B87-K$5)*'점수 계산기'!$C$27+K$5*'점수 계산기'!$C$29+'점수 계산기'!$C$32,0))</f>
        <v>81</v>
      </c>
      <c r="L87" s="19">
        <f>IF(OR($B87-L$5&gt;74, $B87-L$5=73, $B87-L$5=1, $B87-L$5&lt;0),"",ROUND(($B87-L$5)*'점수 계산기'!$C$27+L$5*'점수 계산기'!$C$29+'점수 계산기'!$C$32,0))</f>
        <v>81</v>
      </c>
      <c r="M87" s="19">
        <f>IF(OR($B87-M$5&gt;74, $B87-M$5=73, $B87-M$5=1, $B87-M$5&lt;0),"",ROUND(($B87-M$5)*'점수 계산기'!$C$27+M$5*'점수 계산기'!$C$29+'점수 계산기'!$C$32,0))</f>
        <v>81</v>
      </c>
      <c r="N87" s="19">
        <f>IF(OR($B87-N$5&gt;74, $B87-N$5=73, $B87-N$5=1, $B87-N$5&lt;0),"",ROUND(($B87-N$5)*'점수 계산기'!$C$27+N$5*'점수 계산기'!$C$29+'점수 계산기'!$C$32,0))</f>
        <v>81</v>
      </c>
      <c r="O87" s="19">
        <f>IF(OR($B87-O$5&gt;74, $B87-O$5=73, $B87-O$5=1, $B87-O$5&lt;0),"",ROUND(($B87-O$5)*'점수 계산기'!$C$27+O$5*'점수 계산기'!$C$29+'점수 계산기'!$C$32,0))</f>
        <v>81</v>
      </c>
      <c r="P87" s="19">
        <f>IF(OR($B87-P$5&gt;74, $B87-P$5=73, $B87-P$5=1, $B87-P$5&lt;0),"",ROUND(($B87-P$5)*'점수 계산기'!$C$27+P$5*'점수 계산기'!$C$29+'점수 계산기'!$C$32,0))</f>
        <v>81</v>
      </c>
      <c r="Q87" s="19">
        <f>IF(OR($B87-Q$5&gt;74, $B87-Q$5=73, $B87-Q$5=1, $B87-Q$5&lt;0),"",ROUND(($B87-Q$5)*'점수 계산기'!$C$27+Q$5*'점수 계산기'!$C$29+'점수 계산기'!$C$32,0))</f>
        <v>81</v>
      </c>
      <c r="R87" s="19">
        <f>IF(OR($B87-R$5&gt;74, $B87-R$5=73, $B87-R$5=1, $B87-R$5&lt;0),"",ROUND(($B87-R$5)*'점수 계산기'!$C$27+R$5*'점수 계산기'!$C$29+'점수 계산기'!$C$32,0))</f>
        <v>81</v>
      </c>
      <c r="S87" s="19">
        <f>IF(OR($B87-S$5&gt;74, $B87-S$5=73, $B87-S$5=1, $B87-S$5&lt;0),"",ROUND(($B87-S$5)*'점수 계산기'!$C$27+S$5*'점수 계산기'!$C$29+'점수 계산기'!$C$32,0))</f>
        <v>81</v>
      </c>
      <c r="T87" s="19">
        <f>IF(OR($B87-T$5&gt;74, $B87-T$5=73, $B87-T$5=1, $B87-T$5&lt;0),"",ROUND(($B87-T$5)*'점수 계산기'!$C$27+T$5*'점수 계산기'!$C$29+'점수 계산기'!$C$32,0))</f>
        <v>82</v>
      </c>
      <c r="U87" s="19">
        <f>IF(OR($B87-U$5&gt;74, $B87-U$5=73, $B87-U$5=1, $B87-U$5&lt;0),"",ROUND(($B87-U$5)*'점수 계산기'!$C$27+U$5*'점수 계산기'!$C$29+'점수 계산기'!$C$32,0))</f>
        <v>82</v>
      </c>
      <c r="V87" s="19">
        <f>IF(OR($B87-V$5&gt;74, $B87-V$5=73, $B87-V$5=1, $B87-V$5&lt;0),"",ROUND(($B87-V$5)*'점수 계산기'!$C$27+V$5*'점수 계산기'!$C$29+'점수 계산기'!$C$32,0))</f>
        <v>82</v>
      </c>
      <c r="W87" s="19">
        <f>IF(OR($B87-W$5&gt;74, $B87-W$5=73, $B87-W$5=1, $B87-W$5&lt;0),"",ROUND(($B87-W$5)*'점수 계산기'!$C$27+W$5*'점수 계산기'!$C$29+'점수 계산기'!$C$32,0))</f>
        <v>82</v>
      </c>
      <c r="X87" s="19">
        <f>IF(OR($B87-X$5&gt;74, $B87-X$5=73, $B87-X$5=1, $B87-X$5&lt;0),"",ROUND(($B87-X$5)*'점수 계산기'!$C$27+X$5*'점수 계산기'!$C$29+'점수 계산기'!$C$32,0))</f>
        <v>82</v>
      </c>
      <c r="Y87" s="19">
        <f>IF(OR($B87-Y$5&gt;74, $B87-Y$5=73, $B87-Y$5=1, $B87-Y$5&lt;0),"",ROUND(($B87-Y$5)*'점수 계산기'!$C$27+Y$5*'점수 계산기'!$C$29+'점수 계산기'!$C$32,0))</f>
        <v>82</v>
      </c>
      <c r="Z87" s="19">
        <f>IF(OR($B87-Z$5&gt;74, $B87-Z$5=73, $B87-Z$5=1, $B87-Z$5&lt;0),"",ROUND(($B87-Z$5)*'점수 계산기'!$C$27+Z$5*'점수 계산기'!$C$29+'점수 계산기'!$C$32,0))</f>
        <v>82</v>
      </c>
      <c r="AA87" s="20">
        <f>IF(OR($B87-AA$5&gt;74, $B87-AA$5=73, $B87-AA$5=1, $B87-AA$5&lt;0),"",ROUND(($B87-AA$5)*'점수 계산기'!$C$27+AA$5*'점수 계산기'!$C$29+'점수 계산기'!$C$32,0))</f>
        <v>82</v>
      </c>
      <c r="AB87" s="10"/>
      <c r="AC87" s="10">
        <f t="shared" si="10"/>
        <v>81</v>
      </c>
      <c r="AD87" s="10">
        <f t="shared" si="11"/>
        <v>82</v>
      </c>
      <c r="AE87" s="10" t="str">
        <f t="shared" si="12"/>
        <v>81 ~ 82</v>
      </c>
      <c r="AF87" s="10">
        <f t="shared" si="13"/>
        <v>6</v>
      </c>
      <c r="AG87" s="10">
        <f t="shared" si="13"/>
        <v>6</v>
      </c>
      <c r="AH87" s="10">
        <f t="shared" si="14"/>
        <v>6</v>
      </c>
      <c r="AI87" s="10" t="str">
        <f t="shared" si="9"/>
        <v>6등급</v>
      </c>
      <c r="AJ87" s="11" t="e">
        <f>IF(AC87=AD87,VLOOKUP(AE87,'인원 입력 기능'!$B$5:$F$102,6,0), VLOOKUP(AC87,'인원 입력 기능'!$B$5:$F$102,6,0)&amp;" ~ "&amp;VLOOKUP(AD87,'인원 입력 기능'!$B$5:$F$102,6,0))</f>
        <v>#REF!</v>
      </c>
    </row>
    <row r="88" spans="1:36" ht="21" customHeight="1" x14ac:dyDescent="0.45">
      <c r="A88" s="7"/>
      <c r="B88" s="35">
        <v>18</v>
      </c>
      <c r="C88" s="19" t="str">
        <f>IF(OR($B88-C$5&gt;74, $B88-C$5=73, $B88-C$5=1, $B88-C$5&lt;0),"",ROUND(($B88-C$5)*'점수 계산기'!$C$27+C$5*'점수 계산기'!$C$29+'점수 계산기'!$C$32,0))</f>
        <v/>
      </c>
      <c r="D88" s="19" t="str">
        <f>IF(OR($B88-D$5&gt;74, $B88-D$5=73, $B88-D$5=1, $B88-D$5&lt;0),"",ROUND(($B88-D$5)*'점수 계산기'!$C$27+D$5*'점수 계산기'!$C$29+'점수 계산기'!$C$32,0))</f>
        <v/>
      </c>
      <c r="E88" s="19" t="str">
        <f>IF(OR($B88-E$5&gt;74, $B88-E$5=73, $B88-E$5=1, $B88-E$5&lt;0),"",ROUND(($B88-E$5)*'점수 계산기'!$C$27+E$5*'점수 계산기'!$C$29+'점수 계산기'!$C$32,0))</f>
        <v/>
      </c>
      <c r="F88" s="19" t="str">
        <f>IF(OR($B88-F$5&gt;74, $B88-F$5=73, $B88-F$5=1, $B88-F$5&lt;0),"",ROUND(($B88-F$5)*'점수 계산기'!$C$27+F$5*'점수 계산기'!$C$29+'점수 계산기'!$C$32,0))</f>
        <v/>
      </c>
      <c r="G88" s="19" t="str">
        <f>IF(OR($B88-G$5&gt;74, $B88-G$5=73, $B88-G$5=1, $B88-G$5&lt;0),"",ROUND(($B88-G$5)*'점수 계산기'!$C$27+G$5*'점수 계산기'!$C$29+'점수 계산기'!$C$32,0))</f>
        <v/>
      </c>
      <c r="H88" s="19" t="str">
        <f>IF(OR($B88-H$5&gt;74, $B88-H$5=73, $B88-H$5=1, $B88-H$5&lt;0),"",ROUND(($B88-H$5)*'점수 계산기'!$C$27+H$5*'점수 계산기'!$C$29+'점수 계산기'!$C$32,0))</f>
        <v/>
      </c>
      <c r="I88" s="19" t="str">
        <f>IF(OR($B88-I$5&gt;74, $B88-I$5=73, $B88-I$5=1, $B88-I$5&lt;0),"",ROUND(($B88-I$5)*'점수 계산기'!$C$27+I$5*'점수 계산기'!$C$29+'점수 계산기'!$C$32,0))</f>
        <v/>
      </c>
      <c r="J88" s="19">
        <f>IF(OR($B88-J$5&gt;74, $B88-J$5=73, $B88-J$5=1, $B88-J$5&lt;0),"",ROUND(($B88-J$5)*'점수 계산기'!$C$27+J$5*'점수 계산기'!$C$29+'점수 계산기'!$C$32,0))</f>
        <v>80</v>
      </c>
      <c r="K88" s="19" t="str">
        <f>IF(OR($B88-K$5&gt;74, $B88-K$5=73, $B88-K$5=1, $B88-K$5&lt;0),"",ROUND(($B88-K$5)*'점수 계산기'!$C$27+K$5*'점수 계산기'!$C$29+'점수 계산기'!$C$32,0))</f>
        <v/>
      </c>
      <c r="L88" s="19">
        <f>IF(OR($B88-L$5&gt;74, $B88-L$5=73, $B88-L$5=1, $B88-L$5&lt;0),"",ROUND(($B88-L$5)*'점수 계산기'!$C$27+L$5*'점수 계산기'!$C$29+'점수 계산기'!$C$32,0))</f>
        <v>80</v>
      </c>
      <c r="M88" s="19">
        <f>IF(OR($B88-M$5&gt;74, $B88-M$5=73, $B88-M$5=1, $B88-M$5&lt;0),"",ROUND(($B88-M$5)*'점수 계산기'!$C$27+M$5*'점수 계산기'!$C$29+'점수 계산기'!$C$32,0))</f>
        <v>80</v>
      </c>
      <c r="N88" s="19">
        <f>IF(OR($B88-N$5&gt;74, $B88-N$5=73, $B88-N$5=1, $B88-N$5&lt;0),"",ROUND(($B88-N$5)*'점수 계산기'!$C$27+N$5*'점수 계산기'!$C$29+'점수 계산기'!$C$32,0))</f>
        <v>80</v>
      </c>
      <c r="O88" s="19">
        <f>IF(OR($B88-O$5&gt;74, $B88-O$5=73, $B88-O$5=1, $B88-O$5&lt;0),"",ROUND(($B88-O$5)*'점수 계산기'!$C$27+O$5*'점수 계산기'!$C$29+'점수 계산기'!$C$32,0))</f>
        <v>80</v>
      </c>
      <c r="P88" s="19">
        <f>IF(OR($B88-P$5&gt;74, $B88-P$5=73, $B88-P$5=1, $B88-P$5&lt;0),"",ROUND(($B88-P$5)*'점수 계산기'!$C$27+P$5*'점수 계산기'!$C$29+'점수 계산기'!$C$32,0))</f>
        <v>81</v>
      </c>
      <c r="Q88" s="19">
        <f>IF(OR($B88-Q$5&gt;74, $B88-Q$5=73, $B88-Q$5=1, $B88-Q$5&lt;0),"",ROUND(($B88-Q$5)*'점수 계산기'!$C$27+Q$5*'점수 계산기'!$C$29+'점수 계산기'!$C$32,0))</f>
        <v>81</v>
      </c>
      <c r="R88" s="19">
        <f>IF(OR($B88-R$5&gt;74, $B88-R$5=73, $B88-R$5=1, $B88-R$5&lt;0),"",ROUND(($B88-R$5)*'점수 계산기'!$C$27+R$5*'점수 계산기'!$C$29+'점수 계산기'!$C$32,0))</f>
        <v>81</v>
      </c>
      <c r="S88" s="19">
        <f>IF(OR($B88-S$5&gt;74, $B88-S$5=73, $B88-S$5=1, $B88-S$5&lt;0),"",ROUND(($B88-S$5)*'점수 계산기'!$C$27+S$5*'점수 계산기'!$C$29+'점수 계산기'!$C$32,0))</f>
        <v>81</v>
      </c>
      <c r="T88" s="19">
        <f>IF(OR($B88-T$5&gt;74, $B88-T$5=73, $B88-T$5=1, $B88-T$5&lt;0),"",ROUND(($B88-T$5)*'점수 계산기'!$C$27+T$5*'점수 계산기'!$C$29+'점수 계산기'!$C$32,0))</f>
        <v>81</v>
      </c>
      <c r="U88" s="19">
        <f>IF(OR($B88-U$5&gt;74, $B88-U$5=73, $B88-U$5=1, $B88-U$5&lt;0),"",ROUND(($B88-U$5)*'점수 계산기'!$C$27+U$5*'점수 계산기'!$C$29+'점수 계산기'!$C$32,0))</f>
        <v>81</v>
      </c>
      <c r="V88" s="19">
        <f>IF(OR($B88-V$5&gt;74, $B88-V$5=73, $B88-V$5=1, $B88-V$5&lt;0),"",ROUND(($B88-V$5)*'점수 계산기'!$C$27+V$5*'점수 계산기'!$C$29+'점수 계산기'!$C$32,0))</f>
        <v>81</v>
      </c>
      <c r="W88" s="19">
        <f>IF(OR($B88-W$5&gt;74, $B88-W$5=73, $B88-W$5=1, $B88-W$5&lt;0),"",ROUND(($B88-W$5)*'점수 계산기'!$C$27+W$5*'점수 계산기'!$C$29+'점수 계산기'!$C$32,0))</f>
        <v>81</v>
      </c>
      <c r="X88" s="19">
        <f>IF(OR($B88-X$5&gt;74, $B88-X$5=73, $B88-X$5=1, $B88-X$5&lt;0),"",ROUND(($B88-X$5)*'점수 계산기'!$C$27+X$5*'점수 계산기'!$C$29+'점수 계산기'!$C$32,0))</f>
        <v>81</v>
      </c>
      <c r="Y88" s="19">
        <f>IF(OR($B88-Y$5&gt;74, $B88-Y$5=73, $B88-Y$5=1, $B88-Y$5&lt;0),"",ROUND(($B88-Y$5)*'점수 계산기'!$C$27+Y$5*'점수 계산기'!$C$29+'점수 계산기'!$C$32,0))</f>
        <v>81</v>
      </c>
      <c r="Z88" s="19">
        <f>IF(OR($B88-Z$5&gt;74, $B88-Z$5=73, $B88-Z$5=1, $B88-Z$5&lt;0),"",ROUND(($B88-Z$5)*'점수 계산기'!$C$27+Z$5*'점수 계산기'!$C$29+'점수 계산기'!$C$32,0))</f>
        <v>81</v>
      </c>
      <c r="AA88" s="20">
        <f>IF(OR($B88-AA$5&gt;74, $B88-AA$5=73, $B88-AA$5=1, $B88-AA$5&lt;0),"",ROUND(($B88-AA$5)*'점수 계산기'!$C$27+AA$5*'점수 계산기'!$C$29+'점수 계산기'!$C$32,0))</f>
        <v>81</v>
      </c>
      <c r="AB88" s="10"/>
      <c r="AC88" s="10">
        <f t="shared" si="10"/>
        <v>80</v>
      </c>
      <c r="AD88" s="10">
        <f t="shared" si="11"/>
        <v>81</v>
      </c>
      <c r="AE88" s="10" t="str">
        <f t="shared" si="12"/>
        <v>80 ~ 81</v>
      </c>
      <c r="AF88" s="10">
        <f t="shared" si="13"/>
        <v>6</v>
      </c>
      <c r="AG88" s="10">
        <f t="shared" si="13"/>
        <v>6</v>
      </c>
      <c r="AH88" s="10">
        <f t="shared" si="14"/>
        <v>6</v>
      </c>
      <c r="AI88" s="10" t="str">
        <f t="shared" si="9"/>
        <v>6등급</v>
      </c>
      <c r="AJ88" s="11" t="e">
        <f>IF(AC88=AD88,VLOOKUP(AE88,'인원 입력 기능'!$B$5:$F$102,6,0), VLOOKUP(AC88,'인원 입력 기능'!$B$5:$F$102,6,0)&amp;" ~ "&amp;VLOOKUP(AD88,'인원 입력 기능'!$B$5:$F$102,6,0))</f>
        <v>#REF!</v>
      </c>
    </row>
    <row r="89" spans="1:36" ht="21" customHeight="1" x14ac:dyDescent="0.45">
      <c r="A89" s="7"/>
      <c r="B89" s="35">
        <v>17</v>
      </c>
      <c r="C89" s="19" t="str">
        <f>IF(OR($B89-C$5&gt;74, $B89-C$5=73, $B89-C$5=1, $B89-C$5&lt;0),"",ROUND(($B89-C$5)*'점수 계산기'!$C$27+C$5*'점수 계산기'!$C$29+'점수 계산기'!$C$32,0))</f>
        <v/>
      </c>
      <c r="D89" s="19" t="str">
        <f>IF(OR($B89-D$5&gt;74, $B89-D$5=73, $B89-D$5=1, $B89-D$5&lt;0),"",ROUND(($B89-D$5)*'점수 계산기'!$C$27+D$5*'점수 계산기'!$C$29+'점수 계산기'!$C$32,0))</f>
        <v/>
      </c>
      <c r="E89" s="19" t="str">
        <f>IF(OR($B89-E$5&gt;74, $B89-E$5=73, $B89-E$5=1, $B89-E$5&lt;0),"",ROUND(($B89-E$5)*'점수 계산기'!$C$27+E$5*'점수 계산기'!$C$29+'점수 계산기'!$C$32,0))</f>
        <v/>
      </c>
      <c r="F89" s="19" t="str">
        <f>IF(OR($B89-F$5&gt;74, $B89-F$5=73, $B89-F$5=1, $B89-F$5&lt;0),"",ROUND(($B89-F$5)*'점수 계산기'!$C$27+F$5*'점수 계산기'!$C$29+'점수 계산기'!$C$32,0))</f>
        <v/>
      </c>
      <c r="G89" s="19" t="str">
        <f>IF(OR($B89-G$5&gt;74, $B89-G$5=73, $B89-G$5=1, $B89-G$5&lt;0),"",ROUND(($B89-G$5)*'점수 계산기'!$C$27+G$5*'점수 계산기'!$C$29+'점수 계산기'!$C$32,0))</f>
        <v/>
      </c>
      <c r="H89" s="19" t="str">
        <f>IF(OR($B89-H$5&gt;74, $B89-H$5=73, $B89-H$5=1, $B89-H$5&lt;0),"",ROUND(($B89-H$5)*'점수 계산기'!$C$27+H$5*'점수 계산기'!$C$29+'점수 계산기'!$C$32,0))</f>
        <v/>
      </c>
      <c r="I89" s="19" t="str">
        <f>IF(OR($B89-I$5&gt;74, $B89-I$5=73, $B89-I$5=1, $B89-I$5&lt;0),"",ROUND(($B89-I$5)*'점수 계산기'!$C$27+I$5*'점수 계산기'!$C$29+'점수 계산기'!$C$32,0))</f>
        <v/>
      </c>
      <c r="J89" s="19" t="str">
        <f>IF(OR($B89-J$5&gt;74, $B89-J$5=73, $B89-J$5=1, $B89-J$5&lt;0),"",ROUND(($B89-J$5)*'점수 계산기'!$C$27+J$5*'점수 계산기'!$C$29+'점수 계산기'!$C$32,0))</f>
        <v/>
      </c>
      <c r="K89" s="19">
        <f>IF(OR($B89-K$5&gt;74, $B89-K$5=73, $B89-K$5=1, $B89-K$5&lt;0),"",ROUND(($B89-K$5)*'점수 계산기'!$C$27+K$5*'점수 계산기'!$C$29+'점수 계산기'!$C$32,0))</f>
        <v>79</v>
      </c>
      <c r="L89" s="19" t="str">
        <f>IF(OR($B89-L$5&gt;74, $B89-L$5=73, $B89-L$5=1, $B89-L$5&lt;0),"",ROUND(($B89-L$5)*'점수 계산기'!$C$27+L$5*'점수 계산기'!$C$29+'점수 계산기'!$C$32,0))</f>
        <v/>
      </c>
      <c r="M89" s="19">
        <f>IF(OR($B89-M$5&gt;74, $B89-M$5=73, $B89-M$5=1, $B89-M$5&lt;0),"",ROUND(($B89-M$5)*'점수 계산기'!$C$27+M$5*'점수 계산기'!$C$29+'점수 계산기'!$C$32,0))</f>
        <v>80</v>
      </c>
      <c r="N89" s="19">
        <f>IF(OR($B89-N$5&gt;74, $B89-N$5=73, $B89-N$5=1, $B89-N$5&lt;0),"",ROUND(($B89-N$5)*'점수 계산기'!$C$27+N$5*'점수 계산기'!$C$29+'점수 계산기'!$C$32,0))</f>
        <v>80</v>
      </c>
      <c r="O89" s="19">
        <f>IF(OR($B89-O$5&gt;74, $B89-O$5=73, $B89-O$5=1, $B89-O$5&lt;0),"",ROUND(($B89-O$5)*'점수 계산기'!$C$27+O$5*'점수 계산기'!$C$29+'점수 계산기'!$C$32,0))</f>
        <v>80</v>
      </c>
      <c r="P89" s="19">
        <f>IF(OR($B89-P$5&gt;74, $B89-P$5=73, $B89-P$5=1, $B89-P$5&lt;0),"",ROUND(($B89-P$5)*'점수 계산기'!$C$27+P$5*'점수 계산기'!$C$29+'점수 계산기'!$C$32,0))</f>
        <v>80</v>
      </c>
      <c r="Q89" s="19">
        <f>IF(OR($B89-Q$5&gt;74, $B89-Q$5=73, $B89-Q$5=1, $B89-Q$5&lt;0),"",ROUND(($B89-Q$5)*'점수 계산기'!$C$27+Q$5*'점수 계산기'!$C$29+'점수 계산기'!$C$32,0))</f>
        <v>80</v>
      </c>
      <c r="R89" s="19">
        <f>IF(OR($B89-R$5&gt;74, $B89-R$5=73, $B89-R$5=1, $B89-R$5&lt;0),"",ROUND(($B89-R$5)*'점수 계산기'!$C$27+R$5*'점수 계산기'!$C$29+'점수 계산기'!$C$32,0))</f>
        <v>80</v>
      </c>
      <c r="S89" s="19">
        <f>IF(OR($B89-S$5&gt;74, $B89-S$5=73, $B89-S$5=1, $B89-S$5&lt;0),"",ROUND(($B89-S$5)*'점수 계산기'!$C$27+S$5*'점수 계산기'!$C$29+'점수 계산기'!$C$32,0))</f>
        <v>80</v>
      </c>
      <c r="T89" s="19">
        <f>IF(OR($B89-T$5&gt;74, $B89-T$5=73, $B89-T$5=1, $B89-T$5&lt;0),"",ROUND(($B89-T$5)*'점수 계산기'!$C$27+T$5*'점수 계산기'!$C$29+'점수 계산기'!$C$32,0))</f>
        <v>80</v>
      </c>
      <c r="U89" s="19">
        <f>IF(OR($B89-U$5&gt;74, $B89-U$5=73, $B89-U$5=1, $B89-U$5&lt;0),"",ROUND(($B89-U$5)*'점수 계산기'!$C$27+U$5*'점수 계산기'!$C$29+'점수 계산기'!$C$32,0))</f>
        <v>80</v>
      </c>
      <c r="V89" s="19">
        <f>IF(OR($B89-V$5&gt;74, $B89-V$5=73, $B89-V$5=1, $B89-V$5&lt;0),"",ROUND(($B89-V$5)*'점수 계산기'!$C$27+V$5*'점수 계산기'!$C$29+'점수 계산기'!$C$32,0))</f>
        <v>80</v>
      </c>
      <c r="W89" s="19">
        <f>IF(OR($B89-W$5&gt;74, $B89-W$5=73, $B89-W$5=1, $B89-W$5&lt;0),"",ROUND(($B89-W$5)*'점수 계산기'!$C$27+W$5*'점수 계산기'!$C$29+'점수 계산기'!$C$32,0))</f>
        <v>80</v>
      </c>
      <c r="X89" s="19">
        <f>IF(OR($B89-X$5&gt;74, $B89-X$5=73, $B89-X$5=1, $B89-X$5&lt;0),"",ROUND(($B89-X$5)*'점수 계산기'!$C$27+X$5*'점수 계산기'!$C$29+'점수 계산기'!$C$32,0))</f>
        <v>80</v>
      </c>
      <c r="Y89" s="19">
        <f>IF(OR($B89-Y$5&gt;74, $B89-Y$5=73, $B89-Y$5=1, $B89-Y$5&lt;0),"",ROUND(($B89-Y$5)*'점수 계산기'!$C$27+Y$5*'점수 계산기'!$C$29+'점수 계산기'!$C$32,0))</f>
        <v>80</v>
      </c>
      <c r="Z89" s="19">
        <f>IF(OR($B89-Z$5&gt;74, $B89-Z$5=73, $B89-Z$5=1, $B89-Z$5&lt;0),"",ROUND(($B89-Z$5)*'점수 계산기'!$C$27+Z$5*'점수 계산기'!$C$29+'점수 계산기'!$C$32,0))</f>
        <v>80</v>
      </c>
      <c r="AA89" s="20">
        <f>IF(OR($B89-AA$5&gt;74, $B89-AA$5=73, $B89-AA$5=1, $B89-AA$5&lt;0),"",ROUND(($B89-AA$5)*'점수 계산기'!$C$27+AA$5*'점수 계산기'!$C$29+'점수 계산기'!$C$32,0))</f>
        <v>80</v>
      </c>
      <c r="AB89" s="10"/>
      <c r="AC89" s="10">
        <f t="shared" si="10"/>
        <v>79</v>
      </c>
      <c r="AD89" s="10">
        <f t="shared" si="11"/>
        <v>80</v>
      </c>
      <c r="AE89" s="10" t="str">
        <f t="shared" si="12"/>
        <v>79 ~ 80</v>
      </c>
      <c r="AF89" s="10">
        <f t="shared" si="13"/>
        <v>6</v>
      </c>
      <c r="AG89" s="10">
        <f t="shared" si="13"/>
        <v>6</v>
      </c>
      <c r="AH89" s="10">
        <f t="shared" si="14"/>
        <v>6</v>
      </c>
      <c r="AI89" s="10" t="str">
        <f t="shared" si="9"/>
        <v>6등급</v>
      </c>
      <c r="AJ89" s="11" t="e">
        <f>IF(AC89=AD89,VLOOKUP(AE89,'인원 입력 기능'!$B$5:$F$102,6,0), VLOOKUP(AC89,'인원 입력 기능'!$B$5:$F$102,6,0)&amp;" ~ "&amp;VLOOKUP(AD89,'인원 입력 기능'!$B$5:$F$102,6,0))</f>
        <v>#REF!</v>
      </c>
    </row>
    <row r="90" spans="1:36" ht="21" customHeight="1" x14ac:dyDescent="0.45">
      <c r="A90" s="7"/>
      <c r="B90" s="36">
        <v>16</v>
      </c>
      <c r="C90" s="21" t="str">
        <f>IF(OR($B90-C$5&gt;74, $B90-C$5=73, $B90-C$5=1, $B90-C$5&lt;0),"",ROUND(($B90-C$5)*'점수 계산기'!$C$27+C$5*'점수 계산기'!$C$29+'점수 계산기'!$C$32,0))</f>
        <v/>
      </c>
      <c r="D90" s="21" t="str">
        <f>IF(OR($B90-D$5&gt;74, $B90-D$5=73, $B90-D$5=1, $B90-D$5&lt;0),"",ROUND(($B90-D$5)*'점수 계산기'!$C$27+D$5*'점수 계산기'!$C$29+'점수 계산기'!$C$32,0))</f>
        <v/>
      </c>
      <c r="E90" s="21" t="str">
        <f>IF(OR($B90-E$5&gt;74, $B90-E$5=73, $B90-E$5=1, $B90-E$5&lt;0),"",ROUND(($B90-E$5)*'점수 계산기'!$C$27+E$5*'점수 계산기'!$C$29+'점수 계산기'!$C$32,0))</f>
        <v/>
      </c>
      <c r="F90" s="21" t="str">
        <f>IF(OR($B90-F$5&gt;74, $B90-F$5=73, $B90-F$5=1, $B90-F$5&lt;0),"",ROUND(($B90-F$5)*'점수 계산기'!$C$27+F$5*'점수 계산기'!$C$29+'점수 계산기'!$C$32,0))</f>
        <v/>
      </c>
      <c r="G90" s="21" t="str">
        <f>IF(OR($B90-G$5&gt;74, $B90-G$5=73, $B90-G$5=1, $B90-G$5&lt;0),"",ROUND(($B90-G$5)*'점수 계산기'!$C$27+G$5*'점수 계산기'!$C$29+'점수 계산기'!$C$32,0))</f>
        <v/>
      </c>
      <c r="H90" s="21" t="str">
        <f>IF(OR($B90-H$5&gt;74, $B90-H$5=73, $B90-H$5=1, $B90-H$5&lt;0),"",ROUND(($B90-H$5)*'점수 계산기'!$C$27+H$5*'점수 계산기'!$C$29+'점수 계산기'!$C$32,0))</f>
        <v/>
      </c>
      <c r="I90" s="21" t="str">
        <f>IF(OR($B90-I$5&gt;74, $B90-I$5=73, $B90-I$5=1, $B90-I$5&lt;0),"",ROUND(($B90-I$5)*'점수 계산기'!$C$27+I$5*'점수 계산기'!$C$29+'점수 계산기'!$C$32,0))</f>
        <v/>
      </c>
      <c r="J90" s="21" t="str">
        <f>IF(OR($B90-J$5&gt;74, $B90-J$5=73, $B90-J$5=1, $B90-J$5&lt;0),"",ROUND(($B90-J$5)*'점수 계산기'!$C$27+J$5*'점수 계산기'!$C$29+'점수 계산기'!$C$32,0))</f>
        <v/>
      </c>
      <c r="K90" s="21" t="str">
        <f>IF(OR($B90-K$5&gt;74, $B90-K$5=73, $B90-K$5=1, $B90-K$5&lt;0),"",ROUND(($B90-K$5)*'점수 계산기'!$C$27+K$5*'점수 계산기'!$C$29+'점수 계산기'!$C$32,0))</f>
        <v/>
      </c>
      <c r="L90" s="21">
        <f>IF(OR($B90-L$5&gt;74, $B90-L$5=73, $B90-L$5=1, $B90-L$5&lt;0),"",ROUND(($B90-L$5)*'점수 계산기'!$C$27+L$5*'점수 계산기'!$C$29+'점수 계산기'!$C$32,0))</f>
        <v>79</v>
      </c>
      <c r="M90" s="21" t="str">
        <f>IF(OR($B90-M$5&gt;74, $B90-M$5=73, $B90-M$5=1, $B90-M$5&lt;0),"",ROUND(($B90-M$5)*'점수 계산기'!$C$27+M$5*'점수 계산기'!$C$29+'점수 계산기'!$C$32,0))</f>
        <v/>
      </c>
      <c r="N90" s="21">
        <f>IF(OR($B90-N$5&gt;74, $B90-N$5=73, $B90-N$5=1, $B90-N$5&lt;0),"",ROUND(($B90-N$5)*'점수 계산기'!$C$27+N$5*'점수 계산기'!$C$29+'점수 계산기'!$C$32,0))</f>
        <v>79</v>
      </c>
      <c r="O90" s="21">
        <f>IF(OR($B90-O$5&gt;74, $B90-O$5=73, $B90-O$5=1, $B90-O$5&lt;0),"",ROUND(($B90-O$5)*'점수 계산기'!$C$27+O$5*'점수 계산기'!$C$29+'점수 계산기'!$C$32,0))</f>
        <v>79</v>
      </c>
      <c r="P90" s="21">
        <f>IF(OR($B90-P$5&gt;74, $B90-P$5=73, $B90-P$5=1, $B90-P$5&lt;0),"",ROUND(($B90-P$5)*'점수 계산기'!$C$27+P$5*'점수 계산기'!$C$29+'점수 계산기'!$C$32,0))</f>
        <v>79</v>
      </c>
      <c r="Q90" s="21">
        <f>IF(OR($B90-Q$5&gt;74, $B90-Q$5=73, $B90-Q$5=1, $B90-Q$5&lt;0),"",ROUND(($B90-Q$5)*'점수 계산기'!$C$27+Q$5*'점수 계산기'!$C$29+'점수 계산기'!$C$32,0))</f>
        <v>79</v>
      </c>
      <c r="R90" s="21">
        <f>IF(OR($B90-R$5&gt;74, $B90-R$5=73, $B90-R$5=1, $B90-R$5&lt;0),"",ROUND(($B90-R$5)*'점수 계산기'!$C$27+R$5*'점수 계산기'!$C$29+'점수 계산기'!$C$32,0))</f>
        <v>79</v>
      </c>
      <c r="S90" s="21">
        <f>IF(OR($B90-S$5&gt;74, $B90-S$5=73, $B90-S$5=1, $B90-S$5&lt;0),"",ROUND(($B90-S$5)*'점수 계산기'!$C$27+S$5*'점수 계산기'!$C$29+'점수 계산기'!$C$32,0))</f>
        <v>79</v>
      </c>
      <c r="T90" s="21">
        <f>IF(OR($B90-T$5&gt;74, $B90-T$5=73, $B90-T$5=1, $B90-T$5&lt;0),"",ROUND(($B90-T$5)*'점수 계산기'!$C$27+T$5*'점수 계산기'!$C$29+'점수 계산기'!$C$32,0))</f>
        <v>79</v>
      </c>
      <c r="U90" s="21">
        <f>IF(OR($B90-U$5&gt;74, $B90-U$5=73, $B90-U$5=1, $B90-U$5&lt;0),"",ROUND(($B90-U$5)*'점수 계산기'!$C$27+U$5*'점수 계산기'!$C$29+'점수 계산기'!$C$32,0))</f>
        <v>79</v>
      </c>
      <c r="V90" s="21">
        <f>IF(OR($B90-V$5&gt;74, $B90-V$5=73, $B90-V$5=1, $B90-V$5&lt;0),"",ROUND(($B90-V$5)*'점수 계산기'!$C$27+V$5*'점수 계산기'!$C$29+'점수 계산기'!$C$32,0))</f>
        <v>79</v>
      </c>
      <c r="W90" s="21">
        <f>IF(OR($B90-W$5&gt;74, $B90-W$5=73, $B90-W$5=1, $B90-W$5&lt;0),"",ROUND(($B90-W$5)*'점수 계산기'!$C$27+W$5*'점수 계산기'!$C$29+'점수 계산기'!$C$32,0))</f>
        <v>79</v>
      </c>
      <c r="X90" s="21">
        <f>IF(OR($B90-X$5&gt;74, $B90-X$5=73, $B90-X$5=1, $B90-X$5&lt;0),"",ROUND(($B90-X$5)*'점수 계산기'!$C$27+X$5*'점수 계산기'!$C$29+'점수 계산기'!$C$32,0))</f>
        <v>79</v>
      </c>
      <c r="Y90" s="21">
        <f>IF(OR($B90-Y$5&gt;74, $B90-Y$5=73, $B90-Y$5=1, $B90-Y$5&lt;0),"",ROUND(($B90-Y$5)*'점수 계산기'!$C$27+Y$5*'점수 계산기'!$C$29+'점수 계산기'!$C$32,0))</f>
        <v>79</v>
      </c>
      <c r="Z90" s="21">
        <f>IF(OR($B90-Z$5&gt;74, $B90-Z$5=73, $B90-Z$5=1, $B90-Z$5&lt;0),"",ROUND(($B90-Z$5)*'점수 계산기'!$C$27+Z$5*'점수 계산기'!$C$29+'점수 계산기'!$C$32,0))</f>
        <v>79</v>
      </c>
      <c r="AA90" s="22">
        <f>IF(OR($B90-AA$5&gt;74, $B90-AA$5=73, $B90-AA$5=1, $B90-AA$5&lt;0),"",ROUND(($B90-AA$5)*'점수 계산기'!$C$27+AA$5*'점수 계산기'!$C$29+'점수 계산기'!$C$32,0))</f>
        <v>79</v>
      </c>
      <c r="AB90" s="10"/>
      <c r="AC90" s="10">
        <f t="shared" si="10"/>
        <v>79</v>
      </c>
      <c r="AD90" s="10">
        <f t="shared" si="11"/>
        <v>79</v>
      </c>
      <c r="AE90" s="10">
        <f t="shared" si="12"/>
        <v>79</v>
      </c>
      <c r="AF90" s="10">
        <f t="shared" si="13"/>
        <v>6</v>
      </c>
      <c r="AG90" s="10">
        <f t="shared" si="13"/>
        <v>6</v>
      </c>
      <c r="AH90" s="10">
        <f t="shared" si="14"/>
        <v>6</v>
      </c>
      <c r="AI90" s="10" t="str">
        <f t="shared" si="9"/>
        <v>6등급</v>
      </c>
      <c r="AJ90" s="11" t="e">
        <f>IF(AC90=AD90,VLOOKUP(AE90,'인원 입력 기능'!$B$5:$F$102,6,0), VLOOKUP(AC90,'인원 입력 기능'!$B$5:$F$102,6,0)&amp;" ~ "&amp;VLOOKUP(AD90,'인원 입력 기능'!$B$5:$F$102,6,0))</f>
        <v>#REF!</v>
      </c>
    </row>
    <row r="91" spans="1:36" ht="21" customHeight="1" x14ac:dyDescent="0.45">
      <c r="A91" s="7"/>
      <c r="B91" s="36">
        <v>15</v>
      </c>
      <c r="C91" s="21" t="str">
        <f>IF(OR($B91-C$5&gt;74, $B91-C$5=73, $B91-C$5=1, $B91-C$5&lt;0),"",ROUND(($B91-C$5)*'점수 계산기'!$C$27+C$5*'점수 계산기'!$C$29+'점수 계산기'!$C$32,0))</f>
        <v/>
      </c>
      <c r="D91" s="21" t="str">
        <f>IF(OR($B91-D$5&gt;74, $B91-D$5=73, $B91-D$5=1, $B91-D$5&lt;0),"",ROUND(($B91-D$5)*'점수 계산기'!$C$27+D$5*'점수 계산기'!$C$29+'점수 계산기'!$C$32,0))</f>
        <v/>
      </c>
      <c r="E91" s="21" t="str">
        <f>IF(OR($B91-E$5&gt;74, $B91-E$5=73, $B91-E$5=1, $B91-E$5&lt;0),"",ROUND(($B91-E$5)*'점수 계산기'!$C$27+E$5*'점수 계산기'!$C$29+'점수 계산기'!$C$32,0))</f>
        <v/>
      </c>
      <c r="F91" s="21" t="str">
        <f>IF(OR($B91-F$5&gt;74, $B91-F$5=73, $B91-F$5=1, $B91-F$5&lt;0),"",ROUND(($B91-F$5)*'점수 계산기'!$C$27+F$5*'점수 계산기'!$C$29+'점수 계산기'!$C$32,0))</f>
        <v/>
      </c>
      <c r="G91" s="21" t="str">
        <f>IF(OR($B91-G$5&gt;74, $B91-G$5=73, $B91-G$5=1, $B91-G$5&lt;0),"",ROUND(($B91-G$5)*'점수 계산기'!$C$27+G$5*'점수 계산기'!$C$29+'점수 계산기'!$C$32,0))</f>
        <v/>
      </c>
      <c r="H91" s="21" t="str">
        <f>IF(OR($B91-H$5&gt;74, $B91-H$5=73, $B91-H$5=1, $B91-H$5&lt;0),"",ROUND(($B91-H$5)*'점수 계산기'!$C$27+H$5*'점수 계산기'!$C$29+'점수 계산기'!$C$32,0))</f>
        <v/>
      </c>
      <c r="I91" s="21" t="str">
        <f>IF(OR($B91-I$5&gt;74, $B91-I$5=73, $B91-I$5=1, $B91-I$5&lt;0),"",ROUND(($B91-I$5)*'점수 계산기'!$C$27+I$5*'점수 계산기'!$C$29+'점수 계산기'!$C$32,0))</f>
        <v/>
      </c>
      <c r="J91" s="21" t="str">
        <f>IF(OR($B91-J$5&gt;74, $B91-J$5=73, $B91-J$5=1, $B91-J$5&lt;0),"",ROUND(($B91-J$5)*'점수 계산기'!$C$27+J$5*'점수 계산기'!$C$29+'점수 계산기'!$C$32,0))</f>
        <v/>
      </c>
      <c r="K91" s="21" t="str">
        <f>IF(OR($B91-K$5&gt;74, $B91-K$5=73, $B91-K$5=1, $B91-K$5&lt;0),"",ROUND(($B91-K$5)*'점수 계산기'!$C$27+K$5*'점수 계산기'!$C$29+'점수 계산기'!$C$32,0))</f>
        <v/>
      </c>
      <c r="L91" s="21" t="str">
        <f>IF(OR($B91-L$5&gt;74, $B91-L$5=73, $B91-L$5=1, $B91-L$5&lt;0),"",ROUND(($B91-L$5)*'점수 계산기'!$C$27+L$5*'점수 계산기'!$C$29+'점수 계산기'!$C$32,0))</f>
        <v/>
      </c>
      <c r="M91" s="21">
        <f>IF(OR($B91-M$5&gt;74, $B91-M$5=73, $B91-M$5=1, $B91-M$5&lt;0),"",ROUND(($B91-M$5)*'점수 계산기'!$C$27+M$5*'점수 계산기'!$C$29+'점수 계산기'!$C$32,0))</f>
        <v>78</v>
      </c>
      <c r="N91" s="21" t="str">
        <f>IF(OR($B91-N$5&gt;74, $B91-N$5=73, $B91-N$5=1, $B91-N$5&lt;0),"",ROUND(($B91-N$5)*'점수 계산기'!$C$27+N$5*'점수 계산기'!$C$29+'점수 계산기'!$C$32,0))</f>
        <v/>
      </c>
      <c r="O91" s="21">
        <f>IF(OR($B91-O$5&gt;74, $B91-O$5=73, $B91-O$5=1, $B91-O$5&lt;0),"",ROUND(($B91-O$5)*'점수 계산기'!$C$27+O$5*'점수 계산기'!$C$29+'점수 계산기'!$C$32,0))</f>
        <v>78</v>
      </c>
      <c r="P91" s="21">
        <f>IF(OR($B91-P$5&gt;74, $B91-P$5=73, $B91-P$5=1, $B91-P$5&lt;0),"",ROUND(($B91-P$5)*'점수 계산기'!$C$27+P$5*'점수 계산기'!$C$29+'점수 계산기'!$C$32,0))</f>
        <v>78</v>
      </c>
      <c r="Q91" s="21">
        <f>IF(OR($B91-Q$5&gt;74, $B91-Q$5=73, $B91-Q$5=1, $B91-Q$5&lt;0),"",ROUND(($B91-Q$5)*'점수 계산기'!$C$27+Q$5*'점수 계산기'!$C$29+'점수 계산기'!$C$32,0))</f>
        <v>78</v>
      </c>
      <c r="R91" s="21">
        <f>IF(OR($B91-R$5&gt;74, $B91-R$5=73, $B91-R$5=1, $B91-R$5&lt;0),"",ROUND(($B91-R$5)*'점수 계산기'!$C$27+R$5*'점수 계산기'!$C$29+'점수 계산기'!$C$32,0))</f>
        <v>78</v>
      </c>
      <c r="S91" s="21">
        <f>IF(OR($B91-S$5&gt;74, $B91-S$5=73, $B91-S$5=1, $B91-S$5&lt;0),"",ROUND(($B91-S$5)*'점수 계산기'!$C$27+S$5*'점수 계산기'!$C$29+'점수 계산기'!$C$32,0))</f>
        <v>78</v>
      </c>
      <c r="T91" s="21">
        <f>IF(OR($B91-T$5&gt;74, $B91-T$5=73, $B91-T$5=1, $B91-T$5&lt;0),"",ROUND(($B91-T$5)*'점수 계산기'!$C$27+T$5*'점수 계산기'!$C$29+'점수 계산기'!$C$32,0))</f>
        <v>78</v>
      </c>
      <c r="U91" s="21">
        <f>IF(OR($B91-U$5&gt;74, $B91-U$5=73, $B91-U$5=1, $B91-U$5&lt;0),"",ROUND(($B91-U$5)*'점수 계산기'!$C$27+U$5*'점수 계산기'!$C$29+'점수 계산기'!$C$32,0))</f>
        <v>78</v>
      </c>
      <c r="V91" s="21">
        <f>IF(OR($B91-V$5&gt;74, $B91-V$5=73, $B91-V$5=1, $B91-V$5&lt;0),"",ROUND(($B91-V$5)*'점수 계산기'!$C$27+V$5*'점수 계산기'!$C$29+'점수 계산기'!$C$32,0))</f>
        <v>78</v>
      </c>
      <c r="W91" s="21">
        <f>IF(OR($B91-W$5&gt;74, $B91-W$5=73, $B91-W$5=1, $B91-W$5&lt;0),"",ROUND(($B91-W$5)*'점수 계산기'!$C$27+W$5*'점수 계산기'!$C$29+'점수 계산기'!$C$32,0))</f>
        <v>78</v>
      </c>
      <c r="X91" s="21">
        <f>IF(OR($B91-X$5&gt;74, $B91-X$5=73, $B91-X$5=1, $B91-X$5&lt;0),"",ROUND(($B91-X$5)*'점수 계산기'!$C$27+X$5*'점수 계산기'!$C$29+'점수 계산기'!$C$32,0))</f>
        <v>78</v>
      </c>
      <c r="Y91" s="21">
        <f>IF(OR($B91-Y$5&gt;74, $B91-Y$5=73, $B91-Y$5=1, $B91-Y$5&lt;0),"",ROUND(($B91-Y$5)*'점수 계산기'!$C$27+Y$5*'점수 계산기'!$C$29+'점수 계산기'!$C$32,0))</f>
        <v>79</v>
      </c>
      <c r="Z91" s="21">
        <f>IF(OR($B91-Z$5&gt;74, $B91-Z$5=73, $B91-Z$5=1, $B91-Z$5&lt;0),"",ROUND(($B91-Z$5)*'점수 계산기'!$C$27+Z$5*'점수 계산기'!$C$29+'점수 계산기'!$C$32,0))</f>
        <v>79</v>
      </c>
      <c r="AA91" s="22">
        <f>IF(OR($B91-AA$5&gt;74, $B91-AA$5=73, $B91-AA$5=1, $B91-AA$5&lt;0),"",ROUND(($B91-AA$5)*'점수 계산기'!$C$27+AA$5*'점수 계산기'!$C$29+'점수 계산기'!$C$32,0))</f>
        <v>79</v>
      </c>
      <c r="AB91" s="10"/>
      <c r="AC91" s="10">
        <f t="shared" si="10"/>
        <v>78</v>
      </c>
      <c r="AD91" s="10">
        <f t="shared" si="11"/>
        <v>79</v>
      </c>
      <c r="AE91" s="10" t="str">
        <f t="shared" si="12"/>
        <v>78 ~ 79</v>
      </c>
      <c r="AF91" s="10">
        <f t="shared" si="13"/>
        <v>7</v>
      </c>
      <c r="AG91" s="10">
        <f t="shared" si="13"/>
        <v>6</v>
      </c>
      <c r="AH91" s="10" t="str">
        <f t="shared" si="14"/>
        <v>7 ~ 6</v>
      </c>
      <c r="AI91" s="10" t="str">
        <f t="shared" si="9"/>
        <v>조건부 6등급</v>
      </c>
      <c r="AJ91" s="11" t="e">
        <f>IF(AC91=AD91,VLOOKUP(AE91,'인원 입력 기능'!$B$5:$F$102,6,0), VLOOKUP(AC91,'인원 입력 기능'!$B$5:$F$102,6,0)&amp;" ~ "&amp;VLOOKUP(AD91,'인원 입력 기능'!$B$5:$F$102,6,0))</f>
        <v>#REF!</v>
      </c>
    </row>
    <row r="92" spans="1:36" ht="21" customHeight="1" x14ac:dyDescent="0.45">
      <c r="A92" s="7"/>
      <c r="B92" s="36">
        <v>14</v>
      </c>
      <c r="C92" s="21" t="str">
        <f>IF(OR($B92-C$5&gt;74, $B92-C$5=73, $B92-C$5=1, $B92-C$5&lt;0),"",ROUND(($B92-C$5)*'점수 계산기'!$C$27+C$5*'점수 계산기'!$C$29+'점수 계산기'!$C$32,0))</f>
        <v/>
      </c>
      <c r="D92" s="21" t="str">
        <f>IF(OR($B92-D$5&gt;74, $B92-D$5=73, $B92-D$5=1, $B92-D$5&lt;0),"",ROUND(($B92-D$5)*'점수 계산기'!$C$27+D$5*'점수 계산기'!$C$29+'점수 계산기'!$C$32,0))</f>
        <v/>
      </c>
      <c r="E92" s="21" t="str">
        <f>IF(OR($B92-E$5&gt;74, $B92-E$5=73, $B92-E$5=1, $B92-E$5&lt;0),"",ROUND(($B92-E$5)*'점수 계산기'!$C$27+E$5*'점수 계산기'!$C$29+'점수 계산기'!$C$32,0))</f>
        <v/>
      </c>
      <c r="F92" s="21" t="str">
        <f>IF(OR($B92-F$5&gt;74, $B92-F$5=73, $B92-F$5=1, $B92-F$5&lt;0),"",ROUND(($B92-F$5)*'점수 계산기'!$C$27+F$5*'점수 계산기'!$C$29+'점수 계산기'!$C$32,0))</f>
        <v/>
      </c>
      <c r="G92" s="21" t="str">
        <f>IF(OR($B92-G$5&gt;74, $B92-G$5=73, $B92-G$5=1, $B92-G$5&lt;0),"",ROUND(($B92-G$5)*'점수 계산기'!$C$27+G$5*'점수 계산기'!$C$29+'점수 계산기'!$C$32,0))</f>
        <v/>
      </c>
      <c r="H92" s="21" t="str">
        <f>IF(OR($B92-H$5&gt;74, $B92-H$5=73, $B92-H$5=1, $B92-H$5&lt;0),"",ROUND(($B92-H$5)*'점수 계산기'!$C$27+H$5*'점수 계산기'!$C$29+'점수 계산기'!$C$32,0))</f>
        <v/>
      </c>
      <c r="I92" s="21" t="str">
        <f>IF(OR($B92-I$5&gt;74, $B92-I$5=73, $B92-I$5=1, $B92-I$5&lt;0),"",ROUND(($B92-I$5)*'점수 계산기'!$C$27+I$5*'점수 계산기'!$C$29+'점수 계산기'!$C$32,0))</f>
        <v/>
      </c>
      <c r="J92" s="21" t="str">
        <f>IF(OR($B92-J$5&gt;74, $B92-J$5=73, $B92-J$5=1, $B92-J$5&lt;0),"",ROUND(($B92-J$5)*'점수 계산기'!$C$27+J$5*'점수 계산기'!$C$29+'점수 계산기'!$C$32,0))</f>
        <v/>
      </c>
      <c r="K92" s="21" t="str">
        <f>IF(OR($B92-K$5&gt;74, $B92-K$5=73, $B92-K$5=1, $B92-K$5&lt;0),"",ROUND(($B92-K$5)*'점수 계산기'!$C$27+K$5*'점수 계산기'!$C$29+'점수 계산기'!$C$32,0))</f>
        <v/>
      </c>
      <c r="L92" s="21" t="str">
        <f>IF(OR($B92-L$5&gt;74, $B92-L$5=73, $B92-L$5=1, $B92-L$5&lt;0),"",ROUND(($B92-L$5)*'점수 계산기'!$C$27+L$5*'점수 계산기'!$C$29+'점수 계산기'!$C$32,0))</f>
        <v/>
      </c>
      <c r="M92" s="21" t="str">
        <f>IF(OR($B92-M$5&gt;74, $B92-M$5=73, $B92-M$5=1, $B92-M$5&lt;0),"",ROUND(($B92-M$5)*'점수 계산기'!$C$27+M$5*'점수 계산기'!$C$29+'점수 계산기'!$C$32,0))</f>
        <v/>
      </c>
      <c r="N92" s="21">
        <f>IF(OR($B92-N$5&gt;74, $B92-N$5=73, $B92-N$5=1, $B92-N$5&lt;0),"",ROUND(($B92-N$5)*'점수 계산기'!$C$27+N$5*'점수 계산기'!$C$29+'점수 계산기'!$C$32,0))</f>
        <v>77</v>
      </c>
      <c r="O92" s="21" t="str">
        <f>IF(OR($B92-O$5&gt;74, $B92-O$5=73, $B92-O$5=1, $B92-O$5&lt;0),"",ROUND(($B92-O$5)*'점수 계산기'!$C$27+O$5*'점수 계산기'!$C$29+'점수 계산기'!$C$32,0))</f>
        <v/>
      </c>
      <c r="P92" s="21">
        <f>IF(OR($B92-P$5&gt;74, $B92-P$5=73, $B92-P$5=1, $B92-P$5&lt;0),"",ROUND(($B92-P$5)*'점수 계산기'!$C$27+P$5*'점수 계산기'!$C$29+'점수 계산기'!$C$32,0))</f>
        <v>77</v>
      </c>
      <c r="Q92" s="21">
        <f>IF(OR($B92-Q$5&gt;74, $B92-Q$5=73, $B92-Q$5=1, $B92-Q$5&lt;0),"",ROUND(($B92-Q$5)*'점수 계산기'!$C$27+Q$5*'점수 계산기'!$C$29+'점수 계산기'!$C$32,0))</f>
        <v>77</v>
      </c>
      <c r="R92" s="21">
        <f>IF(OR($B92-R$5&gt;74, $B92-R$5=73, $B92-R$5=1, $B92-R$5&lt;0),"",ROUND(($B92-R$5)*'점수 계산기'!$C$27+R$5*'점수 계산기'!$C$29+'점수 계산기'!$C$32,0))</f>
        <v>77</v>
      </c>
      <c r="S92" s="21">
        <f>IF(OR($B92-S$5&gt;74, $B92-S$5=73, $B92-S$5=1, $B92-S$5&lt;0),"",ROUND(($B92-S$5)*'점수 계산기'!$C$27+S$5*'점수 계산기'!$C$29+'점수 계산기'!$C$32,0))</f>
        <v>77</v>
      </c>
      <c r="T92" s="21">
        <f>IF(OR($B92-T$5&gt;74, $B92-T$5=73, $B92-T$5=1, $B92-T$5&lt;0),"",ROUND(($B92-T$5)*'점수 계산기'!$C$27+T$5*'점수 계산기'!$C$29+'점수 계산기'!$C$32,0))</f>
        <v>77</v>
      </c>
      <c r="U92" s="21">
        <f>IF(OR($B92-U$5&gt;74, $B92-U$5=73, $B92-U$5=1, $B92-U$5&lt;0),"",ROUND(($B92-U$5)*'점수 계산기'!$C$27+U$5*'점수 계산기'!$C$29+'점수 계산기'!$C$32,0))</f>
        <v>78</v>
      </c>
      <c r="V92" s="21">
        <f>IF(OR($B92-V$5&gt;74, $B92-V$5=73, $B92-V$5=1, $B92-V$5&lt;0),"",ROUND(($B92-V$5)*'점수 계산기'!$C$27+V$5*'점수 계산기'!$C$29+'점수 계산기'!$C$32,0))</f>
        <v>78</v>
      </c>
      <c r="W92" s="21">
        <f>IF(OR($B92-W$5&gt;74, $B92-W$5=73, $B92-W$5=1, $B92-W$5&lt;0),"",ROUND(($B92-W$5)*'점수 계산기'!$C$27+W$5*'점수 계산기'!$C$29+'점수 계산기'!$C$32,0))</f>
        <v>78</v>
      </c>
      <c r="X92" s="21">
        <f>IF(OR($B92-X$5&gt;74, $B92-X$5=73, $B92-X$5=1, $B92-X$5&lt;0),"",ROUND(($B92-X$5)*'점수 계산기'!$C$27+X$5*'점수 계산기'!$C$29+'점수 계산기'!$C$32,0))</f>
        <v>78</v>
      </c>
      <c r="Y92" s="21">
        <f>IF(OR($B92-Y$5&gt;74, $B92-Y$5=73, $B92-Y$5=1, $B92-Y$5&lt;0),"",ROUND(($B92-Y$5)*'점수 계산기'!$C$27+Y$5*'점수 계산기'!$C$29+'점수 계산기'!$C$32,0))</f>
        <v>78</v>
      </c>
      <c r="Z92" s="21">
        <f>IF(OR($B92-Z$5&gt;74, $B92-Z$5=73, $B92-Z$5=1, $B92-Z$5&lt;0),"",ROUND(($B92-Z$5)*'점수 계산기'!$C$27+Z$5*'점수 계산기'!$C$29+'점수 계산기'!$C$32,0))</f>
        <v>78</v>
      </c>
      <c r="AA92" s="22">
        <f>IF(OR($B92-AA$5&gt;74, $B92-AA$5=73, $B92-AA$5=1, $B92-AA$5&lt;0),"",ROUND(($B92-AA$5)*'점수 계산기'!$C$27+AA$5*'점수 계산기'!$C$29+'점수 계산기'!$C$32,0))</f>
        <v>78</v>
      </c>
      <c r="AB92" s="10"/>
      <c r="AC92" s="10">
        <f t="shared" si="10"/>
        <v>77</v>
      </c>
      <c r="AD92" s="10">
        <f t="shared" si="11"/>
        <v>78</v>
      </c>
      <c r="AE92" s="10" t="str">
        <f t="shared" si="12"/>
        <v>77 ~ 78</v>
      </c>
      <c r="AF92" s="10">
        <f t="shared" si="13"/>
        <v>7</v>
      </c>
      <c r="AG92" s="10">
        <f t="shared" si="13"/>
        <v>7</v>
      </c>
      <c r="AH92" s="10">
        <f t="shared" si="14"/>
        <v>7</v>
      </c>
      <c r="AI92" s="10" t="str">
        <f t="shared" si="9"/>
        <v>7등급</v>
      </c>
      <c r="AJ92" s="11" t="e">
        <f>IF(AC92=AD92,VLOOKUP(AE92,'인원 입력 기능'!$B$5:$F$102,6,0), VLOOKUP(AC92,'인원 입력 기능'!$B$5:$F$102,6,0)&amp;" ~ "&amp;VLOOKUP(AD92,'인원 입력 기능'!$B$5:$F$102,6,0))</f>
        <v>#REF!</v>
      </c>
    </row>
    <row r="93" spans="1:36" ht="21" customHeight="1" x14ac:dyDescent="0.45">
      <c r="A93" s="7"/>
      <c r="B93" s="36">
        <v>13</v>
      </c>
      <c r="C93" s="21" t="str">
        <f>IF(OR($B93-C$5&gt;74, $B93-C$5=73, $B93-C$5=1, $B93-C$5&lt;0),"",ROUND(($B93-C$5)*'점수 계산기'!$C$27+C$5*'점수 계산기'!$C$29+'점수 계산기'!$C$32,0))</f>
        <v/>
      </c>
      <c r="D93" s="21" t="str">
        <f>IF(OR($B93-D$5&gt;74, $B93-D$5=73, $B93-D$5=1, $B93-D$5&lt;0),"",ROUND(($B93-D$5)*'점수 계산기'!$C$27+D$5*'점수 계산기'!$C$29+'점수 계산기'!$C$32,0))</f>
        <v/>
      </c>
      <c r="E93" s="21" t="str">
        <f>IF(OR($B93-E$5&gt;74, $B93-E$5=73, $B93-E$5=1, $B93-E$5&lt;0),"",ROUND(($B93-E$5)*'점수 계산기'!$C$27+E$5*'점수 계산기'!$C$29+'점수 계산기'!$C$32,0))</f>
        <v/>
      </c>
      <c r="F93" s="21" t="str">
        <f>IF(OR($B93-F$5&gt;74, $B93-F$5=73, $B93-F$5=1, $B93-F$5&lt;0),"",ROUND(($B93-F$5)*'점수 계산기'!$C$27+F$5*'점수 계산기'!$C$29+'점수 계산기'!$C$32,0))</f>
        <v/>
      </c>
      <c r="G93" s="21" t="str">
        <f>IF(OR($B93-G$5&gt;74, $B93-G$5=73, $B93-G$5=1, $B93-G$5&lt;0),"",ROUND(($B93-G$5)*'점수 계산기'!$C$27+G$5*'점수 계산기'!$C$29+'점수 계산기'!$C$32,0))</f>
        <v/>
      </c>
      <c r="H93" s="21" t="str">
        <f>IF(OR($B93-H$5&gt;74, $B93-H$5=73, $B93-H$5=1, $B93-H$5&lt;0),"",ROUND(($B93-H$5)*'점수 계산기'!$C$27+H$5*'점수 계산기'!$C$29+'점수 계산기'!$C$32,0))</f>
        <v/>
      </c>
      <c r="I93" s="21" t="str">
        <f>IF(OR($B93-I$5&gt;74, $B93-I$5=73, $B93-I$5=1, $B93-I$5&lt;0),"",ROUND(($B93-I$5)*'점수 계산기'!$C$27+I$5*'점수 계산기'!$C$29+'점수 계산기'!$C$32,0))</f>
        <v/>
      </c>
      <c r="J93" s="21" t="str">
        <f>IF(OR($B93-J$5&gt;74, $B93-J$5=73, $B93-J$5=1, $B93-J$5&lt;0),"",ROUND(($B93-J$5)*'점수 계산기'!$C$27+J$5*'점수 계산기'!$C$29+'점수 계산기'!$C$32,0))</f>
        <v/>
      </c>
      <c r="K93" s="21" t="str">
        <f>IF(OR($B93-K$5&gt;74, $B93-K$5=73, $B93-K$5=1, $B93-K$5&lt;0),"",ROUND(($B93-K$5)*'점수 계산기'!$C$27+K$5*'점수 계산기'!$C$29+'점수 계산기'!$C$32,0))</f>
        <v/>
      </c>
      <c r="L93" s="21" t="str">
        <f>IF(OR($B93-L$5&gt;74, $B93-L$5=73, $B93-L$5=1, $B93-L$5&lt;0),"",ROUND(($B93-L$5)*'점수 계산기'!$C$27+L$5*'점수 계산기'!$C$29+'점수 계산기'!$C$32,0))</f>
        <v/>
      </c>
      <c r="M93" s="21" t="str">
        <f>IF(OR($B93-M$5&gt;74, $B93-M$5=73, $B93-M$5=1, $B93-M$5&lt;0),"",ROUND(($B93-M$5)*'점수 계산기'!$C$27+M$5*'점수 계산기'!$C$29+'점수 계산기'!$C$32,0))</f>
        <v/>
      </c>
      <c r="N93" s="21" t="str">
        <f>IF(OR($B93-N$5&gt;74, $B93-N$5=73, $B93-N$5=1, $B93-N$5&lt;0),"",ROUND(($B93-N$5)*'점수 계산기'!$C$27+N$5*'점수 계산기'!$C$29+'점수 계산기'!$C$32,0))</f>
        <v/>
      </c>
      <c r="O93" s="21">
        <f>IF(OR($B93-O$5&gt;74, $B93-O$5=73, $B93-O$5=1, $B93-O$5&lt;0),"",ROUND(($B93-O$5)*'점수 계산기'!$C$27+O$5*'점수 계산기'!$C$29+'점수 계산기'!$C$32,0))</f>
        <v>76</v>
      </c>
      <c r="P93" s="21" t="str">
        <f>IF(OR($B93-P$5&gt;74, $B93-P$5=73, $B93-P$5=1, $B93-P$5&lt;0),"",ROUND(($B93-P$5)*'점수 계산기'!$C$27+P$5*'점수 계산기'!$C$29+'점수 계산기'!$C$32,0))</f>
        <v/>
      </c>
      <c r="Q93" s="21">
        <f>IF(OR($B93-Q$5&gt;74, $B93-Q$5=73, $B93-Q$5=1, $B93-Q$5&lt;0),"",ROUND(($B93-Q$5)*'점수 계산기'!$C$27+Q$5*'점수 계산기'!$C$29+'점수 계산기'!$C$32,0))</f>
        <v>77</v>
      </c>
      <c r="R93" s="21">
        <f>IF(OR($B93-R$5&gt;74, $B93-R$5=73, $B93-R$5=1, $B93-R$5&lt;0),"",ROUND(($B93-R$5)*'점수 계산기'!$C$27+R$5*'점수 계산기'!$C$29+'점수 계산기'!$C$32,0))</f>
        <v>77</v>
      </c>
      <c r="S93" s="21">
        <f>IF(OR($B93-S$5&gt;74, $B93-S$5=73, $B93-S$5=1, $B93-S$5&lt;0),"",ROUND(($B93-S$5)*'점수 계산기'!$C$27+S$5*'점수 계산기'!$C$29+'점수 계산기'!$C$32,0))</f>
        <v>77</v>
      </c>
      <c r="T93" s="21">
        <f>IF(OR($B93-T$5&gt;74, $B93-T$5=73, $B93-T$5=1, $B93-T$5&lt;0),"",ROUND(($B93-T$5)*'점수 계산기'!$C$27+T$5*'점수 계산기'!$C$29+'점수 계산기'!$C$32,0))</f>
        <v>77</v>
      </c>
      <c r="U93" s="21">
        <f>IF(OR($B93-U$5&gt;74, $B93-U$5=73, $B93-U$5=1, $B93-U$5&lt;0),"",ROUND(($B93-U$5)*'점수 계산기'!$C$27+U$5*'점수 계산기'!$C$29+'점수 계산기'!$C$32,0))</f>
        <v>77</v>
      </c>
      <c r="V93" s="21">
        <f>IF(OR($B93-V$5&gt;74, $B93-V$5=73, $B93-V$5=1, $B93-V$5&lt;0),"",ROUND(($B93-V$5)*'점수 계산기'!$C$27+V$5*'점수 계산기'!$C$29+'점수 계산기'!$C$32,0))</f>
        <v>77</v>
      </c>
      <c r="W93" s="21">
        <f>IF(OR($B93-W$5&gt;74, $B93-W$5=73, $B93-W$5=1, $B93-W$5&lt;0),"",ROUND(($B93-W$5)*'점수 계산기'!$C$27+W$5*'점수 계산기'!$C$29+'점수 계산기'!$C$32,0))</f>
        <v>77</v>
      </c>
      <c r="X93" s="21">
        <f>IF(OR($B93-X$5&gt;74, $B93-X$5=73, $B93-X$5=1, $B93-X$5&lt;0),"",ROUND(($B93-X$5)*'점수 계산기'!$C$27+X$5*'점수 계산기'!$C$29+'점수 계산기'!$C$32,0))</f>
        <v>77</v>
      </c>
      <c r="Y93" s="21">
        <f>IF(OR($B93-Y$5&gt;74, $B93-Y$5=73, $B93-Y$5=1, $B93-Y$5&lt;0),"",ROUND(($B93-Y$5)*'점수 계산기'!$C$27+Y$5*'점수 계산기'!$C$29+'점수 계산기'!$C$32,0))</f>
        <v>77</v>
      </c>
      <c r="Z93" s="21">
        <f>IF(OR($B93-Z$5&gt;74, $B93-Z$5=73, $B93-Z$5=1, $B93-Z$5&lt;0),"",ROUND(($B93-Z$5)*'점수 계산기'!$C$27+Z$5*'점수 계산기'!$C$29+'점수 계산기'!$C$32,0))</f>
        <v>77</v>
      </c>
      <c r="AA93" s="22">
        <f>IF(OR($B93-AA$5&gt;74, $B93-AA$5=73, $B93-AA$5=1, $B93-AA$5&lt;0),"",ROUND(($B93-AA$5)*'점수 계산기'!$C$27+AA$5*'점수 계산기'!$C$29+'점수 계산기'!$C$32,0))</f>
        <v>77</v>
      </c>
      <c r="AB93" s="10"/>
      <c r="AC93" s="10">
        <f t="shared" si="10"/>
        <v>76</v>
      </c>
      <c r="AD93" s="10">
        <f t="shared" si="11"/>
        <v>77</v>
      </c>
      <c r="AE93" s="10" t="str">
        <f t="shared" si="12"/>
        <v>76 ~ 77</v>
      </c>
      <c r="AF93" s="10">
        <f t="shared" si="13"/>
        <v>7</v>
      </c>
      <c r="AG93" s="10">
        <f t="shared" si="13"/>
        <v>7</v>
      </c>
      <c r="AH93" s="10">
        <f t="shared" si="14"/>
        <v>7</v>
      </c>
      <c r="AI93" s="10" t="str">
        <f t="shared" si="9"/>
        <v>7등급</v>
      </c>
      <c r="AJ93" s="11" t="e">
        <f>IF(AC93=AD93,VLOOKUP(AE93,'인원 입력 기능'!$B$5:$F$102,6,0), VLOOKUP(AC93,'인원 입력 기능'!$B$5:$F$102,6,0)&amp;" ~ "&amp;VLOOKUP(AD93,'인원 입력 기능'!$B$5:$F$102,6,0))</f>
        <v>#REF!</v>
      </c>
    </row>
    <row r="94" spans="1:36" ht="21" customHeight="1" x14ac:dyDescent="0.45">
      <c r="A94" s="7"/>
      <c r="B94" s="37">
        <v>12</v>
      </c>
      <c r="C94" s="23" t="str">
        <f>IF(OR($B94-C$5&gt;74, $B94-C$5=73, $B94-C$5=1, $B94-C$5&lt;0),"",ROUND(($B94-C$5)*'점수 계산기'!$C$27+C$5*'점수 계산기'!$C$29+'점수 계산기'!$C$32,0))</f>
        <v/>
      </c>
      <c r="D94" s="23" t="str">
        <f>IF(OR($B94-D$5&gt;74, $B94-D$5=73, $B94-D$5=1, $B94-D$5&lt;0),"",ROUND(($B94-D$5)*'점수 계산기'!$C$27+D$5*'점수 계산기'!$C$29+'점수 계산기'!$C$32,0))</f>
        <v/>
      </c>
      <c r="E94" s="23" t="str">
        <f>IF(OR($B94-E$5&gt;74, $B94-E$5=73, $B94-E$5=1, $B94-E$5&lt;0),"",ROUND(($B94-E$5)*'점수 계산기'!$C$27+E$5*'점수 계산기'!$C$29+'점수 계산기'!$C$32,0))</f>
        <v/>
      </c>
      <c r="F94" s="23" t="str">
        <f>IF(OR($B94-F$5&gt;74, $B94-F$5=73, $B94-F$5=1, $B94-F$5&lt;0),"",ROUND(($B94-F$5)*'점수 계산기'!$C$27+F$5*'점수 계산기'!$C$29+'점수 계산기'!$C$32,0))</f>
        <v/>
      </c>
      <c r="G94" s="23" t="str">
        <f>IF(OR($B94-G$5&gt;74, $B94-G$5=73, $B94-G$5=1, $B94-G$5&lt;0),"",ROUND(($B94-G$5)*'점수 계산기'!$C$27+G$5*'점수 계산기'!$C$29+'점수 계산기'!$C$32,0))</f>
        <v/>
      </c>
      <c r="H94" s="23" t="str">
        <f>IF(OR($B94-H$5&gt;74, $B94-H$5=73, $B94-H$5=1, $B94-H$5&lt;0),"",ROUND(($B94-H$5)*'점수 계산기'!$C$27+H$5*'점수 계산기'!$C$29+'점수 계산기'!$C$32,0))</f>
        <v/>
      </c>
      <c r="I94" s="23" t="str">
        <f>IF(OR($B94-I$5&gt;74, $B94-I$5=73, $B94-I$5=1, $B94-I$5&lt;0),"",ROUND(($B94-I$5)*'점수 계산기'!$C$27+I$5*'점수 계산기'!$C$29+'점수 계산기'!$C$32,0))</f>
        <v/>
      </c>
      <c r="J94" s="23" t="str">
        <f>IF(OR($B94-J$5&gt;74, $B94-J$5=73, $B94-J$5=1, $B94-J$5&lt;0),"",ROUND(($B94-J$5)*'점수 계산기'!$C$27+J$5*'점수 계산기'!$C$29+'점수 계산기'!$C$32,0))</f>
        <v/>
      </c>
      <c r="K94" s="23" t="str">
        <f>IF(OR($B94-K$5&gt;74, $B94-K$5=73, $B94-K$5=1, $B94-K$5&lt;0),"",ROUND(($B94-K$5)*'점수 계산기'!$C$27+K$5*'점수 계산기'!$C$29+'점수 계산기'!$C$32,0))</f>
        <v/>
      </c>
      <c r="L94" s="23" t="str">
        <f>IF(OR($B94-L$5&gt;74, $B94-L$5=73, $B94-L$5=1, $B94-L$5&lt;0),"",ROUND(($B94-L$5)*'점수 계산기'!$C$27+L$5*'점수 계산기'!$C$29+'점수 계산기'!$C$32,0))</f>
        <v/>
      </c>
      <c r="M94" s="23" t="str">
        <f>IF(OR($B94-M$5&gt;74, $B94-M$5=73, $B94-M$5=1, $B94-M$5&lt;0),"",ROUND(($B94-M$5)*'점수 계산기'!$C$27+M$5*'점수 계산기'!$C$29+'점수 계산기'!$C$32,0))</f>
        <v/>
      </c>
      <c r="N94" s="23" t="str">
        <f>IF(OR($B94-N$5&gt;74, $B94-N$5=73, $B94-N$5=1, $B94-N$5&lt;0),"",ROUND(($B94-N$5)*'점수 계산기'!$C$27+N$5*'점수 계산기'!$C$29+'점수 계산기'!$C$32,0))</f>
        <v/>
      </c>
      <c r="O94" s="23" t="str">
        <f>IF(OR($B94-O$5&gt;74, $B94-O$5=73, $B94-O$5=1, $B94-O$5&lt;0),"",ROUND(($B94-O$5)*'점수 계산기'!$C$27+O$5*'점수 계산기'!$C$29+'점수 계산기'!$C$32,0))</f>
        <v/>
      </c>
      <c r="P94" s="23">
        <f>IF(OR($B94-P$5&gt;74, $B94-P$5=73, $B94-P$5=1, $B94-P$5&lt;0),"",ROUND(($B94-P$5)*'점수 계산기'!$C$27+P$5*'점수 계산기'!$C$29+'점수 계산기'!$C$32,0))</f>
        <v>76</v>
      </c>
      <c r="Q94" s="23" t="str">
        <f>IF(OR($B94-Q$5&gt;74, $B94-Q$5=73, $B94-Q$5=1, $B94-Q$5&lt;0),"",ROUND(($B94-Q$5)*'점수 계산기'!$C$27+Q$5*'점수 계산기'!$C$29+'점수 계산기'!$C$32,0))</f>
        <v/>
      </c>
      <c r="R94" s="23">
        <f>IF(OR($B94-R$5&gt;74, $B94-R$5=73, $B94-R$5=1, $B94-R$5&lt;0),"",ROUND(($B94-R$5)*'점수 계산기'!$C$27+R$5*'점수 계산기'!$C$29+'점수 계산기'!$C$32,0))</f>
        <v>76</v>
      </c>
      <c r="S94" s="23">
        <f>IF(OR($B94-S$5&gt;74, $B94-S$5=73, $B94-S$5=1, $B94-S$5&lt;0),"",ROUND(($B94-S$5)*'점수 계산기'!$C$27+S$5*'점수 계산기'!$C$29+'점수 계산기'!$C$32,0))</f>
        <v>76</v>
      </c>
      <c r="T94" s="23">
        <f>IF(OR($B94-T$5&gt;74, $B94-T$5=73, $B94-T$5=1, $B94-T$5&lt;0),"",ROUND(($B94-T$5)*'점수 계산기'!$C$27+T$5*'점수 계산기'!$C$29+'점수 계산기'!$C$32,0))</f>
        <v>76</v>
      </c>
      <c r="U94" s="23">
        <f>IF(OR($B94-U$5&gt;74, $B94-U$5=73, $B94-U$5=1, $B94-U$5&lt;0),"",ROUND(($B94-U$5)*'점수 계산기'!$C$27+U$5*'점수 계산기'!$C$29+'점수 계산기'!$C$32,0))</f>
        <v>76</v>
      </c>
      <c r="V94" s="23">
        <f>IF(OR($B94-V$5&gt;74, $B94-V$5=73, $B94-V$5=1, $B94-V$5&lt;0),"",ROUND(($B94-V$5)*'점수 계산기'!$C$27+V$5*'점수 계산기'!$C$29+'점수 계산기'!$C$32,0))</f>
        <v>76</v>
      </c>
      <c r="W94" s="23">
        <f>IF(OR($B94-W$5&gt;74, $B94-W$5=73, $B94-W$5=1, $B94-W$5&lt;0),"",ROUND(($B94-W$5)*'점수 계산기'!$C$27+W$5*'점수 계산기'!$C$29+'점수 계산기'!$C$32,0))</f>
        <v>76</v>
      </c>
      <c r="X94" s="23">
        <f>IF(OR($B94-X$5&gt;74, $B94-X$5=73, $B94-X$5=1, $B94-X$5&lt;0),"",ROUND(($B94-X$5)*'점수 계산기'!$C$27+X$5*'점수 계산기'!$C$29+'점수 계산기'!$C$32,0))</f>
        <v>76</v>
      </c>
      <c r="Y94" s="23">
        <f>IF(OR($B94-Y$5&gt;74, $B94-Y$5=73, $B94-Y$5=1, $B94-Y$5&lt;0),"",ROUND(($B94-Y$5)*'점수 계산기'!$C$27+Y$5*'점수 계산기'!$C$29+'점수 계산기'!$C$32,0))</f>
        <v>76</v>
      </c>
      <c r="Z94" s="23">
        <f>IF(OR($B94-Z$5&gt;74, $B94-Z$5=73, $B94-Z$5=1, $B94-Z$5&lt;0),"",ROUND(($B94-Z$5)*'점수 계산기'!$C$27+Z$5*'점수 계산기'!$C$29+'점수 계산기'!$C$32,0))</f>
        <v>76</v>
      </c>
      <c r="AA94" s="24">
        <f>IF(OR($B94-AA$5&gt;74, $B94-AA$5=73, $B94-AA$5=1, $B94-AA$5&lt;0),"",ROUND(($B94-AA$5)*'점수 계산기'!$C$27+AA$5*'점수 계산기'!$C$29+'점수 계산기'!$C$32,0))</f>
        <v>76</v>
      </c>
      <c r="AB94" s="10"/>
      <c r="AC94" s="10">
        <f t="shared" si="10"/>
        <v>76</v>
      </c>
      <c r="AD94" s="10">
        <f t="shared" si="11"/>
        <v>76</v>
      </c>
      <c r="AE94" s="10">
        <f t="shared" si="12"/>
        <v>76</v>
      </c>
      <c r="AF94" s="10">
        <f t="shared" si="13"/>
        <v>7</v>
      </c>
      <c r="AG94" s="10">
        <f t="shared" si="13"/>
        <v>7</v>
      </c>
      <c r="AH94" s="10">
        <f t="shared" si="14"/>
        <v>7</v>
      </c>
      <c r="AI94" s="10" t="str">
        <f t="shared" si="9"/>
        <v>7등급</v>
      </c>
      <c r="AJ94" s="11" t="e">
        <f>IF(AC94=AD94,VLOOKUP(AE94,'인원 입력 기능'!$B$5:$F$102,6,0), VLOOKUP(AC94,'인원 입력 기능'!$B$5:$F$102,6,0)&amp;" ~ "&amp;VLOOKUP(AD94,'인원 입력 기능'!$B$5:$F$102,6,0))</f>
        <v>#REF!</v>
      </c>
    </row>
    <row r="95" spans="1:36" ht="21" customHeight="1" x14ac:dyDescent="0.45">
      <c r="A95" s="7"/>
      <c r="B95" s="37">
        <v>11</v>
      </c>
      <c r="C95" s="23" t="str">
        <f>IF(OR($B95-C$5&gt;74, $B95-C$5=73, $B95-C$5=1, $B95-C$5&lt;0),"",ROUND(($B95-C$5)*'점수 계산기'!$C$27+C$5*'점수 계산기'!$C$29+'점수 계산기'!$C$32,0))</f>
        <v/>
      </c>
      <c r="D95" s="23" t="str">
        <f>IF(OR($B95-D$5&gt;74, $B95-D$5=73, $B95-D$5=1, $B95-D$5&lt;0),"",ROUND(($B95-D$5)*'점수 계산기'!$C$27+D$5*'점수 계산기'!$C$29+'점수 계산기'!$C$32,0))</f>
        <v/>
      </c>
      <c r="E95" s="23" t="str">
        <f>IF(OR($B95-E$5&gt;74, $B95-E$5=73, $B95-E$5=1, $B95-E$5&lt;0),"",ROUND(($B95-E$5)*'점수 계산기'!$C$27+E$5*'점수 계산기'!$C$29+'점수 계산기'!$C$32,0))</f>
        <v/>
      </c>
      <c r="F95" s="23" t="str">
        <f>IF(OR($B95-F$5&gt;74, $B95-F$5=73, $B95-F$5=1, $B95-F$5&lt;0),"",ROUND(($B95-F$5)*'점수 계산기'!$C$27+F$5*'점수 계산기'!$C$29+'점수 계산기'!$C$32,0))</f>
        <v/>
      </c>
      <c r="G95" s="23" t="str">
        <f>IF(OR($B95-G$5&gt;74, $B95-G$5=73, $B95-G$5=1, $B95-G$5&lt;0),"",ROUND(($B95-G$5)*'점수 계산기'!$C$27+G$5*'점수 계산기'!$C$29+'점수 계산기'!$C$32,0))</f>
        <v/>
      </c>
      <c r="H95" s="23" t="str">
        <f>IF(OR($B95-H$5&gt;74, $B95-H$5=73, $B95-H$5=1, $B95-H$5&lt;0),"",ROUND(($B95-H$5)*'점수 계산기'!$C$27+H$5*'점수 계산기'!$C$29+'점수 계산기'!$C$32,0))</f>
        <v/>
      </c>
      <c r="I95" s="23" t="str">
        <f>IF(OR($B95-I$5&gt;74, $B95-I$5=73, $B95-I$5=1, $B95-I$5&lt;0),"",ROUND(($B95-I$5)*'점수 계산기'!$C$27+I$5*'점수 계산기'!$C$29+'점수 계산기'!$C$32,0))</f>
        <v/>
      </c>
      <c r="J95" s="23" t="str">
        <f>IF(OR($B95-J$5&gt;74, $B95-J$5=73, $B95-J$5=1, $B95-J$5&lt;0),"",ROUND(($B95-J$5)*'점수 계산기'!$C$27+J$5*'점수 계산기'!$C$29+'점수 계산기'!$C$32,0))</f>
        <v/>
      </c>
      <c r="K95" s="23" t="str">
        <f>IF(OR($B95-K$5&gt;74, $B95-K$5=73, $B95-K$5=1, $B95-K$5&lt;0),"",ROUND(($B95-K$5)*'점수 계산기'!$C$27+K$5*'점수 계산기'!$C$29+'점수 계산기'!$C$32,0))</f>
        <v/>
      </c>
      <c r="L95" s="23" t="str">
        <f>IF(OR($B95-L$5&gt;74, $B95-L$5=73, $B95-L$5=1, $B95-L$5&lt;0),"",ROUND(($B95-L$5)*'점수 계산기'!$C$27+L$5*'점수 계산기'!$C$29+'점수 계산기'!$C$32,0))</f>
        <v/>
      </c>
      <c r="M95" s="23" t="str">
        <f>IF(OR($B95-M$5&gt;74, $B95-M$5=73, $B95-M$5=1, $B95-M$5&lt;0),"",ROUND(($B95-M$5)*'점수 계산기'!$C$27+M$5*'점수 계산기'!$C$29+'점수 계산기'!$C$32,0))</f>
        <v/>
      </c>
      <c r="N95" s="23" t="str">
        <f>IF(OR($B95-N$5&gt;74, $B95-N$5=73, $B95-N$5=1, $B95-N$5&lt;0),"",ROUND(($B95-N$5)*'점수 계산기'!$C$27+N$5*'점수 계산기'!$C$29+'점수 계산기'!$C$32,0))</f>
        <v/>
      </c>
      <c r="O95" s="23" t="str">
        <f>IF(OR($B95-O$5&gt;74, $B95-O$5=73, $B95-O$5=1, $B95-O$5&lt;0),"",ROUND(($B95-O$5)*'점수 계산기'!$C$27+O$5*'점수 계산기'!$C$29+'점수 계산기'!$C$32,0))</f>
        <v/>
      </c>
      <c r="P95" s="23" t="str">
        <f>IF(OR($B95-P$5&gt;74, $B95-P$5=73, $B95-P$5=1, $B95-P$5&lt;0),"",ROUND(($B95-P$5)*'점수 계산기'!$C$27+P$5*'점수 계산기'!$C$29+'점수 계산기'!$C$32,0))</f>
        <v/>
      </c>
      <c r="Q95" s="23">
        <f>IF(OR($B95-Q$5&gt;74, $B95-Q$5=73, $B95-Q$5=1, $B95-Q$5&lt;0),"",ROUND(($B95-Q$5)*'점수 계산기'!$C$27+Q$5*'점수 계산기'!$C$29+'점수 계산기'!$C$32,0))</f>
        <v>75</v>
      </c>
      <c r="R95" s="23" t="str">
        <f>IF(OR($B95-R$5&gt;74, $B95-R$5=73, $B95-R$5=1, $B95-R$5&lt;0),"",ROUND(($B95-R$5)*'점수 계산기'!$C$27+R$5*'점수 계산기'!$C$29+'점수 계산기'!$C$32,0))</f>
        <v/>
      </c>
      <c r="S95" s="23">
        <f>IF(OR($B95-S$5&gt;74, $B95-S$5=73, $B95-S$5=1, $B95-S$5&lt;0),"",ROUND(($B95-S$5)*'점수 계산기'!$C$27+S$5*'점수 계산기'!$C$29+'점수 계산기'!$C$32,0))</f>
        <v>75</v>
      </c>
      <c r="T95" s="23">
        <f>IF(OR($B95-T$5&gt;74, $B95-T$5=73, $B95-T$5=1, $B95-T$5&lt;0),"",ROUND(($B95-T$5)*'점수 계산기'!$C$27+T$5*'점수 계산기'!$C$29+'점수 계산기'!$C$32,0))</f>
        <v>75</v>
      </c>
      <c r="U95" s="23">
        <f>IF(OR($B95-U$5&gt;74, $B95-U$5=73, $B95-U$5=1, $B95-U$5&lt;0),"",ROUND(($B95-U$5)*'점수 계산기'!$C$27+U$5*'점수 계산기'!$C$29+'점수 계산기'!$C$32,0))</f>
        <v>75</v>
      </c>
      <c r="V95" s="23">
        <f>IF(OR($B95-V$5&gt;74, $B95-V$5=73, $B95-V$5=1, $B95-V$5&lt;0),"",ROUND(($B95-V$5)*'점수 계산기'!$C$27+V$5*'점수 계산기'!$C$29+'점수 계산기'!$C$32,0))</f>
        <v>75</v>
      </c>
      <c r="W95" s="23">
        <f>IF(OR($B95-W$5&gt;74, $B95-W$5=73, $B95-W$5=1, $B95-W$5&lt;0),"",ROUND(($B95-W$5)*'점수 계산기'!$C$27+W$5*'점수 계산기'!$C$29+'점수 계산기'!$C$32,0))</f>
        <v>75</v>
      </c>
      <c r="X95" s="23">
        <f>IF(OR($B95-X$5&gt;74, $B95-X$5=73, $B95-X$5=1, $B95-X$5&lt;0),"",ROUND(($B95-X$5)*'점수 계산기'!$C$27+X$5*'점수 계산기'!$C$29+'점수 계산기'!$C$32,0))</f>
        <v>75</v>
      </c>
      <c r="Y95" s="23">
        <f>IF(OR($B95-Y$5&gt;74, $B95-Y$5=73, $B95-Y$5=1, $B95-Y$5&lt;0),"",ROUND(($B95-Y$5)*'점수 계산기'!$C$27+Y$5*'점수 계산기'!$C$29+'점수 계산기'!$C$32,0))</f>
        <v>75</v>
      </c>
      <c r="Z95" s="23">
        <f>IF(OR($B95-Z$5&gt;74, $B95-Z$5=73, $B95-Z$5=1, $B95-Z$5&lt;0),"",ROUND(($B95-Z$5)*'점수 계산기'!$C$27+Z$5*'점수 계산기'!$C$29+'점수 계산기'!$C$32,0))</f>
        <v>75</v>
      </c>
      <c r="AA95" s="24">
        <f>IF(OR($B95-AA$5&gt;74, $B95-AA$5=73, $B95-AA$5=1, $B95-AA$5&lt;0),"",ROUND(($B95-AA$5)*'점수 계산기'!$C$27+AA$5*'점수 계산기'!$C$29+'점수 계산기'!$C$32,0))</f>
        <v>75</v>
      </c>
      <c r="AB95" s="10"/>
      <c r="AC95" s="10">
        <f t="shared" si="10"/>
        <v>75</v>
      </c>
      <c r="AD95" s="10">
        <f t="shared" si="11"/>
        <v>75</v>
      </c>
      <c r="AE95" s="10">
        <f t="shared" si="12"/>
        <v>75</v>
      </c>
      <c r="AF95" s="10">
        <f t="shared" si="13"/>
        <v>7</v>
      </c>
      <c r="AG95" s="10">
        <f t="shared" si="13"/>
        <v>7</v>
      </c>
      <c r="AH95" s="10">
        <f t="shared" si="14"/>
        <v>7</v>
      </c>
      <c r="AI95" s="10" t="str">
        <f t="shared" si="9"/>
        <v>7등급</v>
      </c>
      <c r="AJ95" s="11" t="e">
        <f>IF(AC95=AD95,VLOOKUP(AE95,'인원 입력 기능'!$B$5:$F$102,6,0), VLOOKUP(AC95,'인원 입력 기능'!$B$5:$F$102,6,0)&amp;" ~ "&amp;VLOOKUP(AD95,'인원 입력 기능'!$B$5:$F$102,6,0))</f>
        <v>#REF!</v>
      </c>
    </row>
    <row r="96" spans="1:36" ht="21" customHeight="1" x14ac:dyDescent="0.45">
      <c r="A96" s="7"/>
      <c r="B96" s="37">
        <v>10</v>
      </c>
      <c r="C96" s="23" t="str">
        <f>IF(OR($B96-C$5&gt;74, $B96-C$5=73, $B96-C$5=1, $B96-C$5&lt;0),"",ROUND(($B96-C$5)*'점수 계산기'!$C$27+C$5*'점수 계산기'!$C$29+'점수 계산기'!$C$32,0))</f>
        <v/>
      </c>
      <c r="D96" s="23" t="str">
        <f>IF(OR($B96-D$5&gt;74, $B96-D$5=73, $B96-D$5=1, $B96-D$5&lt;0),"",ROUND(($B96-D$5)*'점수 계산기'!$C$27+D$5*'점수 계산기'!$C$29+'점수 계산기'!$C$32,0))</f>
        <v/>
      </c>
      <c r="E96" s="23" t="str">
        <f>IF(OR($B96-E$5&gt;74, $B96-E$5=73, $B96-E$5=1, $B96-E$5&lt;0),"",ROUND(($B96-E$5)*'점수 계산기'!$C$27+E$5*'점수 계산기'!$C$29+'점수 계산기'!$C$32,0))</f>
        <v/>
      </c>
      <c r="F96" s="23" t="str">
        <f>IF(OR($B96-F$5&gt;74, $B96-F$5=73, $B96-F$5=1, $B96-F$5&lt;0),"",ROUND(($B96-F$5)*'점수 계산기'!$C$27+F$5*'점수 계산기'!$C$29+'점수 계산기'!$C$32,0))</f>
        <v/>
      </c>
      <c r="G96" s="23" t="str">
        <f>IF(OR($B96-G$5&gt;74, $B96-G$5=73, $B96-G$5=1, $B96-G$5&lt;0),"",ROUND(($B96-G$5)*'점수 계산기'!$C$27+G$5*'점수 계산기'!$C$29+'점수 계산기'!$C$32,0))</f>
        <v/>
      </c>
      <c r="H96" s="23" t="str">
        <f>IF(OR($B96-H$5&gt;74, $B96-H$5=73, $B96-H$5=1, $B96-H$5&lt;0),"",ROUND(($B96-H$5)*'점수 계산기'!$C$27+H$5*'점수 계산기'!$C$29+'점수 계산기'!$C$32,0))</f>
        <v/>
      </c>
      <c r="I96" s="23" t="str">
        <f>IF(OR($B96-I$5&gt;74, $B96-I$5=73, $B96-I$5=1, $B96-I$5&lt;0),"",ROUND(($B96-I$5)*'점수 계산기'!$C$27+I$5*'점수 계산기'!$C$29+'점수 계산기'!$C$32,0))</f>
        <v/>
      </c>
      <c r="J96" s="23" t="str">
        <f>IF(OR($B96-J$5&gt;74, $B96-J$5=73, $B96-J$5=1, $B96-J$5&lt;0),"",ROUND(($B96-J$5)*'점수 계산기'!$C$27+J$5*'점수 계산기'!$C$29+'점수 계산기'!$C$32,0))</f>
        <v/>
      </c>
      <c r="K96" s="23" t="str">
        <f>IF(OR($B96-K$5&gt;74, $B96-K$5=73, $B96-K$5=1, $B96-K$5&lt;0),"",ROUND(($B96-K$5)*'점수 계산기'!$C$27+K$5*'점수 계산기'!$C$29+'점수 계산기'!$C$32,0))</f>
        <v/>
      </c>
      <c r="L96" s="23" t="str">
        <f>IF(OR($B96-L$5&gt;74, $B96-L$5=73, $B96-L$5=1, $B96-L$5&lt;0),"",ROUND(($B96-L$5)*'점수 계산기'!$C$27+L$5*'점수 계산기'!$C$29+'점수 계산기'!$C$32,0))</f>
        <v/>
      </c>
      <c r="M96" s="23" t="str">
        <f>IF(OR($B96-M$5&gt;74, $B96-M$5=73, $B96-M$5=1, $B96-M$5&lt;0),"",ROUND(($B96-M$5)*'점수 계산기'!$C$27+M$5*'점수 계산기'!$C$29+'점수 계산기'!$C$32,0))</f>
        <v/>
      </c>
      <c r="N96" s="23" t="str">
        <f>IF(OR($B96-N$5&gt;74, $B96-N$5=73, $B96-N$5=1, $B96-N$5&lt;0),"",ROUND(($B96-N$5)*'점수 계산기'!$C$27+N$5*'점수 계산기'!$C$29+'점수 계산기'!$C$32,0))</f>
        <v/>
      </c>
      <c r="O96" s="23" t="str">
        <f>IF(OR($B96-O$5&gt;74, $B96-O$5=73, $B96-O$5=1, $B96-O$5&lt;0),"",ROUND(($B96-O$5)*'점수 계산기'!$C$27+O$5*'점수 계산기'!$C$29+'점수 계산기'!$C$32,0))</f>
        <v/>
      </c>
      <c r="P96" s="23" t="str">
        <f>IF(OR($B96-P$5&gt;74, $B96-P$5=73, $B96-P$5=1, $B96-P$5&lt;0),"",ROUND(($B96-P$5)*'점수 계산기'!$C$27+P$5*'점수 계산기'!$C$29+'점수 계산기'!$C$32,0))</f>
        <v/>
      </c>
      <c r="Q96" s="23" t="str">
        <f>IF(OR($B96-Q$5&gt;74, $B96-Q$5=73, $B96-Q$5=1, $B96-Q$5&lt;0),"",ROUND(($B96-Q$5)*'점수 계산기'!$C$27+Q$5*'점수 계산기'!$C$29+'점수 계산기'!$C$32,0))</f>
        <v/>
      </c>
      <c r="R96" s="23">
        <f>IF(OR($B96-R$5&gt;74, $B96-R$5=73, $B96-R$5=1, $B96-R$5&lt;0),"",ROUND(($B96-R$5)*'점수 계산기'!$C$27+R$5*'점수 계산기'!$C$29+'점수 계산기'!$C$32,0))</f>
        <v>74</v>
      </c>
      <c r="S96" s="23" t="str">
        <f>IF(OR($B96-S$5&gt;74, $B96-S$5=73, $B96-S$5=1, $B96-S$5&lt;0),"",ROUND(($B96-S$5)*'점수 계산기'!$C$27+S$5*'점수 계산기'!$C$29+'점수 계산기'!$C$32,0))</f>
        <v/>
      </c>
      <c r="T96" s="23">
        <f>IF(OR($B96-T$5&gt;74, $B96-T$5=73, $B96-T$5=1, $B96-T$5&lt;0),"",ROUND(($B96-T$5)*'점수 계산기'!$C$27+T$5*'점수 계산기'!$C$29+'점수 계산기'!$C$32,0))</f>
        <v>74</v>
      </c>
      <c r="U96" s="23">
        <f>IF(OR($B96-U$5&gt;74, $B96-U$5=73, $B96-U$5=1, $B96-U$5&lt;0),"",ROUND(($B96-U$5)*'점수 계산기'!$C$27+U$5*'점수 계산기'!$C$29+'점수 계산기'!$C$32,0))</f>
        <v>74</v>
      </c>
      <c r="V96" s="23">
        <f>IF(OR($B96-V$5&gt;74, $B96-V$5=73, $B96-V$5=1, $B96-V$5&lt;0),"",ROUND(($B96-V$5)*'점수 계산기'!$C$27+V$5*'점수 계산기'!$C$29+'점수 계산기'!$C$32,0))</f>
        <v>74</v>
      </c>
      <c r="W96" s="23">
        <f>IF(OR($B96-W$5&gt;74, $B96-W$5=73, $B96-W$5=1, $B96-W$5&lt;0),"",ROUND(($B96-W$5)*'점수 계산기'!$C$27+W$5*'점수 계산기'!$C$29+'점수 계산기'!$C$32,0))</f>
        <v>74</v>
      </c>
      <c r="X96" s="23">
        <f>IF(OR($B96-X$5&gt;74, $B96-X$5=73, $B96-X$5=1, $B96-X$5&lt;0),"",ROUND(($B96-X$5)*'점수 계산기'!$C$27+X$5*'점수 계산기'!$C$29+'점수 계산기'!$C$32,0))</f>
        <v>74</v>
      </c>
      <c r="Y96" s="23">
        <f>IF(OR($B96-Y$5&gt;74, $B96-Y$5=73, $B96-Y$5=1, $B96-Y$5&lt;0),"",ROUND(($B96-Y$5)*'점수 계산기'!$C$27+Y$5*'점수 계산기'!$C$29+'점수 계산기'!$C$32,0))</f>
        <v>74</v>
      </c>
      <c r="Z96" s="23">
        <f>IF(OR($B96-Z$5&gt;74, $B96-Z$5=73, $B96-Z$5=1, $B96-Z$5&lt;0),"",ROUND(($B96-Z$5)*'점수 계산기'!$C$27+Z$5*'점수 계산기'!$C$29+'점수 계산기'!$C$32,0))</f>
        <v>75</v>
      </c>
      <c r="AA96" s="24">
        <f>IF(OR($B96-AA$5&gt;74, $B96-AA$5=73, $B96-AA$5=1, $B96-AA$5&lt;0),"",ROUND(($B96-AA$5)*'점수 계산기'!$C$27+AA$5*'점수 계산기'!$C$29+'점수 계산기'!$C$32,0))</f>
        <v>75</v>
      </c>
      <c r="AB96" s="10"/>
      <c r="AC96" s="10">
        <f t="shared" si="10"/>
        <v>74</v>
      </c>
      <c r="AD96" s="10">
        <f t="shared" si="11"/>
        <v>75</v>
      </c>
      <c r="AE96" s="10" t="str">
        <f t="shared" si="12"/>
        <v>74 ~ 75</v>
      </c>
      <c r="AF96" s="10">
        <f t="shared" si="13"/>
        <v>8</v>
      </c>
      <c r="AG96" s="10">
        <f t="shared" si="13"/>
        <v>7</v>
      </c>
      <c r="AH96" s="10" t="str">
        <f t="shared" si="14"/>
        <v>8 ~ 7</v>
      </c>
      <c r="AI96" s="10" t="str">
        <f t="shared" si="9"/>
        <v>조건부 7등급</v>
      </c>
      <c r="AJ96" s="11" t="e">
        <f>IF(AC96=AD96,VLOOKUP(AE96,'인원 입력 기능'!$B$5:$F$102,6,0), VLOOKUP(AC96,'인원 입력 기능'!$B$5:$F$102,6,0)&amp;" ~ "&amp;VLOOKUP(AD96,'인원 입력 기능'!$B$5:$F$102,6,0))</f>
        <v>#REF!</v>
      </c>
    </row>
    <row r="97" spans="1:36" ht="21" customHeight="1" x14ac:dyDescent="0.45">
      <c r="A97" s="7"/>
      <c r="B97" s="37">
        <v>9</v>
      </c>
      <c r="C97" s="23" t="str">
        <f>IF(OR($B97-C$5&gt;74, $B97-C$5=73, $B97-C$5=1, $B97-C$5&lt;0),"",ROUND(($B97-C$5)*'점수 계산기'!$C$27+C$5*'점수 계산기'!$C$29+'점수 계산기'!$C$32,0))</f>
        <v/>
      </c>
      <c r="D97" s="23" t="str">
        <f>IF(OR($B97-D$5&gt;74, $B97-D$5=73, $B97-D$5=1, $B97-D$5&lt;0),"",ROUND(($B97-D$5)*'점수 계산기'!$C$27+D$5*'점수 계산기'!$C$29+'점수 계산기'!$C$32,0))</f>
        <v/>
      </c>
      <c r="E97" s="23" t="str">
        <f>IF(OR($B97-E$5&gt;74, $B97-E$5=73, $B97-E$5=1, $B97-E$5&lt;0),"",ROUND(($B97-E$5)*'점수 계산기'!$C$27+E$5*'점수 계산기'!$C$29+'점수 계산기'!$C$32,0))</f>
        <v/>
      </c>
      <c r="F97" s="23" t="str">
        <f>IF(OR($B97-F$5&gt;74, $B97-F$5=73, $B97-F$5=1, $B97-F$5&lt;0),"",ROUND(($B97-F$5)*'점수 계산기'!$C$27+F$5*'점수 계산기'!$C$29+'점수 계산기'!$C$32,0))</f>
        <v/>
      </c>
      <c r="G97" s="23" t="str">
        <f>IF(OR($B97-G$5&gt;74, $B97-G$5=73, $B97-G$5=1, $B97-G$5&lt;0),"",ROUND(($B97-G$5)*'점수 계산기'!$C$27+G$5*'점수 계산기'!$C$29+'점수 계산기'!$C$32,0))</f>
        <v/>
      </c>
      <c r="H97" s="23" t="str">
        <f>IF(OR($B97-H$5&gt;74, $B97-H$5=73, $B97-H$5=1, $B97-H$5&lt;0),"",ROUND(($B97-H$5)*'점수 계산기'!$C$27+H$5*'점수 계산기'!$C$29+'점수 계산기'!$C$32,0))</f>
        <v/>
      </c>
      <c r="I97" s="23" t="str">
        <f>IF(OR($B97-I$5&gt;74, $B97-I$5=73, $B97-I$5=1, $B97-I$5&lt;0),"",ROUND(($B97-I$5)*'점수 계산기'!$C$27+I$5*'점수 계산기'!$C$29+'점수 계산기'!$C$32,0))</f>
        <v/>
      </c>
      <c r="J97" s="23" t="str">
        <f>IF(OR($B97-J$5&gt;74, $B97-J$5=73, $B97-J$5=1, $B97-J$5&lt;0),"",ROUND(($B97-J$5)*'점수 계산기'!$C$27+J$5*'점수 계산기'!$C$29+'점수 계산기'!$C$32,0))</f>
        <v/>
      </c>
      <c r="K97" s="23" t="str">
        <f>IF(OR($B97-K$5&gt;74, $B97-K$5=73, $B97-K$5=1, $B97-K$5&lt;0),"",ROUND(($B97-K$5)*'점수 계산기'!$C$27+K$5*'점수 계산기'!$C$29+'점수 계산기'!$C$32,0))</f>
        <v/>
      </c>
      <c r="L97" s="23" t="str">
        <f>IF(OR($B97-L$5&gt;74, $B97-L$5=73, $B97-L$5=1, $B97-L$5&lt;0),"",ROUND(($B97-L$5)*'점수 계산기'!$C$27+L$5*'점수 계산기'!$C$29+'점수 계산기'!$C$32,0))</f>
        <v/>
      </c>
      <c r="M97" s="23" t="str">
        <f>IF(OR($B97-M$5&gt;74, $B97-M$5=73, $B97-M$5=1, $B97-M$5&lt;0),"",ROUND(($B97-M$5)*'점수 계산기'!$C$27+M$5*'점수 계산기'!$C$29+'점수 계산기'!$C$32,0))</f>
        <v/>
      </c>
      <c r="N97" s="23" t="str">
        <f>IF(OR($B97-N$5&gt;74, $B97-N$5=73, $B97-N$5=1, $B97-N$5&lt;0),"",ROUND(($B97-N$5)*'점수 계산기'!$C$27+N$5*'점수 계산기'!$C$29+'점수 계산기'!$C$32,0))</f>
        <v/>
      </c>
      <c r="O97" s="23" t="str">
        <f>IF(OR($B97-O$5&gt;74, $B97-O$5=73, $B97-O$5=1, $B97-O$5&lt;0),"",ROUND(($B97-O$5)*'점수 계산기'!$C$27+O$5*'점수 계산기'!$C$29+'점수 계산기'!$C$32,0))</f>
        <v/>
      </c>
      <c r="P97" s="23" t="str">
        <f>IF(OR($B97-P$5&gt;74, $B97-P$5=73, $B97-P$5=1, $B97-P$5&lt;0),"",ROUND(($B97-P$5)*'점수 계산기'!$C$27+P$5*'점수 계산기'!$C$29+'점수 계산기'!$C$32,0))</f>
        <v/>
      </c>
      <c r="Q97" s="23" t="str">
        <f>IF(OR($B97-Q$5&gt;74, $B97-Q$5=73, $B97-Q$5=1, $B97-Q$5&lt;0),"",ROUND(($B97-Q$5)*'점수 계산기'!$C$27+Q$5*'점수 계산기'!$C$29+'점수 계산기'!$C$32,0))</f>
        <v/>
      </c>
      <c r="R97" s="23" t="str">
        <f>IF(OR($B97-R$5&gt;74, $B97-R$5=73, $B97-R$5=1, $B97-R$5&lt;0),"",ROUND(($B97-R$5)*'점수 계산기'!$C$27+R$5*'점수 계산기'!$C$29+'점수 계산기'!$C$32,0))</f>
        <v/>
      </c>
      <c r="S97" s="23">
        <f>IF(OR($B97-S$5&gt;74, $B97-S$5=73, $B97-S$5=1, $B97-S$5&lt;0),"",ROUND(($B97-S$5)*'점수 계산기'!$C$27+S$5*'점수 계산기'!$C$29+'점수 계산기'!$C$32,0))</f>
        <v>73</v>
      </c>
      <c r="T97" s="23" t="str">
        <f>IF(OR($B97-T$5&gt;74, $B97-T$5=73, $B97-T$5=1, $B97-T$5&lt;0),"",ROUND(($B97-T$5)*'점수 계산기'!$C$27+T$5*'점수 계산기'!$C$29+'점수 계산기'!$C$32,0))</f>
        <v/>
      </c>
      <c r="U97" s="23">
        <f>IF(OR($B97-U$5&gt;74, $B97-U$5=73, $B97-U$5=1, $B97-U$5&lt;0),"",ROUND(($B97-U$5)*'점수 계산기'!$C$27+U$5*'점수 계산기'!$C$29+'점수 계산기'!$C$32,0))</f>
        <v>73</v>
      </c>
      <c r="V97" s="23">
        <f>IF(OR($B97-V$5&gt;74, $B97-V$5=73, $B97-V$5=1, $B97-V$5&lt;0),"",ROUND(($B97-V$5)*'점수 계산기'!$C$27+V$5*'점수 계산기'!$C$29+'점수 계산기'!$C$32,0))</f>
        <v>74</v>
      </c>
      <c r="W97" s="23">
        <f>IF(OR($B97-W$5&gt;74, $B97-W$5=73, $B97-W$5=1, $B97-W$5&lt;0),"",ROUND(($B97-W$5)*'점수 계산기'!$C$27+W$5*'점수 계산기'!$C$29+'점수 계산기'!$C$32,0))</f>
        <v>74</v>
      </c>
      <c r="X97" s="23">
        <f>IF(OR($B97-X$5&gt;74, $B97-X$5=73, $B97-X$5=1, $B97-X$5&lt;0),"",ROUND(($B97-X$5)*'점수 계산기'!$C$27+X$5*'점수 계산기'!$C$29+'점수 계산기'!$C$32,0))</f>
        <v>74</v>
      </c>
      <c r="Y97" s="23">
        <f>IF(OR($B97-Y$5&gt;74, $B97-Y$5=73, $B97-Y$5=1, $B97-Y$5&lt;0),"",ROUND(($B97-Y$5)*'점수 계산기'!$C$27+Y$5*'점수 계산기'!$C$29+'점수 계산기'!$C$32,0))</f>
        <v>74</v>
      </c>
      <c r="Z97" s="23">
        <f>IF(OR($B97-Z$5&gt;74, $B97-Z$5=73, $B97-Z$5=1, $B97-Z$5&lt;0),"",ROUND(($B97-Z$5)*'점수 계산기'!$C$27+Z$5*'점수 계산기'!$C$29+'점수 계산기'!$C$32,0))</f>
        <v>74</v>
      </c>
      <c r="AA97" s="24">
        <f>IF(OR($B97-AA$5&gt;74, $B97-AA$5=73, $B97-AA$5=1, $B97-AA$5&lt;0),"",ROUND(($B97-AA$5)*'점수 계산기'!$C$27+AA$5*'점수 계산기'!$C$29+'점수 계산기'!$C$32,0))</f>
        <v>74</v>
      </c>
      <c r="AB97" s="10"/>
      <c r="AC97" s="10">
        <f t="shared" si="10"/>
        <v>73</v>
      </c>
      <c r="AD97" s="10">
        <f t="shared" si="11"/>
        <v>74</v>
      </c>
      <c r="AE97" s="10" t="str">
        <f t="shared" si="12"/>
        <v>73 ~ 74</v>
      </c>
      <c r="AF97" s="10">
        <f t="shared" si="13"/>
        <v>8</v>
      </c>
      <c r="AG97" s="10">
        <f t="shared" si="13"/>
        <v>8</v>
      </c>
      <c r="AH97" s="10">
        <f t="shared" si="14"/>
        <v>8</v>
      </c>
      <c r="AI97" s="10" t="str">
        <f t="shared" si="9"/>
        <v>8등급</v>
      </c>
      <c r="AJ97" s="11" t="e">
        <f>IF(AC97=AD97,VLOOKUP(AE97,'인원 입력 기능'!$B$5:$F$102,6,0), VLOOKUP(AC97,'인원 입력 기능'!$B$5:$F$102,6,0)&amp;" ~ "&amp;VLOOKUP(AD97,'인원 입력 기능'!$B$5:$F$102,6,0))</f>
        <v>#REF!</v>
      </c>
    </row>
    <row r="98" spans="1:36" ht="21" customHeight="1" x14ac:dyDescent="0.45">
      <c r="A98" s="7"/>
      <c r="B98" s="38">
        <v>8</v>
      </c>
      <c r="C98" s="25" t="str">
        <f>IF(OR($B98-C$5&gt;74, $B98-C$5=73, $B98-C$5=1, $B98-C$5&lt;0),"",ROUND(($B98-C$5)*'점수 계산기'!$C$27+C$5*'점수 계산기'!$C$29+'점수 계산기'!$C$32,0))</f>
        <v/>
      </c>
      <c r="D98" s="25" t="str">
        <f>IF(OR($B98-D$5&gt;74, $B98-D$5=73, $B98-D$5=1, $B98-D$5&lt;0),"",ROUND(($B98-D$5)*'점수 계산기'!$C$27+D$5*'점수 계산기'!$C$29+'점수 계산기'!$C$32,0))</f>
        <v/>
      </c>
      <c r="E98" s="25" t="str">
        <f>IF(OR($B98-E$5&gt;74, $B98-E$5=73, $B98-E$5=1, $B98-E$5&lt;0),"",ROUND(($B98-E$5)*'점수 계산기'!$C$27+E$5*'점수 계산기'!$C$29+'점수 계산기'!$C$32,0))</f>
        <v/>
      </c>
      <c r="F98" s="25" t="str">
        <f>IF(OR($B98-F$5&gt;74, $B98-F$5=73, $B98-F$5=1, $B98-F$5&lt;0),"",ROUND(($B98-F$5)*'점수 계산기'!$C$27+F$5*'점수 계산기'!$C$29+'점수 계산기'!$C$32,0))</f>
        <v/>
      </c>
      <c r="G98" s="25" t="str">
        <f>IF(OR($B98-G$5&gt;74, $B98-G$5=73, $B98-G$5=1, $B98-G$5&lt;0),"",ROUND(($B98-G$5)*'점수 계산기'!$C$27+G$5*'점수 계산기'!$C$29+'점수 계산기'!$C$32,0))</f>
        <v/>
      </c>
      <c r="H98" s="25" t="str">
        <f>IF(OR($B98-H$5&gt;74, $B98-H$5=73, $B98-H$5=1, $B98-H$5&lt;0),"",ROUND(($B98-H$5)*'점수 계산기'!$C$27+H$5*'점수 계산기'!$C$29+'점수 계산기'!$C$32,0))</f>
        <v/>
      </c>
      <c r="I98" s="25" t="str">
        <f>IF(OR($B98-I$5&gt;74, $B98-I$5=73, $B98-I$5=1, $B98-I$5&lt;0),"",ROUND(($B98-I$5)*'점수 계산기'!$C$27+I$5*'점수 계산기'!$C$29+'점수 계산기'!$C$32,0))</f>
        <v/>
      </c>
      <c r="J98" s="25" t="str">
        <f>IF(OR($B98-J$5&gt;74, $B98-J$5=73, $B98-J$5=1, $B98-J$5&lt;0),"",ROUND(($B98-J$5)*'점수 계산기'!$C$27+J$5*'점수 계산기'!$C$29+'점수 계산기'!$C$32,0))</f>
        <v/>
      </c>
      <c r="K98" s="25" t="str">
        <f>IF(OR($B98-K$5&gt;74, $B98-K$5=73, $B98-K$5=1, $B98-K$5&lt;0),"",ROUND(($B98-K$5)*'점수 계산기'!$C$27+K$5*'점수 계산기'!$C$29+'점수 계산기'!$C$32,0))</f>
        <v/>
      </c>
      <c r="L98" s="25" t="str">
        <f>IF(OR($B98-L$5&gt;74, $B98-L$5=73, $B98-L$5=1, $B98-L$5&lt;0),"",ROUND(($B98-L$5)*'점수 계산기'!$C$27+L$5*'점수 계산기'!$C$29+'점수 계산기'!$C$32,0))</f>
        <v/>
      </c>
      <c r="M98" s="25" t="str">
        <f>IF(OR($B98-M$5&gt;74, $B98-M$5=73, $B98-M$5=1, $B98-M$5&lt;0),"",ROUND(($B98-M$5)*'점수 계산기'!$C$27+M$5*'점수 계산기'!$C$29+'점수 계산기'!$C$32,0))</f>
        <v/>
      </c>
      <c r="N98" s="25" t="str">
        <f>IF(OR($B98-N$5&gt;74, $B98-N$5=73, $B98-N$5=1, $B98-N$5&lt;0),"",ROUND(($B98-N$5)*'점수 계산기'!$C$27+N$5*'점수 계산기'!$C$29+'점수 계산기'!$C$32,0))</f>
        <v/>
      </c>
      <c r="O98" s="25" t="str">
        <f>IF(OR($B98-O$5&gt;74, $B98-O$5=73, $B98-O$5=1, $B98-O$5&lt;0),"",ROUND(($B98-O$5)*'점수 계산기'!$C$27+O$5*'점수 계산기'!$C$29+'점수 계산기'!$C$32,0))</f>
        <v/>
      </c>
      <c r="P98" s="25" t="str">
        <f>IF(OR($B98-P$5&gt;74, $B98-P$5=73, $B98-P$5=1, $B98-P$5&lt;0),"",ROUND(($B98-P$5)*'점수 계산기'!$C$27+P$5*'점수 계산기'!$C$29+'점수 계산기'!$C$32,0))</f>
        <v/>
      </c>
      <c r="Q98" s="25" t="str">
        <f>IF(OR($B98-Q$5&gt;74, $B98-Q$5=73, $B98-Q$5=1, $B98-Q$5&lt;0),"",ROUND(($B98-Q$5)*'점수 계산기'!$C$27+Q$5*'점수 계산기'!$C$29+'점수 계산기'!$C$32,0))</f>
        <v/>
      </c>
      <c r="R98" s="25" t="str">
        <f>IF(OR($B98-R$5&gt;74, $B98-R$5=73, $B98-R$5=1, $B98-R$5&lt;0),"",ROUND(($B98-R$5)*'점수 계산기'!$C$27+R$5*'점수 계산기'!$C$29+'점수 계산기'!$C$32,0))</f>
        <v/>
      </c>
      <c r="S98" s="25" t="str">
        <f>IF(OR($B98-S$5&gt;74, $B98-S$5=73, $B98-S$5=1, $B98-S$5&lt;0),"",ROUND(($B98-S$5)*'점수 계산기'!$C$27+S$5*'점수 계산기'!$C$29+'점수 계산기'!$C$32,0))</f>
        <v/>
      </c>
      <c r="T98" s="25">
        <f>IF(OR($B98-T$5&gt;74, $B98-T$5=73, $B98-T$5=1, $B98-T$5&lt;0),"",ROUND(($B98-T$5)*'점수 계산기'!$C$27+T$5*'점수 계산기'!$C$29+'점수 계산기'!$C$32,0))</f>
        <v>73</v>
      </c>
      <c r="U98" s="25" t="str">
        <f>IF(OR($B98-U$5&gt;74, $B98-U$5=73, $B98-U$5=1, $B98-U$5&lt;0),"",ROUND(($B98-U$5)*'점수 계산기'!$C$27+U$5*'점수 계산기'!$C$29+'점수 계산기'!$C$32,0))</f>
        <v/>
      </c>
      <c r="V98" s="25">
        <f>IF(OR($B98-V$5&gt;74, $B98-V$5=73, $B98-V$5=1, $B98-V$5&lt;0),"",ROUND(($B98-V$5)*'점수 계산기'!$C$27+V$5*'점수 계산기'!$C$29+'점수 계산기'!$C$32,0))</f>
        <v>73</v>
      </c>
      <c r="W98" s="25">
        <f>IF(OR($B98-W$5&gt;74, $B98-W$5=73, $B98-W$5=1, $B98-W$5&lt;0),"",ROUND(($B98-W$5)*'점수 계산기'!$C$27+W$5*'점수 계산기'!$C$29+'점수 계산기'!$C$32,0))</f>
        <v>73</v>
      </c>
      <c r="X98" s="25">
        <f>IF(OR($B98-X$5&gt;74, $B98-X$5=73, $B98-X$5=1, $B98-X$5&lt;0),"",ROUND(($B98-X$5)*'점수 계산기'!$C$27+X$5*'점수 계산기'!$C$29+'점수 계산기'!$C$32,0))</f>
        <v>73</v>
      </c>
      <c r="Y98" s="25">
        <f>IF(OR($B98-Y$5&gt;74, $B98-Y$5=73, $B98-Y$5=1, $B98-Y$5&lt;0),"",ROUND(($B98-Y$5)*'점수 계산기'!$C$27+Y$5*'점수 계산기'!$C$29+'점수 계산기'!$C$32,0))</f>
        <v>73</v>
      </c>
      <c r="Z98" s="25">
        <f>IF(OR($B98-Z$5&gt;74, $B98-Z$5=73, $B98-Z$5=1, $B98-Z$5&lt;0),"",ROUND(($B98-Z$5)*'점수 계산기'!$C$27+Z$5*'점수 계산기'!$C$29+'점수 계산기'!$C$32,0))</f>
        <v>73</v>
      </c>
      <c r="AA98" s="26">
        <f>IF(OR($B98-AA$5&gt;74, $B98-AA$5=73, $B98-AA$5=1, $B98-AA$5&lt;0),"",ROUND(($B98-AA$5)*'점수 계산기'!$C$27+AA$5*'점수 계산기'!$C$29+'점수 계산기'!$C$32,0))</f>
        <v>73</v>
      </c>
      <c r="AB98" s="10"/>
      <c r="AC98" s="10">
        <f t="shared" si="10"/>
        <v>73</v>
      </c>
      <c r="AD98" s="10">
        <f t="shared" si="11"/>
        <v>73</v>
      </c>
      <c r="AE98" s="10">
        <f t="shared" si="12"/>
        <v>73</v>
      </c>
      <c r="AF98" s="10">
        <f t="shared" si="13"/>
        <v>8</v>
      </c>
      <c r="AG98" s="10">
        <f t="shared" si="13"/>
        <v>8</v>
      </c>
      <c r="AH98" s="10">
        <f t="shared" si="14"/>
        <v>8</v>
      </c>
      <c r="AI98" s="10" t="str">
        <f t="shared" si="9"/>
        <v>8등급</v>
      </c>
      <c r="AJ98" s="11" t="e">
        <f>IF(AC98=AD98,VLOOKUP(AE98,'인원 입력 기능'!$B$5:$F$102,6,0), VLOOKUP(AC98,'인원 입력 기능'!$B$5:$F$102,6,0)&amp;" ~ "&amp;VLOOKUP(AD98,'인원 입력 기능'!$B$5:$F$102,6,0))</f>
        <v>#REF!</v>
      </c>
    </row>
    <row r="99" spans="1:36" ht="21" customHeight="1" x14ac:dyDescent="0.45">
      <c r="A99" s="7"/>
      <c r="B99" s="38">
        <v>7</v>
      </c>
      <c r="C99" s="25" t="str">
        <f>IF(OR($B99-C$5&gt;74, $B99-C$5=73, $B99-C$5=1, $B99-C$5&lt;0),"",ROUND(($B99-C$5)*'점수 계산기'!$C$27+C$5*'점수 계산기'!$C$29+'점수 계산기'!$C$32,0))</f>
        <v/>
      </c>
      <c r="D99" s="25" t="str">
        <f>IF(OR($B99-D$5&gt;74, $B99-D$5=73, $B99-D$5=1, $B99-D$5&lt;0),"",ROUND(($B99-D$5)*'점수 계산기'!$C$27+D$5*'점수 계산기'!$C$29+'점수 계산기'!$C$32,0))</f>
        <v/>
      </c>
      <c r="E99" s="25" t="str">
        <f>IF(OR($B99-E$5&gt;74, $B99-E$5=73, $B99-E$5=1, $B99-E$5&lt;0),"",ROUND(($B99-E$5)*'점수 계산기'!$C$27+E$5*'점수 계산기'!$C$29+'점수 계산기'!$C$32,0))</f>
        <v/>
      </c>
      <c r="F99" s="25" t="str">
        <f>IF(OR($B99-F$5&gt;74, $B99-F$5=73, $B99-F$5=1, $B99-F$5&lt;0),"",ROUND(($B99-F$5)*'점수 계산기'!$C$27+F$5*'점수 계산기'!$C$29+'점수 계산기'!$C$32,0))</f>
        <v/>
      </c>
      <c r="G99" s="25" t="str">
        <f>IF(OR($B99-G$5&gt;74, $B99-G$5=73, $B99-G$5=1, $B99-G$5&lt;0),"",ROUND(($B99-G$5)*'점수 계산기'!$C$27+G$5*'점수 계산기'!$C$29+'점수 계산기'!$C$32,0))</f>
        <v/>
      </c>
      <c r="H99" s="25" t="str">
        <f>IF(OR($B99-H$5&gt;74, $B99-H$5=73, $B99-H$5=1, $B99-H$5&lt;0),"",ROUND(($B99-H$5)*'점수 계산기'!$C$27+H$5*'점수 계산기'!$C$29+'점수 계산기'!$C$32,0))</f>
        <v/>
      </c>
      <c r="I99" s="25" t="str">
        <f>IF(OR($B99-I$5&gt;74, $B99-I$5=73, $B99-I$5=1, $B99-I$5&lt;0),"",ROUND(($B99-I$5)*'점수 계산기'!$C$27+I$5*'점수 계산기'!$C$29+'점수 계산기'!$C$32,0))</f>
        <v/>
      </c>
      <c r="J99" s="25" t="str">
        <f>IF(OR($B99-J$5&gt;74, $B99-J$5=73, $B99-J$5=1, $B99-J$5&lt;0),"",ROUND(($B99-J$5)*'점수 계산기'!$C$27+J$5*'점수 계산기'!$C$29+'점수 계산기'!$C$32,0))</f>
        <v/>
      </c>
      <c r="K99" s="25" t="str">
        <f>IF(OR($B99-K$5&gt;74, $B99-K$5=73, $B99-K$5=1, $B99-K$5&lt;0),"",ROUND(($B99-K$5)*'점수 계산기'!$C$27+K$5*'점수 계산기'!$C$29+'점수 계산기'!$C$32,0))</f>
        <v/>
      </c>
      <c r="L99" s="25" t="str">
        <f>IF(OR($B99-L$5&gt;74, $B99-L$5=73, $B99-L$5=1, $B99-L$5&lt;0),"",ROUND(($B99-L$5)*'점수 계산기'!$C$27+L$5*'점수 계산기'!$C$29+'점수 계산기'!$C$32,0))</f>
        <v/>
      </c>
      <c r="M99" s="25" t="str">
        <f>IF(OR($B99-M$5&gt;74, $B99-M$5=73, $B99-M$5=1, $B99-M$5&lt;0),"",ROUND(($B99-M$5)*'점수 계산기'!$C$27+M$5*'점수 계산기'!$C$29+'점수 계산기'!$C$32,0))</f>
        <v/>
      </c>
      <c r="N99" s="25" t="str">
        <f>IF(OR($B99-N$5&gt;74, $B99-N$5=73, $B99-N$5=1, $B99-N$5&lt;0),"",ROUND(($B99-N$5)*'점수 계산기'!$C$27+N$5*'점수 계산기'!$C$29+'점수 계산기'!$C$32,0))</f>
        <v/>
      </c>
      <c r="O99" s="25" t="str">
        <f>IF(OR($B99-O$5&gt;74, $B99-O$5=73, $B99-O$5=1, $B99-O$5&lt;0),"",ROUND(($B99-O$5)*'점수 계산기'!$C$27+O$5*'점수 계산기'!$C$29+'점수 계산기'!$C$32,0))</f>
        <v/>
      </c>
      <c r="P99" s="25" t="str">
        <f>IF(OR($B99-P$5&gt;74, $B99-P$5=73, $B99-P$5=1, $B99-P$5&lt;0),"",ROUND(($B99-P$5)*'점수 계산기'!$C$27+P$5*'점수 계산기'!$C$29+'점수 계산기'!$C$32,0))</f>
        <v/>
      </c>
      <c r="Q99" s="25" t="str">
        <f>IF(OR($B99-Q$5&gt;74, $B99-Q$5=73, $B99-Q$5=1, $B99-Q$5&lt;0),"",ROUND(($B99-Q$5)*'점수 계산기'!$C$27+Q$5*'점수 계산기'!$C$29+'점수 계산기'!$C$32,0))</f>
        <v/>
      </c>
      <c r="R99" s="25" t="str">
        <f>IF(OR($B99-R$5&gt;74, $B99-R$5=73, $B99-R$5=1, $B99-R$5&lt;0),"",ROUND(($B99-R$5)*'점수 계산기'!$C$27+R$5*'점수 계산기'!$C$29+'점수 계산기'!$C$32,0))</f>
        <v/>
      </c>
      <c r="S99" s="25" t="str">
        <f>IF(OR($B99-S$5&gt;74, $B99-S$5=73, $B99-S$5=1, $B99-S$5&lt;0),"",ROUND(($B99-S$5)*'점수 계산기'!$C$27+S$5*'점수 계산기'!$C$29+'점수 계산기'!$C$32,0))</f>
        <v/>
      </c>
      <c r="T99" s="25" t="str">
        <f>IF(OR($B99-T$5&gt;74, $B99-T$5=73, $B99-T$5=1, $B99-T$5&lt;0),"",ROUND(($B99-T$5)*'점수 계산기'!$C$27+T$5*'점수 계산기'!$C$29+'점수 계산기'!$C$32,0))</f>
        <v/>
      </c>
      <c r="U99" s="25">
        <f>IF(OR($B99-U$5&gt;74, $B99-U$5=73, $B99-U$5=1, $B99-U$5&lt;0),"",ROUND(($B99-U$5)*'점수 계산기'!$C$27+U$5*'점수 계산기'!$C$29+'점수 계산기'!$C$32,0))</f>
        <v>72</v>
      </c>
      <c r="V99" s="25" t="str">
        <f>IF(OR($B99-V$5&gt;74, $B99-V$5=73, $B99-V$5=1, $B99-V$5&lt;0),"",ROUND(($B99-V$5)*'점수 계산기'!$C$27+V$5*'점수 계산기'!$C$29+'점수 계산기'!$C$32,0))</f>
        <v/>
      </c>
      <c r="W99" s="25">
        <f>IF(OR($B99-W$5&gt;74, $B99-W$5=73, $B99-W$5=1, $B99-W$5&lt;0),"",ROUND(($B99-W$5)*'점수 계산기'!$C$27+W$5*'점수 계산기'!$C$29+'점수 계산기'!$C$32,0))</f>
        <v>72</v>
      </c>
      <c r="X99" s="25">
        <f>IF(OR($B99-X$5&gt;74, $B99-X$5=73, $B99-X$5=1, $B99-X$5&lt;0),"",ROUND(($B99-X$5)*'점수 계산기'!$C$27+X$5*'점수 계산기'!$C$29+'점수 계산기'!$C$32,0))</f>
        <v>72</v>
      </c>
      <c r="Y99" s="25">
        <f>IF(OR($B99-Y$5&gt;74, $B99-Y$5=73, $B99-Y$5=1, $B99-Y$5&lt;0),"",ROUND(($B99-Y$5)*'점수 계산기'!$C$27+Y$5*'점수 계산기'!$C$29+'점수 계산기'!$C$32,0))</f>
        <v>72</v>
      </c>
      <c r="Z99" s="25">
        <f>IF(OR($B99-Z$5&gt;74, $B99-Z$5=73, $B99-Z$5=1, $B99-Z$5&lt;0),"",ROUND(($B99-Z$5)*'점수 계산기'!$C$27+Z$5*'점수 계산기'!$C$29+'점수 계산기'!$C$32,0))</f>
        <v>72</v>
      </c>
      <c r="AA99" s="26">
        <f>IF(OR($B99-AA$5&gt;74, $B99-AA$5=73, $B99-AA$5=1, $B99-AA$5&lt;0),"",ROUND(($B99-AA$5)*'점수 계산기'!$C$27+AA$5*'점수 계산기'!$C$29+'점수 계산기'!$C$32,0))</f>
        <v>72</v>
      </c>
      <c r="AB99" s="10"/>
      <c r="AC99" s="10">
        <f t="shared" si="10"/>
        <v>72</v>
      </c>
      <c r="AD99" s="10">
        <f t="shared" si="11"/>
        <v>72</v>
      </c>
      <c r="AE99" s="10">
        <f t="shared" si="12"/>
        <v>72</v>
      </c>
      <c r="AF99" s="10">
        <f t="shared" si="13"/>
        <v>8</v>
      </c>
      <c r="AG99" s="10">
        <f t="shared" si="13"/>
        <v>8</v>
      </c>
      <c r="AH99" s="10">
        <f t="shared" si="14"/>
        <v>8</v>
      </c>
      <c r="AI99" s="10" t="str">
        <f t="shared" si="9"/>
        <v>8등급</v>
      </c>
      <c r="AJ99" s="11" t="e">
        <f>IF(AC99=AD99,VLOOKUP(AE99,'인원 입력 기능'!$B$5:$F$102,6,0), VLOOKUP(AC99,'인원 입력 기능'!$B$5:$F$102,6,0)&amp;" ~ "&amp;VLOOKUP(AD99,'인원 입력 기능'!$B$5:$F$102,6,0))</f>
        <v>#REF!</v>
      </c>
    </row>
    <row r="100" spans="1:36" ht="21" customHeight="1" x14ac:dyDescent="0.45">
      <c r="A100" s="7"/>
      <c r="B100" s="38">
        <v>6</v>
      </c>
      <c r="C100" s="25" t="str">
        <f>IF(OR($B100-C$5&gt;74, $B100-C$5=73, $B100-C$5=1, $B100-C$5&lt;0),"",ROUND(($B100-C$5)*'점수 계산기'!$C$27+C$5*'점수 계산기'!$C$29+'점수 계산기'!$C$32,0))</f>
        <v/>
      </c>
      <c r="D100" s="25" t="str">
        <f>IF(OR($B100-D$5&gt;74, $B100-D$5=73, $B100-D$5=1, $B100-D$5&lt;0),"",ROUND(($B100-D$5)*'점수 계산기'!$C$27+D$5*'점수 계산기'!$C$29+'점수 계산기'!$C$32,0))</f>
        <v/>
      </c>
      <c r="E100" s="25" t="str">
        <f>IF(OR($B100-E$5&gt;74, $B100-E$5=73, $B100-E$5=1, $B100-E$5&lt;0),"",ROUND(($B100-E$5)*'점수 계산기'!$C$27+E$5*'점수 계산기'!$C$29+'점수 계산기'!$C$32,0))</f>
        <v/>
      </c>
      <c r="F100" s="25" t="str">
        <f>IF(OR($B100-F$5&gt;74, $B100-F$5=73, $B100-F$5=1, $B100-F$5&lt;0),"",ROUND(($B100-F$5)*'점수 계산기'!$C$27+F$5*'점수 계산기'!$C$29+'점수 계산기'!$C$32,0))</f>
        <v/>
      </c>
      <c r="G100" s="25" t="str">
        <f>IF(OR($B100-G$5&gt;74, $B100-G$5=73, $B100-G$5=1, $B100-G$5&lt;0),"",ROUND(($B100-G$5)*'점수 계산기'!$C$27+G$5*'점수 계산기'!$C$29+'점수 계산기'!$C$32,0))</f>
        <v/>
      </c>
      <c r="H100" s="25" t="str">
        <f>IF(OR($B100-H$5&gt;74, $B100-H$5=73, $B100-H$5=1, $B100-H$5&lt;0),"",ROUND(($B100-H$5)*'점수 계산기'!$C$27+H$5*'점수 계산기'!$C$29+'점수 계산기'!$C$32,0))</f>
        <v/>
      </c>
      <c r="I100" s="25" t="str">
        <f>IF(OR($B100-I$5&gt;74, $B100-I$5=73, $B100-I$5=1, $B100-I$5&lt;0),"",ROUND(($B100-I$5)*'점수 계산기'!$C$27+I$5*'점수 계산기'!$C$29+'점수 계산기'!$C$32,0))</f>
        <v/>
      </c>
      <c r="J100" s="25" t="str">
        <f>IF(OR($B100-J$5&gt;74, $B100-J$5=73, $B100-J$5=1, $B100-J$5&lt;0),"",ROUND(($B100-J$5)*'점수 계산기'!$C$27+J$5*'점수 계산기'!$C$29+'점수 계산기'!$C$32,0))</f>
        <v/>
      </c>
      <c r="K100" s="25" t="str">
        <f>IF(OR($B100-K$5&gt;74, $B100-K$5=73, $B100-K$5=1, $B100-K$5&lt;0),"",ROUND(($B100-K$5)*'점수 계산기'!$C$27+K$5*'점수 계산기'!$C$29+'점수 계산기'!$C$32,0))</f>
        <v/>
      </c>
      <c r="L100" s="25" t="str">
        <f>IF(OR($B100-L$5&gt;74, $B100-L$5=73, $B100-L$5=1, $B100-L$5&lt;0),"",ROUND(($B100-L$5)*'점수 계산기'!$C$27+L$5*'점수 계산기'!$C$29+'점수 계산기'!$C$32,0))</f>
        <v/>
      </c>
      <c r="M100" s="25" t="str">
        <f>IF(OR($B100-M$5&gt;74, $B100-M$5=73, $B100-M$5=1, $B100-M$5&lt;0),"",ROUND(($B100-M$5)*'점수 계산기'!$C$27+M$5*'점수 계산기'!$C$29+'점수 계산기'!$C$32,0))</f>
        <v/>
      </c>
      <c r="N100" s="25" t="str">
        <f>IF(OR($B100-N$5&gt;74, $B100-N$5=73, $B100-N$5=1, $B100-N$5&lt;0),"",ROUND(($B100-N$5)*'점수 계산기'!$C$27+N$5*'점수 계산기'!$C$29+'점수 계산기'!$C$32,0))</f>
        <v/>
      </c>
      <c r="O100" s="25" t="str">
        <f>IF(OR($B100-O$5&gt;74, $B100-O$5=73, $B100-O$5=1, $B100-O$5&lt;0),"",ROUND(($B100-O$5)*'점수 계산기'!$C$27+O$5*'점수 계산기'!$C$29+'점수 계산기'!$C$32,0))</f>
        <v/>
      </c>
      <c r="P100" s="25" t="str">
        <f>IF(OR($B100-P$5&gt;74, $B100-P$5=73, $B100-P$5=1, $B100-P$5&lt;0),"",ROUND(($B100-P$5)*'점수 계산기'!$C$27+P$5*'점수 계산기'!$C$29+'점수 계산기'!$C$32,0))</f>
        <v/>
      </c>
      <c r="Q100" s="25" t="str">
        <f>IF(OR($B100-Q$5&gt;74, $B100-Q$5=73, $B100-Q$5=1, $B100-Q$5&lt;0),"",ROUND(($B100-Q$5)*'점수 계산기'!$C$27+Q$5*'점수 계산기'!$C$29+'점수 계산기'!$C$32,0))</f>
        <v/>
      </c>
      <c r="R100" s="25" t="str">
        <f>IF(OR($B100-R$5&gt;74, $B100-R$5=73, $B100-R$5=1, $B100-R$5&lt;0),"",ROUND(($B100-R$5)*'점수 계산기'!$C$27+R$5*'점수 계산기'!$C$29+'점수 계산기'!$C$32,0))</f>
        <v/>
      </c>
      <c r="S100" s="25" t="str">
        <f>IF(OR($B100-S$5&gt;74, $B100-S$5=73, $B100-S$5=1, $B100-S$5&lt;0),"",ROUND(($B100-S$5)*'점수 계산기'!$C$27+S$5*'점수 계산기'!$C$29+'점수 계산기'!$C$32,0))</f>
        <v/>
      </c>
      <c r="T100" s="25" t="str">
        <f>IF(OR($B100-T$5&gt;74, $B100-T$5=73, $B100-T$5=1, $B100-T$5&lt;0),"",ROUND(($B100-T$5)*'점수 계산기'!$C$27+T$5*'점수 계산기'!$C$29+'점수 계산기'!$C$32,0))</f>
        <v/>
      </c>
      <c r="U100" s="25" t="str">
        <f>IF(OR($B100-U$5&gt;74, $B100-U$5=73, $B100-U$5=1, $B100-U$5&lt;0),"",ROUND(($B100-U$5)*'점수 계산기'!$C$27+U$5*'점수 계산기'!$C$29+'점수 계산기'!$C$32,0))</f>
        <v/>
      </c>
      <c r="V100" s="25">
        <f>IF(OR($B100-V$5&gt;74, $B100-V$5=73, $B100-V$5=1, $B100-V$5&lt;0),"",ROUND(($B100-V$5)*'점수 계산기'!$C$27+V$5*'점수 계산기'!$C$29+'점수 계산기'!$C$32,0))</f>
        <v>71</v>
      </c>
      <c r="W100" s="25" t="str">
        <f>IF(OR($B100-W$5&gt;74, $B100-W$5=73, $B100-W$5=1, $B100-W$5&lt;0),"",ROUND(($B100-W$5)*'점수 계산기'!$C$27+W$5*'점수 계산기'!$C$29+'점수 계산기'!$C$32,0))</f>
        <v/>
      </c>
      <c r="X100" s="25">
        <f>IF(OR($B100-X$5&gt;74, $B100-X$5=73, $B100-X$5=1, $B100-X$5&lt;0),"",ROUND(($B100-X$5)*'점수 계산기'!$C$27+X$5*'점수 계산기'!$C$29+'점수 계산기'!$C$32,0))</f>
        <v>71</v>
      </c>
      <c r="Y100" s="25">
        <f>IF(OR($B100-Y$5&gt;74, $B100-Y$5=73, $B100-Y$5=1, $B100-Y$5&lt;0),"",ROUND(($B100-Y$5)*'점수 계산기'!$C$27+Y$5*'점수 계산기'!$C$29+'점수 계산기'!$C$32,0))</f>
        <v>71</v>
      </c>
      <c r="Z100" s="25">
        <f>IF(OR($B100-Z$5&gt;74, $B100-Z$5=73, $B100-Z$5=1, $B100-Z$5&lt;0),"",ROUND(($B100-Z$5)*'점수 계산기'!$C$27+Z$5*'점수 계산기'!$C$29+'점수 계산기'!$C$32,0))</f>
        <v>71</v>
      </c>
      <c r="AA100" s="26">
        <f>IF(OR($B100-AA$5&gt;74, $B100-AA$5=73, $B100-AA$5=1, $B100-AA$5&lt;0),"",ROUND(($B100-AA$5)*'점수 계산기'!$C$27+AA$5*'점수 계산기'!$C$29+'점수 계산기'!$C$32,0))</f>
        <v>71</v>
      </c>
      <c r="AB100" s="10"/>
      <c r="AC100" s="10">
        <f t="shared" si="10"/>
        <v>71</v>
      </c>
      <c r="AD100" s="10">
        <f t="shared" si="11"/>
        <v>71</v>
      </c>
      <c r="AE100" s="10">
        <f t="shared" si="12"/>
        <v>71</v>
      </c>
      <c r="AF100" s="10">
        <f t="shared" si="13"/>
        <v>9</v>
      </c>
      <c r="AG100" s="10">
        <f t="shared" si="13"/>
        <v>9</v>
      </c>
      <c r="AH100" s="10">
        <f t="shared" si="14"/>
        <v>9</v>
      </c>
      <c r="AI100" s="10" t="str">
        <f t="shared" si="9"/>
        <v>9등급</v>
      </c>
      <c r="AJ100" s="11" t="e">
        <f>IF(AC100=AD100,VLOOKUP(AE100,'인원 입력 기능'!$B$5:$F$102,6,0), VLOOKUP(AC100,'인원 입력 기능'!$B$5:$F$102,6,0)&amp;" ~ "&amp;VLOOKUP(AD100,'인원 입력 기능'!$B$5:$F$102,6,0))</f>
        <v>#REF!</v>
      </c>
    </row>
    <row r="101" spans="1:36" ht="21" customHeight="1" x14ac:dyDescent="0.45">
      <c r="A101" s="7"/>
      <c r="B101" s="38">
        <v>5</v>
      </c>
      <c r="C101" s="25" t="str">
        <f>IF(OR($B101-C$5&gt;74, $B101-C$5=73, $B101-C$5=1, $B101-C$5&lt;0),"",ROUND(($B101-C$5)*'점수 계산기'!$C$27+C$5*'점수 계산기'!$C$29+'점수 계산기'!$C$32,0))</f>
        <v/>
      </c>
      <c r="D101" s="25" t="str">
        <f>IF(OR($B101-D$5&gt;74, $B101-D$5=73, $B101-D$5=1, $B101-D$5&lt;0),"",ROUND(($B101-D$5)*'점수 계산기'!$C$27+D$5*'점수 계산기'!$C$29+'점수 계산기'!$C$32,0))</f>
        <v/>
      </c>
      <c r="E101" s="25" t="str">
        <f>IF(OR($B101-E$5&gt;74, $B101-E$5=73, $B101-E$5=1, $B101-E$5&lt;0),"",ROUND(($B101-E$5)*'점수 계산기'!$C$27+E$5*'점수 계산기'!$C$29+'점수 계산기'!$C$32,0))</f>
        <v/>
      </c>
      <c r="F101" s="25" t="str">
        <f>IF(OR($B101-F$5&gt;74, $B101-F$5=73, $B101-F$5=1, $B101-F$5&lt;0),"",ROUND(($B101-F$5)*'점수 계산기'!$C$27+F$5*'점수 계산기'!$C$29+'점수 계산기'!$C$32,0))</f>
        <v/>
      </c>
      <c r="G101" s="25" t="str">
        <f>IF(OR($B101-G$5&gt;74, $B101-G$5=73, $B101-G$5=1, $B101-G$5&lt;0),"",ROUND(($B101-G$5)*'점수 계산기'!$C$27+G$5*'점수 계산기'!$C$29+'점수 계산기'!$C$32,0))</f>
        <v/>
      </c>
      <c r="H101" s="25" t="str">
        <f>IF(OR($B101-H$5&gt;74, $B101-H$5=73, $B101-H$5=1, $B101-H$5&lt;0),"",ROUND(($B101-H$5)*'점수 계산기'!$C$27+H$5*'점수 계산기'!$C$29+'점수 계산기'!$C$32,0))</f>
        <v/>
      </c>
      <c r="I101" s="25" t="str">
        <f>IF(OR($B101-I$5&gt;74, $B101-I$5=73, $B101-I$5=1, $B101-I$5&lt;0),"",ROUND(($B101-I$5)*'점수 계산기'!$C$27+I$5*'점수 계산기'!$C$29+'점수 계산기'!$C$32,0))</f>
        <v/>
      </c>
      <c r="J101" s="25" t="str">
        <f>IF(OR($B101-J$5&gt;74, $B101-J$5=73, $B101-J$5=1, $B101-J$5&lt;0),"",ROUND(($B101-J$5)*'점수 계산기'!$C$27+J$5*'점수 계산기'!$C$29+'점수 계산기'!$C$32,0))</f>
        <v/>
      </c>
      <c r="K101" s="25" t="str">
        <f>IF(OR($B101-K$5&gt;74, $B101-K$5=73, $B101-K$5=1, $B101-K$5&lt;0),"",ROUND(($B101-K$5)*'점수 계산기'!$C$27+K$5*'점수 계산기'!$C$29+'점수 계산기'!$C$32,0))</f>
        <v/>
      </c>
      <c r="L101" s="25" t="str">
        <f>IF(OR($B101-L$5&gt;74, $B101-L$5=73, $B101-L$5=1, $B101-L$5&lt;0),"",ROUND(($B101-L$5)*'점수 계산기'!$C$27+L$5*'점수 계산기'!$C$29+'점수 계산기'!$C$32,0))</f>
        <v/>
      </c>
      <c r="M101" s="25" t="str">
        <f>IF(OR($B101-M$5&gt;74, $B101-M$5=73, $B101-M$5=1, $B101-M$5&lt;0),"",ROUND(($B101-M$5)*'점수 계산기'!$C$27+M$5*'점수 계산기'!$C$29+'점수 계산기'!$C$32,0))</f>
        <v/>
      </c>
      <c r="N101" s="25" t="str">
        <f>IF(OR($B101-N$5&gt;74, $B101-N$5=73, $B101-N$5=1, $B101-N$5&lt;0),"",ROUND(($B101-N$5)*'점수 계산기'!$C$27+N$5*'점수 계산기'!$C$29+'점수 계산기'!$C$32,0))</f>
        <v/>
      </c>
      <c r="O101" s="25" t="str">
        <f>IF(OR($B101-O$5&gt;74, $B101-O$5=73, $B101-O$5=1, $B101-O$5&lt;0),"",ROUND(($B101-O$5)*'점수 계산기'!$C$27+O$5*'점수 계산기'!$C$29+'점수 계산기'!$C$32,0))</f>
        <v/>
      </c>
      <c r="P101" s="25" t="str">
        <f>IF(OR($B101-P$5&gt;74, $B101-P$5=73, $B101-P$5=1, $B101-P$5&lt;0),"",ROUND(($B101-P$5)*'점수 계산기'!$C$27+P$5*'점수 계산기'!$C$29+'점수 계산기'!$C$32,0))</f>
        <v/>
      </c>
      <c r="Q101" s="25" t="str">
        <f>IF(OR($B101-Q$5&gt;74, $B101-Q$5=73, $B101-Q$5=1, $B101-Q$5&lt;0),"",ROUND(($B101-Q$5)*'점수 계산기'!$C$27+Q$5*'점수 계산기'!$C$29+'점수 계산기'!$C$32,0))</f>
        <v/>
      </c>
      <c r="R101" s="25" t="str">
        <f>IF(OR($B101-R$5&gt;74, $B101-R$5=73, $B101-R$5=1, $B101-R$5&lt;0),"",ROUND(($B101-R$5)*'점수 계산기'!$C$27+R$5*'점수 계산기'!$C$29+'점수 계산기'!$C$32,0))</f>
        <v/>
      </c>
      <c r="S101" s="25" t="str">
        <f>IF(OR($B101-S$5&gt;74, $B101-S$5=73, $B101-S$5=1, $B101-S$5&lt;0),"",ROUND(($B101-S$5)*'점수 계산기'!$C$27+S$5*'점수 계산기'!$C$29+'점수 계산기'!$C$32,0))</f>
        <v/>
      </c>
      <c r="T101" s="25" t="str">
        <f>IF(OR($B101-T$5&gt;74, $B101-T$5=73, $B101-T$5=1, $B101-T$5&lt;0),"",ROUND(($B101-T$5)*'점수 계산기'!$C$27+T$5*'점수 계산기'!$C$29+'점수 계산기'!$C$32,0))</f>
        <v/>
      </c>
      <c r="U101" s="25" t="str">
        <f>IF(OR($B101-U$5&gt;74, $B101-U$5=73, $B101-U$5=1, $B101-U$5&lt;0),"",ROUND(($B101-U$5)*'점수 계산기'!$C$27+U$5*'점수 계산기'!$C$29+'점수 계산기'!$C$32,0))</f>
        <v/>
      </c>
      <c r="V101" s="25" t="str">
        <f>IF(OR($B101-V$5&gt;74, $B101-V$5=73, $B101-V$5=1, $B101-V$5&lt;0),"",ROUND(($B101-V$5)*'점수 계산기'!$C$27+V$5*'점수 계산기'!$C$29+'점수 계산기'!$C$32,0))</f>
        <v/>
      </c>
      <c r="W101" s="25">
        <f>IF(OR($B101-W$5&gt;74, $B101-W$5=73, $B101-W$5=1, $B101-W$5&lt;0),"",ROUND(($B101-W$5)*'점수 계산기'!$C$27+W$5*'점수 계산기'!$C$29+'점수 계산기'!$C$32,0))</f>
        <v>70</v>
      </c>
      <c r="X101" s="25" t="str">
        <f>IF(OR($B101-X$5&gt;74, $B101-X$5=73, $B101-X$5=1, $B101-X$5&lt;0),"",ROUND(($B101-X$5)*'점수 계산기'!$C$27+X$5*'점수 계산기'!$C$29+'점수 계산기'!$C$32,0))</f>
        <v/>
      </c>
      <c r="Y101" s="25">
        <f>IF(OR($B101-Y$5&gt;74, $B101-Y$5=73, $B101-Y$5=1, $B101-Y$5&lt;0),"",ROUND(($B101-Y$5)*'점수 계산기'!$C$27+Y$5*'점수 계산기'!$C$29+'점수 계산기'!$C$32,0))</f>
        <v>70</v>
      </c>
      <c r="Z101" s="25">
        <f>IF(OR($B101-Z$5&gt;74, $B101-Z$5=73, $B101-Z$5=1, $B101-Z$5&lt;0),"",ROUND(($B101-Z$5)*'점수 계산기'!$C$27+Z$5*'점수 계산기'!$C$29+'점수 계산기'!$C$32,0))</f>
        <v>70</v>
      </c>
      <c r="AA101" s="26">
        <f>IF(OR($B101-AA$5&gt;74, $B101-AA$5=73, $B101-AA$5=1, $B101-AA$5&lt;0),"",ROUND(($B101-AA$5)*'점수 계산기'!$C$27+AA$5*'점수 계산기'!$C$29+'점수 계산기'!$C$32,0))</f>
        <v>71</v>
      </c>
      <c r="AB101" s="10"/>
      <c r="AC101" s="10">
        <f t="shared" si="10"/>
        <v>70</v>
      </c>
      <c r="AD101" s="10">
        <f t="shared" si="11"/>
        <v>71</v>
      </c>
      <c r="AE101" s="10" t="str">
        <f t="shared" si="12"/>
        <v>70 ~ 71</v>
      </c>
      <c r="AF101" s="10">
        <f t="shared" si="13"/>
        <v>9</v>
      </c>
      <c r="AG101" s="10">
        <f t="shared" si="13"/>
        <v>9</v>
      </c>
      <c r="AH101" s="10">
        <f t="shared" si="14"/>
        <v>9</v>
      </c>
      <c r="AI101" s="10" t="str">
        <f t="shared" si="9"/>
        <v>9등급</v>
      </c>
      <c r="AJ101" s="11" t="e">
        <f>IF(AC101=AD101,VLOOKUP(AE101,'인원 입력 기능'!$B$5:$F$102,6,0), VLOOKUP(AC101,'인원 입력 기능'!$B$5:$F$102,6,0)&amp;" ~ "&amp;VLOOKUP(AD101,'인원 입력 기능'!$B$5:$F$102,6,0))</f>
        <v>#REF!</v>
      </c>
    </row>
    <row r="102" spans="1:36" ht="21" customHeight="1" x14ac:dyDescent="0.45">
      <c r="A102" s="7"/>
      <c r="B102" s="39">
        <v>4</v>
      </c>
      <c r="C102" s="27" t="str">
        <f>IF(OR($B102-C$5&gt;74, $B102-C$5=73, $B102-C$5=1, $B102-C$5&lt;0),"",ROUND(($B102-C$5)*'점수 계산기'!$C$27+C$5*'점수 계산기'!$C$29+'점수 계산기'!$C$32,0))</f>
        <v/>
      </c>
      <c r="D102" s="27" t="str">
        <f>IF(OR($B102-D$5&gt;74, $B102-D$5=73, $B102-D$5=1, $B102-D$5&lt;0),"",ROUND(($B102-D$5)*'점수 계산기'!$C$27+D$5*'점수 계산기'!$C$29+'점수 계산기'!$C$32,0))</f>
        <v/>
      </c>
      <c r="E102" s="27" t="str">
        <f>IF(OR($B102-E$5&gt;74, $B102-E$5=73, $B102-E$5=1, $B102-E$5&lt;0),"",ROUND(($B102-E$5)*'점수 계산기'!$C$27+E$5*'점수 계산기'!$C$29+'점수 계산기'!$C$32,0))</f>
        <v/>
      </c>
      <c r="F102" s="27" t="str">
        <f>IF(OR($B102-F$5&gt;74, $B102-F$5=73, $B102-F$5=1, $B102-F$5&lt;0),"",ROUND(($B102-F$5)*'점수 계산기'!$C$27+F$5*'점수 계산기'!$C$29+'점수 계산기'!$C$32,0))</f>
        <v/>
      </c>
      <c r="G102" s="27" t="str">
        <f>IF(OR($B102-G$5&gt;74, $B102-G$5=73, $B102-G$5=1, $B102-G$5&lt;0),"",ROUND(($B102-G$5)*'점수 계산기'!$C$27+G$5*'점수 계산기'!$C$29+'점수 계산기'!$C$32,0))</f>
        <v/>
      </c>
      <c r="H102" s="27" t="str">
        <f>IF(OR($B102-H$5&gt;74, $B102-H$5=73, $B102-H$5=1, $B102-H$5&lt;0),"",ROUND(($B102-H$5)*'점수 계산기'!$C$27+H$5*'점수 계산기'!$C$29+'점수 계산기'!$C$32,0))</f>
        <v/>
      </c>
      <c r="I102" s="27" t="str">
        <f>IF(OR($B102-I$5&gt;74, $B102-I$5=73, $B102-I$5=1, $B102-I$5&lt;0),"",ROUND(($B102-I$5)*'점수 계산기'!$C$27+I$5*'점수 계산기'!$C$29+'점수 계산기'!$C$32,0))</f>
        <v/>
      </c>
      <c r="J102" s="27" t="str">
        <f>IF(OR($B102-J$5&gt;74, $B102-J$5=73, $B102-J$5=1, $B102-J$5&lt;0),"",ROUND(($B102-J$5)*'점수 계산기'!$C$27+J$5*'점수 계산기'!$C$29+'점수 계산기'!$C$32,0))</f>
        <v/>
      </c>
      <c r="K102" s="27" t="str">
        <f>IF(OR($B102-K$5&gt;74, $B102-K$5=73, $B102-K$5=1, $B102-K$5&lt;0),"",ROUND(($B102-K$5)*'점수 계산기'!$C$27+K$5*'점수 계산기'!$C$29+'점수 계산기'!$C$32,0))</f>
        <v/>
      </c>
      <c r="L102" s="27" t="str">
        <f>IF(OR($B102-L$5&gt;74, $B102-L$5=73, $B102-L$5=1, $B102-L$5&lt;0),"",ROUND(($B102-L$5)*'점수 계산기'!$C$27+L$5*'점수 계산기'!$C$29+'점수 계산기'!$C$32,0))</f>
        <v/>
      </c>
      <c r="M102" s="27" t="str">
        <f>IF(OR($B102-M$5&gt;74, $B102-M$5=73, $B102-M$5=1, $B102-M$5&lt;0),"",ROUND(($B102-M$5)*'점수 계산기'!$C$27+M$5*'점수 계산기'!$C$29+'점수 계산기'!$C$32,0))</f>
        <v/>
      </c>
      <c r="N102" s="27" t="str">
        <f>IF(OR($B102-N$5&gt;74, $B102-N$5=73, $B102-N$5=1, $B102-N$5&lt;0),"",ROUND(($B102-N$5)*'점수 계산기'!$C$27+N$5*'점수 계산기'!$C$29+'점수 계산기'!$C$32,0))</f>
        <v/>
      </c>
      <c r="O102" s="27" t="str">
        <f>IF(OR($B102-O$5&gt;74, $B102-O$5=73, $B102-O$5=1, $B102-O$5&lt;0),"",ROUND(($B102-O$5)*'점수 계산기'!$C$27+O$5*'점수 계산기'!$C$29+'점수 계산기'!$C$32,0))</f>
        <v/>
      </c>
      <c r="P102" s="27" t="str">
        <f>IF(OR($B102-P$5&gt;74, $B102-P$5=73, $B102-P$5=1, $B102-P$5&lt;0),"",ROUND(($B102-P$5)*'점수 계산기'!$C$27+P$5*'점수 계산기'!$C$29+'점수 계산기'!$C$32,0))</f>
        <v/>
      </c>
      <c r="Q102" s="27" t="str">
        <f>IF(OR($B102-Q$5&gt;74, $B102-Q$5=73, $B102-Q$5=1, $B102-Q$5&lt;0),"",ROUND(($B102-Q$5)*'점수 계산기'!$C$27+Q$5*'점수 계산기'!$C$29+'점수 계산기'!$C$32,0))</f>
        <v/>
      </c>
      <c r="R102" s="27" t="str">
        <f>IF(OR($B102-R$5&gt;74, $B102-R$5=73, $B102-R$5=1, $B102-R$5&lt;0),"",ROUND(($B102-R$5)*'점수 계산기'!$C$27+R$5*'점수 계산기'!$C$29+'점수 계산기'!$C$32,0))</f>
        <v/>
      </c>
      <c r="S102" s="27" t="str">
        <f>IF(OR($B102-S$5&gt;74, $B102-S$5=73, $B102-S$5=1, $B102-S$5&lt;0),"",ROUND(($B102-S$5)*'점수 계산기'!$C$27+S$5*'점수 계산기'!$C$29+'점수 계산기'!$C$32,0))</f>
        <v/>
      </c>
      <c r="T102" s="27" t="str">
        <f>IF(OR($B102-T$5&gt;74, $B102-T$5=73, $B102-T$5=1, $B102-T$5&lt;0),"",ROUND(($B102-T$5)*'점수 계산기'!$C$27+T$5*'점수 계산기'!$C$29+'점수 계산기'!$C$32,0))</f>
        <v/>
      </c>
      <c r="U102" s="27" t="str">
        <f>IF(OR($B102-U$5&gt;74, $B102-U$5=73, $B102-U$5=1, $B102-U$5&lt;0),"",ROUND(($B102-U$5)*'점수 계산기'!$C$27+U$5*'점수 계산기'!$C$29+'점수 계산기'!$C$32,0))</f>
        <v/>
      </c>
      <c r="V102" s="27" t="str">
        <f>IF(OR($B102-V$5&gt;74, $B102-V$5=73, $B102-V$5=1, $B102-V$5&lt;0),"",ROUND(($B102-V$5)*'점수 계산기'!$C$27+V$5*'점수 계산기'!$C$29+'점수 계산기'!$C$32,0))</f>
        <v/>
      </c>
      <c r="W102" s="27" t="str">
        <f>IF(OR($B102-W$5&gt;74, $B102-W$5=73, $B102-W$5=1, $B102-W$5&lt;0),"",ROUND(($B102-W$5)*'점수 계산기'!$C$27+W$5*'점수 계산기'!$C$29+'점수 계산기'!$C$32,0))</f>
        <v/>
      </c>
      <c r="X102" s="27">
        <f>IF(OR($B102-X$5&gt;74, $B102-X$5=73, $B102-X$5=1, $B102-X$5&lt;0),"",ROUND(($B102-X$5)*'점수 계산기'!$C$27+X$5*'점수 계산기'!$C$29+'점수 계산기'!$C$32,0))</f>
        <v>70</v>
      </c>
      <c r="Y102" s="27" t="str">
        <f>IF(OR($B102-Y$5&gt;74, $B102-Y$5=73, $B102-Y$5=1, $B102-Y$5&lt;0),"",ROUND(($B102-Y$5)*'점수 계산기'!$C$27+Y$5*'점수 계산기'!$C$29+'점수 계산기'!$C$32,0))</f>
        <v/>
      </c>
      <c r="Z102" s="27">
        <f>IF(OR($B102-Z$5&gt;74, $B102-Z$5=73, $B102-Z$5=1, $B102-Z$5&lt;0),"",ROUND(($B102-Z$5)*'점수 계산기'!$C$27+Z$5*'점수 계산기'!$C$29+'점수 계산기'!$C$32,0))</f>
        <v>70</v>
      </c>
      <c r="AA102" s="28">
        <f>IF(OR($B102-AA$5&gt;74, $B102-AA$5=73, $B102-AA$5=1, $B102-AA$5&lt;0),"",ROUND(($B102-AA$5)*'점수 계산기'!$C$27+AA$5*'점수 계산기'!$C$29+'점수 계산기'!$C$32,0))</f>
        <v>70</v>
      </c>
      <c r="AB102" s="10"/>
      <c r="AC102" s="10">
        <f t="shared" si="10"/>
        <v>70</v>
      </c>
      <c r="AD102" s="10">
        <f t="shared" si="11"/>
        <v>70</v>
      </c>
      <c r="AE102" s="10">
        <f t="shared" si="12"/>
        <v>70</v>
      </c>
      <c r="AF102" s="10">
        <f t="shared" si="13"/>
        <v>9</v>
      </c>
      <c r="AG102" s="10">
        <f t="shared" si="13"/>
        <v>9</v>
      </c>
      <c r="AH102" s="10">
        <f t="shared" si="14"/>
        <v>9</v>
      </c>
      <c r="AI102" s="10" t="str">
        <f t="shared" si="9"/>
        <v>9등급</v>
      </c>
      <c r="AJ102" s="11" t="e">
        <f>IF(AC102=AD102,VLOOKUP(AE102,'인원 입력 기능'!$B$5:$F$102,6,0), VLOOKUP(AC102,'인원 입력 기능'!$B$5:$F$102,6,0)&amp;" ~ "&amp;VLOOKUP(AD102,'인원 입력 기능'!$B$5:$F$102,6,0))</f>
        <v>#REF!</v>
      </c>
    </row>
    <row r="103" spans="1:36" ht="21" customHeight="1" x14ac:dyDescent="0.45">
      <c r="A103" s="7"/>
      <c r="B103" s="39">
        <v>3</v>
      </c>
      <c r="C103" s="27" t="str">
        <f>IF(OR($B103-C$5&gt;74, $B103-C$5=73, $B103-C$5=1, $B103-C$5&lt;0),"",ROUND(($B103-C$5)*'점수 계산기'!$C$27+C$5*'점수 계산기'!$C$29+'점수 계산기'!$C$32,0))</f>
        <v/>
      </c>
      <c r="D103" s="27" t="str">
        <f>IF(OR($B103-D$5&gt;74, $B103-D$5=73, $B103-D$5=1, $B103-D$5&lt;0),"",ROUND(($B103-D$5)*'점수 계산기'!$C$27+D$5*'점수 계산기'!$C$29+'점수 계산기'!$C$32,0))</f>
        <v/>
      </c>
      <c r="E103" s="27" t="str">
        <f>IF(OR($B103-E$5&gt;74, $B103-E$5=73, $B103-E$5=1, $B103-E$5&lt;0),"",ROUND(($B103-E$5)*'점수 계산기'!$C$27+E$5*'점수 계산기'!$C$29+'점수 계산기'!$C$32,0))</f>
        <v/>
      </c>
      <c r="F103" s="27" t="str">
        <f>IF(OR($B103-F$5&gt;74, $B103-F$5=73, $B103-F$5=1, $B103-F$5&lt;0),"",ROUND(($B103-F$5)*'점수 계산기'!$C$27+F$5*'점수 계산기'!$C$29+'점수 계산기'!$C$32,0))</f>
        <v/>
      </c>
      <c r="G103" s="27" t="str">
        <f>IF(OR($B103-G$5&gt;74, $B103-G$5=73, $B103-G$5=1, $B103-G$5&lt;0),"",ROUND(($B103-G$5)*'점수 계산기'!$C$27+G$5*'점수 계산기'!$C$29+'점수 계산기'!$C$32,0))</f>
        <v/>
      </c>
      <c r="H103" s="27" t="str">
        <f>IF(OR($B103-H$5&gt;74, $B103-H$5=73, $B103-H$5=1, $B103-H$5&lt;0),"",ROUND(($B103-H$5)*'점수 계산기'!$C$27+H$5*'점수 계산기'!$C$29+'점수 계산기'!$C$32,0))</f>
        <v/>
      </c>
      <c r="I103" s="27" t="str">
        <f>IF(OR($B103-I$5&gt;74, $B103-I$5=73, $B103-I$5=1, $B103-I$5&lt;0),"",ROUND(($B103-I$5)*'점수 계산기'!$C$27+I$5*'점수 계산기'!$C$29+'점수 계산기'!$C$32,0))</f>
        <v/>
      </c>
      <c r="J103" s="27" t="str">
        <f>IF(OR($B103-J$5&gt;74, $B103-J$5=73, $B103-J$5=1, $B103-J$5&lt;0),"",ROUND(($B103-J$5)*'점수 계산기'!$C$27+J$5*'점수 계산기'!$C$29+'점수 계산기'!$C$32,0))</f>
        <v/>
      </c>
      <c r="K103" s="27" t="str">
        <f>IF(OR($B103-K$5&gt;74, $B103-K$5=73, $B103-K$5=1, $B103-K$5&lt;0),"",ROUND(($B103-K$5)*'점수 계산기'!$C$27+K$5*'점수 계산기'!$C$29+'점수 계산기'!$C$32,0))</f>
        <v/>
      </c>
      <c r="L103" s="27" t="str">
        <f>IF(OR($B103-L$5&gt;74, $B103-L$5=73, $B103-L$5=1, $B103-L$5&lt;0),"",ROUND(($B103-L$5)*'점수 계산기'!$C$27+L$5*'점수 계산기'!$C$29+'점수 계산기'!$C$32,0))</f>
        <v/>
      </c>
      <c r="M103" s="27" t="str">
        <f>IF(OR($B103-M$5&gt;74, $B103-M$5=73, $B103-M$5=1, $B103-M$5&lt;0),"",ROUND(($B103-M$5)*'점수 계산기'!$C$27+M$5*'점수 계산기'!$C$29+'점수 계산기'!$C$32,0))</f>
        <v/>
      </c>
      <c r="N103" s="27" t="str">
        <f>IF(OR($B103-N$5&gt;74, $B103-N$5=73, $B103-N$5=1, $B103-N$5&lt;0),"",ROUND(($B103-N$5)*'점수 계산기'!$C$27+N$5*'점수 계산기'!$C$29+'점수 계산기'!$C$32,0))</f>
        <v/>
      </c>
      <c r="O103" s="27" t="str">
        <f>IF(OR($B103-O$5&gt;74, $B103-O$5=73, $B103-O$5=1, $B103-O$5&lt;0),"",ROUND(($B103-O$5)*'점수 계산기'!$C$27+O$5*'점수 계산기'!$C$29+'점수 계산기'!$C$32,0))</f>
        <v/>
      </c>
      <c r="P103" s="27" t="str">
        <f>IF(OR($B103-P$5&gt;74, $B103-P$5=73, $B103-P$5=1, $B103-P$5&lt;0),"",ROUND(($B103-P$5)*'점수 계산기'!$C$27+P$5*'점수 계산기'!$C$29+'점수 계산기'!$C$32,0))</f>
        <v/>
      </c>
      <c r="Q103" s="27" t="str">
        <f>IF(OR($B103-Q$5&gt;74, $B103-Q$5=73, $B103-Q$5=1, $B103-Q$5&lt;0),"",ROUND(($B103-Q$5)*'점수 계산기'!$C$27+Q$5*'점수 계산기'!$C$29+'점수 계산기'!$C$32,0))</f>
        <v/>
      </c>
      <c r="R103" s="27" t="str">
        <f>IF(OR($B103-R$5&gt;74, $B103-R$5=73, $B103-R$5=1, $B103-R$5&lt;0),"",ROUND(($B103-R$5)*'점수 계산기'!$C$27+R$5*'점수 계산기'!$C$29+'점수 계산기'!$C$32,0))</f>
        <v/>
      </c>
      <c r="S103" s="27" t="str">
        <f>IF(OR($B103-S$5&gt;74, $B103-S$5=73, $B103-S$5=1, $B103-S$5&lt;0),"",ROUND(($B103-S$5)*'점수 계산기'!$C$27+S$5*'점수 계산기'!$C$29+'점수 계산기'!$C$32,0))</f>
        <v/>
      </c>
      <c r="T103" s="27" t="str">
        <f>IF(OR($B103-T$5&gt;74, $B103-T$5=73, $B103-T$5=1, $B103-T$5&lt;0),"",ROUND(($B103-T$5)*'점수 계산기'!$C$27+T$5*'점수 계산기'!$C$29+'점수 계산기'!$C$32,0))</f>
        <v/>
      </c>
      <c r="U103" s="27" t="str">
        <f>IF(OR($B103-U$5&gt;74, $B103-U$5=73, $B103-U$5=1, $B103-U$5&lt;0),"",ROUND(($B103-U$5)*'점수 계산기'!$C$27+U$5*'점수 계산기'!$C$29+'점수 계산기'!$C$32,0))</f>
        <v/>
      </c>
      <c r="V103" s="27" t="str">
        <f>IF(OR($B103-V$5&gt;74, $B103-V$5=73, $B103-V$5=1, $B103-V$5&lt;0),"",ROUND(($B103-V$5)*'점수 계산기'!$C$27+V$5*'점수 계산기'!$C$29+'점수 계산기'!$C$32,0))</f>
        <v/>
      </c>
      <c r="W103" s="27" t="str">
        <f>IF(OR($B103-W$5&gt;74, $B103-W$5=73, $B103-W$5=1, $B103-W$5&lt;0),"",ROUND(($B103-W$5)*'점수 계산기'!$C$27+W$5*'점수 계산기'!$C$29+'점수 계산기'!$C$32,0))</f>
        <v/>
      </c>
      <c r="X103" s="27" t="str">
        <f>IF(OR($B103-X$5&gt;74, $B103-X$5=73, $B103-X$5=1, $B103-X$5&lt;0),"",ROUND(($B103-X$5)*'점수 계산기'!$C$27+X$5*'점수 계산기'!$C$29+'점수 계산기'!$C$32,0))</f>
        <v/>
      </c>
      <c r="Y103" s="27">
        <f>IF(OR($B103-Y$5&gt;74, $B103-Y$5=73, $B103-Y$5=1, $B103-Y$5&lt;0),"",ROUND(($B103-Y$5)*'점수 계산기'!$C$27+Y$5*'점수 계산기'!$C$29+'점수 계산기'!$C$32,0))</f>
        <v>69</v>
      </c>
      <c r="Z103" s="27" t="str">
        <f>IF(OR($B103-Z$5&gt;74, $B103-Z$5=73, $B103-Z$5=1, $B103-Z$5&lt;0),"",ROUND(($B103-Z$5)*'점수 계산기'!$C$27+Z$5*'점수 계산기'!$C$29+'점수 계산기'!$C$32,0))</f>
        <v/>
      </c>
      <c r="AA103" s="28">
        <f>IF(OR($B103-AA$5&gt;74, $B103-AA$5=73, $B103-AA$5=1, $B103-AA$5&lt;0),"",ROUND(($B103-AA$5)*'점수 계산기'!$C$27+AA$5*'점수 계산기'!$C$29+'점수 계산기'!$C$32,0))</f>
        <v>69</v>
      </c>
      <c r="AB103" s="10"/>
      <c r="AC103" s="10">
        <f t="shared" si="10"/>
        <v>69</v>
      </c>
      <c r="AD103" s="10">
        <f t="shared" si="11"/>
        <v>69</v>
      </c>
      <c r="AE103" s="10">
        <f t="shared" si="12"/>
        <v>69</v>
      </c>
      <c r="AF103" s="10">
        <f t="shared" si="13"/>
        <v>9</v>
      </c>
      <c r="AG103" s="10">
        <f t="shared" si="13"/>
        <v>9</v>
      </c>
      <c r="AH103" s="10">
        <f t="shared" si="14"/>
        <v>9</v>
      </c>
      <c r="AI103" s="10" t="str">
        <f t="shared" si="9"/>
        <v>9등급</v>
      </c>
      <c r="AJ103" s="11" t="e">
        <f>IF(AC103=AD103,VLOOKUP(AE103,'인원 입력 기능'!$B$5:$F$102,6,0), VLOOKUP(AC103,'인원 입력 기능'!$B$5:$F$102,6,0)&amp;" ~ "&amp;VLOOKUP(AD103,'인원 입력 기능'!$B$5:$F$102,6,0))</f>
        <v>#REF!</v>
      </c>
    </row>
    <row r="104" spans="1:36" ht="21" customHeight="1" x14ac:dyDescent="0.45">
      <c r="A104" s="7"/>
      <c r="B104" s="39">
        <v>2</v>
      </c>
      <c r="C104" s="27" t="str">
        <f>IF(OR($B104-C$5&gt;74, $B104-C$5=73, $B104-C$5=1, $B104-C$5&lt;0),"",ROUND(($B104-C$5)*'점수 계산기'!$C$27+C$5*'점수 계산기'!$C$29+'점수 계산기'!$C$32,0))</f>
        <v/>
      </c>
      <c r="D104" s="27" t="str">
        <f>IF(OR($B104-D$5&gt;74, $B104-D$5=73, $B104-D$5=1, $B104-D$5&lt;0),"",ROUND(($B104-D$5)*'점수 계산기'!$C$27+D$5*'점수 계산기'!$C$29+'점수 계산기'!$C$32,0))</f>
        <v/>
      </c>
      <c r="E104" s="27" t="str">
        <f>IF(OR($B104-E$5&gt;74, $B104-E$5=73, $B104-E$5=1, $B104-E$5&lt;0),"",ROUND(($B104-E$5)*'점수 계산기'!$C$27+E$5*'점수 계산기'!$C$29+'점수 계산기'!$C$32,0))</f>
        <v/>
      </c>
      <c r="F104" s="27" t="str">
        <f>IF(OR($B104-F$5&gt;74, $B104-F$5=73, $B104-F$5=1, $B104-F$5&lt;0),"",ROUND(($B104-F$5)*'점수 계산기'!$C$27+F$5*'점수 계산기'!$C$29+'점수 계산기'!$C$32,0))</f>
        <v/>
      </c>
      <c r="G104" s="27" t="str">
        <f>IF(OR($B104-G$5&gt;74, $B104-G$5=73, $B104-G$5=1, $B104-G$5&lt;0),"",ROUND(($B104-G$5)*'점수 계산기'!$C$27+G$5*'점수 계산기'!$C$29+'점수 계산기'!$C$32,0))</f>
        <v/>
      </c>
      <c r="H104" s="27" t="str">
        <f>IF(OR($B104-H$5&gt;74, $B104-H$5=73, $B104-H$5=1, $B104-H$5&lt;0),"",ROUND(($B104-H$5)*'점수 계산기'!$C$27+H$5*'점수 계산기'!$C$29+'점수 계산기'!$C$32,0))</f>
        <v/>
      </c>
      <c r="I104" s="27" t="str">
        <f>IF(OR($B104-I$5&gt;74, $B104-I$5=73, $B104-I$5=1, $B104-I$5&lt;0),"",ROUND(($B104-I$5)*'점수 계산기'!$C$27+I$5*'점수 계산기'!$C$29+'점수 계산기'!$C$32,0))</f>
        <v/>
      </c>
      <c r="J104" s="27" t="str">
        <f>IF(OR($B104-J$5&gt;74, $B104-J$5=73, $B104-J$5=1, $B104-J$5&lt;0),"",ROUND(($B104-J$5)*'점수 계산기'!$C$27+J$5*'점수 계산기'!$C$29+'점수 계산기'!$C$32,0))</f>
        <v/>
      </c>
      <c r="K104" s="27" t="str">
        <f>IF(OR($B104-K$5&gt;74, $B104-K$5=73, $B104-K$5=1, $B104-K$5&lt;0),"",ROUND(($B104-K$5)*'점수 계산기'!$C$27+K$5*'점수 계산기'!$C$29+'점수 계산기'!$C$32,0))</f>
        <v/>
      </c>
      <c r="L104" s="27" t="str">
        <f>IF(OR($B104-L$5&gt;74, $B104-L$5=73, $B104-L$5=1, $B104-L$5&lt;0),"",ROUND(($B104-L$5)*'점수 계산기'!$C$27+L$5*'점수 계산기'!$C$29+'점수 계산기'!$C$32,0))</f>
        <v/>
      </c>
      <c r="M104" s="27" t="str">
        <f>IF(OR($B104-M$5&gt;74, $B104-M$5=73, $B104-M$5=1, $B104-M$5&lt;0),"",ROUND(($B104-M$5)*'점수 계산기'!$C$27+M$5*'점수 계산기'!$C$29+'점수 계산기'!$C$32,0))</f>
        <v/>
      </c>
      <c r="N104" s="27" t="str">
        <f>IF(OR($B104-N$5&gt;74, $B104-N$5=73, $B104-N$5=1, $B104-N$5&lt;0),"",ROUND(($B104-N$5)*'점수 계산기'!$C$27+N$5*'점수 계산기'!$C$29+'점수 계산기'!$C$32,0))</f>
        <v/>
      </c>
      <c r="O104" s="27" t="str">
        <f>IF(OR($B104-O$5&gt;74, $B104-O$5=73, $B104-O$5=1, $B104-O$5&lt;0),"",ROUND(($B104-O$5)*'점수 계산기'!$C$27+O$5*'점수 계산기'!$C$29+'점수 계산기'!$C$32,0))</f>
        <v/>
      </c>
      <c r="P104" s="27" t="str">
        <f>IF(OR($B104-P$5&gt;74, $B104-P$5=73, $B104-P$5=1, $B104-P$5&lt;0),"",ROUND(($B104-P$5)*'점수 계산기'!$C$27+P$5*'점수 계산기'!$C$29+'점수 계산기'!$C$32,0))</f>
        <v/>
      </c>
      <c r="Q104" s="27" t="str">
        <f>IF(OR($B104-Q$5&gt;74, $B104-Q$5=73, $B104-Q$5=1, $B104-Q$5&lt;0),"",ROUND(($B104-Q$5)*'점수 계산기'!$C$27+Q$5*'점수 계산기'!$C$29+'점수 계산기'!$C$32,0))</f>
        <v/>
      </c>
      <c r="R104" s="27" t="str">
        <f>IF(OR($B104-R$5&gt;74, $B104-R$5=73, $B104-R$5=1, $B104-R$5&lt;0),"",ROUND(($B104-R$5)*'점수 계산기'!$C$27+R$5*'점수 계산기'!$C$29+'점수 계산기'!$C$32,0))</f>
        <v/>
      </c>
      <c r="S104" s="27" t="str">
        <f>IF(OR($B104-S$5&gt;74, $B104-S$5=73, $B104-S$5=1, $B104-S$5&lt;0),"",ROUND(($B104-S$5)*'점수 계산기'!$C$27+S$5*'점수 계산기'!$C$29+'점수 계산기'!$C$32,0))</f>
        <v/>
      </c>
      <c r="T104" s="27" t="str">
        <f>IF(OR($B104-T$5&gt;74, $B104-T$5=73, $B104-T$5=1, $B104-T$5&lt;0),"",ROUND(($B104-T$5)*'점수 계산기'!$C$27+T$5*'점수 계산기'!$C$29+'점수 계산기'!$C$32,0))</f>
        <v/>
      </c>
      <c r="U104" s="27" t="str">
        <f>IF(OR($B104-U$5&gt;74, $B104-U$5=73, $B104-U$5=1, $B104-U$5&lt;0),"",ROUND(($B104-U$5)*'점수 계산기'!$C$27+U$5*'점수 계산기'!$C$29+'점수 계산기'!$C$32,0))</f>
        <v/>
      </c>
      <c r="V104" s="27" t="str">
        <f>IF(OR($B104-V$5&gt;74, $B104-V$5=73, $B104-V$5=1, $B104-V$5&lt;0),"",ROUND(($B104-V$5)*'점수 계산기'!$C$27+V$5*'점수 계산기'!$C$29+'점수 계산기'!$C$32,0))</f>
        <v/>
      </c>
      <c r="W104" s="27" t="str">
        <f>IF(OR($B104-W$5&gt;74, $B104-W$5=73, $B104-W$5=1, $B104-W$5&lt;0),"",ROUND(($B104-W$5)*'점수 계산기'!$C$27+W$5*'점수 계산기'!$C$29+'점수 계산기'!$C$32,0))</f>
        <v/>
      </c>
      <c r="X104" s="27" t="str">
        <f>IF(OR($B104-X$5&gt;74, $B104-X$5=73, $B104-X$5=1, $B104-X$5&lt;0),"",ROUND(($B104-X$5)*'점수 계산기'!$C$27+X$5*'점수 계산기'!$C$29+'점수 계산기'!$C$32,0))</f>
        <v/>
      </c>
      <c r="Y104" s="27" t="str">
        <f>IF(OR($B104-Y$5&gt;74, $B104-Y$5=73, $B104-Y$5=1, $B104-Y$5&lt;0),"",ROUND(($B104-Y$5)*'점수 계산기'!$C$27+Y$5*'점수 계산기'!$C$29+'점수 계산기'!$C$32,0))</f>
        <v/>
      </c>
      <c r="Z104" s="27">
        <f>IF(OR($B104-Z$5&gt;74, $B104-Z$5=73, $B104-Z$5=1, $B104-Z$5&lt;0),"",ROUND(($B104-Z$5)*'점수 계산기'!$C$27+Z$5*'점수 계산기'!$C$29+'점수 계산기'!$C$32,0))</f>
        <v>68</v>
      </c>
      <c r="AA104" s="28">
        <f>IF(OR($B104-AA$5&gt;74, $B104-AA$5=73, $B104-AA$5=1, $B104-AA$5&lt;0),"",ROUND(($B104-AA$5)*'점수 계산기'!$C$27+AA$5*'점수 계산기'!$C$29+'점수 계산기'!$C$32,0))</f>
        <v>68</v>
      </c>
      <c r="AB104" s="10"/>
      <c r="AC104" s="10">
        <f t="shared" si="10"/>
        <v>68</v>
      </c>
      <c r="AD104" s="10">
        <f t="shared" si="11"/>
        <v>68</v>
      </c>
      <c r="AE104" s="10">
        <f t="shared" ref="AE104" si="15">IF(AC104=AD104,MAX(C104:AA104),MIN(C104:AA104)&amp;" ~ "&amp;MAX(C104:AA104))</f>
        <v>68</v>
      </c>
      <c r="AF104" s="10">
        <f t="shared" si="13"/>
        <v>9</v>
      </c>
      <c r="AG104" s="10">
        <f t="shared" si="13"/>
        <v>9</v>
      </c>
      <c r="AH104" s="10">
        <f t="shared" si="14"/>
        <v>9</v>
      </c>
      <c r="AI104" s="10" t="str">
        <f t="shared" si="9"/>
        <v>9등급</v>
      </c>
      <c r="AJ104" s="11" t="e">
        <f>IF(AC104=AD104,VLOOKUP(AE104,'인원 입력 기능'!$B$5:$F$102,6,0), VLOOKUP(AC104,'인원 입력 기능'!$B$5:$F$102,6,0)&amp;" ~ "&amp;VLOOKUP(AD104,'인원 입력 기능'!$B$5:$F$102,6,0))</f>
        <v>#REF!</v>
      </c>
    </row>
    <row r="105" spans="1:36" ht="21" customHeight="1" x14ac:dyDescent="0.45">
      <c r="A105" s="7"/>
      <c r="B105" s="39">
        <v>1</v>
      </c>
      <c r="C105" s="27" t="str">
        <f>IF(OR($B105-C$5&gt;74, $B105-C$5=73, $B105-C$5=1, $B105-C$5&lt;0),"",ROUND(($B105-C$5)*'점수 계산기'!$C$27+C$5*'점수 계산기'!$C$29+'점수 계산기'!$C$32,0))</f>
        <v/>
      </c>
      <c r="D105" s="27" t="str">
        <f>IF(OR($B105-D$5&gt;74, $B105-D$5=73, $B105-D$5=1, $B105-D$5&lt;0),"",ROUND(($B105-D$5)*'점수 계산기'!$C$27+D$5*'점수 계산기'!$C$29+'점수 계산기'!$C$32,0))</f>
        <v/>
      </c>
      <c r="E105" s="27" t="str">
        <f>IF(OR($B105-E$5&gt;74, $B105-E$5=73, $B105-E$5=1, $B105-E$5&lt;0),"",ROUND(($B105-E$5)*'점수 계산기'!$C$27+E$5*'점수 계산기'!$C$29+'점수 계산기'!$C$32,0))</f>
        <v/>
      </c>
      <c r="F105" s="27" t="str">
        <f>IF(OR($B105-F$5&gt;74, $B105-F$5=73, $B105-F$5=1, $B105-F$5&lt;0),"",ROUND(($B105-F$5)*'점수 계산기'!$C$27+F$5*'점수 계산기'!$C$29+'점수 계산기'!$C$32,0))</f>
        <v/>
      </c>
      <c r="G105" s="27" t="str">
        <f>IF(OR($B105-G$5&gt;74, $B105-G$5=73, $B105-G$5=1, $B105-G$5&lt;0),"",ROUND(($B105-G$5)*'점수 계산기'!$C$27+G$5*'점수 계산기'!$C$29+'점수 계산기'!$C$32,0))</f>
        <v/>
      </c>
      <c r="H105" s="27" t="str">
        <f>IF(OR($B105-H$5&gt;74, $B105-H$5=73, $B105-H$5=1, $B105-H$5&lt;0),"",ROUND(($B105-H$5)*'점수 계산기'!$C$27+H$5*'점수 계산기'!$C$29+'점수 계산기'!$C$32,0))</f>
        <v/>
      </c>
      <c r="I105" s="27" t="str">
        <f>IF(OR($B105-I$5&gt;74, $B105-I$5=73, $B105-I$5=1, $B105-I$5&lt;0),"",ROUND(($B105-I$5)*'점수 계산기'!$C$27+I$5*'점수 계산기'!$C$29+'점수 계산기'!$C$32,0))</f>
        <v/>
      </c>
      <c r="J105" s="27" t="str">
        <f>IF(OR($B105-J$5&gt;74, $B105-J$5=73, $B105-J$5=1, $B105-J$5&lt;0),"",ROUND(($B105-J$5)*'점수 계산기'!$C$27+J$5*'점수 계산기'!$C$29+'점수 계산기'!$C$32,0))</f>
        <v/>
      </c>
      <c r="K105" s="27" t="str">
        <f>IF(OR($B105-K$5&gt;74, $B105-K$5=73, $B105-K$5=1, $B105-K$5&lt;0),"",ROUND(($B105-K$5)*'점수 계산기'!$C$27+K$5*'점수 계산기'!$C$29+'점수 계산기'!$C$32,0))</f>
        <v/>
      </c>
      <c r="L105" s="27" t="str">
        <f>IF(OR($B105-L$5&gt;74, $B105-L$5=73, $B105-L$5=1, $B105-L$5&lt;0),"",ROUND(($B105-L$5)*'점수 계산기'!$C$27+L$5*'점수 계산기'!$C$29+'점수 계산기'!$C$32,0))</f>
        <v/>
      </c>
      <c r="M105" s="27" t="str">
        <f>IF(OR($B105-M$5&gt;74, $B105-M$5=73, $B105-M$5=1, $B105-M$5&lt;0),"",ROUND(($B105-M$5)*'점수 계산기'!$C$27+M$5*'점수 계산기'!$C$29+'점수 계산기'!$C$32,0))</f>
        <v/>
      </c>
      <c r="N105" s="27" t="str">
        <f>IF(OR($B105-N$5&gt;74, $B105-N$5=73, $B105-N$5=1, $B105-N$5&lt;0),"",ROUND(($B105-N$5)*'점수 계산기'!$C$27+N$5*'점수 계산기'!$C$29+'점수 계산기'!$C$32,0))</f>
        <v/>
      </c>
      <c r="O105" s="27" t="str">
        <f>IF(OR($B105-O$5&gt;74, $B105-O$5=73, $B105-O$5=1, $B105-O$5&lt;0),"",ROUND(($B105-O$5)*'점수 계산기'!$C$27+O$5*'점수 계산기'!$C$29+'점수 계산기'!$C$32,0))</f>
        <v/>
      </c>
      <c r="P105" s="27" t="str">
        <f>IF(OR($B105-P$5&gt;74, $B105-P$5=73, $B105-P$5=1, $B105-P$5&lt;0),"",ROUND(($B105-P$5)*'점수 계산기'!$C$27+P$5*'점수 계산기'!$C$29+'점수 계산기'!$C$32,0))</f>
        <v/>
      </c>
      <c r="Q105" s="27" t="str">
        <f>IF(OR($B105-Q$5&gt;74, $B105-Q$5=73, $B105-Q$5=1, $B105-Q$5&lt;0),"",ROUND(($B105-Q$5)*'점수 계산기'!$C$27+Q$5*'점수 계산기'!$C$29+'점수 계산기'!$C$32,0))</f>
        <v/>
      </c>
      <c r="R105" s="27" t="str">
        <f>IF(OR($B105-R$5&gt;74, $B105-R$5=73, $B105-R$5=1, $B105-R$5&lt;0),"",ROUND(($B105-R$5)*'점수 계산기'!$C$27+R$5*'점수 계산기'!$C$29+'점수 계산기'!$C$32,0))</f>
        <v/>
      </c>
      <c r="S105" s="27" t="str">
        <f>IF(OR($B105-S$5&gt;74, $B105-S$5=73, $B105-S$5=1, $B105-S$5&lt;0),"",ROUND(($B105-S$5)*'점수 계산기'!$C$27+S$5*'점수 계산기'!$C$29+'점수 계산기'!$C$32,0))</f>
        <v/>
      </c>
      <c r="T105" s="27" t="str">
        <f>IF(OR($B105-T$5&gt;74, $B105-T$5=73, $B105-T$5=1, $B105-T$5&lt;0),"",ROUND(($B105-T$5)*'점수 계산기'!$C$27+T$5*'점수 계산기'!$C$29+'점수 계산기'!$C$32,0))</f>
        <v/>
      </c>
      <c r="U105" s="27" t="str">
        <f>IF(OR($B105-U$5&gt;74, $B105-U$5=73, $B105-U$5=1, $B105-U$5&lt;0),"",ROUND(($B105-U$5)*'점수 계산기'!$C$27+U$5*'점수 계산기'!$C$29+'점수 계산기'!$C$32,0))</f>
        <v/>
      </c>
      <c r="V105" s="27" t="str">
        <f>IF(OR($B105-V$5&gt;74, $B105-V$5=73, $B105-V$5=1, $B105-V$5&lt;0),"",ROUND(($B105-V$5)*'점수 계산기'!$C$27+V$5*'점수 계산기'!$C$29+'점수 계산기'!$C$32,0))</f>
        <v/>
      </c>
      <c r="W105" s="27" t="str">
        <f>IF(OR($B105-W$5&gt;74, $B105-W$5=73, $B105-W$5=1, $B105-W$5&lt;0),"",ROUND(($B105-W$5)*'점수 계산기'!$C$27+W$5*'점수 계산기'!$C$29+'점수 계산기'!$C$32,0))</f>
        <v/>
      </c>
      <c r="X105" s="27" t="str">
        <f>IF(OR($B105-X$5&gt;74, $B105-X$5=73, $B105-X$5=1, $B105-X$5&lt;0),"",ROUND(($B105-X$5)*'점수 계산기'!$C$27+X$5*'점수 계산기'!$C$29+'점수 계산기'!$C$32,0))</f>
        <v/>
      </c>
      <c r="Y105" s="27" t="str">
        <f>IF(OR($B105-Y$5&gt;74, $B105-Y$5=73, $B105-Y$5=1, $B105-Y$5&lt;0),"",ROUND(($B105-Y$5)*'점수 계산기'!$C$27+Y$5*'점수 계산기'!$C$29+'점수 계산기'!$C$32,0))</f>
        <v/>
      </c>
      <c r="Z105" s="27" t="str">
        <f>IF(OR($B105-Z$5&gt;74, $B105-Z$5=73, $B105-Z$5=1, $B105-Z$5&lt;0),"",ROUND(($B105-Z$5)*'점수 계산기'!$C$27+Z$5*'점수 계산기'!$C$29+'점수 계산기'!$C$32,0))</f>
        <v/>
      </c>
      <c r="AA105" s="28" t="str">
        <f>IF(OR($B105-AA$5&gt;74, $B105-AA$5=73, $B105-AA$5=1, $B105-AA$5&lt;0),"",ROUND(($B105-AA$5)*'점수 계산기'!$C$27+AA$5*'점수 계산기'!$C$29+'점수 계산기'!$C$32,0))</f>
        <v/>
      </c>
      <c r="AB105" s="10"/>
      <c r="AC105" s="10"/>
      <c r="AD105" s="10"/>
      <c r="AI105" s="10" t="str">
        <f t="shared" si="9"/>
        <v>등급</v>
      </c>
      <c r="AJ105" s="11"/>
    </row>
    <row r="106" spans="1:36" ht="21" customHeight="1" thickBot="1" x14ac:dyDescent="0.5">
      <c r="A106" s="7"/>
      <c r="B106" s="46">
        <v>0</v>
      </c>
      <c r="C106" s="29" t="str">
        <f>IF(OR($B106-C$5&gt;74, $B106-C$5=73, $B106-C$5=1, $B106-C$5&lt;0),"",ROUND(($B106-C$5)*'점수 계산기'!$C$27+C$5*'점수 계산기'!$C$29+'점수 계산기'!$C$32,0))</f>
        <v/>
      </c>
      <c r="D106" s="29" t="str">
        <f>IF(OR($B106-D$5&gt;74, $B106-D$5=73, $B106-D$5=1, $B106-D$5&lt;0),"",ROUND(($B106-D$5)*'점수 계산기'!$C$27+D$5*'점수 계산기'!$C$29+'점수 계산기'!$C$32,0))</f>
        <v/>
      </c>
      <c r="E106" s="29" t="str">
        <f>IF(OR($B106-E$5&gt;74, $B106-E$5=73, $B106-E$5=1, $B106-E$5&lt;0),"",ROUND(($B106-E$5)*'점수 계산기'!$C$27+E$5*'점수 계산기'!$C$29+'점수 계산기'!$C$32,0))</f>
        <v/>
      </c>
      <c r="F106" s="29" t="str">
        <f>IF(OR($B106-F$5&gt;74, $B106-F$5=73, $B106-F$5=1, $B106-F$5&lt;0),"",ROUND(($B106-F$5)*'점수 계산기'!$C$27+F$5*'점수 계산기'!$C$29+'점수 계산기'!$C$32,0))</f>
        <v/>
      </c>
      <c r="G106" s="29" t="str">
        <f>IF(OR($B106-G$5&gt;74, $B106-G$5=73, $B106-G$5=1, $B106-G$5&lt;0),"",ROUND(($B106-G$5)*'점수 계산기'!$C$27+G$5*'점수 계산기'!$C$29+'점수 계산기'!$C$32,0))</f>
        <v/>
      </c>
      <c r="H106" s="29" t="str">
        <f>IF(OR($B106-H$5&gt;74, $B106-H$5=73, $B106-H$5=1, $B106-H$5&lt;0),"",ROUND(($B106-H$5)*'점수 계산기'!$C$27+H$5*'점수 계산기'!$C$29+'점수 계산기'!$C$32,0))</f>
        <v/>
      </c>
      <c r="I106" s="29" t="str">
        <f>IF(OR($B106-I$5&gt;74, $B106-I$5=73, $B106-I$5=1, $B106-I$5&lt;0),"",ROUND(($B106-I$5)*'점수 계산기'!$C$27+I$5*'점수 계산기'!$C$29+'점수 계산기'!$C$32,0))</f>
        <v/>
      </c>
      <c r="J106" s="29" t="str">
        <f>IF(OR($B106-J$5&gt;74, $B106-J$5=73, $B106-J$5=1, $B106-J$5&lt;0),"",ROUND(($B106-J$5)*'점수 계산기'!$C$27+J$5*'점수 계산기'!$C$29+'점수 계산기'!$C$32,0))</f>
        <v/>
      </c>
      <c r="K106" s="29" t="str">
        <f>IF(OR($B106-K$5&gt;74, $B106-K$5=73, $B106-K$5=1, $B106-K$5&lt;0),"",ROUND(($B106-K$5)*'점수 계산기'!$C$27+K$5*'점수 계산기'!$C$29+'점수 계산기'!$C$32,0))</f>
        <v/>
      </c>
      <c r="L106" s="29" t="str">
        <f>IF(OR($B106-L$5&gt;74, $B106-L$5=73, $B106-L$5=1, $B106-L$5&lt;0),"",ROUND(($B106-L$5)*'점수 계산기'!$C$27+L$5*'점수 계산기'!$C$29+'점수 계산기'!$C$32,0))</f>
        <v/>
      </c>
      <c r="M106" s="29" t="str">
        <f>IF(OR($B106-M$5&gt;74, $B106-M$5=73, $B106-M$5=1, $B106-M$5&lt;0),"",ROUND(($B106-M$5)*'점수 계산기'!$C$27+M$5*'점수 계산기'!$C$29+'점수 계산기'!$C$32,0))</f>
        <v/>
      </c>
      <c r="N106" s="29" t="str">
        <f>IF(OR($B106-N$5&gt;74, $B106-N$5=73, $B106-N$5=1, $B106-N$5&lt;0),"",ROUND(($B106-N$5)*'점수 계산기'!$C$27+N$5*'점수 계산기'!$C$29+'점수 계산기'!$C$32,0))</f>
        <v/>
      </c>
      <c r="O106" s="29" t="str">
        <f>IF(OR($B106-O$5&gt;74, $B106-O$5=73, $B106-O$5=1, $B106-O$5&lt;0),"",ROUND(($B106-O$5)*'점수 계산기'!$C$27+O$5*'점수 계산기'!$C$29+'점수 계산기'!$C$32,0))</f>
        <v/>
      </c>
      <c r="P106" s="29" t="str">
        <f>IF(OR($B106-P$5&gt;74, $B106-P$5=73, $B106-P$5=1, $B106-P$5&lt;0),"",ROUND(($B106-P$5)*'점수 계산기'!$C$27+P$5*'점수 계산기'!$C$29+'점수 계산기'!$C$32,0))</f>
        <v/>
      </c>
      <c r="Q106" s="29" t="str">
        <f>IF(OR($B106-Q$5&gt;74, $B106-Q$5=73, $B106-Q$5=1, $B106-Q$5&lt;0),"",ROUND(($B106-Q$5)*'점수 계산기'!$C$27+Q$5*'점수 계산기'!$C$29+'점수 계산기'!$C$32,0))</f>
        <v/>
      </c>
      <c r="R106" s="29" t="str">
        <f>IF(OR($B106-R$5&gt;74, $B106-R$5=73, $B106-R$5=1, $B106-R$5&lt;0),"",ROUND(($B106-R$5)*'점수 계산기'!$C$27+R$5*'점수 계산기'!$C$29+'점수 계산기'!$C$32,0))</f>
        <v/>
      </c>
      <c r="S106" s="29" t="str">
        <f>IF(OR($B106-S$5&gt;74, $B106-S$5=73, $B106-S$5=1, $B106-S$5&lt;0),"",ROUND(($B106-S$5)*'점수 계산기'!$C$27+S$5*'점수 계산기'!$C$29+'점수 계산기'!$C$32,0))</f>
        <v/>
      </c>
      <c r="T106" s="29" t="str">
        <f>IF(OR($B106-T$5&gt;74, $B106-T$5=73, $B106-T$5=1, $B106-T$5&lt;0),"",ROUND(($B106-T$5)*'점수 계산기'!$C$27+T$5*'점수 계산기'!$C$29+'점수 계산기'!$C$32,0))</f>
        <v/>
      </c>
      <c r="U106" s="29" t="str">
        <f>IF(OR($B106-U$5&gt;74, $B106-U$5=73, $B106-U$5=1, $B106-U$5&lt;0),"",ROUND(($B106-U$5)*'점수 계산기'!$C$27+U$5*'점수 계산기'!$C$29+'점수 계산기'!$C$32,0))</f>
        <v/>
      </c>
      <c r="V106" s="29" t="str">
        <f>IF(OR($B106-V$5&gt;74, $B106-V$5=73, $B106-V$5=1, $B106-V$5&lt;0),"",ROUND(($B106-V$5)*'점수 계산기'!$C$27+V$5*'점수 계산기'!$C$29+'점수 계산기'!$C$32,0))</f>
        <v/>
      </c>
      <c r="W106" s="29" t="str">
        <f>IF(OR($B106-W$5&gt;74, $B106-W$5=73, $B106-W$5=1, $B106-W$5&lt;0),"",ROUND(($B106-W$5)*'점수 계산기'!$C$27+W$5*'점수 계산기'!$C$29+'점수 계산기'!$C$32,0))</f>
        <v/>
      </c>
      <c r="X106" s="29" t="str">
        <f>IF(OR($B106-X$5&gt;74, $B106-X$5=73, $B106-X$5=1, $B106-X$5&lt;0),"",ROUND(($B106-X$5)*'점수 계산기'!$C$27+X$5*'점수 계산기'!$C$29+'점수 계산기'!$C$32,0))</f>
        <v/>
      </c>
      <c r="Y106" s="29" t="str">
        <f>IF(OR($B106-Y$5&gt;74, $B106-Y$5=73, $B106-Y$5=1, $B106-Y$5&lt;0),"",ROUND(($B106-Y$5)*'점수 계산기'!$C$27+Y$5*'점수 계산기'!$C$29+'점수 계산기'!$C$32,0))</f>
        <v/>
      </c>
      <c r="Z106" s="29" t="str">
        <f>IF(OR($B106-Z$5&gt;74, $B106-Z$5=73, $B106-Z$5=1, $B106-Z$5&lt;0),"",ROUND(($B106-Z$5)*'점수 계산기'!$C$27+Z$5*'점수 계산기'!$C$29+'점수 계산기'!$C$32,0))</f>
        <v/>
      </c>
      <c r="AA106" s="30">
        <f>IF(OR($B106-AA$5&gt;74, $B106-AA$5=73, $B106-AA$5=1, $B106-AA$5&lt;0),"",ROUND(($B106-AA$5)*'점수 계산기'!$C$27+AA$5*'점수 계산기'!$C$29+'점수 계산기'!$C$32,0))</f>
        <v>67</v>
      </c>
      <c r="AB106" s="10"/>
      <c r="AC106" s="10">
        <f>MIN(C106:AA106)</f>
        <v>67</v>
      </c>
      <c r="AD106" s="10">
        <f>MAX(C106:AA106)</f>
        <v>67</v>
      </c>
      <c r="AE106" s="10">
        <f>IF(AC106=AD106,MAX(C106:AA106),MIN(C106:AA106)&amp;" ~ "&amp;MAX(C106:AA106))</f>
        <v>67</v>
      </c>
      <c r="AF106" s="10">
        <f t="shared" si="13"/>
        <v>9</v>
      </c>
      <c r="AG106" s="10">
        <f t="shared" si="13"/>
        <v>9</v>
      </c>
      <c r="AH106" s="10">
        <f t="shared" si="14"/>
        <v>9</v>
      </c>
      <c r="AI106" s="10" t="str">
        <f t="shared" si="9"/>
        <v>9등급</v>
      </c>
      <c r="AJ106" s="11" t="e">
        <f>IF(AC106=AD106,VLOOKUP(AE106,'인원 입력 기능'!$B$5:$F$102,6,0), VLOOKUP(AC106,'인원 입력 기능'!$B$5:$F$102,6,0)&amp;" ~ "&amp;VLOOKUP(AD106,'인원 입력 기능'!$B$5:$F$102,6,0))</f>
        <v>#REF!</v>
      </c>
    </row>
    <row r="107" spans="1:36" ht="0.25" customHeight="1" thickBot="1" x14ac:dyDescent="0.5">
      <c r="A107" s="7"/>
      <c r="B107" s="40"/>
      <c r="C107" s="13" t="str">
        <f>IF(OR($B107-C$5&gt;74, $B107-C$5=73, $B107-C$5=1, $B107-C$5&lt;0),"",ROUND(($B107-C$5)*'점수 계산기'!$C$27+C$5*'점수 계산기'!$C$29+'점수 계산기'!$C$32,0))</f>
        <v/>
      </c>
      <c r="D107" s="13" t="e">
        <f>_xlfn.IFNA(ROUND(VLOOKUP($B107-D$5,#REF!,2,0)+HLOOKUP(D$5,#REF!,2,0),0),"")</f>
        <v>#REF!</v>
      </c>
      <c r="E107" s="13" t="e">
        <f>_xlfn.IFNA(ROUND(VLOOKUP($B107-E$5,#REF!,2,0)+HLOOKUP(E$5,#REF!,2,0),0),"")</f>
        <v>#REF!</v>
      </c>
      <c r="F107" s="13" t="e">
        <f>_xlfn.IFNA(ROUND(VLOOKUP($B107-F$5,#REF!,2,0)+HLOOKUP(F$5,#REF!,2,0),0),"")</f>
        <v>#REF!</v>
      </c>
      <c r="G107" s="13" t="e">
        <f>_xlfn.IFNA(ROUND(VLOOKUP($B107-G$5,#REF!,2,0)+HLOOKUP(G$5,#REF!,2,0),0),"")</f>
        <v>#REF!</v>
      </c>
      <c r="H107" s="13" t="e">
        <f>_xlfn.IFNA(ROUND(VLOOKUP($B107-H$5,#REF!,2,0)+HLOOKUP(H$5,#REF!,2,0),0),"")</f>
        <v>#REF!</v>
      </c>
      <c r="I107" s="13" t="e">
        <f>_xlfn.IFNA(ROUND(VLOOKUP($B107-I$5,#REF!,2,0)+HLOOKUP(I$5,#REF!,2,0),0),"")</f>
        <v>#REF!</v>
      </c>
      <c r="J107" s="13" t="e">
        <f>_xlfn.IFNA(ROUND(VLOOKUP($B107-J$5,#REF!,2,0)+HLOOKUP(J$5,#REF!,2,0),0),"")</f>
        <v>#REF!</v>
      </c>
      <c r="K107" s="13" t="e">
        <f>_xlfn.IFNA(ROUND(VLOOKUP($B107-K$5,#REF!,2,0)+HLOOKUP(K$5,#REF!,2,0),0),"")</f>
        <v>#REF!</v>
      </c>
      <c r="L107" s="13" t="e">
        <f>_xlfn.IFNA(ROUND(VLOOKUP($B107-L$5,#REF!,2,0)+HLOOKUP(L$5,#REF!,2,0),0),"")</f>
        <v>#REF!</v>
      </c>
      <c r="M107" s="13" t="e">
        <f>_xlfn.IFNA(ROUND(VLOOKUP($B107-M$5,#REF!,2,0)+HLOOKUP(M$5,#REF!,2,0),0),"")</f>
        <v>#REF!</v>
      </c>
      <c r="N107" s="13" t="e">
        <f>_xlfn.IFNA(ROUND(VLOOKUP($B107-N$5,#REF!,2,0)+HLOOKUP(N$5,#REF!,2,0),0),"")</f>
        <v>#REF!</v>
      </c>
      <c r="O107" s="13" t="e">
        <f>_xlfn.IFNA(ROUND(VLOOKUP($B107-O$5,#REF!,2,0)+HLOOKUP(O$5,#REF!,2,0),0),"")</f>
        <v>#REF!</v>
      </c>
      <c r="P107" s="13" t="e">
        <f>_xlfn.IFNA(ROUND(VLOOKUP($B107-P$5,#REF!,2,0)+HLOOKUP(P$5,#REF!,2,0),0),"")</f>
        <v>#REF!</v>
      </c>
      <c r="Q107" s="13" t="e">
        <f>_xlfn.IFNA(ROUND(VLOOKUP($B107-Q$5,#REF!,2,0)+HLOOKUP(Q$5,#REF!,2,0),0),"")</f>
        <v>#REF!</v>
      </c>
      <c r="R107" s="13" t="e">
        <f>_xlfn.IFNA(ROUND(VLOOKUP($B107-R$5,#REF!,2,0)+HLOOKUP(R$5,#REF!,2,0),0),"")</f>
        <v>#REF!</v>
      </c>
      <c r="S107" s="13" t="e">
        <f>_xlfn.IFNA(ROUND(VLOOKUP($B107-S$5,#REF!,2,0)+HLOOKUP(S$5,#REF!,2,0),0),"")</f>
        <v>#REF!</v>
      </c>
      <c r="T107" s="13" t="e">
        <f>_xlfn.IFNA(ROUND(VLOOKUP($B107-T$5,#REF!,2,0)+HLOOKUP(T$5,#REF!,2,0),0),"")</f>
        <v>#REF!</v>
      </c>
      <c r="U107" s="13" t="e">
        <f>_xlfn.IFNA(ROUND(VLOOKUP($B107-U$5,#REF!,2,0)+HLOOKUP(U$5,#REF!,2,0),0),"")</f>
        <v>#REF!</v>
      </c>
      <c r="V107" s="13" t="e">
        <f>_xlfn.IFNA(ROUND(VLOOKUP($B107-V$5,#REF!,2,0)+HLOOKUP(V$5,#REF!,2,0),0),"")</f>
        <v>#REF!</v>
      </c>
      <c r="W107" s="13" t="e">
        <f>_xlfn.IFNA(ROUND(VLOOKUP($B107-W$5,#REF!,2,0)+HLOOKUP(W$5,#REF!,2,0),0),"")</f>
        <v>#REF!</v>
      </c>
      <c r="X107" s="13" t="e">
        <f>_xlfn.IFNA(ROUND(VLOOKUP($B107-X$5,#REF!,2,0)+HLOOKUP(X$5,#REF!,2,0),0),"")</f>
        <v>#REF!</v>
      </c>
      <c r="Y107" s="13" t="e">
        <f>_xlfn.IFNA(ROUND(VLOOKUP($B107-Y$5,#REF!,2,0)+HLOOKUP(Y$5,#REF!,2,0),0),"")</f>
        <v>#REF!</v>
      </c>
      <c r="Z107" s="13" t="e">
        <f>_xlfn.IFNA(ROUND(VLOOKUP($B107-Z$5,#REF!,2,0)+HLOOKUP(Z$5,#REF!,2,0),0),"")</f>
        <v>#REF!</v>
      </c>
      <c r="AA107" s="14" t="e">
        <f>_xlfn.IFNA(ROUND(VLOOKUP($B107-AA$5,#REF!,2,0)+HLOOKUP(AA$5,#REF!,2,0),0),"")</f>
        <v>#REF!</v>
      </c>
      <c r="AB107" s="10"/>
      <c r="AC107" s="10" t="e">
        <f>MIN(C107:AA107)</f>
        <v>#REF!</v>
      </c>
      <c r="AD107" s="10" t="e">
        <f>MAX(C107:AA107)</f>
        <v>#REF!</v>
      </c>
      <c r="AE107" s="10" t="e">
        <f>IF(AC107=AD107,MAX(C107:AA107),MIN(C107:AA107)&amp;" ~ "&amp;MAX(C107:AA107))</f>
        <v>#REF!</v>
      </c>
      <c r="AF107" s="10" t="e">
        <f t="shared" si="13"/>
        <v>#REF!</v>
      </c>
      <c r="AG107" s="10" t="e">
        <f t="shared" si="13"/>
        <v>#REF!</v>
      </c>
      <c r="AH107" s="10" t="e">
        <f t="shared" si="14"/>
        <v>#REF!</v>
      </c>
      <c r="AI107" s="10" t="e">
        <f t="shared" si="9"/>
        <v>#REF!</v>
      </c>
    </row>
  </sheetData>
  <mergeCells count="2">
    <mergeCell ref="C2:E2"/>
    <mergeCell ref="C3:E3"/>
  </mergeCells>
  <phoneticPr fontId="1" type="noConversion"/>
  <conditionalFormatting sqref="B6:B106">
    <cfRule type="expression" dxfId="5" priority="2">
      <formula>OR(AND(#REF!=0,OR(#REF!=$N$6:$N$13)),AND(#REF!&gt;0,OR(#REF!=$N$6:$N$13)))</formula>
    </cfRule>
  </conditionalFormatting>
  <conditionalFormatting sqref="C6:AD107">
    <cfRule type="expression" dxfId="4" priority="1">
      <formula>OR(#REF!=$N$6:$N$13)</formula>
    </cfRule>
  </conditionalFormatting>
  <pageMargins left="0.7" right="0.7" top="0.75" bottom="0.75" header="0.3" footer="0.3"/>
  <pageSetup paperSize="9" scale="2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AA44-B5FB-4243-804A-E94C1AC86BAC}">
  <sheetPr>
    <tabColor rgb="FF00B050"/>
    <pageSetUpPr fitToPage="1"/>
  </sheetPr>
  <dimension ref="A1:AN107"/>
  <sheetViews>
    <sheetView zoomScale="85" zoomScaleNormal="85" workbookViewId="0">
      <selection activeCell="C2" sqref="C2:E2"/>
    </sheetView>
  </sheetViews>
  <sheetFormatPr defaultRowHeight="17" x14ac:dyDescent="0.45"/>
  <cols>
    <col min="2" max="28" width="14.08203125" customWidth="1"/>
    <col min="29" max="30" width="17.08203125" hidden="1" customWidth="1"/>
    <col min="31" max="35" width="11.25" style="10" hidden="1" customWidth="1"/>
    <col min="36" max="36" width="13.33203125" style="10" hidden="1" customWidth="1"/>
    <col min="37" max="39" width="8.6640625" hidden="1" customWidth="1"/>
  </cols>
  <sheetData>
    <row r="1" spans="1:40" ht="17.5" thickBot="1" x14ac:dyDescent="0.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40" ht="21" customHeight="1" x14ac:dyDescent="0.45">
      <c r="A2" s="7"/>
      <c r="B2" s="2" t="s">
        <v>12</v>
      </c>
      <c r="C2" s="456" t="s">
        <v>75</v>
      </c>
      <c r="D2" s="457"/>
      <c r="E2" s="45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E2"/>
      <c r="AF2"/>
      <c r="AG2"/>
      <c r="AH2"/>
      <c r="AI2"/>
      <c r="AJ2"/>
    </row>
    <row r="3" spans="1:40" ht="21" customHeight="1" thickBot="1" x14ac:dyDescent="0.5">
      <c r="A3" s="7"/>
      <c r="B3" s="1" t="s">
        <v>2</v>
      </c>
      <c r="C3" s="459" t="s">
        <v>133</v>
      </c>
      <c r="D3" s="460"/>
      <c r="E3" s="46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E3"/>
      <c r="AF3"/>
      <c r="AG3"/>
      <c r="AH3"/>
      <c r="AI3"/>
      <c r="AJ3"/>
    </row>
    <row r="4" spans="1:40" ht="21" customHeight="1" thickBot="1" x14ac:dyDescent="0.5">
      <c r="A4" s="7"/>
      <c r="B4" s="5"/>
      <c r="C4" s="5"/>
      <c r="D4" s="5"/>
      <c r="E4" s="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40" ht="21" customHeight="1" thickBot="1" x14ac:dyDescent="0.5">
      <c r="A5" s="7"/>
      <c r="B5" s="125" t="s">
        <v>20</v>
      </c>
      <c r="C5" s="127">
        <v>26</v>
      </c>
      <c r="D5" s="128">
        <v>24</v>
      </c>
      <c r="E5" s="128">
        <v>23</v>
      </c>
      <c r="F5" s="128">
        <v>22</v>
      </c>
      <c r="G5" s="128">
        <v>21</v>
      </c>
      <c r="H5" s="128">
        <v>20</v>
      </c>
      <c r="I5" s="128">
        <v>19</v>
      </c>
      <c r="J5" s="128">
        <v>18</v>
      </c>
      <c r="K5" s="128">
        <v>17</v>
      </c>
      <c r="L5" s="128">
        <v>16</v>
      </c>
      <c r="M5" s="128">
        <v>15</v>
      </c>
      <c r="N5" s="128">
        <v>14</v>
      </c>
      <c r="O5" s="128">
        <v>13</v>
      </c>
      <c r="P5" s="128">
        <v>12</v>
      </c>
      <c r="Q5" s="128">
        <v>11</v>
      </c>
      <c r="R5" s="128">
        <v>10</v>
      </c>
      <c r="S5" s="128">
        <v>9</v>
      </c>
      <c r="T5" s="128">
        <v>8</v>
      </c>
      <c r="U5" s="128">
        <v>7</v>
      </c>
      <c r="V5" s="128">
        <v>6</v>
      </c>
      <c r="W5" s="128">
        <v>5</v>
      </c>
      <c r="X5" s="128">
        <v>4</v>
      </c>
      <c r="Y5" s="128">
        <v>3</v>
      </c>
      <c r="Z5" s="128">
        <v>2</v>
      </c>
      <c r="AA5" s="129">
        <v>0</v>
      </c>
      <c r="AB5" s="10"/>
      <c r="AC5" s="10" t="s">
        <v>16</v>
      </c>
      <c r="AD5" s="10" t="s">
        <v>17</v>
      </c>
      <c r="AE5" s="10" t="s">
        <v>13</v>
      </c>
      <c r="AF5" s="10" t="s">
        <v>18</v>
      </c>
      <c r="AG5" s="10" t="s">
        <v>19</v>
      </c>
      <c r="AH5" s="10" t="s">
        <v>35</v>
      </c>
      <c r="AI5" s="10" t="s">
        <v>36</v>
      </c>
      <c r="AJ5" s="10" t="s">
        <v>15</v>
      </c>
    </row>
    <row r="6" spans="1:40" ht="21" customHeight="1" x14ac:dyDescent="0.45">
      <c r="A6" s="7"/>
      <c r="B6" s="126">
        <v>100</v>
      </c>
      <c r="C6" s="47">
        <f>IF(OR($B6-C$5&gt;74, $B6-C$5=73, $B6-C$5=1, $B6-C$5&lt;0),"",ROUND(($B6-C$5)*'점수 계산기'!$C$27+C$5*'점수 계산기'!$C$30+'점수 계산기'!$C$33,0))</f>
        <v>147</v>
      </c>
      <c r="D6" s="53" t="str">
        <f>IF(OR($B6-D$5&gt;74, $B6-D$5=73, $B6-D$5=1, $B6-D$5&lt;0),"",ROUND(($B6-D$5)*'점수 계산기'!$C$27+D$5*'점수 계산기'!$C$30+'점수 계산기'!$C$33,0))</f>
        <v/>
      </c>
      <c r="E6" s="53" t="str">
        <f>IF(OR($B6-E$5&gt;74, $B6-E$5=73, $B6-E$5=1, $B6-E$5&lt;0),"",ROUND(($B6-E$5)*'점수 계산기'!$C$27+E$5*'점수 계산기'!$C$30+'점수 계산기'!$C$33,0))</f>
        <v/>
      </c>
      <c r="F6" s="53" t="str">
        <f>IF(OR($B6-F$5&gt;74, $B6-F$5=73, $B6-F$5=1, $B6-F$5&lt;0),"",ROUND(($B6-F$5)*'점수 계산기'!$C$27+F$5*'점수 계산기'!$C$30+'점수 계산기'!$C$33,0))</f>
        <v/>
      </c>
      <c r="G6" s="53" t="str">
        <f>IF(OR($B6-G$5&gt;74, $B6-G$5=73, $B6-G$5=1, $B6-G$5&lt;0),"",ROUND(($B6-G$5)*'점수 계산기'!$C$27+G$5*'점수 계산기'!$C$30+'점수 계산기'!$C$33,0))</f>
        <v/>
      </c>
      <c r="H6" s="53" t="str">
        <f>IF(OR($B6-H$5&gt;74, $B6-H$5=73, $B6-H$5=1, $B6-H$5&lt;0),"",ROUND(($B6-H$5)*'점수 계산기'!$C$27+H$5*'점수 계산기'!$C$30+'점수 계산기'!$C$33,0))</f>
        <v/>
      </c>
      <c r="I6" s="53" t="str">
        <f>IF(OR($B6-I$5&gt;74, $B6-I$5=73, $B6-I$5=1, $B6-I$5&lt;0),"",ROUND(($B6-I$5)*'점수 계산기'!$C$27+I$5*'점수 계산기'!$C$30+'점수 계산기'!$C$33,0))</f>
        <v/>
      </c>
      <c r="J6" s="53" t="str">
        <f>IF(OR($B6-J$5&gt;74, $B6-J$5=73, $B6-J$5=1, $B6-J$5&lt;0),"",ROUND(($B6-J$5)*'점수 계산기'!$C$27+J$5*'점수 계산기'!$C$30+'점수 계산기'!$C$33,0))</f>
        <v/>
      </c>
      <c r="K6" s="53" t="str">
        <f>IF(OR($B6-K$5&gt;74, $B6-K$5=73, $B6-K$5=1, $B6-K$5&lt;0),"",ROUND(($B6-K$5)*'점수 계산기'!$C$27+K$5*'점수 계산기'!$C$30+'점수 계산기'!$C$33,0))</f>
        <v/>
      </c>
      <c r="L6" s="53" t="str">
        <f>IF(OR($B6-L$5&gt;74, $B6-L$5=73, $B6-L$5=1, $B6-L$5&lt;0),"",ROUND(($B6-L$5)*'점수 계산기'!$C$27+L$5*'점수 계산기'!$C$30+'점수 계산기'!$C$33,0))</f>
        <v/>
      </c>
      <c r="M6" s="53" t="str">
        <f>IF(OR($B6-M$5&gt;74, $B6-M$5=73, $B6-M$5=1, $B6-M$5&lt;0),"",ROUND(($B6-M$5)*'점수 계산기'!$C$27+M$5*'점수 계산기'!$C$30+'점수 계산기'!$C$33,0))</f>
        <v/>
      </c>
      <c r="N6" s="53" t="str">
        <f>IF(OR($B6-N$5&gt;74, $B6-N$5=73, $B6-N$5=1, $B6-N$5&lt;0),"",ROUND(($B6-N$5)*'점수 계산기'!$C$27+N$5*'점수 계산기'!$C$30+'점수 계산기'!$C$33,0))</f>
        <v/>
      </c>
      <c r="O6" s="53" t="str">
        <f>IF(OR($B6-O$5&gt;74, $B6-O$5=73, $B6-O$5=1, $B6-O$5&lt;0),"",ROUND(($B6-O$5)*'점수 계산기'!$C$27+O$5*'점수 계산기'!$C$30+'점수 계산기'!$C$33,0))</f>
        <v/>
      </c>
      <c r="P6" s="53" t="str">
        <f>IF(OR($B6-P$5&gt;74, $B6-P$5=73, $B6-P$5=1, $B6-P$5&lt;0),"",ROUND(($B6-P$5)*'점수 계산기'!$C$27+P$5*'점수 계산기'!$C$30+'점수 계산기'!$C$33,0))</f>
        <v/>
      </c>
      <c r="Q6" s="53" t="str">
        <f>IF(OR($B6-Q$5&gt;74, $B6-Q$5=73, $B6-Q$5=1, $B6-Q$5&lt;0),"",ROUND(($B6-Q$5)*'점수 계산기'!$C$27+Q$5*'점수 계산기'!$C$30+'점수 계산기'!$C$33,0))</f>
        <v/>
      </c>
      <c r="R6" s="53" t="str">
        <f>IF(OR($B6-R$5&gt;74, $B6-R$5=73, $B6-R$5=1, $B6-R$5&lt;0),"",ROUND(($B6-R$5)*'점수 계산기'!$C$27+R$5*'점수 계산기'!$C$30+'점수 계산기'!$C$33,0))</f>
        <v/>
      </c>
      <c r="S6" s="53" t="str">
        <f>IF(OR($B6-S$5&gt;74, $B6-S$5=73, $B6-S$5=1, $B6-S$5&lt;0),"",ROUND(($B6-S$5)*'점수 계산기'!$C$27+S$5*'점수 계산기'!$C$30+'점수 계산기'!$C$33,0))</f>
        <v/>
      </c>
      <c r="T6" s="53" t="str">
        <f>IF(OR($B6-T$5&gt;74, $B6-T$5=73, $B6-T$5=1, $B6-T$5&lt;0),"",ROUND(($B6-T$5)*'점수 계산기'!$C$27+T$5*'점수 계산기'!$C$30+'점수 계산기'!$C$33,0))</f>
        <v/>
      </c>
      <c r="U6" s="53" t="str">
        <f>IF(OR($B6-U$5&gt;74, $B6-U$5=73, $B6-U$5=1, $B6-U$5&lt;0),"",ROUND(($B6-U$5)*'점수 계산기'!$C$27+U$5*'점수 계산기'!$C$30+'점수 계산기'!$C$33,0))</f>
        <v/>
      </c>
      <c r="V6" s="53" t="str">
        <f>IF(OR($B6-V$5&gt;74, $B6-V$5=73, $B6-V$5=1, $B6-V$5&lt;0),"",ROUND(($B6-V$5)*'점수 계산기'!$C$27+V$5*'점수 계산기'!$C$30+'점수 계산기'!$C$33,0))</f>
        <v/>
      </c>
      <c r="W6" s="53" t="str">
        <f>IF(OR($B6-W$5&gt;74, $B6-W$5=73, $B6-W$5=1, $B6-W$5&lt;0),"",ROUND(($B6-W$5)*'점수 계산기'!$C$27+W$5*'점수 계산기'!$C$30+'점수 계산기'!$C$33,0))</f>
        <v/>
      </c>
      <c r="X6" s="53" t="str">
        <f>IF(OR($B6-X$5&gt;74, $B6-X$5=73, $B6-X$5=1, $B6-X$5&lt;0),"",ROUND(($B6-X$5)*'점수 계산기'!$C$27+X$5*'점수 계산기'!$C$30+'점수 계산기'!$C$33,0))</f>
        <v/>
      </c>
      <c r="Y6" s="53" t="str">
        <f>IF(OR($B6-Y$5&gt;74, $B6-Y$5=73, $B6-Y$5=1, $B6-Y$5&lt;0),"",ROUND(($B6-Y$5)*'점수 계산기'!$C$27+Y$5*'점수 계산기'!$C$30+'점수 계산기'!$C$33,0))</f>
        <v/>
      </c>
      <c r="Z6" s="53" t="str">
        <f>IF(OR($B6-Z$5&gt;74, $B6-Z$5=73, $B6-Z$5=1, $B6-Z$5&lt;0),"",ROUND(($B6-Z$5)*'점수 계산기'!$C$27+Z$5*'점수 계산기'!$C$30+'점수 계산기'!$C$33,0))</f>
        <v/>
      </c>
      <c r="AA6" s="54" t="str">
        <f>IF(OR($B6-AA$5&gt;74, $B6-AA$5=73, $B6-AA$5=1, $B6-AA$5&lt;0),"",ROUND(($B6-AA$5)*'점수 계산기'!$C$27+AA$5*'점수 계산기'!$C$30+'점수 계산기'!$C$33,0))</f>
        <v/>
      </c>
      <c r="AB6" s="10"/>
      <c r="AC6" s="10">
        <f>MIN(C6:AA6)</f>
        <v>147</v>
      </c>
      <c r="AD6" s="10">
        <f>MAX(C6:AA6)</f>
        <v>147</v>
      </c>
      <c r="AE6" s="10">
        <f>IF(AC6=AD6,MAX(C6:AA6),MIN(C6:AA6)&amp;" ~ "&amp;MAX(C6:AA6))</f>
        <v>147</v>
      </c>
      <c r="AF6" s="10">
        <f>IF(ROUND(AC6,0)&gt;=$AM$6,1,IF(ROUND(AC6,0)&gt;=$AM$7,2,IF(ROUND(AC6,0)&gt;=$AM$8,3,IF(ROUND(AC6,0)&gt;=$AM$9,4,IF(ROUND(AC6,0)&gt;=$AM$10,5,IF(ROUND(AC6,0)&gt;=$AM$11,6,IF(ROUND(AC6,0)&gt;=$AM$12,7,IF(ROUND(AC6,0)&gt;=$AM$13,8,9))))))))</f>
        <v>1</v>
      </c>
      <c r="AG6" s="10">
        <f>IF(ROUND(AD6,0)&gt;=$AM$6,1,IF(ROUND(AD6,0)&gt;=$AM$7,2,IF(ROUND(AD6,0)&gt;=$AM$8,3,IF(ROUND(AD6,0)&gt;=$AM$9,4,IF(ROUND(AD6,0)&gt;=$AM$10,5,IF(ROUND(AD6,0)&gt;=$AM$11,6,IF(ROUND(AD6,0)&gt;=$AM$12,7,IF(ROUND(AD6,0)&gt;=$AM$13,8,9))))))))</f>
        <v>1</v>
      </c>
      <c r="AH6" s="10">
        <f>IF(AF6=AG6,AF6,AF6&amp;" ~ "&amp;AG6)</f>
        <v>1</v>
      </c>
      <c r="AI6" s="10" t="str">
        <f>IF(AF6=AG6, AG6&amp;"등급", "조건부 "&amp;AG6&amp;"등급")</f>
        <v>1등급</v>
      </c>
      <c r="AJ6" s="11" t="e">
        <f>IF(AC6=AD6,VLOOKUP(AE6,'인원 입력 기능'!$B$5:$F$102,6,0), VLOOKUP(AC6,'인원 입력 기능'!$B$5:$F$102,6,0)&amp;" ~ "&amp;VLOOKUP(AD6,'인원 입력 기능'!$B$5:$F$102,6,0))</f>
        <v>#REF!</v>
      </c>
      <c r="AL6" s="10">
        <v>1</v>
      </c>
      <c r="AM6" s="10">
        <v>133</v>
      </c>
      <c r="AN6">
        <f>'확률과 통계 차트'!AM6</f>
        <v>137</v>
      </c>
    </row>
    <row r="7" spans="1:40" ht="21" customHeight="1" x14ac:dyDescent="0.45">
      <c r="A7" s="7"/>
      <c r="B7" s="81">
        <v>99</v>
      </c>
      <c r="C7" s="60" t="str">
        <f>IF(OR($B7-C$5&gt;74, $B7-C$5=73, $B7-C$5=1, $B7-C$5&lt;0),"",ROUND(($B7-C$5)*'점수 계산기'!$C$27+C$5*'점수 계산기'!$C$30+'점수 계산기'!$C$33,0))</f>
        <v/>
      </c>
      <c r="D7" s="48" t="str">
        <f>IF(OR($B7-D$5&gt;74, $B7-D$5=73, $B7-D$5=1, $B7-D$5&lt;0),"",ROUND(($B7-D$5)*'점수 계산기'!$C$27+D$5*'점수 계산기'!$C$30+'점수 계산기'!$C$33,0))</f>
        <v/>
      </c>
      <c r="E7" s="48" t="str">
        <f>IF(OR($B7-E$5&gt;74, $B7-E$5=73, $B7-E$5=1, $B7-E$5&lt;0),"",ROUND(($B7-E$5)*'점수 계산기'!$C$27+E$5*'점수 계산기'!$C$30+'점수 계산기'!$C$33,0))</f>
        <v/>
      </c>
      <c r="F7" s="48" t="str">
        <f>IF(OR($B7-F$5&gt;74, $B7-F$5=73, $B7-F$5=1, $B7-F$5&lt;0),"",ROUND(($B7-F$5)*'점수 계산기'!$C$27+F$5*'점수 계산기'!$C$30+'점수 계산기'!$C$33,0))</f>
        <v/>
      </c>
      <c r="G7" s="48" t="str">
        <f>IF(OR($B7-G$5&gt;74, $B7-G$5=73, $B7-G$5=1, $B7-G$5&lt;0),"",ROUND(($B7-G$5)*'점수 계산기'!$C$27+G$5*'점수 계산기'!$C$30+'점수 계산기'!$C$33,0))</f>
        <v/>
      </c>
      <c r="H7" s="48" t="str">
        <f>IF(OR($B7-H$5&gt;74, $B7-H$5=73, $B7-H$5=1, $B7-H$5&lt;0),"",ROUND(($B7-H$5)*'점수 계산기'!$C$27+H$5*'점수 계산기'!$C$30+'점수 계산기'!$C$33,0))</f>
        <v/>
      </c>
      <c r="I7" s="48" t="str">
        <f>IF(OR($B7-I$5&gt;74, $B7-I$5=73, $B7-I$5=1, $B7-I$5&lt;0),"",ROUND(($B7-I$5)*'점수 계산기'!$C$27+I$5*'점수 계산기'!$C$30+'점수 계산기'!$C$33,0))</f>
        <v/>
      </c>
      <c r="J7" s="48" t="str">
        <f>IF(OR($B7-J$5&gt;74, $B7-J$5=73, $B7-J$5=1, $B7-J$5&lt;0),"",ROUND(($B7-J$5)*'점수 계산기'!$C$27+J$5*'점수 계산기'!$C$30+'점수 계산기'!$C$33,0))</f>
        <v/>
      </c>
      <c r="K7" s="48" t="str">
        <f>IF(OR($B7-K$5&gt;74, $B7-K$5=73, $B7-K$5=1, $B7-K$5&lt;0),"",ROUND(($B7-K$5)*'점수 계산기'!$C$27+K$5*'점수 계산기'!$C$30+'점수 계산기'!$C$33,0))</f>
        <v/>
      </c>
      <c r="L7" s="48" t="str">
        <f>IF(OR($B7-L$5&gt;74, $B7-L$5=73, $B7-L$5=1, $B7-L$5&lt;0),"",ROUND(($B7-L$5)*'점수 계산기'!$C$27+L$5*'점수 계산기'!$C$30+'점수 계산기'!$C$33,0))</f>
        <v/>
      </c>
      <c r="M7" s="48" t="str">
        <f>IF(OR($B7-M$5&gt;74, $B7-M$5=73, $B7-M$5=1, $B7-M$5&lt;0),"",ROUND(($B7-M$5)*'점수 계산기'!$C$27+M$5*'점수 계산기'!$C$30+'점수 계산기'!$C$33,0))</f>
        <v/>
      </c>
      <c r="N7" s="48" t="str">
        <f>IF(OR($B7-N$5&gt;74, $B7-N$5=73, $B7-N$5=1, $B7-N$5&lt;0),"",ROUND(($B7-N$5)*'점수 계산기'!$C$27+N$5*'점수 계산기'!$C$30+'점수 계산기'!$C$33,0))</f>
        <v/>
      </c>
      <c r="O7" s="48" t="str">
        <f>IF(OR($B7-O$5&gt;74, $B7-O$5=73, $B7-O$5=1, $B7-O$5&lt;0),"",ROUND(($B7-O$5)*'점수 계산기'!$C$27+O$5*'점수 계산기'!$C$30+'점수 계산기'!$C$33,0))</f>
        <v/>
      </c>
      <c r="P7" s="48" t="str">
        <f>IF(OR($B7-P$5&gt;74, $B7-P$5=73, $B7-P$5=1, $B7-P$5&lt;0),"",ROUND(($B7-P$5)*'점수 계산기'!$C$27+P$5*'점수 계산기'!$C$30+'점수 계산기'!$C$33,0))</f>
        <v/>
      </c>
      <c r="Q7" s="48" t="str">
        <f>IF(OR($B7-Q$5&gt;74, $B7-Q$5=73, $B7-Q$5=1, $B7-Q$5&lt;0),"",ROUND(($B7-Q$5)*'점수 계산기'!$C$27+Q$5*'점수 계산기'!$C$30+'점수 계산기'!$C$33,0))</f>
        <v/>
      </c>
      <c r="R7" s="48" t="str">
        <f>IF(OR($B7-R$5&gt;74, $B7-R$5=73, $B7-R$5=1, $B7-R$5&lt;0),"",ROUND(($B7-R$5)*'점수 계산기'!$C$27+R$5*'점수 계산기'!$C$30+'점수 계산기'!$C$33,0))</f>
        <v/>
      </c>
      <c r="S7" s="48" t="str">
        <f>IF(OR($B7-S$5&gt;74, $B7-S$5=73, $B7-S$5=1, $B7-S$5&lt;0),"",ROUND(($B7-S$5)*'점수 계산기'!$C$27+S$5*'점수 계산기'!$C$30+'점수 계산기'!$C$33,0))</f>
        <v/>
      </c>
      <c r="T7" s="48" t="str">
        <f>IF(OR($B7-T$5&gt;74, $B7-T$5=73, $B7-T$5=1, $B7-T$5&lt;0),"",ROUND(($B7-T$5)*'점수 계산기'!$C$27+T$5*'점수 계산기'!$C$30+'점수 계산기'!$C$33,0))</f>
        <v/>
      </c>
      <c r="U7" s="48" t="str">
        <f>IF(OR($B7-U$5&gt;74, $B7-U$5=73, $B7-U$5=1, $B7-U$5&lt;0),"",ROUND(($B7-U$5)*'점수 계산기'!$C$27+U$5*'점수 계산기'!$C$30+'점수 계산기'!$C$33,0))</f>
        <v/>
      </c>
      <c r="V7" s="48" t="str">
        <f>IF(OR($B7-V$5&gt;74, $B7-V$5=73, $B7-V$5=1, $B7-V$5&lt;0),"",ROUND(($B7-V$5)*'점수 계산기'!$C$27+V$5*'점수 계산기'!$C$30+'점수 계산기'!$C$33,0))</f>
        <v/>
      </c>
      <c r="W7" s="48" t="str">
        <f>IF(OR($B7-W$5&gt;74, $B7-W$5=73, $B7-W$5=1, $B7-W$5&lt;0),"",ROUND(($B7-W$5)*'점수 계산기'!$C$27+W$5*'점수 계산기'!$C$30+'점수 계산기'!$C$33,0))</f>
        <v/>
      </c>
      <c r="X7" s="48" t="str">
        <f>IF(OR($B7-X$5&gt;74, $B7-X$5=73, $B7-X$5=1, $B7-X$5&lt;0),"",ROUND(($B7-X$5)*'점수 계산기'!$C$27+X$5*'점수 계산기'!$C$30+'점수 계산기'!$C$33,0))</f>
        <v/>
      </c>
      <c r="Y7" s="48" t="str">
        <f>IF(OR($B7-Y$5&gt;74, $B7-Y$5=73, $B7-Y$5=1, $B7-Y$5&lt;0),"",ROUND(($B7-Y$5)*'점수 계산기'!$C$27+Y$5*'점수 계산기'!$C$30+'점수 계산기'!$C$33,0))</f>
        <v/>
      </c>
      <c r="Z7" s="48" t="str">
        <f>IF(OR($B7-Z$5&gt;74, $B7-Z$5=73, $B7-Z$5=1, $B7-Z$5&lt;0),"",ROUND(($B7-Z$5)*'점수 계산기'!$C$27+Z$5*'점수 계산기'!$C$30+'점수 계산기'!$C$33,0))</f>
        <v/>
      </c>
      <c r="AA7" s="55" t="str">
        <f>IF(OR($B7-AA$5&gt;74, $B7-AA$5=73, $B7-AA$5=1, $B7-AA$5&lt;0),"",ROUND(($B7-AA$5)*'점수 계산기'!$C$27+AA$5*'점수 계산기'!$C$30+'점수 계산기'!$C$33,0))</f>
        <v/>
      </c>
      <c r="AB7" s="10"/>
      <c r="AC7" s="10"/>
      <c r="AD7" s="10"/>
      <c r="AI7" s="10" t="str">
        <f t="shared" ref="AI7:AI70" si="0">IF(AF7=AG7, AG7&amp;"등급", "조건부 "&amp;AG7&amp;"등급")</f>
        <v>등급</v>
      </c>
      <c r="AJ7" s="11"/>
      <c r="AL7" s="10">
        <v>2</v>
      </c>
      <c r="AM7" s="10">
        <v>126</v>
      </c>
      <c r="AN7">
        <f>'확률과 통계 차트'!AM7</f>
        <v>127</v>
      </c>
    </row>
    <row r="8" spans="1:40" ht="21" customHeight="1" x14ac:dyDescent="0.45">
      <c r="A8" s="7"/>
      <c r="B8" s="81">
        <v>98</v>
      </c>
      <c r="C8" s="60">
        <f>IF(OR($B8-C$5&gt;74, $B8-C$5=73, $B8-C$5=1, $B8-C$5&lt;0),"",ROUND(($B8-C$5)*'점수 계산기'!$C$27+C$5*'점수 계산기'!$C$30+'점수 계산기'!$C$33,0))</f>
        <v>145</v>
      </c>
      <c r="D8" s="48">
        <f>IF(OR($B8-D$5&gt;74, $B8-D$5=73, $B8-D$5=1, $B8-D$5&lt;0),"",ROUND(($B8-D$5)*'점수 계산기'!$C$27+D$5*'점수 계산기'!$C$30+'점수 계산기'!$C$33,0))</f>
        <v>145</v>
      </c>
      <c r="E8" s="48" t="str">
        <f>IF(OR($B8-E$5&gt;74, $B8-E$5=73, $B8-E$5=1, $B8-E$5&lt;0),"",ROUND(($B8-E$5)*'점수 계산기'!$C$27+E$5*'점수 계산기'!$C$30+'점수 계산기'!$C$33,0))</f>
        <v/>
      </c>
      <c r="F8" s="48" t="str">
        <f>IF(OR($B8-F$5&gt;74, $B8-F$5=73, $B8-F$5=1, $B8-F$5&lt;0),"",ROUND(($B8-F$5)*'점수 계산기'!$C$27+F$5*'점수 계산기'!$C$30+'점수 계산기'!$C$33,0))</f>
        <v/>
      </c>
      <c r="G8" s="48" t="str">
        <f>IF(OR($B8-G$5&gt;74, $B8-G$5=73, $B8-G$5=1, $B8-G$5&lt;0),"",ROUND(($B8-G$5)*'점수 계산기'!$C$27+G$5*'점수 계산기'!$C$30+'점수 계산기'!$C$33,0))</f>
        <v/>
      </c>
      <c r="H8" s="48" t="str">
        <f>IF(OR($B8-H$5&gt;74, $B8-H$5=73, $B8-H$5=1, $B8-H$5&lt;0),"",ROUND(($B8-H$5)*'점수 계산기'!$C$27+H$5*'점수 계산기'!$C$30+'점수 계산기'!$C$33,0))</f>
        <v/>
      </c>
      <c r="I8" s="48" t="str">
        <f>IF(OR($B8-I$5&gt;74, $B8-I$5=73, $B8-I$5=1, $B8-I$5&lt;0),"",ROUND(($B8-I$5)*'점수 계산기'!$C$27+I$5*'점수 계산기'!$C$30+'점수 계산기'!$C$33,0))</f>
        <v/>
      </c>
      <c r="J8" s="48" t="str">
        <f>IF(OR($B8-J$5&gt;74, $B8-J$5=73, $B8-J$5=1, $B8-J$5&lt;0),"",ROUND(($B8-J$5)*'점수 계산기'!$C$27+J$5*'점수 계산기'!$C$30+'점수 계산기'!$C$33,0))</f>
        <v/>
      </c>
      <c r="K8" s="48" t="str">
        <f>IF(OR($B8-K$5&gt;74, $B8-K$5=73, $B8-K$5=1, $B8-K$5&lt;0),"",ROUND(($B8-K$5)*'점수 계산기'!$C$27+K$5*'점수 계산기'!$C$30+'점수 계산기'!$C$33,0))</f>
        <v/>
      </c>
      <c r="L8" s="48" t="str">
        <f>IF(OR($B8-L$5&gt;74, $B8-L$5=73, $B8-L$5=1, $B8-L$5&lt;0),"",ROUND(($B8-L$5)*'점수 계산기'!$C$27+L$5*'점수 계산기'!$C$30+'점수 계산기'!$C$33,0))</f>
        <v/>
      </c>
      <c r="M8" s="48" t="str">
        <f>IF(OR($B8-M$5&gt;74, $B8-M$5=73, $B8-M$5=1, $B8-M$5&lt;0),"",ROUND(($B8-M$5)*'점수 계산기'!$C$27+M$5*'점수 계산기'!$C$30+'점수 계산기'!$C$33,0))</f>
        <v/>
      </c>
      <c r="N8" s="48" t="str">
        <f>IF(OR($B8-N$5&gt;74, $B8-N$5=73, $B8-N$5=1, $B8-N$5&lt;0),"",ROUND(($B8-N$5)*'점수 계산기'!$C$27+N$5*'점수 계산기'!$C$30+'점수 계산기'!$C$33,0))</f>
        <v/>
      </c>
      <c r="O8" s="48" t="str">
        <f>IF(OR($B8-O$5&gt;74, $B8-O$5=73, $B8-O$5=1, $B8-O$5&lt;0),"",ROUND(($B8-O$5)*'점수 계산기'!$C$27+O$5*'점수 계산기'!$C$30+'점수 계산기'!$C$33,0))</f>
        <v/>
      </c>
      <c r="P8" s="48" t="str">
        <f>IF(OR($B8-P$5&gt;74, $B8-P$5=73, $B8-P$5=1, $B8-P$5&lt;0),"",ROUND(($B8-P$5)*'점수 계산기'!$C$27+P$5*'점수 계산기'!$C$30+'점수 계산기'!$C$33,0))</f>
        <v/>
      </c>
      <c r="Q8" s="48" t="str">
        <f>IF(OR($B8-Q$5&gt;74, $B8-Q$5=73, $B8-Q$5=1, $B8-Q$5&lt;0),"",ROUND(($B8-Q$5)*'점수 계산기'!$C$27+Q$5*'점수 계산기'!$C$30+'점수 계산기'!$C$33,0))</f>
        <v/>
      </c>
      <c r="R8" s="48" t="str">
        <f>IF(OR($B8-R$5&gt;74, $B8-R$5=73, $B8-R$5=1, $B8-R$5&lt;0),"",ROUND(($B8-R$5)*'점수 계산기'!$C$27+R$5*'점수 계산기'!$C$30+'점수 계산기'!$C$33,0))</f>
        <v/>
      </c>
      <c r="S8" s="48" t="str">
        <f>IF(OR($B8-S$5&gt;74, $B8-S$5=73, $B8-S$5=1, $B8-S$5&lt;0),"",ROUND(($B8-S$5)*'점수 계산기'!$C$27+S$5*'점수 계산기'!$C$30+'점수 계산기'!$C$33,0))</f>
        <v/>
      </c>
      <c r="T8" s="48" t="str">
        <f>IF(OR($B8-T$5&gt;74, $B8-T$5=73, $B8-T$5=1, $B8-T$5&lt;0),"",ROUND(($B8-T$5)*'점수 계산기'!$C$27+T$5*'점수 계산기'!$C$30+'점수 계산기'!$C$33,0))</f>
        <v/>
      </c>
      <c r="U8" s="48" t="str">
        <f>IF(OR($B8-U$5&gt;74, $B8-U$5=73, $B8-U$5=1, $B8-U$5&lt;0),"",ROUND(($B8-U$5)*'점수 계산기'!$C$27+U$5*'점수 계산기'!$C$30+'점수 계산기'!$C$33,0))</f>
        <v/>
      </c>
      <c r="V8" s="48" t="str">
        <f>IF(OR($B8-V$5&gt;74, $B8-V$5=73, $B8-V$5=1, $B8-V$5&lt;0),"",ROUND(($B8-V$5)*'점수 계산기'!$C$27+V$5*'점수 계산기'!$C$30+'점수 계산기'!$C$33,0))</f>
        <v/>
      </c>
      <c r="W8" s="48" t="str">
        <f>IF(OR($B8-W$5&gt;74, $B8-W$5=73, $B8-W$5=1, $B8-W$5&lt;0),"",ROUND(($B8-W$5)*'점수 계산기'!$C$27+W$5*'점수 계산기'!$C$30+'점수 계산기'!$C$33,0))</f>
        <v/>
      </c>
      <c r="X8" s="48" t="str">
        <f>IF(OR($B8-X$5&gt;74, $B8-X$5=73, $B8-X$5=1, $B8-X$5&lt;0),"",ROUND(($B8-X$5)*'점수 계산기'!$C$27+X$5*'점수 계산기'!$C$30+'점수 계산기'!$C$33,0))</f>
        <v/>
      </c>
      <c r="Y8" s="48" t="str">
        <f>IF(OR($B8-Y$5&gt;74, $B8-Y$5=73, $B8-Y$5=1, $B8-Y$5&lt;0),"",ROUND(($B8-Y$5)*'점수 계산기'!$C$27+Y$5*'점수 계산기'!$C$30+'점수 계산기'!$C$33,0))</f>
        <v/>
      </c>
      <c r="Z8" s="48" t="str">
        <f>IF(OR($B8-Z$5&gt;74, $B8-Z$5=73, $B8-Z$5=1, $B8-Z$5&lt;0),"",ROUND(($B8-Z$5)*'점수 계산기'!$C$27+Z$5*'점수 계산기'!$C$30+'점수 계산기'!$C$33,0))</f>
        <v/>
      </c>
      <c r="AA8" s="55" t="str">
        <f>IF(OR($B8-AA$5&gt;74, $B8-AA$5=73, $B8-AA$5=1, $B8-AA$5&lt;0),"",ROUND(($B8-AA$5)*'점수 계산기'!$C$27+AA$5*'점수 계산기'!$C$30+'점수 계산기'!$C$33,0))</f>
        <v/>
      </c>
      <c r="AB8" s="10"/>
      <c r="AC8" s="10">
        <f t="shared" ref="AC8:AC39" si="1">MIN(C8:AA8)</f>
        <v>145</v>
      </c>
      <c r="AD8" s="10">
        <f t="shared" ref="AD8:AD39" si="2">MAX(C8:AA8)</f>
        <v>145</v>
      </c>
      <c r="AE8" s="10">
        <f t="shared" ref="AE8:AE39" si="3">IF(AC8=AD8,MAX(C8:AA8),MIN(C8:AA8)&amp;" ~ "&amp;MAX(C8:AA8))</f>
        <v>145</v>
      </c>
      <c r="AF8" s="10">
        <f t="shared" ref="AF8:AG71" si="4">IF(ROUND(AC8,0)&gt;=$AM$6,1,IF(ROUND(AC8,0)&gt;=$AM$7,2,IF(ROUND(AC8,0)&gt;=$AM$8,3,IF(ROUND(AC8,0)&gt;=$AM$9,4,IF(ROUND(AC8,0)&gt;=$AM$10,5,IF(ROUND(AC8,0)&gt;=$AM$11,6,IF(ROUND(AC8,0)&gt;=$AM$12,7,IF(ROUND(AC8,0)&gt;=$AM$13,8,9))))))))</f>
        <v>1</v>
      </c>
      <c r="AG8" s="10">
        <f t="shared" si="4"/>
        <v>1</v>
      </c>
      <c r="AH8" s="10">
        <f t="shared" ref="AH8:AH71" si="5">IF(AF8=AG8,AF8,AF8&amp;" ~ "&amp;AG8)</f>
        <v>1</v>
      </c>
      <c r="AI8" s="10" t="str">
        <f t="shared" si="0"/>
        <v>1등급</v>
      </c>
      <c r="AJ8" s="11" t="e">
        <f>IF(AC8=AD8,VLOOKUP(AE8,'인원 입력 기능'!$B$5:$F$102,6,0), VLOOKUP(AC8,'인원 입력 기능'!$B$5:$F$102,6,0)&amp;" ~ "&amp;VLOOKUP(AD8,'인원 입력 기능'!$B$5:$F$102,6,0))</f>
        <v>#REF!</v>
      </c>
      <c r="AL8" s="10">
        <v>3</v>
      </c>
      <c r="AM8" s="10">
        <v>118</v>
      </c>
      <c r="AN8">
        <f>'확률과 통계 차트'!AM8</f>
        <v>117</v>
      </c>
    </row>
    <row r="9" spans="1:40" ht="21" customHeight="1" x14ac:dyDescent="0.45">
      <c r="A9" s="7"/>
      <c r="B9" s="81">
        <v>97</v>
      </c>
      <c r="C9" s="60">
        <f>IF(OR($B9-C$5&gt;74, $B9-C$5=73, $B9-C$5=1, $B9-C$5&lt;0),"",ROUND(($B9-C$5)*'점수 계산기'!$C$27+C$5*'점수 계산기'!$C$30+'점수 계산기'!$C$33,0))</f>
        <v>145</v>
      </c>
      <c r="D9" s="48" t="str">
        <f>IF(OR($B9-D$5&gt;74, $B9-D$5=73, $B9-D$5=1, $B9-D$5&lt;0),"",ROUND(($B9-D$5)*'점수 계산기'!$C$27+D$5*'점수 계산기'!$C$30+'점수 계산기'!$C$33,0))</f>
        <v/>
      </c>
      <c r="E9" s="48">
        <f>IF(OR($B9-E$5&gt;74, $B9-E$5=73, $B9-E$5=1, $B9-E$5&lt;0),"",ROUND(($B9-E$5)*'점수 계산기'!$C$27+E$5*'점수 계산기'!$C$30+'점수 계산기'!$C$33,0))</f>
        <v>144</v>
      </c>
      <c r="F9" s="48" t="str">
        <f>IF(OR($B9-F$5&gt;74, $B9-F$5=73, $B9-F$5=1, $B9-F$5&lt;0),"",ROUND(($B9-F$5)*'점수 계산기'!$C$27+F$5*'점수 계산기'!$C$30+'점수 계산기'!$C$33,0))</f>
        <v/>
      </c>
      <c r="G9" s="48" t="str">
        <f>IF(OR($B9-G$5&gt;74, $B9-G$5=73, $B9-G$5=1, $B9-G$5&lt;0),"",ROUND(($B9-G$5)*'점수 계산기'!$C$27+G$5*'점수 계산기'!$C$30+'점수 계산기'!$C$33,0))</f>
        <v/>
      </c>
      <c r="H9" s="48" t="str">
        <f>IF(OR($B9-H$5&gt;74, $B9-H$5=73, $B9-H$5=1, $B9-H$5&lt;0),"",ROUND(($B9-H$5)*'점수 계산기'!$C$27+H$5*'점수 계산기'!$C$30+'점수 계산기'!$C$33,0))</f>
        <v/>
      </c>
      <c r="I9" s="48" t="str">
        <f>IF(OR($B9-I$5&gt;74, $B9-I$5=73, $B9-I$5=1, $B9-I$5&lt;0),"",ROUND(($B9-I$5)*'점수 계산기'!$C$27+I$5*'점수 계산기'!$C$30+'점수 계산기'!$C$33,0))</f>
        <v/>
      </c>
      <c r="J9" s="48" t="str">
        <f>IF(OR($B9-J$5&gt;74, $B9-J$5=73, $B9-J$5=1, $B9-J$5&lt;0),"",ROUND(($B9-J$5)*'점수 계산기'!$C$27+J$5*'점수 계산기'!$C$30+'점수 계산기'!$C$33,0))</f>
        <v/>
      </c>
      <c r="K9" s="48" t="str">
        <f>IF(OR($B9-K$5&gt;74, $B9-K$5=73, $B9-K$5=1, $B9-K$5&lt;0),"",ROUND(($B9-K$5)*'점수 계산기'!$C$27+K$5*'점수 계산기'!$C$30+'점수 계산기'!$C$33,0))</f>
        <v/>
      </c>
      <c r="L9" s="48" t="str">
        <f>IF(OR($B9-L$5&gt;74, $B9-L$5=73, $B9-L$5=1, $B9-L$5&lt;0),"",ROUND(($B9-L$5)*'점수 계산기'!$C$27+L$5*'점수 계산기'!$C$30+'점수 계산기'!$C$33,0))</f>
        <v/>
      </c>
      <c r="M9" s="48" t="str">
        <f>IF(OR($B9-M$5&gt;74, $B9-M$5=73, $B9-M$5=1, $B9-M$5&lt;0),"",ROUND(($B9-M$5)*'점수 계산기'!$C$27+M$5*'점수 계산기'!$C$30+'점수 계산기'!$C$33,0))</f>
        <v/>
      </c>
      <c r="N9" s="48" t="str">
        <f>IF(OR($B9-N$5&gt;74, $B9-N$5=73, $B9-N$5=1, $B9-N$5&lt;0),"",ROUND(($B9-N$5)*'점수 계산기'!$C$27+N$5*'점수 계산기'!$C$30+'점수 계산기'!$C$33,0))</f>
        <v/>
      </c>
      <c r="O9" s="48" t="str">
        <f>IF(OR($B9-O$5&gt;74, $B9-O$5=73, $B9-O$5=1, $B9-O$5&lt;0),"",ROUND(($B9-O$5)*'점수 계산기'!$C$27+O$5*'점수 계산기'!$C$30+'점수 계산기'!$C$33,0))</f>
        <v/>
      </c>
      <c r="P9" s="48" t="str">
        <f>IF(OR($B9-P$5&gt;74, $B9-P$5=73, $B9-P$5=1, $B9-P$5&lt;0),"",ROUND(($B9-P$5)*'점수 계산기'!$C$27+P$5*'점수 계산기'!$C$30+'점수 계산기'!$C$33,0))</f>
        <v/>
      </c>
      <c r="Q9" s="48" t="str">
        <f>IF(OR($B9-Q$5&gt;74, $B9-Q$5=73, $B9-Q$5=1, $B9-Q$5&lt;0),"",ROUND(($B9-Q$5)*'점수 계산기'!$C$27+Q$5*'점수 계산기'!$C$30+'점수 계산기'!$C$33,0))</f>
        <v/>
      </c>
      <c r="R9" s="48" t="str">
        <f>IF(OR($B9-R$5&gt;74, $B9-R$5=73, $B9-R$5=1, $B9-R$5&lt;0),"",ROUND(($B9-R$5)*'점수 계산기'!$C$27+R$5*'점수 계산기'!$C$30+'점수 계산기'!$C$33,0))</f>
        <v/>
      </c>
      <c r="S9" s="48" t="str">
        <f>IF(OR($B9-S$5&gt;74, $B9-S$5=73, $B9-S$5=1, $B9-S$5&lt;0),"",ROUND(($B9-S$5)*'점수 계산기'!$C$27+S$5*'점수 계산기'!$C$30+'점수 계산기'!$C$33,0))</f>
        <v/>
      </c>
      <c r="T9" s="48" t="str">
        <f>IF(OR($B9-T$5&gt;74, $B9-T$5=73, $B9-T$5=1, $B9-T$5&lt;0),"",ROUND(($B9-T$5)*'점수 계산기'!$C$27+T$5*'점수 계산기'!$C$30+'점수 계산기'!$C$33,0))</f>
        <v/>
      </c>
      <c r="U9" s="48" t="str">
        <f>IF(OR($B9-U$5&gt;74, $B9-U$5=73, $B9-U$5=1, $B9-U$5&lt;0),"",ROUND(($B9-U$5)*'점수 계산기'!$C$27+U$5*'점수 계산기'!$C$30+'점수 계산기'!$C$33,0))</f>
        <v/>
      </c>
      <c r="V9" s="48" t="str">
        <f>IF(OR($B9-V$5&gt;74, $B9-V$5=73, $B9-V$5=1, $B9-V$5&lt;0),"",ROUND(($B9-V$5)*'점수 계산기'!$C$27+V$5*'점수 계산기'!$C$30+'점수 계산기'!$C$33,0))</f>
        <v/>
      </c>
      <c r="W9" s="48" t="str">
        <f>IF(OR($B9-W$5&gt;74, $B9-W$5=73, $B9-W$5=1, $B9-W$5&lt;0),"",ROUND(($B9-W$5)*'점수 계산기'!$C$27+W$5*'점수 계산기'!$C$30+'점수 계산기'!$C$33,0))</f>
        <v/>
      </c>
      <c r="X9" s="48" t="str">
        <f>IF(OR($B9-X$5&gt;74, $B9-X$5=73, $B9-X$5=1, $B9-X$5&lt;0),"",ROUND(($B9-X$5)*'점수 계산기'!$C$27+X$5*'점수 계산기'!$C$30+'점수 계산기'!$C$33,0))</f>
        <v/>
      </c>
      <c r="Y9" s="48" t="str">
        <f>IF(OR($B9-Y$5&gt;74, $B9-Y$5=73, $B9-Y$5=1, $B9-Y$5&lt;0),"",ROUND(($B9-Y$5)*'점수 계산기'!$C$27+Y$5*'점수 계산기'!$C$30+'점수 계산기'!$C$33,0))</f>
        <v/>
      </c>
      <c r="Z9" s="48" t="str">
        <f>IF(OR($B9-Z$5&gt;74, $B9-Z$5=73, $B9-Z$5=1, $B9-Z$5&lt;0),"",ROUND(($B9-Z$5)*'점수 계산기'!$C$27+Z$5*'점수 계산기'!$C$30+'점수 계산기'!$C$33,0))</f>
        <v/>
      </c>
      <c r="AA9" s="55" t="str">
        <f>IF(OR($B9-AA$5&gt;74, $B9-AA$5=73, $B9-AA$5=1, $B9-AA$5&lt;0),"",ROUND(($B9-AA$5)*'점수 계산기'!$C$27+AA$5*'점수 계산기'!$C$30+'점수 계산기'!$C$33,0))</f>
        <v/>
      </c>
      <c r="AB9" s="10"/>
      <c r="AC9" s="10">
        <f t="shared" si="1"/>
        <v>144</v>
      </c>
      <c r="AD9" s="10">
        <f t="shared" si="2"/>
        <v>145</v>
      </c>
      <c r="AE9" s="10" t="str">
        <f t="shared" si="3"/>
        <v>144 ~ 145</v>
      </c>
      <c r="AF9" s="10">
        <f t="shared" si="4"/>
        <v>1</v>
      </c>
      <c r="AG9" s="10">
        <f t="shared" si="4"/>
        <v>1</v>
      </c>
      <c r="AH9" s="10">
        <f t="shared" si="5"/>
        <v>1</v>
      </c>
      <c r="AI9" s="10" t="str">
        <f t="shared" si="0"/>
        <v>1등급</v>
      </c>
      <c r="AJ9" s="11" t="e">
        <f>IF(AC9=AD9,VLOOKUP(AE9,'인원 입력 기능'!$B$5:$F$102,6,0), VLOOKUP(AC9,'인원 입력 기능'!$B$5:$F$102,6,0)&amp;" ~ "&amp;VLOOKUP(AD9,'인원 입력 기능'!$B$5:$F$102,6,0))</f>
        <v>#REF!</v>
      </c>
      <c r="AL9" s="10">
        <v>4</v>
      </c>
      <c r="AM9" s="10">
        <v>108</v>
      </c>
      <c r="AN9">
        <f>'확률과 통계 차트'!AM9</f>
        <v>106</v>
      </c>
    </row>
    <row r="10" spans="1:40" ht="21" customHeight="1" x14ac:dyDescent="0.45">
      <c r="A10" s="7"/>
      <c r="B10" s="82">
        <v>96</v>
      </c>
      <c r="C10" s="61">
        <f>IF(OR($B10-C$5&gt;74, $B10-C$5=73, $B10-C$5=1, $B10-C$5&lt;0),"",ROUND(($B10-C$5)*'점수 계산기'!$C$27+C$5*'점수 계산기'!$C$30+'점수 계산기'!$C$33,0))</f>
        <v>144</v>
      </c>
      <c r="D10" s="49">
        <f>IF(OR($B10-D$5&gt;74, $B10-D$5=73, $B10-D$5=1, $B10-D$5&lt;0),"",ROUND(($B10-D$5)*'점수 계산기'!$C$27+D$5*'점수 계산기'!$C$30+'점수 계산기'!$C$33,0))</f>
        <v>144</v>
      </c>
      <c r="E10" s="49" t="str">
        <f>IF(OR($B10-E$5&gt;74, $B10-E$5=73, $B10-E$5=1, $B10-E$5&lt;0),"",ROUND(($B10-E$5)*'점수 계산기'!$C$27+E$5*'점수 계산기'!$C$30+'점수 계산기'!$C$33,0))</f>
        <v/>
      </c>
      <c r="F10" s="49">
        <f>IF(OR($B10-F$5&gt;74, $B10-F$5=73, $B10-F$5=1, $B10-F$5&lt;0),"",ROUND(($B10-F$5)*'점수 계산기'!$C$27+F$5*'점수 계산기'!$C$30+'점수 계산기'!$C$33,0))</f>
        <v>143</v>
      </c>
      <c r="G10" s="49" t="str">
        <f>IF(OR($B10-G$5&gt;74, $B10-G$5=73, $B10-G$5=1, $B10-G$5&lt;0),"",ROUND(($B10-G$5)*'점수 계산기'!$C$27+G$5*'점수 계산기'!$C$30+'점수 계산기'!$C$33,0))</f>
        <v/>
      </c>
      <c r="H10" s="49" t="str">
        <f>IF(OR($B10-H$5&gt;74, $B10-H$5=73, $B10-H$5=1, $B10-H$5&lt;0),"",ROUND(($B10-H$5)*'점수 계산기'!$C$27+H$5*'점수 계산기'!$C$30+'점수 계산기'!$C$33,0))</f>
        <v/>
      </c>
      <c r="I10" s="49" t="str">
        <f>IF(OR($B10-I$5&gt;74, $B10-I$5=73, $B10-I$5=1, $B10-I$5&lt;0),"",ROUND(($B10-I$5)*'점수 계산기'!$C$27+I$5*'점수 계산기'!$C$30+'점수 계산기'!$C$33,0))</f>
        <v/>
      </c>
      <c r="J10" s="49" t="str">
        <f>IF(OR($B10-J$5&gt;74, $B10-J$5=73, $B10-J$5=1, $B10-J$5&lt;0),"",ROUND(($B10-J$5)*'점수 계산기'!$C$27+J$5*'점수 계산기'!$C$30+'점수 계산기'!$C$33,0))</f>
        <v/>
      </c>
      <c r="K10" s="49" t="str">
        <f>IF(OR($B10-K$5&gt;74, $B10-K$5=73, $B10-K$5=1, $B10-K$5&lt;0),"",ROUND(($B10-K$5)*'점수 계산기'!$C$27+K$5*'점수 계산기'!$C$30+'점수 계산기'!$C$33,0))</f>
        <v/>
      </c>
      <c r="L10" s="49" t="str">
        <f>IF(OR($B10-L$5&gt;74, $B10-L$5=73, $B10-L$5=1, $B10-L$5&lt;0),"",ROUND(($B10-L$5)*'점수 계산기'!$C$27+L$5*'점수 계산기'!$C$30+'점수 계산기'!$C$33,0))</f>
        <v/>
      </c>
      <c r="M10" s="49" t="str">
        <f>IF(OR($B10-M$5&gt;74, $B10-M$5=73, $B10-M$5=1, $B10-M$5&lt;0),"",ROUND(($B10-M$5)*'점수 계산기'!$C$27+M$5*'점수 계산기'!$C$30+'점수 계산기'!$C$33,0))</f>
        <v/>
      </c>
      <c r="N10" s="49" t="str">
        <f>IF(OR($B10-N$5&gt;74, $B10-N$5=73, $B10-N$5=1, $B10-N$5&lt;0),"",ROUND(($B10-N$5)*'점수 계산기'!$C$27+N$5*'점수 계산기'!$C$30+'점수 계산기'!$C$33,0))</f>
        <v/>
      </c>
      <c r="O10" s="49" t="str">
        <f>IF(OR($B10-O$5&gt;74, $B10-O$5=73, $B10-O$5=1, $B10-O$5&lt;0),"",ROUND(($B10-O$5)*'점수 계산기'!$C$27+O$5*'점수 계산기'!$C$30+'점수 계산기'!$C$33,0))</f>
        <v/>
      </c>
      <c r="P10" s="49" t="str">
        <f>IF(OR($B10-P$5&gt;74, $B10-P$5=73, $B10-P$5=1, $B10-P$5&lt;0),"",ROUND(($B10-P$5)*'점수 계산기'!$C$27+P$5*'점수 계산기'!$C$30+'점수 계산기'!$C$33,0))</f>
        <v/>
      </c>
      <c r="Q10" s="49" t="str">
        <f>IF(OR($B10-Q$5&gt;74, $B10-Q$5=73, $B10-Q$5=1, $B10-Q$5&lt;0),"",ROUND(($B10-Q$5)*'점수 계산기'!$C$27+Q$5*'점수 계산기'!$C$30+'점수 계산기'!$C$33,0))</f>
        <v/>
      </c>
      <c r="R10" s="49" t="str">
        <f>IF(OR($B10-R$5&gt;74, $B10-R$5=73, $B10-R$5=1, $B10-R$5&lt;0),"",ROUND(($B10-R$5)*'점수 계산기'!$C$27+R$5*'점수 계산기'!$C$30+'점수 계산기'!$C$33,0))</f>
        <v/>
      </c>
      <c r="S10" s="49" t="str">
        <f>IF(OR($B10-S$5&gt;74, $B10-S$5=73, $B10-S$5=1, $B10-S$5&lt;0),"",ROUND(($B10-S$5)*'점수 계산기'!$C$27+S$5*'점수 계산기'!$C$30+'점수 계산기'!$C$33,0))</f>
        <v/>
      </c>
      <c r="T10" s="49" t="str">
        <f>IF(OR($B10-T$5&gt;74, $B10-T$5=73, $B10-T$5=1, $B10-T$5&lt;0),"",ROUND(($B10-T$5)*'점수 계산기'!$C$27+T$5*'점수 계산기'!$C$30+'점수 계산기'!$C$33,0))</f>
        <v/>
      </c>
      <c r="U10" s="49" t="str">
        <f>IF(OR($B10-U$5&gt;74, $B10-U$5=73, $B10-U$5=1, $B10-U$5&lt;0),"",ROUND(($B10-U$5)*'점수 계산기'!$C$27+U$5*'점수 계산기'!$C$30+'점수 계산기'!$C$33,0))</f>
        <v/>
      </c>
      <c r="V10" s="49" t="str">
        <f>IF(OR($B10-V$5&gt;74, $B10-V$5=73, $B10-V$5=1, $B10-V$5&lt;0),"",ROUND(($B10-V$5)*'점수 계산기'!$C$27+V$5*'점수 계산기'!$C$30+'점수 계산기'!$C$33,0))</f>
        <v/>
      </c>
      <c r="W10" s="49" t="str">
        <f>IF(OR($B10-W$5&gt;74, $B10-W$5=73, $B10-W$5=1, $B10-W$5&lt;0),"",ROUND(($B10-W$5)*'점수 계산기'!$C$27+W$5*'점수 계산기'!$C$30+'점수 계산기'!$C$33,0))</f>
        <v/>
      </c>
      <c r="X10" s="49" t="str">
        <f>IF(OR($B10-X$5&gt;74, $B10-X$5=73, $B10-X$5=1, $B10-X$5&lt;0),"",ROUND(($B10-X$5)*'점수 계산기'!$C$27+X$5*'점수 계산기'!$C$30+'점수 계산기'!$C$33,0))</f>
        <v/>
      </c>
      <c r="Y10" s="49" t="str">
        <f>IF(OR($B10-Y$5&gt;74, $B10-Y$5=73, $B10-Y$5=1, $B10-Y$5&lt;0),"",ROUND(($B10-Y$5)*'점수 계산기'!$C$27+Y$5*'점수 계산기'!$C$30+'점수 계산기'!$C$33,0))</f>
        <v/>
      </c>
      <c r="Z10" s="49" t="str">
        <f>IF(OR($B10-Z$5&gt;74, $B10-Z$5=73, $B10-Z$5=1, $B10-Z$5&lt;0),"",ROUND(($B10-Z$5)*'점수 계산기'!$C$27+Z$5*'점수 계산기'!$C$30+'점수 계산기'!$C$33,0))</f>
        <v/>
      </c>
      <c r="AA10" s="56" t="str">
        <f>IF(OR($B10-AA$5&gt;74, $B10-AA$5=73, $B10-AA$5=1, $B10-AA$5&lt;0),"",ROUND(($B10-AA$5)*'점수 계산기'!$C$27+AA$5*'점수 계산기'!$C$30+'점수 계산기'!$C$33,0))</f>
        <v/>
      </c>
      <c r="AB10" s="10"/>
      <c r="AC10" s="10">
        <f t="shared" si="1"/>
        <v>143</v>
      </c>
      <c r="AD10" s="10">
        <f t="shared" si="2"/>
        <v>144</v>
      </c>
      <c r="AE10" s="10" t="str">
        <f t="shared" si="3"/>
        <v>143 ~ 144</v>
      </c>
      <c r="AF10" s="10">
        <f t="shared" si="4"/>
        <v>1</v>
      </c>
      <c r="AG10" s="10">
        <f t="shared" si="4"/>
        <v>1</v>
      </c>
      <c r="AH10" s="10">
        <f t="shared" si="5"/>
        <v>1</v>
      </c>
      <c r="AI10" s="10" t="str">
        <f t="shared" si="0"/>
        <v>1등급</v>
      </c>
      <c r="AJ10" s="11" t="e">
        <f>IF(AC10=AD10,VLOOKUP(AE10,'인원 입력 기능'!$B$5:$F$102,6,0), VLOOKUP(AC10,'인원 입력 기능'!$B$5:$F$102,6,0)&amp;" ~ "&amp;VLOOKUP(AD10,'인원 입력 기능'!$B$5:$F$102,6,0))</f>
        <v>#REF!</v>
      </c>
      <c r="AL10" s="10">
        <v>5</v>
      </c>
      <c r="AM10" s="10">
        <v>92</v>
      </c>
      <c r="AN10">
        <f>'확률과 통계 차트'!AM10</f>
        <v>92</v>
      </c>
    </row>
    <row r="11" spans="1:40" ht="21" customHeight="1" x14ac:dyDescent="0.45">
      <c r="A11" s="7"/>
      <c r="B11" s="82">
        <v>95</v>
      </c>
      <c r="C11" s="61">
        <f>IF(OR($B11-C$5&gt;74, $B11-C$5=73, $B11-C$5=1, $B11-C$5&lt;0),"",ROUND(($B11-C$5)*'점수 계산기'!$C$27+C$5*'점수 계산기'!$C$30+'점수 계산기'!$C$33,0))</f>
        <v>143</v>
      </c>
      <c r="D11" s="49">
        <f>IF(OR($B11-D$5&gt;74, $B11-D$5=73, $B11-D$5=1, $B11-D$5&lt;0),"",ROUND(($B11-D$5)*'점수 계산기'!$C$27+D$5*'점수 계산기'!$C$30+'점수 계산기'!$C$33,0))</f>
        <v>143</v>
      </c>
      <c r="E11" s="49">
        <f>IF(OR($B11-E$5&gt;74, $B11-E$5=73, $B11-E$5=1, $B11-E$5&lt;0),"",ROUND(($B11-E$5)*'점수 계산기'!$C$27+E$5*'점수 계산기'!$C$30+'점수 계산기'!$C$33,0))</f>
        <v>143</v>
      </c>
      <c r="F11" s="49" t="str">
        <f>IF(OR($B11-F$5&gt;74, $B11-F$5=73, $B11-F$5=1, $B11-F$5&lt;0),"",ROUND(($B11-F$5)*'점수 계산기'!$C$27+F$5*'점수 계산기'!$C$30+'점수 계산기'!$C$33,0))</f>
        <v/>
      </c>
      <c r="G11" s="49">
        <f>IF(OR($B11-G$5&gt;74, $B11-G$5=73, $B11-G$5=1, $B11-G$5&lt;0),"",ROUND(($B11-G$5)*'점수 계산기'!$C$27+G$5*'점수 계산기'!$C$30+'점수 계산기'!$C$33,0))</f>
        <v>143</v>
      </c>
      <c r="H11" s="49" t="str">
        <f>IF(OR($B11-H$5&gt;74, $B11-H$5=73, $B11-H$5=1, $B11-H$5&lt;0),"",ROUND(($B11-H$5)*'점수 계산기'!$C$27+H$5*'점수 계산기'!$C$30+'점수 계산기'!$C$33,0))</f>
        <v/>
      </c>
      <c r="I11" s="49" t="str">
        <f>IF(OR($B11-I$5&gt;74, $B11-I$5=73, $B11-I$5=1, $B11-I$5&lt;0),"",ROUND(($B11-I$5)*'점수 계산기'!$C$27+I$5*'점수 계산기'!$C$30+'점수 계산기'!$C$33,0))</f>
        <v/>
      </c>
      <c r="J11" s="49" t="str">
        <f>IF(OR($B11-J$5&gt;74, $B11-J$5=73, $B11-J$5=1, $B11-J$5&lt;0),"",ROUND(($B11-J$5)*'점수 계산기'!$C$27+J$5*'점수 계산기'!$C$30+'점수 계산기'!$C$33,0))</f>
        <v/>
      </c>
      <c r="K11" s="49" t="str">
        <f>IF(OR($B11-K$5&gt;74, $B11-K$5=73, $B11-K$5=1, $B11-K$5&lt;0),"",ROUND(($B11-K$5)*'점수 계산기'!$C$27+K$5*'점수 계산기'!$C$30+'점수 계산기'!$C$33,0))</f>
        <v/>
      </c>
      <c r="L11" s="49" t="str">
        <f>IF(OR($B11-L$5&gt;74, $B11-L$5=73, $B11-L$5=1, $B11-L$5&lt;0),"",ROUND(($B11-L$5)*'점수 계산기'!$C$27+L$5*'점수 계산기'!$C$30+'점수 계산기'!$C$33,0))</f>
        <v/>
      </c>
      <c r="M11" s="49" t="str">
        <f>IF(OR($B11-M$5&gt;74, $B11-M$5=73, $B11-M$5=1, $B11-M$5&lt;0),"",ROUND(($B11-M$5)*'점수 계산기'!$C$27+M$5*'점수 계산기'!$C$30+'점수 계산기'!$C$33,0))</f>
        <v/>
      </c>
      <c r="N11" s="49" t="str">
        <f>IF(OR($B11-N$5&gt;74, $B11-N$5=73, $B11-N$5=1, $B11-N$5&lt;0),"",ROUND(($B11-N$5)*'점수 계산기'!$C$27+N$5*'점수 계산기'!$C$30+'점수 계산기'!$C$33,0))</f>
        <v/>
      </c>
      <c r="O11" s="49" t="str">
        <f>IF(OR($B11-O$5&gt;74, $B11-O$5=73, $B11-O$5=1, $B11-O$5&lt;0),"",ROUND(($B11-O$5)*'점수 계산기'!$C$27+O$5*'점수 계산기'!$C$30+'점수 계산기'!$C$33,0))</f>
        <v/>
      </c>
      <c r="P11" s="49" t="str">
        <f>IF(OR($B11-P$5&gt;74, $B11-P$5=73, $B11-P$5=1, $B11-P$5&lt;0),"",ROUND(($B11-P$5)*'점수 계산기'!$C$27+P$5*'점수 계산기'!$C$30+'점수 계산기'!$C$33,0))</f>
        <v/>
      </c>
      <c r="Q11" s="49" t="str">
        <f>IF(OR($B11-Q$5&gt;74, $B11-Q$5=73, $B11-Q$5=1, $B11-Q$5&lt;0),"",ROUND(($B11-Q$5)*'점수 계산기'!$C$27+Q$5*'점수 계산기'!$C$30+'점수 계산기'!$C$33,0))</f>
        <v/>
      </c>
      <c r="R11" s="49" t="str">
        <f>IF(OR($B11-R$5&gt;74, $B11-R$5=73, $B11-R$5=1, $B11-R$5&lt;0),"",ROUND(($B11-R$5)*'점수 계산기'!$C$27+R$5*'점수 계산기'!$C$30+'점수 계산기'!$C$33,0))</f>
        <v/>
      </c>
      <c r="S11" s="49" t="str">
        <f>IF(OR($B11-S$5&gt;74, $B11-S$5=73, $B11-S$5=1, $B11-S$5&lt;0),"",ROUND(($B11-S$5)*'점수 계산기'!$C$27+S$5*'점수 계산기'!$C$30+'점수 계산기'!$C$33,0))</f>
        <v/>
      </c>
      <c r="T11" s="49" t="str">
        <f>IF(OR($B11-T$5&gt;74, $B11-T$5=73, $B11-T$5=1, $B11-T$5&lt;0),"",ROUND(($B11-T$5)*'점수 계산기'!$C$27+T$5*'점수 계산기'!$C$30+'점수 계산기'!$C$33,0))</f>
        <v/>
      </c>
      <c r="U11" s="49" t="str">
        <f>IF(OR($B11-U$5&gt;74, $B11-U$5=73, $B11-U$5=1, $B11-U$5&lt;0),"",ROUND(($B11-U$5)*'점수 계산기'!$C$27+U$5*'점수 계산기'!$C$30+'점수 계산기'!$C$33,0))</f>
        <v/>
      </c>
      <c r="V11" s="49" t="str">
        <f>IF(OR($B11-V$5&gt;74, $B11-V$5=73, $B11-V$5=1, $B11-V$5&lt;0),"",ROUND(($B11-V$5)*'점수 계산기'!$C$27+V$5*'점수 계산기'!$C$30+'점수 계산기'!$C$33,0))</f>
        <v/>
      </c>
      <c r="W11" s="49" t="str">
        <f>IF(OR($B11-W$5&gt;74, $B11-W$5=73, $B11-W$5=1, $B11-W$5&lt;0),"",ROUND(($B11-W$5)*'점수 계산기'!$C$27+W$5*'점수 계산기'!$C$30+'점수 계산기'!$C$33,0))</f>
        <v/>
      </c>
      <c r="X11" s="49" t="str">
        <f>IF(OR($B11-X$5&gt;74, $B11-X$5=73, $B11-X$5=1, $B11-X$5&lt;0),"",ROUND(($B11-X$5)*'점수 계산기'!$C$27+X$5*'점수 계산기'!$C$30+'점수 계산기'!$C$33,0))</f>
        <v/>
      </c>
      <c r="Y11" s="49" t="str">
        <f>IF(OR($B11-Y$5&gt;74, $B11-Y$5=73, $B11-Y$5=1, $B11-Y$5&lt;0),"",ROUND(($B11-Y$5)*'점수 계산기'!$C$27+Y$5*'점수 계산기'!$C$30+'점수 계산기'!$C$33,0))</f>
        <v/>
      </c>
      <c r="Z11" s="49" t="str">
        <f>IF(OR($B11-Z$5&gt;74, $B11-Z$5=73, $B11-Z$5=1, $B11-Z$5&lt;0),"",ROUND(($B11-Z$5)*'점수 계산기'!$C$27+Z$5*'점수 계산기'!$C$30+'점수 계산기'!$C$33,0))</f>
        <v/>
      </c>
      <c r="AA11" s="56" t="str">
        <f>IF(OR($B11-AA$5&gt;74, $B11-AA$5=73, $B11-AA$5=1, $B11-AA$5&lt;0),"",ROUND(($B11-AA$5)*'점수 계산기'!$C$27+AA$5*'점수 계산기'!$C$30+'점수 계산기'!$C$33,0))</f>
        <v/>
      </c>
      <c r="AB11" s="10"/>
      <c r="AC11" s="10">
        <f t="shared" si="1"/>
        <v>143</v>
      </c>
      <c r="AD11" s="10">
        <f t="shared" si="2"/>
        <v>143</v>
      </c>
      <c r="AE11" s="10">
        <f t="shared" si="3"/>
        <v>143</v>
      </c>
      <c r="AF11" s="10">
        <f t="shared" si="4"/>
        <v>1</v>
      </c>
      <c r="AG11" s="10">
        <f t="shared" si="4"/>
        <v>1</v>
      </c>
      <c r="AH11" s="10">
        <f t="shared" si="5"/>
        <v>1</v>
      </c>
      <c r="AI11" s="10" t="str">
        <f t="shared" si="0"/>
        <v>1등급</v>
      </c>
      <c r="AJ11" s="11" t="e">
        <f>IF(AC11=AD11,VLOOKUP(AE11,'인원 입력 기능'!$B$5:$F$102,6,0), VLOOKUP(AC11,'인원 입력 기능'!$B$5:$F$102,6,0)&amp;" ~ "&amp;VLOOKUP(AD11,'인원 입력 기능'!$B$5:$F$102,6,0))</f>
        <v>#REF!</v>
      </c>
      <c r="AL11" s="10">
        <v>6</v>
      </c>
      <c r="AM11" s="10">
        <v>79</v>
      </c>
      <c r="AN11">
        <f>'확률과 통계 차트'!AM11</f>
        <v>81</v>
      </c>
    </row>
    <row r="12" spans="1:40" ht="21" customHeight="1" x14ac:dyDescent="0.45">
      <c r="A12" s="7"/>
      <c r="B12" s="82">
        <v>94</v>
      </c>
      <c r="C12" s="61">
        <f>IF(OR($B12-C$5&gt;74, $B12-C$5=73, $B12-C$5=1, $B12-C$5&lt;0),"",ROUND(($B12-C$5)*'점수 계산기'!$C$27+C$5*'점수 계산기'!$C$30+'점수 계산기'!$C$33,0))</f>
        <v>142</v>
      </c>
      <c r="D12" s="49">
        <f>IF(OR($B12-D$5&gt;74, $B12-D$5=73, $B12-D$5=1, $B12-D$5&lt;0),"",ROUND(($B12-D$5)*'점수 계산기'!$C$27+D$5*'점수 계산기'!$C$30+'점수 계산기'!$C$33,0))</f>
        <v>142</v>
      </c>
      <c r="E12" s="49">
        <f>IF(OR($B12-E$5&gt;74, $B12-E$5=73, $B12-E$5=1, $B12-E$5&lt;0),"",ROUND(($B12-E$5)*'점수 계산기'!$C$27+E$5*'점수 계산기'!$C$30+'점수 계산기'!$C$33,0))</f>
        <v>142</v>
      </c>
      <c r="F12" s="49">
        <f>IF(OR($B12-F$5&gt;74, $B12-F$5=73, $B12-F$5=1, $B12-F$5&lt;0),"",ROUND(($B12-F$5)*'점수 계산기'!$C$27+F$5*'점수 계산기'!$C$30+'점수 계산기'!$C$33,0))</f>
        <v>142</v>
      </c>
      <c r="G12" s="49" t="str">
        <f>IF(OR($B12-G$5&gt;74, $B12-G$5=73, $B12-G$5=1, $B12-G$5&lt;0),"",ROUND(($B12-G$5)*'점수 계산기'!$C$27+G$5*'점수 계산기'!$C$30+'점수 계산기'!$C$33,0))</f>
        <v/>
      </c>
      <c r="H12" s="49">
        <f>IF(OR($B12-H$5&gt;74, $B12-H$5=73, $B12-H$5=1, $B12-H$5&lt;0),"",ROUND(($B12-H$5)*'점수 계산기'!$C$27+H$5*'점수 계산기'!$C$30+'점수 계산기'!$C$33,0))</f>
        <v>142</v>
      </c>
      <c r="I12" s="49" t="str">
        <f>IF(OR($B12-I$5&gt;74, $B12-I$5=73, $B12-I$5=1, $B12-I$5&lt;0),"",ROUND(($B12-I$5)*'점수 계산기'!$C$27+I$5*'점수 계산기'!$C$30+'점수 계산기'!$C$33,0))</f>
        <v/>
      </c>
      <c r="J12" s="49" t="str">
        <f>IF(OR($B12-J$5&gt;74, $B12-J$5=73, $B12-J$5=1, $B12-J$5&lt;0),"",ROUND(($B12-J$5)*'점수 계산기'!$C$27+J$5*'점수 계산기'!$C$30+'점수 계산기'!$C$33,0))</f>
        <v/>
      </c>
      <c r="K12" s="49" t="str">
        <f>IF(OR($B12-K$5&gt;74, $B12-K$5=73, $B12-K$5=1, $B12-K$5&lt;0),"",ROUND(($B12-K$5)*'점수 계산기'!$C$27+K$5*'점수 계산기'!$C$30+'점수 계산기'!$C$33,0))</f>
        <v/>
      </c>
      <c r="L12" s="49" t="str">
        <f>IF(OR($B12-L$5&gt;74, $B12-L$5=73, $B12-L$5=1, $B12-L$5&lt;0),"",ROUND(($B12-L$5)*'점수 계산기'!$C$27+L$5*'점수 계산기'!$C$30+'점수 계산기'!$C$33,0))</f>
        <v/>
      </c>
      <c r="M12" s="49" t="str">
        <f>IF(OR($B12-M$5&gt;74, $B12-M$5=73, $B12-M$5=1, $B12-M$5&lt;0),"",ROUND(($B12-M$5)*'점수 계산기'!$C$27+M$5*'점수 계산기'!$C$30+'점수 계산기'!$C$33,0))</f>
        <v/>
      </c>
      <c r="N12" s="49" t="str">
        <f>IF(OR($B12-N$5&gt;74, $B12-N$5=73, $B12-N$5=1, $B12-N$5&lt;0),"",ROUND(($B12-N$5)*'점수 계산기'!$C$27+N$5*'점수 계산기'!$C$30+'점수 계산기'!$C$33,0))</f>
        <v/>
      </c>
      <c r="O12" s="49" t="str">
        <f>IF(OR($B12-O$5&gt;74, $B12-O$5=73, $B12-O$5=1, $B12-O$5&lt;0),"",ROUND(($B12-O$5)*'점수 계산기'!$C$27+O$5*'점수 계산기'!$C$30+'점수 계산기'!$C$33,0))</f>
        <v/>
      </c>
      <c r="P12" s="49" t="str">
        <f>IF(OR($B12-P$5&gt;74, $B12-P$5=73, $B12-P$5=1, $B12-P$5&lt;0),"",ROUND(($B12-P$5)*'점수 계산기'!$C$27+P$5*'점수 계산기'!$C$30+'점수 계산기'!$C$33,0))</f>
        <v/>
      </c>
      <c r="Q12" s="49" t="str">
        <f>IF(OR($B12-Q$5&gt;74, $B12-Q$5=73, $B12-Q$5=1, $B12-Q$5&lt;0),"",ROUND(($B12-Q$5)*'점수 계산기'!$C$27+Q$5*'점수 계산기'!$C$30+'점수 계산기'!$C$33,0))</f>
        <v/>
      </c>
      <c r="R12" s="49" t="str">
        <f>IF(OR($B12-R$5&gt;74, $B12-R$5=73, $B12-R$5=1, $B12-R$5&lt;0),"",ROUND(($B12-R$5)*'점수 계산기'!$C$27+R$5*'점수 계산기'!$C$30+'점수 계산기'!$C$33,0))</f>
        <v/>
      </c>
      <c r="S12" s="49" t="str">
        <f>IF(OR($B12-S$5&gt;74, $B12-S$5=73, $B12-S$5=1, $B12-S$5&lt;0),"",ROUND(($B12-S$5)*'점수 계산기'!$C$27+S$5*'점수 계산기'!$C$30+'점수 계산기'!$C$33,0))</f>
        <v/>
      </c>
      <c r="T12" s="49" t="str">
        <f>IF(OR($B12-T$5&gt;74, $B12-T$5=73, $B12-T$5=1, $B12-T$5&lt;0),"",ROUND(($B12-T$5)*'점수 계산기'!$C$27+T$5*'점수 계산기'!$C$30+'점수 계산기'!$C$33,0))</f>
        <v/>
      </c>
      <c r="U12" s="49" t="str">
        <f>IF(OR($B12-U$5&gt;74, $B12-U$5=73, $B12-U$5=1, $B12-U$5&lt;0),"",ROUND(($B12-U$5)*'점수 계산기'!$C$27+U$5*'점수 계산기'!$C$30+'점수 계산기'!$C$33,0))</f>
        <v/>
      </c>
      <c r="V12" s="49" t="str">
        <f>IF(OR($B12-V$5&gt;74, $B12-V$5=73, $B12-V$5=1, $B12-V$5&lt;0),"",ROUND(($B12-V$5)*'점수 계산기'!$C$27+V$5*'점수 계산기'!$C$30+'점수 계산기'!$C$33,0))</f>
        <v/>
      </c>
      <c r="W12" s="49" t="str">
        <f>IF(OR($B12-W$5&gt;74, $B12-W$5=73, $B12-W$5=1, $B12-W$5&lt;0),"",ROUND(($B12-W$5)*'점수 계산기'!$C$27+W$5*'점수 계산기'!$C$30+'점수 계산기'!$C$33,0))</f>
        <v/>
      </c>
      <c r="X12" s="49" t="str">
        <f>IF(OR($B12-X$5&gt;74, $B12-X$5=73, $B12-X$5=1, $B12-X$5&lt;0),"",ROUND(($B12-X$5)*'점수 계산기'!$C$27+X$5*'점수 계산기'!$C$30+'점수 계산기'!$C$33,0))</f>
        <v/>
      </c>
      <c r="Y12" s="49" t="str">
        <f>IF(OR($B12-Y$5&gt;74, $B12-Y$5=73, $B12-Y$5=1, $B12-Y$5&lt;0),"",ROUND(($B12-Y$5)*'점수 계산기'!$C$27+Y$5*'점수 계산기'!$C$30+'점수 계산기'!$C$33,0))</f>
        <v/>
      </c>
      <c r="Z12" s="49" t="str">
        <f>IF(OR($B12-Z$5&gt;74, $B12-Z$5=73, $B12-Z$5=1, $B12-Z$5&lt;0),"",ROUND(($B12-Z$5)*'점수 계산기'!$C$27+Z$5*'점수 계산기'!$C$30+'점수 계산기'!$C$33,0))</f>
        <v/>
      </c>
      <c r="AA12" s="56" t="str">
        <f>IF(OR($B12-AA$5&gt;74, $B12-AA$5=73, $B12-AA$5=1, $B12-AA$5&lt;0),"",ROUND(($B12-AA$5)*'점수 계산기'!$C$27+AA$5*'점수 계산기'!$C$30+'점수 계산기'!$C$33,0))</f>
        <v/>
      </c>
      <c r="AB12" s="10"/>
      <c r="AC12" s="10">
        <f t="shared" si="1"/>
        <v>142</v>
      </c>
      <c r="AD12" s="10">
        <f t="shared" si="2"/>
        <v>142</v>
      </c>
      <c r="AE12" s="10">
        <f t="shared" si="3"/>
        <v>142</v>
      </c>
      <c r="AF12" s="10">
        <f t="shared" si="4"/>
        <v>1</v>
      </c>
      <c r="AG12" s="10">
        <f t="shared" si="4"/>
        <v>1</v>
      </c>
      <c r="AH12" s="10">
        <f t="shared" si="5"/>
        <v>1</v>
      </c>
      <c r="AI12" s="10" t="str">
        <f t="shared" si="0"/>
        <v>1등급</v>
      </c>
      <c r="AJ12" s="11" t="e">
        <f>IF(AC12=AD12,VLOOKUP(AE12,'인원 입력 기능'!$B$5:$F$102,6,0), VLOOKUP(AC12,'인원 입력 기능'!$B$5:$F$102,6,0)&amp;" ~ "&amp;VLOOKUP(AD12,'인원 입력 기능'!$B$5:$F$102,6,0))</f>
        <v>#REF!</v>
      </c>
      <c r="AL12" s="10">
        <v>7</v>
      </c>
      <c r="AM12" s="10">
        <v>75</v>
      </c>
      <c r="AN12">
        <f>'확률과 통계 차트'!AM12</f>
        <v>75</v>
      </c>
    </row>
    <row r="13" spans="1:40" ht="21" customHeight="1" x14ac:dyDescent="0.45">
      <c r="A13" s="7"/>
      <c r="B13" s="82">
        <v>93</v>
      </c>
      <c r="C13" s="61">
        <f>IF(OR($B13-C$5&gt;74, $B13-C$5=73, $B13-C$5=1, $B13-C$5&lt;0),"",ROUND(($B13-C$5)*'점수 계산기'!$C$27+C$5*'점수 계산기'!$C$30+'점수 계산기'!$C$33,0))</f>
        <v>141</v>
      </c>
      <c r="D13" s="49">
        <f>IF(OR($B13-D$5&gt;74, $B13-D$5=73, $B13-D$5=1, $B13-D$5&lt;0),"",ROUND(($B13-D$5)*'점수 계산기'!$C$27+D$5*'점수 계산기'!$C$30+'점수 계산기'!$C$33,0))</f>
        <v>141</v>
      </c>
      <c r="E13" s="49">
        <f>IF(OR($B13-E$5&gt;74, $B13-E$5=73, $B13-E$5=1, $B13-E$5&lt;0),"",ROUND(($B13-E$5)*'점수 계산기'!$C$27+E$5*'점수 계산기'!$C$30+'점수 계산기'!$C$33,0))</f>
        <v>141</v>
      </c>
      <c r="F13" s="49">
        <f>IF(OR($B13-F$5&gt;74, $B13-F$5=73, $B13-F$5=1, $B13-F$5&lt;0),"",ROUND(($B13-F$5)*'점수 계산기'!$C$27+F$5*'점수 계산기'!$C$30+'점수 계산기'!$C$33,0))</f>
        <v>141</v>
      </c>
      <c r="G13" s="49">
        <f>IF(OR($B13-G$5&gt;74, $B13-G$5=73, $B13-G$5=1, $B13-G$5&lt;0),"",ROUND(($B13-G$5)*'점수 계산기'!$C$27+G$5*'점수 계산기'!$C$30+'점수 계산기'!$C$33,0))</f>
        <v>141</v>
      </c>
      <c r="H13" s="49" t="str">
        <f>IF(OR($B13-H$5&gt;74, $B13-H$5=73, $B13-H$5=1, $B13-H$5&lt;0),"",ROUND(($B13-H$5)*'점수 계산기'!$C$27+H$5*'점수 계산기'!$C$30+'점수 계산기'!$C$33,0))</f>
        <v/>
      </c>
      <c r="I13" s="49">
        <f>IF(OR($B13-I$5&gt;74, $B13-I$5=73, $B13-I$5=1, $B13-I$5&lt;0),"",ROUND(($B13-I$5)*'점수 계산기'!$C$27+I$5*'점수 계산기'!$C$30+'점수 계산기'!$C$33,0))</f>
        <v>141</v>
      </c>
      <c r="J13" s="49" t="str">
        <f>IF(OR($B13-J$5&gt;74, $B13-J$5=73, $B13-J$5=1, $B13-J$5&lt;0),"",ROUND(($B13-J$5)*'점수 계산기'!$C$27+J$5*'점수 계산기'!$C$30+'점수 계산기'!$C$33,0))</f>
        <v/>
      </c>
      <c r="K13" s="49" t="str">
        <f>IF(OR($B13-K$5&gt;74, $B13-K$5=73, $B13-K$5=1, $B13-K$5&lt;0),"",ROUND(($B13-K$5)*'점수 계산기'!$C$27+K$5*'점수 계산기'!$C$30+'점수 계산기'!$C$33,0))</f>
        <v/>
      </c>
      <c r="L13" s="49" t="str">
        <f>IF(OR($B13-L$5&gt;74, $B13-L$5=73, $B13-L$5=1, $B13-L$5&lt;0),"",ROUND(($B13-L$5)*'점수 계산기'!$C$27+L$5*'점수 계산기'!$C$30+'점수 계산기'!$C$33,0))</f>
        <v/>
      </c>
      <c r="M13" s="49" t="str">
        <f>IF(OR($B13-M$5&gt;74, $B13-M$5=73, $B13-M$5=1, $B13-M$5&lt;0),"",ROUND(($B13-M$5)*'점수 계산기'!$C$27+M$5*'점수 계산기'!$C$30+'점수 계산기'!$C$33,0))</f>
        <v/>
      </c>
      <c r="N13" s="49" t="str">
        <f>IF(OR($B13-N$5&gt;74, $B13-N$5=73, $B13-N$5=1, $B13-N$5&lt;0),"",ROUND(($B13-N$5)*'점수 계산기'!$C$27+N$5*'점수 계산기'!$C$30+'점수 계산기'!$C$33,0))</f>
        <v/>
      </c>
      <c r="O13" s="49" t="str">
        <f>IF(OR($B13-O$5&gt;74, $B13-O$5=73, $B13-O$5=1, $B13-O$5&lt;0),"",ROUND(($B13-O$5)*'점수 계산기'!$C$27+O$5*'점수 계산기'!$C$30+'점수 계산기'!$C$33,0))</f>
        <v/>
      </c>
      <c r="P13" s="49" t="str">
        <f>IF(OR($B13-P$5&gt;74, $B13-P$5=73, $B13-P$5=1, $B13-P$5&lt;0),"",ROUND(($B13-P$5)*'점수 계산기'!$C$27+P$5*'점수 계산기'!$C$30+'점수 계산기'!$C$33,0))</f>
        <v/>
      </c>
      <c r="Q13" s="49" t="str">
        <f>IF(OR($B13-Q$5&gt;74, $B13-Q$5=73, $B13-Q$5=1, $B13-Q$5&lt;0),"",ROUND(($B13-Q$5)*'점수 계산기'!$C$27+Q$5*'점수 계산기'!$C$30+'점수 계산기'!$C$33,0))</f>
        <v/>
      </c>
      <c r="R13" s="49" t="str">
        <f>IF(OR($B13-R$5&gt;74, $B13-R$5=73, $B13-R$5=1, $B13-R$5&lt;0),"",ROUND(($B13-R$5)*'점수 계산기'!$C$27+R$5*'점수 계산기'!$C$30+'점수 계산기'!$C$33,0))</f>
        <v/>
      </c>
      <c r="S13" s="49" t="str">
        <f>IF(OR($B13-S$5&gt;74, $B13-S$5=73, $B13-S$5=1, $B13-S$5&lt;0),"",ROUND(($B13-S$5)*'점수 계산기'!$C$27+S$5*'점수 계산기'!$C$30+'점수 계산기'!$C$33,0))</f>
        <v/>
      </c>
      <c r="T13" s="49" t="str">
        <f>IF(OR($B13-T$5&gt;74, $B13-T$5=73, $B13-T$5=1, $B13-T$5&lt;0),"",ROUND(($B13-T$5)*'점수 계산기'!$C$27+T$5*'점수 계산기'!$C$30+'점수 계산기'!$C$33,0))</f>
        <v/>
      </c>
      <c r="U13" s="49" t="str">
        <f>IF(OR($B13-U$5&gt;74, $B13-U$5=73, $B13-U$5=1, $B13-U$5&lt;0),"",ROUND(($B13-U$5)*'점수 계산기'!$C$27+U$5*'점수 계산기'!$C$30+'점수 계산기'!$C$33,0))</f>
        <v/>
      </c>
      <c r="V13" s="49" t="str">
        <f>IF(OR($B13-V$5&gt;74, $B13-V$5=73, $B13-V$5=1, $B13-V$5&lt;0),"",ROUND(($B13-V$5)*'점수 계산기'!$C$27+V$5*'점수 계산기'!$C$30+'점수 계산기'!$C$33,0))</f>
        <v/>
      </c>
      <c r="W13" s="49" t="str">
        <f>IF(OR($B13-W$5&gt;74, $B13-W$5=73, $B13-W$5=1, $B13-W$5&lt;0),"",ROUND(($B13-W$5)*'점수 계산기'!$C$27+W$5*'점수 계산기'!$C$30+'점수 계산기'!$C$33,0))</f>
        <v/>
      </c>
      <c r="X13" s="49" t="str">
        <f>IF(OR($B13-X$5&gt;74, $B13-X$5=73, $B13-X$5=1, $B13-X$5&lt;0),"",ROUND(($B13-X$5)*'점수 계산기'!$C$27+X$5*'점수 계산기'!$C$30+'점수 계산기'!$C$33,0))</f>
        <v/>
      </c>
      <c r="Y13" s="49" t="str">
        <f>IF(OR($B13-Y$5&gt;74, $B13-Y$5=73, $B13-Y$5=1, $B13-Y$5&lt;0),"",ROUND(($B13-Y$5)*'점수 계산기'!$C$27+Y$5*'점수 계산기'!$C$30+'점수 계산기'!$C$33,0))</f>
        <v/>
      </c>
      <c r="Z13" s="49" t="str">
        <f>IF(OR($B13-Z$5&gt;74, $B13-Z$5=73, $B13-Z$5=1, $B13-Z$5&lt;0),"",ROUND(($B13-Z$5)*'점수 계산기'!$C$27+Z$5*'점수 계산기'!$C$30+'점수 계산기'!$C$33,0))</f>
        <v/>
      </c>
      <c r="AA13" s="56" t="str">
        <f>IF(OR($B13-AA$5&gt;74, $B13-AA$5=73, $B13-AA$5=1, $B13-AA$5&lt;0),"",ROUND(($B13-AA$5)*'점수 계산기'!$C$27+AA$5*'점수 계산기'!$C$30+'점수 계산기'!$C$33,0))</f>
        <v/>
      </c>
      <c r="AB13" s="10"/>
      <c r="AC13" s="10">
        <f t="shared" si="1"/>
        <v>141</v>
      </c>
      <c r="AD13" s="10">
        <f t="shared" si="2"/>
        <v>141</v>
      </c>
      <c r="AE13" s="10">
        <f t="shared" si="3"/>
        <v>141</v>
      </c>
      <c r="AF13" s="10">
        <f t="shared" si="4"/>
        <v>1</v>
      </c>
      <c r="AG13" s="10">
        <f t="shared" si="4"/>
        <v>1</v>
      </c>
      <c r="AH13" s="10">
        <f t="shared" si="5"/>
        <v>1</v>
      </c>
      <c r="AI13" s="10" t="str">
        <f t="shared" si="0"/>
        <v>1등급</v>
      </c>
      <c r="AJ13" s="11" t="e">
        <f>IF(AC13=AD13,VLOOKUP(AE13,'인원 입력 기능'!$B$5:$F$102,6,0), VLOOKUP(AC13,'인원 입력 기능'!$B$5:$F$102,6,0)&amp;" ~ "&amp;VLOOKUP(AD13,'인원 입력 기능'!$B$5:$F$102,6,0))</f>
        <v>#REF!</v>
      </c>
      <c r="AL13" s="10">
        <v>8</v>
      </c>
      <c r="AM13" s="10">
        <v>72</v>
      </c>
      <c r="AN13">
        <f>'확률과 통계 차트'!AM13</f>
        <v>71</v>
      </c>
    </row>
    <row r="14" spans="1:40" ht="21" customHeight="1" x14ac:dyDescent="0.45">
      <c r="A14" s="7"/>
      <c r="B14" s="83">
        <v>92</v>
      </c>
      <c r="C14" s="62">
        <f>IF(OR($B14-C$5&gt;74, $B14-C$5=73, $B14-C$5=1, $B14-C$5&lt;0),"",ROUND(($B14-C$5)*'점수 계산기'!$C$27+C$5*'점수 계산기'!$C$30+'점수 계산기'!$C$33,0))</f>
        <v>140</v>
      </c>
      <c r="D14" s="50">
        <f>IF(OR($B14-D$5&gt;74, $B14-D$5=73, $B14-D$5=1, $B14-D$5&lt;0),"",ROUND(($B14-D$5)*'점수 계산기'!$C$27+D$5*'점수 계산기'!$C$30+'점수 계산기'!$C$33,0))</f>
        <v>140</v>
      </c>
      <c r="E14" s="50">
        <f>IF(OR($B14-E$5&gt;74, $B14-E$5=73, $B14-E$5=1, $B14-E$5&lt;0),"",ROUND(($B14-E$5)*'점수 계산기'!$C$27+E$5*'점수 계산기'!$C$30+'점수 계산기'!$C$33,0))</f>
        <v>140</v>
      </c>
      <c r="F14" s="50">
        <f>IF(OR($B14-F$5&gt;74, $B14-F$5=73, $B14-F$5=1, $B14-F$5&lt;0),"",ROUND(($B14-F$5)*'점수 계산기'!$C$27+F$5*'점수 계산기'!$C$30+'점수 계산기'!$C$33,0))</f>
        <v>140</v>
      </c>
      <c r="G14" s="50">
        <f>IF(OR($B14-G$5&gt;74, $B14-G$5=73, $B14-G$5=1, $B14-G$5&lt;0),"",ROUND(($B14-G$5)*'점수 계산기'!$C$27+G$5*'점수 계산기'!$C$30+'점수 계산기'!$C$33,0))</f>
        <v>140</v>
      </c>
      <c r="H14" s="50">
        <f>IF(OR($B14-H$5&gt;74, $B14-H$5=73, $B14-H$5=1, $B14-H$5&lt;0),"",ROUND(($B14-H$5)*'점수 계산기'!$C$27+H$5*'점수 계산기'!$C$30+'점수 계산기'!$C$33,0))</f>
        <v>140</v>
      </c>
      <c r="I14" s="50" t="str">
        <f>IF(OR($B14-I$5&gt;74, $B14-I$5=73, $B14-I$5=1, $B14-I$5&lt;0),"",ROUND(($B14-I$5)*'점수 계산기'!$C$27+I$5*'점수 계산기'!$C$30+'점수 계산기'!$C$33,0))</f>
        <v/>
      </c>
      <c r="J14" s="50">
        <f>IF(OR($B14-J$5&gt;74, $B14-J$5=73, $B14-J$5=1, $B14-J$5&lt;0),"",ROUND(($B14-J$5)*'점수 계산기'!$C$27+J$5*'점수 계산기'!$C$30+'점수 계산기'!$C$33,0))</f>
        <v>140</v>
      </c>
      <c r="K14" s="50" t="str">
        <f>IF(OR($B14-K$5&gt;74, $B14-K$5=73, $B14-K$5=1, $B14-K$5&lt;0),"",ROUND(($B14-K$5)*'점수 계산기'!$C$27+K$5*'점수 계산기'!$C$30+'점수 계산기'!$C$33,0))</f>
        <v/>
      </c>
      <c r="L14" s="50" t="str">
        <f>IF(OR($B14-L$5&gt;74, $B14-L$5=73, $B14-L$5=1, $B14-L$5&lt;0),"",ROUND(($B14-L$5)*'점수 계산기'!$C$27+L$5*'점수 계산기'!$C$30+'점수 계산기'!$C$33,0))</f>
        <v/>
      </c>
      <c r="M14" s="50" t="str">
        <f>IF(OR($B14-M$5&gt;74, $B14-M$5=73, $B14-M$5=1, $B14-M$5&lt;0),"",ROUND(($B14-M$5)*'점수 계산기'!$C$27+M$5*'점수 계산기'!$C$30+'점수 계산기'!$C$33,0))</f>
        <v/>
      </c>
      <c r="N14" s="50" t="str">
        <f>IF(OR($B14-N$5&gt;74, $B14-N$5=73, $B14-N$5=1, $B14-N$5&lt;0),"",ROUND(($B14-N$5)*'점수 계산기'!$C$27+N$5*'점수 계산기'!$C$30+'점수 계산기'!$C$33,0))</f>
        <v/>
      </c>
      <c r="O14" s="50" t="str">
        <f>IF(OR($B14-O$5&gt;74, $B14-O$5=73, $B14-O$5=1, $B14-O$5&lt;0),"",ROUND(($B14-O$5)*'점수 계산기'!$C$27+O$5*'점수 계산기'!$C$30+'점수 계산기'!$C$33,0))</f>
        <v/>
      </c>
      <c r="P14" s="50" t="str">
        <f>IF(OR($B14-P$5&gt;74, $B14-P$5=73, $B14-P$5=1, $B14-P$5&lt;0),"",ROUND(($B14-P$5)*'점수 계산기'!$C$27+P$5*'점수 계산기'!$C$30+'점수 계산기'!$C$33,0))</f>
        <v/>
      </c>
      <c r="Q14" s="50" t="str">
        <f>IF(OR($B14-Q$5&gt;74, $B14-Q$5=73, $B14-Q$5=1, $B14-Q$5&lt;0),"",ROUND(($B14-Q$5)*'점수 계산기'!$C$27+Q$5*'점수 계산기'!$C$30+'점수 계산기'!$C$33,0))</f>
        <v/>
      </c>
      <c r="R14" s="50" t="str">
        <f>IF(OR($B14-R$5&gt;74, $B14-R$5=73, $B14-R$5=1, $B14-R$5&lt;0),"",ROUND(($B14-R$5)*'점수 계산기'!$C$27+R$5*'점수 계산기'!$C$30+'점수 계산기'!$C$33,0))</f>
        <v/>
      </c>
      <c r="S14" s="50" t="str">
        <f>IF(OR($B14-S$5&gt;74, $B14-S$5=73, $B14-S$5=1, $B14-S$5&lt;0),"",ROUND(($B14-S$5)*'점수 계산기'!$C$27+S$5*'점수 계산기'!$C$30+'점수 계산기'!$C$33,0))</f>
        <v/>
      </c>
      <c r="T14" s="50" t="str">
        <f>IF(OR($B14-T$5&gt;74, $B14-T$5=73, $B14-T$5=1, $B14-T$5&lt;0),"",ROUND(($B14-T$5)*'점수 계산기'!$C$27+T$5*'점수 계산기'!$C$30+'점수 계산기'!$C$33,0))</f>
        <v/>
      </c>
      <c r="U14" s="50" t="str">
        <f>IF(OR($B14-U$5&gt;74, $B14-U$5=73, $B14-U$5=1, $B14-U$5&lt;0),"",ROUND(($B14-U$5)*'점수 계산기'!$C$27+U$5*'점수 계산기'!$C$30+'점수 계산기'!$C$33,0))</f>
        <v/>
      </c>
      <c r="V14" s="50" t="str">
        <f>IF(OR($B14-V$5&gt;74, $B14-V$5=73, $B14-V$5=1, $B14-V$5&lt;0),"",ROUND(($B14-V$5)*'점수 계산기'!$C$27+V$5*'점수 계산기'!$C$30+'점수 계산기'!$C$33,0))</f>
        <v/>
      </c>
      <c r="W14" s="50" t="str">
        <f>IF(OR($B14-W$5&gt;74, $B14-W$5=73, $B14-W$5=1, $B14-W$5&lt;0),"",ROUND(($B14-W$5)*'점수 계산기'!$C$27+W$5*'점수 계산기'!$C$30+'점수 계산기'!$C$33,0))</f>
        <v/>
      </c>
      <c r="X14" s="50" t="str">
        <f>IF(OR($B14-X$5&gt;74, $B14-X$5=73, $B14-X$5=1, $B14-X$5&lt;0),"",ROUND(($B14-X$5)*'점수 계산기'!$C$27+X$5*'점수 계산기'!$C$30+'점수 계산기'!$C$33,0))</f>
        <v/>
      </c>
      <c r="Y14" s="50" t="str">
        <f>IF(OR($B14-Y$5&gt;74, $B14-Y$5=73, $B14-Y$5=1, $B14-Y$5&lt;0),"",ROUND(($B14-Y$5)*'점수 계산기'!$C$27+Y$5*'점수 계산기'!$C$30+'점수 계산기'!$C$33,0))</f>
        <v/>
      </c>
      <c r="Z14" s="50" t="str">
        <f>IF(OR($B14-Z$5&gt;74, $B14-Z$5=73, $B14-Z$5=1, $B14-Z$5&lt;0),"",ROUND(($B14-Z$5)*'점수 계산기'!$C$27+Z$5*'점수 계산기'!$C$30+'점수 계산기'!$C$33,0))</f>
        <v/>
      </c>
      <c r="AA14" s="57" t="str">
        <f>IF(OR($B14-AA$5&gt;74, $B14-AA$5=73, $B14-AA$5=1, $B14-AA$5&lt;0),"",ROUND(($B14-AA$5)*'점수 계산기'!$C$27+AA$5*'점수 계산기'!$C$30+'점수 계산기'!$C$33,0))</f>
        <v/>
      </c>
      <c r="AB14" s="10"/>
      <c r="AC14" s="10">
        <f t="shared" si="1"/>
        <v>140</v>
      </c>
      <c r="AD14" s="10">
        <f t="shared" si="2"/>
        <v>140</v>
      </c>
      <c r="AE14" s="10">
        <f t="shared" si="3"/>
        <v>140</v>
      </c>
      <c r="AF14" s="10">
        <f t="shared" si="4"/>
        <v>1</v>
      </c>
      <c r="AG14" s="10">
        <f t="shared" si="4"/>
        <v>1</v>
      </c>
      <c r="AH14" s="10">
        <f t="shared" si="5"/>
        <v>1</v>
      </c>
      <c r="AI14" s="10" t="str">
        <f t="shared" si="0"/>
        <v>1등급</v>
      </c>
      <c r="AJ14" s="11" t="e">
        <f>IF(AC14=AD14,VLOOKUP(AE14,'인원 입력 기능'!$B$5:$F$102,6,0), VLOOKUP(AC14,'인원 입력 기능'!$B$5:$F$102,6,0)&amp;" ~ "&amp;VLOOKUP(AD14,'인원 입력 기능'!$B$5:$F$102,6,0))</f>
        <v>#REF!</v>
      </c>
      <c r="AL14" s="10">
        <v>9</v>
      </c>
      <c r="AM14" s="10"/>
    </row>
    <row r="15" spans="1:40" ht="21" customHeight="1" x14ac:dyDescent="0.45">
      <c r="A15" s="7"/>
      <c r="B15" s="83">
        <v>91</v>
      </c>
      <c r="C15" s="62">
        <f>IF(OR($B15-C$5&gt;74, $B15-C$5=73, $B15-C$5=1, $B15-C$5&lt;0),"",ROUND(($B15-C$5)*'점수 계산기'!$C$27+C$5*'점수 계산기'!$C$30+'점수 계산기'!$C$33,0))</f>
        <v>140</v>
      </c>
      <c r="D15" s="50">
        <f>IF(OR($B15-D$5&gt;74, $B15-D$5=73, $B15-D$5=1, $B15-D$5&lt;0),"",ROUND(($B15-D$5)*'점수 계산기'!$C$27+D$5*'점수 계산기'!$C$30+'점수 계산기'!$C$33,0))</f>
        <v>140</v>
      </c>
      <c r="E15" s="50">
        <f>IF(OR($B15-E$5&gt;74, $B15-E$5=73, $B15-E$5=1, $B15-E$5&lt;0),"",ROUND(($B15-E$5)*'점수 계산기'!$C$27+E$5*'점수 계산기'!$C$30+'점수 계산기'!$C$33,0))</f>
        <v>139</v>
      </c>
      <c r="F15" s="50">
        <f>IF(OR($B15-F$5&gt;74, $B15-F$5=73, $B15-F$5=1, $B15-F$5&lt;0),"",ROUND(($B15-F$5)*'점수 계산기'!$C$27+F$5*'점수 계산기'!$C$30+'점수 계산기'!$C$33,0))</f>
        <v>139</v>
      </c>
      <c r="G15" s="50">
        <f>IF(OR($B15-G$5&gt;74, $B15-G$5=73, $B15-G$5=1, $B15-G$5&lt;0),"",ROUND(($B15-G$5)*'점수 계산기'!$C$27+G$5*'점수 계산기'!$C$30+'점수 계산기'!$C$33,0))</f>
        <v>139</v>
      </c>
      <c r="H15" s="50">
        <f>IF(OR($B15-H$5&gt;74, $B15-H$5=73, $B15-H$5=1, $B15-H$5&lt;0),"",ROUND(($B15-H$5)*'점수 계산기'!$C$27+H$5*'점수 계산기'!$C$30+'점수 계산기'!$C$33,0))</f>
        <v>139</v>
      </c>
      <c r="I15" s="50">
        <f>IF(OR($B15-I$5&gt;74, $B15-I$5=73, $B15-I$5=1, $B15-I$5&lt;0),"",ROUND(($B15-I$5)*'점수 계산기'!$C$27+I$5*'점수 계산기'!$C$30+'점수 계산기'!$C$33,0))</f>
        <v>139</v>
      </c>
      <c r="J15" s="50" t="str">
        <f>IF(OR($B15-J$5&gt;74, $B15-J$5=73, $B15-J$5=1, $B15-J$5&lt;0),"",ROUND(($B15-J$5)*'점수 계산기'!$C$27+J$5*'점수 계산기'!$C$30+'점수 계산기'!$C$33,0))</f>
        <v/>
      </c>
      <c r="K15" s="50">
        <f>IF(OR($B15-K$5&gt;74, $B15-K$5=73, $B15-K$5=1, $B15-K$5&lt;0),"",ROUND(($B15-K$5)*'점수 계산기'!$C$27+K$5*'점수 계산기'!$C$30+'점수 계산기'!$C$33,0))</f>
        <v>139</v>
      </c>
      <c r="L15" s="50" t="str">
        <f>IF(OR($B15-L$5&gt;74, $B15-L$5=73, $B15-L$5=1, $B15-L$5&lt;0),"",ROUND(($B15-L$5)*'점수 계산기'!$C$27+L$5*'점수 계산기'!$C$30+'점수 계산기'!$C$33,0))</f>
        <v/>
      </c>
      <c r="M15" s="50" t="str">
        <f>IF(OR($B15-M$5&gt;74, $B15-M$5=73, $B15-M$5=1, $B15-M$5&lt;0),"",ROUND(($B15-M$5)*'점수 계산기'!$C$27+M$5*'점수 계산기'!$C$30+'점수 계산기'!$C$33,0))</f>
        <v/>
      </c>
      <c r="N15" s="50" t="str">
        <f>IF(OR($B15-N$5&gt;74, $B15-N$5=73, $B15-N$5=1, $B15-N$5&lt;0),"",ROUND(($B15-N$5)*'점수 계산기'!$C$27+N$5*'점수 계산기'!$C$30+'점수 계산기'!$C$33,0))</f>
        <v/>
      </c>
      <c r="O15" s="50" t="str">
        <f>IF(OR($B15-O$5&gt;74, $B15-O$5=73, $B15-O$5=1, $B15-O$5&lt;0),"",ROUND(($B15-O$5)*'점수 계산기'!$C$27+O$5*'점수 계산기'!$C$30+'점수 계산기'!$C$33,0))</f>
        <v/>
      </c>
      <c r="P15" s="50" t="str">
        <f>IF(OR($B15-P$5&gt;74, $B15-P$5=73, $B15-P$5=1, $B15-P$5&lt;0),"",ROUND(($B15-P$5)*'점수 계산기'!$C$27+P$5*'점수 계산기'!$C$30+'점수 계산기'!$C$33,0))</f>
        <v/>
      </c>
      <c r="Q15" s="50" t="str">
        <f>IF(OR($B15-Q$5&gt;74, $B15-Q$5=73, $B15-Q$5=1, $B15-Q$5&lt;0),"",ROUND(($B15-Q$5)*'점수 계산기'!$C$27+Q$5*'점수 계산기'!$C$30+'점수 계산기'!$C$33,0))</f>
        <v/>
      </c>
      <c r="R15" s="50" t="str">
        <f>IF(OR($B15-R$5&gt;74, $B15-R$5=73, $B15-R$5=1, $B15-R$5&lt;0),"",ROUND(($B15-R$5)*'점수 계산기'!$C$27+R$5*'점수 계산기'!$C$30+'점수 계산기'!$C$33,0))</f>
        <v/>
      </c>
      <c r="S15" s="50" t="str">
        <f>IF(OR($B15-S$5&gt;74, $B15-S$5=73, $B15-S$5=1, $B15-S$5&lt;0),"",ROUND(($B15-S$5)*'점수 계산기'!$C$27+S$5*'점수 계산기'!$C$30+'점수 계산기'!$C$33,0))</f>
        <v/>
      </c>
      <c r="T15" s="50" t="str">
        <f>IF(OR($B15-T$5&gt;74, $B15-T$5=73, $B15-T$5=1, $B15-T$5&lt;0),"",ROUND(($B15-T$5)*'점수 계산기'!$C$27+T$5*'점수 계산기'!$C$30+'점수 계산기'!$C$33,0))</f>
        <v/>
      </c>
      <c r="U15" s="50" t="str">
        <f>IF(OR($B15-U$5&gt;74, $B15-U$5=73, $B15-U$5=1, $B15-U$5&lt;0),"",ROUND(($B15-U$5)*'점수 계산기'!$C$27+U$5*'점수 계산기'!$C$30+'점수 계산기'!$C$33,0))</f>
        <v/>
      </c>
      <c r="V15" s="50" t="str">
        <f>IF(OR($B15-V$5&gt;74, $B15-V$5=73, $B15-V$5=1, $B15-V$5&lt;0),"",ROUND(($B15-V$5)*'점수 계산기'!$C$27+V$5*'점수 계산기'!$C$30+'점수 계산기'!$C$33,0))</f>
        <v/>
      </c>
      <c r="W15" s="50" t="str">
        <f>IF(OR($B15-W$5&gt;74, $B15-W$5=73, $B15-W$5=1, $B15-W$5&lt;0),"",ROUND(($B15-W$5)*'점수 계산기'!$C$27+W$5*'점수 계산기'!$C$30+'점수 계산기'!$C$33,0))</f>
        <v/>
      </c>
      <c r="X15" s="50" t="str">
        <f>IF(OR($B15-X$5&gt;74, $B15-X$5=73, $B15-X$5=1, $B15-X$5&lt;0),"",ROUND(($B15-X$5)*'점수 계산기'!$C$27+X$5*'점수 계산기'!$C$30+'점수 계산기'!$C$33,0))</f>
        <v/>
      </c>
      <c r="Y15" s="50" t="str">
        <f>IF(OR($B15-Y$5&gt;74, $B15-Y$5=73, $B15-Y$5=1, $B15-Y$5&lt;0),"",ROUND(($B15-Y$5)*'점수 계산기'!$C$27+Y$5*'점수 계산기'!$C$30+'점수 계산기'!$C$33,0))</f>
        <v/>
      </c>
      <c r="Z15" s="50" t="str">
        <f>IF(OR($B15-Z$5&gt;74, $B15-Z$5=73, $B15-Z$5=1, $B15-Z$5&lt;0),"",ROUND(($B15-Z$5)*'점수 계산기'!$C$27+Z$5*'점수 계산기'!$C$30+'점수 계산기'!$C$33,0))</f>
        <v/>
      </c>
      <c r="AA15" s="57" t="str">
        <f>IF(OR($B15-AA$5&gt;74, $B15-AA$5=73, $B15-AA$5=1, $B15-AA$5&lt;0),"",ROUND(($B15-AA$5)*'점수 계산기'!$C$27+AA$5*'점수 계산기'!$C$30+'점수 계산기'!$C$33,0))</f>
        <v/>
      </c>
      <c r="AB15" s="10"/>
      <c r="AC15" s="10">
        <f t="shared" si="1"/>
        <v>139</v>
      </c>
      <c r="AD15" s="10">
        <f t="shared" si="2"/>
        <v>140</v>
      </c>
      <c r="AE15" s="10" t="str">
        <f t="shared" si="3"/>
        <v>139 ~ 140</v>
      </c>
      <c r="AF15" s="10">
        <f t="shared" si="4"/>
        <v>1</v>
      </c>
      <c r="AG15" s="10">
        <f t="shared" si="4"/>
        <v>1</v>
      </c>
      <c r="AH15" s="10">
        <f t="shared" si="5"/>
        <v>1</v>
      </c>
      <c r="AI15" s="10" t="str">
        <f t="shared" si="0"/>
        <v>1등급</v>
      </c>
      <c r="AJ15" s="11" t="e">
        <f>IF(AC15=AD15,VLOOKUP(AE15,'인원 입력 기능'!$B$5:$F$102,6,0), VLOOKUP(AC15,'인원 입력 기능'!$B$5:$F$102,6,0)&amp;" ~ "&amp;VLOOKUP(AD15,'인원 입력 기능'!$B$5:$F$102,6,0))</f>
        <v>#REF!</v>
      </c>
    </row>
    <row r="16" spans="1:40" ht="21" customHeight="1" x14ac:dyDescent="0.45">
      <c r="A16" s="7"/>
      <c r="B16" s="83">
        <v>90</v>
      </c>
      <c r="C16" s="62">
        <f>IF(OR($B16-C$5&gt;74, $B16-C$5=73, $B16-C$5=1, $B16-C$5&lt;0),"",ROUND(($B16-C$5)*'점수 계산기'!$C$27+C$5*'점수 계산기'!$C$30+'점수 계산기'!$C$33,0))</f>
        <v>139</v>
      </c>
      <c r="D16" s="50">
        <f>IF(OR($B16-D$5&gt;74, $B16-D$5=73, $B16-D$5=1, $B16-D$5&lt;0),"",ROUND(($B16-D$5)*'점수 계산기'!$C$27+D$5*'점수 계산기'!$C$30+'점수 계산기'!$C$33,0))</f>
        <v>139</v>
      </c>
      <c r="E16" s="50">
        <f>IF(OR($B16-E$5&gt;74, $B16-E$5=73, $B16-E$5=1, $B16-E$5&lt;0),"",ROUND(($B16-E$5)*'점수 계산기'!$C$27+E$5*'점수 계산기'!$C$30+'점수 계산기'!$C$33,0))</f>
        <v>139</v>
      </c>
      <c r="F16" s="50">
        <f>IF(OR($B16-F$5&gt;74, $B16-F$5=73, $B16-F$5=1, $B16-F$5&lt;0),"",ROUND(($B16-F$5)*'점수 계산기'!$C$27+F$5*'점수 계산기'!$C$30+'점수 계산기'!$C$33,0))</f>
        <v>139</v>
      </c>
      <c r="G16" s="50">
        <f>IF(OR($B16-G$5&gt;74, $B16-G$5=73, $B16-G$5=1, $B16-G$5&lt;0),"",ROUND(($B16-G$5)*'점수 계산기'!$C$27+G$5*'점수 계산기'!$C$30+'점수 계산기'!$C$33,0))</f>
        <v>139</v>
      </c>
      <c r="H16" s="50">
        <f>IF(OR($B16-H$5&gt;74, $B16-H$5=73, $B16-H$5=1, $B16-H$5&lt;0),"",ROUND(($B16-H$5)*'점수 계산기'!$C$27+H$5*'점수 계산기'!$C$30+'점수 계산기'!$C$33,0))</f>
        <v>138</v>
      </c>
      <c r="I16" s="50">
        <f>IF(OR($B16-I$5&gt;74, $B16-I$5=73, $B16-I$5=1, $B16-I$5&lt;0),"",ROUND(($B16-I$5)*'점수 계산기'!$C$27+I$5*'점수 계산기'!$C$30+'점수 계산기'!$C$33,0))</f>
        <v>138</v>
      </c>
      <c r="J16" s="50">
        <f>IF(OR($B16-J$5&gt;74, $B16-J$5=73, $B16-J$5=1, $B16-J$5&lt;0),"",ROUND(($B16-J$5)*'점수 계산기'!$C$27+J$5*'점수 계산기'!$C$30+'점수 계산기'!$C$33,0))</f>
        <v>138</v>
      </c>
      <c r="K16" s="50" t="str">
        <f>IF(OR($B16-K$5&gt;74, $B16-K$5=73, $B16-K$5=1, $B16-K$5&lt;0),"",ROUND(($B16-K$5)*'점수 계산기'!$C$27+K$5*'점수 계산기'!$C$30+'점수 계산기'!$C$33,0))</f>
        <v/>
      </c>
      <c r="L16" s="50">
        <f>IF(OR($B16-L$5&gt;74, $B16-L$5=73, $B16-L$5=1, $B16-L$5&lt;0),"",ROUND(($B16-L$5)*'점수 계산기'!$C$27+L$5*'점수 계산기'!$C$30+'점수 계산기'!$C$33,0))</f>
        <v>138</v>
      </c>
      <c r="M16" s="50" t="str">
        <f>IF(OR($B16-M$5&gt;74, $B16-M$5=73, $B16-M$5=1, $B16-M$5&lt;0),"",ROUND(($B16-M$5)*'점수 계산기'!$C$27+M$5*'점수 계산기'!$C$30+'점수 계산기'!$C$33,0))</f>
        <v/>
      </c>
      <c r="N16" s="50" t="str">
        <f>IF(OR($B16-N$5&gt;74, $B16-N$5=73, $B16-N$5=1, $B16-N$5&lt;0),"",ROUND(($B16-N$5)*'점수 계산기'!$C$27+N$5*'점수 계산기'!$C$30+'점수 계산기'!$C$33,0))</f>
        <v/>
      </c>
      <c r="O16" s="50" t="str">
        <f>IF(OR($B16-O$5&gt;74, $B16-O$5=73, $B16-O$5=1, $B16-O$5&lt;0),"",ROUND(($B16-O$5)*'점수 계산기'!$C$27+O$5*'점수 계산기'!$C$30+'점수 계산기'!$C$33,0))</f>
        <v/>
      </c>
      <c r="P16" s="50" t="str">
        <f>IF(OR($B16-P$5&gt;74, $B16-P$5=73, $B16-P$5=1, $B16-P$5&lt;0),"",ROUND(($B16-P$5)*'점수 계산기'!$C$27+P$5*'점수 계산기'!$C$30+'점수 계산기'!$C$33,0))</f>
        <v/>
      </c>
      <c r="Q16" s="50" t="str">
        <f>IF(OR($B16-Q$5&gt;74, $B16-Q$5=73, $B16-Q$5=1, $B16-Q$5&lt;0),"",ROUND(($B16-Q$5)*'점수 계산기'!$C$27+Q$5*'점수 계산기'!$C$30+'점수 계산기'!$C$33,0))</f>
        <v/>
      </c>
      <c r="R16" s="50" t="str">
        <f>IF(OR($B16-R$5&gt;74, $B16-R$5=73, $B16-R$5=1, $B16-R$5&lt;0),"",ROUND(($B16-R$5)*'점수 계산기'!$C$27+R$5*'점수 계산기'!$C$30+'점수 계산기'!$C$33,0))</f>
        <v/>
      </c>
      <c r="S16" s="50" t="str">
        <f>IF(OR($B16-S$5&gt;74, $B16-S$5=73, $B16-S$5=1, $B16-S$5&lt;0),"",ROUND(($B16-S$5)*'점수 계산기'!$C$27+S$5*'점수 계산기'!$C$30+'점수 계산기'!$C$33,0))</f>
        <v/>
      </c>
      <c r="T16" s="50" t="str">
        <f>IF(OR($B16-T$5&gt;74, $B16-T$5=73, $B16-T$5=1, $B16-T$5&lt;0),"",ROUND(($B16-T$5)*'점수 계산기'!$C$27+T$5*'점수 계산기'!$C$30+'점수 계산기'!$C$33,0))</f>
        <v/>
      </c>
      <c r="U16" s="50" t="str">
        <f>IF(OR($B16-U$5&gt;74, $B16-U$5=73, $B16-U$5=1, $B16-U$5&lt;0),"",ROUND(($B16-U$5)*'점수 계산기'!$C$27+U$5*'점수 계산기'!$C$30+'점수 계산기'!$C$33,0))</f>
        <v/>
      </c>
      <c r="V16" s="50" t="str">
        <f>IF(OR($B16-V$5&gt;74, $B16-V$5=73, $B16-V$5=1, $B16-V$5&lt;0),"",ROUND(($B16-V$5)*'점수 계산기'!$C$27+V$5*'점수 계산기'!$C$30+'점수 계산기'!$C$33,0))</f>
        <v/>
      </c>
      <c r="W16" s="50" t="str">
        <f>IF(OR($B16-W$5&gt;74, $B16-W$5=73, $B16-W$5=1, $B16-W$5&lt;0),"",ROUND(($B16-W$5)*'점수 계산기'!$C$27+W$5*'점수 계산기'!$C$30+'점수 계산기'!$C$33,0))</f>
        <v/>
      </c>
      <c r="X16" s="50" t="str">
        <f>IF(OR($B16-X$5&gt;74, $B16-X$5=73, $B16-X$5=1, $B16-X$5&lt;0),"",ROUND(($B16-X$5)*'점수 계산기'!$C$27+X$5*'점수 계산기'!$C$30+'점수 계산기'!$C$33,0))</f>
        <v/>
      </c>
      <c r="Y16" s="50" t="str">
        <f>IF(OR($B16-Y$5&gt;74, $B16-Y$5=73, $B16-Y$5=1, $B16-Y$5&lt;0),"",ROUND(($B16-Y$5)*'점수 계산기'!$C$27+Y$5*'점수 계산기'!$C$30+'점수 계산기'!$C$33,0))</f>
        <v/>
      </c>
      <c r="Z16" s="50" t="str">
        <f>IF(OR($B16-Z$5&gt;74, $B16-Z$5=73, $B16-Z$5=1, $B16-Z$5&lt;0),"",ROUND(($B16-Z$5)*'점수 계산기'!$C$27+Z$5*'점수 계산기'!$C$30+'점수 계산기'!$C$33,0))</f>
        <v/>
      </c>
      <c r="AA16" s="57" t="str">
        <f>IF(OR($B16-AA$5&gt;74, $B16-AA$5=73, $B16-AA$5=1, $B16-AA$5&lt;0),"",ROUND(($B16-AA$5)*'점수 계산기'!$C$27+AA$5*'점수 계산기'!$C$30+'점수 계산기'!$C$33,0))</f>
        <v/>
      </c>
      <c r="AB16" s="10"/>
      <c r="AC16" s="10">
        <f t="shared" si="1"/>
        <v>138</v>
      </c>
      <c r="AD16" s="10">
        <f t="shared" si="2"/>
        <v>139</v>
      </c>
      <c r="AE16" s="10" t="str">
        <f t="shared" si="3"/>
        <v>138 ~ 139</v>
      </c>
      <c r="AF16" s="10">
        <f t="shared" si="4"/>
        <v>1</v>
      </c>
      <c r="AG16" s="10">
        <f t="shared" si="4"/>
        <v>1</v>
      </c>
      <c r="AH16" s="10">
        <f t="shared" si="5"/>
        <v>1</v>
      </c>
      <c r="AI16" s="10" t="str">
        <f t="shared" si="0"/>
        <v>1등급</v>
      </c>
      <c r="AJ16" s="11" t="e">
        <f>IF(AC16=AD16,VLOOKUP(AE16,'인원 입력 기능'!$B$5:$F$102,6,0), VLOOKUP(AC16,'인원 입력 기능'!$B$5:$F$102,6,0)&amp;" ~ "&amp;VLOOKUP(AD16,'인원 입력 기능'!$B$5:$F$102,6,0))</f>
        <v>#REF!</v>
      </c>
    </row>
    <row r="17" spans="1:36" ht="21" customHeight="1" x14ac:dyDescent="0.45">
      <c r="A17" s="7"/>
      <c r="B17" s="83">
        <v>89</v>
      </c>
      <c r="C17" s="62">
        <f>IF(OR($B17-C$5&gt;74, $B17-C$5=73, $B17-C$5=1, $B17-C$5&lt;0),"",ROUND(($B17-C$5)*'점수 계산기'!$C$27+C$5*'점수 계산기'!$C$30+'점수 계산기'!$C$33,0))</f>
        <v>138</v>
      </c>
      <c r="D17" s="50">
        <f>IF(OR($B17-D$5&gt;74, $B17-D$5=73, $B17-D$5=1, $B17-D$5&lt;0),"",ROUND(($B17-D$5)*'점수 계산기'!$C$27+D$5*'점수 계산기'!$C$30+'점수 계산기'!$C$33,0))</f>
        <v>138</v>
      </c>
      <c r="E17" s="50">
        <f>IF(OR($B17-E$5&gt;74, $B17-E$5=73, $B17-E$5=1, $B17-E$5&lt;0),"",ROUND(($B17-E$5)*'점수 계산기'!$C$27+E$5*'점수 계산기'!$C$30+'점수 계산기'!$C$33,0))</f>
        <v>138</v>
      </c>
      <c r="F17" s="50">
        <f>IF(OR($B17-F$5&gt;74, $B17-F$5=73, $B17-F$5=1, $B17-F$5&lt;0),"",ROUND(($B17-F$5)*'점수 계산기'!$C$27+F$5*'점수 계산기'!$C$30+'점수 계산기'!$C$33,0))</f>
        <v>138</v>
      </c>
      <c r="G17" s="50">
        <f>IF(OR($B17-G$5&gt;74, $B17-G$5=73, $B17-G$5=1, $B17-G$5&lt;0),"",ROUND(($B17-G$5)*'점수 계산기'!$C$27+G$5*'점수 계산기'!$C$30+'점수 계산기'!$C$33,0))</f>
        <v>138</v>
      </c>
      <c r="H17" s="50">
        <f>IF(OR($B17-H$5&gt;74, $B17-H$5=73, $B17-H$5=1, $B17-H$5&lt;0),"",ROUND(($B17-H$5)*'점수 계산기'!$C$27+H$5*'점수 계산기'!$C$30+'점수 계산기'!$C$33,0))</f>
        <v>138</v>
      </c>
      <c r="I17" s="50">
        <f>IF(OR($B17-I$5&gt;74, $B17-I$5=73, $B17-I$5=1, $B17-I$5&lt;0),"",ROUND(($B17-I$5)*'점수 계산기'!$C$27+I$5*'점수 계산기'!$C$30+'점수 계산기'!$C$33,0))</f>
        <v>138</v>
      </c>
      <c r="J17" s="50">
        <f>IF(OR($B17-J$5&gt;74, $B17-J$5=73, $B17-J$5=1, $B17-J$5&lt;0),"",ROUND(($B17-J$5)*'점수 계산기'!$C$27+J$5*'점수 계산기'!$C$30+'점수 계산기'!$C$33,0))</f>
        <v>137</v>
      </c>
      <c r="K17" s="50">
        <f>IF(OR($B17-K$5&gt;74, $B17-K$5=73, $B17-K$5=1, $B17-K$5&lt;0),"",ROUND(($B17-K$5)*'점수 계산기'!$C$27+K$5*'점수 계산기'!$C$30+'점수 계산기'!$C$33,0))</f>
        <v>137</v>
      </c>
      <c r="L17" s="50" t="str">
        <f>IF(OR($B17-L$5&gt;74, $B17-L$5=73, $B17-L$5=1, $B17-L$5&lt;0),"",ROUND(($B17-L$5)*'점수 계산기'!$C$27+L$5*'점수 계산기'!$C$30+'점수 계산기'!$C$33,0))</f>
        <v/>
      </c>
      <c r="M17" s="50">
        <f>IF(OR($B17-M$5&gt;74, $B17-M$5=73, $B17-M$5=1, $B17-M$5&lt;0),"",ROUND(($B17-M$5)*'점수 계산기'!$C$27+M$5*'점수 계산기'!$C$30+'점수 계산기'!$C$33,0))</f>
        <v>137</v>
      </c>
      <c r="N17" s="50" t="str">
        <f>IF(OR($B17-N$5&gt;74, $B17-N$5=73, $B17-N$5=1, $B17-N$5&lt;0),"",ROUND(($B17-N$5)*'점수 계산기'!$C$27+N$5*'점수 계산기'!$C$30+'점수 계산기'!$C$33,0))</f>
        <v/>
      </c>
      <c r="O17" s="50" t="str">
        <f>IF(OR($B17-O$5&gt;74, $B17-O$5=73, $B17-O$5=1, $B17-O$5&lt;0),"",ROUND(($B17-O$5)*'점수 계산기'!$C$27+O$5*'점수 계산기'!$C$30+'점수 계산기'!$C$33,0))</f>
        <v/>
      </c>
      <c r="P17" s="50" t="str">
        <f>IF(OR($B17-P$5&gt;74, $B17-P$5=73, $B17-P$5=1, $B17-P$5&lt;0),"",ROUND(($B17-P$5)*'점수 계산기'!$C$27+P$5*'점수 계산기'!$C$30+'점수 계산기'!$C$33,0))</f>
        <v/>
      </c>
      <c r="Q17" s="50" t="str">
        <f>IF(OR($B17-Q$5&gt;74, $B17-Q$5=73, $B17-Q$5=1, $B17-Q$5&lt;0),"",ROUND(($B17-Q$5)*'점수 계산기'!$C$27+Q$5*'점수 계산기'!$C$30+'점수 계산기'!$C$33,0))</f>
        <v/>
      </c>
      <c r="R17" s="50" t="str">
        <f>IF(OR($B17-R$5&gt;74, $B17-R$5=73, $B17-R$5=1, $B17-R$5&lt;0),"",ROUND(($B17-R$5)*'점수 계산기'!$C$27+R$5*'점수 계산기'!$C$30+'점수 계산기'!$C$33,0))</f>
        <v/>
      </c>
      <c r="S17" s="50" t="str">
        <f>IF(OR($B17-S$5&gt;74, $B17-S$5=73, $B17-S$5=1, $B17-S$5&lt;0),"",ROUND(($B17-S$5)*'점수 계산기'!$C$27+S$5*'점수 계산기'!$C$30+'점수 계산기'!$C$33,0))</f>
        <v/>
      </c>
      <c r="T17" s="50" t="str">
        <f>IF(OR($B17-T$5&gt;74, $B17-T$5=73, $B17-T$5=1, $B17-T$5&lt;0),"",ROUND(($B17-T$5)*'점수 계산기'!$C$27+T$5*'점수 계산기'!$C$30+'점수 계산기'!$C$33,0))</f>
        <v/>
      </c>
      <c r="U17" s="50" t="str">
        <f>IF(OR($B17-U$5&gt;74, $B17-U$5=73, $B17-U$5=1, $B17-U$5&lt;0),"",ROUND(($B17-U$5)*'점수 계산기'!$C$27+U$5*'점수 계산기'!$C$30+'점수 계산기'!$C$33,0))</f>
        <v/>
      </c>
      <c r="V17" s="50" t="str">
        <f>IF(OR($B17-V$5&gt;74, $B17-V$5=73, $B17-V$5=1, $B17-V$5&lt;0),"",ROUND(($B17-V$5)*'점수 계산기'!$C$27+V$5*'점수 계산기'!$C$30+'점수 계산기'!$C$33,0))</f>
        <v/>
      </c>
      <c r="W17" s="50" t="str">
        <f>IF(OR($B17-W$5&gt;74, $B17-W$5=73, $B17-W$5=1, $B17-W$5&lt;0),"",ROUND(($B17-W$5)*'점수 계산기'!$C$27+W$5*'점수 계산기'!$C$30+'점수 계산기'!$C$33,0))</f>
        <v/>
      </c>
      <c r="X17" s="50" t="str">
        <f>IF(OR($B17-X$5&gt;74, $B17-X$5=73, $B17-X$5=1, $B17-X$5&lt;0),"",ROUND(($B17-X$5)*'점수 계산기'!$C$27+X$5*'점수 계산기'!$C$30+'점수 계산기'!$C$33,0))</f>
        <v/>
      </c>
      <c r="Y17" s="50" t="str">
        <f>IF(OR($B17-Y$5&gt;74, $B17-Y$5=73, $B17-Y$5=1, $B17-Y$5&lt;0),"",ROUND(($B17-Y$5)*'점수 계산기'!$C$27+Y$5*'점수 계산기'!$C$30+'점수 계산기'!$C$33,0))</f>
        <v/>
      </c>
      <c r="Z17" s="50" t="str">
        <f>IF(OR($B17-Z$5&gt;74, $B17-Z$5=73, $B17-Z$5=1, $B17-Z$5&lt;0),"",ROUND(($B17-Z$5)*'점수 계산기'!$C$27+Z$5*'점수 계산기'!$C$30+'점수 계산기'!$C$33,0))</f>
        <v/>
      </c>
      <c r="AA17" s="57" t="str">
        <f>IF(OR($B17-AA$5&gt;74, $B17-AA$5=73, $B17-AA$5=1, $B17-AA$5&lt;0),"",ROUND(($B17-AA$5)*'점수 계산기'!$C$27+AA$5*'점수 계산기'!$C$30+'점수 계산기'!$C$33,0))</f>
        <v/>
      </c>
      <c r="AB17" s="10"/>
      <c r="AC17" s="10">
        <f t="shared" si="1"/>
        <v>137</v>
      </c>
      <c r="AD17" s="10">
        <f t="shared" si="2"/>
        <v>138</v>
      </c>
      <c r="AE17" s="10" t="str">
        <f t="shared" si="3"/>
        <v>137 ~ 138</v>
      </c>
      <c r="AF17" s="10">
        <f t="shared" si="4"/>
        <v>1</v>
      </c>
      <c r="AG17" s="10">
        <f t="shared" si="4"/>
        <v>1</v>
      </c>
      <c r="AH17" s="10">
        <f t="shared" si="5"/>
        <v>1</v>
      </c>
      <c r="AI17" s="10" t="str">
        <f t="shared" si="0"/>
        <v>1등급</v>
      </c>
      <c r="AJ17" s="11" t="e">
        <f>IF(AC17=AD17,VLOOKUP(AE17,'인원 입력 기능'!$B$5:$F$102,6,0), VLOOKUP(AC17,'인원 입력 기능'!$B$5:$F$102,6,0)&amp;" ~ "&amp;VLOOKUP(AD17,'인원 입력 기능'!$B$5:$F$102,6,0))</f>
        <v>#REF!</v>
      </c>
    </row>
    <row r="18" spans="1:36" ht="21" customHeight="1" x14ac:dyDescent="0.45">
      <c r="A18" s="7"/>
      <c r="B18" s="84">
        <v>88</v>
      </c>
      <c r="C18" s="63">
        <f>IF(OR($B18-C$5&gt;74, $B18-C$5=73, $B18-C$5=1, $B18-C$5&lt;0),"",ROUND(($B18-C$5)*'점수 계산기'!$C$27+C$5*'점수 계산기'!$C$30+'점수 계산기'!$C$33,0))</f>
        <v>137</v>
      </c>
      <c r="D18" s="51">
        <f>IF(OR($B18-D$5&gt;74, $B18-D$5=73, $B18-D$5=1, $B18-D$5&lt;0),"",ROUND(($B18-D$5)*'점수 계산기'!$C$27+D$5*'점수 계산기'!$C$30+'점수 계산기'!$C$33,0))</f>
        <v>137</v>
      </c>
      <c r="E18" s="51">
        <f>IF(OR($B18-E$5&gt;74, $B18-E$5=73, $B18-E$5=1, $B18-E$5&lt;0),"",ROUND(($B18-E$5)*'점수 계산기'!$C$27+E$5*'점수 계산기'!$C$30+'점수 계산기'!$C$33,0))</f>
        <v>137</v>
      </c>
      <c r="F18" s="51">
        <f>IF(OR($B18-F$5&gt;74, $B18-F$5=73, $B18-F$5=1, $B18-F$5&lt;0),"",ROUND(($B18-F$5)*'점수 계산기'!$C$27+F$5*'점수 계산기'!$C$30+'점수 계산기'!$C$33,0))</f>
        <v>137</v>
      </c>
      <c r="G18" s="51">
        <f>IF(OR($B18-G$5&gt;74, $B18-G$5=73, $B18-G$5=1, $B18-G$5&lt;0),"",ROUND(($B18-G$5)*'점수 계산기'!$C$27+G$5*'점수 계산기'!$C$30+'점수 계산기'!$C$33,0))</f>
        <v>137</v>
      </c>
      <c r="H18" s="51">
        <f>IF(OR($B18-H$5&gt;74, $B18-H$5=73, $B18-H$5=1, $B18-H$5&lt;0),"",ROUND(($B18-H$5)*'점수 계산기'!$C$27+H$5*'점수 계산기'!$C$30+'점수 계산기'!$C$33,0))</f>
        <v>137</v>
      </c>
      <c r="I18" s="51">
        <f>IF(OR($B18-I$5&gt;74, $B18-I$5=73, $B18-I$5=1, $B18-I$5&lt;0),"",ROUND(($B18-I$5)*'점수 계산기'!$C$27+I$5*'점수 계산기'!$C$30+'점수 계산기'!$C$33,0))</f>
        <v>137</v>
      </c>
      <c r="J18" s="51">
        <f>IF(OR($B18-J$5&gt;74, $B18-J$5=73, $B18-J$5=1, $B18-J$5&lt;0),"",ROUND(($B18-J$5)*'점수 계산기'!$C$27+J$5*'점수 계산기'!$C$30+'점수 계산기'!$C$33,0))</f>
        <v>137</v>
      </c>
      <c r="K18" s="51">
        <f>IF(OR($B18-K$5&gt;74, $B18-K$5=73, $B18-K$5=1, $B18-K$5&lt;0),"",ROUND(($B18-K$5)*'점수 계산기'!$C$27+K$5*'점수 계산기'!$C$30+'점수 계산기'!$C$33,0))</f>
        <v>137</v>
      </c>
      <c r="L18" s="51">
        <f>IF(OR($B18-L$5&gt;74, $B18-L$5=73, $B18-L$5=1, $B18-L$5&lt;0),"",ROUND(($B18-L$5)*'점수 계산기'!$C$27+L$5*'점수 계산기'!$C$30+'점수 계산기'!$C$33,0))</f>
        <v>137</v>
      </c>
      <c r="M18" s="51" t="str">
        <f>IF(OR($B18-M$5&gt;74, $B18-M$5=73, $B18-M$5=1, $B18-M$5&lt;0),"",ROUND(($B18-M$5)*'점수 계산기'!$C$27+M$5*'점수 계산기'!$C$30+'점수 계산기'!$C$33,0))</f>
        <v/>
      </c>
      <c r="N18" s="51">
        <f>IF(OR($B18-N$5&gt;74, $B18-N$5=73, $B18-N$5=1, $B18-N$5&lt;0),"",ROUND(($B18-N$5)*'점수 계산기'!$C$27+N$5*'점수 계산기'!$C$30+'점수 계산기'!$C$33,0))</f>
        <v>136</v>
      </c>
      <c r="O18" s="51" t="str">
        <f>IF(OR($B18-O$5&gt;74, $B18-O$5=73, $B18-O$5=1, $B18-O$5&lt;0),"",ROUND(($B18-O$5)*'점수 계산기'!$C$27+O$5*'점수 계산기'!$C$30+'점수 계산기'!$C$33,0))</f>
        <v/>
      </c>
      <c r="P18" s="51" t="str">
        <f>IF(OR($B18-P$5&gt;74, $B18-P$5=73, $B18-P$5=1, $B18-P$5&lt;0),"",ROUND(($B18-P$5)*'점수 계산기'!$C$27+P$5*'점수 계산기'!$C$30+'점수 계산기'!$C$33,0))</f>
        <v/>
      </c>
      <c r="Q18" s="51" t="str">
        <f>IF(OR($B18-Q$5&gt;74, $B18-Q$5=73, $B18-Q$5=1, $B18-Q$5&lt;0),"",ROUND(($B18-Q$5)*'점수 계산기'!$C$27+Q$5*'점수 계산기'!$C$30+'점수 계산기'!$C$33,0))</f>
        <v/>
      </c>
      <c r="R18" s="51" t="str">
        <f>IF(OR($B18-R$5&gt;74, $B18-R$5=73, $B18-R$5=1, $B18-R$5&lt;0),"",ROUND(($B18-R$5)*'점수 계산기'!$C$27+R$5*'점수 계산기'!$C$30+'점수 계산기'!$C$33,0))</f>
        <v/>
      </c>
      <c r="S18" s="51" t="str">
        <f>IF(OR($B18-S$5&gt;74, $B18-S$5=73, $B18-S$5=1, $B18-S$5&lt;0),"",ROUND(($B18-S$5)*'점수 계산기'!$C$27+S$5*'점수 계산기'!$C$30+'점수 계산기'!$C$33,0))</f>
        <v/>
      </c>
      <c r="T18" s="51" t="str">
        <f>IF(OR($B18-T$5&gt;74, $B18-T$5=73, $B18-T$5=1, $B18-T$5&lt;0),"",ROUND(($B18-T$5)*'점수 계산기'!$C$27+T$5*'점수 계산기'!$C$30+'점수 계산기'!$C$33,0))</f>
        <v/>
      </c>
      <c r="U18" s="51" t="str">
        <f>IF(OR($B18-U$5&gt;74, $B18-U$5=73, $B18-U$5=1, $B18-U$5&lt;0),"",ROUND(($B18-U$5)*'점수 계산기'!$C$27+U$5*'점수 계산기'!$C$30+'점수 계산기'!$C$33,0))</f>
        <v/>
      </c>
      <c r="V18" s="51" t="str">
        <f>IF(OR($B18-V$5&gt;74, $B18-V$5=73, $B18-V$5=1, $B18-V$5&lt;0),"",ROUND(($B18-V$5)*'점수 계산기'!$C$27+V$5*'점수 계산기'!$C$30+'점수 계산기'!$C$33,0))</f>
        <v/>
      </c>
      <c r="W18" s="51" t="str">
        <f>IF(OR($B18-W$5&gt;74, $B18-W$5=73, $B18-W$5=1, $B18-W$5&lt;0),"",ROUND(($B18-W$5)*'점수 계산기'!$C$27+W$5*'점수 계산기'!$C$30+'점수 계산기'!$C$33,0))</f>
        <v/>
      </c>
      <c r="X18" s="51" t="str">
        <f>IF(OR($B18-X$5&gt;74, $B18-X$5=73, $B18-X$5=1, $B18-X$5&lt;0),"",ROUND(($B18-X$5)*'점수 계산기'!$C$27+X$5*'점수 계산기'!$C$30+'점수 계산기'!$C$33,0))</f>
        <v/>
      </c>
      <c r="Y18" s="51" t="str">
        <f>IF(OR($B18-Y$5&gt;74, $B18-Y$5=73, $B18-Y$5=1, $B18-Y$5&lt;0),"",ROUND(($B18-Y$5)*'점수 계산기'!$C$27+Y$5*'점수 계산기'!$C$30+'점수 계산기'!$C$33,0))</f>
        <v/>
      </c>
      <c r="Z18" s="51" t="str">
        <f>IF(OR($B18-Z$5&gt;74, $B18-Z$5=73, $B18-Z$5=1, $B18-Z$5&lt;0),"",ROUND(($B18-Z$5)*'점수 계산기'!$C$27+Z$5*'점수 계산기'!$C$30+'점수 계산기'!$C$33,0))</f>
        <v/>
      </c>
      <c r="AA18" s="58" t="str">
        <f>IF(OR($B18-AA$5&gt;74, $B18-AA$5=73, $B18-AA$5=1, $B18-AA$5&lt;0),"",ROUND(($B18-AA$5)*'점수 계산기'!$C$27+AA$5*'점수 계산기'!$C$30+'점수 계산기'!$C$33,0))</f>
        <v/>
      </c>
      <c r="AB18" s="10"/>
      <c r="AC18" s="10">
        <f t="shared" si="1"/>
        <v>136</v>
      </c>
      <c r="AD18" s="10">
        <f t="shared" si="2"/>
        <v>137</v>
      </c>
      <c r="AE18" s="10" t="str">
        <f t="shared" si="3"/>
        <v>136 ~ 137</v>
      </c>
      <c r="AF18" s="10">
        <f t="shared" si="4"/>
        <v>1</v>
      </c>
      <c r="AG18" s="10">
        <f t="shared" si="4"/>
        <v>1</v>
      </c>
      <c r="AH18" s="10">
        <f t="shared" si="5"/>
        <v>1</v>
      </c>
      <c r="AI18" s="10" t="str">
        <f t="shared" si="0"/>
        <v>1등급</v>
      </c>
      <c r="AJ18" s="11" t="e">
        <f>IF(AC18=AD18,VLOOKUP(AE18,'인원 입력 기능'!$B$5:$F$102,6,0), VLOOKUP(AC18,'인원 입력 기능'!$B$5:$F$102,6,0)&amp;" ~ "&amp;VLOOKUP(AD18,'인원 입력 기능'!$B$5:$F$102,6,0))</f>
        <v>#REF!</v>
      </c>
    </row>
    <row r="19" spans="1:36" ht="21" customHeight="1" x14ac:dyDescent="0.45">
      <c r="A19" s="7"/>
      <c r="B19" s="84">
        <v>87</v>
      </c>
      <c r="C19" s="63">
        <f>IF(OR($B19-C$5&gt;74, $B19-C$5=73, $B19-C$5=1, $B19-C$5&lt;0),"",ROUND(($B19-C$5)*'점수 계산기'!$C$27+C$5*'점수 계산기'!$C$30+'점수 계산기'!$C$33,0))</f>
        <v>136</v>
      </c>
      <c r="D19" s="51">
        <f>IF(OR($B19-D$5&gt;74, $B19-D$5=73, $B19-D$5=1, $B19-D$5&lt;0),"",ROUND(($B19-D$5)*'점수 계산기'!$C$27+D$5*'점수 계산기'!$C$30+'점수 계산기'!$C$33,0))</f>
        <v>136</v>
      </c>
      <c r="E19" s="51">
        <f>IF(OR($B19-E$5&gt;74, $B19-E$5=73, $B19-E$5=1, $B19-E$5&lt;0),"",ROUND(($B19-E$5)*'점수 계산기'!$C$27+E$5*'점수 계산기'!$C$30+'점수 계산기'!$C$33,0))</f>
        <v>136</v>
      </c>
      <c r="F19" s="51">
        <f>IF(OR($B19-F$5&gt;74, $B19-F$5=73, $B19-F$5=1, $B19-F$5&lt;0),"",ROUND(($B19-F$5)*'점수 계산기'!$C$27+F$5*'점수 계산기'!$C$30+'점수 계산기'!$C$33,0))</f>
        <v>136</v>
      </c>
      <c r="G19" s="51">
        <f>IF(OR($B19-G$5&gt;74, $B19-G$5=73, $B19-G$5=1, $B19-G$5&lt;0),"",ROUND(($B19-G$5)*'점수 계산기'!$C$27+G$5*'점수 계산기'!$C$30+'점수 계산기'!$C$33,0))</f>
        <v>136</v>
      </c>
      <c r="H19" s="51">
        <f>IF(OR($B19-H$5&gt;74, $B19-H$5=73, $B19-H$5=1, $B19-H$5&lt;0),"",ROUND(($B19-H$5)*'점수 계산기'!$C$27+H$5*'점수 계산기'!$C$30+'점수 계산기'!$C$33,0))</f>
        <v>136</v>
      </c>
      <c r="I19" s="51">
        <f>IF(OR($B19-I$5&gt;74, $B19-I$5=73, $B19-I$5=1, $B19-I$5&lt;0),"",ROUND(($B19-I$5)*'점수 계산기'!$C$27+I$5*'점수 계산기'!$C$30+'점수 계산기'!$C$33,0))</f>
        <v>136</v>
      </c>
      <c r="J19" s="51">
        <f>IF(OR($B19-J$5&gt;74, $B19-J$5=73, $B19-J$5=1, $B19-J$5&lt;0),"",ROUND(($B19-J$5)*'점수 계산기'!$C$27+J$5*'점수 계산기'!$C$30+'점수 계산기'!$C$33,0))</f>
        <v>136</v>
      </c>
      <c r="K19" s="51">
        <f>IF(OR($B19-K$5&gt;74, $B19-K$5=73, $B19-K$5=1, $B19-K$5&lt;0),"",ROUND(($B19-K$5)*'점수 계산기'!$C$27+K$5*'점수 계산기'!$C$30+'점수 계산기'!$C$33,0))</f>
        <v>136</v>
      </c>
      <c r="L19" s="51">
        <f>IF(OR($B19-L$5&gt;74, $B19-L$5=73, $B19-L$5=1, $B19-L$5&lt;0),"",ROUND(($B19-L$5)*'점수 계산기'!$C$27+L$5*'점수 계산기'!$C$30+'점수 계산기'!$C$33,0))</f>
        <v>136</v>
      </c>
      <c r="M19" s="51">
        <f>IF(OR($B19-M$5&gt;74, $B19-M$5=73, $B19-M$5=1, $B19-M$5&lt;0),"",ROUND(($B19-M$5)*'점수 계산기'!$C$27+M$5*'점수 계산기'!$C$30+'점수 계산기'!$C$33,0))</f>
        <v>136</v>
      </c>
      <c r="N19" s="51" t="str">
        <f>IF(OR($B19-N$5&gt;74, $B19-N$5=73, $B19-N$5=1, $B19-N$5&lt;0),"",ROUND(($B19-N$5)*'점수 계산기'!$C$27+N$5*'점수 계산기'!$C$30+'점수 계산기'!$C$33,0))</f>
        <v/>
      </c>
      <c r="O19" s="51">
        <f>IF(OR($B19-O$5&gt;74, $B19-O$5=73, $B19-O$5=1, $B19-O$5&lt;0),"",ROUND(($B19-O$5)*'점수 계산기'!$C$27+O$5*'점수 계산기'!$C$30+'점수 계산기'!$C$33,0))</f>
        <v>136</v>
      </c>
      <c r="P19" s="51" t="str">
        <f>IF(OR($B19-P$5&gt;74, $B19-P$5=73, $B19-P$5=1, $B19-P$5&lt;0),"",ROUND(($B19-P$5)*'점수 계산기'!$C$27+P$5*'점수 계산기'!$C$30+'점수 계산기'!$C$33,0))</f>
        <v/>
      </c>
      <c r="Q19" s="51" t="str">
        <f>IF(OR($B19-Q$5&gt;74, $B19-Q$5=73, $B19-Q$5=1, $B19-Q$5&lt;0),"",ROUND(($B19-Q$5)*'점수 계산기'!$C$27+Q$5*'점수 계산기'!$C$30+'점수 계산기'!$C$33,0))</f>
        <v/>
      </c>
      <c r="R19" s="51" t="str">
        <f>IF(OR($B19-R$5&gt;74, $B19-R$5=73, $B19-R$5=1, $B19-R$5&lt;0),"",ROUND(($B19-R$5)*'점수 계산기'!$C$27+R$5*'점수 계산기'!$C$30+'점수 계산기'!$C$33,0))</f>
        <v/>
      </c>
      <c r="S19" s="51" t="str">
        <f>IF(OR($B19-S$5&gt;74, $B19-S$5=73, $B19-S$5=1, $B19-S$5&lt;0),"",ROUND(($B19-S$5)*'점수 계산기'!$C$27+S$5*'점수 계산기'!$C$30+'점수 계산기'!$C$33,0))</f>
        <v/>
      </c>
      <c r="T19" s="51" t="str">
        <f>IF(OR($B19-T$5&gt;74, $B19-T$5=73, $B19-T$5=1, $B19-T$5&lt;0),"",ROUND(($B19-T$5)*'점수 계산기'!$C$27+T$5*'점수 계산기'!$C$30+'점수 계산기'!$C$33,0))</f>
        <v/>
      </c>
      <c r="U19" s="51" t="str">
        <f>IF(OR($B19-U$5&gt;74, $B19-U$5=73, $B19-U$5=1, $B19-U$5&lt;0),"",ROUND(($B19-U$5)*'점수 계산기'!$C$27+U$5*'점수 계산기'!$C$30+'점수 계산기'!$C$33,0))</f>
        <v/>
      </c>
      <c r="V19" s="51" t="str">
        <f>IF(OR($B19-V$5&gt;74, $B19-V$5=73, $B19-V$5=1, $B19-V$5&lt;0),"",ROUND(($B19-V$5)*'점수 계산기'!$C$27+V$5*'점수 계산기'!$C$30+'점수 계산기'!$C$33,0))</f>
        <v/>
      </c>
      <c r="W19" s="51" t="str">
        <f>IF(OR($B19-W$5&gt;74, $B19-W$5=73, $B19-W$5=1, $B19-W$5&lt;0),"",ROUND(($B19-W$5)*'점수 계산기'!$C$27+W$5*'점수 계산기'!$C$30+'점수 계산기'!$C$33,0))</f>
        <v/>
      </c>
      <c r="X19" s="51" t="str">
        <f>IF(OR($B19-X$5&gt;74, $B19-X$5=73, $B19-X$5=1, $B19-X$5&lt;0),"",ROUND(($B19-X$5)*'점수 계산기'!$C$27+X$5*'점수 계산기'!$C$30+'점수 계산기'!$C$33,0))</f>
        <v/>
      </c>
      <c r="Y19" s="51" t="str">
        <f>IF(OR($B19-Y$5&gt;74, $B19-Y$5=73, $B19-Y$5=1, $B19-Y$5&lt;0),"",ROUND(($B19-Y$5)*'점수 계산기'!$C$27+Y$5*'점수 계산기'!$C$30+'점수 계산기'!$C$33,0))</f>
        <v/>
      </c>
      <c r="Z19" s="51" t="str">
        <f>IF(OR($B19-Z$5&gt;74, $B19-Z$5=73, $B19-Z$5=1, $B19-Z$5&lt;0),"",ROUND(($B19-Z$5)*'점수 계산기'!$C$27+Z$5*'점수 계산기'!$C$30+'점수 계산기'!$C$33,0))</f>
        <v/>
      </c>
      <c r="AA19" s="58" t="str">
        <f>IF(OR($B19-AA$5&gt;74, $B19-AA$5=73, $B19-AA$5=1, $B19-AA$5&lt;0),"",ROUND(($B19-AA$5)*'점수 계산기'!$C$27+AA$5*'점수 계산기'!$C$30+'점수 계산기'!$C$33,0))</f>
        <v/>
      </c>
      <c r="AB19" s="10"/>
      <c r="AC19" s="10">
        <f t="shared" si="1"/>
        <v>136</v>
      </c>
      <c r="AD19" s="10">
        <f t="shared" si="2"/>
        <v>136</v>
      </c>
      <c r="AE19" s="10">
        <f t="shared" si="3"/>
        <v>136</v>
      </c>
      <c r="AF19" s="10">
        <f t="shared" si="4"/>
        <v>1</v>
      </c>
      <c r="AG19" s="10">
        <f t="shared" si="4"/>
        <v>1</v>
      </c>
      <c r="AH19" s="10">
        <f t="shared" si="5"/>
        <v>1</v>
      </c>
      <c r="AI19" s="10" t="str">
        <f t="shared" si="0"/>
        <v>1등급</v>
      </c>
      <c r="AJ19" s="11" t="e">
        <f>IF(AC19=AD19,VLOOKUP(AE19,'인원 입력 기능'!$B$5:$F$102,6,0), VLOOKUP(AC19,'인원 입력 기능'!$B$5:$F$102,6,0)&amp;" ~ "&amp;VLOOKUP(AD19,'인원 입력 기능'!$B$5:$F$102,6,0))</f>
        <v>#REF!</v>
      </c>
    </row>
    <row r="20" spans="1:36" ht="21" customHeight="1" x14ac:dyDescent="0.45">
      <c r="A20" s="7"/>
      <c r="B20" s="84">
        <v>86</v>
      </c>
      <c r="C20" s="63">
        <f>IF(OR($B20-C$5&gt;74, $B20-C$5=73, $B20-C$5=1, $B20-C$5&lt;0),"",ROUND(($B20-C$5)*'점수 계산기'!$C$27+C$5*'점수 계산기'!$C$30+'점수 계산기'!$C$33,0))</f>
        <v>136</v>
      </c>
      <c r="D20" s="51">
        <f>IF(OR($B20-D$5&gt;74, $B20-D$5=73, $B20-D$5=1, $B20-D$5&lt;0),"",ROUND(($B20-D$5)*'점수 계산기'!$C$27+D$5*'점수 계산기'!$C$30+'점수 계산기'!$C$33,0))</f>
        <v>135</v>
      </c>
      <c r="E20" s="51">
        <f>IF(OR($B20-E$5&gt;74, $B20-E$5=73, $B20-E$5=1, $B20-E$5&lt;0),"",ROUND(($B20-E$5)*'점수 계산기'!$C$27+E$5*'점수 계산기'!$C$30+'점수 계산기'!$C$33,0))</f>
        <v>135</v>
      </c>
      <c r="F20" s="51">
        <f>IF(OR($B20-F$5&gt;74, $B20-F$5=73, $B20-F$5=1, $B20-F$5&lt;0),"",ROUND(($B20-F$5)*'점수 계산기'!$C$27+F$5*'점수 계산기'!$C$30+'점수 계산기'!$C$33,0))</f>
        <v>135</v>
      </c>
      <c r="G20" s="51">
        <f>IF(OR($B20-G$5&gt;74, $B20-G$5=73, $B20-G$5=1, $B20-G$5&lt;0),"",ROUND(($B20-G$5)*'점수 계산기'!$C$27+G$5*'점수 계산기'!$C$30+'점수 계산기'!$C$33,0))</f>
        <v>135</v>
      </c>
      <c r="H20" s="51">
        <f>IF(OR($B20-H$5&gt;74, $B20-H$5=73, $B20-H$5=1, $B20-H$5&lt;0),"",ROUND(($B20-H$5)*'점수 계산기'!$C$27+H$5*'점수 계산기'!$C$30+'점수 계산기'!$C$33,0))</f>
        <v>135</v>
      </c>
      <c r="I20" s="51">
        <f>IF(OR($B20-I$5&gt;74, $B20-I$5=73, $B20-I$5=1, $B20-I$5&lt;0),"",ROUND(($B20-I$5)*'점수 계산기'!$C$27+I$5*'점수 계산기'!$C$30+'점수 계산기'!$C$33,0))</f>
        <v>135</v>
      </c>
      <c r="J20" s="51">
        <f>IF(OR($B20-J$5&gt;74, $B20-J$5=73, $B20-J$5=1, $B20-J$5&lt;0),"",ROUND(($B20-J$5)*'점수 계산기'!$C$27+J$5*'점수 계산기'!$C$30+'점수 계산기'!$C$33,0))</f>
        <v>135</v>
      </c>
      <c r="K20" s="51">
        <f>IF(OR($B20-K$5&gt;74, $B20-K$5=73, $B20-K$5=1, $B20-K$5&lt;0),"",ROUND(($B20-K$5)*'점수 계산기'!$C$27+K$5*'점수 계산기'!$C$30+'점수 계산기'!$C$33,0))</f>
        <v>135</v>
      </c>
      <c r="L20" s="51">
        <f>IF(OR($B20-L$5&gt;74, $B20-L$5=73, $B20-L$5=1, $B20-L$5&lt;0),"",ROUND(($B20-L$5)*'점수 계산기'!$C$27+L$5*'점수 계산기'!$C$30+'점수 계산기'!$C$33,0))</f>
        <v>135</v>
      </c>
      <c r="M20" s="51">
        <f>IF(OR($B20-M$5&gt;74, $B20-M$5=73, $B20-M$5=1, $B20-M$5&lt;0),"",ROUND(($B20-M$5)*'점수 계산기'!$C$27+M$5*'점수 계산기'!$C$30+'점수 계산기'!$C$33,0))</f>
        <v>135</v>
      </c>
      <c r="N20" s="51">
        <f>IF(OR($B20-N$5&gt;74, $B20-N$5=73, $B20-N$5=1, $B20-N$5&lt;0),"",ROUND(($B20-N$5)*'점수 계산기'!$C$27+N$5*'점수 계산기'!$C$30+'점수 계산기'!$C$33,0))</f>
        <v>135</v>
      </c>
      <c r="O20" s="51" t="str">
        <f>IF(OR($B20-O$5&gt;74, $B20-O$5=73, $B20-O$5=1, $B20-O$5&lt;0),"",ROUND(($B20-O$5)*'점수 계산기'!$C$27+O$5*'점수 계산기'!$C$30+'점수 계산기'!$C$33,0))</f>
        <v/>
      </c>
      <c r="P20" s="51">
        <f>IF(OR($B20-P$5&gt;74, $B20-P$5=73, $B20-P$5=1, $B20-P$5&lt;0),"",ROUND(($B20-P$5)*'점수 계산기'!$C$27+P$5*'점수 계산기'!$C$30+'점수 계산기'!$C$33,0))</f>
        <v>135</v>
      </c>
      <c r="Q20" s="51" t="str">
        <f>IF(OR($B20-Q$5&gt;74, $B20-Q$5=73, $B20-Q$5=1, $B20-Q$5&lt;0),"",ROUND(($B20-Q$5)*'점수 계산기'!$C$27+Q$5*'점수 계산기'!$C$30+'점수 계산기'!$C$33,0))</f>
        <v/>
      </c>
      <c r="R20" s="51" t="str">
        <f>IF(OR($B20-R$5&gt;74, $B20-R$5=73, $B20-R$5=1, $B20-R$5&lt;0),"",ROUND(($B20-R$5)*'점수 계산기'!$C$27+R$5*'점수 계산기'!$C$30+'점수 계산기'!$C$33,0))</f>
        <v/>
      </c>
      <c r="S20" s="51" t="str">
        <f>IF(OR($B20-S$5&gt;74, $B20-S$5=73, $B20-S$5=1, $B20-S$5&lt;0),"",ROUND(($B20-S$5)*'점수 계산기'!$C$27+S$5*'점수 계산기'!$C$30+'점수 계산기'!$C$33,0))</f>
        <v/>
      </c>
      <c r="T20" s="51" t="str">
        <f>IF(OR($B20-T$5&gt;74, $B20-T$5=73, $B20-T$5=1, $B20-T$5&lt;0),"",ROUND(($B20-T$5)*'점수 계산기'!$C$27+T$5*'점수 계산기'!$C$30+'점수 계산기'!$C$33,0))</f>
        <v/>
      </c>
      <c r="U20" s="51" t="str">
        <f>IF(OR($B20-U$5&gt;74, $B20-U$5=73, $B20-U$5=1, $B20-U$5&lt;0),"",ROUND(($B20-U$5)*'점수 계산기'!$C$27+U$5*'점수 계산기'!$C$30+'점수 계산기'!$C$33,0))</f>
        <v/>
      </c>
      <c r="V20" s="51" t="str">
        <f>IF(OR($B20-V$5&gt;74, $B20-V$5=73, $B20-V$5=1, $B20-V$5&lt;0),"",ROUND(($B20-V$5)*'점수 계산기'!$C$27+V$5*'점수 계산기'!$C$30+'점수 계산기'!$C$33,0))</f>
        <v/>
      </c>
      <c r="W20" s="51" t="str">
        <f>IF(OR($B20-W$5&gt;74, $B20-W$5=73, $B20-W$5=1, $B20-W$5&lt;0),"",ROUND(($B20-W$5)*'점수 계산기'!$C$27+W$5*'점수 계산기'!$C$30+'점수 계산기'!$C$33,0))</f>
        <v/>
      </c>
      <c r="X20" s="51" t="str">
        <f>IF(OR($B20-X$5&gt;74, $B20-X$5=73, $B20-X$5=1, $B20-X$5&lt;0),"",ROUND(($B20-X$5)*'점수 계산기'!$C$27+X$5*'점수 계산기'!$C$30+'점수 계산기'!$C$33,0))</f>
        <v/>
      </c>
      <c r="Y20" s="51" t="str">
        <f>IF(OR($B20-Y$5&gt;74, $B20-Y$5=73, $B20-Y$5=1, $B20-Y$5&lt;0),"",ROUND(($B20-Y$5)*'점수 계산기'!$C$27+Y$5*'점수 계산기'!$C$30+'점수 계산기'!$C$33,0))</f>
        <v/>
      </c>
      <c r="Z20" s="51" t="str">
        <f>IF(OR($B20-Z$5&gt;74, $B20-Z$5=73, $B20-Z$5=1, $B20-Z$5&lt;0),"",ROUND(($B20-Z$5)*'점수 계산기'!$C$27+Z$5*'점수 계산기'!$C$30+'점수 계산기'!$C$33,0))</f>
        <v/>
      </c>
      <c r="AA20" s="58" t="str">
        <f>IF(OR($B20-AA$5&gt;74, $B20-AA$5=73, $B20-AA$5=1, $B20-AA$5&lt;0),"",ROUND(($B20-AA$5)*'점수 계산기'!$C$27+AA$5*'점수 계산기'!$C$30+'점수 계산기'!$C$33,0))</f>
        <v/>
      </c>
      <c r="AB20" s="10"/>
      <c r="AC20" s="10">
        <f t="shared" si="1"/>
        <v>135</v>
      </c>
      <c r="AD20" s="10">
        <f t="shared" si="2"/>
        <v>136</v>
      </c>
      <c r="AE20" s="10" t="str">
        <f t="shared" si="3"/>
        <v>135 ~ 136</v>
      </c>
      <c r="AF20" s="10">
        <f t="shared" si="4"/>
        <v>1</v>
      </c>
      <c r="AG20" s="10">
        <f t="shared" si="4"/>
        <v>1</v>
      </c>
      <c r="AH20" s="10">
        <f t="shared" si="5"/>
        <v>1</v>
      </c>
      <c r="AI20" s="10" t="str">
        <f t="shared" si="0"/>
        <v>1등급</v>
      </c>
      <c r="AJ20" s="11" t="e">
        <f>IF(AC20=AD20,VLOOKUP(AE20,'인원 입력 기능'!$B$5:$F$102,6,0), VLOOKUP(AC20,'인원 입력 기능'!$B$5:$F$102,6,0)&amp;" ~ "&amp;VLOOKUP(AD20,'인원 입력 기능'!$B$5:$F$102,6,0))</f>
        <v>#REF!</v>
      </c>
    </row>
    <row r="21" spans="1:36" ht="21" customHeight="1" x14ac:dyDescent="0.45">
      <c r="A21" s="7"/>
      <c r="B21" s="84">
        <v>85</v>
      </c>
      <c r="C21" s="63">
        <f>IF(OR($B21-C$5&gt;74, $B21-C$5=73, $B21-C$5=1, $B21-C$5&lt;0),"",ROUND(($B21-C$5)*'점수 계산기'!$C$27+C$5*'점수 계산기'!$C$30+'점수 계산기'!$C$33,0))</f>
        <v>135</v>
      </c>
      <c r="D21" s="51">
        <f>IF(OR($B21-D$5&gt;74, $B21-D$5=73, $B21-D$5=1, $B21-D$5&lt;0),"",ROUND(($B21-D$5)*'점수 계산기'!$C$27+D$5*'점수 계산기'!$C$30+'점수 계산기'!$C$33,0))</f>
        <v>135</v>
      </c>
      <c r="E21" s="51">
        <f>IF(OR($B21-E$5&gt;74, $B21-E$5=73, $B21-E$5=1, $B21-E$5&lt;0),"",ROUND(($B21-E$5)*'점수 계산기'!$C$27+E$5*'점수 계산기'!$C$30+'점수 계산기'!$C$33,0))</f>
        <v>135</v>
      </c>
      <c r="F21" s="51">
        <f>IF(OR($B21-F$5&gt;74, $B21-F$5=73, $B21-F$5=1, $B21-F$5&lt;0),"",ROUND(($B21-F$5)*'점수 계산기'!$C$27+F$5*'점수 계산기'!$C$30+'점수 계산기'!$C$33,0))</f>
        <v>135</v>
      </c>
      <c r="G21" s="51">
        <f>IF(OR($B21-G$5&gt;74, $B21-G$5=73, $B21-G$5=1, $B21-G$5&lt;0),"",ROUND(($B21-G$5)*'점수 계산기'!$C$27+G$5*'점수 계산기'!$C$30+'점수 계산기'!$C$33,0))</f>
        <v>134</v>
      </c>
      <c r="H21" s="51">
        <f>IF(OR($B21-H$5&gt;74, $B21-H$5=73, $B21-H$5=1, $B21-H$5&lt;0),"",ROUND(($B21-H$5)*'점수 계산기'!$C$27+H$5*'점수 계산기'!$C$30+'점수 계산기'!$C$33,0))</f>
        <v>134</v>
      </c>
      <c r="I21" s="51">
        <f>IF(OR($B21-I$5&gt;74, $B21-I$5=73, $B21-I$5=1, $B21-I$5&lt;0),"",ROUND(($B21-I$5)*'점수 계산기'!$C$27+I$5*'점수 계산기'!$C$30+'점수 계산기'!$C$33,0))</f>
        <v>134</v>
      </c>
      <c r="J21" s="51">
        <f>IF(OR($B21-J$5&gt;74, $B21-J$5=73, $B21-J$5=1, $B21-J$5&lt;0),"",ROUND(($B21-J$5)*'점수 계산기'!$C$27+J$5*'점수 계산기'!$C$30+'점수 계산기'!$C$33,0))</f>
        <v>134</v>
      </c>
      <c r="K21" s="51">
        <f>IF(OR($B21-K$5&gt;74, $B21-K$5=73, $B21-K$5=1, $B21-K$5&lt;0),"",ROUND(($B21-K$5)*'점수 계산기'!$C$27+K$5*'점수 계산기'!$C$30+'점수 계산기'!$C$33,0))</f>
        <v>134</v>
      </c>
      <c r="L21" s="51">
        <f>IF(OR($B21-L$5&gt;74, $B21-L$5=73, $B21-L$5=1, $B21-L$5&lt;0),"",ROUND(($B21-L$5)*'점수 계산기'!$C$27+L$5*'점수 계산기'!$C$30+'점수 계산기'!$C$33,0))</f>
        <v>134</v>
      </c>
      <c r="M21" s="51">
        <f>IF(OR($B21-M$5&gt;74, $B21-M$5=73, $B21-M$5=1, $B21-M$5&lt;0),"",ROUND(($B21-M$5)*'점수 계산기'!$C$27+M$5*'점수 계산기'!$C$30+'점수 계산기'!$C$33,0))</f>
        <v>134</v>
      </c>
      <c r="N21" s="51">
        <f>IF(OR($B21-N$5&gt;74, $B21-N$5=73, $B21-N$5=1, $B21-N$5&lt;0),"",ROUND(($B21-N$5)*'점수 계산기'!$C$27+N$5*'점수 계산기'!$C$30+'점수 계산기'!$C$33,0))</f>
        <v>134</v>
      </c>
      <c r="O21" s="51">
        <f>IF(OR($B21-O$5&gt;74, $B21-O$5=73, $B21-O$5=1, $B21-O$5&lt;0),"",ROUND(($B21-O$5)*'점수 계산기'!$C$27+O$5*'점수 계산기'!$C$30+'점수 계산기'!$C$33,0))</f>
        <v>134</v>
      </c>
      <c r="P21" s="51" t="str">
        <f>IF(OR($B21-P$5&gt;74, $B21-P$5=73, $B21-P$5=1, $B21-P$5&lt;0),"",ROUND(($B21-P$5)*'점수 계산기'!$C$27+P$5*'점수 계산기'!$C$30+'점수 계산기'!$C$33,0))</f>
        <v/>
      </c>
      <c r="Q21" s="51">
        <f>IF(OR($B21-Q$5&gt;74, $B21-Q$5=73, $B21-Q$5=1, $B21-Q$5&lt;0),"",ROUND(($B21-Q$5)*'점수 계산기'!$C$27+Q$5*'점수 계산기'!$C$30+'점수 계산기'!$C$33,0))</f>
        <v>134</v>
      </c>
      <c r="R21" s="51" t="str">
        <f>IF(OR($B21-R$5&gt;74, $B21-R$5=73, $B21-R$5=1, $B21-R$5&lt;0),"",ROUND(($B21-R$5)*'점수 계산기'!$C$27+R$5*'점수 계산기'!$C$30+'점수 계산기'!$C$33,0))</f>
        <v/>
      </c>
      <c r="S21" s="51" t="str">
        <f>IF(OR($B21-S$5&gt;74, $B21-S$5=73, $B21-S$5=1, $B21-S$5&lt;0),"",ROUND(($B21-S$5)*'점수 계산기'!$C$27+S$5*'점수 계산기'!$C$30+'점수 계산기'!$C$33,0))</f>
        <v/>
      </c>
      <c r="T21" s="51" t="str">
        <f>IF(OR($B21-T$5&gt;74, $B21-T$5=73, $B21-T$5=1, $B21-T$5&lt;0),"",ROUND(($B21-T$5)*'점수 계산기'!$C$27+T$5*'점수 계산기'!$C$30+'점수 계산기'!$C$33,0))</f>
        <v/>
      </c>
      <c r="U21" s="51" t="str">
        <f>IF(OR($B21-U$5&gt;74, $B21-U$5=73, $B21-U$5=1, $B21-U$5&lt;0),"",ROUND(($B21-U$5)*'점수 계산기'!$C$27+U$5*'점수 계산기'!$C$30+'점수 계산기'!$C$33,0))</f>
        <v/>
      </c>
      <c r="V21" s="51" t="str">
        <f>IF(OR($B21-V$5&gt;74, $B21-V$5=73, $B21-V$5=1, $B21-V$5&lt;0),"",ROUND(($B21-V$5)*'점수 계산기'!$C$27+V$5*'점수 계산기'!$C$30+'점수 계산기'!$C$33,0))</f>
        <v/>
      </c>
      <c r="W21" s="51" t="str">
        <f>IF(OR($B21-W$5&gt;74, $B21-W$5=73, $B21-W$5=1, $B21-W$5&lt;0),"",ROUND(($B21-W$5)*'점수 계산기'!$C$27+W$5*'점수 계산기'!$C$30+'점수 계산기'!$C$33,0))</f>
        <v/>
      </c>
      <c r="X21" s="51" t="str">
        <f>IF(OR($B21-X$5&gt;74, $B21-X$5=73, $B21-X$5=1, $B21-X$5&lt;0),"",ROUND(($B21-X$5)*'점수 계산기'!$C$27+X$5*'점수 계산기'!$C$30+'점수 계산기'!$C$33,0))</f>
        <v/>
      </c>
      <c r="Y21" s="51" t="str">
        <f>IF(OR($B21-Y$5&gt;74, $B21-Y$5=73, $B21-Y$5=1, $B21-Y$5&lt;0),"",ROUND(($B21-Y$5)*'점수 계산기'!$C$27+Y$5*'점수 계산기'!$C$30+'점수 계산기'!$C$33,0))</f>
        <v/>
      </c>
      <c r="Z21" s="51" t="str">
        <f>IF(OR($B21-Z$5&gt;74, $B21-Z$5=73, $B21-Z$5=1, $B21-Z$5&lt;0),"",ROUND(($B21-Z$5)*'점수 계산기'!$C$27+Z$5*'점수 계산기'!$C$30+'점수 계산기'!$C$33,0))</f>
        <v/>
      </c>
      <c r="AA21" s="58" t="str">
        <f>IF(OR($B21-AA$5&gt;74, $B21-AA$5=73, $B21-AA$5=1, $B21-AA$5&lt;0),"",ROUND(($B21-AA$5)*'점수 계산기'!$C$27+AA$5*'점수 계산기'!$C$30+'점수 계산기'!$C$33,0))</f>
        <v/>
      </c>
      <c r="AB21" s="10"/>
      <c r="AC21" s="10">
        <f t="shared" si="1"/>
        <v>134</v>
      </c>
      <c r="AD21" s="10">
        <f t="shared" si="2"/>
        <v>135</v>
      </c>
      <c r="AE21" s="10" t="str">
        <f t="shared" si="3"/>
        <v>134 ~ 135</v>
      </c>
      <c r="AF21" s="10">
        <f t="shared" si="4"/>
        <v>1</v>
      </c>
      <c r="AG21" s="10">
        <f t="shared" si="4"/>
        <v>1</v>
      </c>
      <c r="AH21" s="10">
        <f t="shared" si="5"/>
        <v>1</v>
      </c>
      <c r="AI21" s="10" t="str">
        <f t="shared" si="0"/>
        <v>1등급</v>
      </c>
      <c r="AJ21" s="11" t="e">
        <f>IF(AC21=AD21,VLOOKUP(AE21,'인원 입력 기능'!$B$5:$F$102,6,0), VLOOKUP(AC21,'인원 입력 기능'!$B$5:$F$102,6,0)&amp;" ~ "&amp;VLOOKUP(AD21,'인원 입력 기능'!$B$5:$F$102,6,0))</f>
        <v>#REF!</v>
      </c>
    </row>
    <row r="22" spans="1:36" ht="21" customHeight="1" x14ac:dyDescent="0.45">
      <c r="A22" s="7"/>
      <c r="B22" s="85">
        <v>84</v>
      </c>
      <c r="C22" s="64">
        <f>IF(OR($B22-C$5&gt;74, $B22-C$5=73, $B22-C$5=1, $B22-C$5&lt;0),"",ROUND(($B22-C$5)*'점수 계산기'!$C$27+C$5*'점수 계산기'!$C$30+'점수 계산기'!$C$33,0))</f>
        <v>134</v>
      </c>
      <c r="D22" s="52">
        <f>IF(OR($B22-D$5&gt;74, $B22-D$5=73, $B22-D$5=1, $B22-D$5&lt;0),"",ROUND(($B22-D$5)*'점수 계산기'!$C$27+D$5*'점수 계산기'!$C$30+'점수 계산기'!$C$33,0))</f>
        <v>134</v>
      </c>
      <c r="E22" s="52">
        <f>IF(OR($B22-E$5&gt;74, $B22-E$5=73, $B22-E$5=1, $B22-E$5&lt;0),"",ROUND(($B22-E$5)*'점수 계산기'!$C$27+E$5*'점수 계산기'!$C$30+'점수 계산기'!$C$33,0))</f>
        <v>134</v>
      </c>
      <c r="F22" s="52">
        <f>IF(OR($B22-F$5&gt;74, $B22-F$5=73, $B22-F$5=1, $B22-F$5&lt;0),"",ROUND(($B22-F$5)*'점수 계산기'!$C$27+F$5*'점수 계산기'!$C$30+'점수 계산기'!$C$33,0))</f>
        <v>134</v>
      </c>
      <c r="G22" s="52">
        <f>IF(OR($B22-G$5&gt;74, $B22-G$5=73, $B22-G$5=1, $B22-G$5&lt;0),"",ROUND(($B22-G$5)*'점수 계산기'!$C$27+G$5*'점수 계산기'!$C$30+'점수 계산기'!$C$33,0))</f>
        <v>134</v>
      </c>
      <c r="H22" s="52">
        <f>IF(OR($B22-H$5&gt;74, $B22-H$5=73, $B22-H$5=1, $B22-H$5&lt;0),"",ROUND(($B22-H$5)*'점수 계산기'!$C$27+H$5*'점수 계산기'!$C$30+'점수 계산기'!$C$33,0))</f>
        <v>134</v>
      </c>
      <c r="I22" s="52">
        <f>IF(OR($B22-I$5&gt;74, $B22-I$5=73, $B22-I$5=1, $B22-I$5&lt;0),"",ROUND(($B22-I$5)*'점수 계산기'!$C$27+I$5*'점수 계산기'!$C$30+'점수 계산기'!$C$33,0))</f>
        <v>134</v>
      </c>
      <c r="J22" s="52">
        <f>IF(OR($B22-J$5&gt;74, $B22-J$5=73, $B22-J$5=1, $B22-J$5&lt;0),"",ROUND(($B22-J$5)*'점수 계산기'!$C$27+J$5*'점수 계산기'!$C$30+'점수 계산기'!$C$33,0))</f>
        <v>133</v>
      </c>
      <c r="K22" s="52">
        <f>IF(OR($B22-K$5&gt;74, $B22-K$5=73, $B22-K$5=1, $B22-K$5&lt;0),"",ROUND(($B22-K$5)*'점수 계산기'!$C$27+K$5*'점수 계산기'!$C$30+'점수 계산기'!$C$33,0))</f>
        <v>133</v>
      </c>
      <c r="L22" s="52">
        <f>IF(OR($B22-L$5&gt;74, $B22-L$5=73, $B22-L$5=1, $B22-L$5&lt;0),"",ROUND(($B22-L$5)*'점수 계산기'!$C$27+L$5*'점수 계산기'!$C$30+'점수 계산기'!$C$33,0))</f>
        <v>133</v>
      </c>
      <c r="M22" s="52">
        <f>IF(OR($B22-M$5&gt;74, $B22-M$5=73, $B22-M$5=1, $B22-M$5&lt;0),"",ROUND(($B22-M$5)*'점수 계산기'!$C$27+M$5*'점수 계산기'!$C$30+'점수 계산기'!$C$33,0))</f>
        <v>133</v>
      </c>
      <c r="N22" s="52">
        <f>IF(OR($B22-N$5&gt;74, $B22-N$5=73, $B22-N$5=1, $B22-N$5&lt;0),"",ROUND(($B22-N$5)*'점수 계산기'!$C$27+N$5*'점수 계산기'!$C$30+'점수 계산기'!$C$33,0))</f>
        <v>133</v>
      </c>
      <c r="O22" s="52">
        <f>IF(OR($B22-O$5&gt;74, $B22-O$5=73, $B22-O$5=1, $B22-O$5&lt;0),"",ROUND(($B22-O$5)*'점수 계산기'!$C$27+O$5*'점수 계산기'!$C$30+'점수 계산기'!$C$33,0))</f>
        <v>133</v>
      </c>
      <c r="P22" s="52">
        <f>IF(OR($B22-P$5&gt;74, $B22-P$5=73, $B22-P$5=1, $B22-P$5&lt;0),"",ROUND(($B22-P$5)*'점수 계산기'!$C$27+P$5*'점수 계산기'!$C$30+'점수 계산기'!$C$33,0))</f>
        <v>133</v>
      </c>
      <c r="Q22" s="52" t="str">
        <f>IF(OR($B22-Q$5&gt;74, $B22-Q$5=73, $B22-Q$5=1, $B22-Q$5&lt;0),"",ROUND(($B22-Q$5)*'점수 계산기'!$C$27+Q$5*'점수 계산기'!$C$30+'점수 계산기'!$C$33,0))</f>
        <v/>
      </c>
      <c r="R22" s="52">
        <f>IF(OR($B22-R$5&gt;74, $B22-R$5=73, $B22-R$5=1, $B22-R$5&lt;0),"",ROUND(($B22-R$5)*'점수 계산기'!$C$27+R$5*'점수 계산기'!$C$30+'점수 계산기'!$C$33,0))</f>
        <v>133</v>
      </c>
      <c r="S22" s="52" t="str">
        <f>IF(OR($B22-S$5&gt;74, $B22-S$5=73, $B22-S$5=1, $B22-S$5&lt;0),"",ROUND(($B22-S$5)*'점수 계산기'!$C$27+S$5*'점수 계산기'!$C$30+'점수 계산기'!$C$33,0))</f>
        <v/>
      </c>
      <c r="T22" s="52" t="str">
        <f>IF(OR($B22-T$5&gt;74, $B22-T$5=73, $B22-T$5=1, $B22-T$5&lt;0),"",ROUND(($B22-T$5)*'점수 계산기'!$C$27+T$5*'점수 계산기'!$C$30+'점수 계산기'!$C$33,0))</f>
        <v/>
      </c>
      <c r="U22" s="52" t="str">
        <f>IF(OR($B22-U$5&gt;74, $B22-U$5=73, $B22-U$5=1, $B22-U$5&lt;0),"",ROUND(($B22-U$5)*'점수 계산기'!$C$27+U$5*'점수 계산기'!$C$30+'점수 계산기'!$C$33,0))</f>
        <v/>
      </c>
      <c r="V22" s="52" t="str">
        <f>IF(OR($B22-V$5&gt;74, $B22-V$5=73, $B22-V$5=1, $B22-V$5&lt;0),"",ROUND(($B22-V$5)*'점수 계산기'!$C$27+V$5*'점수 계산기'!$C$30+'점수 계산기'!$C$33,0))</f>
        <v/>
      </c>
      <c r="W22" s="52" t="str">
        <f>IF(OR($B22-W$5&gt;74, $B22-W$5=73, $B22-W$5=1, $B22-W$5&lt;0),"",ROUND(($B22-W$5)*'점수 계산기'!$C$27+W$5*'점수 계산기'!$C$30+'점수 계산기'!$C$33,0))</f>
        <v/>
      </c>
      <c r="X22" s="52" t="str">
        <f>IF(OR($B22-X$5&gt;74, $B22-X$5=73, $B22-X$5=1, $B22-X$5&lt;0),"",ROUND(($B22-X$5)*'점수 계산기'!$C$27+X$5*'점수 계산기'!$C$30+'점수 계산기'!$C$33,0))</f>
        <v/>
      </c>
      <c r="Y22" s="52" t="str">
        <f>IF(OR($B22-Y$5&gt;74, $B22-Y$5=73, $B22-Y$5=1, $B22-Y$5&lt;0),"",ROUND(($B22-Y$5)*'점수 계산기'!$C$27+Y$5*'점수 계산기'!$C$30+'점수 계산기'!$C$33,0))</f>
        <v/>
      </c>
      <c r="Z22" s="52" t="str">
        <f>IF(OR($B22-Z$5&gt;74, $B22-Z$5=73, $B22-Z$5=1, $B22-Z$5&lt;0),"",ROUND(($B22-Z$5)*'점수 계산기'!$C$27+Z$5*'점수 계산기'!$C$30+'점수 계산기'!$C$33,0))</f>
        <v/>
      </c>
      <c r="AA22" s="59" t="str">
        <f>IF(OR($B22-AA$5&gt;74, $B22-AA$5=73, $B22-AA$5=1, $B22-AA$5&lt;0),"",ROUND(($B22-AA$5)*'점수 계산기'!$C$27+AA$5*'점수 계산기'!$C$30+'점수 계산기'!$C$33,0))</f>
        <v/>
      </c>
      <c r="AB22" s="10"/>
      <c r="AC22" s="10">
        <f t="shared" si="1"/>
        <v>133</v>
      </c>
      <c r="AD22" s="10">
        <f t="shared" si="2"/>
        <v>134</v>
      </c>
      <c r="AE22" s="10" t="str">
        <f t="shared" si="3"/>
        <v>133 ~ 134</v>
      </c>
      <c r="AF22" s="10">
        <f t="shared" si="4"/>
        <v>1</v>
      </c>
      <c r="AG22" s="10">
        <f t="shared" si="4"/>
        <v>1</v>
      </c>
      <c r="AH22" s="10">
        <f t="shared" si="5"/>
        <v>1</v>
      </c>
      <c r="AI22" s="10" t="str">
        <f t="shared" si="0"/>
        <v>1등급</v>
      </c>
      <c r="AJ22" s="11" t="e">
        <f>IF(AC22=AD22,VLOOKUP(AE22,'인원 입력 기능'!$B$5:$F$102,6,0), VLOOKUP(AC22,'인원 입력 기능'!$B$5:$F$102,6,0)&amp;" ~ "&amp;VLOOKUP(AD22,'인원 입력 기능'!$B$5:$F$102,6,0))</f>
        <v>#REF!</v>
      </c>
    </row>
    <row r="23" spans="1:36" ht="21" customHeight="1" x14ac:dyDescent="0.45">
      <c r="A23" s="7"/>
      <c r="B23" s="85">
        <v>83</v>
      </c>
      <c r="C23" s="64">
        <f>IF(OR($B23-C$5&gt;74, $B23-C$5=73, $B23-C$5=1, $B23-C$5&lt;0),"",ROUND(($B23-C$5)*'점수 계산기'!$C$27+C$5*'점수 계산기'!$C$30+'점수 계산기'!$C$33,0))</f>
        <v>133</v>
      </c>
      <c r="D23" s="52">
        <f>IF(OR($B23-D$5&gt;74, $B23-D$5=73, $B23-D$5=1, $B23-D$5&lt;0),"",ROUND(($B23-D$5)*'점수 계산기'!$C$27+D$5*'점수 계산기'!$C$30+'점수 계산기'!$C$33,0))</f>
        <v>133</v>
      </c>
      <c r="E23" s="52">
        <f>IF(OR($B23-E$5&gt;74, $B23-E$5=73, $B23-E$5=1, $B23-E$5&lt;0),"",ROUND(($B23-E$5)*'점수 계산기'!$C$27+E$5*'점수 계산기'!$C$30+'점수 계산기'!$C$33,0))</f>
        <v>133</v>
      </c>
      <c r="F23" s="52">
        <f>IF(OR($B23-F$5&gt;74, $B23-F$5=73, $B23-F$5=1, $B23-F$5&lt;0),"",ROUND(($B23-F$5)*'점수 계산기'!$C$27+F$5*'점수 계산기'!$C$30+'점수 계산기'!$C$33,0))</f>
        <v>133</v>
      </c>
      <c r="G23" s="52">
        <f>IF(OR($B23-G$5&gt;74, $B23-G$5=73, $B23-G$5=1, $B23-G$5&lt;0),"",ROUND(($B23-G$5)*'점수 계산기'!$C$27+G$5*'점수 계산기'!$C$30+'점수 계산기'!$C$33,0))</f>
        <v>133</v>
      </c>
      <c r="H23" s="52">
        <f>IF(OR($B23-H$5&gt;74, $B23-H$5=73, $B23-H$5=1, $B23-H$5&lt;0),"",ROUND(($B23-H$5)*'점수 계산기'!$C$27+H$5*'점수 계산기'!$C$30+'점수 계산기'!$C$33,0))</f>
        <v>133</v>
      </c>
      <c r="I23" s="52">
        <f>IF(OR($B23-I$5&gt;74, $B23-I$5=73, $B23-I$5=1, $B23-I$5&lt;0),"",ROUND(($B23-I$5)*'점수 계산기'!$C$27+I$5*'점수 계산기'!$C$30+'점수 계산기'!$C$33,0))</f>
        <v>133</v>
      </c>
      <c r="J23" s="52">
        <f>IF(OR($B23-J$5&gt;74, $B23-J$5=73, $B23-J$5=1, $B23-J$5&lt;0),"",ROUND(($B23-J$5)*'점수 계산기'!$C$27+J$5*'점수 계산기'!$C$30+'점수 계산기'!$C$33,0))</f>
        <v>133</v>
      </c>
      <c r="K23" s="52">
        <f>IF(OR($B23-K$5&gt;74, $B23-K$5=73, $B23-K$5=1, $B23-K$5&lt;0),"",ROUND(($B23-K$5)*'점수 계산기'!$C$27+K$5*'점수 계산기'!$C$30+'점수 계산기'!$C$33,0))</f>
        <v>133</v>
      </c>
      <c r="L23" s="52">
        <f>IF(OR($B23-L$5&gt;74, $B23-L$5=73, $B23-L$5=1, $B23-L$5&lt;0),"",ROUND(($B23-L$5)*'점수 계산기'!$C$27+L$5*'점수 계산기'!$C$30+'점수 계산기'!$C$33,0))</f>
        <v>133</v>
      </c>
      <c r="M23" s="52">
        <f>IF(OR($B23-M$5&gt;74, $B23-M$5=73, $B23-M$5=1, $B23-M$5&lt;0),"",ROUND(($B23-M$5)*'점수 계산기'!$C$27+M$5*'점수 계산기'!$C$30+'점수 계산기'!$C$33,0))</f>
        <v>132</v>
      </c>
      <c r="N23" s="52">
        <f>IF(OR($B23-N$5&gt;74, $B23-N$5=73, $B23-N$5=1, $B23-N$5&lt;0),"",ROUND(($B23-N$5)*'점수 계산기'!$C$27+N$5*'점수 계산기'!$C$30+'점수 계산기'!$C$33,0))</f>
        <v>132</v>
      </c>
      <c r="O23" s="52">
        <f>IF(OR($B23-O$5&gt;74, $B23-O$5=73, $B23-O$5=1, $B23-O$5&lt;0),"",ROUND(($B23-O$5)*'점수 계산기'!$C$27+O$5*'점수 계산기'!$C$30+'점수 계산기'!$C$33,0))</f>
        <v>132</v>
      </c>
      <c r="P23" s="52">
        <f>IF(OR($B23-P$5&gt;74, $B23-P$5=73, $B23-P$5=1, $B23-P$5&lt;0),"",ROUND(($B23-P$5)*'점수 계산기'!$C$27+P$5*'점수 계산기'!$C$30+'점수 계산기'!$C$33,0))</f>
        <v>132</v>
      </c>
      <c r="Q23" s="52">
        <f>IF(OR($B23-Q$5&gt;74, $B23-Q$5=73, $B23-Q$5=1, $B23-Q$5&lt;0),"",ROUND(($B23-Q$5)*'점수 계산기'!$C$27+Q$5*'점수 계산기'!$C$30+'점수 계산기'!$C$33,0))</f>
        <v>132</v>
      </c>
      <c r="R23" s="52" t="str">
        <f>IF(OR($B23-R$5&gt;74, $B23-R$5=73, $B23-R$5=1, $B23-R$5&lt;0),"",ROUND(($B23-R$5)*'점수 계산기'!$C$27+R$5*'점수 계산기'!$C$30+'점수 계산기'!$C$33,0))</f>
        <v/>
      </c>
      <c r="S23" s="52">
        <f>IF(OR($B23-S$5&gt;74, $B23-S$5=73, $B23-S$5=1, $B23-S$5&lt;0),"",ROUND(($B23-S$5)*'점수 계산기'!$C$27+S$5*'점수 계산기'!$C$30+'점수 계산기'!$C$33,0))</f>
        <v>132</v>
      </c>
      <c r="T23" s="52" t="str">
        <f>IF(OR($B23-T$5&gt;74, $B23-T$5=73, $B23-T$5=1, $B23-T$5&lt;0),"",ROUND(($B23-T$5)*'점수 계산기'!$C$27+T$5*'점수 계산기'!$C$30+'점수 계산기'!$C$33,0))</f>
        <v/>
      </c>
      <c r="U23" s="52" t="str">
        <f>IF(OR($B23-U$5&gt;74, $B23-U$5=73, $B23-U$5=1, $B23-U$5&lt;0),"",ROUND(($B23-U$5)*'점수 계산기'!$C$27+U$5*'점수 계산기'!$C$30+'점수 계산기'!$C$33,0))</f>
        <v/>
      </c>
      <c r="V23" s="52" t="str">
        <f>IF(OR($B23-V$5&gt;74, $B23-V$5=73, $B23-V$5=1, $B23-V$5&lt;0),"",ROUND(($B23-V$5)*'점수 계산기'!$C$27+V$5*'점수 계산기'!$C$30+'점수 계산기'!$C$33,0))</f>
        <v/>
      </c>
      <c r="W23" s="52" t="str">
        <f>IF(OR($B23-W$5&gt;74, $B23-W$5=73, $B23-W$5=1, $B23-W$5&lt;0),"",ROUND(($B23-W$5)*'점수 계산기'!$C$27+W$5*'점수 계산기'!$C$30+'점수 계산기'!$C$33,0))</f>
        <v/>
      </c>
      <c r="X23" s="52" t="str">
        <f>IF(OR($B23-X$5&gt;74, $B23-X$5=73, $B23-X$5=1, $B23-X$5&lt;0),"",ROUND(($B23-X$5)*'점수 계산기'!$C$27+X$5*'점수 계산기'!$C$30+'점수 계산기'!$C$33,0))</f>
        <v/>
      </c>
      <c r="Y23" s="52" t="str">
        <f>IF(OR($B23-Y$5&gt;74, $B23-Y$5=73, $B23-Y$5=1, $B23-Y$5&lt;0),"",ROUND(($B23-Y$5)*'점수 계산기'!$C$27+Y$5*'점수 계산기'!$C$30+'점수 계산기'!$C$33,0))</f>
        <v/>
      </c>
      <c r="Z23" s="52" t="str">
        <f>IF(OR($B23-Z$5&gt;74, $B23-Z$5=73, $B23-Z$5=1, $B23-Z$5&lt;0),"",ROUND(($B23-Z$5)*'점수 계산기'!$C$27+Z$5*'점수 계산기'!$C$30+'점수 계산기'!$C$33,0))</f>
        <v/>
      </c>
      <c r="AA23" s="59" t="str">
        <f>IF(OR($B23-AA$5&gt;74, $B23-AA$5=73, $B23-AA$5=1, $B23-AA$5&lt;0),"",ROUND(($B23-AA$5)*'점수 계산기'!$C$27+AA$5*'점수 계산기'!$C$30+'점수 계산기'!$C$33,0))</f>
        <v/>
      </c>
      <c r="AB23" s="10"/>
      <c r="AC23" s="10">
        <f t="shared" si="1"/>
        <v>132</v>
      </c>
      <c r="AD23" s="10">
        <f t="shared" si="2"/>
        <v>133</v>
      </c>
      <c r="AE23" s="10" t="str">
        <f t="shared" si="3"/>
        <v>132 ~ 133</v>
      </c>
      <c r="AF23" s="10">
        <f t="shared" si="4"/>
        <v>2</v>
      </c>
      <c r="AG23" s="10">
        <f t="shared" si="4"/>
        <v>1</v>
      </c>
      <c r="AH23" s="10" t="str">
        <f t="shared" si="5"/>
        <v>2 ~ 1</v>
      </c>
      <c r="AI23" s="10" t="str">
        <f t="shared" si="0"/>
        <v>조건부 1등급</v>
      </c>
      <c r="AJ23" s="11" t="e">
        <f>IF(AC23=AD23,VLOOKUP(AE23,'인원 입력 기능'!$B$5:$F$102,6,0), VLOOKUP(AC23,'인원 입력 기능'!$B$5:$F$102,6,0)&amp;" ~ "&amp;VLOOKUP(AD23,'인원 입력 기능'!$B$5:$F$102,6,0))</f>
        <v>#REF!</v>
      </c>
    </row>
    <row r="24" spans="1:36" ht="21" customHeight="1" x14ac:dyDescent="0.45">
      <c r="A24" s="7"/>
      <c r="B24" s="85">
        <v>82</v>
      </c>
      <c r="C24" s="64">
        <f>IF(OR($B24-C$5&gt;74, $B24-C$5=73, $B24-C$5=1, $B24-C$5&lt;0),"",ROUND(($B24-C$5)*'점수 계산기'!$C$27+C$5*'점수 계산기'!$C$30+'점수 계산기'!$C$33,0))</f>
        <v>132</v>
      </c>
      <c r="D24" s="52">
        <f>IF(OR($B24-D$5&gt;74, $B24-D$5=73, $B24-D$5=1, $B24-D$5&lt;0),"",ROUND(($B24-D$5)*'점수 계산기'!$C$27+D$5*'점수 계산기'!$C$30+'점수 계산기'!$C$33,0))</f>
        <v>132</v>
      </c>
      <c r="E24" s="52">
        <f>IF(OR($B24-E$5&gt;74, $B24-E$5=73, $B24-E$5=1, $B24-E$5&lt;0),"",ROUND(($B24-E$5)*'점수 계산기'!$C$27+E$5*'점수 계산기'!$C$30+'점수 계산기'!$C$33,0))</f>
        <v>132</v>
      </c>
      <c r="F24" s="52">
        <f>IF(OR($B24-F$5&gt;74, $B24-F$5=73, $B24-F$5=1, $B24-F$5&lt;0),"",ROUND(($B24-F$5)*'점수 계산기'!$C$27+F$5*'점수 계산기'!$C$30+'점수 계산기'!$C$33,0))</f>
        <v>132</v>
      </c>
      <c r="G24" s="52">
        <f>IF(OR($B24-G$5&gt;74, $B24-G$5=73, $B24-G$5=1, $B24-G$5&lt;0),"",ROUND(($B24-G$5)*'점수 계산기'!$C$27+G$5*'점수 계산기'!$C$30+'점수 계산기'!$C$33,0))</f>
        <v>132</v>
      </c>
      <c r="H24" s="52">
        <f>IF(OR($B24-H$5&gt;74, $B24-H$5=73, $B24-H$5=1, $B24-H$5&lt;0),"",ROUND(($B24-H$5)*'점수 계산기'!$C$27+H$5*'점수 계산기'!$C$30+'점수 계산기'!$C$33,0))</f>
        <v>132</v>
      </c>
      <c r="I24" s="52">
        <f>IF(OR($B24-I$5&gt;74, $B24-I$5=73, $B24-I$5=1, $B24-I$5&lt;0),"",ROUND(($B24-I$5)*'점수 계산기'!$C$27+I$5*'점수 계산기'!$C$30+'점수 계산기'!$C$33,0))</f>
        <v>132</v>
      </c>
      <c r="J24" s="52">
        <f>IF(OR($B24-J$5&gt;74, $B24-J$5=73, $B24-J$5=1, $B24-J$5&lt;0),"",ROUND(($B24-J$5)*'점수 계산기'!$C$27+J$5*'점수 계산기'!$C$30+'점수 계산기'!$C$33,0))</f>
        <v>132</v>
      </c>
      <c r="K24" s="52">
        <f>IF(OR($B24-K$5&gt;74, $B24-K$5=73, $B24-K$5=1, $B24-K$5&lt;0),"",ROUND(($B24-K$5)*'점수 계산기'!$C$27+K$5*'점수 계산기'!$C$30+'점수 계산기'!$C$33,0))</f>
        <v>132</v>
      </c>
      <c r="L24" s="52">
        <f>IF(OR($B24-L$5&gt;74, $B24-L$5=73, $B24-L$5=1, $B24-L$5&lt;0),"",ROUND(($B24-L$5)*'점수 계산기'!$C$27+L$5*'점수 계산기'!$C$30+'점수 계산기'!$C$33,0))</f>
        <v>132</v>
      </c>
      <c r="M24" s="52">
        <f>IF(OR($B24-M$5&gt;74, $B24-M$5=73, $B24-M$5=1, $B24-M$5&lt;0),"",ROUND(($B24-M$5)*'점수 계산기'!$C$27+M$5*'점수 계산기'!$C$30+'점수 계산기'!$C$33,0))</f>
        <v>132</v>
      </c>
      <c r="N24" s="52">
        <f>IF(OR($B24-N$5&gt;74, $B24-N$5=73, $B24-N$5=1, $B24-N$5&lt;0),"",ROUND(($B24-N$5)*'점수 계산기'!$C$27+N$5*'점수 계산기'!$C$30+'점수 계산기'!$C$33,0))</f>
        <v>132</v>
      </c>
      <c r="O24" s="52">
        <f>IF(OR($B24-O$5&gt;74, $B24-O$5=73, $B24-O$5=1, $B24-O$5&lt;0),"",ROUND(($B24-O$5)*'점수 계산기'!$C$27+O$5*'점수 계산기'!$C$30+'점수 계산기'!$C$33,0))</f>
        <v>131</v>
      </c>
      <c r="P24" s="52">
        <f>IF(OR($B24-P$5&gt;74, $B24-P$5=73, $B24-P$5=1, $B24-P$5&lt;0),"",ROUND(($B24-P$5)*'점수 계산기'!$C$27+P$5*'점수 계산기'!$C$30+'점수 계산기'!$C$33,0))</f>
        <v>131</v>
      </c>
      <c r="Q24" s="52">
        <f>IF(OR($B24-Q$5&gt;74, $B24-Q$5=73, $B24-Q$5=1, $B24-Q$5&lt;0),"",ROUND(($B24-Q$5)*'점수 계산기'!$C$27+Q$5*'점수 계산기'!$C$30+'점수 계산기'!$C$33,0))</f>
        <v>131</v>
      </c>
      <c r="R24" s="52">
        <f>IF(OR($B24-R$5&gt;74, $B24-R$5=73, $B24-R$5=1, $B24-R$5&lt;0),"",ROUND(($B24-R$5)*'점수 계산기'!$C$27+R$5*'점수 계산기'!$C$30+'점수 계산기'!$C$33,0))</f>
        <v>131</v>
      </c>
      <c r="S24" s="52" t="str">
        <f>IF(OR($B24-S$5&gt;74, $B24-S$5=73, $B24-S$5=1, $B24-S$5&lt;0),"",ROUND(($B24-S$5)*'점수 계산기'!$C$27+S$5*'점수 계산기'!$C$30+'점수 계산기'!$C$33,0))</f>
        <v/>
      </c>
      <c r="T24" s="52">
        <f>IF(OR($B24-T$5&gt;74, $B24-T$5=73, $B24-T$5=1, $B24-T$5&lt;0),"",ROUND(($B24-T$5)*'점수 계산기'!$C$27+T$5*'점수 계산기'!$C$30+'점수 계산기'!$C$33,0))</f>
        <v>131</v>
      </c>
      <c r="U24" s="52" t="str">
        <f>IF(OR($B24-U$5&gt;74, $B24-U$5=73, $B24-U$5=1, $B24-U$5&lt;0),"",ROUND(($B24-U$5)*'점수 계산기'!$C$27+U$5*'점수 계산기'!$C$30+'점수 계산기'!$C$33,0))</f>
        <v/>
      </c>
      <c r="V24" s="52" t="str">
        <f>IF(OR($B24-V$5&gt;74, $B24-V$5=73, $B24-V$5=1, $B24-V$5&lt;0),"",ROUND(($B24-V$5)*'점수 계산기'!$C$27+V$5*'점수 계산기'!$C$30+'점수 계산기'!$C$33,0))</f>
        <v/>
      </c>
      <c r="W24" s="52" t="str">
        <f>IF(OR($B24-W$5&gt;74, $B24-W$5=73, $B24-W$5=1, $B24-W$5&lt;0),"",ROUND(($B24-W$5)*'점수 계산기'!$C$27+W$5*'점수 계산기'!$C$30+'점수 계산기'!$C$33,0))</f>
        <v/>
      </c>
      <c r="X24" s="52" t="str">
        <f>IF(OR($B24-X$5&gt;74, $B24-X$5=73, $B24-X$5=1, $B24-X$5&lt;0),"",ROUND(($B24-X$5)*'점수 계산기'!$C$27+X$5*'점수 계산기'!$C$30+'점수 계산기'!$C$33,0))</f>
        <v/>
      </c>
      <c r="Y24" s="52" t="str">
        <f>IF(OR($B24-Y$5&gt;74, $B24-Y$5=73, $B24-Y$5=1, $B24-Y$5&lt;0),"",ROUND(($B24-Y$5)*'점수 계산기'!$C$27+Y$5*'점수 계산기'!$C$30+'점수 계산기'!$C$33,0))</f>
        <v/>
      </c>
      <c r="Z24" s="52" t="str">
        <f>IF(OR($B24-Z$5&gt;74, $B24-Z$5=73, $B24-Z$5=1, $B24-Z$5&lt;0),"",ROUND(($B24-Z$5)*'점수 계산기'!$C$27+Z$5*'점수 계산기'!$C$30+'점수 계산기'!$C$33,0))</f>
        <v/>
      </c>
      <c r="AA24" s="59" t="str">
        <f>IF(OR($B24-AA$5&gt;74, $B24-AA$5=73, $B24-AA$5=1, $B24-AA$5&lt;0),"",ROUND(($B24-AA$5)*'점수 계산기'!$C$27+AA$5*'점수 계산기'!$C$30+'점수 계산기'!$C$33,0))</f>
        <v/>
      </c>
      <c r="AB24" s="10"/>
      <c r="AC24" s="10">
        <f t="shared" si="1"/>
        <v>131</v>
      </c>
      <c r="AD24" s="10">
        <f t="shared" si="2"/>
        <v>132</v>
      </c>
      <c r="AE24" s="10" t="str">
        <f t="shared" si="3"/>
        <v>131 ~ 132</v>
      </c>
      <c r="AF24" s="10">
        <f t="shared" si="4"/>
        <v>2</v>
      </c>
      <c r="AG24" s="10">
        <f t="shared" si="4"/>
        <v>2</v>
      </c>
      <c r="AH24" s="10">
        <f t="shared" si="5"/>
        <v>2</v>
      </c>
      <c r="AI24" s="10" t="str">
        <f t="shared" si="0"/>
        <v>2등급</v>
      </c>
      <c r="AJ24" s="11" t="e">
        <f>IF(AC24=AD24,VLOOKUP(AE24,'인원 입력 기능'!$B$5:$F$102,6,0), VLOOKUP(AC24,'인원 입력 기능'!$B$5:$F$102,6,0)&amp;" ~ "&amp;VLOOKUP(AD24,'인원 입력 기능'!$B$5:$F$102,6,0))</f>
        <v>#REF!</v>
      </c>
    </row>
    <row r="25" spans="1:36" ht="21" customHeight="1" x14ac:dyDescent="0.45">
      <c r="A25" s="7"/>
      <c r="B25" s="85">
        <v>81</v>
      </c>
      <c r="C25" s="64">
        <f>IF(OR($B25-C$5&gt;74, $B25-C$5=73, $B25-C$5=1, $B25-C$5&lt;0),"",ROUND(($B25-C$5)*'점수 계산기'!$C$27+C$5*'점수 계산기'!$C$30+'점수 계산기'!$C$33,0))</f>
        <v>132</v>
      </c>
      <c r="D25" s="52">
        <f>IF(OR($B25-D$5&gt;74, $B25-D$5=73, $B25-D$5=1, $B25-D$5&lt;0),"",ROUND(($B25-D$5)*'점수 계산기'!$C$27+D$5*'점수 계산기'!$C$30+'점수 계산기'!$C$33,0))</f>
        <v>131</v>
      </c>
      <c r="E25" s="52">
        <f>IF(OR($B25-E$5&gt;74, $B25-E$5=73, $B25-E$5=1, $B25-E$5&lt;0),"",ROUND(($B25-E$5)*'점수 계산기'!$C$27+E$5*'점수 계산기'!$C$30+'점수 계산기'!$C$33,0))</f>
        <v>131</v>
      </c>
      <c r="F25" s="52">
        <f>IF(OR($B25-F$5&gt;74, $B25-F$5=73, $B25-F$5=1, $B25-F$5&lt;0),"",ROUND(($B25-F$5)*'점수 계산기'!$C$27+F$5*'점수 계산기'!$C$30+'점수 계산기'!$C$33,0))</f>
        <v>131</v>
      </c>
      <c r="G25" s="52">
        <f>IF(OR($B25-G$5&gt;74, $B25-G$5=73, $B25-G$5=1, $B25-G$5&lt;0),"",ROUND(($B25-G$5)*'점수 계산기'!$C$27+G$5*'점수 계산기'!$C$30+'점수 계산기'!$C$33,0))</f>
        <v>131</v>
      </c>
      <c r="H25" s="52">
        <f>IF(OR($B25-H$5&gt;74, $B25-H$5=73, $B25-H$5=1, $B25-H$5&lt;0),"",ROUND(($B25-H$5)*'점수 계산기'!$C$27+H$5*'점수 계산기'!$C$30+'점수 계산기'!$C$33,0))</f>
        <v>131</v>
      </c>
      <c r="I25" s="52">
        <f>IF(OR($B25-I$5&gt;74, $B25-I$5=73, $B25-I$5=1, $B25-I$5&lt;0),"",ROUND(($B25-I$5)*'점수 계산기'!$C$27+I$5*'점수 계산기'!$C$30+'점수 계산기'!$C$33,0))</f>
        <v>131</v>
      </c>
      <c r="J25" s="52">
        <f>IF(OR($B25-J$5&gt;74, $B25-J$5=73, $B25-J$5=1, $B25-J$5&lt;0),"",ROUND(($B25-J$5)*'점수 계산기'!$C$27+J$5*'점수 계산기'!$C$30+'점수 계산기'!$C$33,0))</f>
        <v>131</v>
      </c>
      <c r="K25" s="52">
        <f>IF(OR($B25-K$5&gt;74, $B25-K$5=73, $B25-K$5=1, $B25-K$5&lt;0),"",ROUND(($B25-K$5)*'점수 계산기'!$C$27+K$5*'점수 계산기'!$C$30+'점수 계산기'!$C$33,0))</f>
        <v>131</v>
      </c>
      <c r="L25" s="52">
        <f>IF(OR($B25-L$5&gt;74, $B25-L$5=73, $B25-L$5=1, $B25-L$5&lt;0),"",ROUND(($B25-L$5)*'점수 계산기'!$C$27+L$5*'점수 계산기'!$C$30+'점수 계산기'!$C$33,0))</f>
        <v>131</v>
      </c>
      <c r="M25" s="52">
        <f>IF(OR($B25-M$5&gt;74, $B25-M$5=73, $B25-M$5=1, $B25-M$5&lt;0),"",ROUND(($B25-M$5)*'점수 계산기'!$C$27+M$5*'점수 계산기'!$C$30+'점수 계산기'!$C$33,0))</f>
        <v>131</v>
      </c>
      <c r="N25" s="52">
        <f>IF(OR($B25-N$5&gt;74, $B25-N$5=73, $B25-N$5=1, $B25-N$5&lt;0),"",ROUND(($B25-N$5)*'점수 계산기'!$C$27+N$5*'점수 계산기'!$C$30+'점수 계산기'!$C$33,0))</f>
        <v>131</v>
      </c>
      <c r="O25" s="52">
        <f>IF(OR($B25-O$5&gt;74, $B25-O$5=73, $B25-O$5=1, $B25-O$5&lt;0),"",ROUND(($B25-O$5)*'점수 계산기'!$C$27+O$5*'점수 계산기'!$C$30+'점수 계산기'!$C$33,0))</f>
        <v>131</v>
      </c>
      <c r="P25" s="52">
        <f>IF(OR($B25-P$5&gt;74, $B25-P$5=73, $B25-P$5=1, $B25-P$5&lt;0),"",ROUND(($B25-P$5)*'점수 계산기'!$C$27+P$5*'점수 계산기'!$C$30+'점수 계산기'!$C$33,0))</f>
        <v>131</v>
      </c>
      <c r="Q25" s="52">
        <f>IF(OR($B25-Q$5&gt;74, $B25-Q$5=73, $B25-Q$5=1, $B25-Q$5&lt;0),"",ROUND(($B25-Q$5)*'점수 계산기'!$C$27+Q$5*'점수 계산기'!$C$30+'점수 계산기'!$C$33,0))</f>
        <v>131</v>
      </c>
      <c r="R25" s="52">
        <f>IF(OR($B25-R$5&gt;74, $B25-R$5=73, $B25-R$5=1, $B25-R$5&lt;0),"",ROUND(($B25-R$5)*'점수 계산기'!$C$27+R$5*'점수 계산기'!$C$30+'점수 계산기'!$C$33,0))</f>
        <v>130</v>
      </c>
      <c r="S25" s="52">
        <f>IF(OR($B25-S$5&gt;74, $B25-S$5=73, $B25-S$5=1, $B25-S$5&lt;0),"",ROUND(($B25-S$5)*'점수 계산기'!$C$27+S$5*'점수 계산기'!$C$30+'점수 계산기'!$C$33,0))</f>
        <v>130</v>
      </c>
      <c r="T25" s="52" t="str">
        <f>IF(OR($B25-T$5&gt;74, $B25-T$5=73, $B25-T$5=1, $B25-T$5&lt;0),"",ROUND(($B25-T$5)*'점수 계산기'!$C$27+T$5*'점수 계산기'!$C$30+'점수 계산기'!$C$33,0))</f>
        <v/>
      </c>
      <c r="U25" s="52">
        <f>IF(OR($B25-U$5&gt;74, $B25-U$5=73, $B25-U$5=1, $B25-U$5&lt;0),"",ROUND(($B25-U$5)*'점수 계산기'!$C$27+U$5*'점수 계산기'!$C$30+'점수 계산기'!$C$33,0))</f>
        <v>130</v>
      </c>
      <c r="V25" s="52" t="str">
        <f>IF(OR($B25-V$5&gt;74, $B25-V$5=73, $B25-V$5=1, $B25-V$5&lt;0),"",ROUND(($B25-V$5)*'점수 계산기'!$C$27+V$5*'점수 계산기'!$C$30+'점수 계산기'!$C$33,0))</f>
        <v/>
      </c>
      <c r="W25" s="52" t="str">
        <f>IF(OR($B25-W$5&gt;74, $B25-W$5=73, $B25-W$5=1, $B25-W$5&lt;0),"",ROUND(($B25-W$5)*'점수 계산기'!$C$27+W$5*'점수 계산기'!$C$30+'점수 계산기'!$C$33,0))</f>
        <v/>
      </c>
      <c r="X25" s="52" t="str">
        <f>IF(OR($B25-X$5&gt;74, $B25-X$5=73, $B25-X$5=1, $B25-X$5&lt;0),"",ROUND(($B25-X$5)*'점수 계산기'!$C$27+X$5*'점수 계산기'!$C$30+'점수 계산기'!$C$33,0))</f>
        <v/>
      </c>
      <c r="Y25" s="52" t="str">
        <f>IF(OR($B25-Y$5&gt;74, $B25-Y$5=73, $B25-Y$5=1, $B25-Y$5&lt;0),"",ROUND(($B25-Y$5)*'점수 계산기'!$C$27+Y$5*'점수 계산기'!$C$30+'점수 계산기'!$C$33,0))</f>
        <v/>
      </c>
      <c r="Z25" s="52" t="str">
        <f>IF(OR($B25-Z$5&gt;74, $B25-Z$5=73, $B25-Z$5=1, $B25-Z$5&lt;0),"",ROUND(($B25-Z$5)*'점수 계산기'!$C$27+Z$5*'점수 계산기'!$C$30+'점수 계산기'!$C$33,0))</f>
        <v/>
      </c>
      <c r="AA25" s="59" t="str">
        <f>IF(OR($B25-AA$5&gt;74, $B25-AA$5=73, $B25-AA$5=1, $B25-AA$5&lt;0),"",ROUND(($B25-AA$5)*'점수 계산기'!$C$27+AA$5*'점수 계산기'!$C$30+'점수 계산기'!$C$33,0))</f>
        <v/>
      </c>
      <c r="AB25" s="10"/>
      <c r="AC25" s="10">
        <f t="shared" si="1"/>
        <v>130</v>
      </c>
      <c r="AD25" s="10">
        <f t="shared" si="2"/>
        <v>132</v>
      </c>
      <c r="AE25" s="10" t="str">
        <f t="shared" si="3"/>
        <v>130 ~ 132</v>
      </c>
      <c r="AF25" s="10">
        <f t="shared" si="4"/>
        <v>2</v>
      </c>
      <c r="AG25" s="10">
        <f t="shared" si="4"/>
        <v>2</v>
      </c>
      <c r="AH25" s="10">
        <f t="shared" si="5"/>
        <v>2</v>
      </c>
      <c r="AI25" s="10" t="str">
        <f t="shared" si="0"/>
        <v>2등급</v>
      </c>
      <c r="AJ25" s="11" t="e">
        <f>IF(AC25=AD25,VLOOKUP(AE25,'인원 입력 기능'!$B$5:$F$102,6,0), VLOOKUP(AC25,'인원 입력 기능'!$B$5:$F$102,6,0)&amp;" ~ "&amp;VLOOKUP(AD25,'인원 입력 기능'!$B$5:$F$102,6,0))</f>
        <v>#REF!</v>
      </c>
    </row>
    <row r="26" spans="1:36" ht="21" customHeight="1" x14ac:dyDescent="0.45">
      <c r="A26" s="7"/>
      <c r="B26" s="81">
        <v>80</v>
      </c>
      <c r="C26" s="60">
        <f>IF(OR($B26-C$5&gt;74, $B26-C$5=73, $B26-C$5=1, $B26-C$5&lt;0),"",ROUND(($B26-C$5)*'점수 계산기'!$C$27+C$5*'점수 계산기'!$C$30+'점수 계산기'!$C$33,0))</f>
        <v>131</v>
      </c>
      <c r="D26" s="48">
        <f>IF(OR($B26-D$5&gt;74, $B26-D$5=73, $B26-D$5=1, $B26-D$5&lt;0),"",ROUND(($B26-D$5)*'점수 계산기'!$C$27+D$5*'점수 계산기'!$C$30+'점수 계산기'!$C$33,0))</f>
        <v>131</v>
      </c>
      <c r="E26" s="48">
        <f>IF(OR($B26-E$5&gt;74, $B26-E$5=73, $B26-E$5=1, $B26-E$5&lt;0),"",ROUND(($B26-E$5)*'점수 계산기'!$C$27+E$5*'점수 계산기'!$C$30+'점수 계산기'!$C$33,0))</f>
        <v>131</v>
      </c>
      <c r="F26" s="48">
        <f>IF(OR($B26-F$5&gt;74, $B26-F$5=73, $B26-F$5=1, $B26-F$5&lt;0),"",ROUND(($B26-F$5)*'점수 계산기'!$C$27+F$5*'점수 계산기'!$C$30+'점수 계산기'!$C$33,0))</f>
        <v>130</v>
      </c>
      <c r="G26" s="48">
        <f>IF(OR($B26-G$5&gt;74, $B26-G$5=73, $B26-G$5=1, $B26-G$5&lt;0),"",ROUND(($B26-G$5)*'점수 계산기'!$C$27+G$5*'점수 계산기'!$C$30+'점수 계산기'!$C$33,0))</f>
        <v>130</v>
      </c>
      <c r="H26" s="48">
        <f>IF(OR($B26-H$5&gt;74, $B26-H$5=73, $B26-H$5=1, $B26-H$5&lt;0),"",ROUND(($B26-H$5)*'점수 계산기'!$C$27+H$5*'점수 계산기'!$C$30+'점수 계산기'!$C$33,0))</f>
        <v>130</v>
      </c>
      <c r="I26" s="48">
        <f>IF(OR($B26-I$5&gt;74, $B26-I$5=73, $B26-I$5=1, $B26-I$5&lt;0),"",ROUND(($B26-I$5)*'점수 계산기'!$C$27+I$5*'점수 계산기'!$C$30+'점수 계산기'!$C$33,0))</f>
        <v>130</v>
      </c>
      <c r="J26" s="48">
        <f>IF(OR($B26-J$5&gt;74, $B26-J$5=73, $B26-J$5=1, $B26-J$5&lt;0),"",ROUND(($B26-J$5)*'점수 계산기'!$C$27+J$5*'점수 계산기'!$C$30+'점수 계산기'!$C$33,0))</f>
        <v>130</v>
      </c>
      <c r="K26" s="48">
        <f>IF(OR($B26-K$5&gt;74, $B26-K$5=73, $B26-K$5=1, $B26-K$5&lt;0),"",ROUND(($B26-K$5)*'점수 계산기'!$C$27+K$5*'점수 계산기'!$C$30+'점수 계산기'!$C$33,0))</f>
        <v>130</v>
      </c>
      <c r="L26" s="48">
        <f>IF(OR($B26-L$5&gt;74, $B26-L$5=73, $B26-L$5=1, $B26-L$5&lt;0),"",ROUND(($B26-L$5)*'점수 계산기'!$C$27+L$5*'점수 계산기'!$C$30+'점수 계산기'!$C$33,0))</f>
        <v>130</v>
      </c>
      <c r="M26" s="48">
        <f>IF(OR($B26-M$5&gt;74, $B26-M$5=73, $B26-M$5=1, $B26-M$5&lt;0),"",ROUND(($B26-M$5)*'점수 계산기'!$C$27+M$5*'점수 계산기'!$C$30+'점수 계산기'!$C$33,0))</f>
        <v>130</v>
      </c>
      <c r="N26" s="48">
        <f>IF(OR($B26-N$5&gt;74, $B26-N$5=73, $B26-N$5=1, $B26-N$5&lt;0),"",ROUND(($B26-N$5)*'점수 계산기'!$C$27+N$5*'점수 계산기'!$C$30+'점수 계산기'!$C$33,0))</f>
        <v>130</v>
      </c>
      <c r="O26" s="48">
        <f>IF(OR($B26-O$5&gt;74, $B26-O$5=73, $B26-O$5=1, $B26-O$5&lt;0),"",ROUND(($B26-O$5)*'점수 계산기'!$C$27+O$5*'점수 계산기'!$C$30+'점수 계산기'!$C$33,0))</f>
        <v>130</v>
      </c>
      <c r="P26" s="48">
        <f>IF(OR($B26-P$5&gt;74, $B26-P$5=73, $B26-P$5=1, $B26-P$5&lt;0),"",ROUND(($B26-P$5)*'점수 계산기'!$C$27+P$5*'점수 계산기'!$C$30+'점수 계산기'!$C$33,0))</f>
        <v>130</v>
      </c>
      <c r="Q26" s="48">
        <f>IF(OR($B26-Q$5&gt;74, $B26-Q$5=73, $B26-Q$5=1, $B26-Q$5&lt;0),"",ROUND(($B26-Q$5)*'점수 계산기'!$C$27+Q$5*'점수 계산기'!$C$30+'점수 계산기'!$C$33,0))</f>
        <v>130</v>
      </c>
      <c r="R26" s="48">
        <f>IF(OR($B26-R$5&gt;74, $B26-R$5=73, $B26-R$5=1, $B26-R$5&lt;0),"",ROUND(($B26-R$5)*'점수 계산기'!$C$27+R$5*'점수 계산기'!$C$30+'점수 계산기'!$C$33,0))</f>
        <v>130</v>
      </c>
      <c r="S26" s="48">
        <f>IF(OR($B26-S$5&gt;74, $B26-S$5=73, $B26-S$5=1, $B26-S$5&lt;0),"",ROUND(($B26-S$5)*'점수 계산기'!$C$27+S$5*'점수 계산기'!$C$30+'점수 계산기'!$C$33,0))</f>
        <v>130</v>
      </c>
      <c r="T26" s="48">
        <f>IF(OR($B26-T$5&gt;74, $B26-T$5=73, $B26-T$5=1, $B26-T$5&lt;0),"",ROUND(($B26-T$5)*'점수 계산기'!$C$27+T$5*'점수 계산기'!$C$30+'점수 계산기'!$C$33,0))</f>
        <v>130</v>
      </c>
      <c r="U26" s="48" t="str">
        <f>IF(OR($B26-U$5&gt;74, $B26-U$5=73, $B26-U$5=1, $B26-U$5&lt;0),"",ROUND(($B26-U$5)*'점수 계산기'!$C$27+U$5*'점수 계산기'!$C$30+'점수 계산기'!$C$33,0))</f>
        <v/>
      </c>
      <c r="V26" s="48">
        <f>IF(OR($B26-V$5&gt;74, $B26-V$5=73, $B26-V$5=1, $B26-V$5&lt;0),"",ROUND(($B26-V$5)*'점수 계산기'!$C$27+V$5*'점수 계산기'!$C$30+'점수 계산기'!$C$33,0))</f>
        <v>129</v>
      </c>
      <c r="W26" s="48" t="str">
        <f>IF(OR($B26-W$5&gt;74, $B26-W$5=73, $B26-W$5=1, $B26-W$5&lt;0),"",ROUND(($B26-W$5)*'점수 계산기'!$C$27+W$5*'점수 계산기'!$C$30+'점수 계산기'!$C$33,0))</f>
        <v/>
      </c>
      <c r="X26" s="48" t="str">
        <f>IF(OR($B26-X$5&gt;74, $B26-X$5=73, $B26-X$5=1, $B26-X$5&lt;0),"",ROUND(($B26-X$5)*'점수 계산기'!$C$27+X$5*'점수 계산기'!$C$30+'점수 계산기'!$C$33,0))</f>
        <v/>
      </c>
      <c r="Y26" s="48" t="str">
        <f>IF(OR($B26-Y$5&gt;74, $B26-Y$5=73, $B26-Y$5=1, $B26-Y$5&lt;0),"",ROUND(($B26-Y$5)*'점수 계산기'!$C$27+Y$5*'점수 계산기'!$C$30+'점수 계산기'!$C$33,0))</f>
        <v/>
      </c>
      <c r="Z26" s="48" t="str">
        <f>IF(OR($B26-Z$5&gt;74, $B26-Z$5=73, $B26-Z$5=1, $B26-Z$5&lt;0),"",ROUND(($B26-Z$5)*'점수 계산기'!$C$27+Z$5*'점수 계산기'!$C$30+'점수 계산기'!$C$33,0))</f>
        <v/>
      </c>
      <c r="AA26" s="55" t="str">
        <f>IF(OR($B26-AA$5&gt;74, $B26-AA$5=73, $B26-AA$5=1, $B26-AA$5&lt;0),"",ROUND(($B26-AA$5)*'점수 계산기'!$C$27+AA$5*'점수 계산기'!$C$30+'점수 계산기'!$C$33,0))</f>
        <v/>
      </c>
      <c r="AB26" s="10"/>
      <c r="AC26" s="10">
        <f t="shared" si="1"/>
        <v>129</v>
      </c>
      <c r="AD26" s="10">
        <f t="shared" si="2"/>
        <v>131</v>
      </c>
      <c r="AE26" s="10" t="str">
        <f t="shared" si="3"/>
        <v>129 ~ 131</v>
      </c>
      <c r="AF26" s="10">
        <f t="shared" si="4"/>
        <v>2</v>
      </c>
      <c r="AG26" s="10">
        <f t="shared" si="4"/>
        <v>2</v>
      </c>
      <c r="AH26" s="10">
        <f t="shared" si="5"/>
        <v>2</v>
      </c>
      <c r="AI26" s="10" t="str">
        <f t="shared" si="0"/>
        <v>2등급</v>
      </c>
      <c r="AJ26" s="11" t="e">
        <f>IF(AC26=AD26,VLOOKUP(AE26,'인원 입력 기능'!$B$5:$F$102,6,0), VLOOKUP(AC26,'인원 입력 기능'!$B$5:$F$102,6,0)&amp;" ~ "&amp;VLOOKUP(AD26,'인원 입력 기능'!$B$5:$F$102,6,0))</f>
        <v>#REF!</v>
      </c>
    </row>
    <row r="27" spans="1:36" ht="21" customHeight="1" x14ac:dyDescent="0.45">
      <c r="A27" s="7"/>
      <c r="B27" s="81">
        <v>79</v>
      </c>
      <c r="C27" s="60">
        <f>IF(OR($B27-C$5&gt;74, $B27-C$5=73, $B27-C$5=1, $B27-C$5&lt;0),"",ROUND(($B27-C$5)*'점수 계산기'!$C$27+C$5*'점수 계산기'!$C$30+'점수 계산기'!$C$33,0))</f>
        <v>130</v>
      </c>
      <c r="D27" s="48">
        <f>IF(OR($B27-D$5&gt;74, $B27-D$5=73, $B27-D$5=1, $B27-D$5&lt;0),"",ROUND(($B27-D$5)*'점수 계산기'!$C$27+D$5*'점수 계산기'!$C$30+'점수 계산기'!$C$33,0))</f>
        <v>130</v>
      </c>
      <c r="E27" s="48">
        <f>IF(OR($B27-E$5&gt;74, $B27-E$5=73, $B27-E$5=1, $B27-E$5&lt;0),"",ROUND(($B27-E$5)*'점수 계산기'!$C$27+E$5*'점수 계산기'!$C$30+'점수 계산기'!$C$33,0))</f>
        <v>130</v>
      </c>
      <c r="F27" s="48">
        <f>IF(OR($B27-F$5&gt;74, $B27-F$5=73, $B27-F$5=1, $B27-F$5&lt;0),"",ROUND(($B27-F$5)*'점수 계산기'!$C$27+F$5*'점수 계산기'!$C$30+'점수 계산기'!$C$33,0))</f>
        <v>130</v>
      </c>
      <c r="G27" s="48">
        <f>IF(OR($B27-G$5&gt;74, $B27-G$5=73, $B27-G$5=1, $B27-G$5&lt;0),"",ROUND(($B27-G$5)*'점수 계산기'!$C$27+G$5*'점수 계산기'!$C$30+'점수 계산기'!$C$33,0))</f>
        <v>130</v>
      </c>
      <c r="H27" s="48">
        <f>IF(OR($B27-H$5&gt;74, $B27-H$5=73, $B27-H$5=1, $B27-H$5&lt;0),"",ROUND(($B27-H$5)*'점수 계산기'!$C$27+H$5*'점수 계산기'!$C$30+'점수 계산기'!$C$33,0))</f>
        <v>130</v>
      </c>
      <c r="I27" s="48">
        <f>IF(OR($B27-I$5&gt;74, $B27-I$5=73, $B27-I$5=1, $B27-I$5&lt;0),"",ROUND(($B27-I$5)*'점수 계산기'!$C$27+I$5*'점수 계산기'!$C$30+'점수 계산기'!$C$33,0))</f>
        <v>129</v>
      </c>
      <c r="J27" s="48">
        <f>IF(OR($B27-J$5&gt;74, $B27-J$5=73, $B27-J$5=1, $B27-J$5&lt;0),"",ROUND(($B27-J$5)*'점수 계산기'!$C$27+J$5*'점수 계산기'!$C$30+'점수 계산기'!$C$33,0))</f>
        <v>129</v>
      </c>
      <c r="K27" s="48">
        <f>IF(OR($B27-K$5&gt;74, $B27-K$5=73, $B27-K$5=1, $B27-K$5&lt;0),"",ROUND(($B27-K$5)*'점수 계산기'!$C$27+K$5*'점수 계산기'!$C$30+'점수 계산기'!$C$33,0))</f>
        <v>129</v>
      </c>
      <c r="L27" s="48">
        <f>IF(OR($B27-L$5&gt;74, $B27-L$5=73, $B27-L$5=1, $B27-L$5&lt;0),"",ROUND(($B27-L$5)*'점수 계산기'!$C$27+L$5*'점수 계산기'!$C$30+'점수 계산기'!$C$33,0))</f>
        <v>129</v>
      </c>
      <c r="M27" s="48">
        <f>IF(OR($B27-M$5&gt;74, $B27-M$5=73, $B27-M$5=1, $B27-M$5&lt;0),"",ROUND(($B27-M$5)*'점수 계산기'!$C$27+M$5*'점수 계산기'!$C$30+'점수 계산기'!$C$33,0))</f>
        <v>129</v>
      </c>
      <c r="N27" s="48">
        <f>IF(OR($B27-N$5&gt;74, $B27-N$5=73, $B27-N$5=1, $B27-N$5&lt;0),"",ROUND(($B27-N$5)*'점수 계산기'!$C$27+N$5*'점수 계산기'!$C$30+'점수 계산기'!$C$33,0))</f>
        <v>129</v>
      </c>
      <c r="O27" s="48">
        <f>IF(OR($B27-O$5&gt;74, $B27-O$5=73, $B27-O$5=1, $B27-O$5&lt;0),"",ROUND(($B27-O$5)*'점수 계산기'!$C$27+O$5*'점수 계산기'!$C$30+'점수 계산기'!$C$33,0))</f>
        <v>129</v>
      </c>
      <c r="P27" s="48">
        <f>IF(OR($B27-P$5&gt;74, $B27-P$5=73, $B27-P$5=1, $B27-P$5&lt;0),"",ROUND(($B27-P$5)*'점수 계산기'!$C$27+P$5*'점수 계산기'!$C$30+'점수 계산기'!$C$33,0))</f>
        <v>129</v>
      </c>
      <c r="Q27" s="48">
        <f>IF(OR($B27-Q$5&gt;74, $B27-Q$5=73, $B27-Q$5=1, $B27-Q$5&lt;0),"",ROUND(($B27-Q$5)*'점수 계산기'!$C$27+Q$5*'점수 계산기'!$C$30+'점수 계산기'!$C$33,0))</f>
        <v>129</v>
      </c>
      <c r="R27" s="48">
        <f>IF(OR($B27-R$5&gt;74, $B27-R$5=73, $B27-R$5=1, $B27-R$5&lt;0),"",ROUND(($B27-R$5)*'점수 계산기'!$C$27+R$5*'점수 계산기'!$C$30+'점수 계산기'!$C$33,0))</f>
        <v>129</v>
      </c>
      <c r="S27" s="48">
        <f>IF(OR($B27-S$5&gt;74, $B27-S$5=73, $B27-S$5=1, $B27-S$5&lt;0),"",ROUND(($B27-S$5)*'점수 계산기'!$C$27+S$5*'점수 계산기'!$C$30+'점수 계산기'!$C$33,0))</f>
        <v>129</v>
      </c>
      <c r="T27" s="48">
        <f>IF(OR($B27-T$5&gt;74, $B27-T$5=73, $B27-T$5=1, $B27-T$5&lt;0),"",ROUND(($B27-T$5)*'점수 계산기'!$C$27+T$5*'점수 계산기'!$C$30+'점수 계산기'!$C$33,0))</f>
        <v>129</v>
      </c>
      <c r="U27" s="48">
        <f>IF(OR($B27-U$5&gt;74, $B27-U$5=73, $B27-U$5=1, $B27-U$5&lt;0),"",ROUND(($B27-U$5)*'점수 계산기'!$C$27+U$5*'점수 계산기'!$C$30+'점수 계산기'!$C$33,0))</f>
        <v>129</v>
      </c>
      <c r="V27" s="48" t="str">
        <f>IF(OR($B27-V$5&gt;74, $B27-V$5=73, $B27-V$5=1, $B27-V$5&lt;0),"",ROUND(($B27-V$5)*'점수 계산기'!$C$27+V$5*'점수 계산기'!$C$30+'점수 계산기'!$C$33,0))</f>
        <v/>
      </c>
      <c r="W27" s="48">
        <f>IF(OR($B27-W$5&gt;74, $B27-W$5=73, $B27-W$5=1, $B27-W$5&lt;0),"",ROUND(($B27-W$5)*'점수 계산기'!$C$27+W$5*'점수 계산기'!$C$30+'점수 계산기'!$C$33,0))</f>
        <v>129</v>
      </c>
      <c r="X27" s="48" t="str">
        <f>IF(OR($B27-X$5&gt;74, $B27-X$5=73, $B27-X$5=1, $B27-X$5&lt;0),"",ROUND(($B27-X$5)*'점수 계산기'!$C$27+X$5*'점수 계산기'!$C$30+'점수 계산기'!$C$33,0))</f>
        <v/>
      </c>
      <c r="Y27" s="48" t="str">
        <f>IF(OR($B27-Y$5&gt;74, $B27-Y$5=73, $B27-Y$5=1, $B27-Y$5&lt;0),"",ROUND(($B27-Y$5)*'점수 계산기'!$C$27+Y$5*'점수 계산기'!$C$30+'점수 계산기'!$C$33,0))</f>
        <v/>
      </c>
      <c r="Z27" s="48" t="str">
        <f>IF(OR($B27-Z$5&gt;74, $B27-Z$5=73, $B27-Z$5=1, $B27-Z$5&lt;0),"",ROUND(($B27-Z$5)*'점수 계산기'!$C$27+Z$5*'점수 계산기'!$C$30+'점수 계산기'!$C$33,0))</f>
        <v/>
      </c>
      <c r="AA27" s="55" t="str">
        <f>IF(OR($B27-AA$5&gt;74, $B27-AA$5=73, $B27-AA$5=1, $B27-AA$5&lt;0),"",ROUND(($B27-AA$5)*'점수 계산기'!$C$27+AA$5*'점수 계산기'!$C$30+'점수 계산기'!$C$33,0))</f>
        <v/>
      </c>
      <c r="AB27" s="10"/>
      <c r="AC27" s="10">
        <f t="shared" si="1"/>
        <v>129</v>
      </c>
      <c r="AD27" s="10">
        <f t="shared" si="2"/>
        <v>130</v>
      </c>
      <c r="AE27" s="10" t="str">
        <f t="shared" si="3"/>
        <v>129 ~ 130</v>
      </c>
      <c r="AF27" s="10">
        <f t="shared" si="4"/>
        <v>2</v>
      </c>
      <c r="AG27" s="10">
        <f t="shared" si="4"/>
        <v>2</v>
      </c>
      <c r="AH27" s="10">
        <f t="shared" si="5"/>
        <v>2</v>
      </c>
      <c r="AI27" s="10" t="str">
        <f t="shared" si="0"/>
        <v>2등급</v>
      </c>
      <c r="AJ27" s="11" t="e">
        <f>IF(AC27=AD27,VLOOKUP(AE27,'인원 입력 기능'!$B$5:$F$102,6,0), VLOOKUP(AC27,'인원 입력 기능'!$B$5:$F$102,6,0)&amp;" ~ "&amp;VLOOKUP(AD27,'인원 입력 기능'!$B$5:$F$102,6,0))</f>
        <v>#REF!</v>
      </c>
    </row>
    <row r="28" spans="1:36" ht="21" customHeight="1" x14ac:dyDescent="0.45">
      <c r="A28" s="7"/>
      <c r="B28" s="81">
        <v>78</v>
      </c>
      <c r="C28" s="60">
        <f>IF(OR($B28-C$5&gt;74, $B28-C$5=73, $B28-C$5=1, $B28-C$5&lt;0),"",ROUND(($B28-C$5)*'점수 계산기'!$C$27+C$5*'점수 계산기'!$C$30+'점수 계산기'!$C$33,0))</f>
        <v>129</v>
      </c>
      <c r="D28" s="48">
        <f>IF(OR($B28-D$5&gt;74, $B28-D$5=73, $B28-D$5=1, $B28-D$5&lt;0),"",ROUND(($B28-D$5)*'점수 계산기'!$C$27+D$5*'점수 계산기'!$C$30+'점수 계산기'!$C$33,0))</f>
        <v>129</v>
      </c>
      <c r="E28" s="48">
        <f>IF(OR($B28-E$5&gt;74, $B28-E$5=73, $B28-E$5=1, $B28-E$5&lt;0),"",ROUND(($B28-E$5)*'점수 계산기'!$C$27+E$5*'점수 계산기'!$C$30+'점수 계산기'!$C$33,0))</f>
        <v>129</v>
      </c>
      <c r="F28" s="48">
        <f>IF(OR($B28-F$5&gt;74, $B28-F$5=73, $B28-F$5=1, $B28-F$5&lt;0),"",ROUND(($B28-F$5)*'점수 계산기'!$C$27+F$5*'점수 계산기'!$C$30+'점수 계산기'!$C$33,0))</f>
        <v>129</v>
      </c>
      <c r="G28" s="48">
        <f>IF(OR($B28-G$5&gt;74, $B28-G$5=73, $B28-G$5=1, $B28-G$5&lt;0),"",ROUND(($B28-G$5)*'점수 계산기'!$C$27+G$5*'점수 계산기'!$C$30+'점수 계산기'!$C$33,0))</f>
        <v>129</v>
      </c>
      <c r="H28" s="48">
        <f>IF(OR($B28-H$5&gt;74, $B28-H$5=73, $B28-H$5=1, $B28-H$5&lt;0),"",ROUND(($B28-H$5)*'점수 계산기'!$C$27+H$5*'점수 계산기'!$C$30+'점수 계산기'!$C$33,0))</f>
        <v>129</v>
      </c>
      <c r="I28" s="48">
        <f>IF(OR($B28-I$5&gt;74, $B28-I$5=73, $B28-I$5=1, $B28-I$5&lt;0),"",ROUND(($B28-I$5)*'점수 계산기'!$C$27+I$5*'점수 계산기'!$C$30+'점수 계산기'!$C$33,0))</f>
        <v>129</v>
      </c>
      <c r="J28" s="48">
        <f>IF(OR($B28-J$5&gt;74, $B28-J$5=73, $B28-J$5=1, $B28-J$5&lt;0),"",ROUND(($B28-J$5)*'점수 계산기'!$C$27+J$5*'점수 계산기'!$C$30+'점수 계산기'!$C$33,0))</f>
        <v>129</v>
      </c>
      <c r="K28" s="48">
        <f>IF(OR($B28-K$5&gt;74, $B28-K$5=73, $B28-K$5=1, $B28-K$5&lt;0),"",ROUND(($B28-K$5)*'점수 계산기'!$C$27+K$5*'점수 계산기'!$C$30+'점수 계산기'!$C$33,0))</f>
        <v>129</v>
      </c>
      <c r="L28" s="48">
        <f>IF(OR($B28-L$5&gt;74, $B28-L$5=73, $B28-L$5=1, $B28-L$5&lt;0),"",ROUND(($B28-L$5)*'점수 계산기'!$C$27+L$5*'점수 계산기'!$C$30+'점수 계산기'!$C$33,0))</f>
        <v>128</v>
      </c>
      <c r="M28" s="48">
        <f>IF(OR($B28-M$5&gt;74, $B28-M$5=73, $B28-M$5=1, $B28-M$5&lt;0),"",ROUND(($B28-M$5)*'점수 계산기'!$C$27+M$5*'점수 계산기'!$C$30+'점수 계산기'!$C$33,0))</f>
        <v>128</v>
      </c>
      <c r="N28" s="48">
        <f>IF(OR($B28-N$5&gt;74, $B28-N$5=73, $B28-N$5=1, $B28-N$5&lt;0),"",ROUND(($B28-N$5)*'점수 계산기'!$C$27+N$5*'점수 계산기'!$C$30+'점수 계산기'!$C$33,0))</f>
        <v>128</v>
      </c>
      <c r="O28" s="48">
        <f>IF(OR($B28-O$5&gt;74, $B28-O$5=73, $B28-O$5=1, $B28-O$5&lt;0),"",ROUND(($B28-O$5)*'점수 계산기'!$C$27+O$5*'점수 계산기'!$C$30+'점수 계산기'!$C$33,0))</f>
        <v>128</v>
      </c>
      <c r="P28" s="48">
        <f>IF(OR($B28-P$5&gt;74, $B28-P$5=73, $B28-P$5=1, $B28-P$5&lt;0),"",ROUND(($B28-P$5)*'점수 계산기'!$C$27+P$5*'점수 계산기'!$C$30+'점수 계산기'!$C$33,0))</f>
        <v>128</v>
      </c>
      <c r="Q28" s="48">
        <f>IF(OR($B28-Q$5&gt;74, $B28-Q$5=73, $B28-Q$5=1, $B28-Q$5&lt;0),"",ROUND(($B28-Q$5)*'점수 계산기'!$C$27+Q$5*'점수 계산기'!$C$30+'점수 계산기'!$C$33,0))</f>
        <v>128</v>
      </c>
      <c r="R28" s="48">
        <f>IF(OR($B28-R$5&gt;74, $B28-R$5=73, $B28-R$5=1, $B28-R$5&lt;0),"",ROUND(($B28-R$5)*'점수 계산기'!$C$27+R$5*'점수 계산기'!$C$30+'점수 계산기'!$C$33,0))</f>
        <v>128</v>
      </c>
      <c r="S28" s="48">
        <f>IF(OR($B28-S$5&gt;74, $B28-S$5=73, $B28-S$5=1, $B28-S$5&lt;0),"",ROUND(($B28-S$5)*'점수 계산기'!$C$27+S$5*'점수 계산기'!$C$30+'점수 계산기'!$C$33,0))</f>
        <v>128</v>
      </c>
      <c r="T28" s="48">
        <f>IF(OR($B28-T$5&gt;74, $B28-T$5=73, $B28-T$5=1, $B28-T$5&lt;0),"",ROUND(($B28-T$5)*'점수 계산기'!$C$27+T$5*'점수 계산기'!$C$30+'점수 계산기'!$C$33,0))</f>
        <v>128</v>
      </c>
      <c r="U28" s="48">
        <f>IF(OR($B28-U$5&gt;74, $B28-U$5=73, $B28-U$5=1, $B28-U$5&lt;0),"",ROUND(($B28-U$5)*'점수 계산기'!$C$27+U$5*'점수 계산기'!$C$30+'점수 계산기'!$C$33,0))</f>
        <v>128</v>
      </c>
      <c r="V28" s="48">
        <f>IF(OR($B28-V$5&gt;74, $B28-V$5=73, $B28-V$5=1, $B28-V$5&lt;0),"",ROUND(($B28-V$5)*'점수 계산기'!$C$27+V$5*'점수 계산기'!$C$30+'점수 계산기'!$C$33,0))</f>
        <v>128</v>
      </c>
      <c r="W28" s="48" t="str">
        <f>IF(OR($B28-W$5&gt;74, $B28-W$5=73, $B28-W$5=1, $B28-W$5&lt;0),"",ROUND(($B28-W$5)*'점수 계산기'!$C$27+W$5*'점수 계산기'!$C$30+'점수 계산기'!$C$33,0))</f>
        <v/>
      </c>
      <c r="X28" s="48">
        <f>IF(OR($B28-X$5&gt;74, $B28-X$5=73, $B28-X$5=1, $B28-X$5&lt;0),"",ROUND(($B28-X$5)*'점수 계산기'!$C$27+X$5*'점수 계산기'!$C$30+'점수 계산기'!$C$33,0))</f>
        <v>128</v>
      </c>
      <c r="Y28" s="48" t="str">
        <f>IF(OR($B28-Y$5&gt;74, $B28-Y$5=73, $B28-Y$5=1, $B28-Y$5&lt;0),"",ROUND(($B28-Y$5)*'점수 계산기'!$C$27+Y$5*'점수 계산기'!$C$30+'점수 계산기'!$C$33,0))</f>
        <v/>
      </c>
      <c r="Z28" s="48" t="str">
        <f>IF(OR($B28-Z$5&gt;74, $B28-Z$5=73, $B28-Z$5=1, $B28-Z$5&lt;0),"",ROUND(($B28-Z$5)*'점수 계산기'!$C$27+Z$5*'점수 계산기'!$C$30+'점수 계산기'!$C$33,0))</f>
        <v/>
      </c>
      <c r="AA28" s="55" t="str">
        <f>IF(OR($B28-AA$5&gt;74, $B28-AA$5=73, $B28-AA$5=1, $B28-AA$5&lt;0),"",ROUND(($B28-AA$5)*'점수 계산기'!$C$27+AA$5*'점수 계산기'!$C$30+'점수 계산기'!$C$33,0))</f>
        <v/>
      </c>
      <c r="AB28" s="10"/>
      <c r="AC28" s="10">
        <f t="shared" si="1"/>
        <v>128</v>
      </c>
      <c r="AD28" s="10">
        <f t="shared" si="2"/>
        <v>129</v>
      </c>
      <c r="AE28" s="10" t="str">
        <f t="shared" si="3"/>
        <v>128 ~ 129</v>
      </c>
      <c r="AF28" s="10">
        <f t="shared" si="4"/>
        <v>2</v>
      </c>
      <c r="AG28" s="10">
        <f t="shared" si="4"/>
        <v>2</v>
      </c>
      <c r="AH28" s="10">
        <f t="shared" si="5"/>
        <v>2</v>
      </c>
      <c r="AI28" s="10" t="str">
        <f t="shared" si="0"/>
        <v>2등급</v>
      </c>
      <c r="AJ28" s="11" t="e">
        <f>IF(AC28=AD28,VLOOKUP(AE28,'인원 입력 기능'!$B$5:$F$102,6,0), VLOOKUP(AC28,'인원 입력 기능'!$B$5:$F$102,6,0)&amp;" ~ "&amp;VLOOKUP(AD28,'인원 입력 기능'!$B$5:$F$102,6,0))</f>
        <v>#REF!</v>
      </c>
    </row>
    <row r="29" spans="1:36" ht="21" customHeight="1" x14ac:dyDescent="0.45">
      <c r="A29" s="7"/>
      <c r="B29" s="81">
        <v>77</v>
      </c>
      <c r="C29" s="60">
        <f>IF(OR($B29-C$5&gt;74, $B29-C$5=73, $B29-C$5=1, $B29-C$5&lt;0),"",ROUND(($B29-C$5)*'점수 계산기'!$C$27+C$5*'점수 계산기'!$C$30+'점수 계산기'!$C$33,0))</f>
        <v>128</v>
      </c>
      <c r="D29" s="48">
        <f>IF(OR($B29-D$5&gt;74, $B29-D$5=73, $B29-D$5=1, $B29-D$5&lt;0),"",ROUND(($B29-D$5)*'점수 계산기'!$C$27+D$5*'점수 계산기'!$C$30+'점수 계산기'!$C$33,0))</f>
        <v>128</v>
      </c>
      <c r="E29" s="48">
        <f>IF(OR($B29-E$5&gt;74, $B29-E$5=73, $B29-E$5=1, $B29-E$5&lt;0),"",ROUND(($B29-E$5)*'점수 계산기'!$C$27+E$5*'점수 계산기'!$C$30+'점수 계산기'!$C$33,0))</f>
        <v>128</v>
      </c>
      <c r="F29" s="48">
        <f>IF(OR($B29-F$5&gt;74, $B29-F$5=73, $B29-F$5=1, $B29-F$5&lt;0),"",ROUND(($B29-F$5)*'점수 계산기'!$C$27+F$5*'점수 계산기'!$C$30+'점수 계산기'!$C$33,0))</f>
        <v>128</v>
      </c>
      <c r="G29" s="48">
        <f>IF(OR($B29-G$5&gt;74, $B29-G$5=73, $B29-G$5=1, $B29-G$5&lt;0),"",ROUND(($B29-G$5)*'점수 계산기'!$C$27+G$5*'점수 계산기'!$C$30+'점수 계산기'!$C$33,0))</f>
        <v>128</v>
      </c>
      <c r="H29" s="48">
        <f>IF(OR($B29-H$5&gt;74, $B29-H$5=73, $B29-H$5=1, $B29-H$5&lt;0),"",ROUND(($B29-H$5)*'점수 계산기'!$C$27+H$5*'점수 계산기'!$C$30+'점수 계산기'!$C$33,0))</f>
        <v>128</v>
      </c>
      <c r="I29" s="48">
        <f>IF(OR($B29-I$5&gt;74, $B29-I$5=73, $B29-I$5=1, $B29-I$5&lt;0),"",ROUND(($B29-I$5)*'점수 계산기'!$C$27+I$5*'점수 계산기'!$C$30+'점수 계산기'!$C$33,0))</f>
        <v>128</v>
      </c>
      <c r="J29" s="48">
        <f>IF(OR($B29-J$5&gt;74, $B29-J$5=73, $B29-J$5=1, $B29-J$5&lt;0),"",ROUND(($B29-J$5)*'점수 계산기'!$C$27+J$5*'점수 계산기'!$C$30+'점수 계산기'!$C$33,0))</f>
        <v>128</v>
      </c>
      <c r="K29" s="48">
        <f>IF(OR($B29-K$5&gt;74, $B29-K$5=73, $B29-K$5=1, $B29-K$5&lt;0),"",ROUND(($B29-K$5)*'점수 계산기'!$C$27+K$5*'점수 계산기'!$C$30+'점수 계산기'!$C$33,0))</f>
        <v>128</v>
      </c>
      <c r="L29" s="48">
        <f>IF(OR($B29-L$5&gt;74, $B29-L$5=73, $B29-L$5=1, $B29-L$5&lt;0),"",ROUND(($B29-L$5)*'점수 계산기'!$C$27+L$5*'점수 계산기'!$C$30+'점수 계산기'!$C$33,0))</f>
        <v>128</v>
      </c>
      <c r="M29" s="48">
        <f>IF(OR($B29-M$5&gt;74, $B29-M$5=73, $B29-M$5=1, $B29-M$5&lt;0),"",ROUND(($B29-M$5)*'점수 계산기'!$C$27+M$5*'점수 계산기'!$C$30+'점수 계산기'!$C$33,0))</f>
        <v>128</v>
      </c>
      <c r="N29" s="48">
        <f>IF(OR($B29-N$5&gt;74, $B29-N$5=73, $B29-N$5=1, $B29-N$5&lt;0),"",ROUND(($B29-N$5)*'점수 계산기'!$C$27+N$5*'점수 계산기'!$C$30+'점수 계산기'!$C$33,0))</f>
        <v>128</v>
      </c>
      <c r="O29" s="48">
        <f>IF(OR($B29-O$5&gt;74, $B29-O$5=73, $B29-O$5=1, $B29-O$5&lt;0),"",ROUND(($B29-O$5)*'점수 계산기'!$C$27+O$5*'점수 계산기'!$C$30+'점수 계산기'!$C$33,0))</f>
        <v>127</v>
      </c>
      <c r="P29" s="48">
        <f>IF(OR($B29-P$5&gt;74, $B29-P$5=73, $B29-P$5=1, $B29-P$5&lt;0),"",ROUND(($B29-P$5)*'점수 계산기'!$C$27+P$5*'점수 계산기'!$C$30+'점수 계산기'!$C$33,0))</f>
        <v>127</v>
      </c>
      <c r="Q29" s="48">
        <f>IF(OR($B29-Q$5&gt;74, $B29-Q$5=73, $B29-Q$5=1, $B29-Q$5&lt;0),"",ROUND(($B29-Q$5)*'점수 계산기'!$C$27+Q$5*'점수 계산기'!$C$30+'점수 계산기'!$C$33,0))</f>
        <v>127</v>
      </c>
      <c r="R29" s="48">
        <f>IF(OR($B29-R$5&gt;74, $B29-R$5=73, $B29-R$5=1, $B29-R$5&lt;0),"",ROUND(($B29-R$5)*'점수 계산기'!$C$27+R$5*'점수 계산기'!$C$30+'점수 계산기'!$C$33,0))</f>
        <v>127</v>
      </c>
      <c r="S29" s="48">
        <f>IF(OR($B29-S$5&gt;74, $B29-S$5=73, $B29-S$5=1, $B29-S$5&lt;0),"",ROUND(($B29-S$5)*'점수 계산기'!$C$27+S$5*'점수 계산기'!$C$30+'점수 계산기'!$C$33,0))</f>
        <v>127</v>
      </c>
      <c r="T29" s="48">
        <f>IF(OR($B29-T$5&gt;74, $B29-T$5=73, $B29-T$5=1, $B29-T$5&lt;0),"",ROUND(($B29-T$5)*'점수 계산기'!$C$27+T$5*'점수 계산기'!$C$30+'점수 계산기'!$C$33,0))</f>
        <v>127</v>
      </c>
      <c r="U29" s="48">
        <f>IF(OR($B29-U$5&gt;74, $B29-U$5=73, $B29-U$5=1, $B29-U$5&lt;0),"",ROUND(($B29-U$5)*'점수 계산기'!$C$27+U$5*'점수 계산기'!$C$30+'점수 계산기'!$C$33,0))</f>
        <v>127</v>
      </c>
      <c r="V29" s="48">
        <f>IF(OR($B29-V$5&gt;74, $B29-V$5=73, $B29-V$5=1, $B29-V$5&lt;0),"",ROUND(($B29-V$5)*'점수 계산기'!$C$27+V$5*'점수 계산기'!$C$30+'점수 계산기'!$C$33,0))</f>
        <v>127</v>
      </c>
      <c r="W29" s="48">
        <f>IF(OR($B29-W$5&gt;74, $B29-W$5=73, $B29-W$5=1, $B29-W$5&lt;0),"",ROUND(($B29-W$5)*'점수 계산기'!$C$27+W$5*'점수 계산기'!$C$30+'점수 계산기'!$C$33,0))</f>
        <v>127</v>
      </c>
      <c r="X29" s="48" t="str">
        <f>IF(OR($B29-X$5&gt;74, $B29-X$5=73, $B29-X$5=1, $B29-X$5&lt;0),"",ROUND(($B29-X$5)*'점수 계산기'!$C$27+X$5*'점수 계산기'!$C$30+'점수 계산기'!$C$33,0))</f>
        <v/>
      </c>
      <c r="Y29" s="48">
        <f>IF(OR($B29-Y$5&gt;74, $B29-Y$5=73, $B29-Y$5=1, $B29-Y$5&lt;0),"",ROUND(($B29-Y$5)*'점수 계산기'!$C$27+Y$5*'점수 계산기'!$C$30+'점수 계산기'!$C$33,0))</f>
        <v>127</v>
      </c>
      <c r="Z29" s="48" t="str">
        <f>IF(OR($B29-Z$5&gt;74, $B29-Z$5=73, $B29-Z$5=1, $B29-Z$5&lt;0),"",ROUND(($B29-Z$5)*'점수 계산기'!$C$27+Z$5*'점수 계산기'!$C$30+'점수 계산기'!$C$33,0))</f>
        <v/>
      </c>
      <c r="AA29" s="55" t="str">
        <f>IF(OR($B29-AA$5&gt;74, $B29-AA$5=73, $B29-AA$5=1, $B29-AA$5&lt;0),"",ROUND(($B29-AA$5)*'점수 계산기'!$C$27+AA$5*'점수 계산기'!$C$30+'점수 계산기'!$C$33,0))</f>
        <v/>
      </c>
      <c r="AB29" s="10"/>
      <c r="AC29" s="10">
        <f t="shared" si="1"/>
        <v>127</v>
      </c>
      <c r="AD29" s="10">
        <f t="shared" si="2"/>
        <v>128</v>
      </c>
      <c r="AE29" s="10" t="str">
        <f t="shared" si="3"/>
        <v>127 ~ 128</v>
      </c>
      <c r="AF29" s="10">
        <f t="shared" si="4"/>
        <v>2</v>
      </c>
      <c r="AG29" s="10">
        <f t="shared" si="4"/>
        <v>2</v>
      </c>
      <c r="AH29" s="10">
        <f t="shared" si="5"/>
        <v>2</v>
      </c>
      <c r="AI29" s="10" t="str">
        <f t="shared" si="0"/>
        <v>2등급</v>
      </c>
      <c r="AJ29" s="11" t="e">
        <f>IF(AC29=AD29,VLOOKUP(AE29,'인원 입력 기능'!$B$5:$F$102,6,0), VLOOKUP(AC29,'인원 입력 기능'!$B$5:$F$102,6,0)&amp;" ~ "&amp;VLOOKUP(AD29,'인원 입력 기능'!$B$5:$F$102,6,0))</f>
        <v>#REF!</v>
      </c>
    </row>
    <row r="30" spans="1:36" ht="21" customHeight="1" x14ac:dyDescent="0.45">
      <c r="A30" s="7"/>
      <c r="B30" s="82">
        <v>76</v>
      </c>
      <c r="C30" s="61">
        <f>IF(OR($B30-C$5&gt;74, $B30-C$5=73, $B30-C$5=1, $B30-C$5&lt;0),"",ROUND(($B30-C$5)*'점수 계산기'!$C$27+C$5*'점수 계산기'!$C$30+'점수 계산기'!$C$33,0))</f>
        <v>128</v>
      </c>
      <c r="D30" s="49">
        <f>IF(OR($B30-D$5&gt;74, $B30-D$5=73, $B30-D$5=1, $B30-D$5&lt;0),"",ROUND(($B30-D$5)*'점수 계산기'!$C$27+D$5*'점수 계산기'!$C$30+'점수 계산기'!$C$33,0))</f>
        <v>127</v>
      </c>
      <c r="E30" s="49">
        <f>IF(OR($B30-E$5&gt;74, $B30-E$5=73, $B30-E$5=1, $B30-E$5&lt;0),"",ROUND(($B30-E$5)*'점수 계산기'!$C$27+E$5*'점수 계산기'!$C$30+'점수 계산기'!$C$33,0))</f>
        <v>127</v>
      </c>
      <c r="F30" s="49">
        <f>IF(OR($B30-F$5&gt;74, $B30-F$5=73, $B30-F$5=1, $B30-F$5&lt;0),"",ROUND(($B30-F$5)*'점수 계산기'!$C$27+F$5*'점수 계산기'!$C$30+'점수 계산기'!$C$33,0))</f>
        <v>127</v>
      </c>
      <c r="G30" s="49">
        <f>IF(OR($B30-G$5&gt;74, $B30-G$5=73, $B30-G$5=1, $B30-G$5&lt;0),"",ROUND(($B30-G$5)*'점수 계산기'!$C$27+G$5*'점수 계산기'!$C$30+'점수 계산기'!$C$33,0))</f>
        <v>127</v>
      </c>
      <c r="H30" s="49">
        <f>IF(OR($B30-H$5&gt;74, $B30-H$5=73, $B30-H$5=1, $B30-H$5&lt;0),"",ROUND(($B30-H$5)*'점수 계산기'!$C$27+H$5*'점수 계산기'!$C$30+'점수 계산기'!$C$33,0))</f>
        <v>127</v>
      </c>
      <c r="I30" s="49">
        <f>IF(OR($B30-I$5&gt;74, $B30-I$5=73, $B30-I$5=1, $B30-I$5&lt;0),"",ROUND(($B30-I$5)*'점수 계산기'!$C$27+I$5*'점수 계산기'!$C$30+'점수 계산기'!$C$33,0))</f>
        <v>127</v>
      </c>
      <c r="J30" s="49">
        <f>IF(OR($B30-J$5&gt;74, $B30-J$5=73, $B30-J$5=1, $B30-J$5&lt;0),"",ROUND(($B30-J$5)*'점수 계산기'!$C$27+J$5*'점수 계산기'!$C$30+'점수 계산기'!$C$33,0))</f>
        <v>127</v>
      </c>
      <c r="K30" s="49">
        <f>IF(OR($B30-K$5&gt;74, $B30-K$5=73, $B30-K$5=1, $B30-K$5&lt;0),"",ROUND(($B30-K$5)*'점수 계산기'!$C$27+K$5*'점수 계산기'!$C$30+'점수 계산기'!$C$33,0))</f>
        <v>127</v>
      </c>
      <c r="L30" s="49">
        <f>IF(OR($B30-L$5&gt;74, $B30-L$5=73, $B30-L$5=1, $B30-L$5&lt;0),"",ROUND(($B30-L$5)*'점수 계산기'!$C$27+L$5*'점수 계산기'!$C$30+'점수 계산기'!$C$33,0))</f>
        <v>127</v>
      </c>
      <c r="M30" s="49">
        <f>IF(OR($B30-M$5&gt;74, $B30-M$5=73, $B30-M$5=1, $B30-M$5&lt;0),"",ROUND(($B30-M$5)*'점수 계산기'!$C$27+M$5*'점수 계산기'!$C$30+'점수 계산기'!$C$33,0))</f>
        <v>127</v>
      </c>
      <c r="N30" s="49">
        <f>IF(OR($B30-N$5&gt;74, $B30-N$5=73, $B30-N$5=1, $B30-N$5&lt;0),"",ROUND(($B30-N$5)*'점수 계산기'!$C$27+N$5*'점수 계산기'!$C$30+'점수 계산기'!$C$33,0))</f>
        <v>127</v>
      </c>
      <c r="O30" s="49">
        <f>IF(OR($B30-O$5&gt;74, $B30-O$5=73, $B30-O$5=1, $B30-O$5&lt;0),"",ROUND(($B30-O$5)*'점수 계산기'!$C$27+O$5*'점수 계산기'!$C$30+'점수 계산기'!$C$33,0))</f>
        <v>127</v>
      </c>
      <c r="P30" s="49">
        <f>IF(OR($B30-P$5&gt;74, $B30-P$5=73, $B30-P$5=1, $B30-P$5&lt;0),"",ROUND(($B30-P$5)*'점수 계산기'!$C$27+P$5*'점수 계산기'!$C$30+'점수 계산기'!$C$33,0))</f>
        <v>127</v>
      </c>
      <c r="Q30" s="49">
        <f>IF(OR($B30-Q$5&gt;74, $B30-Q$5=73, $B30-Q$5=1, $B30-Q$5&lt;0),"",ROUND(($B30-Q$5)*'점수 계산기'!$C$27+Q$5*'점수 계산기'!$C$30+'점수 계산기'!$C$33,0))</f>
        <v>126</v>
      </c>
      <c r="R30" s="49">
        <f>IF(OR($B30-R$5&gt;74, $B30-R$5=73, $B30-R$5=1, $B30-R$5&lt;0),"",ROUND(($B30-R$5)*'점수 계산기'!$C$27+R$5*'점수 계산기'!$C$30+'점수 계산기'!$C$33,0))</f>
        <v>126</v>
      </c>
      <c r="S30" s="49">
        <f>IF(OR($B30-S$5&gt;74, $B30-S$5=73, $B30-S$5=1, $B30-S$5&lt;0),"",ROUND(($B30-S$5)*'점수 계산기'!$C$27+S$5*'점수 계산기'!$C$30+'점수 계산기'!$C$33,0))</f>
        <v>126</v>
      </c>
      <c r="T30" s="49">
        <f>IF(OR($B30-T$5&gt;74, $B30-T$5=73, $B30-T$5=1, $B30-T$5&lt;0),"",ROUND(($B30-T$5)*'점수 계산기'!$C$27+T$5*'점수 계산기'!$C$30+'점수 계산기'!$C$33,0))</f>
        <v>126</v>
      </c>
      <c r="U30" s="49">
        <f>IF(OR($B30-U$5&gt;74, $B30-U$5=73, $B30-U$5=1, $B30-U$5&lt;0),"",ROUND(($B30-U$5)*'점수 계산기'!$C$27+U$5*'점수 계산기'!$C$30+'점수 계산기'!$C$33,0))</f>
        <v>126</v>
      </c>
      <c r="V30" s="49">
        <f>IF(OR($B30-V$5&gt;74, $B30-V$5=73, $B30-V$5=1, $B30-V$5&lt;0),"",ROUND(($B30-V$5)*'점수 계산기'!$C$27+V$5*'점수 계산기'!$C$30+'점수 계산기'!$C$33,0))</f>
        <v>126</v>
      </c>
      <c r="W30" s="49">
        <f>IF(OR($B30-W$5&gt;74, $B30-W$5=73, $B30-W$5=1, $B30-W$5&lt;0),"",ROUND(($B30-W$5)*'점수 계산기'!$C$27+W$5*'점수 계산기'!$C$30+'점수 계산기'!$C$33,0))</f>
        <v>126</v>
      </c>
      <c r="X30" s="49">
        <f>IF(OR($B30-X$5&gt;74, $B30-X$5=73, $B30-X$5=1, $B30-X$5&lt;0),"",ROUND(($B30-X$5)*'점수 계산기'!$C$27+X$5*'점수 계산기'!$C$30+'점수 계산기'!$C$33,0))</f>
        <v>126</v>
      </c>
      <c r="Y30" s="49" t="str">
        <f>IF(OR($B30-Y$5&gt;74, $B30-Y$5=73, $B30-Y$5=1, $B30-Y$5&lt;0),"",ROUND(($B30-Y$5)*'점수 계산기'!$C$27+Y$5*'점수 계산기'!$C$30+'점수 계산기'!$C$33,0))</f>
        <v/>
      </c>
      <c r="Z30" s="49">
        <f>IF(OR($B30-Z$5&gt;74, $B30-Z$5=73, $B30-Z$5=1, $B30-Z$5&lt;0),"",ROUND(($B30-Z$5)*'점수 계산기'!$C$27+Z$5*'점수 계산기'!$C$30+'점수 계산기'!$C$33,0))</f>
        <v>126</v>
      </c>
      <c r="AA30" s="56" t="str">
        <f>IF(OR($B30-AA$5&gt;74, $B30-AA$5=73, $B30-AA$5=1, $B30-AA$5&lt;0),"",ROUND(($B30-AA$5)*'점수 계산기'!$C$27+AA$5*'점수 계산기'!$C$30+'점수 계산기'!$C$33,0))</f>
        <v/>
      </c>
      <c r="AB30" s="10"/>
      <c r="AC30" s="10">
        <f t="shared" si="1"/>
        <v>126</v>
      </c>
      <c r="AD30" s="10">
        <f t="shared" si="2"/>
        <v>128</v>
      </c>
      <c r="AE30" s="10" t="str">
        <f t="shared" si="3"/>
        <v>126 ~ 128</v>
      </c>
      <c r="AF30" s="10">
        <f t="shared" si="4"/>
        <v>2</v>
      </c>
      <c r="AG30" s="10">
        <f t="shared" si="4"/>
        <v>2</v>
      </c>
      <c r="AH30" s="10">
        <f t="shared" si="5"/>
        <v>2</v>
      </c>
      <c r="AI30" s="10" t="str">
        <f t="shared" si="0"/>
        <v>2등급</v>
      </c>
      <c r="AJ30" s="11" t="e">
        <f>IF(AC30=AD30,VLOOKUP(AE30,'인원 입력 기능'!$B$5:$F$102,6,0), VLOOKUP(AC30,'인원 입력 기능'!$B$5:$F$102,6,0)&amp;" ~ "&amp;VLOOKUP(AD30,'인원 입력 기능'!$B$5:$F$102,6,0))</f>
        <v>#REF!</v>
      </c>
    </row>
    <row r="31" spans="1:36" ht="21" customHeight="1" x14ac:dyDescent="0.45">
      <c r="A31" s="7"/>
      <c r="B31" s="82">
        <v>75</v>
      </c>
      <c r="C31" s="61">
        <f>IF(OR($B31-C$5&gt;74, $B31-C$5=73, $B31-C$5=1, $B31-C$5&lt;0),"",ROUND(($B31-C$5)*'점수 계산기'!$C$27+C$5*'점수 계산기'!$C$30+'점수 계산기'!$C$33,0))</f>
        <v>127</v>
      </c>
      <c r="D31" s="49">
        <f>IF(OR($B31-D$5&gt;74, $B31-D$5=73, $B31-D$5=1, $B31-D$5&lt;0),"",ROUND(($B31-D$5)*'점수 계산기'!$C$27+D$5*'점수 계산기'!$C$30+'점수 계산기'!$C$33,0))</f>
        <v>127</v>
      </c>
      <c r="E31" s="49">
        <f>IF(OR($B31-E$5&gt;74, $B31-E$5=73, $B31-E$5=1, $B31-E$5&lt;0),"",ROUND(($B31-E$5)*'점수 계산기'!$C$27+E$5*'점수 계산기'!$C$30+'점수 계산기'!$C$33,0))</f>
        <v>126</v>
      </c>
      <c r="F31" s="49">
        <f>IF(OR($B31-F$5&gt;74, $B31-F$5=73, $B31-F$5=1, $B31-F$5&lt;0),"",ROUND(($B31-F$5)*'점수 계산기'!$C$27+F$5*'점수 계산기'!$C$30+'점수 계산기'!$C$33,0))</f>
        <v>126</v>
      </c>
      <c r="G31" s="49">
        <f>IF(OR($B31-G$5&gt;74, $B31-G$5=73, $B31-G$5=1, $B31-G$5&lt;0),"",ROUND(($B31-G$5)*'점수 계산기'!$C$27+G$5*'점수 계산기'!$C$30+'점수 계산기'!$C$33,0))</f>
        <v>126</v>
      </c>
      <c r="H31" s="49">
        <f>IF(OR($B31-H$5&gt;74, $B31-H$5=73, $B31-H$5=1, $B31-H$5&lt;0),"",ROUND(($B31-H$5)*'점수 계산기'!$C$27+H$5*'점수 계산기'!$C$30+'점수 계산기'!$C$33,0))</f>
        <v>126</v>
      </c>
      <c r="I31" s="49">
        <f>IF(OR($B31-I$5&gt;74, $B31-I$5=73, $B31-I$5=1, $B31-I$5&lt;0),"",ROUND(($B31-I$5)*'점수 계산기'!$C$27+I$5*'점수 계산기'!$C$30+'점수 계산기'!$C$33,0))</f>
        <v>126</v>
      </c>
      <c r="J31" s="49">
        <f>IF(OR($B31-J$5&gt;74, $B31-J$5=73, $B31-J$5=1, $B31-J$5&lt;0),"",ROUND(($B31-J$5)*'점수 계산기'!$C$27+J$5*'점수 계산기'!$C$30+'점수 계산기'!$C$33,0))</f>
        <v>126</v>
      </c>
      <c r="K31" s="49">
        <f>IF(OR($B31-K$5&gt;74, $B31-K$5=73, $B31-K$5=1, $B31-K$5&lt;0),"",ROUND(($B31-K$5)*'점수 계산기'!$C$27+K$5*'점수 계산기'!$C$30+'점수 계산기'!$C$33,0))</f>
        <v>126</v>
      </c>
      <c r="L31" s="49">
        <f>IF(OR($B31-L$5&gt;74, $B31-L$5=73, $B31-L$5=1, $B31-L$5&lt;0),"",ROUND(($B31-L$5)*'점수 계산기'!$C$27+L$5*'점수 계산기'!$C$30+'점수 계산기'!$C$33,0))</f>
        <v>126</v>
      </c>
      <c r="M31" s="49">
        <f>IF(OR($B31-M$5&gt;74, $B31-M$5=73, $B31-M$5=1, $B31-M$5&lt;0),"",ROUND(($B31-M$5)*'점수 계산기'!$C$27+M$5*'점수 계산기'!$C$30+'점수 계산기'!$C$33,0))</f>
        <v>126</v>
      </c>
      <c r="N31" s="49">
        <f>IF(OR($B31-N$5&gt;74, $B31-N$5=73, $B31-N$5=1, $B31-N$5&lt;0),"",ROUND(($B31-N$5)*'점수 계산기'!$C$27+N$5*'점수 계산기'!$C$30+'점수 계산기'!$C$33,0))</f>
        <v>126</v>
      </c>
      <c r="O31" s="49">
        <f>IF(OR($B31-O$5&gt;74, $B31-O$5=73, $B31-O$5=1, $B31-O$5&lt;0),"",ROUND(($B31-O$5)*'점수 계산기'!$C$27+O$5*'점수 계산기'!$C$30+'점수 계산기'!$C$33,0))</f>
        <v>126</v>
      </c>
      <c r="P31" s="49">
        <f>IF(OR($B31-P$5&gt;74, $B31-P$5=73, $B31-P$5=1, $B31-P$5&lt;0),"",ROUND(($B31-P$5)*'점수 계산기'!$C$27+P$5*'점수 계산기'!$C$30+'점수 계산기'!$C$33,0))</f>
        <v>126</v>
      </c>
      <c r="Q31" s="49">
        <f>IF(OR($B31-Q$5&gt;74, $B31-Q$5=73, $B31-Q$5=1, $B31-Q$5&lt;0),"",ROUND(($B31-Q$5)*'점수 계산기'!$C$27+Q$5*'점수 계산기'!$C$30+'점수 계산기'!$C$33,0))</f>
        <v>126</v>
      </c>
      <c r="R31" s="49">
        <f>IF(OR($B31-R$5&gt;74, $B31-R$5=73, $B31-R$5=1, $B31-R$5&lt;0),"",ROUND(($B31-R$5)*'점수 계산기'!$C$27+R$5*'점수 계산기'!$C$30+'점수 계산기'!$C$33,0))</f>
        <v>126</v>
      </c>
      <c r="S31" s="49">
        <f>IF(OR($B31-S$5&gt;74, $B31-S$5=73, $B31-S$5=1, $B31-S$5&lt;0),"",ROUND(($B31-S$5)*'점수 계산기'!$C$27+S$5*'점수 계산기'!$C$30+'점수 계산기'!$C$33,0))</f>
        <v>126</v>
      </c>
      <c r="T31" s="49">
        <f>IF(OR($B31-T$5&gt;74, $B31-T$5=73, $B31-T$5=1, $B31-T$5&lt;0),"",ROUND(($B31-T$5)*'점수 계산기'!$C$27+T$5*'점수 계산기'!$C$30+'점수 계산기'!$C$33,0))</f>
        <v>125</v>
      </c>
      <c r="U31" s="49">
        <f>IF(OR($B31-U$5&gt;74, $B31-U$5=73, $B31-U$5=1, $B31-U$5&lt;0),"",ROUND(($B31-U$5)*'점수 계산기'!$C$27+U$5*'점수 계산기'!$C$30+'점수 계산기'!$C$33,0))</f>
        <v>125</v>
      </c>
      <c r="V31" s="49">
        <f>IF(OR($B31-V$5&gt;74, $B31-V$5=73, $B31-V$5=1, $B31-V$5&lt;0),"",ROUND(($B31-V$5)*'점수 계산기'!$C$27+V$5*'점수 계산기'!$C$30+'점수 계산기'!$C$33,0))</f>
        <v>125</v>
      </c>
      <c r="W31" s="49">
        <f>IF(OR($B31-W$5&gt;74, $B31-W$5=73, $B31-W$5=1, $B31-W$5&lt;0),"",ROUND(($B31-W$5)*'점수 계산기'!$C$27+W$5*'점수 계산기'!$C$30+'점수 계산기'!$C$33,0))</f>
        <v>125</v>
      </c>
      <c r="X31" s="49">
        <f>IF(OR($B31-X$5&gt;74, $B31-X$5=73, $B31-X$5=1, $B31-X$5&lt;0),"",ROUND(($B31-X$5)*'점수 계산기'!$C$27+X$5*'점수 계산기'!$C$30+'점수 계산기'!$C$33,0))</f>
        <v>125</v>
      </c>
      <c r="Y31" s="49">
        <f>IF(OR($B31-Y$5&gt;74, $B31-Y$5=73, $B31-Y$5=1, $B31-Y$5&lt;0),"",ROUND(($B31-Y$5)*'점수 계산기'!$C$27+Y$5*'점수 계산기'!$C$30+'점수 계산기'!$C$33,0))</f>
        <v>125</v>
      </c>
      <c r="Z31" s="49" t="str">
        <f>IF(OR($B31-Z$5&gt;74, $B31-Z$5=73, $B31-Z$5=1, $B31-Z$5&lt;0),"",ROUND(($B31-Z$5)*'점수 계산기'!$C$27+Z$5*'점수 계산기'!$C$30+'점수 계산기'!$C$33,0))</f>
        <v/>
      </c>
      <c r="AA31" s="56" t="str">
        <f>IF(OR($B31-AA$5&gt;74, $B31-AA$5=73, $B31-AA$5=1, $B31-AA$5&lt;0),"",ROUND(($B31-AA$5)*'점수 계산기'!$C$27+AA$5*'점수 계산기'!$C$30+'점수 계산기'!$C$33,0))</f>
        <v/>
      </c>
      <c r="AB31" s="10"/>
      <c r="AC31" s="10">
        <f t="shared" si="1"/>
        <v>125</v>
      </c>
      <c r="AD31" s="10">
        <f t="shared" si="2"/>
        <v>127</v>
      </c>
      <c r="AE31" s="10" t="str">
        <f t="shared" si="3"/>
        <v>125 ~ 127</v>
      </c>
      <c r="AF31" s="10">
        <f t="shared" si="4"/>
        <v>3</v>
      </c>
      <c r="AG31" s="10">
        <f t="shared" si="4"/>
        <v>2</v>
      </c>
      <c r="AH31" s="10" t="str">
        <f t="shared" si="5"/>
        <v>3 ~ 2</v>
      </c>
      <c r="AI31" s="10" t="str">
        <f t="shared" si="0"/>
        <v>조건부 2등급</v>
      </c>
      <c r="AJ31" s="11" t="e">
        <f>IF(AC31=AD31,VLOOKUP(AE31,'인원 입력 기능'!$B$5:$F$102,6,0), VLOOKUP(AC31,'인원 입력 기능'!$B$5:$F$102,6,0)&amp;" ~ "&amp;VLOOKUP(AD31,'인원 입력 기능'!$B$5:$F$102,6,0))</f>
        <v>#REF!</v>
      </c>
    </row>
    <row r="32" spans="1:36" ht="21" customHeight="1" x14ac:dyDescent="0.45">
      <c r="A32" s="7"/>
      <c r="B32" s="82">
        <v>74</v>
      </c>
      <c r="C32" s="61">
        <f>IF(OR($B32-C$5&gt;74, $B32-C$5=73, $B32-C$5=1, $B32-C$5&lt;0),"",ROUND(($B32-C$5)*'점수 계산기'!$C$27+C$5*'점수 계산기'!$C$30+'점수 계산기'!$C$33,0))</f>
        <v>126</v>
      </c>
      <c r="D32" s="49">
        <f>IF(OR($B32-D$5&gt;74, $B32-D$5=73, $B32-D$5=1, $B32-D$5&lt;0),"",ROUND(($B32-D$5)*'점수 계산기'!$C$27+D$5*'점수 계산기'!$C$30+'점수 계산기'!$C$33,0))</f>
        <v>126</v>
      </c>
      <c r="E32" s="49">
        <f>IF(OR($B32-E$5&gt;74, $B32-E$5=73, $B32-E$5=1, $B32-E$5&lt;0),"",ROUND(($B32-E$5)*'점수 계산기'!$C$27+E$5*'점수 계산기'!$C$30+'점수 계산기'!$C$33,0))</f>
        <v>126</v>
      </c>
      <c r="F32" s="49">
        <f>IF(OR($B32-F$5&gt;74, $B32-F$5=73, $B32-F$5=1, $B32-F$5&lt;0),"",ROUND(($B32-F$5)*'점수 계산기'!$C$27+F$5*'점수 계산기'!$C$30+'점수 계산기'!$C$33,0))</f>
        <v>126</v>
      </c>
      <c r="G32" s="49">
        <f>IF(OR($B32-G$5&gt;74, $B32-G$5=73, $B32-G$5=1, $B32-G$5&lt;0),"",ROUND(($B32-G$5)*'점수 계산기'!$C$27+G$5*'점수 계산기'!$C$30+'점수 계산기'!$C$33,0))</f>
        <v>126</v>
      </c>
      <c r="H32" s="49">
        <f>IF(OR($B32-H$5&gt;74, $B32-H$5=73, $B32-H$5=1, $B32-H$5&lt;0),"",ROUND(($B32-H$5)*'점수 계산기'!$C$27+H$5*'점수 계산기'!$C$30+'점수 계산기'!$C$33,0))</f>
        <v>125</v>
      </c>
      <c r="I32" s="49">
        <f>IF(OR($B32-I$5&gt;74, $B32-I$5=73, $B32-I$5=1, $B32-I$5&lt;0),"",ROUND(($B32-I$5)*'점수 계산기'!$C$27+I$5*'점수 계산기'!$C$30+'점수 계산기'!$C$33,0))</f>
        <v>125</v>
      </c>
      <c r="J32" s="49">
        <f>IF(OR($B32-J$5&gt;74, $B32-J$5=73, $B32-J$5=1, $B32-J$5&lt;0),"",ROUND(($B32-J$5)*'점수 계산기'!$C$27+J$5*'점수 계산기'!$C$30+'점수 계산기'!$C$33,0))</f>
        <v>125</v>
      </c>
      <c r="K32" s="49">
        <f>IF(OR($B32-K$5&gt;74, $B32-K$5=73, $B32-K$5=1, $B32-K$5&lt;0),"",ROUND(($B32-K$5)*'점수 계산기'!$C$27+K$5*'점수 계산기'!$C$30+'점수 계산기'!$C$33,0))</f>
        <v>125</v>
      </c>
      <c r="L32" s="49">
        <f>IF(OR($B32-L$5&gt;74, $B32-L$5=73, $B32-L$5=1, $B32-L$5&lt;0),"",ROUND(($B32-L$5)*'점수 계산기'!$C$27+L$5*'점수 계산기'!$C$30+'점수 계산기'!$C$33,0))</f>
        <v>125</v>
      </c>
      <c r="M32" s="49">
        <f>IF(OR($B32-M$5&gt;74, $B32-M$5=73, $B32-M$5=1, $B32-M$5&lt;0),"",ROUND(($B32-M$5)*'점수 계산기'!$C$27+M$5*'점수 계산기'!$C$30+'점수 계산기'!$C$33,0))</f>
        <v>125</v>
      </c>
      <c r="N32" s="49">
        <f>IF(OR($B32-N$5&gt;74, $B32-N$5=73, $B32-N$5=1, $B32-N$5&lt;0),"",ROUND(($B32-N$5)*'점수 계산기'!$C$27+N$5*'점수 계산기'!$C$30+'점수 계산기'!$C$33,0))</f>
        <v>125</v>
      </c>
      <c r="O32" s="49">
        <f>IF(OR($B32-O$5&gt;74, $B32-O$5=73, $B32-O$5=1, $B32-O$5&lt;0),"",ROUND(($B32-O$5)*'점수 계산기'!$C$27+O$5*'점수 계산기'!$C$30+'점수 계산기'!$C$33,0))</f>
        <v>125</v>
      </c>
      <c r="P32" s="49">
        <f>IF(OR($B32-P$5&gt;74, $B32-P$5=73, $B32-P$5=1, $B32-P$5&lt;0),"",ROUND(($B32-P$5)*'점수 계산기'!$C$27+P$5*'점수 계산기'!$C$30+'점수 계산기'!$C$33,0))</f>
        <v>125</v>
      </c>
      <c r="Q32" s="49">
        <f>IF(OR($B32-Q$5&gt;74, $B32-Q$5=73, $B32-Q$5=1, $B32-Q$5&lt;0),"",ROUND(($B32-Q$5)*'점수 계산기'!$C$27+Q$5*'점수 계산기'!$C$30+'점수 계산기'!$C$33,0))</f>
        <v>125</v>
      </c>
      <c r="R32" s="49">
        <f>IF(OR($B32-R$5&gt;74, $B32-R$5=73, $B32-R$5=1, $B32-R$5&lt;0),"",ROUND(($B32-R$5)*'점수 계산기'!$C$27+R$5*'점수 계산기'!$C$30+'점수 계산기'!$C$33,0))</f>
        <v>125</v>
      </c>
      <c r="S32" s="49">
        <f>IF(OR($B32-S$5&gt;74, $B32-S$5=73, $B32-S$5=1, $B32-S$5&lt;0),"",ROUND(($B32-S$5)*'점수 계산기'!$C$27+S$5*'점수 계산기'!$C$30+'점수 계산기'!$C$33,0))</f>
        <v>125</v>
      </c>
      <c r="T32" s="49">
        <f>IF(OR($B32-T$5&gt;74, $B32-T$5=73, $B32-T$5=1, $B32-T$5&lt;0),"",ROUND(($B32-T$5)*'점수 계산기'!$C$27+T$5*'점수 계산기'!$C$30+'점수 계산기'!$C$33,0))</f>
        <v>125</v>
      </c>
      <c r="U32" s="49">
        <f>IF(OR($B32-U$5&gt;74, $B32-U$5=73, $B32-U$5=1, $B32-U$5&lt;0),"",ROUND(($B32-U$5)*'점수 계산기'!$C$27+U$5*'점수 계산기'!$C$30+'점수 계산기'!$C$33,0))</f>
        <v>125</v>
      </c>
      <c r="V32" s="49">
        <f>IF(OR($B32-V$5&gt;74, $B32-V$5=73, $B32-V$5=1, $B32-V$5&lt;0),"",ROUND(($B32-V$5)*'점수 계산기'!$C$27+V$5*'점수 계산기'!$C$30+'점수 계산기'!$C$33,0))</f>
        <v>125</v>
      </c>
      <c r="W32" s="49">
        <f>IF(OR($B32-W$5&gt;74, $B32-W$5=73, $B32-W$5=1, $B32-W$5&lt;0),"",ROUND(($B32-W$5)*'점수 계산기'!$C$27+W$5*'점수 계산기'!$C$30+'점수 계산기'!$C$33,0))</f>
        <v>124</v>
      </c>
      <c r="X32" s="49">
        <f>IF(OR($B32-X$5&gt;74, $B32-X$5=73, $B32-X$5=1, $B32-X$5&lt;0),"",ROUND(($B32-X$5)*'점수 계산기'!$C$27+X$5*'점수 계산기'!$C$30+'점수 계산기'!$C$33,0))</f>
        <v>124</v>
      </c>
      <c r="Y32" s="49">
        <f>IF(OR($B32-Y$5&gt;74, $B32-Y$5=73, $B32-Y$5=1, $B32-Y$5&lt;0),"",ROUND(($B32-Y$5)*'점수 계산기'!$C$27+Y$5*'점수 계산기'!$C$30+'점수 계산기'!$C$33,0))</f>
        <v>124</v>
      </c>
      <c r="Z32" s="49">
        <f>IF(OR($B32-Z$5&gt;74, $B32-Z$5=73, $B32-Z$5=1, $B32-Z$5&lt;0),"",ROUND(($B32-Z$5)*'점수 계산기'!$C$27+Z$5*'점수 계산기'!$C$30+'점수 계산기'!$C$33,0))</f>
        <v>124</v>
      </c>
      <c r="AA32" s="56">
        <f>IF(OR($B32-AA$5&gt;74, $B32-AA$5=73, $B32-AA$5=1, $B32-AA$5&lt;0),"",ROUND(($B32-AA$5)*'점수 계산기'!$C$27+AA$5*'점수 계산기'!$C$30+'점수 계산기'!$C$33,0))</f>
        <v>124</v>
      </c>
      <c r="AB32" s="10"/>
      <c r="AC32" s="10">
        <f t="shared" si="1"/>
        <v>124</v>
      </c>
      <c r="AD32" s="10">
        <f t="shared" si="2"/>
        <v>126</v>
      </c>
      <c r="AE32" s="10" t="str">
        <f t="shared" si="3"/>
        <v>124 ~ 126</v>
      </c>
      <c r="AF32" s="10">
        <f t="shared" si="4"/>
        <v>3</v>
      </c>
      <c r="AG32" s="10">
        <f t="shared" si="4"/>
        <v>2</v>
      </c>
      <c r="AH32" s="10" t="str">
        <f t="shared" si="5"/>
        <v>3 ~ 2</v>
      </c>
      <c r="AI32" s="10" t="str">
        <f t="shared" si="0"/>
        <v>조건부 2등급</v>
      </c>
      <c r="AJ32" s="11" t="e">
        <f>IF(AC32=AD32,VLOOKUP(AE32,'인원 입력 기능'!$B$5:$F$102,6,0), VLOOKUP(AC32,'인원 입력 기능'!$B$5:$F$102,6,0)&amp;" ~ "&amp;VLOOKUP(AD32,'인원 입력 기능'!$B$5:$F$102,6,0))</f>
        <v>#REF!</v>
      </c>
    </row>
    <row r="33" spans="1:36" ht="21" customHeight="1" x14ac:dyDescent="0.45">
      <c r="A33" s="7"/>
      <c r="B33" s="82">
        <v>73</v>
      </c>
      <c r="C33" s="61">
        <f>IF(OR($B33-C$5&gt;74, $B33-C$5=73, $B33-C$5=1, $B33-C$5&lt;0),"",ROUND(($B33-C$5)*'점수 계산기'!$C$27+C$5*'점수 계산기'!$C$30+'점수 계산기'!$C$33,0))</f>
        <v>125</v>
      </c>
      <c r="D33" s="49">
        <f>IF(OR($B33-D$5&gt;74, $B33-D$5=73, $B33-D$5=1, $B33-D$5&lt;0),"",ROUND(($B33-D$5)*'점수 계산기'!$C$27+D$5*'점수 계산기'!$C$30+'점수 계산기'!$C$33,0))</f>
        <v>125</v>
      </c>
      <c r="E33" s="49">
        <f>IF(OR($B33-E$5&gt;74, $B33-E$5=73, $B33-E$5=1, $B33-E$5&lt;0),"",ROUND(($B33-E$5)*'점수 계산기'!$C$27+E$5*'점수 계산기'!$C$30+'점수 계산기'!$C$33,0))</f>
        <v>125</v>
      </c>
      <c r="F33" s="49">
        <f>IF(OR($B33-F$5&gt;74, $B33-F$5=73, $B33-F$5=1, $B33-F$5&lt;0),"",ROUND(($B33-F$5)*'점수 계산기'!$C$27+F$5*'점수 계산기'!$C$30+'점수 계산기'!$C$33,0))</f>
        <v>125</v>
      </c>
      <c r="G33" s="49">
        <f>IF(OR($B33-G$5&gt;74, $B33-G$5=73, $B33-G$5=1, $B33-G$5&lt;0),"",ROUND(($B33-G$5)*'점수 계산기'!$C$27+G$5*'점수 계산기'!$C$30+'점수 계산기'!$C$33,0))</f>
        <v>125</v>
      </c>
      <c r="H33" s="49">
        <f>IF(OR($B33-H$5&gt;74, $B33-H$5=73, $B33-H$5=1, $B33-H$5&lt;0),"",ROUND(($B33-H$5)*'점수 계산기'!$C$27+H$5*'점수 계산기'!$C$30+'점수 계산기'!$C$33,0))</f>
        <v>125</v>
      </c>
      <c r="I33" s="49">
        <f>IF(OR($B33-I$5&gt;74, $B33-I$5=73, $B33-I$5=1, $B33-I$5&lt;0),"",ROUND(($B33-I$5)*'점수 계산기'!$C$27+I$5*'점수 계산기'!$C$30+'점수 계산기'!$C$33,0))</f>
        <v>125</v>
      </c>
      <c r="J33" s="49">
        <f>IF(OR($B33-J$5&gt;74, $B33-J$5=73, $B33-J$5=1, $B33-J$5&lt;0),"",ROUND(($B33-J$5)*'점수 계산기'!$C$27+J$5*'점수 계산기'!$C$30+'점수 계산기'!$C$33,0))</f>
        <v>125</v>
      </c>
      <c r="K33" s="49">
        <f>IF(OR($B33-K$5&gt;74, $B33-K$5=73, $B33-K$5=1, $B33-K$5&lt;0),"",ROUND(($B33-K$5)*'점수 계산기'!$C$27+K$5*'점수 계산기'!$C$30+'점수 계산기'!$C$33,0))</f>
        <v>124</v>
      </c>
      <c r="L33" s="49">
        <f>IF(OR($B33-L$5&gt;74, $B33-L$5=73, $B33-L$5=1, $B33-L$5&lt;0),"",ROUND(($B33-L$5)*'점수 계산기'!$C$27+L$5*'점수 계산기'!$C$30+'점수 계산기'!$C$33,0))</f>
        <v>124</v>
      </c>
      <c r="M33" s="49">
        <f>IF(OR($B33-M$5&gt;74, $B33-M$5=73, $B33-M$5=1, $B33-M$5&lt;0),"",ROUND(($B33-M$5)*'점수 계산기'!$C$27+M$5*'점수 계산기'!$C$30+'점수 계산기'!$C$33,0))</f>
        <v>124</v>
      </c>
      <c r="N33" s="49">
        <f>IF(OR($B33-N$5&gt;74, $B33-N$5=73, $B33-N$5=1, $B33-N$5&lt;0),"",ROUND(($B33-N$5)*'점수 계산기'!$C$27+N$5*'점수 계산기'!$C$30+'점수 계산기'!$C$33,0))</f>
        <v>124</v>
      </c>
      <c r="O33" s="49">
        <f>IF(OR($B33-O$5&gt;74, $B33-O$5=73, $B33-O$5=1, $B33-O$5&lt;0),"",ROUND(($B33-O$5)*'점수 계산기'!$C$27+O$5*'점수 계산기'!$C$30+'점수 계산기'!$C$33,0))</f>
        <v>124</v>
      </c>
      <c r="P33" s="49">
        <f>IF(OR($B33-P$5&gt;74, $B33-P$5=73, $B33-P$5=1, $B33-P$5&lt;0),"",ROUND(($B33-P$5)*'점수 계산기'!$C$27+P$5*'점수 계산기'!$C$30+'점수 계산기'!$C$33,0))</f>
        <v>124</v>
      </c>
      <c r="Q33" s="49">
        <f>IF(OR($B33-Q$5&gt;74, $B33-Q$5=73, $B33-Q$5=1, $B33-Q$5&lt;0),"",ROUND(($B33-Q$5)*'점수 계산기'!$C$27+Q$5*'점수 계산기'!$C$30+'점수 계산기'!$C$33,0))</f>
        <v>124</v>
      </c>
      <c r="R33" s="49">
        <f>IF(OR($B33-R$5&gt;74, $B33-R$5=73, $B33-R$5=1, $B33-R$5&lt;0),"",ROUND(($B33-R$5)*'점수 계산기'!$C$27+R$5*'점수 계산기'!$C$30+'점수 계산기'!$C$33,0))</f>
        <v>124</v>
      </c>
      <c r="S33" s="49">
        <f>IF(OR($B33-S$5&gt;74, $B33-S$5=73, $B33-S$5=1, $B33-S$5&lt;0),"",ROUND(($B33-S$5)*'점수 계산기'!$C$27+S$5*'점수 계산기'!$C$30+'점수 계산기'!$C$33,0))</f>
        <v>124</v>
      </c>
      <c r="T33" s="49">
        <f>IF(OR($B33-T$5&gt;74, $B33-T$5=73, $B33-T$5=1, $B33-T$5&lt;0),"",ROUND(($B33-T$5)*'점수 계산기'!$C$27+T$5*'점수 계산기'!$C$30+'점수 계산기'!$C$33,0))</f>
        <v>124</v>
      </c>
      <c r="U33" s="49">
        <f>IF(OR($B33-U$5&gt;74, $B33-U$5=73, $B33-U$5=1, $B33-U$5&lt;0),"",ROUND(($B33-U$5)*'점수 계산기'!$C$27+U$5*'점수 계산기'!$C$30+'점수 계산기'!$C$33,0))</f>
        <v>124</v>
      </c>
      <c r="V33" s="49">
        <f>IF(OR($B33-V$5&gt;74, $B33-V$5=73, $B33-V$5=1, $B33-V$5&lt;0),"",ROUND(($B33-V$5)*'점수 계산기'!$C$27+V$5*'점수 계산기'!$C$30+'점수 계산기'!$C$33,0))</f>
        <v>124</v>
      </c>
      <c r="W33" s="49">
        <f>IF(OR($B33-W$5&gt;74, $B33-W$5=73, $B33-W$5=1, $B33-W$5&lt;0),"",ROUND(($B33-W$5)*'점수 계산기'!$C$27+W$5*'점수 계산기'!$C$30+'점수 계산기'!$C$33,0))</f>
        <v>124</v>
      </c>
      <c r="X33" s="49">
        <f>IF(OR($B33-X$5&gt;74, $B33-X$5=73, $B33-X$5=1, $B33-X$5&lt;0),"",ROUND(($B33-X$5)*'점수 계산기'!$C$27+X$5*'점수 계산기'!$C$30+'점수 계산기'!$C$33,0))</f>
        <v>124</v>
      </c>
      <c r="Y33" s="49">
        <f>IF(OR($B33-Y$5&gt;74, $B33-Y$5=73, $B33-Y$5=1, $B33-Y$5&lt;0),"",ROUND(($B33-Y$5)*'점수 계산기'!$C$27+Y$5*'점수 계산기'!$C$30+'점수 계산기'!$C$33,0))</f>
        <v>124</v>
      </c>
      <c r="Z33" s="49">
        <f>IF(OR($B33-Z$5&gt;74, $B33-Z$5=73, $B33-Z$5=1, $B33-Z$5&lt;0),"",ROUND(($B33-Z$5)*'점수 계산기'!$C$27+Z$5*'점수 계산기'!$C$30+'점수 계산기'!$C$33,0))</f>
        <v>123</v>
      </c>
      <c r="AA33" s="56" t="str">
        <f>IF(OR($B33-AA$5&gt;74, $B33-AA$5=73, $B33-AA$5=1, $B33-AA$5&lt;0),"",ROUND(($B33-AA$5)*'점수 계산기'!$C$27+AA$5*'점수 계산기'!$C$30+'점수 계산기'!$C$33,0))</f>
        <v/>
      </c>
      <c r="AB33" s="10"/>
      <c r="AC33" s="10">
        <f t="shared" si="1"/>
        <v>123</v>
      </c>
      <c r="AD33" s="10">
        <f t="shared" si="2"/>
        <v>125</v>
      </c>
      <c r="AE33" s="10" t="str">
        <f t="shared" si="3"/>
        <v>123 ~ 125</v>
      </c>
      <c r="AF33" s="10">
        <f t="shared" si="4"/>
        <v>3</v>
      </c>
      <c r="AG33" s="10">
        <f t="shared" si="4"/>
        <v>3</v>
      </c>
      <c r="AH33" s="10">
        <f t="shared" si="5"/>
        <v>3</v>
      </c>
      <c r="AI33" s="10" t="str">
        <f t="shared" si="0"/>
        <v>3등급</v>
      </c>
      <c r="AJ33" s="11" t="e">
        <f>IF(AC33=AD33,VLOOKUP(AE33,'인원 입력 기능'!$B$5:$F$102,6,0), VLOOKUP(AC33,'인원 입력 기능'!$B$5:$F$102,6,0)&amp;" ~ "&amp;VLOOKUP(AD33,'인원 입력 기능'!$B$5:$F$102,6,0))</f>
        <v>#REF!</v>
      </c>
    </row>
    <row r="34" spans="1:36" ht="21" customHeight="1" x14ac:dyDescent="0.45">
      <c r="A34" s="7"/>
      <c r="B34" s="83">
        <v>72</v>
      </c>
      <c r="C34" s="62">
        <f>IF(OR($B34-C$5&gt;74, $B34-C$5=73, $B34-C$5=1, $B34-C$5&lt;0),"",ROUND(($B34-C$5)*'점수 계산기'!$C$27+C$5*'점수 계산기'!$C$30+'점수 계산기'!$C$33,0))</f>
        <v>124</v>
      </c>
      <c r="D34" s="50">
        <f>IF(OR($B34-D$5&gt;74, $B34-D$5=73, $B34-D$5=1, $B34-D$5&lt;0),"",ROUND(($B34-D$5)*'점수 계산기'!$C$27+D$5*'점수 계산기'!$C$30+'점수 계산기'!$C$33,0))</f>
        <v>124</v>
      </c>
      <c r="E34" s="50">
        <f>IF(OR($B34-E$5&gt;74, $B34-E$5=73, $B34-E$5=1, $B34-E$5&lt;0),"",ROUND(($B34-E$5)*'점수 계산기'!$C$27+E$5*'점수 계산기'!$C$30+'점수 계산기'!$C$33,0))</f>
        <v>124</v>
      </c>
      <c r="F34" s="50">
        <f>IF(OR($B34-F$5&gt;74, $B34-F$5=73, $B34-F$5=1, $B34-F$5&lt;0),"",ROUND(($B34-F$5)*'점수 계산기'!$C$27+F$5*'점수 계산기'!$C$30+'점수 계산기'!$C$33,0))</f>
        <v>124</v>
      </c>
      <c r="G34" s="50">
        <f>IF(OR($B34-G$5&gt;74, $B34-G$5=73, $B34-G$5=1, $B34-G$5&lt;0),"",ROUND(($B34-G$5)*'점수 계산기'!$C$27+G$5*'점수 계산기'!$C$30+'점수 계산기'!$C$33,0))</f>
        <v>124</v>
      </c>
      <c r="H34" s="50">
        <f>IF(OR($B34-H$5&gt;74, $B34-H$5=73, $B34-H$5=1, $B34-H$5&lt;0),"",ROUND(($B34-H$5)*'점수 계산기'!$C$27+H$5*'점수 계산기'!$C$30+'점수 계산기'!$C$33,0))</f>
        <v>124</v>
      </c>
      <c r="I34" s="50">
        <f>IF(OR($B34-I$5&gt;74, $B34-I$5=73, $B34-I$5=1, $B34-I$5&lt;0),"",ROUND(($B34-I$5)*'점수 계산기'!$C$27+I$5*'점수 계산기'!$C$30+'점수 계산기'!$C$33,0))</f>
        <v>124</v>
      </c>
      <c r="J34" s="50">
        <f>IF(OR($B34-J$5&gt;74, $B34-J$5=73, $B34-J$5=1, $B34-J$5&lt;0),"",ROUND(($B34-J$5)*'점수 계산기'!$C$27+J$5*'점수 계산기'!$C$30+'점수 계산기'!$C$33,0))</f>
        <v>124</v>
      </c>
      <c r="K34" s="50">
        <f>IF(OR($B34-K$5&gt;74, $B34-K$5=73, $B34-K$5=1, $B34-K$5&lt;0),"",ROUND(($B34-K$5)*'점수 계산기'!$C$27+K$5*'점수 계산기'!$C$30+'점수 계산기'!$C$33,0))</f>
        <v>124</v>
      </c>
      <c r="L34" s="50">
        <f>IF(OR($B34-L$5&gt;74, $B34-L$5=73, $B34-L$5=1, $B34-L$5&lt;0),"",ROUND(($B34-L$5)*'점수 계산기'!$C$27+L$5*'점수 계산기'!$C$30+'점수 계산기'!$C$33,0))</f>
        <v>124</v>
      </c>
      <c r="M34" s="50">
        <f>IF(OR($B34-M$5&gt;74, $B34-M$5=73, $B34-M$5=1, $B34-M$5&lt;0),"",ROUND(($B34-M$5)*'점수 계산기'!$C$27+M$5*'점수 계산기'!$C$30+'점수 계산기'!$C$33,0))</f>
        <v>124</v>
      </c>
      <c r="N34" s="50">
        <f>IF(OR($B34-N$5&gt;74, $B34-N$5=73, $B34-N$5=1, $B34-N$5&lt;0),"",ROUND(($B34-N$5)*'점수 계산기'!$C$27+N$5*'점수 계산기'!$C$30+'점수 계산기'!$C$33,0))</f>
        <v>123</v>
      </c>
      <c r="O34" s="50">
        <f>IF(OR($B34-O$5&gt;74, $B34-O$5=73, $B34-O$5=1, $B34-O$5&lt;0),"",ROUND(($B34-O$5)*'점수 계산기'!$C$27+O$5*'점수 계산기'!$C$30+'점수 계산기'!$C$33,0))</f>
        <v>123</v>
      </c>
      <c r="P34" s="50">
        <f>IF(OR($B34-P$5&gt;74, $B34-P$5=73, $B34-P$5=1, $B34-P$5&lt;0),"",ROUND(($B34-P$5)*'점수 계산기'!$C$27+P$5*'점수 계산기'!$C$30+'점수 계산기'!$C$33,0))</f>
        <v>123</v>
      </c>
      <c r="Q34" s="50">
        <f>IF(OR($B34-Q$5&gt;74, $B34-Q$5=73, $B34-Q$5=1, $B34-Q$5&lt;0),"",ROUND(($B34-Q$5)*'점수 계산기'!$C$27+Q$5*'점수 계산기'!$C$30+'점수 계산기'!$C$33,0))</f>
        <v>123</v>
      </c>
      <c r="R34" s="50">
        <f>IF(OR($B34-R$5&gt;74, $B34-R$5=73, $B34-R$5=1, $B34-R$5&lt;0),"",ROUND(($B34-R$5)*'점수 계산기'!$C$27+R$5*'점수 계산기'!$C$30+'점수 계산기'!$C$33,0))</f>
        <v>123</v>
      </c>
      <c r="S34" s="50">
        <f>IF(OR($B34-S$5&gt;74, $B34-S$5=73, $B34-S$5=1, $B34-S$5&lt;0),"",ROUND(($B34-S$5)*'점수 계산기'!$C$27+S$5*'점수 계산기'!$C$30+'점수 계산기'!$C$33,0))</f>
        <v>123</v>
      </c>
      <c r="T34" s="50">
        <f>IF(OR($B34-T$5&gt;74, $B34-T$5=73, $B34-T$5=1, $B34-T$5&lt;0),"",ROUND(($B34-T$5)*'점수 계산기'!$C$27+T$5*'점수 계산기'!$C$30+'점수 계산기'!$C$33,0))</f>
        <v>123</v>
      </c>
      <c r="U34" s="50">
        <f>IF(OR($B34-U$5&gt;74, $B34-U$5=73, $B34-U$5=1, $B34-U$5&lt;0),"",ROUND(($B34-U$5)*'점수 계산기'!$C$27+U$5*'점수 계산기'!$C$30+'점수 계산기'!$C$33,0))</f>
        <v>123</v>
      </c>
      <c r="V34" s="50">
        <f>IF(OR($B34-V$5&gt;74, $B34-V$5=73, $B34-V$5=1, $B34-V$5&lt;0),"",ROUND(($B34-V$5)*'점수 계산기'!$C$27+V$5*'점수 계산기'!$C$30+'점수 계산기'!$C$33,0))</f>
        <v>123</v>
      </c>
      <c r="W34" s="50">
        <f>IF(OR($B34-W$5&gt;74, $B34-W$5=73, $B34-W$5=1, $B34-W$5&lt;0),"",ROUND(($B34-W$5)*'점수 계산기'!$C$27+W$5*'점수 계산기'!$C$30+'점수 계산기'!$C$33,0))</f>
        <v>123</v>
      </c>
      <c r="X34" s="50">
        <f>IF(OR($B34-X$5&gt;74, $B34-X$5=73, $B34-X$5=1, $B34-X$5&lt;0),"",ROUND(($B34-X$5)*'점수 계산기'!$C$27+X$5*'점수 계산기'!$C$30+'점수 계산기'!$C$33,0))</f>
        <v>123</v>
      </c>
      <c r="Y34" s="50">
        <f>IF(OR($B34-Y$5&gt;74, $B34-Y$5=73, $B34-Y$5=1, $B34-Y$5&lt;0),"",ROUND(($B34-Y$5)*'점수 계산기'!$C$27+Y$5*'점수 계산기'!$C$30+'점수 계산기'!$C$33,0))</f>
        <v>123</v>
      </c>
      <c r="Z34" s="50">
        <f>IF(OR($B34-Z$5&gt;74, $B34-Z$5=73, $B34-Z$5=1, $B34-Z$5&lt;0),"",ROUND(($B34-Z$5)*'점수 계산기'!$C$27+Z$5*'점수 계산기'!$C$30+'점수 계산기'!$C$33,0))</f>
        <v>123</v>
      </c>
      <c r="AA34" s="57">
        <f>IF(OR($B34-AA$5&gt;74, $B34-AA$5=73, $B34-AA$5=1, $B34-AA$5&lt;0),"",ROUND(($B34-AA$5)*'점수 계산기'!$C$27+AA$5*'점수 계산기'!$C$30+'점수 계산기'!$C$33,0))</f>
        <v>123</v>
      </c>
      <c r="AB34" s="10"/>
      <c r="AC34" s="10">
        <f t="shared" si="1"/>
        <v>123</v>
      </c>
      <c r="AD34" s="10">
        <f t="shared" si="2"/>
        <v>124</v>
      </c>
      <c r="AE34" s="10" t="str">
        <f t="shared" si="3"/>
        <v>123 ~ 124</v>
      </c>
      <c r="AF34" s="10">
        <f t="shared" si="4"/>
        <v>3</v>
      </c>
      <c r="AG34" s="10">
        <f t="shared" si="4"/>
        <v>3</v>
      </c>
      <c r="AH34" s="10">
        <f t="shared" si="5"/>
        <v>3</v>
      </c>
      <c r="AI34" s="10" t="str">
        <f t="shared" si="0"/>
        <v>3등급</v>
      </c>
      <c r="AJ34" s="11" t="e">
        <f>IF(AC34=AD34,VLOOKUP(AE34,'인원 입력 기능'!$B$5:$F$102,6,0), VLOOKUP(AC34,'인원 입력 기능'!$B$5:$F$102,6,0)&amp;" ~ "&amp;VLOOKUP(AD34,'인원 입력 기능'!$B$5:$F$102,6,0))</f>
        <v>#REF!</v>
      </c>
    </row>
    <row r="35" spans="1:36" ht="21" customHeight="1" x14ac:dyDescent="0.45">
      <c r="A35" s="7"/>
      <c r="B35" s="83">
        <v>71</v>
      </c>
      <c r="C35" s="62">
        <f>IF(OR($B35-C$5&gt;74, $B35-C$5=73, $B35-C$5=1, $B35-C$5&lt;0),"",ROUND(($B35-C$5)*'점수 계산기'!$C$27+C$5*'점수 계산기'!$C$30+'점수 계산기'!$C$33,0))</f>
        <v>123</v>
      </c>
      <c r="D35" s="50">
        <f>IF(OR($B35-D$5&gt;74, $B35-D$5=73, $B35-D$5=1, $B35-D$5&lt;0),"",ROUND(($B35-D$5)*'점수 계산기'!$C$27+D$5*'점수 계산기'!$C$30+'점수 계산기'!$C$33,0))</f>
        <v>123</v>
      </c>
      <c r="E35" s="50">
        <f>IF(OR($B35-E$5&gt;74, $B35-E$5=73, $B35-E$5=1, $B35-E$5&lt;0),"",ROUND(($B35-E$5)*'점수 계산기'!$C$27+E$5*'점수 계산기'!$C$30+'점수 계산기'!$C$33,0))</f>
        <v>123</v>
      </c>
      <c r="F35" s="50">
        <f>IF(OR($B35-F$5&gt;74, $B35-F$5=73, $B35-F$5=1, $B35-F$5&lt;0),"",ROUND(($B35-F$5)*'점수 계산기'!$C$27+F$5*'점수 계산기'!$C$30+'점수 계산기'!$C$33,0))</f>
        <v>123</v>
      </c>
      <c r="G35" s="50">
        <f>IF(OR($B35-G$5&gt;74, $B35-G$5=73, $B35-G$5=1, $B35-G$5&lt;0),"",ROUND(($B35-G$5)*'점수 계산기'!$C$27+G$5*'점수 계산기'!$C$30+'점수 계산기'!$C$33,0))</f>
        <v>123</v>
      </c>
      <c r="H35" s="50">
        <f>IF(OR($B35-H$5&gt;74, $B35-H$5=73, $B35-H$5=1, $B35-H$5&lt;0),"",ROUND(($B35-H$5)*'점수 계산기'!$C$27+H$5*'점수 계산기'!$C$30+'점수 계산기'!$C$33,0))</f>
        <v>123</v>
      </c>
      <c r="I35" s="50">
        <f>IF(OR($B35-I$5&gt;74, $B35-I$5=73, $B35-I$5=1, $B35-I$5&lt;0),"",ROUND(($B35-I$5)*'점수 계산기'!$C$27+I$5*'점수 계산기'!$C$30+'점수 계산기'!$C$33,0))</f>
        <v>123</v>
      </c>
      <c r="J35" s="50">
        <f>IF(OR($B35-J$5&gt;74, $B35-J$5=73, $B35-J$5=1, $B35-J$5&lt;0),"",ROUND(($B35-J$5)*'점수 계산기'!$C$27+J$5*'점수 계산기'!$C$30+'점수 계산기'!$C$33,0))</f>
        <v>123</v>
      </c>
      <c r="K35" s="50">
        <f>IF(OR($B35-K$5&gt;74, $B35-K$5=73, $B35-K$5=1, $B35-K$5&lt;0),"",ROUND(($B35-K$5)*'점수 계산기'!$C$27+K$5*'점수 계산기'!$C$30+'점수 계산기'!$C$33,0))</f>
        <v>123</v>
      </c>
      <c r="L35" s="50">
        <f>IF(OR($B35-L$5&gt;74, $B35-L$5=73, $B35-L$5=1, $B35-L$5&lt;0),"",ROUND(($B35-L$5)*'점수 계산기'!$C$27+L$5*'점수 계산기'!$C$30+'점수 계산기'!$C$33,0))</f>
        <v>123</v>
      </c>
      <c r="M35" s="50">
        <f>IF(OR($B35-M$5&gt;74, $B35-M$5=73, $B35-M$5=1, $B35-M$5&lt;0),"",ROUND(($B35-M$5)*'점수 계산기'!$C$27+M$5*'점수 계산기'!$C$30+'점수 계산기'!$C$33,0))</f>
        <v>123</v>
      </c>
      <c r="N35" s="50">
        <f>IF(OR($B35-N$5&gt;74, $B35-N$5=73, $B35-N$5=1, $B35-N$5&lt;0),"",ROUND(($B35-N$5)*'점수 계산기'!$C$27+N$5*'점수 계산기'!$C$30+'점수 계산기'!$C$33,0))</f>
        <v>123</v>
      </c>
      <c r="O35" s="50">
        <f>IF(OR($B35-O$5&gt;74, $B35-O$5=73, $B35-O$5=1, $B35-O$5&lt;0),"",ROUND(($B35-O$5)*'점수 계산기'!$C$27+O$5*'점수 계산기'!$C$30+'점수 계산기'!$C$33,0))</f>
        <v>123</v>
      </c>
      <c r="P35" s="50">
        <f>IF(OR($B35-P$5&gt;74, $B35-P$5=73, $B35-P$5=1, $B35-P$5&lt;0),"",ROUND(($B35-P$5)*'점수 계산기'!$C$27+P$5*'점수 계산기'!$C$30+'점수 계산기'!$C$33,0))</f>
        <v>123</v>
      </c>
      <c r="Q35" s="50">
        <f>IF(OR($B35-Q$5&gt;74, $B35-Q$5=73, $B35-Q$5=1, $B35-Q$5&lt;0),"",ROUND(($B35-Q$5)*'점수 계산기'!$C$27+Q$5*'점수 계산기'!$C$30+'점수 계산기'!$C$33,0))</f>
        <v>122</v>
      </c>
      <c r="R35" s="50">
        <f>IF(OR($B35-R$5&gt;74, $B35-R$5=73, $B35-R$5=1, $B35-R$5&lt;0),"",ROUND(($B35-R$5)*'점수 계산기'!$C$27+R$5*'점수 계산기'!$C$30+'점수 계산기'!$C$33,0))</f>
        <v>122</v>
      </c>
      <c r="S35" s="50">
        <f>IF(OR($B35-S$5&gt;74, $B35-S$5=73, $B35-S$5=1, $B35-S$5&lt;0),"",ROUND(($B35-S$5)*'점수 계산기'!$C$27+S$5*'점수 계산기'!$C$30+'점수 계산기'!$C$33,0))</f>
        <v>122</v>
      </c>
      <c r="T35" s="50">
        <f>IF(OR($B35-T$5&gt;74, $B35-T$5=73, $B35-T$5=1, $B35-T$5&lt;0),"",ROUND(($B35-T$5)*'점수 계산기'!$C$27+T$5*'점수 계산기'!$C$30+'점수 계산기'!$C$33,0))</f>
        <v>122</v>
      </c>
      <c r="U35" s="50">
        <f>IF(OR($B35-U$5&gt;74, $B35-U$5=73, $B35-U$5=1, $B35-U$5&lt;0),"",ROUND(($B35-U$5)*'점수 계산기'!$C$27+U$5*'점수 계산기'!$C$30+'점수 계산기'!$C$33,0))</f>
        <v>122</v>
      </c>
      <c r="V35" s="50">
        <f>IF(OR($B35-V$5&gt;74, $B35-V$5=73, $B35-V$5=1, $B35-V$5&lt;0),"",ROUND(($B35-V$5)*'점수 계산기'!$C$27+V$5*'점수 계산기'!$C$30+'점수 계산기'!$C$33,0))</f>
        <v>122</v>
      </c>
      <c r="W35" s="50">
        <f>IF(OR($B35-W$5&gt;74, $B35-W$5=73, $B35-W$5=1, $B35-W$5&lt;0),"",ROUND(($B35-W$5)*'점수 계산기'!$C$27+W$5*'점수 계산기'!$C$30+'점수 계산기'!$C$33,0))</f>
        <v>122</v>
      </c>
      <c r="X35" s="50">
        <f>IF(OR($B35-X$5&gt;74, $B35-X$5=73, $B35-X$5=1, $B35-X$5&lt;0),"",ROUND(($B35-X$5)*'점수 계산기'!$C$27+X$5*'점수 계산기'!$C$30+'점수 계산기'!$C$33,0))</f>
        <v>122</v>
      </c>
      <c r="Y35" s="50">
        <f>IF(OR($B35-Y$5&gt;74, $B35-Y$5=73, $B35-Y$5=1, $B35-Y$5&lt;0),"",ROUND(($B35-Y$5)*'점수 계산기'!$C$27+Y$5*'점수 계산기'!$C$30+'점수 계산기'!$C$33,0))</f>
        <v>122</v>
      </c>
      <c r="Z35" s="50">
        <f>IF(OR($B35-Z$5&gt;74, $B35-Z$5=73, $B35-Z$5=1, $B35-Z$5&lt;0),"",ROUND(($B35-Z$5)*'점수 계산기'!$C$27+Z$5*'점수 계산기'!$C$30+'점수 계산기'!$C$33,0))</f>
        <v>122</v>
      </c>
      <c r="AA35" s="57">
        <f>IF(OR($B35-AA$5&gt;74, $B35-AA$5=73, $B35-AA$5=1, $B35-AA$5&lt;0),"",ROUND(($B35-AA$5)*'점수 계산기'!$C$27+AA$5*'점수 계산기'!$C$30+'점수 계산기'!$C$33,0))</f>
        <v>122</v>
      </c>
      <c r="AB35" s="10"/>
      <c r="AC35" s="10">
        <f t="shared" si="1"/>
        <v>122</v>
      </c>
      <c r="AD35" s="10">
        <f t="shared" si="2"/>
        <v>123</v>
      </c>
      <c r="AE35" s="10" t="str">
        <f t="shared" si="3"/>
        <v>122 ~ 123</v>
      </c>
      <c r="AF35" s="10">
        <f t="shared" si="4"/>
        <v>3</v>
      </c>
      <c r="AG35" s="10">
        <f t="shared" si="4"/>
        <v>3</v>
      </c>
      <c r="AH35" s="10">
        <f t="shared" si="5"/>
        <v>3</v>
      </c>
      <c r="AI35" s="10" t="str">
        <f t="shared" si="0"/>
        <v>3등급</v>
      </c>
      <c r="AJ35" s="11" t="e">
        <f>IF(AC35=AD35,VLOOKUP(AE35,'인원 입력 기능'!$B$5:$F$102,6,0), VLOOKUP(AC35,'인원 입력 기능'!$B$5:$F$102,6,0)&amp;" ~ "&amp;VLOOKUP(AD35,'인원 입력 기능'!$B$5:$F$102,6,0))</f>
        <v>#REF!</v>
      </c>
    </row>
    <row r="36" spans="1:36" ht="21" customHeight="1" x14ac:dyDescent="0.45">
      <c r="A36" s="7"/>
      <c r="B36" s="83">
        <v>70</v>
      </c>
      <c r="C36" s="62">
        <f>IF(OR($B36-C$5&gt;74, $B36-C$5=73, $B36-C$5=1, $B36-C$5&lt;0),"",ROUND(($B36-C$5)*'점수 계산기'!$C$27+C$5*'점수 계산기'!$C$30+'점수 계산기'!$C$33,0))</f>
        <v>123</v>
      </c>
      <c r="D36" s="50">
        <f>IF(OR($B36-D$5&gt;74, $B36-D$5=73, $B36-D$5=1, $B36-D$5&lt;0),"",ROUND(($B36-D$5)*'점수 계산기'!$C$27+D$5*'점수 계산기'!$C$30+'점수 계산기'!$C$33,0))</f>
        <v>123</v>
      </c>
      <c r="E36" s="50">
        <f>IF(OR($B36-E$5&gt;74, $B36-E$5=73, $B36-E$5=1, $B36-E$5&lt;0),"",ROUND(($B36-E$5)*'점수 계산기'!$C$27+E$5*'점수 계산기'!$C$30+'점수 계산기'!$C$33,0))</f>
        <v>122</v>
      </c>
      <c r="F36" s="50">
        <f>IF(OR($B36-F$5&gt;74, $B36-F$5=73, $B36-F$5=1, $B36-F$5&lt;0),"",ROUND(($B36-F$5)*'점수 계산기'!$C$27+F$5*'점수 계산기'!$C$30+'점수 계산기'!$C$33,0))</f>
        <v>122</v>
      </c>
      <c r="G36" s="50">
        <f>IF(OR($B36-G$5&gt;74, $B36-G$5=73, $B36-G$5=1, $B36-G$5&lt;0),"",ROUND(($B36-G$5)*'점수 계산기'!$C$27+G$5*'점수 계산기'!$C$30+'점수 계산기'!$C$33,0))</f>
        <v>122</v>
      </c>
      <c r="H36" s="50">
        <f>IF(OR($B36-H$5&gt;74, $B36-H$5=73, $B36-H$5=1, $B36-H$5&lt;0),"",ROUND(($B36-H$5)*'점수 계산기'!$C$27+H$5*'점수 계산기'!$C$30+'점수 계산기'!$C$33,0))</f>
        <v>122</v>
      </c>
      <c r="I36" s="50">
        <f>IF(OR($B36-I$5&gt;74, $B36-I$5=73, $B36-I$5=1, $B36-I$5&lt;0),"",ROUND(($B36-I$5)*'점수 계산기'!$C$27+I$5*'점수 계산기'!$C$30+'점수 계산기'!$C$33,0))</f>
        <v>122</v>
      </c>
      <c r="J36" s="50">
        <f>IF(OR($B36-J$5&gt;74, $B36-J$5=73, $B36-J$5=1, $B36-J$5&lt;0),"",ROUND(($B36-J$5)*'점수 계산기'!$C$27+J$5*'점수 계산기'!$C$30+'점수 계산기'!$C$33,0))</f>
        <v>122</v>
      </c>
      <c r="K36" s="50">
        <f>IF(OR($B36-K$5&gt;74, $B36-K$5=73, $B36-K$5=1, $B36-K$5&lt;0),"",ROUND(($B36-K$5)*'점수 계산기'!$C$27+K$5*'점수 계산기'!$C$30+'점수 계산기'!$C$33,0))</f>
        <v>122</v>
      </c>
      <c r="L36" s="50">
        <f>IF(OR($B36-L$5&gt;74, $B36-L$5=73, $B36-L$5=1, $B36-L$5&lt;0),"",ROUND(($B36-L$5)*'점수 계산기'!$C$27+L$5*'점수 계산기'!$C$30+'점수 계산기'!$C$33,0))</f>
        <v>122</v>
      </c>
      <c r="M36" s="50">
        <f>IF(OR($B36-M$5&gt;74, $B36-M$5=73, $B36-M$5=1, $B36-M$5&lt;0),"",ROUND(($B36-M$5)*'점수 계산기'!$C$27+M$5*'점수 계산기'!$C$30+'점수 계산기'!$C$33,0))</f>
        <v>122</v>
      </c>
      <c r="N36" s="50">
        <f>IF(OR($B36-N$5&gt;74, $B36-N$5=73, $B36-N$5=1, $B36-N$5&lt;0),"",ROUND(($B36-N$5)*'점수 계산기'!$C$27+N$5*'점수 계산기'!$C$30+'점수 계산기'!$C$33,0))</f>
        <v>122</v>
      </c>
      <c r="O36" s="50">
        <f>IF(OR($B36-O$5&gt;74, $B36-O$5=73, $B36-O$5=1, $B36-O$5&lt;0),"",ROUND(($B36-O$5)*'점수 계산기'!$C$27+O$5*'점수 계산기'!$C$30+'점수 계산기'!$C$33,0))</f>
        <v>122</v>
      </c>
      <c r="P36" s="50">
        <f>IF(OR($B36-P$5&gt;74, $B36-P$5=73, $B36-P$5=1, $B36-P$5&lt;0),"",ROUND(($B36-P$5)*'점수 계산기'!$C$27+P$5*'점수 계산기'!$C$30+'점수 계산기'!$C$33,0))</f>
        <v>122</v>
      </c>
      <c r="Q36" s="50">
        <f>IF(OR($B36-Q$5&gt;74, $B36-Q$5=73, $B36-Q$5=1, $B36-Q$5&lt;0),"",ROUND(($B36-Q$5)*'점수 계산기'!$C$27+Q$5*'점수 계산기'!$C$30+'점수 계산기'!$C$33,0))</f>
        <v>122</v>
      </c>
      <c r="R36" s="50">
        <f>IF(OR($B36-R$5&gt;74, $B36-R$5=73, $B36-R$5=1, $B36-R$5&lt;0),"",ROUND(($B36-R$5)*'점수 계산기'!$C$27+R$5*'점수 계산기'!$C$30+'점수 계산기'!$C$33,0))</f>
        <v>122</v>
      </c>
      <c r="S36" s="50">
        <f>IF(OR($B36-S$5&gt;74, $B36-S$5=73, $B36-S$5=1, $B36-S$5&lt;0),"",ROUND(($B36-S$5)*'점수 계산기'!$C$27+S$5*'점수 계산기'!$C$30+'점수 계산기'!$C$33,0))</f>
        <v>122</v>
      </c>
      <c r="T36" s="50">
        <f>IF(OR($B36-T$5&gt;74, $B36-T$5=73, $B36-T$5=1, $B36-T$5&lt;0),"",ROUND(($B36-T$5)*'점수 계산기'!$C$27+T$5*'점수 계산기'!$C$30+'점수 계산기'!$C$33,0))</f>
        <v>121</v>
      </c>
      <c r="U36" s="50">
        <f>IF(OR($B36-U$5&gt;74, $B36-U$5=73, $B36-U$5=1, $B36-U$5&lt;0),"",ROUND(($B36-U$5)*'점수 계산기'!$C$27+U$5*'점수 계산기'!$C$30+'점수 계산기'!$C$33,0))</f>
        <v>121</v>
      </c>
      <c r="V36" s="50">
        <f>IF(OR($B36-V$5&gt;74, $B36-V$5=73, $B36-V$5=1, $B36-V$5&lt;0),"",ROUND(($B36-V$5)*'점수 계산기'!$C$27+V$5*'점수 계산기'!$C$30+'점수 계산기'!$C$33,0))</f>
        <v>121</v>
      </c>
      <c r="W36" s="50">
        <f>IF(OR($B36-W$5&gt;74, $B36-W$5=73, $B36-W$5=1, $B36-W$5&lt;0),"",ROUND(($B36-W$5)*'점수 계산기'!$C$27+W$5*'점수 계산기'!$C$30+'점수 계산기'!$C$33,0))</f>
        <v>121</v>
      </c>
      <c r="X36" s="50">
        <f>IF(OR($B36-X$5&gt;74, $B36-X$5=73, $B36-X$5=1, $B36-X$5&lt;0),"",ROUND(($B36-X$5)*'점수 계산기'!$C$27+X$5*'점수 계산기'!$C$30+'점수 계산기'!$C$33,0))</f>
        <v>121</v>
      </c>
      <c r="Y36" s="50">
        <f>IF(OR($B36-Y$5&gt;74, $B36-Y$5=73, $B36-Y$5=1, $B36-Y$5&lt;0),"",ROUND(($B36-Y$5)*'점수 계산기'!$C$27+Y$5*'점수 계산기'!$C$30+'점수 계산기'!$C$33,0))</f>
        <v>121</v>
      </c>
      <c r="Z36" s="50">
        <f>IF(OR($B36-Z$5&gt;74, $B36-Z$5=73, $B36-Z$5=1, $B36-Z$5&lt;0),"",ROUND(($B36-Z$5)*'점수 계산기'!$C$27+Z$5*'점수 계산기'!$C$30+'점수 계산기'!$C$33,0))</f>
        <v>121</v>
      </c>
      <c r="AA36" s="57">
        <f>IF(OR($B36-AA$5&gt;74, $B36-AA$5=73, $B36-AA$5=1, $B36-AA$5&lt;0),"",ROUND(($B36-AA$5)*'점수 계산기'!$C$27+AA$5*'점수 계산기'!$C$30+'점수 계산기'!$C$33,0))</f>
        <v>121</v>
      </c>
      <c r="AB36" s="10"/>
      <c r="AC36" s="10">
        <f t="shared" si="1"/>
        <v>121</v>
      </c>
      <c r="AD36" s="10">
        <f t="shared" si="2"/>
        <v>123</v>
      </c>
      <c r="AE36" s="10" t="str">
        <f t="shared" si="3"/>
        <v>121 ~ 123</v>
      </c>
      <c r="AF36" s="10">
        <f t="shared" si="4"/>
        <v>3</v>
      </c>
      <c r="AG36" s="10">
        <f t="shared" si="4"/>
        <v>3</v>
      </c>
      <c r="AH36" s="10">
        <f t="shared" si="5"/>
        <v>3</v>
      </c>
      <c r="AI36" s="10" t="str">
        <f t="shared" si="0"/>
        <v>3등급</v>
      </c>
      <c r="AJ36" s="11" t="e">
        <f>IF(AC36=AD36,VLOOKUP(AE36,'인원 입력 기능'!$B$5:$F$102,6,0), VLOOKUP(AC36,'인원 입력 기능'!$B$5:$F$102,6,0)&amp;" ~ "&amp;VLOOKUP(AD36,'인원 입력 기능'!$B$5:$F$102,6,0))</f>
        <v>#REF!</v>
      </c>
    </row>
    <row r="37" spans="1:36" ht="21" customHeight="1" x14ac:dyDescent="0.45">
      <c r="A37" s="7"/>
      <c r="B37" s="83">
        <v>69</v>
      </c>
      <c r="C37" s="62">
        <f>IF(OR($B37-C$5&gt;74, $B37-C$5=73, $B37-C$5=1, $B37-C$5&lt;0),"",ROUND(($B37-C$5)*'점수 계산기'!$C$27+C$5*'점수 계산기'!$C$30+'점수 계산기'!$C$33,0))</f>
        <v>122</v>
      </c>
      <c r="D37" s="50">
        <f>IF(OR($B37-D$5&gt;74, $B37-D$5=73, $B37-D$5=1, $B37-D$5&lt;0),"",ROUND(($B37-D$5)*'점수 계산기'!$C$27+D$5*'점수 계산기'!$C$30+'점수 계산기'!$C$33,0))</f>
        <v>122</v>
      </c>
      <c r="E37" s="50">
        <f>IF(OR($B37-E$5&gt;74, $B37-E$5=73, $B37-E$5=1, $B37-E$5&lt;0),"",ROUND(($B37-E$5)*'점수 계산기'!$C$27+E$5*'점수 계산기'!$C$30+'점수 계산기'!$C$33,0))</f>
        <v>122</v>
      </c>
      <c r="F37" s="50">
        <f>IF(OR($B37-F$5&gt;74, $B37-F$5=73, $B37-F$5=1, $B37-F$5&lt;0),"",ROUND(($B37-F$5)*'점수 계산기'!$C$27+F$5*'점수 계산기'!$C$30+'점수 계산기'!$C$33,0))</f>
        <v>122</v>
      </c>
      <c r="G37" s="50">
        <f>IF(OR($B37-G$5&gt;74, $B37-G$5=73, $B37-G$5=1, $B37-G$5&lt;0),"",ROUND(($B37-G$5)*'점수 계산기'!$C$27+G$5*'점수 계산기'!$C$30+'점수 계산기'!$C$33,0))</f>
        <v>121</v>
      </c>
      <c r="H37" s="50">
        <f>IF(OR($B37-H$5&gt;74, $B37-H$5=73, $B37-H$5=1, $B37-H$5&lt;0),"",ROUND(($B37-H$5)*'점수 계산기'!$C$27+H$5*'점수 계산기'!$C$30+'점수 계산기'!$C$33,0))</f>
        <v>121</v>
      </c>
      <c r="I37" s="50">
        <f>IF(OR($B37-I$5&gt;74, $B37-I$5=73, $B37-I$5=1, $B37-I$5&lt;0),"",ROUND(($B37-I$5)*'점수 계산기'!$C$27+I$5*'점수 계산기'!$C$30+'점수 계산기'!$C$33,0))</f>
        <v>121</v>
      </c>
      <c r="J37" s="50">
        <f>IF(OR($B37-J$5&gt;74, $B37-J$5=73, $B37-J$5=1, $B37-J$5&lt;0),"",ROUND(($B37-J$5)*'점수 계산기'!$C$27+J$5*'점수 계산기'!$C$30+'점수 계산기'!$C$33,0))</f>
        <v>121</v>
      </c>
      <c r="K37" s="50">
        <f>IF(OR($B37-K$5&gt;74, $B37-K$5=73, $B37-K$5=1, $B37-K$5&lt;0),"",ROUND(($B37-K$5)*'점수 계산기'!$C$27+K$5*'점수 계산기'!$C$30+'점수 계산기'!$C$33,0))</f>
        <v>121</v>
      </c>
      <c r="L37" s="50">
        <f>IF(OR($B37-L$5&gt;74, $B37-L$5=73, $B37-L$5=1, $B37-L$5&lt;0),"",ROUND(($B37-L$5)*'점수 계산기'!$C$27+L$5*'점수 계산기'!$C$30+'점수 계산기'!$C$33,0))</f>
        <v>121</v>
      </c>
      <c r="M37" s="50">
        <f>IF(OR($B37-M$5&gt;74, $B37-M$5=73, $B37-M$5=1, $B37-M$5&lt;0),"",ROUND(($B37-M$5)*'점수 계산기'!$C$27+M$5*'점수 계산기'!$C$30+'점수 계산기'!$C$33,0))</f>
        <v>121</v>
      </c>
      <c r="N37" s="50">
        <f>IF(OR($B37-N$5&gt;74, $B37-N$5=73, $B37-N$5=1, $B37-N$5&lt;0),"",ROUND(($B37-N$5)*'점수 계산기'!$C$27+N$5*'점수 계산기'!$C$30+'점수 계산기'!$C$33,0))</f>
        <v>121</v>
      </c>
      <c r="O37" s="50">
        <f>IF(OR($B37-O$5&gt;74, $B37-O$5=73, $B37-O$5=1, $B37-O$5&lt;0),"",ROUND(($B37-O$5)*'점수 계산기'!$C$27+O$5*'점수 계산기'!$C$30+'점수 계산기'!$C$33,0))</f>
        <v>121</v>
      </c>
      <c r="P37" s="50">
        <f>IF(OR($B37-P$5&gt;74, $B37-P$5=73, $B37-P$5=1, $B37-P$5&lt;0),"",ROUND(($B37-P$5)*'점수 계산기'!$C$27+P$5*'점수 계산기'!$C$30+'점수 계산기'!$C$33,0))</f>
        <v>121</v>
      </c>
      <c r="Q37" s="50">
        <f>IF(OR($B37-Q$5&gt;74, $B37-Q$5=73, $B37-Q$5=1, $B37-Q$5&lt;0),"",ROUND(($B37-Q$5)*'점수 계산기'!$C$27+Q$5*'점수 계산기'!$C$30+'점수 계산기'!$C$33,0))</f>
        <v>121</v>
      </c>
      <c r="R37" s="50">
        <f>IF(OR($B37-R$5&gt;74, $B37-R$5=73, $B37-R$5=1, $B37-R$5&lt;0),"",ROUND(($B37-R$5)*'점수 계산기'!$C$27+R$5*'점수 계산기'!$C$30+'점수 계산기'!$C$33,0))</f>
        <v>121</v>
      </c>
      <c r="S37" s="50">
        <f>IF(OR($B37-S$5&gt;74, $B37-S$5=73, $B37-S$5=1, $B37-S$5&lt;0),"",ROUND(($B37-S$5)*'점수 계산기'!$C$27+S$5*'점수 계산기'!$C$30+'점수 계산기'!$C$33,0))</f>
        <v>121</v>
      </c>
      <c r="T37" s="50">
        <f>IF(OR($B37-T$5&gt;74, $B37-T$5=73, $B37-T$5=1, $B37-T$5&lt;0),"",ROUND(($B37-T$5)*'점수 계산기'!$C$27+T$5*'점수 계산기'!$C$30+'점수 계산기'!$C$33,0))</f>
        <v>121</v>
      </c>
      <c r="U37" s="50">
        <f>IF(OR($B37-U$5&gt;74, $B37-U$5=73, $B37-U$5=1, $B37-U$5&lt;0),"",ROUND(($B37-U$5)*'점수 계산기'!$C$27+U$5*'점수 계산기'!$C$30+'점수 계산기'!$C$33,0))</f>
        <v>121</v>
      </c>
      <c r="V37" s="50">
        <f>IF(OR($B37-V$5&gt;74, $B37-V$5=73, $B37-V$5=1, $B37-V$5&lt;0),"",ROUND(($B37-V$5)*'점수 계산기'!$C$27+V$5*'점수 계산기'!$C$30+'점수 계산기'!$C$33,0))</f>
        <v>120</v>
      </c>
      <c r="W37" s="50">
        <f>IF(OR($B37-W$5&gt;74, $B37-W$5=73, $B37-W$5=1, $B37-W$5&lt;0),"",ROUND(($B37-W$5)*'점수 계산기'!$C$27+W$5*'점수 계산기'!$C$30+'점수 계산기'!$C$33,0))</f>
        <v>120</v>
      </c>
      <c r="X37" s="50">
        <f>IF(OR($B37-X$5&gt;74, $B37-X$5=73, $B37-X$5=1, $B37-X$5&lt;0),"",ROUND(($B37-X$5)*'점수 계산기'!$C$27+X$5*'점수 계산기'!$C$30+'점수 계산기'!$C$33,0))</f>
        <v>120</v>
      </c>
      <c r="Y37" s="50">
        <f>IF(OR($B37-Y$5&gt;74, $B37-Y$5=73, $B37-Y$5=1, $B37-Y$5&lt;0),"",ROUND(($B37-Y$5)*'점수 계산기'!$C$27+Y$5*'점수 계산기'!$C$30+'점수 계산기'!$C$33,0))</f>
        <v>120</v>
      </c>
      <c r="Z37" s="50">
        <f>IF(OR($B37-Z$5&gt;74, $B37-Z$5=73, $B37-Z$5=1, $B37-Z$5&lt;0),"",ROUND(($B37-Z$5)*'점수 계산기'!$C$27+Z$5*'점수 계산기'!$C$30+'점수 계산기'!$C$33,0))</f>
        <v>120</v>
      </c>
      <c r="AA37" s="57">
        <f>IF(OR($B37-AA$5&gt;74, $B37-AA$5=73, $B37-AA$5=1, $B37-AA$5&lt;0),"",ROUND(($B37-AA$5)*'점수 계산기'!$C$27+AA$5*'점수 계산기'!$C$30+'점수 계산기'!$C$33,0))</f>
        <v>120</v>
      </c>
      <c r="AB37" s="10"/>
      <c r="AC37" s="10">
        <f t="shared" si="1"/>
        <v>120</v>
      </c>
      <c r="AD37" s="10">
        <f t="shared" si="2"/>
        <v>122</v>
      </c>
      <c r="AE37" s="10" t="str">
        <f t="shared" si="3"/>
        <v>120 ~ 122</v>
      </c>
      <c r="AF37" s="10">
        <f t="shared" si="4"/>
        <v>3</v>
      </c>
      <c r="AG37" s="10">
        <f t="shared" si="4"/>
        <v>3</v>
      </c>
      <c r="AH37" s="10">
        <f t="shared" si="5"/>
        <v>3</v>
      </c>
      <c r="AI37" s="10" t="str">
        <f t="shared" si="0"/>
        <v>3등급</v>
      </c>
      <c r="AJ37" s="11" t="e">
        <f>IF(AC37=AD37,VLOOKUP(AE37,'인원 입력 기능'!$B$5:$F$102,6,0), VLOOKUP(AC37,'인원 입력 기능'!$B$5:$F$102,6,0)&amp;" ~ "&amp;VLOOKUP(AD37,'인원 입력 기능'!$B$5:$F$102,6,0))</f>
        <v>#REF!</v>
      </c>
    </row>
    <row r="38" spans="1:36" ht="21" customHeight="1" x14ac:dyDescent="0.45">
      <c r="A38" s="7"/>
      <c r="B38" s="84">
        <v>68</v>
      </c>
      <c r="C38" s="63">
        <f>IF(OR($B38-C$5&gt;74, $B38-C$5=73, $B38-C$5=1, $B38-C$5&lt;0),"",ROUND(($B38-C$5)*'점수 계산기'!$C$27+C$5*'점수 계산기'!$C$30+'점수 계산기'!$C$33,0))</f>
        <v>121</v>
      </c>
      <c r="D38" s="51">
        <f>IF(OR($B38-D$5&gt;74, $B38-D$5=73, $B38-D$5=1, $B38-D$5&lt;0),"",ROUND(($B38-D$5)*'점수 계산기'!$C$27+D$5*'점수 계산기'!$C$30+'점수 계산기'!$C$33,0))</f>
        <v>121</v>
      </c>
      <c r="E38" s="51">
        <f>IF(OR($B38-E$5&gt;74, $B38-E$5=73, $B38-E$5=1, $B38-E$5&lt;0),"",ROUND(($B38-E$5)*'점수 계산기'!$C$27+E$5*'점수 계산기'!$C$30+'점수 계산기'!$C$33,0))</f>
        <v>121</v>
      </c>
      <c r="F38" s="51">
        <f>IF(OR($B38-F$5&gt;74, $B38-F$5=73, $B38-F$5=1, $B38-F$5&lt;0),"",ROUND(($B38-F$5)*'점수 계산기'!$C$27+F$5*'점수 계산기'!$C$30+'점수 계산기'!$C$33,0))</f>
        <v>121</v>
      </c>
      <c r="G38" s="51">
        <f>IF(OR($B38-G$5&gt;74, $B38-G$5=73, $B38-G$5=1, $B38-G$5&lt;0),"",ROUND(($B38-G$5)*'점수 계산기'!$C$27+G$5*'점수 계산기'!$C$30+'점수 계산기'!$C$33,0))</f>
        <v>121</v>
      </c>
      <c r="H38" s="51">
        <f>IF(OR($B38-H$5&gt;74, $B38-H$5=73, $B38-H$5=1, $B38-H$5&lt;0),"",ROUND(($B38-H$5)*'점수 계산기'!$C$27+H$5*'점수 계산기'!$C$30+'점수 계산기'!$C$33,0))</f>
        <v>121</v>
      </c>
      <c r="I38" s="51">
        <f>IF(OR($B38-I$5&gt;74, $B38-I$5=73, $B38-I$5=1, $B38-I$5&lt;0),"",ROUND(($B38-I$5)*'점수 계산기'!$C$27+I$5*'점수 계산기'!$C$30+'점수 계산기'!$C$33,0))</f>
        <v>121</v>
      </c>
      <c r="J38" s="51">
        <f>IF(OR($B38-J$5&gt;74, $B38-J$5=73, $B38-J$5=1, $B38-J$5&lt;0),"",ROUND(($B38-J$5)*'점수 계산기'!$C$27+J$5*'점수 계산기'!$C$30+'점수 계산기'!$C$33,0))</f>
        <v>120</v>
      </c>
      <c r="K38" s="51">
        <f>IF(OR($B38-K$5&gt;74, $B38-K$5=73, $B38-K$5=1, $B38-K$5&lt;0),"",ROUND(($B38-K$5)*'점수 계산기'!$C$27+K$5*'점수 계산기'!$C$30+'점수 계산기'!$C$33,0))</f>
        <v>120</v>
      </c>
      <c r="L38" s="51">
        <f>IF(OR($B38-L$5&gt;74, $B38-L$5=73, $B38-L$5=1, $B38-L$5&lt;0),"",ROUND(($B38-L$5)*'점수 계산기'!$C$27+L$5*'점수 계산기'!$C$30+'점수 계산기'!$C$33,0))</f>
        <v>120</v>
      </c>
      <c r="M38" s="51">
        <f>IF(OR($B38-M$5&gt;74, $B38-M$5=73, $B38-M$5=1, $B38-M$5&lt;0),"",ROUND(($B38-M$5)*'점수 계산기'!$C$27+M$5*'점수 계산기'!$C$30+'점수 계산기'!$C$33,0))</f>
        <v>120</v>
      </c>
      <c r="N38" s="51">
        <f>IF(OR($B38-N$5&gt;74, $B38-N$5=73, $B38-N$5=1, $B38-N$5&lt;0),"",ROUND(($B38-N$5)*'점수 계산기'!$C$27+N$5*'점수 계산기'!$C$30+'점수 계산기'!$C$33,0))</f>
        <v>120</v>
      </c>
      <c r="O38" s="51">
        <f>IF(OR($B38-O$5&gt;74, $B38-O$5=73, $B38-O$5=1, $B38-O$5&lt;0),"",ROUND(($B38-O$5)*'점수 계산기'!$C$27+O$5*'점수 계산기'!$C$30+'점수 계산기'!$C$33,0))</f>
        <v>120</v>
      </c>
      <c r="P38" s="51">
        <f>IF(OR($B38-P$5&gt;74, $B38-P$5=73, $B38-P$5=1, $B38-P$5&lt;0),"",ROUND(($B38-P$5)*'점수 계산기'!$C$27+P$5*'점수 계산기'!$C$30+'점수 계산기'!$C$33,0))</f>
        <v>120</v>
      </c>
      <c r="Q38" s="51">
        <f>IF(OR($B38-Q$5&gt;74, $B38-Q$5=73, $B38-Q$5=1, $B38-Q$5&lt;0),"",ROUND(($B38-Q$5)*'점수 계산기'!$C$27+Q$5*'점수 계산기'!$C$30+'점수 계산기'!$C$33,0))</f>
        <v>120</v>
      </c>
      <c r="R38" s="51">
        <f>IF(OR($B38-R$5&gt;74, $B38-R$5=73, $B38-R$5=1, $B38-R$5&lt;0),"",ROUND(($B38-R$5)*'점수 계산기'!$C$27+R$5*'점수 계산기'!$C$30+'점수 계산기'!$C$33,0))</f>
        <v>120</v>
      </c>
      <c r="S38" s="51">
        <f>IF(OR($B38-S$5&gt;74, $B38-S$5=73, $B38-S$5=1, $B38-S$5&lt;0),"",ROUND(($B38-S$5)*'점수 계산기'!$C$27+S$5*'점수 계산기'!$C$30+'점수 계산기'!$C$33,0))</f>
        <v>120</v>
      </c>
      <c r="T38" s="51">
        <f>IF(OR($B38-T$5&gt;74, $B38-T$5=73, $B38-T$5=1, $B38-T$5&lt;0),"",ROUND(($B38-T$5)*'점수 계산기'!$C$27+T$5*'점수 계산기'!$C$30+'점수 계산기'!$C$33,0))</f>
        <v>120</v>
      </c>
      <c r="U38" s="51">
        <f>IF(OR($B38-U$5&gt;74, $B38-U$5=73, $B38-U$5=1, $B38-U$5&lt;0),"",ROUND(($B38-U$5)*'점수 계산기'!$C$27+U$5*'점수 계산기'!$C$30+'점수 계산기'!$C$33,0))</f>
        <v>120</v>
      </c>
      <c r="V38" s="51">
        <f>IF(OR($B38-V$5&gt;74, $B38-V$5=73, $B38-V$5=1, $B38-V$5&lt;0),"",ROUND(($B38-V$5)*'점수 계산기'!$C$27+V$5*'점수 계산기'!$C$30+'점수 계산기'!$C$33,0))</f>
        <v>120</v>
      </c>
      <c r="W38" s="51">
        <f>IF(OR($B38-W$5&gt;74, $B38-W$5=73, $B38-W$5=1, $B38-W$5&lt;0),"",ROUND(($B38-W$5)*'점수 계산기'!$C$27+W$5*'점수 계산기'!$C$30+'점수 계산기'!$C$33,0))</f>
        <v>120</v>
      </c>
      <c r="X38" s="51">
        <f>IF(OR($B38-X$5&gt;74, $B38-X$5=73, $B38-X$5=1, $B38-X$5&lt;0),"",ROUND(($B38-X$5)*'점수 계산기'!$C$27+X$5*'점수 계산기'!$C$30+'점수 계산기'!$C$33,0))</f>
        <v>120</v>
      </c>
      <c r="Y38" s="51">
        <f>IF(OR($B38-Y$5&gt;74, $B38-Y$5=73, $B38-Y$5=1, $B38-Y$5&lt;0),"",ROUND(($B38-Y$5)*'점수 계산기'!$C$27+Y$5*'점수 계산기'!$C$30+'점수 계산기'!$C$33,0))</f>
        <v>119</v>
      </c>
      <c r="Z38" s="51">
        <f>IF(OR($B38-Z$5&gt;74, $B38-Z$5=73, $B38-Z$5=1, $B38-Z$5&lt;0),"",ROUND(($B38-Z$5)*'점수 계산기'!$C$27+Z$5*'점수 계산기'!$C$30+'점수 계산기'!$C$33,0))</f>
        <v>119</v>
      </c>
      <c r="AA38" s="58">
        <f>IF(OR($B38-AA$5&gt;74, $B38-AA$5=73, $B38-AA$5=1, $B38-AA$5&lt;0),"",ROUND(($B38-AA$5)*'점수 계산기'!$C$27+AA$5*'점수 계산기'!$C$30+'점수 계산기'!$C$33,0))</f>
        <v>119</v>
      </c>
      <c r="AB38" s="10"/>
      <c r="AC38" s="10">
        <f t="shared" si="1"/>
        <v>119</v>
      </c>
      <c r="AD38" s="10">
        <f t="shared" si="2"/>
        <v>121</v>
      </c>
      <c r="AE38" s="10" t="str">
        <f t="shared" si="3"/>
        <v>119 ~ 121</v>
      </c>
      <c r="AF38" s="10">
        <f t="shared" si="4"/>
        <v>3</v>
      </c>
      <c r="AG38" s="10">
        <f t="shared" si="4"/>
        <v>3</v>
      </c>
      <c r="AH38" s="10">
        <f t="shared" si="5"/>
        <v>3</v>
      </c>
      <c r="AI38" s="10" t="str">
        <f t="shared" si="0"/>
        <v>3등급</v>
      </c>
      <c r="AJ38" s="11" t="e">
        <f>IF(AC38=AD38,VLOOKUP(AE38,'인원 입력 기능'!$B$5:$F$102,6,0), VLOOKUP(AC38,'인원 입력 기능'!$B$5:$F$102,6,0)&amp;" ~ "&amp;VLOOKUP(AD38,'인원 입력 기능'!$B$5:$F$102,6,0))</f>
        <v>#REF!</v>
      </c>
    </row>
    <row r="39" spans="1:36" ht="21" customHeight="1" x14ac:dyDescent="0.45">
      <c r="A39" s="7"/>
      <c r="B39" s="84">
        <v>67</v>
      </c>
      <c r="C39" s="63">
        <f>IF(OR($B39-C$5&gt;74, $B39-C$5=73, $B39-C$5=1, $B39-C$5&lt;0),"",ROUND(($B39-C$5)*'점수 계산기'!$C$27+C$5*'점수 계산기'!$C$30+'점수 계산기'!$C$33,0))</f>
        <v>120</v>
      </c>
      <c r="D39" s="51">
        <f>IF(OR($B39-D$5&gt;74, $B39-D$5=73, $B39-D$5=1, $B39-D$5&lt;0),"",ROUND(($B39-D$5)*'점수 계산기'!$C$27+D$5*'점수 계산기'!$C$30+'점수 계산기'!$C$33,0))</f>
        <v>120</v>
      </c>
      <c r="E39" s="51">
        <f>IF(OR($B39-E$5&gt;74, $B39-E$5=73, $B39-E$5=1, $B39-E$5&lt;0),"",ROUND(($B39-E$5)*'점수 계산기'!$C$27+E$5*'점수 계산기'!$C$30+'점수 계산기'!$C$33,0))</f>
        <v>120</v>
      </c>
      <c r="F39" s="51">
        <f>IF(OR($B39-F$5&gt;74, $B39-F$5=73, $B39-F$5=1, $B39-F$5&lt;0),"",ROUND(($B39-F$5)*'점수 계산기'!$C$27+F$5*'점수 계산기'!$C$30+'점수 계산기'!$C$33,0))</f>
        <v>120</v>
      </c>
      <c r="G39" s="51">
        <f>IF(OR($B39-G$5&gt;74, $B39-G$5=73, $B39-G$5=1, $B39-G$5&lt;0),"",ROUND(($B39-G$5)*'점수 계산기'!$C$27+G$5*'점수 계산기'!$C$30+'점수 계산기'!$C$33,0))</f>
        <v>120</v>
      </c>
      <c r="H39" s="51">
        <f>IF(OR($B39-H$5&gt;74, $B39-H$5=73, $B39-H$5=1, $B39-H$5&lt;0),"",ROUND(($B39-H$5)*'점수 계산기'!$C$27+H$5*'점수 계산기'!$C$30+'점수 계산기'!$C$33,0))</f>
        <v>120</v>
      </c>
      <c r="I39" s="51">
        <f>IF(OR($B39-I$5&gt;74, $B39-I$5=73, $B39-I$5=1, $B39-I$5&lt;0),"",ROUND(($B39-I$5)*'점수 계산기'!$C$27+I$5*'점수 계산기'!$C$30+'점수 계산기'!$C$33,0))</f>
        <v>120</v>
      </c>
      <c r="J39" s="51">
        <f>IF(OR($B39-J$5&gt;74, $B39-J$5=73, $B39-J$5=1, $B39-J$5&lt;0),"",ROUND(($B39-J$5)*'점수 계산기'!$C$27+J$5*'점수 계산기'!$C$30+'점수 계산기'!$C$33,0))</f>
        <v>120</v>
      </c>
      <c r="K39" s="51">
        <f>IF(OR($B39-K$5&gt;74, $B39-K$5=73, $B39-K$5=1, $B39-K$5&lt;0),"",ROUND(($B39-K$5)*'점수 계산기'!$C$27+K$5*'점수 계산기'!$C$30+'점수 계산기'!$C$33,0))</f>
        <v>120</v>
      </c>
      <c r="L39" s="51">
        <f>IF(OR($B39-L$5&gt;74, $B39-L$5=73, $B39-L$5=1, $B39-L$5&lt;0),"",ROUND(($B39-L$5)*'점수 계산기'!$C$27+L$5*'점수 계산기'!$C$30+'점수 계산기'!$C$33,0))</f>
        <v>120</v>
      </c>
      <c r="M39" s="51">
        <f>IF(OR($B39-M$5&gt;74, $B39-M$5=73, $B39-M$5=1, $B39-M$5&lt;0),"",ROUND(($B39-M$5)*'점수 계산기'!$C$27+M$5*'점수 계산기'!$C$30+'점수 계산기'!$C$33,0))</f>
        <v>119</v>
      </c>
      <c r="N39" s="51">
        <f>IF(OR($B39-N$5&gt;74, $B39-N$5=73, $B39-N$5=1, $B39-N$5&lt;0),"",ROUND(($B39-N$5)*'점수 계산기'!$C$27+N$5*'점수 계산기'!$C$30+'점수 계산기'!$C$33,0))</f>
        <v>119</v>
      </c>
      <c r="O39" s="51">
        <f>IF(OR($B39-O$5&gt;74, $B39-O$5=73, $B39-O$5=1, $B39-O$5&lt;0),"",ROUND(($B39-O$5)*'점수 계산기'!$C$27+O$5*'점수 계산기'!$C$30+'점수 계산기'!$C$33,0))</f>
        <v>119</v>
      </c>
      <c r="P39" s="51">
        <f>IF(OR($B39-P$5&gt;74, $B39-P$5=73, $B39-P$5=1, $B39-P$5&lt;0),"",ROUND(($B39-P$5)*'점수 계산기'!$C$27+P$5*'점수 계산기'!$C$30+'점수 계산기'!$C$33,0))</f>
        <v>119</v>
      </c>
      <c r="Q39" s="51">
        <f>IF(OR($B39-Q$5&gt;74, $B39-Q$5=73, $B39-Q$5=1, $B39-Q$5&lt;0),"",ROUND(($B39-Q$5)*'점수 계산기'!$C$27+Q$5*'점수 계산기'!$C$30+'점수 계산기'!$C$33,0))</f>
        <v>119</v>
      </c>
      <c r="R39" s="51">
        <f>IF(OR($B39-R$5&gt;74, $B39-R$5=73, $B39-R$5=1, $B39-R$5&lt;0),"",ROUND(($B39-R$5)*'점수 계산기'!$C$27+R$5*'점수 계산기'!$C$30+'점수 계산기'!$C$33,0))</f>
        <v>119</v>
      </c>
      <c r="S39" s="51">
        <f>IF(OR($B39-S$5&gt;74, $B39-S$5=73, $B39-S$5=1, $B39-S$5&lt;0),"",ROUND(($B39-S$5)*'점수 계산기'!$C$27+S$5*'점수 계산기'!$C$30+'점수 계산기'!$C$33,0))</f>
        <v>119</v>
      </c>
      <c r="T39" s="51">
        <f>IF(OR($B39-T$5&gt;74, $B39-T$5=73, $B39-T$5=1, $B39-T$5&lt;0),"",ROUND(($B39-T$5)*'점수 계산기'!$C$27+T$5*'점수 계산기'!$C$30+'점수 계산기'!$C$33,0))</f>
        <v>119</v>
      </c>
      <c r="U39" s="51">
        <f>IF(OR($B39-U$5&gt;74, $B39-U$5=73, $B39-U$5=1, $B39-U$5&lt;0),"",ROUND(($B39-U$5)*'점수 계산기'!$C$27+U$5*'점수 계산기'!$C$30+'점수 계산기'!$C$33,0))</f>
        <v>119</v>
      </c>
      <c r="V39" s="51">
        <f>IF(OR($B39-V$5&gt;74, $B39-V$5=73, $B39-V$5=1, $B39-V$5&lt;0),"",ROUND(($B39-V$5)*'점수 계산기'!$C$27+V$5*'점수 계산기'!$C$30+'점수 계산기'!$C$33,0))</f>
        <v>119</v>
      </c>
      <c r="W39" s="51">
        <f>IF(OR($B39-W$5&gt;74, $B39-W$5=73, $B39-W$5=1, $B39-W$5&lt;0),"",ROUND(($B39-W$5)*'점수 계산기'!$C$27+W$5*'점수 계산기'!$C$30+'점수 계산기'!$C$33,0))</f>
        <v>119</v>
      </c>
      <c r="X39" s="51">
        <f>IF(OR($B39-X$5&gt;74, $B39-X$5=73, $B39-X$5=1, $B39-X$5&lt;0),"",ROUND(($B39-X$5)*'점수 계산기'!$C$27+X$5*'점수 계산기'!$C$30+'점수 계산기'!$C$33,0))</f>
        <v>119</v>
      </c>
      <c r="Y39" s="51">
        <f>IF(OR($B39-Y$5&gt;74, $B39-Y$5=73, $B39-Y$5=1, $B39-Y$5&lt;0),"",ROUND(($B39-Y$5)*'점수 계산기'!$C$27+Y$5*'점수 계산기'!$C$30+'점수 계산기'!$C$33,0))</f>
        <v>119</v>
      </c>
      <c r="Z39" s="51">
        <f>IF(OR($B39-Z$5&gt;74, $B39-Z$5=73, $B39-Z$5=1, $B39-Z$5&lt;0),"",ROUND(($B39-Z$5)*'점수 계산기'!$C$27+Z$5*'점수 계산기'!$C$30+'점수 계산기'!$C$33,0))</f>
        <v>119</v>
      </c>
      <c r="AA39" s="58">
        <f>IF(OR($B39-AA$5&gt;74, $B39-AA$5=73, $B39-AA$5=1, $B39-AA$5&lt;0),"",ROUND(($B39-AA$5)*'점수 계산기'!$C$27+AA$5*'점수 계산기'!$C$30+'점수 계산기'!$C$33,0))</f>
        <v>118</v>
      </c>
      <c r="AB39" s="10"/>
      <c r="AC39" s="10">
        <f t="shared" si="1"/>
        <v>118</v>
      </c>
      <c r="AD39" s="10">
        <f t="shared" si="2"/>
        <v>120</v>
      </c>
      <c r="AE39" s="10" t="str">
        <f t="shared" si="3"/>
        <v>118 ~ 120</v>
      </c>
      <c r="AF39" s="10">
        <f t="shared" si="4"/>
        <v>3</v>
      </c>
      <c r="AG39" s="10">
        <f t="shared" si="4"/>
        <v>3</v>
      </c>
      <c r="AH39" s="10">
        <f t="shared" si="5"/>
        <v>3</v>
      </c>
      <c r="AI39" s="10" t="str">
        <f t="shared" si="0"/>
        <v>3등급</v>
      </c>
      <c r="AJ39" s="11" t="e">
        <f>IF(AC39=AD39,VLOOKUP(AE39,'인원 입력 기능'!$B$5:$F$102,6,0), VLOOKUP(AC39,'인원 입력 기능'!$B$5:$F$102,6,0)&amp;" ~ "&amp;VLOOKUP(AD39,'인원 입력 기능'!$B$5:$F$102,6,0))</f>
        <v>#REF!</v>
      </c>
    </row>
    <row r="40" spans="1:36" ht="21" customHeight="1" x14ac:dyDescent="0.45">
      <c r="A40" s="7"/>
      <c r="B40" s="84">
        <v>66</v>
      </c>
      <c r="C40" s="63">
        <f>IF(OR($B40-C$5&gt;74, $B40-C$5=73, $B40-C$5=1, $B40-C$5&lt;0),"",ROUND(($B40-C$5)*'점수 계산기'!$C$27+C$5*'점수 계산기'!$C$30+'점수 계산기'!$C$33,0))</f>
        <v>119</v>
      </c>
      <c r="D40" s="51">
        <f>IF(OR($B40-D$5&gt;74, $B40-D$5=73, $B40-D$5=1, $B40-D$5&lt;0),"",ROUND(($B40-D$5)*'점수 계산기'!$C$27+D$5*'점수 계산기'!$C$30+'점수 계산기'!$C$33,0))</f>
        <v>119</v>
      </c>
      <c r="E40" s="51">
        <f>IF(OR($B40-E$5&gt;74, $B40-E$5=73, $B40-E$5=1, $B40-E$5&lt;0),"",ROUND(($B40-E$5)*'점수 계산기'!$C$27+E$5*'점수 계산기'!$C$30+'점수 계산기'!$C$33,0))</f>
        <v>119</v>
      </c>
      <c r="F40" s="51">
        <f>IF(OR($B40-F$5&gt;74, $B40-F$5=73, $B40-F$5=1, $B40-F$5&lt;0),"",ROUND(($B40-F$5)*'점수 계산기'!$C$27+F$5*'점수 계산기'!$C$30+'점수 계산기'!$C$33,0))</f>
        <v>119</v>
      </c>
      <c r="G40" s="51">
        <f>IF(OR($B40-G$5&gt;74, $B40-G$5=73, $B40-G$5=1, $B40-G$5&lt;0),"",ROUND(($B40-G$5)*'점수 계산기'!$C$27+G$5*'점수 계산기'!$C$30+'점수 계산기'!$C$33,0))</f>
        <v>119</v>
      </c>
      <c r="H40" s="51">
        <f>IF(OR($B40-H$5&gt;74, $B40-H$5=73, $B40-H$5=1, $B40-H$5&lt;0),"",ROUND(($B40-H$5)*'점수 계산기'!$C$27+H$5*'점수 계산기'!$C$30+'점수 계산기'!$C$33,0))</f>
        <v>119</v>
      </c>
      <c r="I40" s="51">
        <f>IF(OR($B40-I$5&gt;74, $B40-I$5=73, $B40-I$5=1, $B40-I$5&lt;0),"",ROUND(($B40-I$5)*'점수 계산기'!$C$27+I$5*'점수 계산기'!$C$30+'점수 계산기'!$C$33,0))</f>
        <v>119</v>
      </c>
      <c r="J40" s="51">
        <f>IF(OR($B40-J$5&gt;74, $B40-J$5=73, $B40-J$5=1, $B40-J$5&lt;0),"",ROUND(($B40-J$5)*'점수 계산기'!$C$27+J$5*'점수 계산기'!$C$30+'점수 계산기'!$C$33,0))</f>
        <v>119</v>
      </c>
      <c r="K40" s="51">
        <f>IF(OR($B40-K$5&gt;74, $B40-K$5=73, $B40-K$5=1, $B40-K$5&lt;0),"",ROUND(($B40-K$5)*'점수 계산기'!$C$27+K$5*'점수 계산기'!$C$30+'점수 계산기'!$C$33,0))</f>
        <v>119</v>
      </c>
      <c r="L40" s="51">
        <f>IF(OR($B40-L$5&gt;74, $B40-L$5=73, $B40-L$5=1, $B40-L$5&lt;0),"",ROUND(($B40-L$5)*'점수 계산기'!$C$27+L$5*'점수 계산기'!$C$30+'점수 계산기'!$C$33,0))</f>
        <v>119</v>
      </c>
      <c r="M40" s="51">
        <f>IF(OR($B40-M$5&gt;74, $B40-M$5=73, $B40-M$5=1, $B40-M$5&lt;0),"",ROUND(($B40-M$5)*'점수 계산기'!$C$27+M$5*'점수 계산기'!$C$30+'점수 계산기'!$C$33,0))</f>
        <v>119</v>
      </c>
      <c r="N40" s="51">
        <f>IF(OR($B40-N$5&gt;74, $B40-N$5=73, $B40-N$5=1, $B40-N$5&lt;0),"",ROUND(($B40-N$5)*'점수 계산기'!$C$27+N$5*'점수 계산기'!$C$30+'점수 계산기'!$C$33,0))</f>
        <v>119</v>
      </c>
      <c r="O40" s="51">
        <f>IF(OR($B40-O$5&gt;74, $B40-O$5=73, $B40-O$5=1, $B40-O$5&lt;0),"",ROUND(($B40-O$5)*'점수 계산기'!$C$27+O$5*'점수 계산기'!$C$30+'점수 계산기'!$C$33,0))</f>
        <v>119</v>
      </c>
      <c r="P40" s="51">
        <f>IF(OR($B40-P$5&gt;74, $B40-P$5=73, $B40-P$5=1, $B40-P$5&lt;0),"",ROUND(($B40-P$5)*'점수 계산기'!$C$27+P$5*'점수 계산기'!$C$30+'점수 계산기'!$C$33,0))</f>
        <v>118</v>
      </c>
      <c r="Q40" s="51">
        <f>IF(OR($B40-Q$5&gt;74, $B40-Q$5=73, $B40-Q$5=1, $B40-Q$5&lt;0),"",ROUND(($B40-Q$5)*'점수 계산기'!$C$27+Q$5*'점수 계산기'!$C$30+'점수 계산기'!$C$33,0))</f>
        <v>118</v>
      </c>
      <c r="R40" s="51">
        <f>IF(OR($B40-R$5&gt;74, $B40-R$5=73, $B40-R$5=1, $B40-R$5&lt;0),"",ROUND(($B40-R$5)*'점수 계산기'!$C$27+R$5*'점수 계산기'!$C$30+'점수 계산기'!$C$33,0))</f>
        <v>118</v>
      </c>
      <c r="S40" s="51">
        <f>IF(OR($B40-S$5&gt;74, $B40-S$5=73, $B40-S$5=1, $B40-S$5&lt;0),"",ROUND(($B40-S$5)*'점수 계산기'!$C$27+S$5*'점수 계산기'!$C$30+'점수 계산기'!$C$33,0))</f>
        <v>118</v>
      </c>
      <c r="T40" s="51">
        <f>IF(OR($B40-T$5&gt;74, $B40-T$5=73, $B40-T$5=1, $B40-T$5&lt;0),"",ROUND(($B40-T$5)*'점수 계산기'!$C$27+T$5*'점수 계산기'!$C$30+'점수 계산기'!$C$33,0))</f>
        <v>118</v>
      </c>
      <c r="U40" s="51">
        <f>IF(OR($B40-U$5&gt;74, $B40-U$5=73, $B40-U$5=1, $B40-U$5&lt;0),"",ROUND(($B40-U$5)*'점수 계산기'!$C$27+U$5*'점수 계산기'!$C$30+'점수 계산기'!$C$33,0))</f>
        <v>118</v>
      </c>
      <c r="V40" s="51">
        <f>IF(OR($B40-V$5&gt;74, $B40-V$5=73, $B40-V$5=1, $B40-V$5&lt;0),"",ROUND(($B40-V$5)*'점수 계산기'!$C$27+V$5*'점수 계산기'!$C$30+'점수 계산기'!$C$33,0))</f>
        <v>118</v>
      </c>
      <c r="W40" s="51">
        <f>IF(OR($B40-W$5&gt;74, $B40-W$5=73, $B40-W$5=1, $B40-W$5&lt;0),"",ROUND(($B40-W$5)*'점수 계산기'!$C$27+W$5*'점수 계산기'!$C$30+'점수 계산기'!$C$33,0))</f>
        <v>118</v>
      </c>
      <c r="X40" s="51">
        <f>IF(OR($B40-X$5&gt;74, $B40-X$5=73, $B40-X$5=1, $B40-X$5&lt;0),"",ROUND(($B40-X$5)*'점수 계산기'!$C$27+X$5*'점수 계산기'!$C$30+'점수 계산기'!$C$33,0))</f>
        <v>118</v>
      </c>
      <c r="Y40" s="51">
        <f>IF(OR($B40-Y$5&gt;74, $B40-Y$5=73, $B40-Y$5=1, $B40-Y$5&lt;0),"",ROUND(($B40-Y$5)*'점수 계산기'!$C$27+Y$5*'점수 계산기'!$C$30+'점수 계산기'!$C$33,0))</f>
        <v>118</v>
      </c>
      <c r="Z40" s="51">
        <f>IF(OR($B40-Z$5&gt;74, $B40-Z$5=73, $B40-Z$5=1, $B40-Z$5&lt;0),"",ROUND(($B40-Z$5)*'점수 계산기'!$C$27+Z$5*'점수 계산기'!$C$30+'점수 계산기'!$C$33,0))</f>
        <v>118</v>
      </c>
      <c r="AA40" s="58">
        <f>IF(OR($B40-AA$5&gt;74, $B40-AA$5=73, $B40-AA$5=1, $B40-AA$5&lt;0),"",ROUND(($B40-AA$5)*'점수 계산기'!$C$27+AA$5*'점수 계산기'!$C$30+'점수 계산기'!$C$33,0))</f>
        <v>118</v>
      </c>
      <c r="AB40" s="10"/>
      <c r="AC40" s="10">
        <f t="shared" ref="AC40:AC71" si="6">MIN(C40:AA40)</f>
        <v>118</v>
      </c>
      <c r="AD40" s="10">
        <f t="shared" ref="AD40:AD71" si="7">MAX(C40:AA40)</f>
        <v>119</v>
      </c>
      <c r="AE40" s="10" t="str">
        <f t="shared" ref="AE40:AE71" si="8">IF(AC40=AD40,MAX(C40:AA40),MIN(C40:AA40)&amp;" ~ "&amp;MAX(C40:AA40))</f>
        <v>118 ~ 119</v>
      </c>
      <c r="AF40" s="10">
        <f t="shared" si="4"/>
        <v>3</v>
      </c>
      <c r="AG40" s="10">
        <f t="shared" si="4"/>
        <v>3</v>
      </c>
      <c r="AH40" s="10">
        <f t="shared" si="5"/>
        <v>3</v>
      </c>
      <c r="AI40" s="10" t="str">
        <f t="shared" si="0"/>
        <v>3등급</v>
      </c>
      <c r="AJ40" s="11" t="e">
        <f>IF(AC40=AD40,VLOOKUP(AE40,'인원 입력 기능'!$B$5:$F$102,6,0), VLOOKUP(AC40,'인원 입력 기능'!$B$5:$F$102,6,0)&amp;" ~ "&amp;VLOOKUP(AD40,'인원 입력 기능'!$B$5:$F$102,6,0))</f>
        <v>#REF!</v>
      </c>
    </row>
    <row r="41" spans="1:36" ht="21" customHeight="1" x14ac:dyDescent="0.45">
      <c r="A41" s="7"/>
      <c r="B41" s="84">
        <v>65</v>
      </c>
      <c r="C41" s="63">
        <f>IF(OR($B41-C$5&gt;74, $B41-C$5=73, $B41-C$5=1, $B41-C$5&lt;0),"",ROUND(($B41-C$5)*'점수 계산기'!$C$27+C$5*'점수 계산기'!$C$30+'점수 계산기'!$C$33,0))</f>
        <v>119</v>
      </c>
      <c r="D41" s="51">
        <f>IF(OR($B41-D$5&gt;74, $B41-D$5=73, $B41-D$5=1, $B41-D$5&lt;0),"",ROUND(($B41-D$5)*'점수 계산기'!$C$27+D$5*'점수 계산기'!$C$30+'점수 계산기'!$C$33,0))</f>
        <v>118</v>
      </c>
      <c r="E41" s="51">
        <f>IF(OR($B41-E$5&gt;74, $B41-E$5=73, $B41-E$5=1, $B41-E$5&lt;0),"",ROUND(($B41-E$5)*'점수 계산기'!$C$27+E$5*'점수 계산기'!$C$30+'점수 계산기'!$C$33,0))</f>
        <v>118</v>
      </c>
      <c r="F41" s="51">
        <f>IF(OR($B41-F$5&gt;74, $B41-F$5=73, $B41-F$5=1, $B41-F$5&lt;0),"",ROUND(($B41-F$5)*'점수 계산기'!$C$27+F$5*'점수 계산기'!$C$30+'점수 계산기'!$C$33,0))</f>
        <v>118</v>
      </c>
      <c r="G41" s="51">
        <f>IF(OR($B41-G$5&gt;74, $B41-G$5=73, $B41-G$5=1, $B41-G$5&lt;0),"",ROUND(($B41-G$5)*'점수 계산기'!$C$27+G$5*'점수 계산기'!$C$30+'점수 계산기'!$C$33,0))</f>
        <v>118</v>
      </c>
      <c r="H41" s="51">
        <f>IF(OR($B41-H$5&gt;74, $B41-H$5=73, $B41-H$5=1, $B41-H$5&lt;0),"",ROUND(($B41-H$5)*'점수 계산기'!$C$27+H$5*'점수 계산기'!$C$30+'점수 계산기'!$C$33,0))</f>
        <v>118</v>
      </c>
      <c r="I41" s="51">
        <f>IF(OR($B41-I$5&gt;74, $B41-I$5=73, $B41-I$5=1, $B41-I$5&lt;0),"",ROUND(($B41-I$5)*'점수 계산기'!$C$27+I$5*'점수 계산기'!$C$30+'점수 계산기'!$C$33,0))</f>
        <v>118</v>
      </c>
      <c r="J41" s="51">
        <f>IF(OR($B41-J$5&gt;74, $B41-J$5=73, $B41-J$5=1, $B41-J$5&lt;0),"",ROUND(($B41-J$5)*'점수 계산기'!$C$27+J$5*'점수 계산기'!$C$30+'점수 계산기'!$C$33,0))</f>
        <v>118</v>
      </c>
      <c r="K41" s="51">
        <f>IF(OR($B41-K$5&gt;74, $B41-K$5=73, $B41-K$5=1, $B41-K$5&lt;0),"",ROUND(($B41-K$5)*'점수 계산기'!$C$27+K$5*'점수 계산기'!$C$30+'점수 계산기'!$C$33,0))</f>
        <v>118</v>
      </c>
      <c r="L41" s="51">
        <f>IF(OR($B41-L$5&gt;74, $B41-L$5=73, $B41-L$5=1, $B41-L$5&lt;0),"",ROUND(($B41-L$5)*'점수 계산기'!$C$27+L$5*'점수 계산기'!$C$30+'점수 계산기'!$C$33,0))</f>
        <v>118</v>
      </c>
      <c r="M41" s="51">
        <f>IF(OR($B41-M$5&gt;74, $B41-M$5=73, $B41-M$5=1, $B41-M$5&lt;0),"",ROUND(($B41-M$5)*'점수 계산기'!$C$27+M$5*'점수 계산기'!$C$30+'점수 계산기'!$C$33,0))</f>
        <v>118</v>
      </c>
      <c r="N41" s="51">
        <f>IF(OR($B41-N$5&gt;74, $B41-N$5=73, $B41-N$5=1, $B41-N$5&lt;0),"",ROUND(($B41-N$5)*'점수 계산기'!$C$27+N$5*'점수 계산기'!$C$30+'점수 계산기'!$C$33,0))</f>
        <v>118</v>
      </c>
      <c r="O41" s="51">
        <f>IF(OR($B41-O$5&gt;74, $B41-O$5=73, $B41-O$5=1, $B41-O$5&lt;0),"",ROUND(($B41-O$5)*'점수 계산기'!$C$27+O$5*'점수 계산기'!$C$30+'점수 계산기'!$C$33,0))</f>
        <v>118</v>
      </c>
      <c r="P41" s="51">
        <f>IF(OR($B41-P$5&gt;74, $B41-P$5=73, $B41-P$5=1, $B41-P$5&lt;0),"",ROUND(($B41-P$5)*'점수 계산기'!$C$27+P$5*'점수 계산기'!$C$30+'점수 계산기'!$C$33,0))</f>
        <v>118</v>
      </c>
      <c r="Q41" s="51">
        <f>IF(OR($B41-Q$5&gt;74, $B41-Q$5=73, $B41-Q$5=1, $B41-Q$5&lt;0),"",ROUND(($B41-Q$5)*'점수 계산기'!$C$27+Q$5*'점수 계산기'!$C$30+'점수 계산기'!$C$33,0))</f>
        <v>118</v>
      </c>
      <c r="R41" s="51">
        <f>IF(OR($B41-R$5&gt;74, $B41-R$5=73, $B41-R$5=1, $B41-R$5&lt;0),"",ROUND(($B41-R$5)*'점수 계산기'!$C$27+R$5*'점수 계산기'!$C$30+'점수 계산기'!$C$33,0))</f>
        <v>118</v>
      </c>
      <c r="S41" s="51">
        <f>IF(OR($B41-S$5&gt;74, $B41-S$5=73, $B41-S$5=1, $B41-S$5&lt;0),"",ROUND(($B41-S$5)*'점수 계산기'!$C$27+S$5*'점수 계산기'!$C$30+'점수 계산기'!$C$33,0))</f>
        <v>117</v>
      </c>
      <c r="T41" s="51">
        <f>IF(OR($B41-T$5&gt;74, $B41-T$5=73, $B41-T$5=1, $B41-T$5&lt;0),"",ROUND(($B41-T$5)*'점수 계산기'!$C$27+T$5*'점수 계산기'!$C$30+'점수 계산기'!$C$33,0))</f>
        <v>117</v>
      </c>
      <c r="U41" s="51">
        <f>IF(OR($B41-U$5&gt;74, $B41-U$5=73, $B41-U$5=1, $B41-U$5&lt;0),"",ROUND(($B41-U$5)*'점수 계산기'!$C$27+U$5*'점수 계산기'!$C$30+'점수 계산기'!$C$33,0))</f>
        <v>117</v>
      </c>
      <c r="V41" s="51">
        <f>IF(OR($B41-V$5&gt;74, $B41-V$5=73, $B41-V$5=1, $B41-V$5&lt;0),"",ROUND(($B41-V$5)*'점수 계산기'!$C$27+V$5*'점수 계산기'!$C$30+'점수 계산기'!$C$33,0))</f>
        <v>117</v>
      </c>
      <c r="W41" s="51">
        <f>IF(OR($B41-W$5&gt;74, $B41-W$5=73, $B41-W$5=1, $B41-W$5&lt;0),"",ROUND(($B41-W$5)*'점수 계산기'!$C$27+W$5*'점수 계산기'!$C$30+'점수 계산기'!$C$33,0))</f>
        <v>117</v>
      </c>
      <c r="X41" s="51">
        <f>IF(OR($B41-X$5&gt;74, $B41-X$5=73, $B41-X$5=1, $B41-X$5&lt;0),"",ROUND(($B41-X$5)*'점수 계산기'!$C$27+X$5*'점수 계산기'!$C$30+'점수 계산기'!$C$33,0))</f>
        <v>117</v>
      </c>
      <c r="Y41" s="51">
        <f>IF(OR($B41-Y$5&gt;74, $B41-Y$5=73, $B41-Y$5=1, $B41-Y$5&lt;0),"",ROUND(($B41-Y$5)*'점수 계산기'!$C$27+Y$5*'점수 계산기'!$C$30+'점수 계산기'!$C$33,0))</f>
        <v>117</v>
      </c>
      <c r="Z41" s="51">
        <f>IF(OR($B41-Z$5&gt;74, $B41-Z$5=73, $B41-Z$5=1, $B41-Z$5&lt;0),"",ROUND(($B41-Z$5)*'점수 계산기'!$C$27+Z$5*'점수 계산기'!$C$30+'점수 계산기'!$C$33,0))</f>
        <v>117</v>
      </c>
      <c r="AA41" s="58">
        <f>IF(OR($B41-AA$5&gt;74, $B41-AA$5=73, $B41-AA$5=1, $B41-AA$5&lt;0),"",ROUND(($B41-AA$5)*'점수 계산기'!$C$27+AA$5*'점수 계산기'!$C$30+'점수 계산기'!$C$33,0))</f>
        <v>117</v>
      </c>
      <c r="AB41" s="10"/>
      <c r="AC41" s="10">
        <f t="shared" si="6"/>
        <v>117</v>
      </c>
      <c r="AD41" s="10">
        <f t="shared" si="7"/>
        <v>119</v>
      </c>
      <c r="AE41" s="10" t="str">
        <f t="shared" si="8"/>
        <v>117 ~ 119</v>
      </c>
      <c r="AF41" s="10">
        <f t="shared" si="4"/>
        <v>4</v>
      </c>
      <c r="AG41" s="10">
        <f t="shared" si="4"/>
        <v>3</v>
      </c>
      <c r="AH41" s="10" t="str">
        <f t="shared" si="5"/>
        <v>4 ~ 3</v>
      </c>
      <c r="AI41" s="10" t="str">
        <f t="shared" si="0"/>
        <v>조건부 3등급</v>
      </c>
      <c r="AJ41" s="11" t="e">
        <f>IF(AC41=AD41,VLOOKUP(AE41,'인원 입력 기능'!$B$5:$F$102,6,0), VLOOKUP(AC41,'인원 입력 기능'!$B$5:$F$102,6,0)&amp;" ~ "&amp;VLOOKUP(AD41,'인원 입력 기능'!$B$5:$F$102,6,0))</f>
        <v>#REF!</v>
      </c>
    </row>
    <row r="42" spans="1:36" ht="21" customHeight="1" x14ac:dyDescent="0.45">
      <c r="A42" s="7"/>
      <c r="B42" s="85">
        <v>64</v>
      </c>
      <c r="C42" s="64">
        <f>IF(OR($B42-C$5&gt;74, $B42-C$5=73, $B42-C$5=1, $B42-C$5&lt;0),"",ROUND(($B42-C$5)*'점수 계산기'!$C$27+C$5*'점수 계산기'!$C$30+'점수 계산기'!$C$33,0))</f>
        <v>118</v>
      </c>
      <c r="D42" s="52">
        <f>IF(OR($B42-D$5&gt;74, $B42-D$5=73, $B42-D$5=1, $B42-D$5&lt;0),"",ROUND(($B42-D$5)*'점수 계산기'!$C$27+D$5*'점수 계산기'!$C$30+'점수 계산기'!$C$33,0))</f>
        <v>118</v>
      </c>
      <c r="E42" s="52">
        <f>IF(OR($B42-E$5&gt;74, $B42-E$5=73, $B42-E$5=1, $B42-E$5&lt;0),"",ROUND(($B42-E$5)*'점수 계산기'!$C$27+E$5*'점수 계산기'!$C$30+'점수 계산기'!$C$33,0))</f>
        <v>118</v>
      </c>
      <c r="F42" s="52">
        <f>IF(OR($B42-F$5&gt;74, $B42-F$5=73, $B42-F$5=1, $B42-F$5&lt;0),"",ROUND(($B42-F$5)*'점수 계산기'!$C$27+F$5*'점수 계산기'!$C$30+'점수 계산기'!$C$33,0))</f>
        <v>118</v>
      </c>
      <c r="G42" s="52">
        <f>IF(OR($B42-G$5&gt;74, $B42-G$5=73, $B42-G$5=1, $B42-G$5&lt;0),"",ROUND(($B42-G$5)*'점수 계산기'!$C$27+G$5*'점수 계산기'!$C$30+'점수 계산기'!$C$33,0))</f>
        <v>117</v>
      </c>
      <c r="H42" s="52">
        <f>IF(OR($B42-H$5&gt;74, $B42-H$5=73, $B42-H$5=1, $B42-H$5&lt;0),"",ROUND(($B42-H$5)*'점수 계산기'!$C$27+H$5*'점수 계산기'!$C$30+'점수 계산기'!$C$33,0))</f>
        <v>117</v>
      </c>
      <c r="I42" s="52">
        <f>IF(OR($B42-I$5&gt;74, $B42-I$5=73, $B42-I$5=1, $B42-I$5&lt;0),"",ROUND(($B42-I$5)*'점수 계산기'!$C$27+I$5*'점수 계산기'!$C$30+'점수 계산기'!$C$33,0))</f>
        <v>117</v>
      </c>
      <c r="J42" s="52">
        <f>IF(OR($B42-J$5&gt;74, $B42-J$5=73, $B42-J$5=1, $B42-J$5&lt;0),"",ROUND(($B42-J$5)*'점수 계산기'!$C$27+J$5*'점수 계산기'!$C$30+'점수 계산기'!$C$33,0))</f>
        <v>117</v>
      </c>
      <c r="K42" s="52">
        <f>IF(OR($B42-K$5&gt;74, $B42-K$5=73, $B42-K$5=1, $B42-K$5&lt;0),"",ROUND(($B42-K$5)*'점수 계산기'!$C$27+K$5*'점수 계산기'!$C$30+'점수 계산기'!$C$33,0))</f>
        <v>117</v>
      </c>
      <c r="L42" s="52">
        <f>IF(OR($B42-L$5&gt;74, $B42-L$5=73, $B42-L$5=1, $B42-L$5&lt;0),"",ROUND(($B42-L$5)*'점수 계산기'!$C$27+L$5*'점수 계산기'!$C$30+'점수 계산기'!$C$33,0))</f>
        <v>117</v>
      </c>
      <c r="M42" s="52">
        <f>IF(OR($B42-M$5&gt;74, $B42-M$5=73, $B42-M$5=1, $B42-M$5&lt;0),"",ROUND(($B42-M$5)*'점수 계산기'!$C$27+M$5*'점수 계산기'!$C$30+'점수 계산기'!$C$33,0))</f>
        <v>117</v>
      </c>
      <c r="N42" s="52">
        <f>IF(OR($B42-N$5&gt;74, $B42-N$5=73, $B42-N$5=1, $B42-N$5&lt;0),"",ROUND(($B42-N$5)*'점수 계산기'!$C$27+N$5*'점수 계산기'!$C$30+'점수 계산기'!$C$33,0))</f>
        <v>117</v>
      </c>
      <c r="O42" s="52">
        <f>IF(OR($B42-O$5&gt;74, $B42-O$5=73, $B42-O$5=1, $B42-O$5&lt;0),"",ROUND(($B42-O$5)*'점수 계산기'!$C$27+O$5*'점수 계산기'!$C$30+'점수 계산기'!$C$33,0))</f>
        <v>117</v>
      </c>
      <c r="P42" s="52">
        <f>IF(OR($B42-P$5&gt;74, $B42-P$5=73, $B42-P$5=1, $B42-P$5&lt;0),"",ROUND(($B42-P$5)*'점수 계산기'!$C$27+P$5*'점수 계산기'!$C$30+'점수 계산기'!$C$33,0))</f>
        <v>117</v>
      </c>
      <c r="Q42" s="52">
        <f>IF(OR($B42-Q$5&gt;74, $B42-Q$5=73, $B42-Q$5=1, $B42-Q$5&lt;0),"",ROUND(($B42-Q$5)*'점수 계산기'!$C$27+Q$5*'점수 계산기'!$C$30+'점수 계산기'!$C$33,0))</f>
        <v>117</v>
      </c>
      <c r="R42" s="52">
        <f>IF(OR($B42-R$5&gt;74, $B42-R$5=73, $B42-R$5=1, $B42-R$5&lt;0),"",ROUND(($B42-R$5)*'점수 계산기'!$C$27+R$5*'점수 계산기'!$C$30+'점수 계산기'!$C$33,0))</f>
        <v>117</v>
      </c>
      <c r="S42" s="52">
        <f>IF(OR($B42-S$5&gt;74, $B42-S$5=73, $B42-S$5=1, $B42-S$5&lt;0),"",ROUND(($B42-S$5)*'점수 계산기'!$C$27+S$5*'점수 계산기'!$C$30+'점수 계산기'!$C$33,0))</f>
        <v>117</v>
      </c>
      <c r="T42" s="52">
        <f>IF(OR($B42-T$5&gt;74, $B42-T$5=73, $B42-T$5=1, $B42-T$5&lt;0),"",ROUND(($B42-T$5)*'점수 계산기'!$C$27+T$5*'점수 계산기'!$C$30+'점수 계산기'!$C$33,0))</f>
        <v>117</v>
      </c>
      <c r="U42" s="52">
        <f>IF(OR($B42-U$5&gt;74, $B42-U$5=73, $B42-U$5=1, $B42-U$5&lt;0),"",ROUND(($B42-U$5)*'점수 계산기'!$C$27+U$5*'점수 계산기'!$C$30+'점수 계산기'!$C$33,0))</f>
        <v>117</v>
      </c>
      <c r="V42" s="52">
        <f>IF(OR($B42-V$5&gt;74, $B42-V$5=73, $B42-V$5=1, $B42-V$5&lt;0),"",ROUND(($B42-V$5)*'점수 계산기'!$C$27+V$5*'점수 계산기'!$C$30+'점수 계산기'!$C$33,0))</f>
        <v>116</v>
      </c>
      <c r="W42" s="52">
        <f>IF(OR($B42-W$5&gt;74, $B42-W$5=73, $B42-W$5=1, $B42-W$5&lt;0),"",ROUND(($B42-W$5)*'점수 계산기'!$C$27+W$5*'점수 계산기'!$C$30+'점수 계산기'!$C$33,0))</f>
        <v>116</v>
      </c>
      <c r="X42" s="52">
        <f>IF(OR($B42-X$5&gt;74, $B42-X$5=73, $B42-X$5=1, $B42-X$5&lt;0),"",ROUND(($B42-X$5)*'점수 계산기'!$C$27+X$5*'점수 계산기'!$C$30+'점수 계산기'!$C$33,0))</f>
        <v>116</v>
      </c>
      <c r="Y42" s="52">
        <f>IF(OR($B42-Y$5&gt;74, $B42-Y$5=73, $B42-Y$5=1, $B42-Y$5&lt;0),"",ROUND(($B42-Y$5)*'점수 계산기'!$C$27+Y$5*'점수 계산기'!$C$30+'점수 계산기'!$C$33,0))</f>
        <v>116</v>
      </c>
      <c r="Z42" s="52">
        <f>IF(OR($B42-Z$5&gt;74, $B42-Z$5=73, $B42-Z$5=1, $B42-Z$5&lt;0),"",ROUND(($B42-Z$5)*'점수 계산기'!$C$27+Z$5*'점수 계산기'!$C$30+'점수 계산기'!$C$33,0))</f>
        <v>116</v>
      </c>
      <c r="AA42" s="59">
        <f>IF(OR($B42-AA$5&gt;74, $B42-AA$5=73, $B42-AA$5=1, $B42-AA$5&lt;0),"",ROUND(($B42-AA$5)*'점수 계산기'!$C$27+AA$5*'점수 계산기'!$C$30+'점수 계산기'!$C$33,0))</f>
        <v>116</v>
      </c>
      <c r="AB42" s="10"/>
      <c r="AC42" s="10">
        <f t="shared" si="6"/>
        <v>116</v>
      </c>
      <c r="AD42" s="10">
        <f t="shared" si="7"/>
        <v>118</v>
      </c>
      <c r="AE42" s="10" t="str">
        <f t="shared" si="8"/>
        <v>116 ~ 118</v>
      </c>
      <c r="AF42" s="10">
        <f t="shared" si="4"/>
        <v>4</v>
      </c>
      <c r="AG42" s="10">
        <f t="shared" si="4"/>
        <v>3</v>
      </c>
      <c r="AH42" s="10" t="str">
        <f t="shared" si="5"/>
        <v>4 ~ 3</v>
      </c>
      <c r="AI42" s="10" t="str">
        <f t="shared" si="0"/>
        <v>조건부 3등급</v>
      </c>
      <c r="AJ42" s="11" t="e">
        <f>IF(AC42=AD42,VLOOKUP(AE42,'인원 입력 기능'!$B$5:$F$102,6,0), VLOOKUP(AC42,'인원 입력 기능'!$B$5:$F$102,6,0)&amp;" ~ "&amp;VLOOKUP(AD42,'인원 입력 기능'!$B$5:$F$102,6,0))</f>
        <v>#REF!</v>
      </c>
    </row>
    <row r="43" spans="1:36" ht="21" customHeight="1" x14ac:dyDescent="0.45">
      <c r="A43" s="7"/>
      <c r="B43" s="85">
        <v>63</v>
      </c>
      <c r="C43" s="64">
        <f>IF(OR($B43-C$5&gt;74, $B43-C$5=73, $B43-C$5=1, $B43-C$5&lt;0),"",ROUND(($B43-C$5)*'점수 계산기'!$C$27+C$5*'점수 계산기'!$C$30+'점수 계산기'!$C$33,0))</f>
        <v>117</v>
      </c>
      <c r="D43" s="52">
        <f>IF(OR($B43-D$5&gt;74, $B43-D$5=73, $B43-D$5=1, $B43-D$5&lt;0),"",ROUND(($B43-D$5)*'점수 계산기'!$C$27+D$5*'점수 계산기'!$C$30+'점수 계산기'!$C$33,0))</f>
        <v>117</v>
      </c>
      <c r="E43" s="52">
        <f>IF(OR($B43-E$5&gt;74, $B43-E$5=73, $B43-E$5=1, $B43-E$5&lt;0),"",ROUND(($B43-E$5)*'점수 계산기'!$C$27+E$5*'점수 계산기'!$C$30+'점수 계산기'!$C$33,0))</f>
        <v>117</v>
      </c>
      <c r="F43" s="52">
        <f>IF(OR($B43-F$5&gt;74, $B43-F$5=73, $B43-F$5=1, $B43-F$5&lt;0),"",ROUND(($B43-F$5)*'점수 계산기'!$C$27+F$5*'점수 계산기'!$C$30+'점수 계산기'!$C$33,0))</f>
        <v>117</v>
      </c>
      <c r="G43" s="52">
        <f>IF(OR($B43-G$5&gt;74, $B43-G$5=73, $B43-G$5=1, $B43-G$5&lt;0),"",ROUND(($B43-G$5)*'점수 계산기'!$C$27+G$5*'점수 계산기'!$C$30+'점수 계산기'!$C$33,0))</f>
        <v>117</v>
      </c>
      <c r="H43" s="52">
        <f>IF(OR($B43-H$5&gt;74, $B43-H$5=73, $B43-H$5=1, $B43-H$5&lt;0),"",ROUND(($B43-H$5)*'점수 계산기'!$C$27+H$5*'점수 계산기'!$C$30+'점수 계산기'!$C$33,0))</f>
        <v>117</v>
      </c>
      <c r="I43" s="52">
        <f>IF(OR($B43-I$5&gt;74, $B43-I$5=73, $B43-I$5=1, $B43-I$5&lt;0),"",ROUND(($B43-I$5)*'점수 계산기'!$C$27+I$5*'점수 계산기'!$C$30+'점수 계산기'!$C$33,0))</f>
        <v>117</v>
      </c>
      <c r="J43" s="52">
        <f>IF(OR($B43-J$5&gt;74, $B43-J$5=73, $B43-J$5=1, $B43-J$5&lt;0),"",ROUND(($B43-J$5)*'점수 계산기'!$C$27+J$5*'점수 계산기'!$C$30+'점수 계산기'!$C$33,0))</f>
        <v>116</v>
      </c>
      <c r="K43" s="52">
        <f>IF(OR($B43-K$5&gt;74, $B43-K$5=73, $B43-K$5=1, $B43-K$5&lt;0),"",ROUND(($B43-K$5)*'점수 계산기'!$C$27+K$5*'점수 계산기'!$C$30+'점수 계산기'!$C$33,0))</f>
        <v>116</v>
      </c>
      <c r="L43" s="52">
        <f>IF(OR($B43-L$5&gt;74, $B43-L$5=73, $B43-L$5=1, $B43-L$5&lt;0),"",ROUND(($B43-L$5)*'점수 계산기'!$C$27+L$5*'점수 계산기'!$C$30+'점수 계산기'!$C$33,0))</f>
        <v>116</v>
      </c>
      <c r="M43" s="52">
        <f>IF(OR($B43-M$5&gt;74, $B43-M$5=73, $B43-M$5=1, $B43-M$5&lt;0),"",ROUND(($B43-M$5)*'점수 계산기'!$C$27+M$5*'점수 계산기'!$C$30+'점수 계산기'!$C$33,0))</f>
        <v>116</v>
      </c>
      <c r="N43" s="52">
        <f>IF(OR($B43-N$5&gt;74, $B43-N$5=73, $B43-N$5=1, $B43-N$5&lt;0),"",ROUND(($B43-N$5)*'점수 계산기'!$C$27+N$5*'점수 계산기'!$C$30+'점수 계산기'!$C$33,0))</f>
        <v>116</v>
      </c>
      <c r="O43" s="52">
        <f>IF(OR($B43-O$5&gt;74, $B43-O$5=73, $B43-O$5=1, $B43-O$5&lt;0),"",ROUND(($B43-O$5)*'점수 계산기'!$C$27+O$5*'점수 계산기'!$C$30+'점수 계산기'!$C$33,0))</f>
        <v>116</v>
      </c>
      <c r="P43" s="52">
        <f>IF(OR($B43-P$5&gt;74, $B43-P$5=73, $B43-P$5=1, $B43-P$5&lt;0),"",ROUND(($B43-P$5)*'점수 계산기'!$C$27+P$5*'점수 계산기'!$C$30+'점수 계산기'!$C$33,0))</f>
        <v>116</v>
      </c>
      <c r="Q43" s="52">
        <f>IF(OR($B43-Q$5&gt;74, $B43-Q$5=73, $B43-Q$5=1, $B43-Q$5&lt;0),"",ROUND(($B43-Q$5)*'점수 계산기'!$C$27+Q$5*'점수 계산기'!$C$30+'점수 계산기'!$C$33,0))</f>
        <v>116</v>
      </c>
      <c r="R43" s="52">
        <f>IF(OR($B43-R$5&gt;74, $B43-R$5=73, $B43-R$5=1, $B43-R$5&lt;0),"",ROUND(($B43-R$5)*'점수 계산기'!$C$27+R$5*'점수 계산기'!$C$30+'점수 계산기'!$C$33,0))</f>
        <v>116</v>
      </c>
      <c r="S43" s="52">
        <f>IF(OR($B43-S$5&gt;74, $B43-S$5=73, $B43-S$5=1, $B43-S$5&lt;0),"",ROUND(($B43-S$5)*'점수 계산기'!$C$27+S$5*'점수 계산기'!$C$30+'점수 계산기'!$C$33,0))</f>
        <v>116</v>
      </c>
      <c r="T43" s="52">
        <f>IF(OR($B43-T$5&gt;74, $B43-T$5=73, $B43-T$5=1, $B43-T$5&lt;0),"",ROUND(($B43-T$5)*'점수 계산기'!$C$27+T$5*'점수 계산기'!$C$30+'점수 계산기'!$C$33,0))</f>
        <v>116</v>
      </c>
      <c r="U43" s="52">
        <f>IF(OR($B43-U$5&gt;74, $B43-U$5=73, $B43-U$5=1, $B43-U$5&lt;0),"",ROUND(($B43-U$5)*'점수 계산기'!$C$27+U$5*'점수 계산기'!$C$30+'점수 계산기'!$C$33,0))</f>
        <v>116</v>
      </c>
      <c r="V43" s="52">
        <f>IF(OR($B43-V$5&gt;74, $B43-V$5=73, $B43-V$5=1, $B43-V$5&lt;0),"",ROUND(($B43-V$5)*'점수 계산기'!$C$27+V$5*'점수 계산기'!$C$30+'점수 계산기'!$C$33,0))</f>
        <v>116</v>
      </c>
      <c r="W43" s="52">
        <f>IF(OR($B43-W$5&gt;74, $B43-W$5=73, $B43-W$5=1, $B43-W$5&lt;0),"",ROUND(($B43-W$5)*'점수 계산기'!$C$27+W$5*'점수 계산기'!$C$30+'점수 계산기'!$C$33,0))</f>
        <v>116</v>
      </c>
      <c r="X43" s="52">
        <f>IF(OR($B43-X$5&gt;74, $B43-X$5=73, $B43-X$5=1, $B43-X$5&lt;0),"",ROUND(($B43-X$5)*'점수 계산기'!$C$27+X$5*'점수 계산기'!$C$30+'점수 계산기'!$C$33,0))</f>
        <v>115</v>
      </c>
      <c r="Y43" s="52">
        <f>IF(OR($B43-Y$5&gt;74, $B43-Y$5=73, $B43-Y$5=1, $B43-Y$5&lt;0),"",ROUND(($B43-Y$5)*'점수 계산기'!$C$27+Y$5*'점수 계산기'!$C$30+'점수 계산기'!$C$33,0))</f>
        <v>115</v>
      </c>
      <c r="Z43" s="52">
        <f>IF(OR($B43-Z$5&gt;74, $B43-Z$5=73, $B43-Z$5=1, $B43-Z$5&lt;0),"",ROUND(($B43-Z$5)*'점수 계산기'!$C$27+Z$5*'점수 계산기'!$C$30+'점수 계산기'!$C$33,0))</f>
        <v>115</v>
      </c>
      <c r="AA43" s="59">
        <f>IF(OR($B43-AA$5&gt;74, $B43-AA$5=73, $B43-AA$5=1, $B43-AA$5&lt;0),"",ROUND(($B43-AA$5)*'점수 계산기'!$C$27+AA$5*'점수 계산기'!$C$30+'점수 계산기'!$C$33,0))</f>
        <v>115</v>
      </c>
      <c r="AB43" s="10"/>
      <c r="AC43" s="10">
        <f t="shared" si="6"/>
        <v>115</v>
      </c>
      <c r="AD43" s="10">
        <f t="shared" si="7"/>
        <v>117</v>
      </c>
      <c r="AE43" s="10" t="str">
        <f t="shared" si="8"/>
        <v>115 ~ 117</v>
      </c>
      <c r="AF43" s="10">
        <f t="shared" si="4"/>
        <v>4</v>
      </c>
      <c r="AG43" s="10">
        <f t="shared" si="4"/>
        <v>4</v>
      </c>
      <c r="AH43" s="10">
        <f t="shared" si="5"/>
        <v>4</v>
      </c>
      <c r="AI43" s="10" t="str">
        <f t="shared" si="0"/>
        <v>4등급</v>
      </c>
      <c r="AJ43" s="11" t="e">
        <f>IF(AC43=AD43,VLOOKUP(AE43,'인원 입력 기능'!$B$5:$F$102,6,0), VLOOKUP(AC43,'인원 입력 기능'!$B$5:$F$102,6,0)&amp;" ~ "&amp;VLOOKUP(AD43,'인원 입력 기능'!$B$5:$F$102,6,0))</f>
        <v>#REF!</v>
      </c>
    </row>
    <row r="44" spans="1:36" ht="21" customHeight="1" x14ac:dyDescent="0.45">
      <c r="A44" s="7"/>
      <c r="B44" s="85">
        <v>62</v>
      </c>
      <c r="C44" s="64">
        <f>IF(OR($B44-C$5&gt;74, $B44-C$5=73, $B44-C$5=1, $B44-C$5&lt;0),"",ROUND(($B44-C$5)*'점수 계산기'!$C$27+C$5*'점수 계산기'!$C$30+'점수 계산기'!$C$33,0))</f>
        <v>116</v>
      </c>
      <c r="D44" s="52">
        <f>IF(OR($B44-D$5&gt;74, $B44-D$5=73, $B44-D$5=1, $B44-D$5&lt;0),"",ROUND(($B44-D$5)*'점수 계산기'!$C$27+D$5*'점수 계산기'!$C$30+'점수 계산기'!$C$33,0))</f>
        <v>116</v>
      </c>
      <c r="E44" s="52">
        <f>IF(OR($B44-E$5&gt;74, $B44-E$5=73, $B44-E$5=1, $B44-E$5&lt;0),"",ROUND(($B44-E$5)*'점수 계산기'!$C$27+E$5*'점수 계산기'!$C$30+'점수 계산기'!$C$33,0))</f>
        <v>116</v>
      </c>
      <c r="F44" s="52">
        <f>IF(OR($B44-F$5&gt;74, $B44-F$5=73, $B44-F$5=1, $B44-F$5&lt;0),"",ROUND(($B44-F$5)*'점수 계산기'!$C$27+F$5*'점수 계산기'!$C$30+'점수 계산기'!$C$33,0))</f>
        <v>116</v>
      </c>
      <c r="G44" s="52">
        <f>IF(OR($B44-G$5&gt;74, $B44-G$5=73, $B44-G$5=1, $B44-G$5&lt;0),"",ROUND(($B44-G$5)*'점수 계산기'!$C$27+G$5*'점수 계산기'!$C$30+'점수 계산기'!$C$33,0))</f>
        <v>116</v>
      </c>
      <c r="H44" s="52">
        <f>IF(OR($B44-H$5&gt;74, $B44-H$5=73, $B44-H$5=1, $B44-H$5&lt;0),"",ROUND(($B44-H$5)*'점수 계산기'!$C$27+H$5*'점수 계산기'!$C$30+'점수 계산기'!$C$33,0))</f>
        <v>116</v>
      </c>
      <c r="I44" s="52">
        <f>IF(OR($B44-I$5&gt;74, $B44-I$5=73, $B44-I$5=1, $B44-I$5&lt;0),"",ROUND(($B44-I$5)*'점수 계산기'!$C$27+I$5*'점수 계산기'!$C$30+'점수 계산기'!$C$33,0))</f>
        <v>116</v>
      </c>
      <c r="J44" s="52">
        <f>IF(OR($B44-J$5&gt;74, $B44-J$5=73, $B44-J$5=1, $B44-J$5&lt;0),"",ROUND(($B44-J$5)*'점수 계산기'!$C$27+J$5*'점수 계산기'!$C$30+'점수 계산기'!$C$33,0))</f>
        <v>116</v>
      </c>
      <c r="K44" s="52">
        <f>IF(OR($B44-K$5&gt;74, $B44-K$5=73, $B44-K$5=1, $B44-K$5&lt;0),"",ROUND(($B44-K$5)*'점수 계산기'!$C$27+K$5*'점수 계산기'!$C$30+'점수 계산기'!$C$33,0))</f>
        <v>116</v>
      </c>
      <c r="L44" s="52">
        <f>IF(OR($B44-L$5&gt;74, $B44-L$5=73, $B44-L$5=1, $B44-L$5&lt;0),"",ROUND(($B44-L$5)*'점수 계산기'!$C$27+L$5*'점수 계산기'!$C$30+'점수 계산기'!$C$33,0))</f>
        <v>115</v>
      </c>
      <c r="M44" s="52">
        <f>IF(OR($B44-M$5&gt;74, $B44-M$5=73, $B44-M$5=1, $B44-M$5&lt;0),"",ROUND(($B44-M$5)*'점수 계산기'!$C$27+M$5*'점수 계산기'!$C$30+'점수 계산기'!$C$33,0))</f>
        <v>115</v>
      </c>
      <c r="N44" s="52">
        <f>IF(OR($B44-N$5&gt;74, $B44-N$5=73, $B44-N$5=1, $B44-N$5&lt;0),"",ROUND(($B44-N$5)*'점수 계산기'!$C$27+N$5*'점수 계산기'!$C$30+'점수 계산기'!$C$33,0))</f>
        <v>115</v>
      </c>
      <c r="O44" s="52">
        <f>IF(OR($B44-O$5&gt;74, $B44-O$5=73, $B44-O$5=1, $B44-O$5&lt;0),"",ROUND(($B44-O$5)*'점수 계산기'!$C$27+O$5*'점수 계산기'!$C$30+'점수 계산기'!$C$33,0))</f>
        <v>115</v>
      </c>
      <c r="P44" s="52">
        <f>IF(OR($B44-P$5&gt;74, $B44-P$5=73, $B44-P$5=1, $B44-P$5&lt;0),"",ROUND(($B44-P$5)*'점수 계산기'!$C$27+P$5*'점수 계산기'!$C$30+'점수 계산기'!$C$33,0))</f>
        <v>115</v>
      </c>
      <c r="Q44" s="52">
        <f>IF(OR($B44-Q$5&gt;74, $B44-Q$5=73, $B44-Q$5=1, $B44-Q$5&lt;0),"",ROUND(($B44-Q$5)*'점수 계산기'!$C$27+Q$5*'점수 계산기'!$C$30+'점수 계산기'!$C$33,0))</f>
        <v>115</v>
      </c>
      <c r="R44" s="52">
        <f>IF(OR($B44-R$5&gt;74, $B44-R$5=73, $B44-R$5=1, $B44-R$5&lt;0),"",ROUND(($B44-R$5)*'점수 계산기'!$C$27+R$5*'점수 계산기'!$C$30+'점수 계산기'!$C$33,0))</f>
        <v>115</v>
      </c>
      <c r="S44" s="52">
        <f>IF(OR($B44-S$5&gt;74, $B44-S$5=73, $B44-S$5=1, $B44-S$5&lt;0),"",ROUND(($B44-S$5)*'점수 계산기'!$C$27+S$5*'점수 계산기'!$C$30+'점수 계산기'!$C$33,0))</f>
        <v>115</v>
      </c>
      <c r="T44" s="52">
        <f>IF(OR($B44-T$5&gt;74, $B44-T$5=73, $B44-T$5=1, $B44-T$5&lt;0),"",ROUND(($B44-T$5)*'점수 계산기'!$C$27+T$5*'점수 계산기'!$C$30+'점수 계산기'!$C$33,0))</f>
        <v>115</v>
      </c>
      <c r="U44" s="52">
        <f>IF(OR($B44-U$5&gt;74, $B44-U$5=73, $B44-U$5=1, $B44-U$5&lt;0),"",ROUND(($B44-U$5)*'점수 계산기'!$C$27+U$5*'점수 계산기'!$C$30+'점수 계산기'!$C$33,0))</f>
        <v>115</v>
      </c>
      <c r="V44" s="52">
        <f>IF(OR($B44-V$5&gt;74, $B44-V$5=73, $B44-V$5=1, $B44-V$5&lt;0),"",ROUND(($B44-V$5)*'점수 계산기'!$C$27+V$5*'점수 계산기'!$C$30+'점수 계산기'!$C$33,0))</f>
        <v>115</v>
      </c>
      <c r="W44" s="52">
        <f>IF(OR($B44-W$5&gt;74, $B44-W$5=73, $B44-W$5=1, $B44-W$5&lt;0),"",ROUND(($B44-W$5)*'점수 계산기'!$C$27+W$5*'점수 계산기'!$C$30+'점수 계산기'!$C$33,0))</f>
        <v>115</v>
      </c>
      <c r="X44" s="52">
        <f>IF(OR($B44-X$5&gt;74, $B44-X$5=73, $B44-X$5=1, $B44-X$5&lt;0),"",ROUND(($B44-X$5)*'점수 계산기'!$C$27+X$5*'점수 계산기'!$C$30+'점수 계산기'!$C$33,0))</f>
        <v>115</v>
      </c>
      <c r="Y44" s="52">
        <f>IF(OR($B44-Y$5&gt;74, $B44-Y$5=73, $B44-Y$5=1, $B44-Y$5&lt;0),"",ROUND(($B44-Y$5)*'점수 계산기'!$C$27+Y$5*'점수 계산기'!$C$30+'점수 계산기'!$C$33,0))</f>
        <v>115</v>
      </c>
      <c r="Z44" s="52">
        <f>IF(OR($B44-Z$5&gt;74, $B44-Z$5=73, $B44-Z$5=1, $B44-Z$5&lt;0),"",ROUND(($B44-Z$5)*'점수 계산기'!$C$27+Z$5*'점수 계산기'!$C$30+'점수 계산기'!$C$33,0))</f>
        <v>115</v>
      </c>
      <c r="AA44" s="59">
        <f>IF(OR($B44-AA$5&gt;74, $B44-AA$5=73, $B44-AA$5=1, $B44-AA$5&lt;0),"",ROUND(($B44-AA$5)*'점수 계산기'!$C$27+AA$5*'점수 계산기'!$C$30+'점수 계산기'!$C$33,0))</f>
        <v>114</v>
      </c>
      <c r="AB44" s="10"/>
      <c r="AC44" s="10">
        <f t="shared" si="6"/>
        <v>114</v>
      </c>
      <c r="AD44" s="10">
        <f t="shared" si="7"/>
        <v>116</v>
      </c>
      <c r="AE44" s="10" t="str">
        <f t="shared" si="8"/>
        <v>114 ~ 116</v>
      </c>
      <c r="AF44" s="10">
        <f t="shared" si="4"/>
        <v>4</v>
      </c>
      <c r="AG44" s="10">
        <f t="shared" si="4"/>
        <v>4</v>
      </c>
      <c r="AH44" s="10">
        <f t="shared" si="5"/>
        <v>4</v>
      </c>
      <c r="AI44" s="10" t="str">
        <f t="shared" si="0"/>
        <v>4등급</v>
      </c>
      <c r="AJ44" s="11" t="e">
        <f>IF(AC44=AD44,VLOOKUP(AE44,'인원 입력 기능'!$B$5:$F$102,6,0), VLOOKUP(AC44,'인원 입력 기능'!$B$5:$F$102,6,0)&amp;" ~ "&amp;VLOOKUP(AD44,'인원 입력 기능'!$B$5:$F$102,6,0))</f>
        <v>#REF!</v>
      </c>
    </row>
    <row r="45" spans="1:36" ht="21" customHeight="1" x14ac:dyDescent="0.45">
      <c r="A45" s="7"/>
      <c r="B45" s="85">
        <v>61</v>
      </c>
      <c r="C45" s="64">
        <f>IF(OR($B45-C$5&gt;74, $B45-C$5=73, $B45-C$5=1, $B45-C$5&lt;0),"",ROUND(($B45-C$5)*'점수 계산기'!$C$27+C$5*'점수 계산기'!$C$30+'점수 계산기'!$C$33,0))</f>
        <v>115</v>
      </c>
      <c r="D45" s="52">
        <f>IF(OR($B45-D$5&gt;74, $B45-D$5=73, $B45-D$5=1, $B45-D$5&lt;0),"",ROUND(($B45-D$5)*'점수 계산기'!$C$27+D$5*'점수 계산기'!$C$30+'점수 계산기'!$C$33,0))</f>
        <v>115</v>
      </c>
      <c r="E45" s="52">
        <f>IF(OR($B45-E$5&gt;74, $B45-E$5=73, $B45-E$5=1, $B45-E$5&lt;0),"",ROUND(($B45-E$5)*'점수 계산기'!$C$27+E$5*'점수 계산기'!$C$30+'점수 계산기'!$C$33,0))</f>
        <v>115</v>
      </c>
      <c r="F45" s="52">
        <f>IF(OR($B45-F$5&gt;74, $B45-F$5=73, $B45-F$5=1, $B45-F$5&lt;0),"",ROUND(($B45-F$5)*'점수 계산기'!$C$27+F$5*'점수 계산기'!$C$30+'점수 계산기'!$C$33,0))</f>
        <v>115</v>
      </c>
      <c r="G45" s="52">
        <f>IF(OR($B45-G$5&gt;74, $B45-G$5=73, $B45-G$5=1, $B45-G$5&lt;0),"",ROUND(($B45-G$5)*'점수 계산기'!$C$27+G$5*'점수 계산기'!$C$30+'점수 계산기'!$C$33,0))</f>
        <v>115</v>
      </c>
      <c r="H45" s="52">
        <f>IF(OR($B45-H$5&gt;74, $B45-H$5=73, $B45-H$5=1, $B45-H$5&lt;0),"",ROUND(($B45-H$5)*'점수 계산기'!$C$27+H$5*'점수 계산기'!$C$30+'점수 계산기'!$C$33,0))</f>
        <v>115</v>
      </c>
      <c r="I45" s="52">
        <f>IF(OR($B45-I$5&gt;74, $B45-I$5=73, $B45-I$5=1, $B45-I$5&lt;0),"",ROUND(($B45-I$5)*'점수 계산기'!$C$27+I$5*'점수 계산기'!$C$30+'점수 계산기'!$C$33,0))</f>
        <v>115</v>
      </c>
      <c r="J45" s="52">
        <f>IF(OR($B45-J$5&gt;74, $B45-J$5=73, $B45-J$5=1, $B45-J$5&lt;0),"",ROUND(($B45-J$5)*'점수 계산기'!$C$27+J$5*'점수 계산기'!$C$30+'점수 계산기'!$C$33,0))</f>
        <v>115</v>
      </c>
      <c r="K45" s="52">
        <f>IF(OR($B45-K$5&gt;74, $B45-K$5=73, $B45-K$5=1, $B45-K$5&lt;0),"",ROUND(($B45-K$5)*'점수 계산기'!$C$27+K$5*'점수 계산기'!$C$30+'점수 계산기'!$C$33,0))</f>
        <v>115</v>
      </c>
      <c r="L45" s="52">
        <f>IF(OR($B45-L$5&gt;74, $B45-L$5=73, $B45-L$5=1, $B45-L$5&lt;0),"",ROUND(($B45-L$5)*'점수 계산기'!$C$27+L$5*'점수 계산기'!$C$30+'점수 계산기'!$C$33,0))</f>
        <v>115</v>
      </c>
      <c r="M45" s="52">
        <f>IF(OR($B45-M$5&gt;74, $B45-M$5=73, $B45-M$5=1, $B45-M$5&lt;0),"",ROUND(($B45-M$5)*'점수 계산기'!$C$27+M$5*'점수 계산기'!$C$30+'점수 계산기'!$C$33,0))</f>
        <v>115</v>
      </c>
      <c r="N45" s="52">
        <f>IF(OR($B45-N$5&gt;74, $B45-N$5=73, $B45-N$5=1, $B45-N$5&lt;0),"",ROUND(($B45-N$5)*'점수 계산기'!$C$27+N$5*'점수 계산기'!$C$30+'점수 계산기'!$C$33,0))</f>
        <v>115</v>
      </c>
      <c r="O45" s="52">
        <f>IF(OR($B45-O$5&gt;74, $B45-O$5=73, $B45-O$5=1, $B45-O$5&lt;0),"",ROUND(($B45-O$5)*'점수 계산기'!$C$27+O$5*'점수 계산기'!$C$30+'점수 계산기'!$C$33,0))</f>
        <v>114</v>
      </c>
      <c r="P45" s="52">
        <f>IF(OR($B45-P$5&gt;74, $B45-P$5=73, $B45-P$5=1, $B45-P$5&lt;0),"",ROUND(($B45-P$5)*'점수 계산기'!$C$27+P$5*'점수 계산기'!$C$30+'점수 계산기'!$C$33,0))</f>
        <v>114</v>
      </c>
      <c r="Q45" s="52">
        <f>IF(OR($B45-Q$5&gt;74, $B45-Q$5=73, $B45-Q$5=1, $B45-Q$5&lt;0),"",ROUND(($B45-Q$5)*'점수 계산기'!$C$27+Q$5*'점수 계산기'!$C$30+'점수 계산기'!$C$33,0))</f>
        <v>114</v>
      </c>
      <c r="R45" s="52">
        <f>IF(OR($B45-R$5&gt;74, $B45-R$5=73, $B45-R$5=1, $B45-R$5&lt;0),"",ROUND(($B45-R$5)*'점수 계산기'!$C$27+R$5*'점수 계산기'!$C$30+'점수 계산기'!$C$33,0))</f>
        <v>114</v>
      </c>
      <c r="S45" s="52">
        <f>IF(OR($B45-S$5&gt;74, $B45-S$5=73, $B45-S$5=1, $B45-S$5&lt;0),"",ROUND(($B45-S$5)*'점수 계산기'!$C$27+S$5*'점수 계산기'!$C$30+'점수 계산기'!$C$33,0))</f>
        <v>114</v>
      </c>
      <c r="T45" s="52">
        <f>IF(OR($B45-T$5&gt;74, $B45-T$5=73, $B45-T$5=1, $B45-T$5&lt;0),"",ROUND(($B45-T$5)*'점수 계산기'!$C$27+T$5*'점수 계산기'!$C$30+'점수 계산기'!$C$33,0))</f>
        <v>114</v>
      </c>
      <c r="U45" s="52">
        <f>IF(OR($B45-U$5&gt;74, $B45-U$5=73, $B45-U$5=1, $B45-U$5&lt;0),"",ROUND(($B45-U$5)*'점수 계산기'!$C$27+U$5*'점수 계산기'!$C$30+'점수 계산기'!$C$33,0))</f>
        <v>114</v>
      </c>
      <c r="V45" s="52">
        <f>IF(OR($B45-V$5&gt;74, $B45-V$5=73, $B45-V$5=1, $B45-V$5&lt;0),"",ROUND(($B45-V$5)*'점수 계산기'!$C$27+V$5*'점수 계산기'!$C$30+'점수 계산기'!$C$33,0))</f>
        <v>114</v>
      </c>
      <c r="W45" s="52">
        <f>IF(OR($B45-W$5&gt;74, $B45-W$5=73, $B45-W$5=1, $B45-W$5&lt;0),"",ROUND(($B45-W$5)*'점수 계산기'!$C$27+W$5*'점수 계산기'!$C$30+'점수 계산기'!$C$33,0))</f>
        <v>114</v>
      </c>
      <c r="X45" s="52">
        <f>IF(OR($B45-X$5&gt;74, $B45-X$5=73, $B45-X$5=1, $B45-X$5&lt;0),"",ROUND(($B45-X$5)*'점수 계산기'!$C$27+X$5*'점수 계산기'!$C$30+'점수 계산기'!$C$33,0))</f>
        <v>114</v>
      </c>
      <c r="Y45" s="52">
        <f>IF(OR($B45-Y$5&gt;74, $B45-Y$5=73, $B45-Y$5=1, $B45-Y$5&lt;0),"",ROUND(($B45-Y$5)*'점수 계산기'!$C$27+Y$5*'점수 계산기'!$C$30+'점수 계산기'!$C$33,0))</f>
        <v>114</v>
      </c>
      <c r="Z45" s="52">
        <f>IF(OR($B45-Z$5&gt;74, $B45-Z$5=73, $B45-Z$5=1, $B45-Z$5&lt;0),"",ROUND(($B45-Z$5)*'점수 계산기'!$C$27+Z$5*'점수 계산기'!$C$30+'점수 계산기'!$C$33,0))</f>
        <v>114</v>
      </c>
      <c r="AA45" s="59">
        <f>IF(OR($B45-AA$5&gt;74, $B45-AA$5=73, $B45-AA$5=1, $B45-AA$5&lt;0),"",ROUND(($B45-AA$5)*'점수 계산기'!$C$27+AA$5*'점수 계산기'!$C$30+'점수 계산기'!$C$33,0))</f>
        <v>114</v>
      </c>
      <c r="AB45" s="10"/>
      <c r="AC45" s="10">
        <f t="shared" si="6"/>
        <v>114</v>
      </c>
      <c r="AD45" s="10">
        <f t="shared" si="7"/>
        <v>115</v>
      </c>
      <c r="AE45" s="10" t="str">
        <f t="shared" si="8"/>
        <v>114 ~ 115</v>
      </c>
      <c r="AF45" s="10">
        <f t="shared" si="4"/>
        <v>4</v>
      </c>
      <c r="AG45" s="10">
        <f t="shared" si="4"/>
        <v>4</v>
      </c>
      <c r="AH45" s="10">
        <f t="shared" si="5"/>
        <v>4</v>
      </c>
      <c r="AI45" s="10" t="str">
        <f t="shared" si="0"/>
        <v>4등급</v>
      </c>
      <c r="AJ45" s="11" t="e">
        <f>IF(AC45=AD45,VLOOKUP(AE45,'인원 입력 기능'!$B$5:$F$102,6,0), VLOOKUP(AC45,'인원 입력 기능'!$B$5:$F$102,6,0)&amp;" ~ "&amp;VLOOKUP(AD45,'인원 입력 기능'!$B$5:$F$102,6,0))</f>
        <v>#REF!</v>
      </c>
    </row>
    <row r="46" spans="1:36" ht="21" customHeight="1" x14ac:dyDescent="0.45">
      <c r="A46" s="7"/>
      <c r="B46" s="81">
        <v>60</v>
      </c>
      <c r="C46" s="60">
        <f>IF(OR($B46-C$5&gt;74, $B46-C$5=73, $B46-C$5=1, $B46-C$5&lt;0),"",ROUND(($B46-C$5)*'점수 계산기'!$C$27+C$5*'점수 계산기'!$C$30+'점수 계산기'!$C$33,0))</f>
        <v>115</v>
      </c>
      <c r="D46" s="48">
        <f>IF(OR($B46-D$5&gt;74, $B46-D$5=73, $B46-D$5=1, $B46-D$5&lt;0),"",ROUND(($B46-D$5)*'점수 계산기'!$C$27+D$5*'점수 계산기'!$C$30+'점수 계산기'!$C$33,0))</f>
        <v>114</v>
      </c>
      <c r="E46" s="48">
        <f>IF(OR($B46-E$5&gt;74, $B46-E$5=73, $B46-E$5=1, $B46-E$5&lt;0),"",ROUND(($B46-E$5)*'점수 계산기'!$C$27+E$5*'점수 계산기'!$C$30+'점수 계산기'!$C$33,0))</f>
        <v>114</v>
      </c>
      <c r="F46" s="48">
        <f>IF(OR($B46-F$5&gt;74, $B46-F$5=73, $B46-F$5=1, $B46-F$5&lt;0),"",ROUND(($B46-F$5)*'점수 계산기'!$C$27+F$5*'점수 계산기'!$C$30+'점수 계산기'!$C$33,0))</f>
        <v>114</v>
      </c>
      <c r="G46" s="48">
        <f>IF(OR($B46-G$5&gt;74, $B46-G$5=73, $B46-G$5=1, $B46-G$5&lt;0),"",ROUND(($B46-G$5)*'점수 계산기'!$C$27+G$5*'점수 계산기'!$C$30+'점수 계산기'!$C$33,0))</f>
        <v>114</v>
      </c>
      <c r="H46" s="48">
        <f>IF(OR($B46-H$5&gt;74, $B46-H$5=73, $B46-H$5=1, $B46-H$5&lt;0),"",ROUND(($B46-H$5)*'점수 계산기'!$C$27+H$5*'점수 계산기'!$C$30+'점수 계산기'!$C$33,0))</f>
        <v>114</v>
      </c>
      <c r="I46" s="48">
        <f>IF(OR($B46-I$5&gt;74, $B46-I$5=73, $B46-I$5=1, $B46-I$5&lt;0),"",ROUND(($B46-I$5)*'점수 계산기'!$C$27+I$5*'점수 계산기'!$C$30+'점수 계산기'!$C$33,0))</f>
        <v>114</v>
      </c>
      <c r="J46" s="48">
        <f>IF(OR($B46-J$5&gt;74, $B46-J$5=73, $B46-J$5=1, $B46-J$5&lt;0),"",ROUND(($B46-J$5)*'점수 계산기'!$C$27+J$5*'점수 계산기'!$C$30+'점수 계산기'!$C$33,0))</f>
        <v>114</v>
      </c>
      <c r="K46" s="48">
        <f>IF(OR($B46-K$5&gt;74, $B46-K$5=73, $B46-K$5=1, $B46-K$5&lt;0),"",ROUND(($B46-K$5)*'점수 계산기'!$C$27+K$5*'점수 계산기'!$C$30+'점수 계산기'!$C$33,0))</f>
        <v>114</v>
      </c>
      <c r="L46" s="48">
        <f>IF(OR($B46-L$5&gt;74, $B46-L$5=73, $B46-L$5=1, $B46-L$5&lt;0),"",ROUND(($B46-L$5)*'점수 계산기'!$C$27+L$5*'점수 계산기'!$C$30+'점수 계산기'!$C$33,0))</f>
        <v>114</v>
      </c>
      <c r="M46" s="48">
        <f>IF(OR($B46-M$5&gt;74, $B46-M$5=73, $B46-M$5=1, $B46-M$5&lt;0),"",ROUND(($B46-M$5)*'점수 계산기'!$C$27+M$5*'점수 계산기'!$C$30+'점수 계산기'!$C$33,0))</f>
        <v>114</v>
      </c>
      <c r="N46" s="48">
        <f>IF(OR($B46-N$5&gt;74, $B46-N$5=73, $B46-N$5=1, $B46-N$5&lt;0),"",ROUND(($B46-N$5)*'점수 계산기'!$C$27+N$5*'점수 계산기'!$C$30+'점수 계산기'!$C$33,0))</f>
        <v>114</v>
      </c>
      <c r="O46" s="48">
        <f>IF(OR($B46-O$5&gt;74, $B46-O$5=73, $B46-O$5=1, $B46-O$5&lt;0),"",ROUND(($B46-O$5)*'점수 계산기'!$C$27+O$5*'점수 계산기'!$C$30+'점수 계산기'!$C$33,0))</f>
        <v>114</v>
      </c>
      <c r="P46" s="48">
        <f>IF(OR($B46-P$5&gt;74, $B46-P$5=73, $B46-P$5=1, $B46-P$5&lt;0),"",ROUND(($B46-P$5)*'점수 계산기'!$C$27+P$5*'점수 계산기'!$C$30+'점수 계산기'!$C$33,0))</f>
        <v>114</v>
      </c>
      <c r="Q46" s="48">
        <f>IF(OR($B46-Q$5&gt;74, $B46-Q$5=73, $B46-Q$5=1, $B46-Q$5&lt;0),"",ROUND(($B46-Q$5)*'점수 계산기'!$C$27+Q$5*'점수 계산기'!$C$30+'점수 계산기'!$C$33,0))</f>
        <v>114</v>
      </c>
      <c r="R46" s="48">
        <f>IF(OR($B46-R$5&gt;74, $B46-R$5=73, $B46-R$5=1, $B46-R$5&lt;0),"",ROUND(($B46-R$5)*'점수 계산기'!$C$27+R$5*'점수 계산기'!$C$30+'점수 계산기'!$C$33,0))</f>
        <v>113</v>
      </c>
      <c r="S46" s="48">
        <f>IF(OR($B46-S$5&gt;74, $B46-S$5=73, $B46-S$5=1, $B46-S$5&lt;0),"",ROUND(($B46-S$5)*'점수 계산기'!$C$27+S$5*'점수 계산기'!$C$30+'점수 계산기'!$C$33,0))</f>
        <v>113</v>
      </c>
      <c r="T46" s="48">
        <f>IF(OR($B46-T$5&gt;74, $B46-T$5=73, $B46-T$5=1, $B46-T$5&lt;0),"",ROUND(($B46-T$5)*'점수 계산기'!$C$27+T$5*'점수 계산기'!$C$30+'점수 계산기'!$C$33,0))</f>
        <v>113</v>
      </c>
      <c r="U46" s="48">
        <f>IF(OR($B46-U$5&gt;74, $B46-U$5=73, $B46-U$5=1, $B46-U$5&lt;0),"",ROUND(($B46-U$5)*'점수 계산기'!$C$27+U$5*'점수 계산기'!$C$30+'점수 계산기'!$C$33,0))</f>
        <v>113</v>
      </c>
      <c r="V46" s="48">
        <f>IF(OR($B46-V$5&gt;74, $B46-V$5=73, $B46-V$5=1, $B46-V$5&lt;0),"",ROUND(($B46-V$5)*'점수 계산기'!$C$27+V$5*'점수 계산기'!$C$30+'점수 계산기'!$C$33,0))</f>
        <v>113</v>
      </c>
      <c r="W46" s="48">
        <f>IF(OR($B46-W$5&gt;74, $B46-W$5=73, $B46-W$5=1, $B46-W$5&lt;0),"",ROUND(($B46-W$5)*'점수 계산기'!$C$27+W$5*'점수 계산기'!$C$30+'점수 계산기'!$C$33,0))</f>
        <v>113</v>
      </c>
      <c r="X46" s="48">
        <f>IF(OR($B46-X$5&gt;74, $B46-X$5=73, $B46-X$5=1, $B46-X$5&lt;0),"",ROUND(($B46-X$5)*'점수 계산기'!$C$27+X$5*'점수 계산기'!$C$30+'점수 계산기'!$C$33,0))</f>
        <v>113</v>
      </c>
      <c r="Y46" s="48">
        <f>IF(OR($B46-Y$5&gt;74, $B46-Y$5=73, $B46-Y$5=1, $B46-Y$5&lt;0),"",ROUND(($B46-Y$5)*'점수 계산기'!$C$27+Y$5*'점수 계산기'!$C$30+'점수 계산기'!$C$33,0))</f>
        <v>113</v>
      </c>
      <c r="Z46" s="48">
        <f>IF(OR($B46-Z$5&gt;74, $B46-Z$5=73, $B46-Z$5=1, $B46-Z$5&lt;0),"",ROUND(($B46-Z$5)*'점수 계산기'!$C$27+Z$5*'점수 계산기'!$C$30+'점수 계산기'!$C$33,0))</f>
        <v>113</v>
      </c>
      <c r="AA46" s="55">
        <f>IF(OR($B46-AA$5&gt;74, $B46-AA$5=73, $B46-AA$5=1, $B46-AA$5&lt;0),"",ROUND(($B46-AA$5)*'점수 계산기'!$C$27+AA$5*'점수 계산기'!$C$30+'점수 계산기'!$C$33,0))</f>
        <v>113</v>
      </c>
      <c r="AB46" s="10"/>
      <c r="AC46" s="10">
        <f t="shared" si="6"/>
        <v>113</v>
      </c>
      <c r="AD46" s="10">
        <f t="shared" si="7"/>
        <v>115</v>
      </c>
      <c r="AE46" s="10" t="str">
        <f t="shared" si="8"/>
        <v>113 ~ 115</v>
      </c>
      <c r="AF46" s="10">
        <f t="shared" si="4"/>
        <v>4</v>
      </c>
      <c r="AG46" s="10">
        <f t="shared" si="4"/>
        <v>4</v>
      </c>
      <c r="AH46" s="10">
        <f t="shared" si="5"/>
        <v>4</v>
      </c>
      <c r="AI46" s="10" t="str">
        <f t="shared" si="0"/>
        <v>4등급</v>
      </c>
      <c r="AJ46" s="11" t="e">
        <f>IF(AC46=AD46,VLOOKUP(AE46,'인원 입력 기능'!$B$5:$F$102,6,0), VLOOKUP(AC46,'인원 입력 기능'!$B$5:$F$102,6,0)&amp;" ~ "&amp;VLOOKUP(AD46,'인원 입력 기능'!$B$5:$F$102,6,0))</f>
        <v>#REF!</v>
      </c>
    </row>
    <row r="47" spans="1:36" ht="21" customHeight="1" x14ac:dyDescent="0.45">
      <c r="A47" s="7"/>
      <c r="B47" s="81">
        <v>59</v>
      </c>
      <c r="C47" s="60">
        <f>IF(OR($B47-C$5&gt;74, $B47-C$5=73, $B47-C$5=1, $B47-C$5&lt;0),"",ROUND(($B47-C$5)*'점수 계산기'!$C$27+C$5*'점수 계산기'!$C$30+'점수 계산기'!$C$33,0))</f>
        <v>114</v>
      </c>
      <c r="D47" s="48">
        <f>IF(OR($B47-D$5&gt;74, $B47-D$5=73, $B47-D$5=1, $B47-D$5&lt;0),"",ROUND(($B47-D$5)*'점수 계산기'!$C$27+D$5*'점수 계산기'!$C$30+'점수 계산기'!$C$33,0))</f>
        <v>114</v>
      </c>
      <c r="E47" s="48">
        <f>IF(OR($B47-E$5&gt;74, $B47-E$5=73, $B47-E$5=1, $B47-E$5&lt;0),"",ROUND(($B47-E$5)*'점수 계산기'!$C$27+E$5*'점수 계산기'!$C$30+'점수 계산기'!$C$33,0))</f>
        <v>114</v>
      </c>
      <c r="F47" s="48">
        <f>IF(OR($B47-F$5&gt;74, $B47-F$5=73, $B47-F$5=1, $B47-F$5&lt;0),"",ROUND(($B47-F$5)*'점수 계산기'!$C$27+F$5*'점수 계산기'!$C$30+'점수 계산기'!$C$33,0))</f>
        <v>113</v>
      </c>
      <c r="G47" s="48">
        <f>IF(OR($B47-G$5&gt;74, $B47-G$5=73, $B47-G$5=1, $B47-G$5&lt;0),"",ROUND(($B47-G$5)*'점수 계산기'!$C$27+G$5*'점수 계산기'!$C$30+'점수 계산기'!$C$33,0))</f>
        <v>113</v>
      </c>
      <c r="H47" s="48">
        <f>IF(OR($B47-H$5&gt;74, $B47-H$5=73, $B47-H$5=1, $B47-H$5&lt;0),"",ROUND(($B47-H$5)*'점수 계산기'!$C$27+H$5*'점수 계산기'!$C$30+'점수 계산기'!$C$33,0))</f>
        <v>113</v>
      </c>
      <c r="I47" s="48">
        <f>IF(OR($B47-I$5&gt;74, $B47-I$5=73, $B47-I$5=1, $B47-I$5&lt;0),"",ROUND(($B47-I$5)*'점수 계산기'!$C$27+I$5*'점수 계산기'!$C$30+'점수 계산기'!$C$33,0))</f>
        <v>113</v>
      </c>
      <c r="J47" s="48">
        <f>IF(OR($B47-J$5&gt;74, $B47-J$5=73, $B47-J$5=1, $B47-J$5&lt;0),"",ROUND(($B47-J$5)*'점수 계산기'!$C$27+J$5*'점수 계산기'!$C$30+'점수 계산기'!$C$33,0))</f>
        <v>113</v>
      </c>
      <c r="K47" s="48">
        <f>IF(OR($B47-K$5&gt;74, $B47-K$5=73, $B47-K$5=1, $B47-K$5&lt;0),"",ROUND(($B47-K$5)*'점수 계산기'!$C$27+K$5*'점수 계산기'!$C$30+'점수 계산기'!$C$33,0))</f>
        <v>113</v>
      </c>
      <c r="L47" s="48">
        <f>IF(OR($B47-L$5&gt;74, $B47-L$5=73, $B47-L$5=1, $B47-L$5&lt;0),"",ROUND(($B47-L$5)*'점수 계산기'!$C$27+L$5*'점수 계산기'!$C$30+'점수 계산기'!$C$33,0))</f>
        <v>113</v>
      </c>
      <c r="M47" s="48">
        <f>IF(OR($B47-M$5&gt;74, $B47-M$5=73, $B47-M$5=1, $B47-M$5&lt;0),"",ROUND(($B47-M$5)*'점수 계산기'!$C$27+M$5*'점수 계산기'!$C$30+'점수 계산기'!$C$33,0))</f>
        <v>113</v>
      </c>
      <c r="N47" s="48">
        <f>IF(OR($B47-N$5&gt;74, $B47-N$5=73, $B47-N$5=1, $B47-N$5&lt;0),"",ROUND(($B47-N$5)*'점수 계산기'!$C$27+N$5*'점수 계산기'!$C$30+'점수 계산기'!$C$33,0))</f>
        <v>113</v>
      </c>
      <c r="O47" s="48">
        <f>IF(OR($B47-O$5&gt;74, $B47-O$5=73, $B47-O$5=1, $B47-O$5&lt;0),"",ROUND(($B47-O$5)*'점수 계산기'!$C$27+O$5*'점수 계산기'!$C$30+'점수 계산기'!$C$33,0))</f>
        <v>113</v>
      </c>
      <c r="P47" s="48">
        <f>IF(OR($B47-P$5&gt;74, $B47-P$5=73, $B47-P$5=1, $B47-P$5&lt;0),"",ROUND(($B47-P$5)*'점수 계산기'!$C$27+P$5*'점수 계산기'!$C$30+'점수 계산기'!$C$33,0))</f>
        <v>113</v>
      </c>
      <c r="Q47" s="48">
        <f>IF(OR($B47-Q$5&gt;74, $B47-Q$5=73, $B47-Q$5=1, $B47-Q$5&lt;0),"",ROUND(($B47-Q$5)*'점수 계산기'!$C$27+Q$5*'점수 계산기'!$C$30+'점수 계산기'!$C$33,0))</f>
        <v>113</v>
      </c>
      <c r="R47" s="48">
        <f>IF(OR($B47-R$5&gt;74, $B47-R$5=73, $B47-R$5=1, $B47-R$5&lt;0),"",ROUND(($B47-R$5)*'점수 계산기'!$C$27+R$5*'점수 계산기'!$C$30+'점수 계산기'!$C$33,0))</f>
        <v>113</v>
      </c>
      <c r="S47" s="48">
        <f>IF(OR($B47-S$5&gt;74, $B47-S$5=73, $B47-S$5=1, $B47-S$5&lt;0),"",ROUND(($B47-S$5)*'점수 계산기'!$C$27+S$5*'점수 계산기'!$C$30+'점수 계산기'!$C$33,0))</f>
        <v>113</v>
      </c>
      <c r="T47" s="48">
        <f>IF(OR($B47-T$5&gt;74, $B47-T$5=73, $B47-T$5=1, $B47-T$5&lt;0),"",ROUND(($B47-T$5)*'점수 계산기'!$C$27+T$5*'점수 계산기'!$C$30+'점수 계산기'!$C$33,0))</f>
        <v>113</v>
      </c>
      <c r="U47" s="48">
        <f>IF(OR($B47-U$5&gt;74, $B47-U$5=73, $B47-U$5=1, $B47-U$5&lt;0),"",ROUND(($B47-U$5)*'점수 계산기'!$C$27+U$5*'점수 계산기'!$C$30+'점수 계산기'!$C$33,0))</f>
        <v>112</v>
      </c>
      <c r="V47" s="48">
        <f>IF(OR($B47-V$5&gt;74, $B47-V$5=73, $B47-V$5=1, $B47-V$5&lt;0),"",ROUND(($B47-V$5)*'점수 계산기'!$C$27+V$5*'점수 계산기'!$C$30+'점수 계산기'!$C$33,0))</f>
        <v>112</v>
      </c>
      <c r="W47" s="48">
        <f>IF(OR($B47-W$5&gt;74, $B47-W$5=73, $B47-W$5=1, $B47-W$5&lt;0),"",ROUND(($B47-W$5)*'점수 계산기'!$C$27+W$5*'점수 계산기'!$C$30+'점수 계산기'!$C$33,0))</f>
        <v>112</v>
      </c>
      <c r="X47" s="48">
        <f>IF(OR($B47-X$5&gt;74, $B47-X$5=73, $B47-X$5=1, $B47-X$5&lt;0),"",ROUND(($B47-X$5)*'점수 계산기'!$C$27+X$5*'점수 계산기'!$C$30+'점수 계산기'!$C$33,0))</f>
        <v>112</v>
      </c>
      <c r="Y47" s="48">
        <f>IF(OR($B47-Y$5&gt;74, $B47-Y$5=73, $B47-Y$5=1, $B47-Y$5&lt;0),"",ROUND(($B47-Y$5)*'점수 계산기'!$C$27+Y$5*'점수 계산기'!$C$30+'점수 계산기'!$C$33,0))</f>
        <v>112</v>
      </c>
      <c r="Z47" s="48">
        <f>IF(OR($B47-Z$5&gt;74, $B47-Z$5=73, $B47-Z$5=1, $B47-Z$5&lt;0),"",ROUND(($B47-Z$5)*'점수 계산기'!$C$27+Z$5*'점수 계산기'!$C$30+'점수 계산기'!$C$33,0))</f>
        <v>112</v>
      </c>
      <c r="AA47" s="55">
        <f>IF(OR($B47-AA$5&gt;74, $B47-AA$5=73, $B47-AA$5=1, $B47-AA$5&lt;0),"",ROUND(($B47-AA$5)*'점수 계산기'!$C$27+AA$5*'점수 계산기'!$C$30+'점수 계산기'!$C$33,0))</f>
        <v>112</v>
      </c>
      <c r="AB47" s="10"/>
      <c r="AC47" s="10">
        <f t="shared" si="6"/>
        <v>112</v>
      </c>
      <c r="AD47" s="10">
        <f t="shared" si="7"/>
        <v>114</v>
      </c>
      <c r="AE47" s="10" t="str">
        <f t="shared" si="8"/>
        <v>112 ~ 114</v>
      </c>
      <c r="AF47" s="10">
        <f t="shared" si="4"/>
        <v>4</v>
      </c>
      <c r="AG47" s="10">
        <f t="shared" si="4"/>
        <v>4</v>
      </c>
      <c r="AH47" s="10">
        <f t="shared" si="5"/>
        <v>4</v>
      </c>
      <c r="AI47" s="10" t="str">
        <f t="shared" si="0"/>
        <v>4등급</v>
      </c>
      <c r="AJ47" s="11" t="e">
        <f>IF(AC47=AD47,VLOOKUP(AE47,'인원 입력 기능'!$B$5:$F$102,6,0), VLOOKUP(AC47,'인원 입력 기능'!$B$5:$F$102,6,0)&amp;" ~ "&amp;VLOOKUP(AD47,'인원 입력 기능'!$B$5:$F$102,6,0))</f>
        <v>#REF!</v>
      </c>
    </row>
    <row r="48" spans="1:36" ht="21" customHeight="1" x14ac:dyDescent="0.45">
      <c r="A48" s="7"/>
      <c r="B48" s="81">
        <v>58</v>
      </c>
      <c r="C48" s="60">
        <f>IF(OR($B48-C$5&gt;74, $B48-C$5=73, $B48-C$5=1, $B48-C$5&lt;0),"",ROUND(($B48-C$5)*'점수 계산기'!$C$27+C$5*'점수 계산기'!$C$30+'점수 계산기'!$C$33,0))</f>
        <v>113</v>
      </c>
      <c r="D48" s="48">
        <f>IF(OR($B48-D$5&gt;74, $B48-D$5=73, $B48-D$5=1, $B48-D$5&lt;0),"",ROUND(($B48-D$5)*'점수 계산기'!$C$27+D$5*'점수 계산기'!$C$30+'점수 계산기'!$C$33,0))</f>
        <v>113</v>
      </c>
      <c r="E48" s="48">
        <f>IF(OR($B48-E$5&gt;74, $B48-E$5=73, $B48-E$5=1, $B48-E$5&lt;0),"",ROUND(($B48-E$5)*'점수 계산기'!$C$27+E$5*'점수 계산기'!$C$30+'점수 계산기'!$C$33,0))</f>
        <v>113</v>
      </c>
      <c r="F48" s="48">
        <f>IF(OR($B48-F$5&gt;74, $B48-F$5=73, $B48-F$5=1, $B48-F$5&lt;0),"",ROUND(($B48-F$5)*'점수 계산기'!$C$27+F$5*'점수 계산기'!$C$30+'점수 계산기'!$C$33,0))</f>
        <v>113</v>
      </c>
      <c r="G48" s="48">
        <f>IF(OR($B48-G$5&gt;74, $B48-G$5=73, $B48-G$5=1, $B48-G$5&lt;0),"",ROUND(($B48-G$5)*'점수 계산기'!$C$27+G$5*'점수 계산기'!$C$30+'점수 계산기'!$C$33,0))</f>
        <v>113</v>
      </c>
      <c r="H48" s="48">
        <f>IF(OR($B48-H$5&gt;74, $B48-H$5=73, $B48-H$5=1, $B48-H$5&lt;0),"",ROUND(($B48-H$5)*'점수 계산기'!$C$27+H$5*'점수 계산기'!$C$30+'점수 계산기'!$C$33,0))</f>
        <v>113</v>
      </c>
      <c r="I48" s="48">
        <f>IF(OR($B48-I$5&gt;74, $B48-I$5=73, $B48-I$5=1, $B48-I$5&lt;0),"",ROUND(($B48-I$5)*'점수 계산기'!$C$27+I$5*'점수 계산기'!$C$30+'점수 계산기'!$C$33,0))</f>
        <v>112</v>
      </c>
      <c r="J48" s="48">
        <f>IF(OR($B48-J$5&gt;74, $B48-J$5=73, $B48-J$5=1, $B48-J$5&lt;0),"",ROUND(($B48-J$5)*'점수 계산기'!$C$27+J$5*'점수 계산기'!$C$30+'점수 계산기'!$C$33,0))</f>
        <v>112</v>
      </c>
      <c r="K48" s="48">
        <f>IF(OR($B48-K$5&gt;74, $B48-K$5=73, $B48-K$5=1, $B48-K$5&lt;0),"",ROUND(($B48-K$5)*'점수 계산기'!$C$27+K$5*'점수 계산기'!$C$30+'점수 계산기'!$C$33,0))</f>
        <v>112</v>
      </c>
      <c r="L48" s="48">
        <f>IF(OR($B48-L$5&gt;74, $B48-L$5=73, $B48-L$5=1, $B48-L$5&lt;0),"",ROUND(($B48-L$5)*'점수 계산기'!$C$27+L$5*'점수 계산기'!$C$30+'점수 계산기'!$C$33,0))</f>
        <v>112</v>
      </c>
      <c r="M48" s="48">
        <f>IF(OR($B48-M$5&gt;74, $B48-M$5=73, $B48-M$5=1, $B48-M$5&lt;0),"",ROUND(($B48-M$5)*'점수 계산기'!$C$27+M$5*'점수 계산기'!$C$30+'점수 계산기'!$C$33,0))</f>
        <v>112</v>
      </c>
      <c r="N48" s="48">
        <f>IF(OR($B48-N$5&gt;74, $B48-N$5=73, $B48-N$5=1, $B48-N$5&lt;0),"",ROUND(($B48-N$5)*'점수 계산기'!$C$27+N$5*'점수 계산기'!$C$30+'점수 계산기'!$C$33,0))</f>
        <v>112</v>
      </c>
      <c r="O48" s="48">
        <f>IF(OR($B48-O$5&gt;74, $B48-O$5=73, $B48-O$5=1, $B48-O$5&lt;0),"",ROUND(($B48-O$5)*'점수 계산기'!$C$27+O$5*'점수 계산기'!$C$30+'점수 계산기'!$C$33,0))</f>
        <v>112</v>
      </c>
      <c r="P48" s="48">
        <f>IF(OR($B48-P$5&gt;74, $B48-P$5=73, $B48-P$5=1, $B48-P$5&lt;0),"",ROUND(($B48-P$5)*'점수 계산기'!$C$27+P$5*'점수 계산기'!$C$30+'점수 계산기'!$C$33,0))</f>
        <v>112</v>
      </c>
      <c r="Q48" s="48">
        <f>IF(OR($B48-Q$5&gt;74, $B48-Q$5=73, $B48-Q$5=1, $B48-Q$5&lt;0),"",ROUND(($B48-Q$5)*'점수 계산기'!$C$27+Q$5*'점수 계산기'!$C$30+'점수 계산기'!$C$33,0))</f>
        <v>112</v>
      </c>
      <c r="R48" s="48">
        <f>IF(OR($B48-R$5&gt;74, $B48-R$5=73, $B48-R$5=1, $B48-R$5&lt;0),"",ROUND(($B48-R$5)*'점수 계산기'!$C$27+R$5*'점수 계산기'!$C$30+'점수 계산기'!$C$33,0))</f>
        <v>112</v>
      </c>
      <c r="S48" s="48">
        <f>IF(OR($B48-S$5&gt;74, $B48-S$5=73, $B48-S$5=1, $B48-S$5&lt;0),"",ROUND(($B48-S$5)*'점수 계산기'!$C$27+S$5*'점수 계산기'!$C$30+'점수 계산기'!$C$33,0))</f>
        <v>112</v>
      </c>
      <c r="T48" s="48">
        <f>IF(OR($B48-T$5&gt;74, $B48-T$5=73, $B48-T$5=1, $B48-T$5&lt;0),"",ROUND(($B48-T$5)*'점수 계산기'!$C$27+T$5*'점수 계산기'!$C$30+'점수 계산기'!$C$33,0))</f>
        <v>112</v>
      </c>
      <c r="U48" s="48">
        <f>IF(OR($B48-U$5&gt;74, $B48-U$5=73, $B48-U$5=1, $B48-U$5&lt;0),"",ROUND(($B48-U$5)*'점수 계산기'!$C$27+U$5*'점수 계산기'!$C$30+'점수 계산기'!$C$33,0))</f>
        <v>112</v>
      </c>
      <c r="V48" s="48">
        <f>IF(OR($B48-V$5&gt;74, $B48-V$5=73, $B48-V$5=1, $B48-V$5&lt;0),"",ROUND(($B48-V$5)*'점수 계산기'!$C$27+V$5*'점수 계산기'!$C$30+'점수 계산기'!$C$33,0))</f>
        <v>112</v>
      </c>
      <c r="W48" s="48">
        <f>IF(OR($B48-W$5&gt;74, $B48-W$5=73, $B48-W$5=1, $B48-W$5&lt;0),"",ROUND(($B48-W$5)*'점수 계산기'!$C$27+W$5*'점수 계산기'!$C$30+'점수 계산기'!$C$33,0))</f>
        <v>112</v>
      </c>
      <c r="X48" s="48">
        <f>IF(OR($B48-X$5&gt;74, $B48-X$5=73, $B48-X$5=1, $B48-X$5&lt;0),"",ROUND(($B48-X$5)*'점수 계산기'!$C$27+X$5*'점수 계산기'!$C$30+'점수 계산기'!$C$33,0))</f>
        <v>111</v>
      </c>
      <c r="Y48" s="48">
        <f>IF(OR($B48-Y$5&gt;74, $B48-Y$5=73, $B48-Y$5=1, $B48-Y$5&lt;0),"",ROUND(($B48-Y$5)*'점수 계산기'!$C$27+Y$5*'점수 계산기'!$C$30+'점수 계산기'!$C$33,0))</f>
        <v>111</v>
      </c>
      <c r="Z48" s="48">
        <f>IF(OR($B48-Z$5&gt;74, $B48-Z$5=73, $B48-Z$5=1, $B48-Z$5&lt;0),"",ROUND(($B48-Z$5)*'점수 계산기'!$C$27+Z$5*'점수 계산기'!$C$30+'점수 계산기'!$C$33,0))</f>
        <v>111</v>
      </c>
      <c r="AA48" s="55">
        <f>IF(OR($B48-AA$5&gt;74, $B48-AA$5=73, $B48-AA$5=1, $B48-AA$5&lt;0),"",ROUND(($B48-AA$5)*'점수 계산기'!$C$27+AA$5*'점수 계산기'!$C$30+'점수 계산기'!$C$33,0))</f>
        <v>111</v>
      </c>
      <c r="AB48" s="10"/>
      <c r="AC48" s="10">
        <f t="shared" si="6"/>
        <v>111</v>
      </c>
      <c r="AD48" s="10">
        <f t="shared" si="7"/>
        <v>113</v>
      </c>
      <c r="AE48" s="10" t="str">
        <f t="shared" si="8"/>
        <v>111 ~ 113</v>
      </c>
      <c r="AF48" s="10">
        <f t="shared" si="4"/>
        <v>4</v>
      </c>
      <c r="AG48" s="10">
        <f t="shared" si="4"/>
        <v>4</v>
      </c>
      <c r="AH48" s="10">
        <f t="shared" si="5"/>
        <v>4</v>
      </c>
      <c r="AI48" s="10" t="str">
        <f t="shared" si="0"/>
        <v>4등급</v>
      </c>
      <c r="AJ48" s="11" t="e">
        <f>IF(AC48=AD48,VLOOKUP(AE48,'인원 입력 기능'!$B$5:$F$102,6,0), VLOOKUP(AC48,'인원 입력 기능'!$B$5:$F$102,6,0)&amp;" ~ "&amp;VLOOKUP(AD48,'인원 입력 기능'!$B$5:$F$102,6,0))</f>
        <v>#REF!</v>
      </c>
    </row>
    <row r="49" spans="1:36" ht="21" customHeight="1" x14ac:dyDescent="0.45">
      <c r="A49" s="7"/>
      <c r="B49" s="81">
        <v>57</v>
      </c>
      <c r="C49" s="60">
        <f>IF(OR($B49-C$5&gt;74, $B49-C$5=73, $B49-C$5=1, $B49-C$5&lt;0),"",ROUND(($B49-C$5)*'점수 계산기'!$C$27+C$5*'점수 계산기'!$C$30+'점수 계산기'!$C$33,0))</f>
        <v>112</v>
      </c>
      <c r="D49" s="48">
        <f>IF(OR($B49-D$5&gt;74, $B49-D$5=73, $B49-D$5=1, $B49-D$5&lt;0),"",ROUND(($B49-D$5)*'점수 계산기'!$C$27+D$5*'점수 계산기'!$C$30+'점수 계산기'!$C$33,0))</f>
        <v>112</v>
      </c>
      <c r="E49" s="48">
        <f>IF(OR($B49-E$5&gt;74, $B49-E$5=73, $B49-E$5=1, $B49-E$5&lt;0),"",ROUND(($B49-E$5)*'점수 계산기'!$C$27+E$5*'점수 계산기'!$C$30+'점수 계산기'!$C$33,0))</f>
        <v>112</v>
      </c>
      <c r="F49" s="48">
        <f>IF(OR($B49-F$5&gt;74, $B49-F$5=73, $B49-F$5=1, $B49-F$5&lt;0),"",ROUND(($B49-F$5)*'점수 계산기'!$C$27+F$5*'점수 계산기'!$C$30+'점수 계산기'!$C$33,0))</f>
        <v>112</v>
      </c>
      <c r="G49" s="48">
        <f>IF(OR($B49-G$5&gt;74, $B49-G$5=73, $B49-G$5=1, $B49-G$5&lt;0),"",ROUND(($B49-G$5)*'점수 계산기'!$C$27+G$5*'점수 계산기'!$C$30+'점수 계산기'!$C$33,0))</f>
        <v>112</v>
      </c>
      <c r="H49" s="48">
        <f>IF(OR($B49-H$5&gt;74, $B49-H$5=73, $B49-H$5=1, $B49-H$5&lt;0),"",ROUND(($B49-H$5)*'점수 계산기'!$C$27+H$5*'점수 계산기'!$C$30+'점수 계산기'!$C$33,0))</f>
        <v>112</v>
      </c>
      <c r="I49" s="48">
        <f>IF(OR($B49-I$5&gt;74, $B49-I$5=73, $B49-I$5=1, $B49-I$5&lt;0),"",ROUND(($B49-I$5)*'점수 계산기'!$C$27+I$5*'점수 계산기'!$C$30+'점수 계산기'!$C$33,0))</f>
        <v>112</v>
      </c>
      <c r="J49" s="48">
        <f>IF(OR($B49-J$5&gt;74, $B49-J$5=73, $B49-J$5=1, $B49-J$5&lt;0),"",ROUND(($B49-J$5)*'점수 계산기'!$C$27+J$5*'점수 계산기'!$C$30+'점수 계산기'!$C$33,0))</f>
        <v>112</v>
      </c>
      <c r="K49" s="48">
        <f>IF(OR($B49-K$5&gt;74, $B49-K$5=73, $B49-K$5=1, $B49-K$5&lt;0),"",ROUND(($B49-K$5)*'점수 계산기'!$C$27+K$5*'점수 계산기'!$C$30+'점수 계산기'!$C$33,0))</f>
        <v>112</v>
      </c>
      <c r="L49" s="48">
        <f>IF(OR($B49-L$5&gt;74, $B49-L$5=73, $B49-L$5=1, $B49-L$5&lt;0),"",ROUND(($B49-L$5)*'점수 계산기'!$C$27+L$5*'점수 계산기'!$C$30+'점수 계산기'!$C$33,0))</f>
        <v>111</v>
      </c>
      <c r="M49" s="48">
        <f>IF(OR($B49-M$5&gt;74, $B49-M$5=73, $B49-M$5=1, $B49-M$5&lt;0),"",ROUND(($B49-M$5)*'점수 계산기'!$C$27+M$5*'점수 계산기'!$C$30+'점수 계산기'!$C$33,0))</f>
        <v>111</v>
      </c>
      <c r="N49" s="48">
        <f>IF(OR($B49-N$5&gt;74, $B49-N$5=73, $B49-N$5=1, $B49-N$5&lt;0),"",ROUND(($B49-N$5)*'점수 계산기'!$C$27+N$5*'점수 계산기'!$C$30+'점수 계산기'!$C$33,0))</f>
        <v>111</v>
      </c>
      <c r="O49" s="48">
        <f>IF(OR($B49-O$5&gt;74, $B49-O$5=73, $B49-O$5=1, $B49-O$5&lt;0),"",ROUND(($B49-O$5)*'점수 계산기'!$C$27+O$5*'점수 계산기'!$C$30+'점수 계산기'!$C$33,0))</f>
        <v>111</v>
      </c>
      <c r="P49" s="48">
        <f>IF(OR($B49-P$5&gt;74, $B49-P$5=73, $B49-P$5=1, $B49-P$5&lt;0),"",ROUND(($B49-P$5)*'점수 계산기'!$C$27+P$5*'점수 계산기'!$C$30+'점수 계산기'!$C$33,0))</f>
        <v>111</v>
      </c>
      <c r="Q49" s="48">
        <f>IF(OR($B49-Q$5&gt;74, $B49-Q$5=73, $B49-Q$5=1, $B49-Q$5&lt;0),"",ROUND(($B49-Q$5)*'점수 계산기'!$C$27+Q$5*'점수 계산기'!$C$30+'점수 계산기'!$C$33,0))</f>
        <v>111</v>
      </c>
      <c r="R49" s="48">
        <f>IF(OR($B49-R$5&gt;74, $B49-R$5=73, $B49-R$5=1, $B49-R$5&lt;0),"",ROUND(($B49-R$5)*'점수 계산기'!$C$27+R$5*'점수 계산기'!$C$30+'점수 계산기'!$C$33,0))</f>
        <v>111</v>
      </c>
      <c r="S49" s="48">
        <f>IF(OR($B49-S$5&gt;74, $B49-S$5=73, $B49-S$5=1, $B49-S$5&lt;0),"",ROUND(($B49-S$5)*'점수 계산기'!$C$27+S$5*'점수 계산기'!$C$30+'점수 계산기'!$C$33,0))</f>
        <v>111</v>
      </c>
      <c r="T49" s="48">
        <f>IF(OR($B49-T$5&gt;74, $B49-T$5=73, $B49-T$5=1, $B49-T$5&lt;0),"",ROUND(($B49-T$5)*'점수 계산기'!$C$27+T$5*'점수 계산기'!$C$30+'점수 계산기'!$C$33,0))</f>
        <v>111</v>
      </c>
      <c r="U49" s="48">
        <f>IF(OR($B49-U$5&gt;74, $B49-U$5=73, $B49-U$5=1, $B49-U$5&lt;0),"",ROUND(($B49-U$5)*'점수 계산기'!$C$27+U$5*'점수 계산기'!$C$30+'점수 계산기'!$C$33,0))</f>
        <v>111</v>
      </c>
      <c r="V49" s="48">
        <f>IF(OR($B49-V$5&gt;74, $B49-V$5=73, $B49-V$5=1, $B49-V$5&lt;0),"",ROUND(($B49-V$5)*'점수 계산기'!$C$27+V$5*'점수 계산기'!$C$30+'점수 계산기'!$C$33,0))</f>
        <v>111</v>
      </c>
      <c r="W49" s="48">
        <f>IF(OR($B49-W$5&gt;74, $B49-W$5=73, $B49-W$5=1, $B49-W$5&lt;0),"",ROUND(($B49-W$5)*'점수 계산기'!$C$27+W$5*'점수 계산기'!$C$30+'점수 계산기'!$C$33,0))</f>
        <v>111</v>
      </c>
      <c r="X49" s="48">
        <f>IF(OR($B49-X$5&gt;74, $B49-X$5=73, $B49-X$5=1, $B49-X$5&lt;0),"",ROUND(($B49-X$5)*'점수 계산기'!$C$27+X$5*'점수 계산기'!$C$30+'점수 계산기'!$C$33,0))</f>
        <v>111</v>
      </c>
      <c r="Y49" s="48">
        <f>IF(OR($B49-Y$5&gt;74, $B49-Y$5=73, $B49-Y$5=1, $B49-Y$5&lt;0),"",ROUND(($B49-Y$5)*'점수 계산기'!$C$27+Y$5*'점수 계산기'!$C$30+'점수 계산기'!$C$33,0))</f>
        <v>111</v>
      </c>
      <c r="Z49" s="48">
        <f>IF(OR($B49-Z$5&gt;74, $B49-Z$5=73, $B49-Z$5=1, $B49-Z$5&lt;0),"",ROUND(($B49-Z$5)*'점수 계산기'!$C$27+Z$5*'점수 계산기'!$C$30+'점수 계산기'!$C$33,0))</f>
        <v>111</v>
      </c>
      <c r="AA49" s="55">
        <f>IF(OR($B49-AA$5&gt;74, $B49-AA$5=73, $B49-AA$5=1, $B49-AA$5&lt;0),"",ROUND(($B49-AA$5)*'점수 계산기'!$C$27+AA$5*'점수 계산기'!$C$30+'점수 계산기'!$C$33,0))</f>
        <v>110</v>
      </c>
      <c r="AB49" s="10"/>
      <c r="AC49" s="10">
        <f t="shared" si="6"/>
        <v>110</v>
      </c>
      <c r="AD49" s="10">
        <f t="shared" si="7"/>
        <v>112</v>
      </c>
      <c r="AE49" s="10" t="str">
        <f t="shared" si="8"/>
        <v>110 ~ 112</v>
      </c>
      <c r="AF49" s="10">
        <f t="shared" si="4"/>
        <v>4</v>
      </c>
      <c r="AG49" s="10">
        <f t="shared" si="4"/>
        <v>4</v>
      </c>
      <c r="AH49" s="10">
        <f t="shared" si="5"/>
        <v>4</v>
      </c>
      <c r="AI49" s="10" t="str">
        <f t="shared" si="0"/>
        <v>4등급</v>
      </c>
      <c r="AJ49" s="11" t="e">
        <f>IF(AC49=AD49,VLOOKUP(AE49,'인원 입력 기능'!$B$5:$F$102,6,0), VLOOKUP(AC49,'인원 입력 기능'!$B$5:$F$102,6,0)&amp;" ~ "&amp;VLOOKUP(AD49,'인원 입력 기능'!$B$5:$F$102,6,0))</f>
        <v>#REF!</v>
      </c>
    </row>
    <row r="50" spans="1:36" ht="21" customHeight="1" x14ac:dyDescent="0.45">
      <c r="A50" s="7"/>
      <c r="B50" s="82">
        <v>56</v>
      </c>
      <c r="C50" s="61">
        <f>IF(OR($B50-C$5&gt;74, $B50-C$5=73, $B50-C$5=1, $B50-C$5&lt;0),"",ROUND(($B50-C$5)*'점수 계산기'!$C$27+C$5*'점수 계산기'!$C$30+'점수 계산기'!$C$33,0))</f>
        <v>111</v>
      </c>
      <c r="D50" s="49">
        <f>IF(OR($B50-D$5&gt;74, $B50-D$5=73, $B50-D$5=1, $B50-D$5&lt;0),"",ROUND(($B50-D$5)*'점수 계산기'!$C$27+D$5*'점수 계산기'!$C$30+'점수 계산기'!$C$33,0))</f>
        <v>111</v>
      </c>
      <c r="E50" s="49">
        <f>IF(OR($B50-E$5&gt;74, $B50-E$5=73, $B50-E$5=1, $B50-E$5&lt;0),"",ROUND(($B50-E$5)*'점수 계산기'!$C$27+E$5*'점수 계산기'!$C$30+'점수 계산기'!$C$33,0))</f>
        <v>111</v>
      </c>
      <c r="F50" s="49">
        <f>IF(OR($B50-F$5&gt;74, $B50-F$5=73, $B50-F$5=1, $B50-F$5&lt;0),"",ROUND(($B50-F$5)*'점수 계산기'!$C$27+F$5*'점수 계산기'!$C$30+'점수 계산기'!$C$33,0))</f>
        <v>111</v>
      </c>
      <c r="G50" s="49">
        <f>IF(OR($B50-G$5&gt;74, $B50-G$5=73, $B50-G$5=1, $B50-G$5&lt;0),"",ROUND(($B50-G$5)*'점수 계산기'!$C$27+G$5*'점수 계산기'!$C$30+'점수 계산기'!$C$33,0))</f>
        <v>111</v>
      </c>
      <c r="H50" s="49">
        <f>IF(OR($B50-H$5&gt;74, $B50-H$5=73, $B50-H$5=1, $B50-H$5&lt;0),"",ROUND(($B50-H$5)*'점수 계산기'!$C$27+H$5*'점수 계산기'!$C$30+'점수 계산기'!$C$33,0))</f>
        <v>111</v>
      </c>
      <c r="I50" s="49">
        <f>IF(OR($B50-I$5&gt;74, $B50-I$5=73, $B50-I$5=1, $B50-I$5&lt;0),"",ROUND(($B50-I$5)*'점수 계산기'!$C$27+I$5*'점수 계산기'!$C$30+'점수 계산기'!$C$33,0))</f>
        <v>111</v>
      </c>
      <c r="J50" s="49">
        <f>IF(OR($B50-J$5&gt;74, $B50-J$5=73, $B50-J$5=1, $B50-J$5&lt;0),"",ROUND(($B50-J$5)*'점수 계산기'!$C$27+J$5*'점수 계산기'!$C$30+'점수 계산기'!$C$33,0))</f>
        <v>111</v>
      </c>
      <c r="K50" s="49">
        <f>IF(OR($B50-K$5&gt;74, $B50-K$5=73, $B50-K$5=1, $B50-K$5&lt;0),"",ROUND(($B50-K$5)*'점수 계산기'!$C$27+K$5*'점수 계산기'!$C$30+'점수 계산기'!$C$33,0))</f>
        <v>111</v>
      </c>
      <c r="L50" s="49">
        <f>IF(OR($B50-L$5&gt;74, $B50-L$5=73, $B50-L$5=1, $B50-L$5&lt;0),"",ROUND(($B50-L$5)*'점수 계산기'!$C$27+L$5*'점수 계산기'!$C$30+'점수 계산기'!$C$33,0))</f>
        <v>111</v>
      </c>
      <c r="M50" s="49">
        <f>IF(OR($B50-M$5&gt;74, $B50-M$5=73, $B50-M$5=1, $B50-M$5&lt;0),"",ROUND(($B50-M$5)*'점수 계산기'!$C$27+M$5*'점수 계산기'!$C$30+'점수 계산기'!$C$33,0))</f>
        <v>111</v>
      </c>
      <c r="N50" s="49">
        <f>IF(OR($B50-N$5&gt;74, $B50-N$5=73, $B50-N$5=1, $B50-N$5&lt;0),"",ROUND(($B50-N$5)*'점수 계산기'!$C$27+N$5*'점수 계산기'!$C$30+'점수 계산기'!$C$33,0))</f>
        <v>110</v>
      </c>
      <c r="O50" s="49">
        <f>IF(OR($B50-O$5&gt;74, $B50-O$5=73, $B50-O$5=1, $B50-O$5&lt;0),"",ROUND(($B50-O$5)*'점수 계산기'!$C$27+O$5*'점수 계산기'!$C$30+'점수 계산기'!$C$33,0))</f>
        <v>110</v>
      </c>
      <c r="P50" s="49">
        <f>IF(OR($B50-P$5&gt;74, $B50-P$5=73, $B50-P$5=1, $B50-P$5&lt;0),"",ROUND(($B50-P$5)*'점수 계산기'!$C$27+P$5*'점수 계산기'!$C$30+'점수 계산기'!$C$33,0))</f>
        <v>110</v>
      </c>
      <c r="Q50" s="49">
        <f>IF(OR($B50-Q$5&gt;74, $B50-Q$5=73, $B50-Q$5=1, $B50-Q$5&lt;0),"",ROUND(($B50-Q$5)*'점수 계산기'!$C$27+Q$5*'점수 계산기'!$C$30+'점수 계산기'!$C$33,0))</f>
        <v>110</v>
      </c>
      <c r="R50" s="49">
        <f>IF(OR($B50-R$5&gt;74, $B50-R$5=73, $B50-R$5=1, $B50-R$5&lt;0),"",ROUND(($B50-R$5)*'점수 계산기'!$C$27+R$5*'점수 계산기'!$C$30+'점수 계산기'!$C$33,0))</f>
        <v>110</v>
      </c>
      <c r="S50" s="49">
        <f>IF(OR($B50-S$5&gt;74, $B50-S$5=73, $B50-S$5=1, $B50-S$5&lt;0),"",ROUND(($B50-S$5)*'점수 계산기'!$C$27+S$5*'점수 계산기'!$C$30+'점수 계산기'!$C$33,0))</f>
        <v>110</v>
      </c>
      <c r="T50" s="49">
        <f>IF(OR($B50-T$5&gt;74, $B50-T$5=73, $B50-T$5=1, $B50-T$5&lt;0),"",ROUND(($B50-T$5)*'점수 계산기'!$C$27+T$5*'점수 계산기'!$C$30+'점수 계산기'!$C$33,0))</f>
        <v>110</v>
      </c>
      <c r="U50" s="49">
        <f>IF(OR($B50-U$5&gt;74, $B50-U$5=73, $B50-U$5=1, $B50-U$5&lt;0),"",ROUND(($B50-U$5)*'점수 계산기'!$C$27+U$5*'점수 계산기'!$C$30+'점수 계산기'!$C$33,0))</f>
        <v>110</v>
      </c>
      <c r="V50" s="49">
        <f>IF(OR($B50-V$5&gt;74, $B50-V$5=73, $B50-V$5=1, $B50-V$5&lt;0),"",ROUND(($B50-V$5)*'점수 계산기'!$C$27+V$5*'점수 계산기'!$C$30+'점수 계산기'!$C$33,0))</f>
        <v>110</v>
      </c>
      <c r="W50" s="49">
        <f>IF(OR($B50-W$5&gt;74, $B50-W$5=73, $B50-W$5=1, $B50-W$5&lt;0),"",ROUND(($B50-W$5)*'점수 계산기'!$C$27+W$5*'점수 계산기'!$C$30+'점수 계산기'!$C$33,0))</f>
        <v>110</v>
      </c>
      <c r="X50" s="49">
        <f>IF(OR($B50-X$5&gt;74, $B50-X$5=73, $B50-X$5=1, $B50-X$5&lt;0),"",ROUND(($B50-X$5)*'점수 계산기'!$C$27+X$5*'점수 계산기'!$C$30+'점수 계산기'!$C$33,0))</f>
        <v>110</v>
      </c>
      <c r="Y50" s="49">
        <f>IF(OR($B50-Y$5&gt;74, $B50-Y$5=73, $B50-Y$5=1, $B50-Y$5&lt;0),"",ROUND(($B50-Y$5)*'점수 계산기'!$C$27+Y$5*'점수 계산기'!$C$30+'점수 계산기'!$C$33,0))</f>
        <v>110</v>
      </c>
      <c r="Z50" s="49">
        <f>IF(OR($B50-Z$5&gt;74, $B50-Z$5=73, $B50-Z$5=1, $B50-Z$5&lt;0),"",ROUND(($B50-Z$5)*'점수 계산기'!$C$27+Z$5*'점수 계산기'!$C$30+'점수 계산기'!$C$33,0))</f>
        <v>110</v>
      </c>
      <c r="AA50" s="56">
        <f>IF(OR($B50-AA$5&gt;74, $B50-AA$5=73, $B50-AA$5=1, $B50-AA$5&lt;0),"",ROUND(($B50-AA$5)*'점수 계산기'!$C$27+AA$5*'점수 계산기'!$C$30+'점수 계산기'!$C$33,0))</f>
        <v>110</v>
      </c>
      <c r="AB50" s="10"/>
      <c r="AC50" s="10">
        <f t="shared" si="6"/>
        <v>110</v>
      </c>
      <c r="AD50" s="10">
        <f t="shared" si="7"/>
        <v>111</v>
      </c>
      <c r="AE50" s="10" t="str">
        <f t="shared" si="8"/>
        <v>110 ~ 111</v>
      </c>
      <c r="AF50" s="10">
        <f t="shared" si="4"/>
        <v>4</v>
      </c>
      <c r="AG50" s="10">
        <f t="shared" si="4"/>
        <v>4</v>
      </c>
      <c r="AH50" s="10">
        <f t="shared" si="5"/>
        <v>4</v>
      </c>
      <c r="AI50" s="10" t="str">
        <f t="shared" si="0"/>
        <v>4등급</v>
      </c>
      <c r="AJ50" s="11" t="e">
        <f>IF(AC50=AD50,VLOOKUP(AE50,'인원 입력 기능'!$B$5:$F$102,6,0), VLOOKUP(AC50,'인원 입력 기능'!$B$5:$F$102,6,0)&amp;" ~ "&amp;VLOOKUP(AD50,'인원 입력 기능'!$B$5:$F$102,6,0))</f>
        <v>#REF!</v>
      </c>
    </row>
    <row r="51" spans="1:36" ht="21" customHeight="1" x14ac:dyDescent="0.45">
      <c r="A51" s="7"/>
      <c r="B51" s="82">
        <v>55</v>
      </c>
      <c r="C51" s="61">
        <f>IF(OR($B51-C$5&gt;74, $B51-C$5=73, $B51-C$5=1, $B51-C$5&lt;0),"",ROUND(($B51-C$5)*'점수 계산기'!$C$27+C$5*'점수 계산기'!$C$30+'점수 계산기'!$C$33,0))</f>
        <v>110</v>
      </c>
      <c r="D51" s="49">
        <f>IF(OR($B51-D$5&gt;74, $B51-D$5=73, $B51-D$5=1, $B51-D$5&lt;0),"",ROUND(($B51-D$5)*'점수 계산기'!$C$27+D$5*'점수 계산기'!$C$30+'점수 계산기'!$C$33,0))</f>
        <v>110</v>
      </c>
      <c r="E51" s="49">
        <f>IF(OR($B51-E$5&gt;74, $B51-E$5=73, $B51-E$5=1, $B51-E$5&lt;0),"",ROUND(($B51-E$5)*'점수 계산기'!$C$27+E$5*'점수 계산기'!$C$30+'점수 계산기'!$C$33,0))</f>
        <v>110</v>
      </c>
      <c r="F51" s="49">
        <f>IF(OR($B51-F$5&gt;74, $B51-F$5=73, $B51-F$5=1, $B51-F$5&lt;0),"",ROUND(($B51-F$5)*'점수 계산기'!$C$27+F$5*'점수 계산기'!$C$30+'점수 계산기'!$C$33,0))</f>
        <v>110</v>
      </c>
      <c r="G51" s="49">
        <f>IF(OR($B51-G$5&gt;74, $B51-G$5=73, $B51-G$5=1, $B51-G$5&lt;0),"",ROUND(($B51-G$5)*'점수 계산기'!$C$27+G$5*'점수 계산기'!$C$30+'점수 계산기'!$C$33,0))</f>
        <v>110</v>
      </c>
      <c r="H51" s="49">
        <f>IF(OR($B51-H$5&gt;74, $B51-H$5=73, $B51-H$5=1, $B51-H$5&lt;0),"",ROUND(($B51-H$5)*'점수 계산기'!$C$27+H$5*'점수 계산기'!$C$30+'점수 계산기'!$C$33,0))</f>
        <v>110</v>
      </c>
      <c r="I51" s="49">
        <f>IF(OR($B51-I$5&gt;74, $B51-I$5=73, $B51-I$5=1, $B51-I$5&lt;0),"",ROUND(($B51-I$5)*'점수 계산기'!$C$27+I$5*'점수 계산기'!$C$30+'점수 계산기'!$C$33,0))</f>
        <v>110</v>
      </c>
      <c r="J51" s="49">
        <f>IF(OR($B51-J$5&gt;74, $B51-J$5=73, $B51-J$5=1, $B51-J$5&lt;0),"",ROUND(($B51-J$5)*'점수 계산기'!$C$27+J$5*'점수 계산기'!$C$30+'점수 계산기'!$C$33,0))</f>
        <v>110</v>
      </c>
      <c r="K51" s="49">
        <f>IF(OR($B51-K$5&gt;74, $B51-K$5=73, $B51-K$5=1, $B51-K$5&lt;0),"",ROUND(($B51-K$5)*'점수 계산기'!$C$27+K$5*'점수 계산기'!$C$30+'점수 계산기'!$C$33,0))</f>
        <v>110</v>
      </c>
      <c r="L51" s="49">
        <f>IF(OR($B51-L$5&gt;74, $B51-L$5=73, $B51-L$5=1, $B51-L$5&lt;0),"",ROUND(($B51-L$5)*'점수 계산기'!$C$27+L$5*'점수 계산기'!$C$30+'점수 계산기'!$C$33,0))</f>
        <v>110</v>
      </c>
      <c r="M51" s="49">
        <f>IF(OR($B51-M$5&gt;74, $B51-M$5=73, $B51-M$5=1, $B51-M$5&lt;0),"",ROUND(($B51-M$5)*'점수 계산기'!$C$27+M$5*'점수 계산기'!$C$30+'점수 계산기'!$C$33,0))</f>
        <v>110</v>
      </c>
      <c r="N51" s="49">
        <f>IF(OR($B51-N$5&gt;74, $B51-N$5=73, $B51-N$5=1, $B51-N$5&lt;0),"",ROUND(($B51-N$5)*'점수 계산기'!$C$27+N$5*'점수 계산기'!$C$30+'점수 계산기'!$C$33,0))</f>
        <v>110</v>
      </c>
      <c r="O51" s="49">
        <f>IF(OR($B51-O$5&gt;74, $B51-O$5=73, $B51-O$5=1, $B51-O$5&lt;0),"",ROUND(($B51-O$5)*'점수 계산기'!$C$27+O$5*'점수 계산기'!$C$30+'점수 계산기'!$C$33,0))</f>
        <v>110</v>
      </c>
      <c r="P51" s="49">
        <f>IF(OR($B51-P$5&gt;74, $B51-P$5=73, $B51-P$5=1, $B51-P$5&lt;0),"",ROUND(($B51-P$5)*'점수 계산기'!$C$27+P$5*'점수 계산기'!$C$30+'점수 계산기'!$C$33,0))</f>
        <v>110</v>
      </c>
      <c r="Q51" s="49">
        <f>IF(OR($B51-Q$5&gt;74, $B51-Q$5=73, $B51-Q$5=1, $B51-Q$5&lt;0),"",ROUND(($B51-Q$5)*'점수 계산기'!$C$27+Q$5*'점수 계산기'!$C$30+'점수 계산기'!$C$33,0))</f>
        <v>109</v>
      </c>
      <c r="R51" s="49">
        <f>IF(OR($B51-R$5&gt;74, $B51-R$5=73, $B51-R$5=1, $B51-R$5&lt;0),"",ROUND(($B51-R$5)*'점수 계산기'!$C$27+R$5*'점수 계산기'!$C$30+'점수 계산기'!$C$33,0))</f>
        <v>109</v>
      </c>
      <c r="S51" s="49">
        <f>IF(OR($B51-S$5&gt;74, $B51-S$5=73, $B51-S$5=1, $B51-S$5&lt;0),"",ROUND(($B51-S$5)*'점수 계산기'!$C$27+S$5*'점수 계산기'!$C$30+'점수 계산기'!$C$33,0))</f>
        <v>109</v>
      </c>
      <c r="T51" s="49">
        <f>IF(OR($B51-T$5&gt;74, $B51-T$5=73, $B51-T$5=1, $B51-T$5&lt;0),"",ROUND(($B51-T$5)*'점수 계산기'!$C$27+T$5*'점수 계산기'!$C$30+'점수 계산기'!$C$33,0))</f>
        <v>109</v>
      </c>
      <c r="U51" s="49">
        <f>IF(OR($B51-U$5&gt;74, $B51-U$5=73, $B51-U$5=1, $B51-U$5&lt;0),"",ROUND(($B51-U$5)*'점수 계산기'!$C$27+U$5*'점수 계산기'!$C$30+'점수 계산기'!$C$33,0))</f>
        <v>109</v>
      </c>
      <c r="V51" s="49">
        <f>IF(OR($B51-V$5&gt;74, $B51-V$5=73, $B51-V$5=1, $B51-V$5&lt;0),"",ROUND(($B51-V$5)*'점수 계산기'!$C$27+V$5*'점수 계산기'!$C$30+'점수 계산기'!$C$33,0))</f>
        <v>109</v>
      </c>
      <c r="W51" s="49">
        <f>IF(OR($B51-W$5&gt;74, $B51-W$5=73, $B51-W$5=1, $B51-W$5&lt;0),"",ROUND(($B51-W$5)*'점수 계산기'!$C$27+W$5*'점수 계산기'!$C$30+'점수 계산기'!$C$33,0))</f>
        <v>109</v>
      </c>
      <c r="X51" s="49">
        <f>IF(OR($B51-X$5&gt;74, $B51-X$5=73, $B51-X$5=1, $B51-X$5&lt;0),"",ROUND(($B51-X$5)*'점수 계산기'!$C$27+X$5*'점수 계산기'!$C$30+'점수 계산기'!$C$33,0))</f>
        <v>109</v>
      </c>
      <c r="Y51" s="49">
        <f>IF(OR($B51-Y$5&gt;74, $B51-Y$5=73, $B51-Y$5=1, $B51-Y$5&lt;0),"",ROUND(($B51-Y$5)*'점수 계산기'!$C$27+Y$5*'점수 계산기'!$C$30+'점수 계산기'!$C$33,0))</f>
        <v>109</v>
      </c>
      <c r="Z51" s="49">
        <f>IF(OR($B51-Z$5&gt;74, $B51-Z$5=73, $B51-Z$5=1, $B51-Z$5&lt;0),"",ROUND(($B51-Z$5)*'점수 계산기'!$C$27+Z$5*'점수 계산기'!$C$30+'점수 계산기'!$C$33,0))</f>
        <v>109</v>
      </c>
      <c r="AA51" s="56">
        <f>IF(OR($B51-AA$5&gt;74, $B51-AA$5=73, $B51-AA$5=1, $B51-AA$5&lt;0),"",ROUND(($B51-AA$5)*'점수 계산기'!$C$27+AA$5*'점수 계산기'!$C$30+'점수 계산기'!$C$33,0))</f>
        <v>109</v>
      </c>
      <c r="AB51" s="10"/>
      <c r="AC51" s="10">
        <f t="shared" si="6"/>
        <v>109</v>
      </c>
      <c r="AD51" s="10">
        <f t="shared" si="7"/>
        <v>110</v>
      </c>
      <c r="AE51" s="10" t="str">
        <f t="shared" si="8"/>
        <v>109 ~ 110</v>
      </c>
      <c r="AF51" s="10">
        <f t="shared" si="4"/>
        <v>4</v>
      </c>
      <c r="AG51" s="10">
        <f t="shared" si="4"/>
        <v>4</v>
      </c>
      <c r="AH51" s="10">
        <f t="shared" si="5"/>
        <v>4</v>
      </c>
      <c r="AI51" s="10" t="str">
        <f t="shared" si="0"/>
        <v>4등급</v>
      </c>
      <c r="AJ51" s="11" t="e">
        <f>IF(AC51=AD51,VLOOKUP(AE51,'인원 입력 기능'!$B$5:$F$102,6,0), VLOOKUP(AC51,'인원 입력 기능'!$B$5:$F$102,6,0)&amp;" ~ "&amp;VLOOKUP(AD51,'인원 입력 기능'!$B$5:$F$102,6,0))</f>
        <v>#REF!</v>
      </c>
    </row>
    <row r="52" spans="1:36" ht="21" customHeight="1" x14ac:dyDescent="0.45">
      <c r="A52" s="7"/>
      <c r="B52" s="82">
        <v>54</v>
      </c>
      <c r="C52" s="61">
        <f>IF(OR($B52-C$5&gt;74, $B52-C$5=73, $B52-C$5=1, $B52-C$5&lt;0),"",ROUND(($B52-C$5)*'점수 계산기'!$C$27+C$5*'점수 계산기'!$C$30+'점수 계산기'!$C$33,0))</f>
        <v>110</v>
      </c>
      <c r="D52" s="49">
        <f>IF(OR($B52-D$5&gt;74, $B52-D$5=73, $B52-D$5=1, $B52-D$5&lt;0),"",ROUND(($B52-D$5)*'점수 계산기'!$C$27+D$5*'점수 계산기'!$C$30+'점수 계산기'!$C$33,0))</f>
        <v>110</v>
      </c>
      <c r="E52" s="49">
        <f>IF(OR($B52-E$5&gt;74, $B52-E$5=73, $B52-E$5=1, $B52-E$5&lt;0),"",ROUND(($B52-E$5)*'점수 계산기'!$C$27+E$5*'점수 계산기'!$C$30+'점수 계산기'!$C$33,0))</f>
        <v>109</v>
      </c>
      <c r="F52" s="49">
        <f>IF(OR($B52-F$5&gt;74, $B52-F$5=73, $B52-F$5=1, $B52-F$5&lt;0),"",ROUND(($B52-F$5)*'점수 계산기'!$C$27+F$5*'점수 계산기'!$C$30+'점수 계산기'!$C$33,0))</f>
        <v>109</v>
      </c>
      <c r="G52" s="49">
        <f>IF(OR($B52-G$5&gt;74, $B52-G$5=73, $B52-G$5=1, $B52-G$5&lt;0),"",ROUND(($B52-G$5)*'점수 계산기'!$C$27+G$5*'점수 계산기'!$C$30+'점수 계산기'!$C$33,0))</f>
        <v>109</v>
      </c>
      <c r="H52" s="49">
        <f>IF(OR($B52-H$5&gt;74, $B52-H$5=73, $B52-H$5=1, $B52-H$5&lt;0),"",ROUND(($B52-H$5)*'점수 계산기'!$C$27+H$5*'점수 계산기'!$C$30+'점수 계산기'!$C$33,0))</f>
        <v>109</v>
      </c>
      <c r="I52" s="49">
        <f>IF(OR($B52-I$5&gt;74, $B52-I$5=73, $B52-I$5=1, $B52-I$5&lt;0),"",ROUND(($B52-I$5)*'점수 계산기'!$C$27+I$5*'점수 계산기'!$C$30+'점수 계산기'!$C$33,0))</f>
        <v>109</v>
      </c>
      <c r="J52" s="49">
        <f>IF(OR($B52-J$5&gt;74, $B52-J$5=73, $B52-J$5=1, $B52-J$5&lt;0),"",ROUND(($B52-J$5)*'점수 계산기'!$C$27+J$5*'점수 계산기'!$C$30+'점수 계산기'!$C$33,0))</f>
        <v>109</v>
      </c>
      <c r="K52" s="49">
        <f>IF(OR($B52-K$5&gt;74, $B52-K$5=73, $B52-K$5=1, $B52-K$5&lt;0),"",ROUND(($B52-K$5)*'점수 계산기'!$C$27+K$5*'점수 계산기'!$C$30+'점수 계산기'!$C$33,0))</f>
        <v>109</v>
      </c>
      <c r="L52" s="49">
        <f>IF(OR($B52-L$5&gt;74, $B52-L$5=73, $B52-L$5=1, $B52-L$5&lt;0),"",ROUND(($B52-L$5)*'점수 계산기'!$C$27+L$5*'점수 계산기'!$C$30+'점수 계산기'!$C$33,0))</f>
        <v>109</v>
      </c>
      <c r="M52" s="49">
        <f>IF(OR($B52-M$5&gt;74, $B52-M$5=73, $B52-M$5=1, $B52-M$5&lt;0),"",ROUND(($B52-M$5)*'점수 계산기'!$C$27+M$5*'점수 계산기'!$C$30+'점수 계산기'!$C$33,0))</f>
        <v>109</v>
      </c>
      <c r="N52" s="49">
        <f>IF(OR($B52-N$5&gt;74, $B52-N$5=73, $B52-N$5=1, $B52-N$5&lt;0),"",ROUND(($B52-N$5)*'점수 계산기'!$C$27+N$5*'점수 계산기'!$C$30+'점수 계산기'!$C$33,0))</f>
        <v>109</v>
      </c>
      <c r="O52" s="49">
        <f>IF(OR($B52-O$5&gt;74, $B52-O$5=73, $B52-O$5=1, $B52-O$5&lt;0),"",ROUND(($B52-O$5)*'점수 계산기'!$C$27+O$5*'점수 계산기'!$C$30+'점수 계산기'!$C$33,0))</f>
        <v>109</v>
      </c>
      <c r="P52" s="49">
        <f>IF(OR($B52-P$5&gt;74, $B52-P$5=73, $B52-P$5=1, $B52-P$5&lt;0),"",ROUND(($B52-P$5)*'점수 계산기'!$C$27+P$5*'점수 계산기'!$C$30+'점수 계산기'!$C$33,0))</f>
        <v>109</v>
      </c>
      <c r="Q52" s="49">
        <f>IF(OR($B52-Q$5&gt;74, $B52-Q$5=73, $B52-Q$5=1, $B52-Q$5&lt;0),"",ROUND(($B52-Q$5)*'점수 계산기'!$C$27+Q$5*'점수 계산기'!$C$30+'점수 계산기'!$C$33,0))</f>
        <v>109</v>
      </c>
      <c r="R52" s="49">
        <f>IF(OR($B52-R$5&gt;74, $B52-R$5=73, $B52-R$5=1, $B52-R$5&lt;0),"",ROUND(($B52-R$5)*'점수 계산기'!$C$27+R$5*'점수 계산기'!$C$30+'점수 계산기'!$C$33,0))</f>
        <v>109</v>
      </c>
      <c r="S52" s="49">
        <f>IF(OR($B52-S$5&gt;74, $B52-S$5=73, $B52-S$5=1, $B52-S$5&lt;0),"",ROUND(($B52-S$5)*'점수 계산기'!$C$27+S$5*'점수 계산기'!$C$30+'점수 계산기'!$C$33,0))</f>
        <v>109</v>
      </c>
      <c r="T52" s="49">
        <f>IF(OR($B52-T$5&gt;74, $B52-T$5=73, $B52-T$5=1, $B52-T$5&lt;0),"",ROUND(($B52-T$5)*'점수 계산기'!$C$27+T$5*'점수 계산기'!$C$30+'점수 계산기'!$C$33,0))</f>
        <v>108</v>
      </c>
      <c r="U52" s="49">
        <f>IF(OR($B52-U$5&gt;74, $B52-U$5=73, $B52-U$5=1, $B52-U$5&lt;0),"",ROUND(($B52-U$5)*'점수 계산기'!$C$27+U$5*'점수 계산기'!$C$30+'점수 계산기'!$C$33,0))</f>
        <v>108</v>
      </c>
      <c r="V52" s="49">
        <f>IF(OR($B52-V$5&gt;74, $B52-V$5=73, $B52-V$5=1, $B52-V$5&lt;0),"",ROUND(($B52-V$5)*'점수 계산기'!$C$27+V$5*'점수 계산기'!$C$30+'점수 계산기'!$C$33,0))</f>
        <v>108</v>
      </c>
      <c r="W52" s="49">
        <f>IF(OR($B52-W$5&gt;74, $B52-W$5=73, $B52-W$5=1, $B52-W$5&lt;0),"",ROUND(($B52-W$5)*'점수 계산기'!$C$27+W$5*'점수 계산기'!$C$30+'점수 계산기'!$C$33,0))</f>
        <v>108</v>
      </c>
      <c r="X52" s="49">
        <f>IF(OR($B52-X$5&gt;74, $B52-X$5=73, $B52-X$5=1, $B52-X$5&lt;0),"",ROUND(($B52-X$5)*'점수 계산기'!$C$27+X$5*'점수 계산기'!$C$30+'점수 계산기'!$C$33,0))</f>
        <v>108</v>
      </c>
      <c r="Y52" s="49">
        <f>IF(OR($B52-Y$5&gt;74, $B52-Y$5=73, $B52-Y$5=1, $B52-Y$5&lt;0),"",ROUND(($B52-Y$5)*'점수 계산기'!$C$27+Y$5*'점수 계산기'!$C$30+'점수 계산기'!$C$33,0))</f>
        <v>108</v>
      </c>
      <c r="Z52" s="49">
        <f>IF(OR($B52-Z$5&gt;74, $B52-Z$5=73, $B52-Z$5=1, $B52-Z$5&lt;0),"",ROUND(($B52-Z$5)*'점수 계산기'!$C$27+Z$5*'점수 계산기'!$C$30+'점수 계산기'!$C$33,0))</f>
        <v>108</v>
      </c>
      <c r="AA52" s="56">
        <f>IF(OR($B52-AA$5&gt;74, $B52-AA$5=73, $B52-AA$5=1, $B52-AA$5&lt;0),"",ROUND(($B52-AA$5)*'점수 계산기'!$C$27+AA$5*'점수 계산기'!$C$30+'점수 계산기'!$C$33,0))</f>
        <v>108</v>
      </c>
      <c r="AB52" s="10"/>
      <c r="AC52" s="10">
        <f t="shared" si="6"/>
        <v>108</v>
      </c>
      <c r="AD52" s="10">
        <f t="shared" si="7"/>
        <v>110</v>
      </c>
      <c r="AE52" s="10" t="str">
        <f t="shared" si="8"/>
        <v>108 ~ 110</v>
      </c>
      <c r="AF52" s="10">
        <f t="shared" si="4"/>
        <v>4</v>
      </c>
      <c r="AG52" s="10">
        <f t="shared" si="4"/>
        <v>4</v>
      </c>
      <c r="AH52" s="10">
        <f t="shared" si="5"/>
        <v>4</v>
      </c>
      <c r="AI52" s="10" t="str">
        <f t="shared" si="0"/>
        <v>4등급</v>
      </c>
      <c r="AJ52" s="11" t="e">
        <f>IF(AC52=AD52,VLOOKUP(AE52,'인원 입력 기능'!$B$5:$F$102,6,0), VLOOKUP(AC52,'인원 입력 기능'!$B$5:$F$102,6,0)&amp;" ~ "&amp;VLOOKUP(AD52,'인원 입력 기능'!$B$5:$F$102,6,0))</f>
        <v>#REF!</v>
      </c>
    </row>
    <row r="53" spans="1:36" ht="21" customHeight="1" x14ac:dyDescent="0.45">
      <c r="A53" s="7"/>
      <c r="B53" s="82">
        <v>53</v>
      </c>
      <c r="C53" s="61">
        <f>IF(OR($B53-C$5&gt;74, $B53-C$5=73, $B53-C$5=1, $B53-C$5&lt;0),"",ROUND(($B53-C$5)*'점수 계산기'!$C$27+C$5*'점수 계산기'!$C$30+'점수 계산기'!$C$33,0))</f>
        <v>109</v>
      </c>
      <c r="D53" s="49">
        <f>IF(OR($B53-D$5&gt;74, $B53-D$5=73, $B53-D$5=1, $B53-D$5&lt;0),"",ROUND(($B53-D$5)*'점수 계산기'!$C$27+D$5*'점수 계산기'!$C$30+'점수 계산기'!$C$33,0))</f>
        <v>109</v>
      </c>
      <c r="E53" s="49">
        <f>IF(OR($B53-E$5&gt;74, $B53-E$5=73, $B53-E$5=1, $B53-E$5&lt;0),"",ROUND(($B53-E$5)*'점수 계산기'!$C$27+E$5*'점수 계산기'!$C$30+'점수 계산기'!$C$33,0))</f>
        <v>109</v>
      </c>
      <c r="F53" s="49">
        <f>IF(OR($B53-F$5&gt;74, $B53-F$5=73, $B53-F$5=1, $B53-F$5&lt;0),"",ROUND(($B53-F$5)*'점수 계산기'!$C$27+F$5*'점수 계산기'!$C$30+'점수 계산기'!$C$33,0))</f>
        <v>109</v>
      </c>
      <c r="G53" s="49">
        <f>IF(OR($B53-G$5&gt;74, $B53-G$5=73, $B53-G$5=1, $B53-G$5&lt;0),"",ROUND(($B53-G$5)*'점수 계산기'!$C$27+G$5*'점수 계산기'!$C$30+'점수 계산기'!$C$33,0))</f>
        <v>109</v>
      </c>
      <c r="H53" s="49">
        <f>IF(OR($B53-H$5&gt;74, $B53-H$5=73, $B53-H$5=1, $B53-H$5&lt;0),"",ROUND(($B53-H$5)*'점수 계산기'!$C$27+H$5*'점수 계산기'!$C$30+'점수 계산기'!$C$33,0))</f>
        <v>108</v>
      </c>
      <c r="I53" s="49">
        <f>IF(OR($B53-I$5&gt;74, $B53-I$5=73, $B53-I$5=1, $B53-I$5&lt;0),"",ROUND(($B53-I$5)*'점수 계산기'!$C$27+I$5*'점수 계산기'!$C$30+'점수 계산기'!$C$33,0))</f>
        <v>108</v>
      </c>
      <c r="J53" s="49">
        <f>IF(OR($B53-J$5&gt;74, $B53-J$5=73, $B53-J$5=1, $B53-J$5&lt;0),"",ROUND(($B53-J$5)*'점수 계산기'!$C$27+J$5*'점수 계산기'!$C$30+'점수 계산기'!$C$33,0))</f>
        <v>108</v>
      </c>
      <c r="K53" s="49">
        <f>IF(OR($B53-K$5&gt;74, $B53-K$5=73, $B53-K$5=1, $B53-K$5&lt;0),"",ROUND(($B53-K$5)*'점수 계산기'!$C$27+K$5*'점수 계산기'!$C$30+'점수 계산기'!$C$33,0))</f>
        <v>108</v>
      </c>
      <c r="L53" s="49">
        <f>IF(OR($B53-L$5&gt;74, $B53-L$5=73, $B53-L$5=1, $B53-L$5&lt;0),"",ROUND(($B53-L$5)*'점수 계산기'!$C$27+L$5*'점수 계산기'!$C$30+'점수 계산기'!$C$33,0))</f>
        <v>108</v>
      </c>
      <c r="M53" s="49">
        <f>IF(OR($B53-M$5&gt;74, $B53-M$5=73, $B53-M$5=1, $B53-M$5&lt;0),"",ROUND(($B53-M$5)*'점수 계산기'!$C$27+M$5*'점수 계산기'!$C$30+'점수 계산기'!$C$33,0))</f>
        <v>108</v>
      </c>
      <c r="N53" s="49">
        <f>IF(OR($B53-N$5&gt;74, $B53-N$5=73, $B53-N$5=1, $B53-N$5&lt;0),"",ROUND(($B53-N$5)*'점수 계산기'!$C$27+N$5*'점수 계산기'!$C$30+'점수 계산기'!$C$33,0))</f>
        <v>108</v>
      </c>
      <c r="O53" s="49">
        <f>IF(OR($B53-O$5&gt;74, $B53-O$5=73, $B53-O$5=1, $B53-O$5&lt;0),"",ROUND(($B53-O$5)*'점수 계산기'!$C$27+O$5*'점수 계산기'!$C$30+'점수 계산기'!$C$33,0))</f>
        <v>108</v>
      </c>
      <c r="P53" s="49">
        <f>IF(OR($B53-P$5&gt;74, $B53-P$5=73, $B53-P$5=1, $B53-P$5&lt;0),"",ROUND(($B53-P$5)*'점수 계산기'!$C$27+P$5*'점수 계산기'!$C$30+'점수 계산기'!$C$33,0))</f>
        <v>108</v>
      </c>
      <c r="Q53" s="49">
        <f>IF(OR($B53-Q$5&gt;74, $B53-Q$5=73, $B53-Q$5=1, $B53-Q$5&lt;0),"",ROUND(($B53-Q$5)*'점수 계산기'!$C$27+Q$5*'점수 계산기'!$C$30+'점수 계산기'!$C$33,0))</f>
        <v>108</v>
      </c>
      <c r="R53" s="49">
        <f>IF(OR($B53-R$5&gt;74, $B53-R$5=73, $B53-R$5=1, $B53-R$5&lt;0),"",ROUND(($B53-R$5)*'점수 계산기'!$C$27+R$5*'점수 계산기'!$C$30+'점수 계산기'!$C$33,0))</f>
        <v>108</v>
      </c>
      <c r="S53" s="49">
        <f>IF(OR($B53-S$5&gt;74, $B53-S$5=73, $B53-S$5=1, $B53-S$5&lt;0),"",ROUND(($B53-S$5)*'점수 계산기'!$C$27+S$5*'점수 계산기'!$C$30+'점수 계산기'!$C$33,0))</f>
        <v>108</v>
      </c>
      <c r="T53" s="49">
        <f>IF(OR($B53-T$5&gt;74, $B53-T$5=73, $B53-T$5=1, $B53-T$5&lt;0),"",ROUND(($B53-T$5)*'점수 계산기'!$C$27+T$5*'점수 계산기'!$C$30+'점수 계산기'!$C$33,0))</f>
        <v>108</v>
      </c>
      <c r="U53" s="49">
        <f>IF(OR($B53-U$5&gt;74, $B53-U$5=73, $B53-U$5=1, $B53-U$5&lt;0),"",ROUND(($B53-U$5)*'점수 계산기'!$C$27+U$5*'점수 계산기'!$C$30+'점수 계산기'!$C$33,0))</f>
        <v>108</v>
      </c>
      <c r="V53" s="49">
        <f>IF(OR($B53-V$5&gt;74, $B53-V$5=73, $B53-V$5=1, $B53-V$5&lt;0),"",ROUND(($B53-V$5)*'점수 계산기'!$C$27+V$5*'점수 계산기'!$C$30+'점수 계산기'!$C$33,0))</f>
        <v>108</v>
      </c>
      <c r="W53" s="49">
        <f>IF(OR($B53-W$5&gt;74, $B53-W$5=73, $B53-W$5=1, $B53-W$5&lt;0),"",ROUND(($B53-W$5)*'점수 계산기'!$C$27+W$5*'점수 계산기'!$C$30+'점수 계산기'!$C$33,0))</f>
        <v>107</v>
      </c>
      <c r="X53" s="49">
        <f>IF(OR($B53-X$5&gt;74, $B53-X$5=73, $B53-X$5=1, $B53-X$5&lt;0),"",ROUND(($B53-X$5)*'점수 계산기'!$C$27+X$5*'점수 계산기'!$C$30+'점수 계산기'!$C$33,0))</f>
        <v>107</v>
      </c>
      <c r="Y53" s="49">
        <f>IF(OR($B53-Y$5&gt;74, $B53-Y$5=73, $B53-Y$5=1, $B53-Y$5&lt;0),"",ROUND(($B53-Y$5)*'점수 계산기'!$C$27+Y$5*'점수 계산기'!$C$30+'점수 계산기'!$C$33,0))</f>
        <v>107</v>
      </c>
      <c r="Z53" s="49">
        <f>IF(OR($B53-Z$5&gt;74, $B53-Z$5=73, $B53-Z$5=1, $B53-Z$5&lt;0),"",ROUND(($B53-Z$5)*'점수 계산기'!$C$27+Z$5*'점수 계산기'!$C$30+'점수 계산기'!$C$33,0))</f>
        <v>107</v>
      </c>
      <c r="AA53" s="56">
        <f>IF(OR($B53-AA$5&gt;74, $B53-AA$5=73, $B53-AA$5=1, $B53-AA$5&lt;0),"",ROUND(($B53-AA$5)*'점수 계산기'!$C$27+AA$5*'점수 계산기'!$C$30+'점수 계산기'!$C$33,0))</f>
        <v>107</v>
      </c>
      <c r="AB53" s="10"/>
      <c r="AC53" s="10">
        <f t="shared" si="6"/>
        <v>107</v>
      </c>
      <c r="AD53" s="10">
        <f t="shared" si="7"/>
        <v>109</v>
      </c>
      <c r="AE53" s="10" t="str">
        <f t="shared" si="8"/>
        <v>107 ~ 109</v>
      </c>
      <c r="AF53" s="10">
        <f t="shared" si="4"/>
        <v>5</v>
      </c>
      <c r="AG53" s="10">
        <f t="shared" si="4"/>
        <v>4</v>
      </c>
      <c r="AH53" s="10" t="str">
        <f t="shared" si="5"/>
        <v>5 ~ 4</v>
      </c>
      <c r="AI53" s="10" t="str">
        <f t="shared" si="0"/>
        <v>조건부 4등급</v>
      </c>
      <c r="AJ53" s="11" t="e">
        <f>IF(AC53=AD53,VLOOKUP(AE53,'인원 입력 기능'!$B$5:$F$102,6,0), VLOOKUP(AC53,'인원 입력 기능'!$B$5:$F$102,6,0)&amp;" ~ "&amp;VLOOKUP(AD53,'인원 입력 기능'!$B$5:$F$102,6,0))</f>
        <v>#REF!</v>
      </c>
    </row>
    <row r="54" spans="1:36" ht="21" customHeight="1" x14ac:dyDescent="0.45">
      <c r="A54" s="7"/>
      <c r="B54" s="83">
        <v>52</v>
      </c>
      <c r="C54" s="62">
        <f>IF(OR($B54-C$5&gt;74, $B54-C$5=73, $B54-C$5=1, $B54-C$5&lt;0),"",ROUND(($B54-C$5)*'점수 계산기'!$C$27+C$5*'점수 계산기'!$C$30+'점수 계산기'!$C$33,0))</f>
        <v>108</v>
      </c>
      <c r="D54" s="50">
        <f>IF(OR($B54-D$5&gt;74, $B54-D$5=73, $B54-D$5=1, $B54-D$5&lt;0),"",ROUND(($B54-D$5)*'점수 계산기'!$C$27+D$5*'점수 계산기'!$C$30+'점수 계산기'!$C$33,0))</f>
        <v>108</v>
      </c>
      <c r="E54" s="50">
        <f>IF(OR($B54-E$5&gt;74, $B54-E$5=73, $B54-E$5=1, $B54-E$5&lt;0),"",ROUND(($B54-E$5)*'점수 계산기'!$C$27+E$5*'점수 계산기'!$C$30+'점수 계산기'!$C$33,0))</f>
        <v>108</v>
      </c>
      <c r="F54" s="50">
        <f>IF(OR($B54-F$5&gt;74, $B54-F$5=73, $B54-F$5=1, $B54-F$5&lt;0),"",ROUND(($B54-F$5)*'점수 계산기'!$C$27+F$5*'점수 계산기'!$C$30+'점수 계산기'!$C$33,0))</f>
        <v>108</v>
      </c>
      <c r="G54" s="50">
        <f>IF(OR($B54-G$5&gt;74, $B54-G$5=73, $B54-G$5=1, $B54-G$5&lt;0),"",ROUND(($B54-G$5)*'점수 계산기'!$C$27+G$5*'점수 계산기'!$C$30+'점수 계산기'!$C$33,0))</f>
        <v>108</v>
      </c>
      <c r="H54" s="50">
        <f>IF(OR($B54-H$5&gt;74, $B54-H$5=73, $B54-H$5=1, $B54-H$5&lt;0),"",ROUND(($B54-H$5)*'점수 계산기'!$C$27+H$5*'점수 계산기'!$C$30+'점수 계산기'!$C$33,0))</f>
        <v>108</v>
      </c>
      <c r="I54" s="50">
        <f>IF(OR($B54-I$5&gt;74, $B54-I$5=73, $B54-I$5=1, $B54-I$5&lt;0),"",ROUND(($B54-I$5)*'점수 계산기'!$C$27+I$5*'점수 계산기'!$C$30+'점수 계산기'!$C$33,0))</f>
        <v>108</v>
      </c>
      <c r="J54" s="50">
        <f>IF(OR($B54-J$5&gt;74, $B54-J$5=73, $B54-J$5=1, $B54-J$5&lt;0),"",ROUND(($B54-J$5)*'점수 계산기'!$C$27+J$5*'점수 계산기'!$C$30+'점수 계산기'!$C$33,0))</f>
        <v>108</v>
      </c>
      <c r="K54" s="50">
        <f>IF(OR($B54-K$5&gt;74, $B54-K$5=73, $B54-K$5=1, $B54-K$5&lt;0),"",ROUND(($B54-K$5)*'점수 계산기'!$C$27+K$5*'점수 계산기'!$C$30+'점수 계산기'!$C$33,0))</f>
        <v>107</v>
      </c>
      <c r="L54" s="50">
        <f>IF(OR($B54-L$5&gt;74, $B54-L$5=73, $B54-L$5=1, $B54-L$5&lt;0),"",ROUND(($B54-L$5)*'점수 계산기'!$C$27+L$5*'점수 계산기'!$C$30+'점수 계산기'!$C$33,0))</f>
        <v>107</v>
      </c>
      <c r="M54" s="50">
        <f>IF(OR($B54-M$5&gt;74, $B54-M$5=73, $B54-M$5=1, $B54-M$5&lt;0),"",ROUND(($B54-M$5)*'점수 계산기'!$C$27+M$5*'점수 계산기'!$C$30+'점수 계산기'!$C$33,0))</f>
        <v>107</v>
      </c>
      <c r="N54" s="50">
        <f>IF(OR($B54-N$5&gt;74, $B54-N$5=73, $B54-N$5=1, $B54-N$5&lt;0),"",ROUND(($B54-N$5)*'점수 계산기'!$C$27+N$5*'점수 계산기'!$C$30+'점수 계산기'!$C$33,0))</f>
        <v>107</v>
      </c>
      <c r="O54" s="50">
        <f>IF(OR($B54-O$5&gt;74, $B54-O$5=73, $B54-O$5=1, $B54-O$5&lt;0),"",ROUND(($B54-O$5)*'점수 계산기'!$C$27+O$5*'점수 계산기'!$C$30+'점수 계산기'!$C$33,0))</f>
        <v>107</v>
      </c>
      <c r="P54" s="50">
        <f>IF(OR($B54-P$5&gt;74, $B54-P$5=73, $B54-P$5=1, $B54-P$5&lt;0),"",ROUND(($B54-P$5)*'점수 계산기'!$C$27+P$5*'점수 계산기'!$C$30+'점수 계산기'!$C$33,0))</f>
        <v>107</v>
      </c>
      <c r="Q54" s="50">
        <f>IF(OR($B54-Q$5&gt;74, $B54-Q$5=73, $B54-Q$5=1, $B54-Q$5&lt;0),"",ROUND(($B54-Q$5)*'점수 계산기'!$C$27+Q$5*'점수 계산기'!$C$30+'점수 계산기'!$C$33,0))</f>
        <v>107</v>
      </c>
      <c r="R54" s="50">
        <f>IF(OR($B54-R$5&gt;74, $B54-R$5=73, $B54-R$5=1, $B54-R$5&lt;0),"",ROUND(($B54-R$5)*'점수 계산기'!$C$27+R$5*'점수 계산기'!$C$30+'점수 계산기'!$C$33,0))</f>
        <v>107</v>
      </c>
      <c r="S54" s="50">
        <f>IF(OR($B54-S$5&gt;74, $B54-S$5=73, $B54-S$5=1, $B54-S$5&lt;0),"",ROUND(($B54-S$5)*'점수 계산기'!$C$27+S$5*'점수 계산기'!$C$30+'점수 계산기'!$C$33,0))</f>
        <v>107</v>
      </c>
      <c r="T54" s="50">
        <f>IF(OR($B54-T$5&gt;74, $B54-T$5=73, $B54-T$5=1, $B54-T$5&lt;0),"",ROUND(($B54-T$5)*'점수 계산기'!$C$27+T$5*'점수 계산기'!$C$30+'점수 계산기'!$C$33,0))</f>
        <v>107</v>
      </c>
      <c r="U54" s="50">
        <f>IF(OR($B54-U$5&gt;74, $B54-U$5=73, $B54-U$5=1, $B54-U$5&lt;0),"",ROUND(($B54-U$5)*'점수 계산기'!$C$27+U$5*'점수 계산기'!$C$30+'점수 계산기'!$C$33,0))</f>
        <v>107</v>
      </c>
      <c r="V54" s="50">
        <f>IF(OR($B54-V$5&gt;74, $B54-V$5=73, $B54-V$5=1, $B54-V$5&lt;0),"",ROUND(($B54-V$5)*'점수 계산기'!$C$27+V$5*'점수 계산기'!$C$30+'점수 계산기'!$C$33,0))</f>
        <v>107</v>
      </c>
      <c r="W54" s="50">
        <f>IF(OR($B54-W$5&gt;74, $B54-W$5=73, $B54-W$5=1, $B54-W$5&lt;0),"",ROUND(($B54-W$5)*'점수 계산기'!$C$27+W$5*'점수 계산기'!$C$30+'점수 계산기'!$C$33,0))</f>
        <v>107</v>
      </c>
      <c r="X54" s="50">
        <f>IF(OR($B54-X$5&gt;74, $B54-X$5=73, $B54-X$5=1, $B54-X$5&lt;0),"",ROUND(($B54-X$5)*'점수 계산기'!$C$27+X$5*'점수 계산기'!$C$30+'점수 계산기'!$C$33,0))</f>
        <v>107</v>
      </c>
      <c r="Y54" s="50">
        <f>IF(OR($B54-Y$5&gt;74, $B54-Y$5=73, $B54-Y$5=1, $B54-Y$5&lt;0),"",ROUND(($B54-Y$5)*'점수 계산기'!$C$27+Y$5*'점수 계산기'!$C$30+'점수 계산기'!$C$33,0))</f>
        <v>107</v>
      </c>
      <c r="Z54" s="50">
        <f>IF(OR($B54-Z$5&gt;74, $B54-Z$5=73, $B54-Z$5=1, $B54-Z$5&lt;0),"",ROUND(($B54-Z$5)*'점수 계산기'!$C$27+Z$5*'점수 계산기'!$C$30+'점수 계산기'!$C$33,0))</f>
        <v>106</v>
      </c>
      <c r="AA54" s="57">
        <f>IF(OR($B54-AA$5&gt;74, $B54-AA$5=73, $B54-AA$5=1, $B54-AA$5&lt;0),"",ROUND(($B54-AA$5)*'점수 계산기'!$C$27+AA$5*'점수 계산기'!$C$30+'점수 계산기'!$C$33,0))</f>
        <v>106</v>
      </c>
      <c r="AB54" s="10"/>
      <c r="AC54" s="10">
        <f t="shared" si="6"/>
        <v>106</v>
      </c>
      <c r="AD54" s="10">
        <f t="shared" si="7"/>
        <v>108</v>
      </c>
      <c r="AE54" s="10" t="str">
        <f t="shared" si="8"/>
        <v>106 ~ 108</v>
      </c>
      <c r="AF54" s="10">
        <f t="shared" si="4"/>
        <v>5</v>
      </c>
      <c r="AG54" s="10">
        <f t="shared" si="4"/>
        <v>4</v>
      </c>
      <c r="AH54" s="10" t="str">
        <f t="shared" si="5"/>
        <v>5 ~ 4</v>
      </c>
      <c r="AI54" s="10" t="str">
        <f t="shared" si="0"/>
        <v>조건부 4등급</v>
      </c>
      <c r="AJ54" s="11" t="e">
        <f>IF(AC54=AD54,VLOOKUP(AE54,'인원 입력 기능'!$B$5:$F$102,6,0), VLOOKUP(AC54,'인원 입력 기능'!$B$5:$F$102,6,0)&amp;" ~ "&amp;VLOOKUP(AD54,'인원 입력 기능'!$B$5:$F$102,6,0))</f>
        <v>#REF!</v>
      </c>
    </row>
    <row r="55" spans="1:36" ht="21" customHeight="1" x14ac:dyDescent="0.45">
      <c r="A55" s="7"/>
      <c r="B55" s="83">
        <v>51</v>
      </c>
      <c r="C55" s="62">
        <f>IF(OR($B55-C$5&gt;74, $B55-C$5=73, $B55-C$5=1, $B55-C$5&lt;0),"",ROUND(($B55-C$5)*'점수 계산기'!$C$27+C$5*'점수 계산기'!$C$30+'점수 계산기'!$C$33,0))</f>
        <v>107</v>
      </c>
      <c r="D55" s="50">
        <f>IF(OR($B55-D$5&gt;74, $B55-D$5=73, $B55-D$5=1, $B55-D$5&lt;0),"",ROUND(($B55-D$5)*'점수 계산기'!$C$27+D$5*'점수 계산기'!$C$30+'점수 계산기'!$C$33,0))</f>
        <v>107</v>
      </c>
      <c r="E55" s="50">
        <f>IF(OR($B55-E$5&gt;74, $B55-E$5=73, $B55-E$5=1, $B55-E$5&lt;0),"",ROUND(($B55-E$5)*'점수 계산기'!$C$27+E$5*'점수 계산기'!$C$30+'점수 계산기'!$C$33,0))</f>
        <v>107</v>
      </c>
      <c r="F55" s="50">
        <f>IF(OR($B55-F$5&gt;74, $B55-F$5=73, $B55-F$5=1, $B55-F$5&lt;0),"",ROUND(($B55-F$5)*'점수 계산기'!$C$27+F$5*'점수 계산기'!$C$30+'점수 계산기'!$C$33,0))</f>
        <v>107</v>
      </c>
      <c r="G55" s="50">
        <f>IF(OR($B55-G$5&gt;74, $B55-G$5=73, $B55-G$5=1, $B55-G$5&lt;0),"",ROUND(($B55-G$5)*'점수 계산기'!$C$27+G$5*'점수 계산기'!$C$30+'점수 계산기'!$C$33,0))</f>
        <v>107</v>
      </c>
      <c r="H55" s="50">
        <f>IF(OR($B55-H$5&gt;74, $B55-H$5=73, $B55-H$5=1, $B55-H$5&lt;0),"",ROUND(($B55-H$5)*'점수 계산기'!$C$27+H$5*'점수 계산기'!$C$30+'점수 계산기'!$C$33,0))</f>
        <v>107</v>
      </c>
      <c r="I55" s="50">
        <f>IF(OR($B55-I$5&gt;74, $B55-I$5=73, $B55-I$5=1, $B55-I$5&lt;0),"",ROUND(($B55-I$5)*'점수 계산기'!$C$27+I$5*'점수 계산기'!$C$30+'점수 계산기'!$C$33,0))</f>
        <v>107</v>
      </c>
      <c r="J55" s="50">
        <f>IF(OR($B55-J$5&gt;74, $B55-J$5=73, $B55-J$5=1, $B55-J$5&lt;0),"",ROUND(($B55-J$5)*'점수 계산기'!$C$27+J$5*'점수 계산기'!$C$30+'점수 계산기'!$C$33,0))</f>
        <v>107</v>
      </c>
      <c r="K55" s="50">
        <f>IF(OR($B55-K$5&gt;74, $B55-K$5=73, $B55-K$5=1, $B55-K$5&lt;0),"",ROUND(($B55-K$5)*'점수 계산기'!$C$27+K$5*'점수 계산기'!$C$30+'점수 계산기'!$C$33,0))</f>
        <v>107</v>
      </c>
      <c r="L55" s="50">
        <f>IF(OR($B55-L$5&gt;74, $B55-L$5=73, $B55-L$5=1, $B55-L$5&lt;0),"",ROUND(($B55-L$5)*'점수 계산기'!$C$27+L$5*'점수 계산기'!$C$30+'점수 계산기'!$C$33,0))</f>
        <v>107</v>
      </c>
      <c r="M55" s="50">
        <f>IF(OR($B55-M$5&gt;74, $B55-M$5=73, $B55-M$5=1, $B55-M$5&lt;0),"",ROUND(($B55-M$5)*'점수 계산기'!$C$27+M$5*'점수 계산기'!$C$30+'점수 계산기'!$C$33,0))</f>
        <v>107</v>
      </c>
      <c r="N55" s="50">
        <f>IF(OR($B55-N$5&gt;74, $B55-N$5=73, $B55-N$5=1, $B55-N$5&lt;0),"",ROUND(($B55-N$5)*'점수 계산기'!$C$27+N$5*'점수 계산기'!$C$30+'점수 계산기'!$C$33,0))</f>
        <v>106</v>
      </c>
      <c r="O55" s="50">
        <f>IF(OR($B55-O$5&gt;74, $B55-O$5=73, $B55-O$5=1, $B55-O$5&lt;0),"",ROUND(($B55-O$5)*'점수 계산기'!$C$27+O$5*'점수 계산기'!$C$30+'점수 계산기'!$C$33,0))</f>
        <v>106</v>
      </c>
      <c r="P55" s="50">
        <f>IF(OR($B55-P$5&gt;74, $B55-P$5=73, $B55-P$5=1, $B55-P$5&lt;0),"",ROUND(($B55-P$5)*'점수 계산기'!$C$27+P$5*'점수 계산기'!$C$30+'점수 계산기'!$C$33,0))</f>
        <v>106</v>
      </c>
      <c r="Q55" s="50">
        <f>IF(OR($B55-Q$5&gt;74, $B55-Q$5=73, $B55-Q$5=1, $B55-Q$5&lt;0),"",ROUND(($B55-Q$5)*'점수 계산기'!$C$27+Q$5*'점수 계산기'!$C$30+'점수 계산기'!$C$33,0))</f>
        <v>106</v>
      </c>
      <c r="R55" s="50">
        <f>IF(OR($B55-R$5&gt;74, $B55-R$5=73, $B55-R$5=1, $B55-R$5&lt;0),"",ROUND(($B55-R$5)*'점수 계산기'!$C$27+R$5*'점수 계산기'!$C$30+'점수 계산기'!$C$33,0))</f>
        <v>106</v>
      </c>
      <c r="S55" s="50">
        <f>IF(OR($B55-S$5&gt;74, $B55-S$5=73, $B55-S$5=1, $B55-S$5&lt;0),"",ROUND(($B55-S$5)*'점수 계산기'!$C$27+S$5*'점수 계산기'!$C$30+'점수 계산기'!$C$33,0))</f>
        <v>106</v>
      </c>
      <c r="T55" s="50">
        <f>IF(OR($B55-T$5&gt;74, $B55-T$5=73, $B55-T$5=1, $B55-T$5&lt;0),"",ROUND(($B55-T$5)*'점수 계산기'!$C$27+T$5*'점수 계산기'!$C$30+'점수 계산기'!$C$33,0))</f>
        <v>106</v>
      </c>
      <c r="U55" s="50">
        <f>IF(OR($B55-U$5&gt;74, $B55-U$5=73, $B55-U$5=1, $B55-U$5&lt;0),"",ROUND(($B55-U$5)*'점수 계산기'!$C$27+U$5*'점수 계산기'!$C$30+'점수 계산기'!$C$33,0))</f>
        <v>106</v>
      </c>
      <c r="V55" s="50">
        <f>IF(OR($B55-V$5&gt;74, $B55-V$5=73, $B55-V$5=1, $B55-V$5&lt;0),"",ROUND(($B55-V$5)*'점수 계산기'!$C$27+V$5*'점수 계산기'!$C$30+'점수 계산기'!$C$33,0))</f>
        <v>106</v>
      </c>
      <c r="W55" s="50">
        <f>IF(OR($B55-W$5&gt;74, $B55-W$5=73, $B55-W$5=1, $B55-W$5&lt;0),"",ROUND(($B55-W$5)*'점수 계산기'!$C$27+W$5*'점수 계산기'!$C$30+'점수 계산기'!$C$33,0))</f>
        <v>106</v>
      </c>
      <c r="X55" s="50">
        <f>IF(OR($B55-X$5&gt;74, $B55-X$5=73, $B55-X$5=1, $B55-X$5&lt;0),"",ROUND(($B55-X$5)*'점수 계산기'!$C$27+X$5*'점수 계산기'!$C$30+'점수 계산기'!$C$33,0))</f>
        <v>106</v>
      </c>
      <c r="Y55" s="50">
        <f>IF(OR($B55-Y$5&gt;74, $B55-Y$5=73, $B55-Y$5=1, $B55-Y$5&lt;0),"",ROUND(($B55-Y$5)*'점수 계산기'!$C$27+Y$5*'점수 계산기'!$C$30+'점수 계산기'!$C$33,0))</f>
        <v>106</v>
      </c>
      <c r="Z55" s="50">
        <f>IF(OR($B55-Z$5&gt;74, $B55-Z$5=73, $B55-Z$5=1, $B55-Z$5&lt;0),"",ROUND(($B55-Z$5)*'점수 계산기'!$C$27+Z$5*'점수 계산기'!$C$30+'점수 계산기'!$C$33,0))</f>
        <v>106</v>
      </c>
      <c r="AA55" s="57">
        <f>IF(OR($B55-AA$5&gt;74, $B55-AA$5=73, $B55-AA$5=1, $B55-AA$5&lt;0),"",ROUND(($B55-AA$5)*'점수 계산기'!$C$27+AA$5*'점수 계산기'!$C$30+'점수 계산기'!$C$33,0))</f>
        <v>106</v>
      </c>
      <c r="AB55" s="10"/>
      <c r="AC55" s="10">
        <f t="shared" si="6"/>
        <v>106</v>
      </c>
      <c r="AD55" s="10">
        <f t="shared" si="7"/>
        <v>107</v>
      </c>
      <c r="AE55" s="10" t="str">
        <f t="shared" si="8"/>
        <v>106 ~ 107</v>
      </c>
      <c r="AF55" s="10">
        <f t="shared" si="4"/>
        <v>5</v>
      </c>
      <c r="AG55" s="10">
        <f t="shared" si="4"/>
        <v>5</v>
      </c>
      <c r="AH55" s="10">
        <f t="shared" si="5"/>
        <v>5</v>
      </c>
      <c r="AI55" s="10" t="str">
        <f t="shared" si="0"/>
        <v>5등급</v>
      </c>
      <c r="AJ55" s="11" t="e">
        <f>IF(AC55=AD55,VLOOKUP(AE55,'인원 입력 기능'!$B$5:$F$102,6,0), VLOOKUP(AC55,'인원 입력 기능'!$B$5:$F$102,6,0)&amp;" ~ "&amp;VLOOKUP(AD55,'인원 입력 기능'!$B$5:$F$102,6,0))</f>
        <v>#REF!</v>
      </c>
    </row>
    <row r="56" spans="1:36" ht="21" customHeight="1" x14ac:dyDescent="0.45">
      <c r="A56" s="7"/>
      <c r="B56" s="83">
        <v>50</v>
      </c>
      <c r="C56" s="62">
        <f>IF(OR($B56-C$5&gt;74, $B56-C$5=73, $B56-C$5=1, $B56-C$5&lt;0),"",ROUND(($B56-C$5)*'점수 계산기'!$C$27+C$5*'점수 계산기'!$C$30+'점수 계산기'!$C$33,0))</f>
        <v>106</v>
      </c>
      <c r="D56" s="50">
        <f>IF(OR($B56-D$5&gt;74, $B56-D$5=73, $B56-D$5=1, $B56-D$5&lt;0),"",ROUND(($B56-D$5)*'점수 계산기'!$C$27+D$5*'점수 계산기'!$C$30+'점수 계산기'!$C$33,0))</f>
        <v>106</v>
      </c>
      <c r="E56" s="50">
        <f>IF(OR($B56-E$5&gt;74, $B56-E$5=73, $B56-E$5=1, $B56-E$5&lt;0),"",ROUND(($B56-E$5)*'점수 계산기'!$C$27+E$5*'점수 계산기'!$C$30+'점수 계산기'!$C$33,0))</f>
        <v>106</v>
      </c>
      <c r="F56" s="50">
        <f>IF(OR($B56-F$5&gt;74, $B56-F$5=73, $B56-F$5=1, $B56-F$5&lt;0),"",ROUND(($B56-F$5)*'점수 계산기'!$C$27+F$5*'점수 계산기'!$C$30+'점수 계산기'!$C$33,0))</f>
        <v>106</v>
      </c>
      <c r="G56" s="50">
        <f>IF(OR($B56-G$5&gt;74, $B56-G$5=73, $B56-G$5=1, $B56-G$5&lt;0),"",ROUND(($B56-G$5)*'점수 계산기'!$C$27+G$5*'점수 계산기'!$C$30+'점수 계산기'!$C$33,0))</f>
        <v>106</v>
      </c>
      <c r="H56" s="50">
        <f>IF(OR($B56-H$5&gt;74, $B56-H$5=73, $B56-H$5=1, $B56-H$5&lt;0),"",ROUND(($B56-H$5)*'점수 계산기'!$C$27+H$5*'점수 계산기'!$C$30+'점수 계산기'!$C$33,0))</f>
        <v>106</v>
      </c>
      <c r="I56" s="50">
        <f>IF(OR($B56-I$5&gt;74, $B56-I$5=73, $B56-I$5=1, $B56-I$5&lt;0),"",ROUND(($B56-I$5)*'점수 계산기'!$C$27+I$5*'점수 계산기'!$C$30+'점수 계산기'!$C$33,0))</f>
        <v>106</v>
      </c>
      <c r="J56" s="50">
        <f>IF(OR($B56-J$5&gt;74, $B56-J$5=73, $B56-J$5=1, $B56-J$5&lt;0),"",ROUND(($B56-J$5)*'점수 계산기'!$C$27+J$5*'점수 계산기'!$C$30+'점수 계산기'!$C$33,0))</f>
        <v>106</v>
      </c>
      <c r="K56" s="50">
        <f>IF(OR($B56-K$5&gt;74, $B56-K$5=73, $B56-K$5=1, $B56-K$5&lt;0),"",ROUND(($B56-K$5)*'점수 계산기'!$C$27+K$5*'점수 계산기'!$C$30+'점수 계산기'!$C$33,0))</f>
        <v>106</v>
      </c>
      <c r="L56" s="50">
        <f>IF(OR($B56-L$5&gt;74, $B56-L$5=73, $B56-L$5=1, $B56-L$5&lt;0),"",ROUND(($B56-L$5)*'점수 계산기'!$C$27+L$5*'점수 계산기'!$C$30+'점수 계산기'!$C$33,0))</f>
        <v>106</v>
      </c>
      <c r="M56" s="50">
        <f>IF(OR($B56-M$5&gt;74, $B56-M$5=73, $B56-M$5=1, $B56-M$5&lt;0),"",ROUND(($B56-M$5)*'점수 계산기'!$C$27+M$5*'점수 계산기'!$C$30+'점수 계산기'!$C$33,0))</f>
        <v>106</v>
      </c>
      <c r="N56" s="50">
        <f>IF(OR($B56-N$5&gt;74, $B56-N$5=73, $B56-N$5=1, $B56-N$5&lt;0),"",ROUND(($B56-N$5)*'점수 계산기'!$C$27+N$5*'점수 계산기'!$C$30+'점수 계산기'!$C$33,0))</f>
        <v>106</v>
      </c>
      <c r="O56" s="50">
        <f>IF(OR($B56-O$5&gt;74, $B56-O$5=73, $B56-O$5=1, $B56-O$5&lt;0),"",ROUND(($B56-O$5)*'점수 계산기'!$C$27+O$5*'점수 계산기'!$C$30+'점수 계산기'!$C$33,0))</f>
        <v>106</v>
      </c>
      <c r="P56" s="50">
        <f>IF(OR($B56-P$5&gt;74, $B56-P$5=73, $B56-P$5=1, $B56-P$5&lt;0),"",ROUND(($B56-P$5)*'점수 계산기'!$C$27+P$5*'점수 계산기'!$C$30+'점수 계산기'!$C$33,0))</f>
        <v>106</v>
      </c>
      <c r="Q56" s="50">
        <f>IF(OR($B56-Q$5&gt;74, $B56-Q$5=73, $B56-Q$5=1, $B56-Q$5&lt;0),"",ROUND(($B56-Q$5)*'점수 계산기'!$C$27+Q$5*'점수 계산기'!$C$30+'점수 계산기'!$C$33,0))</f>
        <v>105</v>
      </c>
      <c r="R56" s="50">
        <f>IF(OR($B56-R$5&gt;74, $B56-R$5=73, $B56-R$5=1, $B56-R$5&lt;0),"",ROUND(($B56-R$5)*'점수 계산기'!$C$27+R$5*'점수 계산기'!$C$30+'점수 계산기'!$C$33,0))</f>
        <v>105</v>
      </c>
      <c r="S56" s="50">
        <f>IF(OR($B56-S$5&gt;74, $B56-S$5=73, $B56-S$5=1, $B56-S$5&lt;0),"",ROUND(($B56-S$5)*'점수 계산기'!$C$27+S$5*'점수 계산기'!$C$30+'점수 계산기'!$C$33,0))</f>
        <v>105</v>
      </c>
      <c r="T56" s="50">
        <f>IF(OR($B56-T$5&gt;74, $B56-T$5=73, $B56-T$5=1, $B56-T$5&lt;0),"",ROUND(($B56-T$5)*'점수 계산기'!$C$27+T$5*'점수 계산기'!$C$30+'점수 계산기'!$C$33,0))</f>
        <v>105</v>
      </c>
      <c r="U56" s="50">
        <f>IF(OR($B56-U$5&gt;74, $B56-U$5=73, $B56-U$5=1, $B56-U$5&lt;0),"",ROUND(($B56-U$5)*'점수 계산기'!$C$27+U$5*'점수 계산기'!$C$30+'점수 계산기'!$C$33,0))</f>
        <v>105</v>
      </c>
      <c r="V56" s="50">
        <f>IF(OR($B56-V$5&gt;74, $B56-V$5=73, $B56-V$5=1, $B56-V$5&lt;0),"",ROUND(($B56-V$5)*'점수 계산기'!$C$27+V$5*'점수 계산기'!$C$30+'점수 계산기'!$C$33,0))</f>
        <v>105</v>
      </c>
      <c r="W56" s="50">
        <f>IF(OR($B56-W$5&gt;74, $B56-W$5=73, $B56-W$5=1, $B56-W$5&lt;0),"",ROUND(($B56-W$5)*'점수 계산기'!$C$27+W$5*'점수 계산기'!$C$30+'점수 계산기'!$C$33,0))</f>
        <v>105</v>
      </c>
      <c r="X56" s="50">
        <f>IF(OR($B56-X$5&gt;74, $B56-X$5=73, $B56-X$5=1, $B56-X$5&lt;0),"",ROUND(($B56-X$5)*'점수 계산기'!$C$27+X$5*'점수 계산기'!$C$30+'점수 계산기'!$C$33,0))</f>
        <v>105</v>
      </c>
      <c r="Y56" s="50">
        <f>IF(OR($B56-Y$5&gt;74, $B56-Y$5=73, $B56-Y$5=1, $B56-Y$5&lt;0),"",ROUND(($B56-Y$5)*'점수 계산기'!$C$27+Y$5*'점수 계산기'!$C$30+'점수 계산기'!$C$33,0))</f>
        <v>105</v>
      </c>
      <c r="Z56" s="50">
        <f>IF(OR($B56-Z$5&gt;74, $B56-Z$5=73, $B56-Z$5=1, $B56-Z$5&lt;0),"",ROUND(($B56-Z$5)*'점수 계산기'!$C$27+Z$5*'점수 계산기'!$C$30+'점수 계산기'!$C$33,0))</f>
        <v>105</v>
      </c>
      <c r="AA56" s="57">
        <f>IF(OR($B56-AA$5&gt;74, $B56-AA$5=73, $B56-AA$5=1, $B56-AA$5&lt;0),"",ROUND(($B56-AA$5)*'점수 계산기'!$C$27+AA$5*'점수 계산기'!$C$30+'점수 계산기'!$C$33,0))</f>
        <v>105</v>
      </c>
      <c r="AB56" s="10"/>
      <c r="AC56" s="10">
        <f t="shared" si="6"/>
        <v>105</v>
      </c>
      <c r="AD56" s="10">
        <f t="shared" si="7"/>
        <v>106</v>
      </c>
      <c r="AE56" s="10" t="str">
        <f t="shared" si="8"/>
        <v>105 ~ 106</v>
      </c>
      <c r="AF56" s="10">
        <f t="shared" si="4"/>
        <v>5</v>
      </c>
      <c r="AG56" s="10">
        <f t="shared" si="4"/>
        <v>5</v>
      </c>
      <c r="AH56" s="10">
        <f t="shared" si="5"/>
        <v>5</v>
      </c>
      <c r="AI56" s="10" t="str">
        <f t="shared" si="0"/>
        <v>5등급</v>
      </c>
      <c r="AJ56" s="11" t="e">
        <f>IF(AC56=AD56,VLOOKUP(AE56,'인원 입력 기능'!$B$5:$F$102,6,0), VLOOKUP(AC56,'인원 입력 기능'!$B$5:$F$102,6,0)&amp;" ~ "&amp;VLOOKUP(AD56,'인원 입력 기능'!$B$5:$F$102,6,0))</f>
        <v>#REF!</v>
      </c>
    </row>
    <row r="57" spans="1:36" ht="21" customHeight="1" x14ac:dyDescent="0.45">
      <c r="A57" s="7"/>
      <c r="B57" s="83">
        <v>49</v>
      </c>
      <c r="C57" s="62">
        <f>IF(OR($B57-C$5&gt;74, $B57-C$5=73, $B57-C$5=1, $B57-C$5&lt;0),"",ROUND(($B57-C$5)*'점수 계산기'!$C$27+C$5*'점수 계산기'!$C$30+'점수 계산기'!$C$33,0))</f>
        <v>106</v>
      </c>
      <c r="D57" s="50">
        <f>IF(OR($B57-D$5&gt;74, $B57-D$5=73, $B57-D$5=1, $B57-D$5&lt;0),"",ROUND(($B57-D$5)*'점수 계산기'!$C$27+D$5*'점수 계산기'!$C$30+'점수 계산기'!$C$33,0))</f>
        <v>105</v>
      </c>
      <c r="E57" s="50">
        <f>IF(OR($B57-E$5&gt;74, $B57-E$5=73, $B57-E$5=1, $B57-E$5&lt;0),"",ROUND(($B57-E$5)*'점수 계산기'!$C$27+E$5*'점수 계산기'!$C$30+'점수 계산기'!$C$33,0))</f>
        <v>105</v>
      </c>
      <c r="F57" s="50">
        <f>IF(OR($B57-F$5&gt;74, $B57-F$5=73, $B57-F$5=1, $B57-F$5&lt;0),"",ROUND(($B57-F$5)*'점수 계산기'!$C$27+F$5*'점수 계산기'!$C$30+'점수 계산기'!$C$33,0))</f>
        <v>105</v>
      </c>
      <c r="G57" s="50">
        <f>IF(OR($B57-G$5&gt;74, $B57-G$5=73, $B57-G$5=1, $B57-G$5&lt;0),"",ROUND(($B57-G$5)*'점수 계산기'!$C$27+G$5*'점수 계산기'!$C$30+'점수 계산기'!$C$33,0))</f>
        <v>105</v>
      </c>
      <c r="H57" s="50">
        <f>IF(OR($B57-H$5&gt;74, $B57-H$5=73, $B57-H$5=1, $B57-H$5&lt;0),"",ROUND(($B57-H$5)*'점수 계산기'!$C$27+H$5*'점수 계산기'!$C$30+'점수 계산기'!$C$33,0))</f>
        <v>105</v>
      </c>
      <c r="I57" s="50">
        <f>IF(OR($B57-I$5&gt;74, $B57-I$5=73, $B57-I$5=1, $B57-I$5&lt;0),"",ROUND(($B57-I$5)*'점수 계산기'!$C$27+I$5*'점수 계산기'!$C$30+'점수 계산기'!$C$33,0))</f>
        <v>105</v>
      </c>
      <c r="J57" s="50">
        <f>IF(OR($B57-J$5&gt;74, $B57-J$5=73, $B57-J$5=1, $B57-J$5&lt;0),"",ROUND(($B57-J$5)*'점수 계산기'!$C$27+J$5*'점수 계산기'!$C$30+'점수 계산기'!$C$33,0))</f>
        <v>105</v>
      </c>
      <c r="K57" s="50">
        <f>IF(OR($B57-K$5&gt;74, $B57-K$5=73, $B57-K$5=1, $B57-K$5&lt;0),"",ROUND(($B57-K$5)*'점수 계산기'!$C$27+K$5*'점수 계산기'!$C$30+'점수 계산기'!$C$33,0))</f>
        <v>105</v>
      </c>
      <c r="L57" s="50">
        <f>IF(OR($B57-L$5&gt;74, $B57-L$5=73, $B57-L$5=1, $B57-L$5&lt;0),"",ROUND(($B57-L$5)*'점수 계산기'!$C$27+L$5*'점수 계산기'!$C$30+'점수 계산기'!$C$33,0))</f>
        <v>105</v>
      </c>
      <c r="M57" s="50">
        <f>IF(OR($B57-M$5&gt;74, $B57-M$5=73, $B57-M$5=1, $B57-M$5&lt;0),"",ROUND(($B57-M$5)*'점수 계산기'!$C$27+M$5*'점수 계산기'!$C$30+'점수 계산기'!$C$33,0))</f>
        <v>105</v>
      </c>
      <c r="N57" s="50">
        <f>IF(OR($B57-N$5&gt;74, $B57-N$5=73, $B57-N$5=1, $B57-N$5&lt;0),"",ROUND(($B57-N$5)*'점수 계산기'!$C$27+N$5*'점수 계산기'!$C$30+'점수 계산기'!$C$33,0))</f>
        <v>105</v>
      </c>
      <c r="O57" s="50">
        <f>IF(OR($B57-O$5&gt;74, $B57-O$5=73, $B57-O$5=1, $B57-O$5&lt;0),"",ROUND(($B57-O$5)*'점수 계산기'!$C$27+O$5*'점수 계산기'!$C$30+'점수 계산기'!$C$33,0))</f>
        <v>105</v>
      </c>
      <c r="P57" s="50">
        <f>IF(OR($B57-P$5&gt;74, $B57-P$5=73, $B57-P$5=1, $B57-P$5&lt;0),"",ROUND(($B57-P$5)*'점수 계산기'!$C$27+P$5*'점수 계산기'!$C$30+'점수 계산기'!$C$33,0))</f>
        <v>105</v>
      </c>
      <c r="Q57" s="50">
        <f>IF(OR($B57-Q$5&gt;74, $B57-Q$5=73, $B57-Q$5=1, $B57-Q$5&lt;0),"",ROUND(($B57-Q$5)*'점수 계산기'!$C$27+Q$5*'점수 계산기'!$C$30+'점수 계산기'!$C$33,0))</f>
        <v>105</v>
      </c>
      <c r="R57" s="50">
        <f>IF(OR($B57-R$5&gt;74, $B57-R$5=73, $B57-R$5=1, $B57-R$5&lt;0),"",ROUND(($B57-R$5)*'점수 계산기'!$C$27+R$5*'점수 계산기'!$C$30+'점수 계산기'!$C$33,0))</f>
        <v>105</v>
      </c>
      <c r="S57" s="50">
        <f>IF(OR($B57-S$5&gt;74, $B57-S$5=73, $B57-S$5=1, $B57-S$5&lt;0),"",ROUND(($B57-S$5)*'점수 계산기'!$C$27+S$5*'점수 계산기'!$C$30+'점수 계산기'!$C$33,0))</f>
        <v>104</v>
      </c>
      <c r="T57" s="50">
        <f>IF(OR($B57-T$5&gt;74, $B57-T$5=73, $B57-T$5=1, $B57-T$5&lt;0),"",ROUND(($B57-T$5)*'점수 계산기'!$C$27+T$5*'점수 계산기'!$C$30+'점수 계산기'!$C$33,0))</f>
        <v>104</v>
      </c>
      <c r="U57" s="50">
        <f>IF(OR($B57-U$5&gt;74, $B57-U$5=73, $B57-U$5=1, $B57-U$5&lt;0),"",ROUND(($B57-U$5)*'점수 계산기'!$C$27+U$5*'점수 계산기'!$C$30+'점수 계산기'!$C$33,0))</f>
        <v>104</v>
      </c>
      <c r="V57" s="50">
        <f>IF(OR($B57-V$5&gt;74, $B57-V$5=73, $B57-V$5=1, $B57-V$5&lt;0),"",ROUND(($B57-V$5)*'점수 계산기'!$C$27+V$5*'점수 계산기'!$C$30+'점수 계산기'!$C$33,0))</f>
        <v>104</v>
      </c>
      <c r="W57" s="50">
        <f>IF(OR($B57-W$5&gt;74, $B57-W$5=73, $B57-W$5=1, $B57-W$5&lt;0),"",ROUND(($B57-W$5)*'점수 계산기'!$C$27+W$5*'점수 계산기'!$C$30+'점수 계산기'!$C$33,0))</f>
        <v>104</v>
      </c>
      <c r="X57" s="50">
        <f>IF(OR($B57-X$5&gt;74, $B57-X$5=73, $B57-X$5=1, $B57-X$5&lt;0),"",ROUND(($B57-X$5)*'점수 계산기'!$C$27+X$5*'점수 계산기'!$C$30+'점수 계산기'!$C$33,0))</f>
        <v>104</v>
      </c>
      <c r="Y57" s="50">
        <f>IF(OR($B57-Y$5&gt;74, $B57-Y$5=73, $B57-Y$5=1, $B57-Y$5&lt;0),"",ROUND(($B57-Y$5)*'점수 계산기'!$C$27+Y$5*'점수 계산기'!$C$30+'점수 계산기'!$C$33,0))</f>
        <v>104</v>
      </c>
      <c r="Z57" s="50">
        <f>IF(OR($B57-Z$5&gt;74, $B57-Z$5=73, $B57-Z$5=1, $B57-Z$5&lt;0),"",ROUND(($B57-Z$5)*'점수 계산기'!$C$27+Z$5*'점수 계산기'!$C$30+'점수 계산기'!$C$33,0))</f>
        <v>104</v>
      </c>
      <c r="AA57" s="57">
        <f>IF(OR($B57-AA$5&gt;74, $B57-AA$5=73, $B57-AA$5=1, $B57-AA$5&lt;0),"",ROUND(($B57-AA$5)*'점수 계산기'!$C$27+AA$5*'점수 계산기'!$C$30+'점수 계산기'!$C$33,0))</f>
        <v>104</v>
      </c>
      <c r="AB57" s="10"/>
      <c r="AC57" s="10">
        <f t="shared" si="6"/>
        <v>104</v>
      </c>
      <c r="AD57" s="10">
        <f t="shared" si="7"/>
        <v>106</v>
      </c>
      <c r="AE57" s="10" t="str">
        <f t="shared" si="8"/>
        <v>104 ~ 106</v>
      </c>
      <c r="AF57" s="10">
        <f t="shared" si="4"/>
        <v>5</v>
      </c>
      <c r="AG57" s="10">
        <f t="shared" si="4"/>
        <v>5</v>
      </c>
      <c r="AH57" s="10">
        <f t="shared" si="5"/>
        <v>5</v>
      </c>
      <c r="AI57" s="10" t="str">
        <f t="shared" si="0"/>
        <v>5등급</v>
      </c>
      <c r="AJ57" s="11" t="e">
        <f>IF(AC57=AD57,VLOOKUP(AE57,'인원 입력 기능'!$B$5:$F$102,6,0), VLOOKUP(AC57,'인원 입력 기능'!$B$5:$F$102,6,0)&amp;" ~ "&amp;VLOOKUP(AD57,'인원 입력 기능'!$B$5:$F$102,6,0))</f>
        <v>#REF!</v>
      </c>
    </row>
    <row r="58" spans="1:36" ht="21" customHeight="1" x14ac:dyDescent="0.45">
      <c r="A58" s="7"/>
      <c r="B58" s="84">
        <v>48</v>
      </c>
      <c r="C58" s="63">
        <f>IF(OR($B58-C$5&gt;74, $B58-C$5=73, $B58-C$5=1, $B58-C$5&lt;0),"",ROUND(($B58-C$5)*'점수 계산기'!$C$27+C$5*'점수 계산기'!$C$30+'점수 계산기'!$C$33,0))</f>
        <v>105</v>
      </c>
      <c r="D58" s="51">
        <f>IF(OR($B58-D$5&gt;74, $B58-D$5=73, $B58-D$5=1, $B58-D$5&lt;0),"",ROUND(($B58-D$5)*'점수 계산기'!$C$27+D$5*'점수 계산기'!$C$30+'점수 계산기'!$C$33,0))</f>
        <v>105</v>
      </c>
      <c r="E58" s="51">
        <f>IF(OR($B58-E$5&gt;74, $B58-E$5=73, $B58-E$5=1, $B58-E$5&lt;0),"",ROUND(($B58-E$5)*'점수 계산기'!$C$27+E$5*'점수 계산기'!$C$30+'점수 계산기'!$C$33,0))</f>
        <v>105</v>
      </c>
      <c r="F58" s="51">
        <f>IF(OR($B58-F$5&gt;74, $B58-F$5=73, $B58-F$5=1, $B58-F$5&lt;0),"",ROUND(($B58-F$5)*'점수 계산기'!$C$27+F$5*'점수 계산기'!$C$30+'점수 계산기'!$C$33,0))</f>
        <v>105</v>
      </c>
      <c r="G58" s="51">
        <f>IF(OR($B58-G$5&gt;74, $B58-G$5=73, $B58-G$5=1, $B58-G$5&lt;0),"",ROUND(($B58-G$5)*'점수 계산기'!$C$27+G$5*'점수 계산기'!$C$30+'점수 계산기'!$C$33,0))</f>
        <v>104</v>
      </c>
      <c r="H58" s="51">
        <f>IF(OR($B58-H$5&gt;74, $B58-H$5=73, $B58-H$5=1, $B58-H$5&lt;0),"",ROUND(($B58-H$5)*'점수 계산기'!$C$27+H$5*'점수 계산기'!$C$30+'점수 계산기'!$C$33,0))</f>
        <v>104</v>
      </c>
      <c r="I58" s="51">
        <f>IF(OR($B58-I$5&gt;74, $B58-I$5=73, $B58-I$5=1, $B58-I$5&lt;0),"",ROUND(($B58-I$5)*'점수 계산기'!$C$27+I$5*'점수 계산기'!$C$30+'점수 계산기'!$C$33,0))</f>
        <v>104</v>
      </c>
      <c r="J58" s="51">
        <f>IF(OR($B58-J$5&gt;74, $B58-J$5=73, $B58-J$5=1, $B58-J$5&lt;0),"",ROUND(($B58-J$5)*'점수 계산기'!$C$27+J$5*'점수 계산기'!$C$30+'점수 계산기'!$C$33,0))</f>
        <v>104</v>
      </c>
      <c r="K58" s="51">
        <f>IF(OR($B58-K$5&gt;74, $B58-K$5=73, $B58-K$5=1, $B58-K$5&lt;0),"",ROUND(($B58-K$5)*'점수 계산기'!$C$27+K$5*'점수 계산기'!$C$30+'점수 계산기'!$C$33,0))</f>
        <v>104</v>
      </c>
      <c r="L58" s="51">
        <f>IF(OR($B58-L$5&gt;74, $B58-L$5=73, $B58-L$5=1, $B58-L$5&lt;0),"",ROUND(($B58-L$5)*'점수 계산기'!$C$27+L$5*'점수 계산기'!$C$30+'점수 계산기'!$C$33,0))</f>
        <v>104</v>
      </c>
      <c r="M58" s="51">
        <f>IF(OR($B58-M$5&gt;74, $B58-M$5=73, $B58-M$5=1, $B58-M$5&lt;0),"",ROUND(($B58-M$5)*'점수 계산기'!$C$27+M$5*'점수 계산기'!$C$30+'점수 계산기'!$C$33,0))</f>
        <v>104</v>
      </c>
      <c r="N58" s="51">
        <f>IF(OR($B58-N$5&gt;74, $B58-N$5=73, $B58-N$5=1, $B58-N$5&lt;0),"",ROUND(($B58-N$5)*'점수 계산기'!$C$27+N$5*'점수 계산기'!$C$30+'점수 계산기'!$C$33,0))</f>
        <v>104</v>
      </c>
      <c r="O58" s="51">
        <f>IF(OR($B58-O$5&gt;74, $B58-O$5=73, $B58-O$5=1, $B58-O$5&lt;0),"",ROUND(($B58-O$5)*'점수 계산기'!$C$27+O$5*'점수 계산기'!$C$30+'점수 계산기'!$C$33,0))</f>
        <v>104</v>
      </c>
      <c r="P58" s="51">
        <f>IF(OR($B58-P$5&gt;74, $B58-P$5=73, $B58-P$5=1, $B58-P$5&lt;0),"",ROUND(($B58-P$5)*'점수 계산기'!$C$27+P$5*'점수 계산기'!$C$30+'점수 계산기'!$C$33,0))</f>
        <v>104</v>
      </c>
      <c r="Q58" s="51">
        <f>IF(OR($B58-Q$5&gt;74, $B58-Q$5=73, $B58-Q$5=1, $B58-Q$5&lt;0),"",ROUND(($B58-Q$5)*'점수 계산기'!$C$27+Q$5*'점수 계산기'!$C$30+'점수 계산기'!$C$33,0))</f>
        <v>104</v>
      </c>
      <c r="R58" s="51">
        <f>IF(OR($B58-R$5&gt;74, $B58-R$5=73, $B58-R$5=1, $B58-R$5&lt;0),"",ROUND(($B58-R$5)*'점수 계산기'!$C$27+R$5*'점수 계산기'!$C$30+'점수 계산기'!$C$33,0))</f>
        <v>104</v>
      </c>
      <c r="S58" s="51">
        <f>IF(OR($B58-S$5&gt;74, $B58-S$5=73, $B58-S$5=1, $B58-S$5&lt;0),"",ROUND(($B58-S$5)*'점수 계산기'!$C$27+S$5*'점수 계산기'!$C$30+'점수 계산기'!$C$33,0))</f>
        <v>104</v>
      </c>
      <c r="T58" s="51">
        <f>IF(OR($B58-T$5&gt;74, $B58-T$5=73, $B58-T$5=1, $B58-T$5&lt;0),"",ROUND(($B58-T$5)*'점수 계산기'!$C$27+T$5*'점수 계산기'!$C$30+'점수 계산기'!$C$33,0))</f>
        <v>104</v>
      </c>
      <c r="U58" s="51">
        <f>IF(OR($B58-U$5&gt;74, $B58-U$5=73, $B58-U$5=1, $B58-U$5&lt;0),"",ROUND(($B58-U$5)*'점수 계산기'!$C$27+U$5*'점수 계산기'!$C$30+'점수 계산기'!$C$33,0))</f>
        <v>104</v>
      </c>
      <c r="V58" s="51">
        <f>IF(OR($B58-V$5&gt;74, $B58-V$5=73, $B58-V$5=1, $B58-V$5&lt;0),"",ROUND(($B58-V$5)*'점수 계산기'!$C$27+V$5*'점수 계산기'!$C$30+'점수 계산기'!$C$33,0))</f>
        <v>103</v>
      </c>
      <c r="W58" s="51">
        <f>IF(OR($B58-W$5&gt;74, $B58-W$5=73, $B58-W$5=1, $B58-W$5&lt;0),"",ROUND(($B58-W$5)*'점수 계산기'!$C$27+W$5*'점수 계산기'!$C$30+'점수 계산기'!$C$33,0))</f>
        <v>103</v>
      </c>
      <c r="X58" s="51">
        <f>IF(OR($B58-X$5&gt;74, $B58-X$5=73, $B58-X$5=1, $B58-X$5&lt;0),"",ROUND(($B58-X$5)*'점수 계산기'!$C$27+X$5*'점수 계산기'!$C$30+'점수 계산기'!$C$33,0))</f>
        <v>103</v>
      </c>
      <c r="Y58" s="51">
        <f>IF(OR($B58-Y$5&gt;74, $B58-Y$5=73, $B58-Y$5=1, $B58-Y$5&lt;0),"",ROUND(($B58-Y$5)*'점수 계산기'!$C$27+Y$5*'점수 계산기'!$C$30+'점수 계산기'!$C$33,0))</f>
        <v>103</v>
      </c>
      <c r="Z58" s="51">
        <f>IF(OR($B58-Z$5&gt;74, $B58-Z$5=73, $B58-Z$5=1, $B58-Z$5&lt;0),"",ROUND(($B58-Z$5)*'점수 계산기'!$C$27+Z$5*'점수 계산기'!$C$30+'점수 계산기'!$C$33,0))</f>
        <v>103</v>
      </c>
      <c r="AA58" s="58">
        <f>IF(OR($B58-AA$5&gt;74, $B58-AA$5=73, $B58-AA$5=1, $B58-AA$5&lt;0),"",ROUND(($B58-AA$5)*'점수 계산기'!$C$27+AA$5*'점수 계산기'!$C$30+'점수 계산기'!$C$33,0))</f>
        <v>103</v>
      </c>
      <c r="AB58" s="10"/>
      <c r="AC58" s="10">
        <f t="shared" si="6"/>
        <v>103</v>
      </c>
      <c r="AD58" s="10">
        <f t="shared" si="7"/>
        <v>105</v>
      </c>
      <c r="AE58" s="10" t="str">
        <f t="shared" si="8"/>
        <v>103 ~ 105</v>
      </c>
      <c r="AF58" s="10">
        <f t="shared" si="4"/>
        <v>5</v>
      </c>
      <c r="AG58" s="10">
        <f t="shared" si="4"/>
        <v>5</v>
      </c>
      <c r="AH58" s="10">
        <f t="shared" si="5"/>
        <v>5</v>
      </c>
      <c r="AI58" s="10" t="str">
        <f t="shared" si="0"/>
        <v>5등급</v>
      </c>
      <c r="AJ58" s="11" t="e">
        <f>IF(AC58=AD58,VLOOKUP(AE58,'인원 입력 기능'!$B$5:$F$102,6,0), VLOOKUP(AC58,'인원 입력 기능'!$B$5:$F$102,6,0)&amp;" ~ "&amp;VLOOKUP(AD58,'인원 입력 기능'!$B$5:$F$102,6,0))</f>
        <v>#REF!</v>
      </c>
    </row>
    <row r="59" spans="1:36" ht="21" customHeight="1" x14ac:dyDescent="0.45">
      <c r="A59" s="7"/>
      <c r="B59" s="84">
        <v>47</v>
      </c>
      <c r="C59" s="63">
        <f>IF(OR($B59-C$5&gt;74, $B59-C$5=73, $B59-C$5=1, $B59-C$5&lt;0),"",ROUND(($B59-C$5)*'점수 계산기'!$C$27+C$5*'점수 계산기'!$C$30+'점수 계산기'!$C$33,0))</f>
        <v>104</v>
      </c>
      <c r="D59" s="51">
        <f>IF(OR($B59-D$5&gt;74, $B59-D$5=73, $B59-D$5=1, $B59-D$5&lt;0),"",ROUND(($B59-D$5)*'점수 계산기'!$C$27+D$5*'점수 계산기'!$C$30+'점수 계산기'!$C$33,0))</f>
        <v>104</v>
      </c>
      <c r="E59" s="51">
        <f>IF(OR($B59-E$5&gt;74, $B59-E$5=73, $B59-E$5=1, $B59-E$5&lt;0),"",ROUND(($B59-E$5)*'점수 계산기'!$C$27+E$5*'점수 계산기'!$C$30+'점수 계산기'!$C$33,0))</f>
        <v>104</v>
      </c>
      <c r="F59" s="51">
        <f>IF(OR($B59-F$5&gt;74, $B59-F$5=73, $B59-F$5=1, $B59-F$5&lt;0),"",ROUND(($B59-F$5)*'점수 계산기'!$C$27+F$5*'점수 계산기'!$C$30+'점수 계산기'!$C$33,0))</f>
        <v>104</v>
      </c>
      <c r="G59" s="51">
        <f>IF(OR($B59-G$5&gt;74, $B59-G$5=73, $B59-G$5=1, $B59-G$5&lt;0),"",ROUND(($B59-G$5)*'점수 계산기'!$C$27+G$5*'점수 계산기'!$C$30+'점수 계산기'!$C$33,0))</f>
        <v>104</v>
      </c>
      <c r="H59" s="51">
        <f>IF(OR($B59-H$5&gt;74, $B59-H$5=73, $B59-H$5=1, $B59-H$5&lt;0),"",ROUND(($B59-H$5)*'점수 계산기'!$C$27+H$5*'점수 계산기'!$C$30+'점수 계산기'!$C$33,0))</f>
        <v>104</v>
      </c>
      <c r="I59" s="51">
        <f>IF(OR($B59-I$5&gt;74, $B59-I$5=73, $B59-I$5=1, $B59-I$5&lt;0),"",ROUND(($B59-I$5)*'점수 계산기'!$C$27+I$5*'점수 계산기'!$C$30+'점수 계산기'!$C$33,0))</f>
        <v>104</v>
      </c>
      <c r="J59" s="51">
        <f>IF(OR($B59-J$5&gt;74, $B59-J$5=73, $B59-J$5=1, $B59-J$5&lt;0),"",ROUND(($B59-J$5)*'점수 계산기'!$C$27+J$5*'점수 계산기'!$C$30+'점수 계산기'!$C$33,0))</f>
        <v>103</v>
      </c>
      <c r="K59" s="51">
        <f>IF(OR($B59-K$5&gt;74, $B59-K$5=73, $B59-K$5=1, $B59-K$5&lt;0),"",ROUND(($B59-K$5)*'점수 계산기'!$C$27+K$5*'점수 계산기'!$C$30+'점수 계산기'!$C$33,0))</f>
        <v>103</v>
      </c>
      <c r="L59" s="51">
        <f>IF(OR($B59-L$5&gt;74, $B59-L$5=73, $B59-L$5=1, $B59-L$5&lt;0),"",ROUND(($B59-L$5)*'점수 계산기'!$C$27+L$5*'점수 계산기'!$C$30+'점수 계산기'!$C$33,0))</f>
        <v>103</v>
      </c>
      <c r="M59" s="51">
        <f>IF(OR($B59-M$5&gt;74, $B59-M$5=73, $B59-M$5=1, $B59-M$5&lt;0),"",ROUND(($B59-M$5)*'점수 계산기'!$C$27+M$5*'점수 계산기'!$C$30+'점수 계산기'!$C$33,0))</f>
        <v>103</v>
      </c>
      <c r="N59" s="51">
        <f>IF(OR($B59-N$5&gt;74, $B59-N$5=73, $B59-N$5=1, $B59-N$5&lt;0),"",ROUND(($B59-N$5)*'점수 계산기'!$C$27+N$5*'점수 계산기'!$C$30+'점수 계산기'!$C$33,0))</f>
        <v>103</v>
      </c>
      <c r="O59" s="51">
        <f>IF(OR($B59-O$5&gt;74, $B59-O$5=73, $B59-O$5=1, $B59-O$5&lt;0),"",ROUND(($B59-O$5)*'점수 계산기'!$C$27+O$5*'점수 계산기'!$C$30+'점수 계산기'!$C$33,0))</f>
        <v>103</v>
      </c>
      <c r="P59" s="51">
        <f>IF(OR($B59-P$5&gt;74, $B59-P$5=73, $B59-P$5=1, $B59-P$5&lt;0),"",ROUND(($B59-P$5)*'점수 계산기'!$C$27+P$5*'점수 계산기'!$C$30+'점수 계산기'!$C$33,0))</f>
        <v>103</v>
      </c>
      <c r="Q59" s="51">
        <f>IF(OR($B59-Q$5&gt;74, $B59-Q$5=73, $B59-Q$5=1, $B59-Q$5&lt;0),"",ROUND(($B59-Q$5)*'점수 계산기'!$C$27+Q$5*'점수 계산기'!$C$30+'점수 계산기'!$C$33,0))</f>
        <v>103</v>
      </c>
      <c r="R59" s="51">
        <f>IF(OR($B59-R$5&gt;74, $B59-R$5=73, $B59-R$5=1, $B59-R$5&lt;0),"",ROUND(($B59-R$5)*'점수 계산기'!$C$27+R$5*'점수 계산기'!$C$30+'점수 계산기'!$C$33,0))</f>
        <v>103</v>
      </c>
      <c r="S59" s="51">
        <f>IF(OR($B59-S$5&gt;74, $B59-S$5=73, $B59-S$5=1, $B59-S$5&lt;0),"",ROUND(($B59-S$5)*'점수 계산기'!$C$27+S$5*'점수 계산기'!$C$30+'점수 계산기'!$C$33,0))</f>
        <v>103</v>
      </c>
      <c r="T59" s="51">
        <f>IF(OR($B59-T$5&gt;74, $B59-T$5=73, $B59-T$5=1, $B59-T$5&lt;0),"",ROUND(($B59-T$5)*'점수 계산기'!$C$27+T$5*'점수 계산기'!$C$30+'점수 계산기'!$C$33,0))</f>
        <v>103</v>
      </c>
      <c r="U59" s="51">
        <f>IF(OR($B59-U$5&gt;74, $B59-U$5=73, $B59-U$5=1, $B59-U$5&lt;0),"",ROUND(($B59-U$5)*'점수 계산기'!$C$27+U$5*'점수 계산기'!$C$30+'점수 계산기'!$C$33,0))</f>
        <v>103</v>
      </c>
      <c r="V59" s="51">
        <f>IF(OR($B59-V$5&gt;74, $B59-V$5=73, $B59-V$5=1, $B59-V$5&lt;0),"",ROUND(($B59-V$5)*'점수 계산기'!$C$27+V$5*'점수 계산기'!$C$30+'점수 계산기'!$C$33,0))</f>
        <v>103</v>
      </c>
      <c r="W59" s="51">
        <f>IF(OR($B59-W$5&gt;74, $B59-W$5=73, $B59-W$5=1, $B59-W$5&lt;0),"",ROUND(($B59-W$5)*'점수 계산기'!$C$27+W$5*'점수 계산기'!$C$30+'점수 계산기'!$C$33,0))</f>
        <v>103</v>
      </c>
      <c r="X59" s="51">
        <f>IF(OR($B59-X$5&gt;74, $B59-X$5=73, $B59-X$5=1, $B59-X$5&lt;0),"",ROUND(($B59-X$5)*'점수 계산기'!$C$27+X$5*'점수 계산기'!$C$30+'점수 계산기'!$C$33,0))</f>
        <v>103</v>
      </c>
      <c r="Y59" s="51">
        <f>IF(OR($B59-Y$5&gt;74, $B59-Y$5=73, $B59-Y$5=1, $B59-Y$5&lt;0),"",ROUND(($B59-Y$5)*'점수 계산기'!$C$27+Y$5*'점수 계산기'!$C$30+'점수 계산기'!$C$33,0))</f>
        <v>102</v>
      </c>
      <c r="Z59" s="51">
        <f>IF(OR($B59-Z$5&gt;74, $B59-Z$5=73, $B59-Z$5=1, $B59-Z$5&lt;0),"",ROUND(($B59-Z$5)*'점수 계산기'!$C$27+Z$5*'점수 계산기'!$C$30+'점수 계산기'!$C$33,0))</f>
        <v>102</v>
      </c>
      <c r="AA59" s="58">
        <f>IF(OR($B59-AA$5&gt;74, $B59-AA$5=73, $B59-AA$5=1, $B59-AA$5&lt;0),"",ROUND(($B59-AA$5)*'점수 계산기'!$C$27+AA$5*'점수 계산기'!$C$30+'점수 계산기'!$C$33,0))</f>
        <v>102</v>
      </c>
      <c r="AB59" s="10"/>
      <c r="AC59" s="10">
        <f t="shared" si="6"/>
        <v>102</v>
      </c>
      <c r="AD59" s="10">
        <f t="shared" si="7"/>
        <v>104</v>
      </c>
      <c r="AE59" s="10" t="str">
        <f t="shared" si="8"/>
        <v>102 ~ 104</v>
      </c>
      <c r="AF59" s="10">
        <f t="shared" si="4"/>
        <v>5</v>
      </c>
      <c r="AG59" s="10">
        <f t="shared" si="4"/>
        <v>5</v>
      </c>
      <c r="AH59" s="10">
        <f t="shared" si="5"/>
        <v>5</v>
      </c>
      <c r="AI59" s="10" t="str">
        <f t="shared" si="0"/>
        <v>5등급</v>
      </c>
      <c r="AJ59" s="11" t="e">
        <f>IF(AC59=AD59,VLOOKUP(AE59,'인원 입력 기능'!$B$5:$F$102,6,0), VLOOKUP(AC59,'인원 입력 기능'!$B$5:$F$102,6,0)&amp;" ~ "&amp;VLOOKUP(AD59,'인원 입력 기능'!$B$5:$F$102,6,0))</f>
        <v>#REF!</v>
      </c>
    </row>
    <row r="60" spans="1:36" ht="21" customHeight="1" x14ac:dyDescent="0.45">
      <c r="A60" s="7"/>
      <c r="B60" s="84">
        <v>46</v>
      </c>
      <c r="C60" s="63">
        <f>IF(OR($B60-C$5&gt;74, $B60-C$5=73, $B60-C$5=1, $B60-C$5&lt;0),"",ROUND(($B60-C$5)*'점수 계산기'!$C$27+C$5*'점수 계산기'!$C$30+'점수 계산기'!$C$33,0))</f>
        <v>103</v>
      </c>
      <c r="D60" s="51">
        <f>IF(OR($B60-D$5&gt;74, $B60-D$5=73, $B60-D$5=1, $B60-D$5&lt;0),"",ROUND(($B60-D$5)*'점수 계산기'!$C$27+D$5*'점수 계산기'!$C$30+'점수 계산기'!$C$33,0))</f>
        <v>103</v>
      </c>
      <c r="E60" s="51">
        <f>IF(OR($B60-E$5&gt;74, $B60-E$5=73, $B60-E$5=1, $B60-E$5&lt;0),"",ROUND(($B60-E$5)*'점수 계산기'!$C$27+E$5*'점수 계산기'!$C$30+'점수 계산기'!$C$33,0))</f>
        <v>103</v>
      </c>
      <c r="F60" s="51">
        <f>IF(OR($B60-F$5&gt;74, $B60-F$5=73, $B60-F$5=1, $B60-F$5&lt;0),"",ROUND(($B60-F$5)*'점수 계산기'!$C$27+F$5*'점수 계산기'!$C$30+'점수 계산기'!$C$33,0))</f>
        <v>103</v>
      </c>
      <c r="G60" s="51">
        <f>IF(OR($B60-G$5&gt;74, $B60-G$5=73, $B60-G$5=1, $B60-G$5&lt;0),"",ROUND(($B60-G$5)*'점수 계산기'!$C$27+G$5*'점수 계산기'!$C$30+'점수 계산기'!$C$33,0))</f>
        <v>103</v>
      </c>
      <c r="H60" s="51">
        <f>IF(OR($B60-H$5&gt;74, $B60-H$5=73, $B60-H$5=1, $B60-H$5&lt;0),"",ROUND(($B60-H$5)*'점수 계산기'!$C$27+H$5*'점수 계산기'!$C$30+'점수 계산기'!$C$33,0))</f>
        <v>103</v>
      </c>
      <c r="I60" s="51">
        <f>IF(OR($B60-I$5&gt;74, $B60-I$5=73, $B60-I$5=1, $B60-I$5&lt;0),"",ROUND(($B60-I$5)*'점수 계산기'!$C$27+I$5*'점수 계산기'!$C$30+'점수 계산기'!$C$33,0))</f>
        <v>103</v>
      </c>
      <c r="J60" s="51">
        <f>IF(OR($B60-J$5&gt;74, $B60-J$5=73, $B60-J$5=1, $B60-J$5&lt;0),"",ROUND(($B60-J$5)*'점수 계산기'!$C$27+J$5*'점수 계산기'!$C$30+'점수 계산기'!$C$33,0))</f>
        <v>103</v>
      </c>
      <c r="K60" s="51">
        <f>IF(OR($B60-K$5&gt;74, $B60-K$5=73, $B60-K$5=1, $B60-K$5&lt;0),"",ROUND(($B60-K$5)*'점수 계산기'!$C$27+K$5*'점수 계산기'!$C$30+'점수 계산기'!$C$33,0))</f>
        <v>103</v>
      </c>
      <c r="L60" s="51">
        <f>IF(OR($B60-L$5&gt;74, $B60-L$5=73, $B60-L$5=1, $B60-L$5&lt;0),"",ROUND(($B60-L$5)*'점수 계산기'!$C$27+L$5*'점수 계산기'!$C$30+'점수 계산기'!$C$33,0))</f>
        <v>103</v>
      </c>
      <c r="M60" s="51">
        <f>IF(OR($B60-M$5&gt;74, $B60-M$5=73, $B60-M$5=1, $B60-M$5&lt;0),"",ROUND(($B60-M$5)*'점수 계산기'!$C$27+M$5*'점수 계산기'!$C$30+'점수 계산기'!$C$33,0))</f>
        <v>102</v>
      </c>
      <c r="N60" s="51">
        <f>IF(OR($B60-N$5&gt;74, $B60-N$5=73, $B60-N$5=1, $B60-N$5&lt;0),"",ROUND(($B60-N$5)*'점수 계산기'!$C$27+N$5*'점수 계산기'!$C$30+'점수 계산기'!$C$33,0))</f>
        <v>102</v>
      </c>
      <c r="O60" s="51">
        <f>IF(OR($B60-O$5&gt;74, $B60-O$5=73, $B60-O$5=1, $B60-O$5&lt;0),"",ROUND(($B60-O$5)*'점수 계산기'!$C$27+O$5*'점수 계산기'!$C$30+'점수 계산기'!$C$33,0))</f>
        <v>102</v>
      </c>
      <c r="P60" s="51">
        <f>IF(OR($B60-P$5&gt;74, $B60-P$5=73, $B60-P$5=1, $B60-P$5&lt;0),"",ROUND(($B60-P$5)*'점수 계산기'!$C$27+P$5*'점수 계산기'!$C$30+'점수 계산기'!$C$33,0))</f>
        <v>102</v>
      </c>
      <c r="Q60" s="51">
        <f>IF(OR($B60-Q$5&gt;74, $B60-Q$5=73, $B60-Q$5=1, $B60-Q$5&lt;0),"",ROUND(($B60-Q$5)*'점수 계산기'!$C$27+Q$5*'점수 계산기'!$C$30+'점수 계산기'!$C$33,0))</f>
        <v>102</v>
      </c>
      <c r="R60" s="51">
        <f>IF(OR($B60-R$5&gt;74, $B60-R$5=73, $B60-R$5=1, $B60-R$5&lt;0),"",ROUND(($B60-R$5)*'점수 계산기'!$C$27+R$5*'점수 계산기'!$C$30+'점수 계산기'!$C$33,0))</f>
        <v>102</v>
      </c>
      <c r="S60" s="51">
        <f>IF(OR($B60-S$5&gt;74, $B60-S$5=73, $B60-S$5=1, $B60-S$5&lt;0),"",ROUND(($B60-S$5)*'점수 계산기'!$C$27+S$5*'점수 계산기'!$C$30+'점수 계산기'!$C$33,0))</f>
        <v>102</v>
      </c>
      <c r="T60" s="51">
        <f>IF(OR($B60-T$5&gt;74, $B60-T$5=73, $B60-T$5=1, $B60-T$5&lt;0),"",ROUND(($B60-T$5)*'점수 계산기'!$C$27+T$5*'점수 계산기'!$C$30+'점수 계산기'!$C$33,0))</f>
        <v>102</v>
      </c>
      <c r="U60" s="51">
        <f>IF(OR($B60-U$5&gt;74, $B60-U$5=73, $B60-U$5=1, $B60-U$5&lt;0),"",ROUND(($B60-U$5)*'점수 계산기'!$C$27+U$5*'점수 계산기'!$C$30+'점수 계산기'!$C$33,0))</f>
        <v>102</v>
      </c>
      <c r="V60" s="51">
        <f>IF(OR($B60-V$5&gt;74, $B60-V$5=73, $B60-V$5=1, $B60-V$5&lt;0),"",ROUND(($B60-V$5)*'점수 계산기'!$C$27+V$5*'점수 계산기'!$C$30+'점수 계산기'!$C$33,0))</f>
        <v>102</v>
      </c>
      <c r="W60" s="51">
        <f>IF(OR($B60-W$5&gt;74, $B60-W$5=73, $B60-W$5=1, $B60-W$5&lt;0),"",ROUND(($B60-W$5)*'점수 계산기'!$C$27+W$5*'점수 계산기'!$C$30+'점수 계산기'!$C$33,0))</f>
        <v>102</v>
      </c>
      <c r="X60" s="51">
        <f>IF(OR($B60-X$5&gt;74, $B60-X$5=73, $B60-X$5=1, $B60-X$5&lt;0),"",ROUND(($B60-X$5)*'점수 계산기'!$C$27+X$5*'점수 계산기'!$C$30+'점수 계산기'!$C$33,0))</f>
        <v>102</v>
      </c>
      <c r="Y60" s="51">
        <f>IF(OR($B60-Y$5&gt;74, $B60-Y$5=73, $B60-Y$5=1, $B60-Y$5&lt;0),"",ROUND(($B60-Y$5)*'점수 계산기'!$C$27+Y$5*'점수 계산기'!$C$30+'점수 계산기'!$C$33,0))</f>
        <v>102</v>
      </c>
      <c r="Z60" s="51">
        <f>IF(OR($B60-Z$5&gt;74, $B60-Z$5=73, $B60-Z$5=1, $B60-Z$5&lt;0),"",ROUND(($B60-Z$5)*'점수 계산기'!$C$27+Z$5*'점수 계산기'!$C$30+'점수 계산기'!$C$33,0))</f>
        <v>102</v>
      </c>
      <c r="AA60" s="58">
        <f>IF(OR($B60-AA$5&gt;74, $B60-AA$5=73, $B60-AA$5=1, $B60-AA$5&lt;0),"",ROUND(($B60-AA$5)*'점수 계산기'!$C$27+AA$5*'점수 계산기'!$C$30+'점수 계산기'!$C$33,0))</f>
        <v>101</v>
      </c>
      <c r="AB60" s="10"/>
      <c r="AC60" s="10">
        <f t="shared" si="6"/>
        <v>101</v>
      </c>
      <c r="AD60" s="10">
        <f t="shared" si="7"/>
        <v>103</v>
      </c>
      <c r="AE60" s="10" t="str">
        <f t="shared" si="8"/>
        <v>101 ~ 103</v>
      </c>
      <c r="AF60" s="10">
        <f t="shared" si="4"/>
        <v>5</v>
      </c>
      <c r="AG60" s="10">
        <f t="shared" si="4"/>
        <v>5</v>
      </c>
      <c r="AH60" s="10">
        <f t="shared" si="5"/>
        <v>5</v>
      </c>
      <c r="AI60" s="10" t="str">
        <f t="shared" si="0"/>
        <v>5등급</v>
      </c>
      <c r="AJ60" s="11" t="e">
        <f>IF(AC60=AD60,VLOOKUP(AE60,'인원 입력 기능'!$B$5:$F$102,6,0), VLOOKUP(AC60,'인원 입력 기능'!$B$5:$F$102,6,0)&amp;" ~ "&amp;VLOOKUP(AD60,'인원 입력 기능'!$B$5:$F$102,6,0))</f>
        <v>#REF!</v>
      </c>
    </row>
    <row r="61" spans="1:36" ht="21" customHeight="1" x14ac:dyDescent="0.45">
      <c r="A61" s="7"/>
      <c r="B61" s="84">
        <v>45</v>
      </c>
      <c r="C61" s="63">
        <f>IF(OR($B61-C$5&gt;74, $B61-C$5=73, $B61-C$5=1, $B61-C$5&lt;0),"",ROUND(($B61-C$5)*'점수 계산기'!$C$27+C$5*'점수 계산기'!$C$30+'점수 계산기'!$C$33,0))</f>
        <v>102</v>
      </c>
      <c r="D61" s="51">
        <f>IF(OR($B61-D$5&gt;74, $B61-D$5=73, $B61-D$5=1, $B61-D$5&lt;0),"",ROUND(($B61-D$5)*'점수 계산기'!$C$27+D$5*'점수 계산기'!$C$30+'점수 계산기'!$C$33,0))</f>
        <v>102</v>
      </c>
      <c r="E61" s="51">
        <f>IF(OR($B61-E$5&gt;74, $B61-E$5=73, $B61-E$5=1, $B61-E$5&lt;0),"",ROUND(($B61-E$5)*'점수 계산기'!$C$27+E$5*'점수 계산기'!$C$30+'점수 계산기'!$C$33,0))</f>
        <v>102</v>
      </c>
      <c r="F61" s="51">
        <f>IF(OR($B61-F$5&gt;74, $B61-F$5=73, $B61-F$5=1, $B61-F$5&lt;0),"",ROUND(($B61-F$5)*'점수 계산기'!$C$27+F$5*'점수 계산기'!$C$30+'점수 계산기'!$C$33,0))</f>
        <v>102</v>
      </c>
      <c r="G61" s="51">
        <f>IF(OR($B61-G$5&gt;74, $B61-G$5=73, $B61-G$5=1, $B61-G$5&lt;0),"",ROUND(($B61-G$5)*'점수 계산기'!$C$27+G$5*'점수 계산기'!$C$30+'점수 계산기'!$C$33,0))</f>
        <v>102</v>
      </c>
      <c r="H61" s="51">
        <f>IF(OR($B61-H$5&gt;74, $B61-H$5=73, $B61-H$5=1, $B61-H$5&lt;0),"",ROUND(($B61-H$5)*'점수 계산기'!$C$27+H$5*'점수 계산기'!$C$30+'점수 계산기'!$C$33,0))</f>
        <v>102</v>
      </c>
      <c r="I61" s="51">
        <f>IF(OR($B61-I$5&gt;74, $B61-I$5=73, $B61-I$5=1, $B61-I$5&lt;0),"",ROUND(($B61-I$5)*'점수 계산기'!$C$27+I$5*'점수 계산기'!$C$30+'점수 계산기'!$C$33,0))</f>
        <v>102</v>
      </c>
      <c r="J61" s="51">
        <f>IF(OR($B61-J$5&gt;74, $B61-J$5=73, $B61-J$5=1, $B61-J$5&lt;0),"",ROUND(($B61-J$5)*'점수 계산기'!$C$27+J$5*'점수 계산기'!$C$30+'점수 계산기'!$C$33,0))</f>
        <v>102</v>
      </c>
      <c r="K61" s="51">
        <f>IF(OR($B61-K$5&gt;74, $B61-K$5=73, $B61-K$5=1, $B61-K$5&lt;0),"",ROUND(($B61-K$5)*'점수 계산기'!$C$27+K$5*'점수 계산기'!$C$30+'점수 계산기'!$C$33,0))</f>
        <v>102</v>
      </c>
      <c r="L61" s="51">
        <f>IF(OR($B61-L$5&gt;74, $B61-L$5=73, $B61-L$5=1, $B61-L$5&lt;0),"",ROUND(($B61-L$5)*'점수 계산기'!$C$27+L$5*'점수 계산기'!$C$30+'점수 계산기'!$C$33,0))</f>
        <v>102</v>
      </c>
      <c r="M61" s="51">
        <f>IF(OR($B61-M$5&gt;74, $B61-M$5=73, $B61-M$5=1, $B61-M$5&lt;0),"",ROUND(($B61-M$5)*'점수 계산기'!$C$27+M$5*'점수 계산기'!$C$30+'점수 계산기'!$C$33,0))</f>
        <v>102</v>
      </c>
      <c r="N61" s="51">
        <f>IF(OR($B61-N$5&gt;74, $B61-N$5=73, $B61-N$5=1, $B61-N$5&lt;0),"",ROUND(($B61-N$5)*'점수 계산기'!$C$27+N$5*'점수 계산기'!$C$30+'점수 계산기'!$C$33,0))</f>
        <v>102</v>
      </c>
      <c r="O61" s="51">
        <f>IF(OR($B61-O$5&gt;74, $B61-O$5=73, $B61-O$5=1, $B61-O$5&lt;0),"",ROUND(($B61-O$5)*'점수 계산기'!$C$27+O$5*'점수 계산기'!$C$30+'점수 계산기'!$C$33,0))</f>
        <v>102</v>
      </c>
      <c r="P61" s="51">
        <f>IF(OR($B61-P$5&gt;74, $B61-P$5=73, $B61-P$5=1, $B61-P$5&lt;0),"",ROUND(($B61-P$5)*'점수 계산기'!$C$27+P$5*'점수 계산기'!$C$30+'점수 계산기'!$C$33,0))</f>
        <v>101</v>
      </c>
      <c r="Q61" s="51">
        <f>IF(OR($B61-Q$5&gt;74, $B61-Q$5=73, $B61-Q$5=1, $B61-Q$5&lt;0),"",ROUND(($B61-Q$5)*'점수 계산기'!$C$27+Q$5*'점수 계산기'!$C$30+'점수 계산기'!$C$33,0))</f>
        <v>101</v>
      </c>
      <c r="R61" s="51">
        <f>IF(OR($B61-R$5&gt;74, $B61-R$5=73, $B61-R$5=1, $B61-R$5&lt;0),"",ROUND(($B61-R$5)*'점수 계산기'!$C$27+R$5*'점수 계산기'!$C$30+'점수 계산기'!$C$33,0))</f>
        <v>101</v>
      </c>
      <c r="S61" s="51">
        <f>IF(OR($B61-S$5&gt;74, $B61-S$5=73, $B61-S$5=1, $B61-S$5&lt;0),"",ROUND(($B61-S$5)*'점수 계산기'!$C$27+S$5*'점수 계산기'!$C$30+'점수 계산기'!$C$33,0))</f>
        <v>101</v>
      </c>
      <c r="T61" s="51">
        <f>IF(OR($B61-T$5&gt;74, $B61-T$5=73, $B61-T$5=1, $B61-T$5&lt;0),"",ROUND(($B61-T$5)*'점수 계산기'!$C$27+T$5*'점수 계산기'!$C$30+'점수 계산기'!$C$33,0))</f>
        <v>101</v>
      </c>
      <c r="U61" s="51">
        <f>IF(OR($B61-U$5&gt;74, $B61-U$5=73, $B61-U$5=1, $B61-U$5&lt;0),"",ROUND(($B61-U$5)*'점수 계산기'!$C$27+U$5*'점수 계산기'!$C$30+'점수 계산기'!$C$33,0))</f>
        <v>101</v>
      </c>
      <c r="V61" s="51">
        <f>IF(OR($B61-V$5&gt;74, $B61-V$5=73, $B61-V$5=1, $B61-V$5&lt;0),"",ROUND(($B61-V$5)*'점수 계산기'!$C$27+V$5*'점수 계산기'!$C$30+'점수 계산기'!$C$33,0))</f>
        <v>101</v>
      </c>
      <c r="W61" s="51">
        <f>IF(OR($B61-W$5&gt;74, $B61-W$5=73, $B61-W$5=1, $B61-W$5&lt;0),"",ROUND(($B61-W$5)*'점수 계산기'!$C$27+W$5*'점수 계산기'!$C$30+'점수 계산기'!$C$33,0))</f>
        <v>101</v>
      </c>
      <c r="X61" s="51">
        <f>IF(OR($B61-X$5&gt;74, $B61-X$5=73, $B61-X$5=1, $B61-X$5&lt;0),"",ROUND(($B61-X$5)*'점수 계산기'!$C$27+X$5*'점수 계산기'!$C$30+'점수 계산기'!$C$33,0))</f>
        <v>101</v>
      </c>
      <c r="Y61" s="51">
        <f>IF(OR($B61-Y$5&gt;74, $B61-Y$5=73, $B61-Y$5=1, $B61-Y$5&lt;0),"",ROUND(($B61-Y$5)*'점수 계산기'!$C$27+Y$5*'점수 계산기'!$C$30+'점수 계산기'!$C$33,0))</f>
        <v>101</v>
      </c>
      <c r="Z61" s="51">
        <f>IF(OR($B61-Z$5&gt;74, $B61-Z$5=73, $B61-Z$5=1, $B61-Z$5&lt;0),"",ROUND(($B61-Z$5)*'점수 계산기'!$C$27+Z$5*'점수 계산기'!$C$30+'점수 계산기'!$C$33,0))</f>
        <v>101</v>
      </c>
      <c r="AA61" s="58">
        <f>IF(OR($B61-AA$5&gt;74, $B61-AA$5=73, $B61-AA$5=1, $B61-AA$5&lt;0),"",ROUND(($B61-AA$5)*'점수 계산기'!$C$27+AA$5*'점수 계산기'!$C$30+'점수 계산기'!$C$33,0))</f>
        <v>101</v>
      </c>
      <c r="AB61" s="10"/>
      <c r="AC61" s="10">
        <f t="shared" si="6"/>
        <v>101</v>
      </c>
      <c r="AD61" s="10">
        <f t="shared" si="7"/>
        <v>102</v>
      </c>
      <c r="AE61" s="10" t="str">
        <f t="shared" si="8"/>
        <v>101 ~ 102</v>
      </c>
      <c r="AF61" s="10">
        <f t="shared" si="4"/>
        <v>5</v>
      </c>
      <c r="AG61" s="10">
        <f t="shared" si="4"/>
        <v>5</v>
      </c>
      <c r="AH61" s="10">
        <f t="shared" si="5"/>
        <v>5</v>
      </c>
      <c r="AI61" s="10" t="str">
        <f t="shared" si="0"/>
        <v>5등급</v>
      </c>
      <c r="AJ61" s="11" t="e">
        <f>IF(AC61=AD61,VLOOKUP(AE61,'인원 입력 기능'!$B$5:$F$102,6,0), VLOOKUP(AC61,'인원 입력 기능'!$B$5:$F$102,6,0)&amp;" ~ "&amp;VLOOKUP(AD61,'인원 입력 기능'!$B$5:$F$102,6,0))</f>
        <v>#REF!</v>
      </c>
    </row>
    <row r="62" spans="1:36" ht="21" customHeight="1" x14ac:dyDescent="0.45">
      <c r="A62" s="7"/>
      <c r="B62" s="85">
        <v>44</v>
      </c>
      <c r="C62" s="64">
        <f>IF(OR($B62-C$5&gt;74, $B62-C$5=73, $B62-C$5=1, $B62-C$5&lt;0),"",ROUND(($B62-C$5)*'점수 계산기'!$C$27+C$5*'점수 계산기'!$C$30+'점수 계산기'!$C$33,0))</f>
        <v>102</v>
      </c>
      <c r="D62" s="52">
        <f>IF(OR($B62-D$5&gt;74, $B62-D$5=73, $B62-D$5=1, $B62-D$5&lt;0),"",ROUND(($B62-D$5)*'점수 계산기'!$C$27+D$5*'점수 계산기'!$C$30+'점수 계산기'!$C$33,0))</f>
        <v>101</v>
      </c>
      <c r="E62" s="52">
        <f>IF(OR($B62-E$5&gt;74, $B62-E$5=73, $B62-E$5=1, $B62-E$5&lt;0),"",ROUND(($B62-E$5)*'점수 계산기'!$C$27+E$5*'점수 계산기'!$C$30+'점수 계산기'!$C$33,0))</f>
        <v>101</v>
      </c>
      <c r="F62" s="52">
        <f>IF(OR($B62-F$5&gt;74, $B62-F$5=73, $B62-F$5=1, $B62-F$5&lt;0),"",ROUND(($B62-F$5)*'점수 계산기'!$C$27+F$5*'점수 계산기'!$C$30+'점수 계산기'!$C$33,0))</f>
        <v>101</v>
      </c>
      <c r="G62" s="52">
        <f>IF(OR($B62-G$5&gt;74, $B62-G$5=73, $B62-G$5=1, $B62-G$5&lt;0),"",ROUND(($B62-G$5)*'점수 계산기'!$C$27+G$5*'점수 계산기'!$C$30+'점수 계산기'!$C$33,0))</f>
        <v>101</v>
      </c>
      <c r="H62" s="52">
        <f>IF(OR($B62-H$5&gt;74, $B62-H$5=73, $B62-H$5=1, $B62-H$5&lt;0),"",ROUND(($B62-H$5)*'점수 계산기'!$C$27+H$5*'점수 계산기'!$C$30+'점수 계산기'!$C$33,0))</f>
        <v>101</v>
      </c>
      <c r="I62" s="52">
        <f>IF(OR($B62-I$5&gt;74, $B62-I$5=73, $B62-I$5=1, $B62-I$5&lt;0),"",ROUND(($B62-I$5)*'점수 계산기'!$C$27+I$5*'점수 계산기'!$C$30+'점수 계산기'!$C$33,0))</f>
        <v>101</v>
      </c>
      <c r="J62" s="52">
        <f>IF(OR($B62-J$5&gt;74, $B62-J$5=73, $B62-J$5=1, $B62-J$5&lt;0),"",ROUND(($B62-J$5)*'점수 계산기'!$C$27+J$5*'점수 계산기'!$C$30+'점수 계산기'!$C$33,0))</f>
        <v>101</v>
      </c>
      <c r="K62" s="52">
        <f>IF(OR($B62-K$5&gt;74, $B62-K$5=73, $B62-K$5=1, $B62-K$5&lt;0),"",ROUND(($B62-K$5)*'점수 계산기'!$C$27+K$5*'점수 계산기'!$C$30+'점수 계산기'!$C$33,0))</f>
        <v>101</v>
      </c>
      <c r="L62" s="52">
        <f>IF(OR($B62-L$5&gt;74, $B62-L$5=73, $B62-L$5=1, $B62-L$5&lt;0),"",ROUND(($B62-L$5)*'점수 계산기'!$C$27+L$5*'점수 계산기'!$C$30+'점수 계산기'!$C$33,0))</f>
        <v>101</v>
      </c>
      <c r="M62" s="52">
        <f>IF(OR($B62-M$5&gt;74, $B62-M$5=73, $B62-M$5=1, $B62-M$5&lt;0),"",ROUND(($B62-M$5)*'점수 계산기'!$C$27+M$5*'점수 계산기'!$C$30+'점수 계산기'!$C$33,0))</f>
        <v>101</v>
      </c>
      <c r="N62" s="52">
        <f>IF(OR($B62-N$5&gt;74, $B62-N$5=73, $B62-N$5=1, $B62-N$5&lt;0),"",ROUND(($B62-N$5)*'점수 계산기'!$C$27+N$5*'점수 계산기'!$C$30+'점수 계산기'!$C$33,0))</f>
        <v>101</v>
      </c>
      <c r="O62" s="52">
        <f>IF(OR($B62-O$5&gt;74, $B62-O$5=73, $B62-O$5=1, $B62-O$5&lt;0),"",ROUND(($B62-O$5)*'점수 계산기'!$C$27+O$5*'점수 계산기'!$C$30+'점수 계산기'!$C$33,0))</f>
        <v>101</v>
      </c>
      <c r="P62" s="52">
        <f>IF(OR($B62-P$5&gt;74, $B62-P$5=73, $B62-P$5=1, $B62-P$5&lt;0),"",ROUND(($B62-P$5)*'점수 계산기'!$C$27+P$5*'점수 계산기'!$C$30+'점수 계산기'!$C$33,0))</f>
        <v>101</v>
      </c>
      <c r="Q62" s="52">
        <f>IF(OR($B62-Q$5&gt;74, $B62-Q$5=73, $B62-Q$5=1, $B62-Q$5&lt;0),"",ROUND(($B62-Q$5)*'점수 계산기'!$C$27+Q$5*'점수 계산기'!$C$30+'점수 계산기'!$C$33,0))</f>
        <v>101</v>
      </c>
      <c r="R62" s="52">
        <f>IF(OR($B62-R$5&gt;74, $B62-R$5=73, $B62-R$5=1, $B62-R$5&lt;0),"",ROUND(($B62-R$5)*'점수 계산기'!$C$27+R$5*'점수 계산기'!$C$30+'점수 계산기'!$C$33,0))</f>
        <v>101</v>
      </c>
      <c r="S62" s="52">
        <f>IF(OR($B62-S$5&gt;74, $B62-S$5=73, $B62-S$5=1, $B62-S$5&lt;0),"",ROUND(($B62-S$5)*'점수 계산기'!$C$27+S$5*'점수 계산기'!$C$30+'점수 계산기'!$C$33,0))</f>
        <v>100</v>
      </c>
      <c r="T62" s="52">
        <f>IF(OR($B62-T$5&gt;74, $B62-T$5=73, $B62-T$5=1, $B62-T$5&lt;0),"",ROUND(($B62-T$5)*'점수 계산기'!$C$27+T$5*'점수 계산기'!$C$30+'점수 계산기'!$C$33,0))</f>
        <v>100</v>
      </c>
      <c r="U62" s="52">
        <f>IF(OR($B62-U$5&gt;74, $B62-U$5=73, $B62-U$5=1, $B62-U$5&lt;0),"",ROUND(($B62-U$5)*'점수 계산기'!$C$27+U$5*'점수 계산기'!$C$30+'점수 계산기'!$C$33,0))</f>
        <v>100</v>
      </c>
      <c r="V62" s="52">
        <f>IF(OR($B62-V$5&gt;74, $B62-V$5=73, $B62-V$5=1, $B62-V$5&lt;0),"",ROUND(($B62-V$5)*'점수 계산기'!$C$27+V$5*'점수 계산기'!$C$30+'점수 계산기'!$C$33,0))</f>
        <v>100</v>
      </c>
      <c r="W62" s="52">
        <f>IF(OR($B62-W$5&gt;74, $B62-W$5=73, $B62-W$5=1, $B62-W$5&lt;0),"",ROUND(($B62-W$5)*'점수 계산기'!$C$27+W$5*'점수 계산기'!$C$30+'점수 계산기'!$C$33,0))</f>
        <v>100</v>
      </c>
      <c r="X62" s="52">
        <f>IF(OR($B62-X$5&gt;74, $B62-X$5=73, $B62-X$5=1, $B62-X$5&lt;0),"",ROUND(($B62-X$5)*'점수 계산기'!$C$27+X$5*'점수 계산기'!$C$30+'점수 계산기'!$C$33,0))</f>
        <v>100</v>
      </c>
      <c r="Y62" s="52">
        <f>IF(OR($B62-Y$5&gt;74, $B62-Y$5=73, $B62-Y$5=1, $B62-Y$5&lt;0),"",ROUND(($B62-Y$5)*'점수 계산기'!$C$27+Y$5*'점수 계산기'!$C$30+'점수 계산기'!$C$33,0))</f>
        <v>100</v>
      </c>
      <c r="Z62" s="52">
        <f>IF(OR($B62-Z$5&gt;74, $B62-Z$5=73, $B62-Z$5=1, $B62-Z$5&lt;0),"",ROUND(($B62-Z$5)*'점수 계산기'!$C$27+Z$5*'점수 계산기'!$C$30+'점수 계산기'!$C$33,0))</f>
        <v>100</v>
      </c>
      <c r="AA62" s="59">
        <f>IF(OR($B62-AA$5&gt;74, $B62-AA$5=73, $B62-AA$5=1, $B62-AA$5&lt;0),"",ROUND(($B62-AA$5)*'점수 계산기'!$C$27+AA$5*'점수 계산기'!$C$30+'점수 계산기'!$C$33,0))</f>
        <v>100</v>
      </c>
      <c r="AB62" s="10"/>
      <c r="AC62" s="10">
        <f t="shared" si="6"/>
        <v>100</v>
      </c>
      <c r="AD62" s="10">
        <f t="shared" si="7"/>
        <v>102</v>
      </c>
      <c r="AE62" s="10" t="str">
        <f t="shared" si="8"/>
        <v>100 ~ 102</v>
      </c>
      <c r="AF62" s="10">
        <f t="shared" si="4"/>
        <v>5</v>
      </c>
      <c r="AG62" s="10">
        <f t="shared" si="4"/>
        <v>5</v>
      </c>
      <c r="AH62" s="10">
        <f t="shared" si="5"/>
        <v>5</v>
      </c>
      <c r="AI62" s="10" t="str">
        <f t="shared" si="0"/>
        <v>5등급</v>
      </c>
      <c r="AJ62" s="11" t="e">
        <f>IF(AC62=AD62,VLOOKUP(AE62,'인원 입력 기능'!$B$5:$F$102,6,0), VLOOKUP(AC62,'인원 입력 기능'!$B$5:$F$102,6,0)&amp;" ~ "&amp;VLOOKUP(AD62,'인원 입력 기능'!$B$5:$F$102,6,0))</f>
        <v>#REF!</v>
      </c>
    </row>
    <row r="63" spans="1:36" ht="21" customHeight="1" x14ac:dyDescent="0.45">
      <c r="A63" s="7"/>
      <c r="B63" s="85">
        <v>43</v>
      </c>
      <c r="C63" s="64">
        <f>IF(OR($B63-C$5&gt;74, $B63-C$5=73, $B63-C$5=1, $B63-C$5&lt;0),"",ROUND(($B63-C$5)*'점수 계산기'!$C$27+C$5*'점수 계산기'!$C$30+'점수 계산기'!$C$33,0))</f>
        <v>101</v>
      </c>
      <c r="D63" s="52">
        <f>IF(OR($B63-D$5&gt;74, $B63-D$5=73, $B63-D$5=1, $B63-D$5&lt;0),"",ROUND(($B63-D$5)*'점수 계산기'!$C$27+D$5*'점수 계산기'!$C$30+'점수 계산기'!$C$33,0))</f>
        <v>101</v>
      </c>
      <c r="E63" s="52">
        <f>IF(OR($B63-E$5&gt;74, $B63-E$5=73, $B63-E$5=1, $B63-E$5&lt;0),"",ROUND(($B63-E$5)*'점수 계산기'!$C$27+E$5*'점수 계산기'!$C$30+'점수 계산기'!$C$33,0))</f>
        <v>101</v>
      </c>
      <c r="F63" s="52">
        <f>IF(OR($B63-F$5&gt;74, $B63-F$5=73, $B63-F$5=1, $B63-F$5&lt;0),"",ROUND(($B63-F$5)*'점수 계산기'!$C$27+F$5*'점수 계산기'!$C$30+'점수 계산기'!$C$33,0))</f>
        <v>101</v>
      </c>
      <c r="G63" s="52">
        <f>IF(OR($B63-G$5&gt;74, $B63-G$5=73, $B63-G$5=1, $B63-G$5&lt;0),"",ROUND(($B63-G$5)*'점수 계산기'!$C$27+G$5*'점수 계산기'!$C$30+'점수 계산기'!$C$33,0))</f>
        <v>100</v>
      </c>
      <c r="H63" s="52">
        <f>IF(OR($B63-H$5&gt;74, $B63-H$5=73, $B63-H$5=1, $B63-H$5&lt;0),"",ROUND(($B63-H$5)*'점수 계산기'!$C$27+H$5*'점수 계산기'!$C$30+'점수 계산기'!$C$33,0))</f>
        <v>100</v>
      </c>
      <c r="I63" s="52">
        <f>IF(OR($B63-I$5&gt;74, $B63-I$5=73, $B63-I$5=1, $B63-I$5&lt;0),"",ROUND(($B63-I$5)*'점수 계산기'!$C$27+I$5*'점수 계산기'!$C$30+'점수 계산기'!$C$33,0))</f>
        <v>100</v>
      </c>
      <c r="J63" s="52">
        <f>IF(OR($B63-J$5&gt;74, $B63-J$5=73, $B63-J$5=1, $B63-J$5&lt;0),"",ROUND(($B63-J$5)*'점수 계산기'!$C$27+J$5*'점수 계산기'!$C$30+'점수 계산기'!$C$33,0))</f>
        <v>100</v>
      </c>
      <c r="K63" s="52">
        <f>IF(OR($B63-K$5&gt;74, $B63-K$5=73, $B63-K$5=1, $B63-K$5&lt;0),"",ROUND(($B63-K$5)*'점수 계산기'!$C$27+K$5*'점수 계산기'!$C$30+'점수 계산기'!$C$33,0))</f>
        <v>100</v>
      </c>
      <c r="L63" s="52">
        <f>IF(OR($B63-L$5&gt;74, $B63-L$5=73, $B63-L$5=1, $B63-L$5&lt;0),"",ROUND(($B63-L$5)*'점수 계산기'!$C$27+L$5*'점수 계산기'!$C$30+'점수 계산기'!$C$33,0))</f>
        <v>100</v>
      </c>
      <c r="M63" s="52">
        <f>IF(OR($B63-M$5&gt;74, $B63-M$5=73, $B63-M$5=1, $B63-M$5&lt;0),"",ROUND(($B63-M$5)*'점수 계산기'!$C$27+M$5*'점수 계산기'!$C$30+'점수 계산기'!$C$33,0))</f>
        <v>100</v>
      </c>
      <c r="N63" s="52">
        <f>IF(OR($B63-N$5&gt;74, $B63-N$5=73, $B63-N$5=1, $B63-N$5&lt;0),"",ROUND(($B63-N$5)*'점수 계산기'!$C$27+N$5*'점수 계산기'!$C$30+'점수 계산기'!$C$33,0))</f>
        <v>100</v>
      </c>
      <c r="O63" s="52">
        <f>IF(OR($B63-O$5&gt;74, $B63-O$5=73, $B63-O$5=1, $B63-O$5&lt;0),"",ROUND(($B63-O$5)*'점수 계산기'!$C$27+O$5*'점수 계산기'!$C$30+'점수 계산기'!$C$33,0))</f>
        <v>100</v>
      </c>
      <c r="P63" s="52">
        <f>IF(OR($B63-P$5&gt;74, $B63-P$5=73, $B63-P$5=1, $B63-P$5&lt;0),"",ROUND(($B63-P$5)*'점수 계산기'!$C$27+P$5*'점수 계산기'!$C$30+'점수 계산기'!$C$33,0))</f>
        <v>100</v>
      </c>
      <c r="Q63" s="52">
        <f>IF(OR($B63-Q$5&gt;74, $B63-Q$5=73, $B63-Q$5=1, $B63-Q$5&lt;0),"",ROUND(($B63-Q$5)*'점수 계산기'!$C$27+Q$5*'점수 계산기'!$C$30+'점수 계산기'!$C$33,0))</f>
        <v>100</v>
      </c>
      <c r="R63" s="52">
        <f>IF(OR($B63-R$5&gt;74, $B63-R$5=73, $B63-R$5=1, $B63-R$5&lt;0),"",ROUND(($B63-R$5)*'점수 계산기'!$C$27+R$5*'점수 계산기'!$C$30+'점수 계산기'!$C$33,0))</f>
        <v>100</v>
      </c>
      <c r="S63" s="52">
        <f>IF(OR($B63-S$5&gt;74, $B63-S$5=73, $B63-S$5=1, $B63-S$5&lt;0),"",ROUND(($B63-S$5)*'점수 계산기'!$C$27+S$5*'점수 계산기'!$C$30+'점수 계산기'!$C$33,0))</f>
        <v>100</v>
      </c>
      <c r="T63" s="52">
        <f>IF(OR($B63-T$5&gt;74, $B63-T$5=73, $B63-T$5=1, $B63-T$5&lt;0),"",ROUND(($B63-T$5)*'점수 계산기'!$C$27+T$5*'점수 계산기'!$C$30+'점수 계산기'!$C$33,0))</f>
        <v>100</v>
      </c>
      <c r="U63" s="52">
        <f>IF(OR($B63-U$5&gt;74, $B63-U$5=73, $B63-U$5=1, $B63-U$5&lt;0),"",ROUND(($B63-U$5)*'점수 계산기'!$C$27+U$5*'점수 계산기'!$C$30+'점수 계산기'!$C$33,0))</f>
        <v>99</v>
      </c>
      <c r="V63" s="52">
        <f>IF(OR($B63-V$5&gt;74, $B63-V$5=73, $B63-V$5=1, $B63-V$5&lt;0),"",ROUND(($B63-V$5)*'점수 계산기'!$C$27+V$5*'점수 계산기'!$C$30+'점수 계산기'!$C$33,0))</f>
        <v>99</v>
      </c>
      <c r="W63" s="52">
        <f>IF(OR($B63-W$5&gt;74, $B63-W$5=73, $B63-W$5=1, $B63-W$5&lt;0),"",ROUND(($B63-W$5)*'점수 계산기'!$C$27+W$5*'점수 계산기'!$C$30+'점수 계산기'!$C$33,0))</f>
        <v>99</v>
      </c>
      <c r="X63" s="52">
        <f>IF(OR($B63-X$5&gt;74, $B63-X$5=73, $B63-X$5=1, $B63-X$5&lt;0),"",ROUND(($B63-X$5)*'점수 계산기'!$C$27+X$5*'점수 계산기'!$C$30+'점수 계산기'!$C$33,0))</f>
        <v>99</v>
      </c>
      <c r="Y63" s="52">
        <f>IF(OR($B63-Y$5&gt;74, $B63-Y$5=73, $B63-Y$5=1, $B63-Y$5&lt;0),"",ROUND(($B63-Y$5)*'점수 계산기'!$C$27+Y$5*'점수 계산기'!$C$30+'점수 계산기'!$C$33,0))</f>
        <v>99</v>
      </c>
      <c r="Z63" s="52">
        <f>IF(OR($B63-Z$5&gt;74, $B63-Z$5=73, $B63-Z$5=1, $B63-Z$5&lt;0),"",ROUND(($B63-Z$5)*'점수 계산기'!$C$27+Z$5*'점수 계산기'!$C$30+'점수 계산기'!$C$33,0))</f>
        <v>99</v>
      </c>
      <c r="AA63" s="59">
        <f>IF(OR($B63-AA$5&gt;74, $B63-AA$5=73, $B63-AA$5=1, $B63-AA$5&lt;0),"",ROUND(($B63-AA$5)*'점수 계산기'!$C$27+AA$5*'점수 계산기'!$C$30+'점수 계산기'!$C$33,0))</f>
        <v>99</v>
      </c>
      <c r="AB63" s="10"/>
      <c r="AC63" s="10">
        <f t="shared" si="6"/>
        <v>99</v>
      </c>
      <c r="AD63" s="10">
        <f t="shared" si="7"/>
        <v>101</v>
      </c>
      <c r="AE63" s="10" t="str">
        <f t="shared" si="8"/>
        <v>99 ~ 101</v>
      </c>
      <c r="AF63" s="10">
        <f t="shared" si="4"/>
        <v>5</v>
      </c>
      <c r="AG63" s="10">
        <f t="shared" si="4"/>
        <v>5</v>
      </c>
      <c r="AH63" s="10">
        <f t="shared" si="5"/>
        <v>5</v>
      </c>
      <c r="AI63" s="10" t="str">
        <f t="shared" si="0"/>
        <v>5등급</v>
      </c>
      <c r="AJ63" s="11" t="e">
        <f>IF(AC63=AD63,VLOOKUP(AE63,'인원 입력 기능'!$B$5:$F$102,6,0), VLOOKUP(AC63,'인원 입력 기능'!$B$5:$F$102,6,0)&amp;" ~ "&amp;VLOOKUP(AD63,'인원 입력 기능'!$B$5:$F$102,6,0))</f>
        <v>#REF!</v>
      </c>
    </row>
    <row r="64" spans="1:36" ht="21" customHeight="1" x14ac:dyDescent="0.45">
      <c r="A64" s="7"/>
      <c r="B64" s="85">
        <v>42</v>
      </c>
      <c r="C64" s="64">
        <f>IF(OR($B64-C$5&gt;74, $B64-C$5=73, $B64-C$5=1, $B64-C$5&lt;0),"",ROUND(($B64-C$5)*'점수 계산기'!$C$27+C$5*'점수 계산기'!$C$30+'점수 계산기'!$C$33,0))</f>
        <v>100</v>
      </c>
      <c r="D64" s="52">
        <f>IF(OR($B64-D$5&gt;74, $B64-D$5=73, $B64-D$5=1, $B64-D$5&lt;0),"",ROUND(($B64-D$5)*'점수 계산기'!$C$27+D$5*'점수 계산기'!$C$30+'점수 계산기'!$C$33,0))</f>
        <v>100</v>
      </c>
      <c r="E64" s="52">
        <f>IF(OR($B64-E$5&gt;74, $B64-E$5=73, $B64-E$5=1, $B64-E$5&lt;0),"",ROUND(($B64-E$5)*'점수 계산기'!$C$27+E$5*'점수 계산기'!$C$30+'점수 계산기'!$C$33,0))</f>
        <v>100</v>
      </c>
      <c r="F64" s="52">
        <f>IF(OR($B64-F$5&gt;74, $B64-F$5=73, $B64-F$5=1, $B64-F$5&lt;0),"",ROUND(($B64-F$5)*'점수 계산기'!$C$27+F$5*'점수 계산기'!$C$30+'점수 계산기'!$C$33,0))</f>
        <v>100</v>
      </c>
      <c r="G64" s="52">
        <f>IF(OR($B64-G$5&gt;74, $B64-G$5=73, $B64-G$5=1, $B64-G$5&lt;0),"",ROUND(($B64-G$5)*'점수 계산기'!$C$27+G$5*'점수 계산기'!$C$30+'점수 계산기'!$C$33,0))</f>
        <v>100</v>
      </c>
      <c r="H64" s="52">
        <f>IF(OR($B64-H$5&gt;74, $B64-H$5=73, $B64-H$5=1, $B64-H$5&lt;0),"",ROUND(($B64-H$5)*'점수 계산기'!$C$27+H$5*'점수 계산기'!$C$30+'점수 계산기'!$C$33,0))</f>
        <v>100</v>
      </c>
      <c r="I64" s="52">
        <f>IF(OR($B64-I$5&gt;74, $B64-I$5=73, $B64-I$5=1, $B64-I$5&lt;0),"",ROUND(($B64-I$5)*'점수 계산기'!$C$27+I$5*'점수 계산기'!$C$30+'점수 계산기'!$C$33,0))</f>
        <v>99</v>
      </c>
      <c r="J64" s="52">
        <f>IF(OR($B64-J$5&gt;74, $B64-J$5=73, $B64-J$5=1, $B64-J$5&lt;0),"",ROUND(($B64-J$5)*'점수 계산기'!$C$27+J$5*'점수 계산기'!$C$30+'점수 계산기'!$C$33,0))</f>
        <v>99</v>
      </c>
      <c r="K64" s="52">
        <f>IF(OR($B64-K$5&gt;74, $B64-K$5=73, $B64-K$5=1, $B64-K$5&lt;0),"",ROUND(($B64-K$5)*'점수 계산기'!$C$27+K$5*'점수 계산기'!$C$30+'점수 계산기'!$C$33,0))</f>
        <v>99</v>
      </c>
      <c r="L64" s="52">
        <f>IF(OR($B64-L$5&gt;74, $B64-L$5=73, $B64-L$5=1, $B64-L$5&lt;0),"",ROUND(($B64-L$5)*'점수 계산기'!$C$27+L$5*'점수 계산기'!$C$30+'점수 계산기'!$C$33,0))</f>
        <v>99</v>
      </c>
      <c r="M64" s="52">
        <f>IF(OR($B64-M$5&gt;74, $B64-M$5=73, $B64-M$5=1, $B64-M$5&lt;0),"",ROUND(($B64-M$5)*'점수 계산기'!$C$27+M$5*'점수 계산기'!$C$30+'점수 계산기'!$C$33,0))</f>
        <v>99</v>
      </c>
      <c r="N64" s="52">
        <f>IF(OR($B64-N$5&gt;74, $B64-N$5=73, $B64-N$5=1, $B64-N$5&lt;0),"",ROUND(($B64-N$5)*'점수 계산기'!$C$27+N$5*'점수 계산기'!$C$30+'점수 계산기'!$C$33,0))</f>
        <v>99</v>
      </c>
      <c r="O64" s="52">
        <f>IF(OR($B64-O$5&gt;74, $B64-O$5=73, $B64-O$5=1, $B64-O$5&lt;0),"",ROUND(($B64-O$5)*'점수 계산기'!$C$27+O$5*'점수 계산기'!$C$30+'점수 계산기'!$C$33,0))</f>
        <v>99</v>
      </c>
      <c r="P64" s="52">
        <f>IF(OR($B64-P$5&gt;74, $B64-P$5=73, $B64-P$5=1, $B64-P$5&lt;0),"",ROUND(($B64-P$5)*'점수 계산기'!$C$27+P$5*'점수 계산기'!$C$30+'점수 계산기'!$C$33,0))</f>
        <v>99</v>
      </c>
      <c r="Q64" s="52">
        <f>IF(OR($B64-Q$5&gt;74, $B64-Q$5=73, $B64-Q$5=1, $B64-Q$5&lt;0),"",ROUND(($B64-Q$5)*'점수 계산기'!$C$27+Q$5*'점수 계산기'!$C$30+'점수 계산기'!$C$33,0))</f>
        <v>99</v>
      </c>
      <c r="R64" s="52">
        <f>IF(OR($B64-R$5&gt;74, $B64-R$5=73, $B64-R$5=1, $B64-R$5&lt;0),"",ROUND(($B64-R$5)*'점수 계산기'!$C$27+R$5*'점수 계산기'!$C$30+'점수 계산기'!$C$33,0))</f>
        <v>99</v>
      </c>
      <c r="S64" s="52">
        <f>IF(OR($B64-S$5&gt;74, $B64-S$5=73, $B64-S$5=1, $B64-S$5&lt;0),"",ROUND(($B64-S$5)*'점수 계산기'!$C$27+S$5*'점수 계산기'!$C$30+'점수 계산기'!$C$33,0))</f>
        <v>99</v>
      </c>
      <c r="T64" s="52">
        <f>IF(OR($B64-T$5&gt;74, $B64-T$5=73, $B64-T$5=1, $B64-T$5&lt;0),"",ROUND(($B64-T$5)*'점수 계산기'!$C$27+T$5*'점수 계산기'!$C$30+'점수 계산기'!$C$33,0))</f>
        <v>99</v>
      </c>
      <c r="U64" s="52">
        <f>IF(OR($B64-U$5&gt;74, $B64-U$5=73, $B64-U$5=1, $B64-U$5&lt;0),"",ROUND(($B64-U$5)*'점수 계산기'!$C$27+U$5*'점수 계산기'!$C$30+'점수 계산기'!$C$33,0))</f>
        <v>99</v>
      </c>
      <c r="V64" s="52">
        <f>IF(OR($B64-V$5&gt;74, $B64-V$5=73, $B64-V$5=1, $B64-V$5&lt;0),"",ROUND(($B64-V$5)*'점수 계산기'!$C$27+V$5*'점수 계산기'!$C$30+'점수 계산기'!$C$33,0))</f>
        <v>99</v>
      </c>
      <c r="W64" s="52">
        <f>IF(OR($B64-W$5&gt;74, $B64-W$5=73, $B64-W$5=1, $B64-W$5&lt;0),"",ROUND(($B64-W$5)*'점수 계산기'!$C$27+W$5*'점수 계산기'!$C$30+'점수 계산기'!$C$33,0))</f>
        <v>99</v>
      </c>
      <c r="X64" s="52">
        <f>IF(OR($B64-X$5&gt;74, $B64-X$5=73, $B64-X$5=1, $B64-X$5&lt;0),"",ROUND(($B64-X$5)*'점수 계산기'!$C$27+X$5*'점수 계산기'!$C$30+'점수 계산기'!$C$33,0))</f>
        <v>98</v>
      </c>
      <c r="Y64" s="52">
        <f>IF(OR($B64-Y$5&gt;74, $B64-Y$5=73, $B64-Y$5=1, $B64-Y$5&lt;0),"",ROUND(($B64-Y$5)*'점수 계산기'!$C$27+Y$5*'점수 계산기'!$C$30+'점수 계산기'!$C$33,0))</f>
        <v>98</v>
      </c>
      <c r="Z64" s="52">
        <f>IF(OR($B64-Z$5&gt;74, $B64-Z$5=73, $B64-Z$5=1, $B64-Z$5&lt;0),"",ROUND(($B64-Z$5)*'점수 계산기'!$C$27+Z$5*'점수 계산기'!$C$30+'점수 계산기'!$C$33,0))</f>
        <v>98</v>
      </c>
      <c r="AA64" s="59">
        <f>IF(OR($B64-AA$5&gt;74, $B64-AA$5=73, $B64-AA$5=1, $B64-AA$5&lt;0),"",ROUND(($B64-AA$5)*'점수 계산기'!$C$27+AA$5*'점수 계산기'!$C$30+'점수 계산기'!$C$33,0))</f>
        <v>98</v>
      </c>
      <c r="AB64" s="10"/>
      <c r="AC64" s="10">
        <f t="shared" si="6"/>
        <v>98</v>
      </c>
      <c r="AD64" s="10">
        <f t="shared" si="7"/>
        <v>100</v>
      </c>
      <c r="AE64" s="10" t="str">
        <f t="shared" si="8"/>
        <v>98 ~ 100</v>
      </c>
      <c r="AF64" s="10">
        <f t="shared" si="4"/>
        <v>5</v>
      </c>
      <c r="AG64" s="10">
        <f t="shared" si="4"/>
        <v>5</v>
      </c>
      <c r="AH64" s="10">
        <f t="shared" si="5"/>
        <v>5</v>
      </c>
      <c r="AI64" s="10" t="str">
        <f t="shared" si="0"/>
        <v>5등급</v>
      </c>
      <c r="AJ64" s="11" t="e">
        <f>IF(AC64=AD64,VLOOKUP(AE64,'인원 입력 기능'!$B$5:$F$102,6,0), VLOOKUP(AC64,'인원 입력 기능'!$B$5:$F$102,6,0)&amp;" ~ "&amp;VLOOKUP(AD64,'인원 입력 기능'!$B$5:$F$102,6,0))</f>
        <v>#REF!</v>
      </c>
    </row>
    <row r="65" spans="1:36" ht="21" customHeight="1" x14ac:dyDescent="0.45">
      <c r="A65" s="7"/>
      <c r="B65" s="85">
        <v>41</v>
      </c>
      <c r="C65" s="64">
        <f>IF(OR($B65-C$5&gt;74, $B65-C$5=73, $B65-C$5=1, $B65-C$5&lt;0),"",ROUND(($B65-C$5)*'점수 계산기'!$C$27+C$5*'점수 계산기'!$C$30+'점수 계산기'!$C$33,0))</f>
        <v>99</v>
      </c>
      <c r="D65" s="52">
        <f>IF(OR($B65-D$5&gt;74, $B65-D$5=73, $B65-D$5=1, $B65-D$5&lt;0),"",ROUND(($B65-D$5)*'점수 계산기'!$C$27+D$5*'점수 계산기'!$C$30+'점수 계산기'!$C$33,0))</f>
        <v>99</v>
      </c>
      <c r="E65" s="52">
        <f>IF(OR($B65-E$5&gt;74, $B65-E$5=73, $B65-E$5=1, $B65-E$5&lt;0),"",ROUND(($B65-E$5)*'점수 계산기'!$C$27+E$5*'점수 계산기'!$C$30+'점수 계산기'!$C$33,0))</f>
        <v>99</v>
      </c>
      <c r="F65" s="52">
        <f>IF(OR($B65-F$5&gt;74, $B65-F$5=73, $B65-F$5=1, $B65-F$5&lt;0),"",ROUND(($B65-F$5)*'점수 계산기'!$C$27+F$5*'점수 계산기'!$C$30+'점수 계산기'!$C$33,0))</f>
        <v>99</v>
      </c>
      <c r="G65" s="52">
        <f>IF(OR($B65-G$5&gt;74, $B65-G$5=73, $B65-G$5=1, $B65-G$5&lt;0),"",ROUND(($B65-G$5)*'점수 계산기'!$C$27+G$5*'점수 계산기'!$C$30+'점수 계산기'!$C$33,0))</f>
        <v>99</v>
      </c>
      <c r="H65" s="52">
        <f>IF(OR($B65-H$5&gt;74, $B65-H$5=73, $B65-H$5=1, $B65-H$5&lt;0),"",ROUND(($B65-H$5)*'점수 계산기'!$C$27+H$5*'점수 계산기'!$C$30+'점수 계산기'!$C$33,0))</f>
        <v>99</v>
      </c>
      <c r="I65" s="52">
        <f>IF(OR($B65-I$5&gt;74, $B65-I$5=73, $B65-I$5=1, $B65-I$5&lt;0),"",ROUND(($B65-I$5)*'점수 계산기'!$C$27+I$5*'점수 계산기'!$C$30+'점수 계산기'!$C$33,0))</f>
        <v>99</v>
      </c>
      <c r="J65" s="52">
        <f>IF(OR($B65-J$5&gt;74, $B65-J$5=73, $B65-J$5=1, $B65-J$5&lt;0),"",ROUND(($B65-J$5)*'점수 계산기'!$C$27+J$5*'점수 계산기'!$C$30+'점수 계산기'!$C$33,0))</f>
        <v>99</v>
      </c>
      <c r="K65" s="52">
        <f>IF(OR($B65-K$5&gt;74, $B65-K$5=73, $B65-K$5=1, $B65-K$5&lt;0),"",ROUND(($B65-K$5)*'점수 계산기'!$C$27+K$5*'점수 계산기'!$C$30+'점수 계산기'!$C$33,0))</f>
        <v>99</v>
      </c>
      <c r="L65" s="52">
        <f>IF(OR($B65-L$5&gt;74, $B65-L$5=73, $B65-L$5=1, $B65-L$5&lt;0),"",ROUND(($B65-L$5)*'점수 계산기'!$C$27+L$5*'점수 계산기'!$C$30+'점수 계산기'!$C$33,0))</f>
        <v>98</v>
      </c>
      <c r="M65" s="52">
        <f>IF(OR($B65-M$5&gt;74, $B65-M$5=73, $B65-M$5=1, $B65-M$5&lt;0),"",ROUND(($B65-M$5)*'점수 계산기'!$C$27+M$5*'점수 계산기'!$C$30+'점수 계산기'!$C$33,0))</f>
        <v>98</v>
      </c>
      <c r="N65" s="52">
        <f>IF(OR($B65-N$5&gt;74, $B65-N$5=73, $B65-N$5=1, $B65-N$5&lt;0),"",ROUND(($B65-N$5)*'점수 계산기'!$C$27+N$5*'점수 계산기'!$C$30+'점수 계산기'!$C$33,0))</f>
        <v>98</v>
      </c>
      <c r="O65" s="52">
        <f>IF(OR($B65-O$5&gt;74, $B65-O$5=73, $B65-O$5=1, $B65-O$5&lt;0),"",ROUND(($B65-O$5)*'점수 계산기'!$C$27+O$5*'점수 계산기'!$C$30+'점수 계산기'!$C$33,0))</f>
        <v>98</v>
      </c>
      <c r="P65" s="52">
        <f>IF(OR($B65-P$5&gt;74, $B65-P$5=73, $B65-P$5=1, $B65-P$5&lt;0),"",ROUND(($B65-P$5)*'점수 계산기'!$C$27+P$5*'점수 계산기'!$C$30+'점수 계산기'!$C$33,0))</f>
        <v>98</v>
      </c>
      <c r="Q65" s="52">
        <f>IF(OR($B65-Q$5&gt;74, $B65-Q$5=73, $B65-Q$5=1, $B65-Q$5&lt;0),"",ROUND(($B65-Q$5)*'점수 계산기'!$C$27+Q$5*'점수 계산기'!$C$30+'점수 계산기'!$C$33,0))</f>
        <v>98</v>
      </c>
      <c r="R65" s="52">
        <f>IF(OR($B65-R$5&gt;74, $B65-R$5=73, $B65-R$5=1, $B65-R$5&lt;0),"",ROUND(($B65-R$5)*'점수 계산기'!$C$27+R$5*'점수 계산기'!$C$30+'점수 계산기'!$C$33,0))</f>
        <v>98</v>
      </c>
      <c r="S65" s="52">
        <f>IF(OR($B65-S$5&gt;74, $B65-S$5=73, $B65-S$5=1, $B65-S$5&lt;0),"",ROUND(($B65-S$5)*'점수 계산기'!$C$27+S$5*'점수 계산기'!$C$30+'점수 계산기'!$C$33,0))</f>
        <v>98</v>
      </c>
      <c r="T65" s="52">
        <f>IF(OR($B65-T$5&gt;74, $B65-T$5=73, $B65-T$5=1, $B65-T$5&lt;0),"",ROUND(($B65-T$5)*'점수 계산기'!$C$27+T$5*'점수 계산기'!$C$30+'점수 계산기'!$C$33,0))</f>
        <v>98</v>
      </c>
      <c r="U65" s="52">
        <f>IF(OR($B65-U$5&gt;74, $B65-U$5=73, $B65-U$5=1, $B65-U$5&lt;0),"",ROUND(($B65-U$5)*'점수 계산기'!$C$27+U$5*'점수 계산기'!$C$30+'점수 계산기'!$C$33,0))</f>
        <v>98</v>
      </c>
      <c r="V65" s="52">
        <f>IF(OR($B65-V$5&gt;74, $B65-V$5=73, $B65-V$5=1, $B65-V$5&lt;0),"",ROUND(($B65-V$5)*'점수 계산기'!$C$27+V$5*'점수 계산기'!$C$30+'점수 계산기'!$C$33,0))</f>
        <v>98</v>
      </c>
      <c r="W65" s="52">
        <f>IF(OR($B65-W$5&gt;74, $B65-W$5=73, $B65-W$5=1, $B65-W$5&lt;0),"",ROUND(($B65-W$5)*'점수 계산기'!$C$27+W$5*'점수 계산기'!$C$30+'점수 계산기'!$C$33,0))</f>
        <v>98</v>
      </c>
      <c r="X65" s="52">
        <f>IF(OR($B65-X$5&gt;74, $B65-X$5=73, $B65-X$5=1, $B65-X$5&lt;0),"",ROUND(($B65-X$5)*'점수 계산기'!$C$27+X$5*'점수 계산기'!$C$30+'점수 계산기'!$C$33,0))</f>
        <v>98</v>
      </c>
      <c r="Y65" s="52">
        <f>IF(OR($B65-Y$5&gt;74, $B65-Y$5=73, $B65-Y$5=1, $B65-Y$5&lt;0),"",ROUND(($B65-Y$5)*'점수 계산기'!$C$27+Y$5*'점수 계산기'!$C$30+'점수 계산기'!$C$33,0))</f>
        <v>98</v>
      </c>
      <c r="Z65" s="52">
        <f>IF(OR($B65-Z$5&gt;74, $B65-Z$5=73, $B65-Z$5=1, $B65-Z$5&lt;0),"",ROUND(($B65-Z$5)*'점수 계산기'!$C$27+Z$5*'점수 계산기'!$C$30+'점수 계산기'!$C$33,0))</f>
        <v>98</v>
      </c>
      <c r="AA65" s="59">
        <f>IF(OR($B65-AA$5&gt;74, $B65-AA$5=73, $B65-AA$5=1, $B65-AA$5&lt;0),"",ROUND(($B65-AA$5)*'점수 계산기'!$C$27+AA$5*'점수 계산기'!$C$30+'점수 계산기'!$C$33,0))</f>
        <v>97</v>
      </c>
      <c r="AB65" s="10"/>
      <c r="AC65" s="10">
        <f t="shared" si="6"/>
        <v>97</v>
      </c>
      <c r="AD65" s="10">
        <f t="shared" si="7"/>
        <v>99</v>
      </c>
      <c r="AE65" s="10" t="str">
        <f t="shared" si="8"/>
        <v>97 ~ 99</v>
      </c>
      <c r="AF65" s="10">
        <f t="shared" si="4"/>
        <v>5</v>
      </c>
      <c r="AG65" s="10">
        <f t="shared" si="4"/>
        <v>5</v>
      </c>
      <c r="AH65" s="10">
        <f t="shared" si="5"/>
        <v>5</v>
      </c>
      <c r="AI65" s="10" t="str">
        <f t="shared" si="0"/>
        <v>5등급</v>
      </c>
      <c r="AJ65" s="11" t="e">
        <f>IF(AC65=AD65,VLOOKUP(AE65,'인원 입력 기능'!$B$5:$F$102,6,0), VLOOKUP(AC65,'인원 입력 기능'!$B$5:$F$102,6,0)&amp;" ~ "&amp;VLOOKUP(AD65,'인원 입력 기능'!$B$5:$F$102,6,0))</f>
        <v>#REF!</v>
      </c>
    </row>
    <row r="66" spans="1:36" ht="21" customHeight="1" x14ac:dyDescent="0.45">
      <c r="A66" s="7"/>
      <c r="B66" s="81">
        <v>40</v>
      </c>
      <c r="C66" s="60">
        <f>IF(OR($B66-C$5&gt;74, $B66-C$5=73, $B66-C$5=1, $B66-C$5&lt;0),"",ROUND(($B66-C$5)*'점수 계산기'!$C$27+C$5*'점수 계산기'!$C$30+'점수 계산기'!$C$33,0))</f>
        <v>98</v>
      </c>
      <c r="D66" s="48">
        <f>IF(OR($B66-D$5&gt;74, $B66-D$5=73, $B66-D$5=1, $B66-D$5&lt;0),"",ROUND(($B66-D$5)*'점수 계산기'!$C$27+D$5*'점수 계산기'!$C$30+'점수 계산기'!$C$33,0))</f>
        <v>98</v>
      </c>
      <c r="E66" s="48">
        <f>IF(OR($B66-E$5&gt;74, $B66-E$5=73, $B66-E$5=1, $B66-E$5&lt;0),"",ROUND(($B66-E$5)*'점수 계산기'!$C$27+E$5*'점수 계산기'!$C$30+'점수 계산기'!$C$33,0))</f>
        <v>98</v>
      </c>
      <c r="F66" s="48">
        <f>IF(OR($B66-F$5&gt;74, $B66-F$5=73, $B66-F$5=1, $B66-F$5&lt;0),"",ROUND(($B66-F$5)*'점수 계산기'!$C$27+F$5*'점수 계산기'!$C$30+'점수 계산기'!$C$33,0))</f>
        <v>98</v>
      </c>
      <c r="G66" s="48">
        <f>IF(OR($B66-G$5&gt;74, $B66-G$5=73, $B66-G$5=1, $B66-G$5&lt;0),"",ROUND(($B66-G$5)*'점수 계산기'!$C$27+G$5*'점수 계산기'!$C$30+'점수 계산기'!$C$33,0))</f>
        <v>98</v>
      </c>
      <c r="H66" s="48">
        <f>IF(OR($B66-H$5&gt;74, $B66-H$5=73, $B66-H$5=1, $B66-H$5&lt;0),"",ROUND(($B66-H$5)*'점수 계산기'!$C$27+H$5*'점수 계산기'!$C$30+'점수 계산기'!$C$33,0))</f>
        <v>98</v>
      </c>
      <c r="I66" s="48">
        <f>IF(OR($B66-I$5&gt;74, $B66-I$5=73, $B66-I$5=1, $B66-I$5&lt;0),"",ROUND(($B66-I$5)*'점수 계산기'!$C$27+I$5*'점수 계산기'!$C$30+'점수 계산기'!$C$33,0))</f>
        <v>98</v>
      </c>
      <c r="J66" s="48">
        <f>IF(OR($B66-J$5&gt;74, $B66-J$5=73, $B66-J$5=1, $B66-J$5&lt;0),"",ROUND(($B66-J$5)*'점수 계산기'!$C$27+J$5*'점수 계산기'!$C$30+'점수 계산기'!$C$33,0))</f>
        <v>98</v>
      </c>
      <c r="K66" s="48">
        <f>IF(OR($B66-K$5&gt;74, $B66-K$5=73, $B66-K$5=1, $B66-K$5&lt;0),"",ROUND(($B66-K$5)*'점수 계산기'!$C$27+K$5*'점수 계산기'!$C$30+'점수 계산기'!$C$33,0))</f>
        <v>98</v>
      </c>
      <c r="L66" s="48">
        <f>IF(OR($B66-L$5&gt;74, $B66-L$5=73, $B66-L$5=1, $B66-L$5&lt;0),"",ROUND(($B66-L$5)*'점수 계산기'!$C$27+L$5*'점수 계산기'!$C$30+'점수 계산기'!$C$33,0))</f>
        <v>98</v>
      </c>
      <c r="M66" s="48">
        <f>IF(OR($B66-M$5&gt;74, $B66-M$5=73, $B66-M$5=1, $B66-M$5&lt;0),"",ROUND(($B66-M$5)*'점수 계산기'!$C$27+M$5*'점수 계산기'!$C$30+'점수 계산기'!$C$33,0))</f>
        <v>98</v>
      </c>
      <c r="N66" s="48">
        <f>IF(OR($B66-N$5&gt;74, $B66-N$5=73, $B66-N$5=1, $B66-N$5&lt;0),"",ROUND(($B66-N$5)*'점수 계산기'!$C$27+N$5*'점수 계산기'!$C$30+'점수 계산기'!$C$33,0))</f>
        <v>98</v>
      </c>
      <c r="O66" s="48">
        <f>IF(OR($B66-O$5&gt;74, $B66-O$5=73, $B66-O$5=1, $B66-O$5&lt;0),"",ROUND(($B66-O$5)*'점수 계산기'!$C$27+O$5*'점수 계산기'!$C$30+'점수 계산기'!$C$33,0))</f>
        <v>97</v>
      </c>
      <c r="P66" s="48">
        <f>IF(OR($B66-P$5&gt;74, $B66-P$5=73, $B66-P$5=1, $B66-P$5&lt;0),"",ROUND(($B66-P$5)*'점수 계산기'!$C$27+P$5*'점수 계산기'!$C$30+'점수 계산기'!$C$33,0))</f>
        <v>97</v>
      </c>
      <c r="Q66" s="48">
        <f>IF(OR($B66-Q$5&gt;74, $B66-Q$5=73, $B66-Q$5=1, $B66-Q$5&lt;0),"",ROUND(($B66-Q$5)*'점수 계산기'!$C$27+Q$5*'점수 계산기'!$C$30+'점수 계산기'!$C$33,0))</f>
        <v>97</v>
      </c>
      <c r="R66" s="48">
        <f>IF(OR($B66-R$5&gt;74, $B66-R$5=73, $B66-R$5=1, $B66-R$5&lt;0),"",ROUND(($B66-R$5)*'점수 계산기'!$C$27+R$5*'점수 계산기'!$C$30+'점수 계산기'!$C$33,0))</f>
        <v>97</v>
      </c>
      <c r="S66" s="48">
        <f>IF(OR($B66-S$5&gt;74, $B66-S$5=73, $B66-S$5=1, $B66-S$5&lt;0),"",ROUND(($B66-S$5)*'점수 계산기'!$C$27+S$5*'점수 계산기'!$C$30+'점수 계산기'!$C$33,0))</f>
        <v>97</v>
      </c>
      <c r="T66" s="48">
        <f>IF(OR($B66-T$5&gt;74, $B66-T$5=73, $B66-T$5=1, $B66-T$5&lt;0),"",ROUND(($B66-T$5)*'점수 계산기'!$C$27+T$5*'점수 계산기'!$C$30+'점수 계산기'!$C$33,0))</f>
        <v>97</v>
      </c>
      <c r="U66" s="48">
        <f>IF(OR($B66-U$5&gt;74, $B66-U$5=73, $B66-U$5=1, $B66-U$5&lt;0),"",ROUND(($B66-U$5)*'점수 계산기'!$C$27+U$5*'점수 계산기'!$C$30+'점수 계산기'!$C$33,0))</f>
        <v>97</v>
      </c>
      <c r="V66" s="48">
        <f>IF(OR($B66-V$5&gt;74, $B66-V$5=73, $B66-V$5=1, $B66-V$5&lt;0),"",ROUND(($B66-V$5)*'점수 계산기'!$C$27+V$5*'점수 계산기'!$C$30+'점수 계산기'!$C$33,0))</f>
        <v>97</v>
      </c>
      <c r="W66" s="48">
        <f>IF(OR($B66-W$5&gt;74, $B66-W$5=73, $B66-W$5=1, $B66-W$5&lt;0),"",ROUND(($B66-W$5)*'점수 계산기'!$C$27+W$5*'점수 계산기'!$C$30+'점수 계산기'!$C$33,0))</f>
        <v>97</v>
      </c>
      <c r="X66" s="48">
        <f>IF(OR($B66-X$5&gt;74, $B66-X$5=73, $B66-X$5=1, $B66-X$5&lt;0),"",ROUND(($B66-X$5)*'점수 계산기'!$C$27+X$5*'점수 계산기'!$C$30+'점수 계산기'!$C$33,0))</f>
        <v>97</v>
      </c>
      <c r="Y66" s="48">
        <f>IF(OR($B66-Y$5&gt;74, $B66-Y$5=73, $B66-Y$5=1, $B66-Y$5&lt;0),"",ROUND(($B66-Y$5)*'점수 계산기'!$C$27+Y$5*'점수 계산기'!$C$30+'점수 계산기'!$C$33,0))</f>
        <v>97</v>
      </c>
      <c r="Z66" s="48">
        <f>IF(OR($B66-Z$5&gt;74, $B66-Z$5=73, $B66-Z$5=1, $B66-Z$5&lt;0),"",ROUND(($B66-Z$5)*'점수 계산기'!$C$27+Z$5*'점수 계산기'!$C$30+'점수 계산기'!$C$33,0))</f>
        <v>97</v>
      </c>
      <c r="AA66" s="55">
        <f>IF(OR($B66-AA$5&gt;74, $B66-AA$5=73, $B66-AA$5=1, $B66-AA$5&lt;0),"",ROUND(($B66-AA$5)*'점수 계산기'!$C$27+AA$5*'점수 계산기'!$C$30+'점수 계산기'!$C$33,0))</f>
        <v>97</v>
      </c>
      <c r="AB66" s="10"/>
      <c r="AC66" s="10">
        <f t="shared" si="6"/>
        <v>97</v>
      </c>
      <c r="AD66" s="10">
        <f t="shared" si="7"/>
        <v>98</v>
      </c>
      <c r="AE66" s="10" t="str">
        <f t="shared" si="8"/>
        <v>97 ~ 98</v>
      </c>
      <c r="AF66" s="10">
        <f t="shared" si="4"/>
        <v>5</v>
      </c>
      <c r="AG66" s="10">
        <f t="shared" si="4"/>
        <v>5</v>
      </c>
      <c r="AH66" s="10">
        <f t="shared" si="5"/>
        <v>5</v>
      </c>
      <c r="AI66" s="10" t="str">
        <f t="shared" si="0"/>
        <v>5등급</v>
      </c>
      <c r="AJ66" s="11" t="e">
        <f>IF(AC66=AD66,VLOOKUP(AE66,'인원 입력 기능'!$B$5:$F$102,6,0), VLOOKUP(AC66,'인원 입력 기능'!$B$5:$F$102,6,0)&amp;" ~ "&amp;VLOOKUP(AD66,'인원 입력 기능'!$B$5:$F$102,6,0))</f>
        <v>#REF!</v>
      </c>
    </row>
    <row r="67" spans="1:36" ht="21" customHeight="1" x14ac:dyDescent="0.45">
      <c r="A67" s="7"/>
      <c r="B67" s="81">
        <v>39</v>
      </c>
      <c r="C67" s="60">
        <f>IF(OR($B67-C$5&gt;74, $B67-C$5=73, $B67-C$5=1, $B67-C$5&lt;0),"",ROUND(($B67-C$5)*'점수 계산기'!$C$27+C$5*'점수 계산기'!$C$30+'점수 계산기'!$C$33,0))</f>
        <v>98</v>
      </c>
      <c r="D67" s="48">
        <f>IF(OR($B67-D$5&gt;74, $B67-D$5=73, $B67-D$5=1, $B67-D$5&lt;0),"",ROUND(($B67-D$5)*'점수 계산기'!$C$27+D$5*'점수 계산기'!$C$30+'점수 계산기'!$C$33,0))</f>
        <v>97</v>
      </c>
      <c r="E67" s="48">
        <f>IF(OR($B67-E$5&gt;74, $B67-E$5=73, $B67-E$5=1, $B67-E$5&lt;0),"",ROUND(($B67-E$5)*'점수 계산기'!$C$27+E$5*'점수 계산기'!$C$30+'점수 계산기'!$C$33,0))</f>
        <v>97</v>
      </c>
      <c r="F67" s="48">
        <f>IF(OR($B67-F$5&gt;74, $B67-F$5=73, $B67-F$5=1, $B67-F$5&lt;0),"",ROUND(($B67-F$5)*'점수 계산기'!$C$27+F$5*'점수 계산기'!$C$30+'점수 계산기'!$C$33,0))</f>
        <v>97</v>
      </c>
      <c r="G67" s="48">
        <f>IF(OR($B67-G$5&gt;74, $B67-G$5=73, $B67-G$5=1, $B67-G$5&lt;0),"",ROUND(($B67-G$5)*'점수 계산기'!$C$27+G$5*'점수 계산기'!$C$30+'점수 계산기'!$C$33,0))</f>
        <v>97</v>
      </c>
      <c r="H67" s="48">
        <f>IF(OR($B67-H$5&gt;74, $B67-H$5=73, $B67-H$5=1, $B67-H$5&lt;0),"",ROUND(($B67-H$5)*'점수 계산기'!$C$27+H$5*'점수 계산기'!$C$30+'점수 계산기'!$C$33,0))</f>
        <v>97</v>
      </c>
      <c r="I67" s="48">
        <f>IF(OR($B67-I$5&gt;74, $B67-I$5=73, $B67-I$5=1, $B67-I$5&lt;0),"",ROUND(($B67-I$5)*'점수 계산기'!$C$27+I$5*'점수 계산기'!$C$30+'점수 계산기'!$C$33,0))</f>
        <v>97</v>
      </c>
      <c r="J67" s="48">
        <f>IF(OR($B67-J$5&gt;74, $B67-J$5=73, $B67-J$5=1, $B67-J$5&lt;0),"",ROUND(($B67-J$5)*'점수 계산기'!$C$27+J$5*'점수 계산기'!$C$30+'점수 계산기'!$C$33,0))</f>
        <v>97</v>
      </c>
      <c r="K67" s="48">
        <f>IF(OR($B67-K$5&gt;74, $B67-K$5=73, $B67-K$5=1, $B67-K$5&lt;0),"",ROUND(($B67-K$5)*'점수 계산기'!$C$27+K$5*'점수 계산기'!$C$30+'점수 계산기'!$C$33,0))</f>
        <v>97</v>
      </c>
      <c r="L67" s="48">
        <f>IF(OR($B67-L$5&gt;74, $B67-L$5=73, $B67-L$5=1, $B67-L$5&lt;0),"",ROUND(($B67-L$5)*'점수 계산기'!$C$27+L$5*'점수 계산기'!$C$30+'점수 계산기'!$C$33,0))</f>
        <v>97</v>
      </c>
      <c r="M67" s="48">
        <f>IF(OR($B67-M$5&gt;74, $B67-M$5=73, $B67-M$5=1, $B67-M$5&lt;0),"",ROUND(($B67-M$5)*'점수 계산기'!$C$27+M$5*'점수 계산기'!$C$30+'점수 계산기'!$C$33,0))</f>
        <v>97</v>
      </c>
      <c r="N67" s="48">
        <f>IF(OR($B67-N$5&gt;74, $B67-N$5=73, $B67-N$5=1, $B67-N$5&lt;0),"",ROUND(($B67-N$5)*'점수 계산기'!$C$27+N$5*'점수 계산기'!$C$30+'점수 계산기'!$C$33,0))</f>
        <v>97</v>
      </c>
      <c r="O67" s="48">
        <f>IF(OR($B67-O$5&gt;74, $B67-O$5=73, $B67-O$5=1, $B67-O$5&lt;0),"",ROUND(($B67-O$5)*'점수 계산기'!$C$27+O$5*'점수 계산기'!$C$30+'점수 계산기'!$C$33,0))</f>
        <v>97</v>
      </c>
      <c r="P67" s="48">
        <f>IF(OR($B67-P$5&gt;74, $B67-P$5=73, $B67-P$5=1, $B67-P$5&lt;0),"",ROUND(($B67-P$5)*'점수 계산기'!$C$27+P$5*'점수 계산기'!$C$30+'점수 계산기'!$C$33,0))</f>
        <v>97</v>
      </c>
      <c r="Q67" s="48">
        <f>IF(OR($B67-Q$5&gt;74, $B67-Q$5=73, $B67-Q$5=1, $B67-Q$5&lt;0),"",ROUND(($B67-Q$5)*'점수 계산기'!$C$27+Q$5*'점수 계산기'!$C$30+'점수 계산기'!$C$33,0))</f>
        <v>97</v>
      </c>
      <c r="R67" s="48">
        <f>IF(OR($B67-R$5&gt;74, $B67-R$5=73, $B67-R$5=1, $B67-R$5&lt;0),"",ROUND(($B67-R$5)*'점수 계산기'!$C$27+R$5*'점수 계산기'!$C$30+'점수 계산기'!$C$33,0))</f>
        <v>96</v>
      </c>
      <c r="S67" s="48">
        <f>IF(OR($B67-S$5&gt;74, $B67-S$5=73, $B67-S$5=1, $B67-S$5&lt;0),"",ROUND(($B67-S$5)*'점수 계산기'!$C$27+S$5*'점수 계산기'!$C$30+'점수 계산기'!$C$33,0))</f>
        <v>96</v>
      </c>
      <c r="T67" s="48">
        <f>IF(OR($B67-T$5&gt;74, $B67-T$5=73, $B67-T$5=1, $B67-T$5&lt;0),"",ROUND(($B67-T$5)*'점수 계산기'!$C$27+T$5*'점수 계산기'!$C$30+'점수 계산기'!$C$33,0))</f>
        <v>96</v>
      </c>
      <c r="U67" s="48">
        <f>IF(OR($B67-U$5&gt;74, $B67-U$5=73, $B67-U$5=1, $B67-U$5&lt;0),"",ROUND(($B67-U$5)*'점수 계산기'!$C$27+U$5*'점수 계산기'!$C$30+'점수 계산기'!$C$33,0))</f>
        <v>96</v>
      </c>
      <c r="V67" s="48">
        <f>IF(OR($B67-V$5&gt;74, $B67-V$5=73, $B67-V$5=1, $B67-V$5&lt;0),"",ROUND(($B67-V$5)*'점수 계산기'!$C$27+V$5*'점수 계산기'!$C$30+'점수 계산기'!$C$33,0))</f>
        <v>96</v>
      </c>
      <c r="W67" s="48">
        <f>IF(OR($B67-W$5&gt;74, $B67-W$5=73, $B67-W$5=1, $B67-W$5&lt;0),"",ROUND(($B67-W$5)*'점수 계산기'!$C$27+W$5*'점수 계산기'!$C$30+'점수 계산기'!$C$33,0))</f>
        <v>96</v>
      </c>
      <c r="X67" s="48">
        <f>IF(OR($B67-X$5&gt;74, $B67-X$5=73, $B67-X$5=1, $B67-X$5&lt;0),"",ROUND(($B67-X$5)*'점수 계산기'!$C$27+X$5*'점수 계산기'!$C$30+'점수 계산기'!$C$33,0))</f>
        <v>96</v>
      </c>
      <c r="Y67" s="48">
        <f>IF(OR($B67-Y$5&gt;74, $B67-Y$5=73, $B67-Y$5=1, $B67-Y$5&lt;0),"",ROUND(($B67-Y$5)*'점수 계산기'!$C$27+Y$5*'점수 계산기'!$C$30+'점수 계산기'!$C$33,0))</f>
        <v>96</v>
      </c>
      <c r="Z67" s="48">
        <f>IF(OR($B67-Z$5&gt;74, $B67-Z$5=73, $B67-Z$5=1, $B67-Z$5&lt;0),"",ROUND(($B67-Z$5)*'점수 계산기'!$C$27+Z$5*'점수 계산기'!$C$30+'점수 계산기'!$C$33,0))</f>
        <v>96</v>
      </c>
      <c r="AA67" s="55">
        <f>IF(OR($B67-AA$5&gt;74, $B67-AA$5=73, $B67-AA$5=1, $B67-AA$5&lt;0),"",ROUND(($B67-AA$5)*'점수 계산기'!$C$27+AA$5*'점수 계산기'!$C$30+'점수 계산기'!$C$33,0))</f>
        <v>96</v>
      </c>
      <c r="AB67" s="10"/>
      <c r="AC67" s="10">
        <f t="shared" si="6"/>
        <v>96</v>
      </c>
      <c r="AD67" s="10">
        <f t="shared" si="7"/>
        <v>98</v>
      </c>
      <c r="AE67" s="10" t="str">
        <f t="shared" si="8"/>
        <v>96 ~ 98</v>
      </c>
      <c r="AF67" s="10">
        <f t="shared" si="4"/>
        <v>5</v>
      </c>
      <c r="AG67" s="10">
        <f t="shared" si="4"/>
        <v>5</v>
      </c>
      <c r="AH67" s="10">
        <f t="shared" si="5"/>
        <v>5</v>
      </c>
      <c r="AI67" s="10" t="str">
        <f t="shared" si="0"/>
        <v>5등급</v>
      </c>
      <c r="AJ67" s="11" t="e">
        <f>IF(AC67=AD67,VLOOKUP(AE67,'인원 입력 기능'!$B$5:$F$102,6,0), VLOOKUP(AC67,'인원 입력 기능'!$B$5:$F$102,6,0)&amp;" ~ "&amp;VLOOKUP(AD67,'인원 입력 기능'!$B$5:$F$102,6,0))</f>
        <v>#REF!</v>
      </c>
    </row>
    <row r="68" spans="1:36" ht="21" customHeight="1" x14ac:dyDescent="0.45">
      <c r="A68" s="7"/>
      <c r="B68" s="81">
        <v>38</v>
      </c>
      <c r="C68" s="60">
        <f>IF(OR($B68-C$5&gt;74, $B68-C$5=73, $B68-C$5=1, $B68-C$5&lt;0),"",ROUND(($B68-C$5)*'점수 계산기'!$C$27+C$5*'점수 계산기'!$C$30+'점수 계산기'!$C$33,0))</f>
        <v>97</v>
      </c>
      <c r="D68" s="48">
        <f>IF(OR($B68-D$5&gt;74, $B68-D$5=73, $B68-D$5=1, $B68-D$5&lt;0),"",ROUND(($B68-D$5)*'점수 계산기'!$C$27+D$5*'점수 계산기'!$C$30+'점수 계산기'!$C$33,0))</f>
        <v>97</v>
      </c>
      <c r="E68" s="48">
        <f>IF(OR($B68-E$5&gt;74, $B68-E$5=73, $B68-E$5=1, $B68-E$5&lt;0),"",ROUND(($B68-E$5)*'점수 계산기'!$C$27+E$5*'점수 계산기'!$C$30+'점수 계산기'!$C$33,0))</f>
        <v>97</v>
      </c>
      <c r="F68" s="48">
        <f>IF(OR($B68-F$5&gt;74, $B68-F$5=73, $B68-F$5=1, $B68-F$5&lt;0),"",ROUND(($B68-F$5)*'점수 계산기'!$C$27+F$5*'점수 계산기'!$C$30+'점수 계산기'!$C$33,0))</f>
        <v>96</v>
      </c>
      <c r="G68" s="48">
        <f>IF(OR($B68-G$5&gt;74, $B68-G$5=73, $B68-G$5=1, $B68-G$5&lt;0),"",ROUND(($B68-G$5)*'점수 계산기'!$C$27+G$5*'점수 계산기'!$C$30+'점수 계산기'!$C$33,0))</f>
        <v>96</v>
      </c>
      <c r="H68" s="48">
        <f>IF(OR($B68-H$5&gt;74, $B68-H$5=73, $B68-H$5=1, $B68-H$5&lt;0),"",ROUND(($B68-H$5)*'점수 계산기'!$C$27+H$5*'점수 계산기'!$C$30+'점수 계산기'!$C$33,0))</f>
        <v>96</v>
      </c>
      <c r="I68" s="48">
        <f>IF(OR($B68-I$5&gt;74, $B68-I$5=73, $B68-I$5=1, $B68-I$5&lt;0),"",ROUND(($B68-I$5)*'점수 계산기'!$C$27+I$5*'점수 계산기'!$C$30+'점수 계산기'!$C$33,0))</f>
        <v>96</v>
      </c>
      <c r="J68" s="48">
        <f>IF(OR($B68-J$5&gt;74, $B68-J$5=73, $B68-J$5=1, $B68-J$5&lt;0),"",ROUND(($B68-J$5)*'점수 계산기'!$C$27+J$5*'점수 계산기'!$C$30+'점수 계산기'!$C$33,0))</f>
        <v>96</v>
      </c>
      <c r="K68" s="48">
        <f>IF(OR($B68-K$5&gt;74, $B68-K$5=73, $B68-K$5=1, $B68-K$5&lt;0),"",ROUND(($B68-K$5)*'점수 계산기'!$C$27+K$5*'점수 계산기'!$C$30+'점수 계산기'!$C$33,0))</f>
        <v>96</v>
      </c>
      <c r="L68" s="48">
        <f>IF(OR($B68-L$5&gt;74, $B68-L$5=73, $B68-L$5=1, $B68-L$5&lt;0),"",ROUND(($B68-L$5)*'점수 계산기'!$C$27+L$5*'점수 계산기'!$C$30+'점수 계산기'!$C$33,0))</f>
        <v>96</v>
      </c>
      <c r="M68" s="48">
        <f>IF(OR($B68-M$5&gt;74, $B68-M$5=73, $B68-M$5=1, $B68-M$5&lt;0),"",ROUND(($B68-M$5)*'점수 계산기'!$C$27+M$5*'점수 계산기'!$C$30+'점수 계산기'!$C$33,0))</f>
        <v>96</v>
      </c>
      <c r="N68" s="48">
        <f>IF(OR($B68-N$5&gt;74, $B68-N$5=73, $B68-N$5=1, $B68-N$5&lt;0),"",ROUND(($B68-N$5)*'점수 계산기'!$C$27+N$5*'점수 계산기'!$C$30+'점수 계산기'!$C$33,0))</f>
        <v>96</v>
      </c>
      <c r="O68" s="48">
        <f>IF(OR($B68-O$5&gt;74, $B68-O$5=73, $B68-O$5=1, $B68-O$5&lt;0),"",ROUND(($B68-O$5)*'점수 계산기'!$C$27+O$5*'점수 계산기'!$C$30+'점수 계산기'!$C$33,0))</f>
        <v>96</v>
      </c>
      <c r="P68" s="48">
        <f>IF(OR($B68-P$5&gt;74, $B68-P$5=73, $B68-P$5=1, $B68-P$5&lt;0),"",ROUND(($B68-P$5)*'점수 계산기'!$C$27+P$5*'점수 계산기'!$C$30+'점수 계산기'!$C$33,0))</f>
        <v>96</v>
      </c>
      <c r="Q68" s="48">
        <f>IF(OR($B68-Q$5&gt;74, $B68-Q$5=73, $B68-Q$5=1, $B68-Q$5&lt;0),"",ROUND(($B68-Q$5)*'점수 계산기'!$C$27+Q$5*'점수 계산기'!$C$30+'점수 계산기'!$C$33,0))</f>
        <v>96</v>
      </c>
      <c r="R68" s="48">
        <f>IF(OR($B68-R$5&gt;74, $B68-R$5=73, $B68-R$5=1, $B68-R$5&lt;0),"",ROUND(($B68-R$5)*'점수 계산기'!$C$27+R$5*'점수 계산기'!$C$30+'점수 계산기'!$C$33,0))</f>
        <v>96</v>
      </c>
      <c r="S68" s="48">
        <f>IF(OR($B68-S$5&gt;74, $B68-S$5=73, $B68-S$5=1, $B68-S$5&lt;0),"",ROUND(($B68-S$5)*'점수 계산기'!$C$27+S$5*'점수 계산기'!$C$30+'점수 계산기'!$C$33,0))</f>
        <v>96</v>
      </c>
      <c r="T68" s="48">
        <f>IF(OR($B68-T$5&gt;74, $B68-T$5=73, $B68-T$5=1, $B68-T$5&lt;0),"",ROUND(($B68-T$5)*'점수 계산기'!$C$27+T$5*'점수 계산기'!$C$30+'점수 계산기'!$C$33,0))</f>
        <v>96</v>
      </c>
      <c r="U68" s="48">
        <f>IF(OR($B68-U$5&gt;74, $B68-U$5=73, $B68-U$5=1, $B68-U$5&lt;0),"",ROUND(($B68-U$5)*'점수 계산기'!$C$27+U$5*'점수 계산기'!$C$30+'점수 계산기'!$C$33,0))</f>
        <v>95</v>
      </c>
      <c r="V68" s="48">
        <f>IF(OR($B68-V$5&gt;74, $B68-V$5=73, $B68-V$5=1, $B68-V$5&lt;0),"",ROUND(($B68-V$5)*'점수 계산기'!$C$27+V$5*'점수 계산기'!$C$30+'점수 계산기'!$C$33,0))</f>
        <v>95</v>
      </c>
      <c r="W68" s="48">
        <f>IF(OR($B68-W$5&gt;74, $B68-W$5=73, $B68-W$5=1, $B68-W$5&lt;0),"",ROUND(($B68-W$5)*'점수 계산기'!$C$27+W$5*'점수 계산기'!$C$30+'점수 계산기'!$C$33,0))</f>
        <v>95</v>
      </c>
      <c r="X68" s="48">
        <f>IF(OR($B68-X$5&gt;74, $B68-X$5=73, $B68-X$5=1, $B68-X$5&lt;0),"",ROUND(($B68-X$5)*'점수 계산기'!$C$27+X$5*'점수 계산기'!$C$30+'점수 계산기'!$C$33,0))</f>
        <v>95</v>
      </c>
      <c r="Y68" s="48">
        <f>IF(OR($B68-Y$5&gt;74, $B68-Y$5=73, $B68-Y$5=1, $B68-Y$5&lt;0),"",ROUND(($B68-Y$5)*'점수 계산기'!$C$27+Y$5*'점수 계산기'!$C$30+'점수 계산기'!$C$33,0))</f>
        <v>95</v>
      </c>
      <c r="Z68" s="48">
        <f>IF(OR($B68-Z$5&gt;74, $B68-Z$5=73, $B68-Z$5=1, $B68-Z$5&lt;0),"",ROUND(($B68-Z$5)*'점수 계산기'!$C$27+Z$5*'점수 계산기'!$C$30+'점수 계산기'!$C$33,0))</f>
        <v>95</v>
      </c>
      <c r="AA68" s="55">
        <f>IF(OR($B68-AA$5&gt;74, $B68-AA$5=73, $B68-AA$5=1, $B68-AA$5&lt;0),"",ROUND(($B68-AA$5)*'점수 계산기'!$C$27+AA$5*'점수 계산기'!$C$30+'점수 계산기'!$C$33,0))</f>
        <v>95</v>
      </c>
      <c r="AB68" s="10"/>
      <c r="AC68" s="10">
        <f t="shared" si="6"/>
        <v>95</v>
      </c>
      <c r="AD68" s="10">
        <f t="shared" si="7"/>
        <v>97</v>
      </c>
      <c r="AE68" s="10" t="str">
        <f t="shared" si="8"/>
        <v>95 ~ 97</v>
      </c>
      <c r="AF68" s="10">
        <f t="shared" si="4"/>
        <v>5</v>
      </c>
      <c r="AG68" s="10">
        <f t="shared" si="4"/>
        <v>5</v>
      </c>
      <c r="AH68" s="10">
        <f t="shared" si="5"/>
        <v>5</v>
      </c>
      <c r="AI68" s="10" t="str">
        <f t="shared" si="0"/>
        <v>5등급</v>
      </c>
      <c r="AJ68" s="11" t="e">
        <f>IF(AC68=AD68,VLOOKUP(AE68,'인원 입력 기능'!$B$5:$F$102,6,0), VLOOKUP(AC68,'인원 입력 기능'!$B$5:$F$102,6,0)&amp;" ~ "&amp;VLOOKUP(AD68,'인원 입력 기능'!$B$5:$F$102,6,0))</f>
        <v>#REF!</v>
      </c>
    </row>
    <row r="69" spans="1:36" ht="21" customHeight="1" x14ac:dyDescent="0.45">
      <c r="A69" s="7"/>
      <c r="B69" s="81">
        <v>37</v>
      </c>
      <c r="C69" s="60">
        <f>IF(OR($B69-C$5&gt;74, $B69-C$5=73, $B69-C$5=1, $B69-C$5&lt;0),"",ROUND(($B69-C$5)*'점수 계산기'!$C$27+C$5*'점수 계산기'!$C$30+'점수 계산기'!$C$33,0))</f>
        <v>96</v>
      </c>
      <c r="D69" s="48">
        <f>IF(OR($B69-D$5&gt;74, $B69-D$5=73, $B69-D$5=1, $B69-D$5&lt;0),"",ROUND(($B69-D$5)*'점수 계산기'!$C$27+D$5*'점수 계산기'!$C$30+'점수 계산기'!$C$33,0))</f>
        <v>96</v>
      </c>
      <c r="E69" s="48">
        <f>IF(OR($B69-E$5&gt;74, $B69-E$5=73, $B69-E$5=1, $B69-E$5&lt;0),"",ROUND(($B69-E$5)*'점수 계산기'!$C$27+E$5*'점수 계산기'!$C$30+'점수 계산기'!$C$33,0))</f>
        <v>96</v>
      </c>
      <c r="F69" s="48">
        <f>IF(OR($B69-F$5&gt;74, $B69-F$5=73, $B69-F$5=1, $B69-F$5&lt;0),"",ROUND(($B69-F$5)*'점수 계산기'!$C$27+F$5*'점수 계산기'!$C$30+'점수 계산기'!$C$33,0))</f>
        <v>96</v>
      </c>
      <c r="G69" s="48">
        <f>IF(OR($B69-G$5&gt;74, $B69-G$5=73, $B69-G$5=1, $B69-G$5&lt;0),"",ROUND(($B69-G$5)*'점수 계산기'!$C$27+G$5*'점수 계산기'!$C$30+'점수 계산기'!$C$33,0))</f>
        <v>96</v>
      </c>
      <c r="H69" s="48">
        <f>IF(OR($B69-H$5&gt;74, $B69-H$5=73, $B69-H$5=1, $B69-H$5&lt;0),"",ROUND(($B69-H$5)*'점수 계산기'!$C$27+H$5*'점수 계산기'!$C$30+'점수 계산기'!$C$33,0))</f>
        <v>96</v>
      </c>
      <c r="I69" s="48">
        <f>IF(OR($B69-I$5&gt;74, $B69-I$5=73, $B69-I$5=1, $B69-I$5&lt;0),"",ROUND(($B69-I$5)*'점수 계산기'!$C$27+I$5*'점수 계산기'!$C$30+'점수 계산기'!$C$33,0))</f>
        <v>95</v>
      </c>
      <c r="J69" s="48">
        <f>IF(OR($B69-J$5&gt;74, $B69-J$5=73, $B69-J$5=1, $B69-J$5&lt;0),"",ROUND(($B69-J$5)*'점수 계산기'!$C$27+J$5*'점수 계산기'!$C$30+'점수 계산기'!$C$33,0))</f>
        <v>95</v>
      </c>
      <c r="K69" s="48">
        <f>IF(OR($B69-K$5&gt;74, $B69-K$5=73, $B69-K$5=1, $B69-K$5&lt;0),"",ROUND(($B69-K$5)*'점수 계산기'!$C$27+K$5*'점수 계산기'!$C$30+'점수 계산기'!$C$33,0))</f>
        <v>95</v>
      </c>
      <c r="L69" s="48">
        <f>IF(OR($B69-L$5&gt;74, $B69-L$5=73, $B69-L$5=1, $B69-L$5&lt;0),"",ROUND(($B69-L$5)*'점수 계산기'!$C$27+L$5*'점수 계산기'!$C$30+'점수 계산기'!$C$33,0))</f>
        <v>95</v>
      </c>
      <c r="M69" s="48">
        <f>IF(OR($B69-M$5&gt;74, $B69-M$5=73, $B69-M$5=1, $B69-M$5&lt;0),"",ROUND(($B69-M$5)*'점수 계산기'!$C$27+M$5*'점수 계산기'!$C$30+'점수 계산기'!$C$33,0))</f>
        <v>95</v>
      </c>
      <c r="N69" s="48">
        <f>IF(OR($B69-N$5&gt;74, $B69-N$5=73, $B69-N$5=1, $B69-N$5&lt;0),"",ROUND(($B69-N$5)*'점수 계산기'!$C$27+N$5*'점수 계산기'!$C$30+'점수 계산기'!$C$33,0))</f>
        <v>95</v>
      </c>
      <c r="O69" s="48">
        <f>IF(OR($B69-O$5&gt;74, $B69-O$5=73, $B69-O$5=1, $B69-O$5&lt;0),"",ROUND(($B69-O$5)*'점수 계산기'!$C$27+O$5*'점수 계산기'!$C$30+'점수 계산기'!$C$33,0))</f>
        <v>95</v>
      </c>
      <c r="P69" s="48">
        <f>IF(OR($B69-P$5&gt;74, $B69-P$5=73, $B69-P$5=1, $B69-P$5&lt;0),"",ROUND(($B69-P$5)*'점수 계산기'!$C$27+P$5*'점수 계산기'!$C$30+'점수 계산기'!$C$33,0))</f>
        <v>95</v>
      </c>
      <c r="Q69" s="48">
        <f>IF(OR($B69-Q$5&gt;74, $B69-Q$5=73, $B69-Q$5=1, $B69-Q$5&lt;0),"",ROUND(($B69-Q$5)*'점수 계산기'!$C$27+Q$5*'점수 계산기'!$C$30+'점수 계산기'!$C$33,0))</f>
        <v>95</v>
      </c>
      <c r="R69" s="48">
        <f>IF(OR($B69-R$5&gt;74, $B69-R$5=73, $B69-R$5=1, $B69-R$5&lt;0),"",ROUND(($B69-R$5)*'점수 계산기'!$C$27+R$5*'점수 계산기'!$C$30+'점수 계산기'!$C$33,0))</f>
        <v>95</v>
      </c>
      <c r="S69" s="48">
        <f>IF(OR($B69-S$5&gt;74, $B69-S$5=73, $B69-S$5=1, $B69-S$5&lt;0),"",ROUND(($B69-S$5)*'점수 계산기'!$C$27+S$5*'점수 계산기'!$C$30+'점수 계산기'!$C$33,0))</f>
        <v>95</v>
      </c>
      <c r="T69" s="48">
        <f>IF(OR($B69-T$5&gt;74, $B69-T$5=73, $B69-T$5=1, $B69-T$5&lt;0),"",ROUND(($B69-T$5)*'점수 계산기'!$C$27+T$5*'점수 계산기'!$C$30+'점수 계산기'!$C$33,0))</f>
        <v>95</v>
      </c>
      <c r="U69" s="48">
        <f>IF(OR($B69-U$5&gt;74, $B69-U$5=73, $B69-U$5=1, $B69-U$5&lt;0),"",ROUND(($B69-U$5)*'점수 계산기'!$C$27+U$5*'점수 계산기'!$C$30+'점수 계산기'!$C$33,0))</f>
        <v>95</v>
      </c>
      <c r="V69" s="48">
        <f>IF(OR($B69-V$5&gt;74, $B69-V$5=73, $B69-V$5=1, $B69-V$5&lt;0),"",ROUND(($B69-V$5)*'점수 계산기'!$C$27+V$5*'점수 계산기'!$C$30+'점수 계산기'!$C$33,0))</f>
        <v>95</v>
      </c>
      <c r="W69" s="48">
        <f>IF(OR($B69-W$5&gt;74, $B69-W$5=73, $B69-W$5=1, $B69-W$5&lt;0),"",ROUND(($B69-W$5)*'점수 계산기'!$C$27+W$5*'점수 계산기'!$C$30+'점수 계산기'!$C$33,0))</f>
        <v>95</v>
      </c>
      <c r="X69" s="48">
        <f>IF(OR($B69-X$5&gt;74, $B69-X$5=73, $B69-X$5=1, $B69-X$5&lt;0),"",ROUND(($B69-X$5)*'점수 계산기'!$C$27+X$5*'점수 계산기'!$C$30+'점수 계산기'!$C$33,0))</f>
        <v>94</v>
      </c>
      <c r="Y69" s="48">
        <f>IF(OR($B69-Y$5&gt;74, $B69-Y$5=73, $B69-Y$5=1, $B69-Y$5&lt;0),"",ROUND(($B69-Y$5)*'점수 계산기'!$C$27+Y$5*'점수 계산기'!$C$30+'점수 계산기'!$C$33,0))</f>
        <v>94</v>
      </c>
      <c r="Z69" s="48">
        <f>IF(OR($B69-Z$5&gt;74, $B69-Z$5=73, $B69-Z$5=1, $B69-Z$5&lt;0),"",ROUND(($B69-Z$5)*'점수 계산기'!$C$27+Z$5*'점수 계산기'!$C$30+'점수 계산기'!$C$33,0))</f>
        <v>94</v>
      </c>
      <c r="AA69" s="55">
        <f>IF(OR($B69-AA$5&gt;74, $B69-AA$5=73, $B69-AA$5=1, $B69-AA$5&lt;0),"",ROUND(($B69-AA$5)*'점수 계산기'!$C$27+AA$5*'점수 계산기'!$C$30+'점수 계산기'!$C$33,0))</f>
        <v>94</v>
      </c>
      <c r="AB69" s="10"/>
      <c r="AC69" s="10">
        <f t="shared" si="6"/>
        <v>94</v>
      </c>
      <c r="AD69" s="10">
        <f t="shared" si="7"/>
        <v>96</v>
      </c>
      <c r="AE69" s="10" t="str">
        <f t="shared" si="8"/>
        <v>94 ~ 96</v>
      </c>
      <c r="AF69" s="10">
        <f t="shared" si="4"/>
        <v>5</v>
      </c>
      <c r="AG69" s="10">
        <f t="shared" si="4"/>
        <v>5</v>
      </c>
      <c r="AH69" s="10">
        <f t="shared" si="5"/>
        <v>5</v>
      </c>
      <c r="AI69" s="10" t="str">
        <f t="shared" si="0"/>
        <v>5등급</v>
      </c>
      <c r="AJ69" s="11" t="e">
        <f>IF(AC69=AD69,VLOOKUP(AE69,'인원 입력 기능'!$B$5:$F$102,6,0), VLOOKUP(AC69,'인원 입력 기능'!$B$5:$F$102,6,0)&amp;" ~ "&amp;VLOOKUP(AD69,'인원 입력 기능'!$B$5:$F$102,6,0))</f>
        <v>#REF!</v>
      </c>
    </row>
    <row r="70" spans="1:36" ht="21" customHeight="1" x14ac:dyDescent="0.45">
      <c r="A70" s="7"/>
      <c r="B70" s="82">
        <v>36</v>
      </c>
      <c r="C70" s="61">
        <f>IF(OR($B70-C$5&gt;74, $B70-C$5=73, $B70-C$5=1, $B70-C$5&lt;0),"",ROUND(($B70-C$5)*'점수 계산기'!$C$27+C$5*'점수 계산기'!$C$30+'점수 계산기'!$C$33,0))</f>
        <v>95</v>
      </c>
      <c r="D70" s="49">
        <f>IF(OR($B70-D$5&gt;74, $B70-D$5=73, $B70-D$5=1, $B70-D$5&lt;0),"",ROUND(($B70-D$5)*'점수 계산기'!$C$27+D$5*'점수 계산기'!$C$30+'점수 계산기'!$C$33,0))</f>
        <v>95</v>
      </c>
      <c r="E70" s="49">
        <f>IF(OR($B70-E$5&gt;74, $B70-E$5=73, $B70-E$5=1, $B70-E$5&lt;0),"",ROUND(($B70-E$5)*'점수 계산기'!$C$27+E$5*'점수 계산기'!$C$30+'점수 계산기'!$C$33,0))</f>
        <v>95</v>
      </c>
      <c r="F70" s="49">
        <f>IF(OR($B70-F$5&gt;74, $B70-F$5=73, $B70-F$5=1, $B70-F$5&lt;0),"",ROUND(($B70-F$5)*'점수 계산기'!$C$27+F$5*'점수 계산기'!$C$30+'점수 계산기'!$C$33,0))</f>
        <v>95</v>
      </c>
      <c r="G70" s="49">
        <f>IF(OR($B70-G$5&gt;74, $B70-G$5=73, $B70-G$5=1, $B70-G$5&lt;0),"",ROUND(($B70-G$5)*'점수 계산기'!$C$27+G$5*'점수 계산기'!$C$30+'점수 계산기'!$C$33,0))</f>
        <v>95</v>
      </c>
      <c r="H70" s="49">
        <f>IF(OR($B70-H$5&gt;74, $B70-H$5=73, $B70-H$5=1, $B70-H$5&lt;0),"",ROUND(($B70-H$5)*'점수 계산기'!$C$27+H$5*'점수 계산기'!$C$30+'점수 계산기'!$C$33,0))</f>
        <v>95</v>
      </c>
      <c r="I70" s="49">
        <f>IF(OR($B70-I$5&gt;74, $B70-I$5=73, $B70-I$5=1, $B70-I$5&lt;0),"",ROUND(($B70-I$5)*'점수 계산기'!$C$27+I$5*'점수 계산기'!$C$30+'점수 계산기'!$C$33,0))</f>
        <v>95</v>
      </c>
      <c r="J70" s="49">
        <f>IF(OR($B70-J$5&gt;74, $B70-J$5=73, $B70-J$5=1, $B70-J$5&lt;0),"",ROUND(($B70-J$5)*'점수 계산기'!$C$27+J$5*'점수 계산기'!$C$30+'점수 계산기'!$C$33,0))</f>
        <v>95</v>
      </c>
      <c r="K70" s="49">
        <f>IF(OR($B70-K$5&gt;74, $B70-K$5=73, $B70-K$5=1, $B70-K$5&lt;0),"",ROUND(($B70-K$5)*'점수 계산기'!$C$27+K$5*'점수 계산기'!$C$30+'점수 계산기'!$C$33,0))</f>
        <v>94</v>
      </c>
      <c r="L70" s="49">
        <f>IF(OR($B70-L$5&gt;74, $B70-L$5=73, $B70-L$5=1, $B70-L$5&lt;0),"",ROUND(($B70-L$5)*'점수 계산기'!$C$27+L$5*'점수 계산기'!$C$30+'점수 계산기'!$C$33,0))</f>
        <v>94</v>
      </c>
      <c r="M70" s="49">
        <f>IF(OR($B70-M$5&gt;74, $B70-M$5=73, $B70-M$5=1, $B70-M$5&lt;0),"",ROUND(($B70-M$5)*'점수 계산기'!$C$27+M$5*'점수 계산기'!$C$30+'점수 계산기'!$C$33,0))</f>
        <v>94</v>
      </c>
      <c r="N70" s="49">
        <f>IF(OR($B70-N$5&gt;74, $B70-N$5=73, $B70-N$5=1, $B70-N$5&lt;0),"",ROUND(($B70-N$5)*'점수 계산기'!$C$27+N$5*'점수 계산기'!$C$30+'점수 계산기'!$C$33,0))</f>
        <v>94</v>
      </c>
      <c r="O70" s="49">
        <f>IF(OR($B70-O$5&gt;74, $B70-O$5=73, $B70-O$5=1, $B70-O$5&lt;0),"",ROUND(($B70-O$5)*'점수 계산기'!$C$27+O$5*'점수 계산기'!$C$30+'점수 계산기'!$C$33,0))</f>
        <v>94</v>
      </c>
      <c r="P70" s="49">
        <f>IF(OR($B70-P$5&gt;74, $B70-P$5=73, $B70-P$5=1, $B70-P$5&lt;0),"",ROUND(($B70-P$5)*'점수 계산기'!$C$27+P$5*'점수 계산기'!$C$30+'점수 계산기'!$C$33,0))</f>
        <v>94</v>
      </c>
      <c r="Q70" s="49">
        <f>IF(OR($B70-Q$5&gt;74, $B70-Q$5=73, $B70-Q$5=1, $B70-Q$5&lt;0),"",ROUND(($B70-Q$5)*'점수 계산기'!$C$27+Q$5*'점수 계산기'!$C$30+'점수 계산기'!$C$33,0))</f>
        <v>94</v>
      </c>
      <c r="R70" s="49">
        <f>IF(OR($B70-R$5&gt;74, $B70-R$5=73, $B70-R$5=1, $B70-R$5&lt;0),"",ROUND(($B70-R$5)*'점수 계산기'!$C$27+R$5*'점수 계산기'!$C$30+'점수 계산기'!$C$33,0))</f>
        <v>94</v>
      </c>
      <c r="S70" s="49">
        <f>IF(OR($B70-S$5&gt;74, $B70-S$5=73, $B70-S$5=1, $B70-S$5&lt;0),"",ROUND(($B70-S$5)*'점수 계산기'!$C$27+S$5*'점수 계산기'!$C$30+'점수 계산기'!$C$33,0))</f>
        <v>94</v>
      </c>
      <c r="T70" s="49">
        <f>IF(OR($B70-T$5&gt;74, $B70-T$5=73, $B70-T$5=1, $B70-T$5&lt;0),"",ROUND(($B70-T$5)*'점수 계산기'!$C$27+T$5*'점수 계산기'!$C$30+'점수 계산기'!$C$33,0))</f>
        <v>94</v>
      </c>
      <c r="U70" s="49">
        <f>IF(OR($B70-U$5&gt;74, $B70-U$5=73, $B70-U$5=1, $B70-U$5&lt;0),"",ROUND(($B70-U$5)*'점수 계산기'!$C$27+U$5*'점수 계산기'!$C$30+'점수 계산기'!$C$33,0))</f>
        <v>94</v>
      </c>
      <c r="V70" s="49">
        <f>IF(OR($B70-V$5&gt;74, $B70-V$5=73, $B70-V$5=1, $B70-V$5&lt;0),"",ROUND(($B70-V$5)*'점수 계산기'!$C$27+V$5*'점수 계산기'!$C$30+'점수 계산기'!$C$33,0))</f>
        <v>94</v>
      </c>
      <c r="W70" s="49">
        <f>IF(OR($B70-W$5&gt;74, $B70-W$5=73, $B70-W$5=1, $B70-W$5&lt;0),"",ROUND(($B70-W$5)*'점수 계산기'!$C$27+W$5*'점수 계산기'!$C$30+'점수 계산기'!$C$33,0))</f>
        <v>94</v>
      </c>
      <c r="X70" s="49">
        <f>IF(OR($B70-X$5&gt;74, $B70-X$5=73, $B70-X$5=1, $B70-X$5&lt;0),"",ROUND(($B70-X$5)*'점수 계산기'!$C$27+X$5*'점수 계산기'!$C$30+'점수 계산기'!$C$33,0))</f>
        <v>94</v>
      </c>
      <c r="Y70" s="49">
        <f>IF(OR($B70-Y$5&gt;74, $B70-Y$5=73, $B70-Y$5=1, $B70-Y$5&lt;0),"",ROUND(($B70-Y$5)*'점수 계산기'!$C$27+Y$5*'점수 계산기'!$C$30+'점수 계산기'!$C$33,0))</f>
        <v>94</v>
      </c>
      <c r="Z70" s="49">
        <f>IF(OR($B70-Z$5&gt;74, $B70-Z$5=73, $B70-Z$5=1, $B70-Z$5&lt;0),"",ROUND(($B70-Z$5)*'점수 계산기'!$C$27+Z$5*'점수 계산기'!$C$30+'점수 계산기'!$C$33,0))</f>
        <v>93</v>
      </c>
      <c r="AA70" s="56">
        <f>IF(OR($B70-AA$5&gt;74, $B70-AA$5=73, $B70-AA$5=1, $B70-AA$5&lt;0),"",ROUND(($B70-AA$5)*'점수 계산기'!$C$27+AA$5*'점수 계산기'!$C$30+'점수 계산기'!$C$33,0))</f>
        <v>93</v>
      </c>
      <c r="AB70" s="10"/>
      <c r="AC70" s="10">
        <f t="shared" si="6"/>
        <v>93</v>
      </c>
      <c r="AD70" s="10">
        <f t="shared" si="7"/>
        <v>95</v>
      </c>
      <c r="AE70" s="10" t="str">
        <f t="shared" si="8"/>
        <v>93 ~ 95</v>
      </c>
      <c r="AF70" s="10">
        <f t="shared" si="4"/>
        <v>5</v>
      </c>
      <c r="AG70" s="10">
        <f t="shared" si="4"/>
        <v>5</v>
      </c>
      <c r="AH70" s="10">
        <f t="shared" si="5"/>
        <v>5</v>
      </c>
      <c r="AI70" s="10" t="str">
        <f t="shared" si="0"/>
        <v>5등급</v>
      </c>
      <c r="AJ70" s="11" t="e">
        <f>IF(AC70=AD70,VLOOKUP(AE70,'인원 입력 기능'!$B$5:$F$102,6,0), VLOOKUP(AC70,'인원 입력 기능'!$B$5:$F$102,6,0)&amp;" ~ "&amp;VLOOKUP(AD70,'인원 입력 기능'!$B$5:$F$102,6,0))</f>
        <v>#REF!</v>
      </c>
    </row>
    <row r="71" spans="1:36" ht="21" customHeight="1" x14ac:dyDescent="0.45">
      <c r="A71" s="7"/>
      <c r="B71" s="82">
        <v>35</v>
      </c>
      <c r="C71" s="61">
        <f>IF(OR($B71-C$5&gt;74, $B71-C$5=73, $B71-C$5=1, $B71-C$5&lt;0),"",ROUND(($B71-C$5)*'점수 계산기'!$C$27+C$5*'점수 계산기'!$C$30+'점수 계산기'!$C$33,0))</f>
        <v>94</v>
      </c>
      <c r="D71" s="49">
        <f>IF(OR($B71-D$5&gt;74, $B71-D$5=73, $B71-D$5=1, $B71-D$5&lt;0),"",ROUND(($B71-D$5)*'점수 계산기'!$C$27+D$5*'점수 계산기'!$C$30+'점수 계산기'!$C$33,0))</f>
        <v>94</v>
      </c>
      <c r="E71" s="49">
        <f>IF(OR($B71-E$5&gt;74, $B71-E$5=73, $B71-E$5=1, $B71-E$5&lt;0),"",ROUND(($B71-E$5)*'점수 계산기'!$C$27+E$5*'점수 계산기'!$C$30+'점수 계산기'!$C$33,0))</f>
        <v>94</v>
      </c>
      <c r="F71" s="49">
        <f>IF(OR($B71-F$5&gt;74, $B71-F$5=73, $B71-F$5=1, $B71-F$5&lt;0),"",ROUND(($B71-F$5)*'점수 계산기'!$C$27+F$5*'점수 계산기'!$C$30+'점수 계산기'!$C$33,0))</f>
        <v>94</v>
      </c>
      <c r="G71" s="49">
        <f>IF(OR($B71-G$5&gt;74, $B71-G$5=73, $B71-G$5=1, $B71-G$5&lt;0),"",ROUND(($B71-G$5)*'점수 계산기'!$C$27+G$5*'점수 계산기'!$C$30+'점수 계산기'!$C$33,0))</f>
        <v>94</v>
      </c>
      <c r="H71" s="49">
        <f>IF(OR($B71-H$5&gt;74, $B71-H$5=73, $B71-H$5=1, $B71-H$5&lt;0),"",ROUND(($B71-H$5)*'점수 계산기'!$C$27+H$5*'점수 계산기'!$C$30+'점수 계산기'!$C$33,0))</f>
        <v>94</v>
      </c>
      <c r="I71" s="49">
        <f>IF(OR($B71-I$5&gt;74, $B71-I$5=73, $B71-I$5=1, $B71-I$5&lt;0),"",ROUND(($B71-I$5)*'점수 계산기'!$C$27+I$5*'점수 계산기'!$C$30+'점수 계산기'!$C$33,0))</f>
        <v>94</v>
      </c>
      <c r="J71" s="49">
        <f>IF(OR($B71-J$5&gt;74, $B71-J$5=73, $B71-J$5=1, $B71-J$5&lt;0),"",ROUND(($B71-J$5)*'점수 계산기'!$C$27+J$5*'점수 계산기'!$C$30+'점수 계산기'!$C$33,0))</f>
        <v>94</v>
      </c>
      <c r="K71" s="49">
        <f>IF(OR($B71-K$5&gt;74, $B71-K$5=73, $B71-K$5=1, $B71-K$5&lt;0),"",ROUND(($B71-K$5)*'점수 계산기'!$C$27+K$5*'점수 계산기'!$C$30+'점수 계산기'!$C$33,0))</f>
        <v>94</v>
      </c>
      <c r="L71" s="49">
        <f>IF(OR($B71-L$5&gt;74, $B71-L$5=73, $B71-L$5=1, $B71-L$5&lt;0),"",ROUND(($B71-L$5)*'점수 계산기'!$C$27+L$5*'점수 계산기'!$C$30+'점수 계산기'!$C$33,0))</f>
        <v>94</v>
      </c>
      <c r="M71" s="49">
        <f>IF(OR($B71-M$5&gt;74, $B71-M$5=73, $B71-M$5=1, $B71-M$5&lt;0),"",ROUND(($B71-M$5)*'점수 계산기'!$C$27+M$5*'점수 계산기'!$C$30+'점수 계산기'!$C$33,0))</f>
        <v>94</v>
      </c>
      <c r="N71" s="49">
        <f>IF(OR($B71-N$5&gt;74, $B71-N$5=73, $B71-N$5=1, $B71-N$5&lt;0),"",ROUND(($B71-N$5)*'점수 계산기'!$C$27+N$5*'점수 계산기'!$C$30+'점수 계산기'!$C$33,0))</f>
        <v>93</v>
      </c>
      <c r="O71" s="49">
        <f>IF(OR($B71-O$5&gt;74, $B71-O$5=73, $B71-O$5=1, $B71-O$5&lt;0),"",ROUND(($B71-O$5)*'점수 계산기'!$C$27+O$5*'점수 계산기'!$C$30+'점수 계산기'!$C$33,0))</f>
        <v>93</v>
      </c>
      <c r="P71" s="49">
        <f>IF(OR($B71-P$5&gt;74, $B71-P$5=73, $B71-P$5=1, $B71-P$5&lt;0),"",ROUND(($B71-P$5)*'점수 계산기'!$C$27+P$5*'점수 계산기'!$C$30+'점수 계산기'!$C$33,0))</f>
        <v>93</v>
      </c>
      <c r="Q71" s="49">
        <f>IF(OR($B71-Q$5&gt;74, $B71-Q$5=73, $B71-Q$5=1, $B71-Q$5&lt;0),"",ROUND(($B71-Q$5)*'점수 계산기'!$C$27+Q$5*'점수 계산기'!$C$30+'점수 계산기'!$C$33,0))</f>
        <v>93</v>
      </c>
      <c r="R71" s="49">
        <f>IF(OR($B71-R$5&gt;74, $B71-R$5=73, $B71-R$5=1, $B71-R$5&lt;0),"",ROUND(($B71-R$5)*'점수 계산기'!$C$27+R$5*'점수 계산기'!$C$30+'점수 계산기'!$C$33,0))</f>
        <v>93</v>
      </c>
      <c r="S71" s="49">
        <f>IF(OR($B71-S$5&gt;74, $B71-S$5=73, $B71-S$5=1, $B71-S$5&lt;0),"",ROUND(($B71-S$5)*'점수 계산기'!$C$27+S$5*'점수 계산기'!$C$30+'점수 계산기'!$C$33,0))</f>
        <v>93</v>
      </c>
      <c r="T71" s="49">
        <f>IF(OR($B71-T$5&gt;74, $B71-T$5=73, $B71-T$5=1, $B71-T$5&lt;0),"",ROUND(($B71-T$5)*'점수 계산기'!$C$27+T$5*'점수 계산기'!$C$30+'점수 계산기'!$C$33,0))</f>
        <v>93</v>
      </c>
      <c r="U71" s="49">
        <f>IF(OR($B71-U$5&gt;74, $B71-U$5=73, $B71-U$5=1, $B71-U$5&lt;0),"",ROUND(($B71-U$5)*'점수 계산기'!$C$27+U$5*'점수 계산기'!$C$30+'점수 계산기'!$C$33,0))</f>
        <v>93</v>
      </c>
      <c r="V71" s="49">
        <f>IF(OR($B71-V$5&gt;74, $B71-V$5=73, $B71-V$5=1, $B71-V$5&lt;0),"",ROUND(($B71-V$5)*'점수 계산기'!$C$27+V$5*'점수 계산기'!$C$30+'점수 계산기'!$C$33,0))</f>
        <v>93</v>
      </c>
      <c r="W71" s="49">
        <f>IF(OR($B71-W$5&gt;74, $B71-W$5=73, $B71-W$5=1, $B71-W$5&lt;0),"",ROUND(($B71-W$5)*'점수 계산기'!$C$27+W$5*'점수 계산기'!$C$30+'점수 계산기'!$C$33,0))</f>
        <v>93</v>
      </c>
      <c r="X71" s="49">
        <f>IF(OR($B71-X$5&gt;74, $B71-X$5=73, $B71-X$5=1, $B71-X$5&lt;0),"",ROUND(($B71-X$5)*'점수 계산기'!$C$27+X$5*'점수 계산기'!$C$30+'점수 계산기'!$C$33,0))</f>
        <v>93</v>
      </c>
      <c r="Y71" s="49">
        <f>IF(OR($B71-Y$5&gt;74, $B71-Y$5=73, $B71-Y$5=1, $B71-Y$5&lt;0),"",ROUND(($B71-Y$5)*'점수 계산기'!$C$27+Y$5*'점수 계산기'!$C$30+'점수 계산기'!$C$33,0))</f>
        <v>93</v>
      </c>
      <c r="Z71" s="49">
        <f>IF(OR($B71-Z$5&gt;74, $B71-Z$5=73, $B71-Z$5=1, $B71-Z$5&lt;0),"",ROUND(($B71-Z$5)*'점수 계산기'!$C$27+Z$5*'점수 계산기'!$C$30+'점수 계산기'!$C$33,0))</f>
        <v>93</v>
      </c>
      <c r="AA71" s="56">
        <f>IF(OR($B71-AA$5&gt;74, $B71-AA$5=73, $B71-AA$5=1, $B71-AA$5&lt;0),"",ROUND(($B71-AA$5)*'점수 계산기'!$C$27+AA$5*'점수 계산기'!$C$30+'점수 계산기'!$C$33,0))</f>
        <v>93</v>
      </c>
      <c r="AB71" s="10"/>
      <c r="AC71" s="10">
        <f t="shared" si="6"/>
        <v>93</v>
      </c>
      <c r="AD71" s="10">
        <f t="shared" si="7"/>
        <v>94</v>
      </c>
      <c r="AE71" s="10" t="str">
        <f t="shared" si="8"/>
        <v>93 ~ 94</v>
      </c>
      <c r="AF71" s="10">
        <f t="shared" si="4"/>
        <v>5</v>
      </c>
      <c r="AG71" s="10">
        <f t="shared" si="4"/>
        <v>5</v>
      </c>
      <c r="AH71" s="10">
        <f t="shared" si="5"/>
        <v>5</v>
      </c>
      <c r="AI71" s="10" t="str">
        <f t="shared" ref="AI71:AI107" si="9">IF(AF71=AG71, AG71&amp;"등급", "조건부 "&amp;AG71&amp;"등급")</f>
        <v>5등급</v>
      </c>
      <c r="AJ71" s="11" t="e">
        <f>IF(AC71=AD71,VLOOKUP(AE71,'인원 입력 기능'!$B$5:$F$102,6,0), VLOOKUP(AC71,'인원 입력 기능'!$B$5:$F$102,6,0)&amp;" ~ "&amp;VLOOKUP(AD71,'인원 입력 기능'!$B$5:$F$102,6,0))</f>
        <v>#REF!</v>
      </c>
    </row>
    <row r="72" spans="1:36" ht="21" customHeight="1" x14ac:dyDescent="0.45">
      <c r="A72" s="7"/>
      <c r="B72" s="82">
        <v>34</v>
      </c>
      <c r="C72" s="61">
        <f>IF(OR($B72-C$5&gt;74, $B72-C$5=73, $B72-C$5=1, $B72-C$5&lt;0),"",ROUND(($B72-C$5)*'점수 계산기'!$C$27+C$5*'점수 계산기'!$C$30+'점수 계산기'!$C$33,0))</f>
        <v>93</v>
      </c>
      <c r="D72" s="49">
        <f>IF(OR($B72-D$5&gt;74, $B72-D$5=73, $B72-D$5=1, $B72-D$5&lt;0),"",ROUND(($B72-D$5)*'점수 계산기'!$C$27+D$5*'점수 계산기'!$C$30+'점수 계산기'!$C$33,0))</f>
        <v>93</v>
      </c>
      <c r="E72" s="49">
        <f>IF(OR($B72-E$5&gt;74, $B72-E$5=73, $B72-E$5=1, $B72-E$5&lt;0),"",ROUND(($B72-E$5)*'점수 계산기'!$C$27+E$5*'점수 계산기'!$C$30+'점수 계산기'!$C$33,0))</f>
        <v>93</v>
      </c>
      <c r="F72" s="49">
        <f>IF(OR($B72-F$5&gt;74, $B72-F$5=73, $B72-F$5=1, $B72-F$5&lt;0),"",ROUND(($B72-F$5)*'점수 계산기'!$C$27+F$5*'점수 계산기'!$C$30+'점수 계산기'!$C$33,0))</f>
        <v>93</v>
      </c>
      <c r="G72" s="49">
        <f>IF(OR($B72-G$5&gt;74, $B72-G$5=73, $B72-G$5=1, $B72-G$5&lt;0),"",ROUND(($B72-G$5)*'점수 계산기'!$C$27+G$5*'점수 계산기'!$C$30+'점수 계산기'!$C$33,0))</f>
        <v>93</v>
      </c>
      <c r="H72" s="49">
        <f>IF(OR($B72-H$5&gt;74, $B72-H$5=73, $B72-H$5=1, $B72-H$5&lt;0),"",ROUND(($B72-H$5)*'점수 계산기'!$C$27+H$5*'점수 계산기'!$C$30+'점수 계산기'!$C$33,0))</f>
        <v>93</v>
      </c>
      <c r="I72" s="49">
        <f>IF(OR($B72-I$5&gt;74, $B72-I$5=73, $B72-I$5=1, $B72-I$5&lt;0),"",ROUND(($B72-I$5)*'점수 계산기'!$C$27+I$5*'점수 계산기'!$C$30+'점수 계산기'!$C$33,0))</f>
        <v>93</v>
      </c>
      <c r="J72" s="49">
        <f>IF(OR($B72-J$5&gt;74, $B72-J$5=73, $B72-J$5=1, $B72-J$5&lt;0),"",ROUND(($B72-J$5)*'점수 계산기'!$C$27+J$5*'점수 계산기'!$C$30+'점수 계산기'!$C$33,0))</f>
        <v>93</v>
      </c>
      <c r="K72" s="49">
        <f>IF(OR($B72-K$5&gt;74, $B72-K$5=73, $B72-K$5=1, $B72-K$5&lt;0),"",ROUND(($B72-K$5)*'점수 계산기'!$C$27+K$5*'점수 계산기'!$C$30+'점수 계산기'!$C$33,0))</f>
        <v>93</v>
      </c>
      <c r="L72" s="49">
        <f>IF(OR($B72-L$5&gt;74, $B72-L$5=73, $B72-L$5=1, $B72-L$5&lt;0),"",ROUND(($B72-L$5)*'점수 계산기'!$C$27+L$5*'점수 계산기'!$C$30+'점수 계산기'!$C$33,0))</f>
        <v>93</v>
      </c>
      <c r="M72" s="49">
        <f>IF(OR($B72-M$5&gt;74, $B72-M$5=73, $B72-M$5=1, $B72-M$5&lt;0),"",ROUND(($B72-M$5)*'점수 계산기'!$C$27+M$5*'점수 계산기'!$C$30+'점수 계산기'!$C$33,0))</f>
        <v>93</v>
      </c>
      <c r="N72" s="49">
        <f>IF(OR($B72-N$5&gt;74, $B72-N$5=73, $B72-N$5=1, $B72-N$5&lt;0),"",ROUND(($B72-N$5)*'점수 계산기'!$C$27+N$5*'점수 계산기'!$C$30+'점수 계산기'!$C$33,0))</f>
        <v>93</v>
      </c>
      <c r="O72" s="49">
        <f>IF(OR($B72-O$5&gt;74, $B72-O$5=73, $B72-O$5=1, $B72-O$5&lt;0),"",ROUND(($B72-O$5)*'점수 계산기'!$C$27+O$5*'점수 계산기'!$C$30+'점수 계산기'!$C$33,0))</f>
        <v>93</v>
      </c>
      <c r="P72" s="49">
        <f>IF(OR($B72-P$5&gt;74, $B72-P$5=73, $B72-P$5=1, $B72-P$5&lt;0),"",ROUND(($B72-P$5)*'점수 계산기'!$C$27+P$5*'점수 계산기'!$C$30+'점수 계산기'!$C$33,0))</f>
        <v>93</v>
      </c>
      <c r="Q72" s="49">
        <f>IF(OR($B72-Q$5&gt;74, $B72-Q$5=73, $B72-Q$5=1, $B72-Q$5&lt;0),"",ROUND(($B72-Q$5)*'점수 계산기'!$C$27+Q$5*'점수 계산기'!$C$30+'점수 계산기'!$C$33,0))</f>
        <v>92</v>
      </c>
      <c r="R72" s="49">
        <f>IF(OR($B72-R$5&gt;74, $B72-R$5=73, $B72-R$5=1, $B72-R$5&lt;0),"",ROUND(($B72-R$5)*'점수 계산기'!$C$27+R$5*'점수 계산기'!$C$30+'점수 계산기'!$C$33,0))</f>
        <v>92</v>
      </c>
      <c r="S72" s="49">
        <f>IF(OR($B72-S$5&gt;74, $B72-S$5=73, $B72-S$5=1, $B72-S$5&lt;0),"",ROUND(($B72-S$5)*'점수 계산기'!$C$27+S$5*'점수 계산기'!$C$30+'점수 계산기'!$C$33,0))</f>
        <v>92</v>
      </c>
      <c r="T72" s="49">
        <f>IF(OR($B72-T$5&gt;74, $B72-T$5=73, $B72-T$5=1, $B72-T$5&lt;0),"",ROUND(($B72-T$5)*'점수 계산기'!$C$27+T$5*'점수 계산기'!$C$30+'점수 계산기'!$C$33,0))</f>
        <v>92</v>
      </c>
      <c r="U72" s="49">
        <f>IF(OR($B72-U$5&gt;74, $B72-U$5=73, $B72-U$5=1, $B72-U$5&lt;0),"",ROUND(($B72-U$5)*'점수 계산기'!$C$27+U$5*'점수 계산기'!$C$30+'점수 계산기'!$C$33,0))</f>
        <v>92</v>
      </c>
      <c r="V72" s="49">
        <f>IF(OR($B72-V$5&gt;74, $B72-V$5=73, $B72-V$5=1, $B72-V$5&lt;0),"",ROUND(($B72-V$5)*'점수 계산기'!$C$27+V$5*'점수 계산기'!$C$30+'점수 계산기'!$C$33,0))</f>
        <v>92</v>
      </c>
      <c r="W72" s="49">
        <f>IF(OR($B72-W$5&gt;74, $B72-W$5=73, $B72-W$5=1, $B72-W$5&lt;0),"",ROUND(($B72-W$5)*'점수 계산기'!$C$27+W$5*'점수 계산기'!$C$30+'점수 계산기'!$C$33,0))</f>
        <v>92</v>
      </c>
      <c r="X72" s="49">
        <f>IF(OR($B72-X$5&gt;74, $B72-X$5=73, $B72-X$5=1, $B72-X$5&lt;0),"",ROUND(($B72-X$5)*'점수 계산기'!$C$27+X$5*'점수 계산기'!$C$30+'점수 계산기'!$C$33,0))</f>
        <v>92</v>
      </c>
      <c r="Y72" s="49">
        <f>IF(OR($B72-Y$5&gt;74, $B72-Y$5=73, $B72-Y$5=1, $B72-Y$5&lt;0),"",ROUND(($B72-Y$5)*'점수 계산기'!$C$27+Y$5*'점수 계산기'!$C$30+'점수 계산기'!$C$33,0))</f>
        <v>92</v>
      </c>
      <c r="Z72" s="49">
        <f>IF(OR($B72-Z$5&gt;74, $B72-Z$5=73, $B72-Z$5=1, $B72-Z$5&lt;0),"",ROUND(($B72-Z$5)*'점수 계산기'!$C$27+Z$5*'점수 계산기'!$C$30+'점수 계산기'!$C$33,0))</f>
        <v>92</v>
      </c>
      <c r="AA72" s="56">
        <f>IF(OR($B72-AA$5&gt;74, $B72-AA$5=73, $B72-AA$5=1, $B72-AA$5&lt;0),"",ROUND(($B72-AA$5)*'점수 계산기'!$C$27+AA$5*'점수 계산기'!$C$30+'점수 계산기'!$C$33,0))</f>
        <v>92</v>
      </c>
      <c r="AB72" s="10"/>
      <c r="AC72" s="10">
        <f t="shared" ref="AC72:AC104" si="10">MIN(C72:AA72)</f>
        <v>92</v>
      </c>
      <c r="AD72" s="10">
        <f t="shared" ref="AD72:AD104" si="11">MAX(C72:AA72)</f>
        <v>93</v>
      </c>
      <c r="AE72" s="10" t="str">
        <f t="shared" ref="AE72:AE103" si="12">IF(AC72=AD72,MAX(C72:AA72),MIN(C72:AA72)&amp;" ~ "&amp;MAX(C72:AA72))</f>
        <v>92 ~ 93</v>
      </c>
      <c r="AF72" s="10">
        <f t="shared" ref="AF72:AG107" si="13">IF(ROUND(AC72,0)&gt;=$AM$6,1,IF(ROUND(AC72,0)&gt;=$AM$7,2,IF(ROUND(AC72,0)&gt;=$AM$8,3,IF(ROUND(AC72,0)&gt;=$AM$9,4,IF(ROUND(AC72,0)&gt;=$AM$10,5,IF(ROUND(AC72,0)&gt;=$AM$11,6,IF(ROUND(AC72,0)&gt;=$AM$12,7,IF(ROUND(AC72,0)&gt;=$AM$13,8,9))))))))</f>
        <v>5</v>
      </c>
      <c r="AG72" s="10">
        <f t="shared" si="13"/>
        <v>5</v>
      </c>
      <c r="AH72" s="10">
        <f t="shared" ref="AH72:AH107" si="14">IF(AF72=AG72,AF72,AF72&amp;" ~ "&amp;AG72)</f>
        <v>5</v>
      </c>
      <c r="AI72" s="10" t="str">
        <f t="shared" si="9"/>
        <v>5등급</v>
      </c>
      <c r="AJ72" s="11" t="e">
        <f>IF(AC72=AD72,VLOOKUP(AE72,'인원 입력 기능'!$B$5:$F$102,6,0), VLOOKUP(AC72,'인원 입력 기능'!$B$5:$F$102,6,0)&amp;" ~ "&amp;VLOOKUP(AD72,'인원 입력 기능'!$B$5:$F$102,6,0))</f>
        <v>#REF!</v>
      </c>
    </row>
    <row r="73" spans="1:36" ht="21" customHeight="1" x14ac:dyDescent="0.45">
      <c r="A73" s="7"/>
      <c r="B73" s="82">
        <v>33</v>
      </c>
      <c r="C73" s="61">
        <f>IF(OR($B73-C$5&gt;74, $B73-C$5=73, $B73-C$5=1, $B73-C$5&lt;0),"",ROUND(($B73-C$5)*'점수 계산기'!$C$27+C$5*'점수 계산기'!$C$30+'점수 계산기'!$C$33,0))</f>
        <v>93</v>
      </c>
      <c r="D73" s="49">
        <f>IF(OR($B73-D$5&gt;74, $B73-D$5=73, $B73-D$5=1, $B73-D$5&lt;0),"",ROUND(($B73-D$5)*'점수 계산기'!$C$27+D$5*'점수 계산기'!$C$30+'점수 계산기'!$C$33,0))</f>
        <v>93</v>
      </c>
      <c r="E73" s="49">
        <f>IF(OR($B73-E$5&gt;74, $B73-E$5=73, $B73-E$5=1, $B73-E$5&lt;0),"",ROUND(($B73-E$5)*'점수 계산기'!$C$27+E$5*'점수 계산기'!$C$30+'점수 계산기'!$C$33,0))</f>
        <v>92</v>
      </c>
      <c r="F73" s="49">
        <f>IF(OR($B73-F$5&gt;74, $B73-F$5=73, $B73-F$5=1, $B73-F$5&lt;0),"",ROUND(($B73-F$5)*'점수 계산기'!$C$27+F$5*'점수 계산기'!$C$30+'점수 계산기'!$C$33,0))</f>
        <v>92</v>
      </c>
      <c r="G73" s="49">
        <f>IF(OR($B73-G$5&gt;74, $B73-G$5=73, $B73-G$5=1, $B73-G$5&lt;0),"",ROUND(($B73-G$5)*'점수 계산기'!$C$27+G$5*'점수 계산기'!$C$30+'점수 계산기'!$C$33,0))</f>
        <v>92</v>
      </c>
      <c r="H73" s="49">
        <f>IF(OR($B73-H$5&gt;74, $B73-H$5=73, $B73-H$5=1, $B73-H$5&lt;0),"",ROUND(($B73-H$5)*'점수 계산기'!$C$27+H$5*'점수 계산기'!$C$30+'점수 계산기'!$C$33,0))</f>
        <v>92</v>
      </c>
      <c r="I73" s="49">
        <f>IF(OR($B73-I$5&gt;74, $B73-I$5=73, $B73-I$5=1, $B73-I$5&lt;0),"",ROUND(($B73-I$5)*'점수 계산기'!$C$27+I$5*'점수 계산기'!$C$30+'점수 계산기'!$C$33,0))</f>
        <v>92</v>
      </c>
      <c r="J73" s="49">
        <f>IF(OR($B73-J$5&gt;74, $B73-J$5=73, $B73-J$5=1, $B73-J$5&lt;0),"",ROUND(($B73-J$5)*'점수 계산기'!$C$27+J$5*'점수 계산기'!$C$30+'점수 계산기'!$C$33,0))</f>
        <v>92</v>
      </c>
      <c r="K73" s="49">
        <f>IF(OR($B73-K$5&gt;74, $B73-K$5=73, $B73-K$5=1, $B73-K$5&lt;0),"",ROUND(($B73-K$5)*'점수 계산기'!$C$27+K$5*'점수 계산기'!$C$30+'점수 계산기'!$C$33,0))</f>
        <v>92</v>
      </c>
      <c r="L73" s="49">
        <f>IF(OR($B73-L$5&gt;74, $B73-L$5=73, $B73-L$5=1, $B73-L$5&lt;0),"",ROUND(($B73-L$5)*'점수 계산기'!$C$27+L$5*'점수 계산기'!$C$30+'점수 계산기'!$C$33,0))</f>
        <v>92</v>
      </c>
      <c r="M73" s="49">
        <f>IF(OR($B73-M$5&gt;74, $B73-M$5=73, $B73-M$5=1, $B73-M$5&lt;0),"",ROUND(($B73-M$5)*'점수 계산기'!$C$27+M$5*'점수 계산기'!$C$30+'점수 계산기'!$C$33,0))</f>
        <v>92</v>
      </c>
      <c r="N73" s="49">
        <f>IF(OR($B73-N$5&gt;74, $B73-N$5=73, $B73-N$5=1, $B73-N$5&lt;0),"",ROUND(($B73-N$5)*'점수 계산기'!$C$27+N$5*'점수 계산기'!$C$30+'점수 계산기'!$C$33,0))</f>
        <v>92</v>
      </c>
      <c r="O73" s="49">
        <f>IF(OR($B73-O$5&gt;74, $B73-O$5=73, $B73-O$5=1, $B73-O$5&lt;0),"",ROUND(($B73-O$5)*'점수 계산기'!$C$27+O$5*'점수 계산기'!$C$30+'점수 계산기'!$C$33,0))</f>
        <v>92</v>
      </c>
      <c r="P73" s="49">
        <f>IF(OR($B73-P$5&gt;74, $B73-P$5=73, $B73-P$5=1, $B73-P$5&lt;0),"",ROUND(($B73-P$5)*'점수 계산기'!$C$27+P$5*'점수 계산기'!$C$30+'점수 계산기'!$C$33,0))</f>
        <v>92</v>
      </c>
      <c r="Q73" s="49">
        <f>IF(OR($B73-Q$5&gt;74, $B73-Q$5=73, $B73-Q$5=1, $B73-Q$5&lt;0),"",ROUND(($B73-Q$5)*'점수 계산기'!$C$27+Q$5*'점수 계산기'!$C$30+'점수 계산기'!$C$33,0))</f>
        <v>92</v>
      </c>
      <c r="R73" s="49">
        <f>IF(OR($B73-R$5&gt;74, $B73-R$5=73, $B73-R$5=1, $B73-R$5&lt;0),"",ROUND(($B73-R$5)*'점수 계산기'!$C$27+R$5*'점수 계산기'!$C$30+'점수 계산기'!$C$33,0))</f>
        <v>92</v>
      </c>
      <c r="S73" s="49">
        <f>IF(OR($B73-S$5&gt;74, $B73-S$5=73, $B73-S$5=1, $B73-S$5&lt;0),"",ROUND(($B73-S$5)*'점수 계산기'!$C$27+S$5*'점수 계산기'!$C$30+'점수 계산기'!$C$33,0))</f>
        <v>92</v>
      </c>
      <c r="T73" s="49">
        <f>IF(OR($B73-T$5&gt;74, $B73-T$5=73, $B73-T$5=1, $B73-T$5&lt;0),"",ROUND(($B73-T$5)*'점수 계산기'!$C$27+T$5*'점수 계산기'!$C$30+'점수 계산기'!$C$33,0))</f>
        <v>91</v>
      </c>
      <c r="U73" s="49">
        <f>IF(OR($B73-U$5&gt;74, $B73-U$5=73, $B73-U$5=1, $B73-U$5&lt;0),"",ROUND(($B73-U$5)*'점수 계산기'!$C$27+U$5*'점수 계산기'!$C$30+'점수 계산기'!$C$33,0))</f>
        <v>91</v>
      </c>
      <c r="V73" s="49">
        <f>IF(OR($B73-V$5&gt;74, $B73-V$5=73, $B73-V$5=1, $B73-V$5&lt;0),"",ROUND(($B73-V$5)*'점수 계산기'!$C$27+V$5*'점수 계산기'!$C$30+'점수 계산기'!$C$33,0))</f>
        <v>91</v>
      </c>
      <c r="W73" s="49">
        <f>IF(OR($B73-W$5&gt;74, $B73-W$5=73, $B73-W$5=1, $B73-W$5&lt;0),"",ROUND(($B73-W$5)*'점수 계산기'!$C$27+W$5*'점수 계산기'!$C$30+'점수 계산기'!$C$33,0))</f>
        <v>91</v>
      </c>
      <c r="X73" s="49">
        <f>IF(OR($B73-X$5&gt;74, $B73-X$5=73, $B73-X$5=1, $B73-X$5&lt;0),"",ROUND(($B73-X$5)*'점수 계산기'!$C$27+X$5*'점수 계산기'!$C$30+'점수 계산기'!$C$33,0))</f>
        <v>91</v>
      </c>
      <c r="Y73" s="49">
        <f>IF(OR($B73-Y$5&gt;74, $B73-Y$5=73, $B73-Y$5=1, $B73-Y$5&lt;0),"",ROUND(($B73-Y$5)*'점수 계산기'!$C$27+Y$5*'점수 계산기'!$C$30+'점수 계산기'!$C$33,0))</f>
        <v>91</v>
      </c>
      <c r="Z73" s="49">
        <f>IF(OR($B73-Z$5&gt;74, $B73-Z$5=73, $B73-Z$5=1, $B73-Z$5&lt;0),"",ROUND(($B73-Z$5)*'점수 계산기'!$C$27+Z$5*'점수 계산기'!$C$30+'점수 계산기'!$C$33,0))</f>
        <v>91</v>
      </c>
      <c r="AA73" s="56">
        <f>IF(OR($B73-AA$5&gt;74, $B73-AA$5=73, $B73-AA$5=1, $B73-AA$5&lt;0),"",ROUND(($B73-AA$5)*'점수 계산기'!$C$27+AA$5*'점수 계산기'!$C$30+'점수 계산기'!$C$33,0))</f>
        <v>91</v>
      </c>
      <c r="AB73" s="10"/>
      <c r="AC73" s="10">
        <f t="shared" si="10"/>
        <v>91</v>
      </c>
      <c r="AD73" s="10">
        <f t="shared" si="11"/>
        <v>93</v>
      </c>
      <c r="AE73" s="10" t="str">
        <f t="shared" si="12"/>
        <v>91 ~ 93</v>
      </c>
      <c r="AF73" s="10">
        <f t="shared" si="13"/>
        <v>6</v>
      </c>
      <c r="AG73" s="10">
        <f t="shared" si="13"/>
        <v>5</v>
      </c>
      <c r="AH73" s="10" t="str">
        <f t="shared" si="14"/>
        <v>6 ~ 5</v>
      </c>
      <c r="AI73" s="10" t="str">
        <f t="shared" si="9"/>
        <v>조건부 5등급</v>
      </c>
      <c r="AJ73" s="11" t="e">
        <f>IF(AC73=AD73,VLOOKUP(AE73,'인원 입력 기능'!$B$5:$F$102,6,0), VLOOKUP(AC73,'인원 입력 기능'!$B$5:$F$102,6,0)&amp;" ~ "&amp;VLOOKUP(AD73,'인원 입력 기능'!$B$5:$F$102,6,0))</f>
        <v>#REF!</v>
      </c>
    </row>
    <row r="74" spans="1:36" ht="21" customHeight="1" x14ac:dyDescent="0.45">
      <c r="A74" s="7"/>
      <c r="B74" s="83">
        <v>32</v>
      </c>
      <c r="C74" s="62">
        <f>IF(OR($B74-C$5&gt;74, $B74-C$5=73, $B74-C$5=1, $B74-C$5&lt;0),"",ROUND(($B74-C$5)*'점수 계산기'!$C$27+C$5*'점수 계산기'!$C$30+'점수 계산기'!$C$33,0))</f>
        <v>92</v>
      </c>
      <c r="D74" s="50">
        <f>IF(OR($B74-D$5&gt;74, $B74-D$5=73, $B74-D$5=1, $B74-D$5&lt;0),"",ROUND(($B74-D$5)*'점수 계산기'!$C$27+D$5*'점수 계산기'!$C$30+'점수 계산기'!$C$33,0))</f>
        <v>92</v>
      </c>
      <c r="E74" s="50">
        <f>IF(OR($B74-E$5&gt;74, $B74-E$5=73, $B74-E$5=1, $B74-E$5&lt;0),"",ROUND(($B74-E$5)*'점수 계산기'!$C$27+E$5*'점수 계산기'!$C$30+'점수 계산기'!$C$33,0))</f>
        <v>92</v>
      </c>
      <c r="F74" s="50">
        <f>IF(OR($B74-F$5&gt;74, $B74-F$5=73, $B74-F$5=1, $B74-F$5&lt;0),"",ROUND(($B74-F$5)*'점수 계산기'!$C$27+F$5*'점수 계산기'!$C$30+'점수 계산기'!$C$33,0))</f>
        <v>92</v>
      </c>
      <c r="G74" s="50">
        <f>IF(OR($B74-G$5&gt;74, $B74-G$5=73, $B74-G$5=1, $B74-G$5&lt;0),"",ROUND(($B74-G$5)*'점수 계산기'!$C$27+G$5*'점수 계산기'!$C$30+'점수 계산기'!$C$33,0))</f>
        <v>92</v>
      </c>
      <c r="H74" s="50">
        <f>IF(OR($B74-H$5&gt;74, $B74-H$5=73, $B74-H$5=1, $B74-H$5&lt;0),"",ROUND(($B74-H$5)*'점수 계산기'!$C$27+H$5*'점수 계산기'!$C$30+'점수 계산기'!$C$33,0))</f>
        <v>91</v>
      </c>
      <c r="I74" s="50">
        <f>IF(OR($B74-I$5&gt;74, $B74-I$5=73, $B74-I$5=1, $B74-I$5&lt;0),"",ROUND(($B74-I$5)*'점수 계산기'!$C$27+I$5*'점수 계산기'!$C$30+'점수 계산기'!$C$33,0))</f>
        <v>91</v>
      </c>
      <c r="J74" s="50">
        <f>IF(OR($B74-J$5&gt;74, $B74-J$5=73, $B74-J$5=1, $B74-J$5&lt;0),"",ROUND(($B74-J$5)*'점수 계산기'!$C$27+J$5*'점수 계산기'!$C$30+'점수 계산기'!$C$33,0))</f>
        <v>91</v>
      </c>
      <c r="K74" s="50">
        <f>IF(OR($B74-K$5&gt;74, $B74-K$5=73, $B74-K$5=1, $B74-K$5&lt;0),"",ROUND(($B74-K$5)*'점수 계산기'!$C$27+K$5*'점수 계산기'!$C$30+'점수 계산기'!$C$33,0))</f>
        <v>91</v>
      </c>
      <c r="L74" s="50">
        <f>IF(OR($B74-L$5&gt;74, $B74-L$5=73, $B74-L$5=1, $B74-L$5&lt;0),"",ROUND(($B74-L$5)*'점수 계산기'!$C$27+L$5*'점수 계산기'!$C$30+'점수 계산기'!$C$33,0))</f>
        <v>91</v>
      </c>
      <c r="M74" s="50">
        <f>IF(OR($B74-M$5&gt;74, $B74-M$5=73, $B74-M$5=1, $B74-M$5&lt;0),"",ROUND(($B74-M$5)*'점수 계산기'!$C$27+M$5*'점수 계산기'!$C$30+'점수 계산기'!$C$33,0))</f>
        <v>91</v>
      </c>
      <c r="N74" s="50">
        <f>IF(OR($B74-N$5&gt;74, $B74-N$5=73, $B74-N$5=1, $B74-N$5&lt;0),"",ROUND(($B74-N$5)*'점수 계산기'!$C$27+N$5*'점수 계산기'!$C$30+'점수 계산기'!$C$33,0))</f>
        <v>91</v>
      </c>
      <c r="O74" s="50">
        <f>IF(OR($B74-O$5&gt;74, $B74-O$5=73, $B74-O$5=1, $B74-O$5&lt;0),"",ROUND(($B74-O$5)*'점수 계산기'!$C$27+O$5*'점수 계산기'!$C$30+'점수 계산기'!$C$33,0))</f>
        <v>91</v>
      </c>
      <c r="P74" s="50">
        <f>IF(OR($B74-P$5&gt;74, $B74-P$5=73, $B74-P$5=1, $B74-P$5&lt;0),"",ROUND(($B74-P$5)*'점수 계산기'!$C$27+P$5*'점수 계산기'!$C$30+'점수 계산기'!$C$33,0))</f>
        <v>91</v>
      </c>
      <c r="Q74" s="50">
        <f>IF(OR($B74-Q$5&gt;74, $B74-Q$5=73, $B74-Q$5=1, $B74-Q$5&lt;0),"",ROUND(($B74-Q$5)*'점수 계산기'!$C$27+Q$5*'점수 계산기'!$C$30+'점수 계산기'!$C$33,0))</f>
        <v>91</v>
      </c>
      <c r="R74" s="50">
        <f>IF(OR($B74-R$5&gt;74, $B74-R$5=73, $B74-R$5=1, $B74-R$5&lt;0),"",ROUND(($B74-R$5)*'점수 계산기'!$C$27+R$5*'점수 계산기'!$C$30+'점수 계산기'!$C$33,0))</f>
        <v>91</v>
      </c>
      <c r="S74" s="50">
        <f>IF(OR($B74-S$5&gt;74, $B74-S$5=73, $B74-S$5=1, $B74-S$5&lt;0),"",ROUND(($B74-S$5)*'점수 계산기'!$C$27+S$5*'점수 계산기'!$C$30+'점수 계산기'!$C$33,0))</f>
        <v>91</v>
      </c>
      <c r="T74" s="50">
        <f>IF(OR($B74-T$5&gt;74, $B74-T$5=73, $B74-T$5=1, $B74-T$5&lt;0),"",ROUND(($B74-T$5)*'점수 계산기'!$C$27+T$5*'점수 계산기'!$C$30+'점수 계산기'!$C$33,0))</f>
        <v>91</v>
      </c>
      <c r="U74" s="50">
        <f>IF(OR($B74-U$5&gt;74, $B74-U$5=73, $B74-U$5=1, $B74-U$5&lt;0),"",ROUND(($B74-U$5)*'점수 계산기'!$C$27+U$5*'점수 계산기'!$C$30+'점수 계산기'!$C$33,0))</f>
        <v>91</v>
      </c>
      <c r="V74" s="50">
        <f>IF(OR($B74-V$5&gt;74, $B74-V$5=73, $B74-V$5=1, $B74-V$5&lt;0),"",ROUND(($B74-V$5)*'점수 계산기'!$C$27+V$5*'점수 계산기'!$C$30+'점수 계산기'!$C$33,0))</f>
        <v>91</v>
      </c>
      <c r="W74" s="50">
        <f>IF(OR($B74-W$5&gt;74, $B74-W$5=73, $B74-W$5=1, $B74-W$5&lt;0),"",ROUND(($B74-W$5)*'점수 계산기'!$C$27+W$5*'점수 계산기'!$C$30+'점수 계산기'!$C$33,0))</f>
        <v>90</v>
      </c>
      <c r="X74" s="50">
        <f>IF(OR($B74-X$5&gt;74, $B74-X$5=73, $B74-X$5=1, $B74-X$5&lt;0),"",ROUND(($B74-X$5)*'점수 계산기'!$C$27+X$5*'점수 계산기'!$C$30+'점수 계산기'!$C$33,0))</f>
        <v>90</v>
      </c>
      <c r="Y74" s="50">
        <f>IF(OR($B74-Y$5&gt;74, $B74-Y$5=73, $B74-Y$5=1, $B74-Y$5&lt;0),"",ROUND(($B74-Y$5)*'점수 계산기'!$C$27+Y$5*'점수 계산기'!$C$30+'점수 계산기'!$C$33,0))</f>
        <v>90</v>
      </c>
      <c r="Z74" s="50">
        <f>IF(OR($B74-Z$5&gt;74, $B74-Z$5=73, $B74-Z$5=1, $B74-Z$5&lt;0),"",ROUND(($B74-Z$5)*'점수 계산기'!$C$27+Z$5*'점수 계산기'!$C$30+'점수 계산기'!$C$33,0))</f>
        <v>90</v>
      </c>
      <c r="AA74" s="57">
        <f>IF(OR($B74-AA$5&gt;74, $B74-AA$5=73, $B74-AA$5=1, $B74-AA$5&lt;0),"",ROUND(($B74-AA$5)*'점수 계산기'!$C$27+AA$5*'점수 계산기'!$C$30+'점수 계산기'!$C$33,0))</f>
        <v>90</v>
      </c>
      <c r="AB74" s="10"/>
      <c r="AC74" s="10">
        <f t="shared" si="10"/>
        <v>90</v>
      </c>
      <c r="AD74" s="10">
        <f t="shared" si="11"/>
        <v>92</v>
      </c>
      <c r="AE74" s="10" t="str">
        <f t="shared" si="12"/>
        <v>90 ~ 92</v>
      </c>
      <c r="AF74" s="10">
        <f t="shared" si="13"/>
        <v>6</v>
      </c>
      <c r="AG74" s="10">
        <f t="shared" si="13"/>
        <v>5</v>
      </c>
      <c r="AH74" s="10" t="str">
        <f t="shared" si="14"/>
        <v>6 ~ 5</v>
      </c>
      <c r="AI74" s="10" t="str">
        <f t="shared" si="9"/>
        <v>조건부 5등급</v>
      </c>
      <c r="AJ74" s="11" t="e">
        <f>IF(AC74=AD74,VLOOKUP(AE74,'인원 입력 기능'!$B$5:$F$102,6,0), VLOOKUP(AC74,'인원 입력 기능'!$B$5:$F$102,6,0)&amp;" ~ "&amp;VLOOKUP(AD74,'인원 입력 기능'!$B$5:$F$102,6,0))</f>
        <v>#REF!</v>
      </c>
    </row>
    <row r="75" spans="1:36" ht="21" customHeight="1" x14ac:dyDescent="0.45">
      <c r="A75" s="7"/>
      <c r="B75" s="83">
        <v>31</v>
      </c>
      <c r="C75" s="62">
        <f>IF(OR($B75-C$5&gt;74, $B75-C$5=73, $B75-C$5=1, $B75-C$5&lt;0),"",ROUND(($B75-C$5)*'점수 계산기'!$C$27+C$5*'점수 계산기'!$C$30+'점수 계산기'!$C$33,0))</f>
        <v>91</v>
      </c>
      <c r="D75" s="50">
        <f>IF(OR($B75-D$5&gt;74, $B75-D$5=73, $B75-D$5=1, $B75-D$5&lt;0),"",ROUND(($B75-D$5)*'점수 계산기'!$C$27+D$5*'점수 계산기'!$C$30+'점수 계산기'!$C$33,0))</f>
        <v>91</v>
      </c>
      <c r="E75" s="50">
        <f>IF(OR($B75-E$5&gt;74, $B75-E$5=73, $B75-E$5=1, $B75-E$5&lt;0),"",ROUND(($B75-E$5)*'점수 계산기'!$C$27+E$5*'점수 계산기'!$C$30+'점수 계산기'!$C$33,0))</f>
        <v>91</v>
      </c>
      <c r="F75" s="50">
        <f>IF(OR($B75-F$5&gt;74, $B75-F$5=73, $B75-F$5=1, $B75-F$5&lt;0),"",ROUND(($B75-F$5)*'점수 계산기'!$C$27+F$5*'점수 계산기'!$C$30+'점수 계산기'!$C$33,0))</f>
        <v>91</v>
      </c>
      <c r="G75" s="50">
        <f>IF(OR($B75-G$5&gt;74, $B75-G$5=73, $B75-G$5=1, $B75-G$5&lt;0),"",ROUND(($B75-G$5)*'점수 계산기'!$C$27+G$5*'점수 계산기'!$C$30+'점수 계산기'!$C$33,0))</f>
        <v>91</v>
      </c>
      <c r="H75" s="50">
        <f>IF(OR($B75-H$5&gt;74, $B75-H$5=73, $B75-H$5=1, $B75-H$5&lt;0),"",ROUND(($B75-H$5)*'점수 계산기'!$C$27+H$5*'점수 계산기'!$C$30+'점수 계산기'!$C$33,0))</f>
        <v>91</v>
      </c>
      <c r="I75" s="50">
        <f>IF(OR($B75-I$5&gt;74, $B75-I$5=73, $B75-I$5=1, $B75-I$5&lt;0),"",ROUND(($B75-I$5)*'점수 계산기'!$C$27+I$5*'점수 계산기'!$C$30+'점수 계산기'!$C$33,0))</f>
        <v>91</v>
      </c>
      <c r="J75" s="50">
        <f>IF(OR($B75-J$5&gt;74, $B75-J$5=73, $B75-J$5=1, $B75-J$5&lt;0),"",ROUND(($B75-J$5)*'점수 계산기'!$C$27+J$5*'점수 계산기'!$C$30+'점수 계산기'!$C$33,0))</f>
        <v>91</v>
      </c>
      <c r="K75" s="50">
        <f>IF(OR($B75-K$5&gt;74, $B75-K$5=73, $B75-K$5=1, $B75-K$5&lt;0),"",ROUND(($B75-K$5)*'점수 계산기'!$C$27+K$5*'점수 계산기'!$C$30+'점수 계산기'!$C$33,0))</f>
        <v>90</v>
      </c>
      <c r="L75" s="50">
        <f>IF(OR($B75-L$5&gt;74, $B75-L$5=73, $B75-L$5=1, $B75-L$5&lt;0),"",ROUND(($B75-L$5)*'점수 계산기'!$C$27+L$5*'점수 계산기'!$C$30+'점수 계산기'!$C$33,0))</f>
        <v>90</v>
      </c>
      <c r="M75" s="50">
        <f>IF(OR($B75-M$5&gt;74, $B75-M$5=73, $B75-M$5=1, $B75-M$5&lt;0),"",ROUND(($B75-M$5)*'점수 계산기'!$C$27+M$5*'점수 계산기'!$C$30+'점수 계산기'!$C$33,0))</f>
        <v>90</v>
      </c>
      <c r="N75" s="50">
        <f>IF(OR($B75-N$5&gt;74, $B75-N$5=73, $B75-N$5=1, $B75-N$5&lt;0),"",ROUND(($B75-N$5)*'점수 계산기'!$C$27+N$5*'점수 계산기'!$C$30+'점수 계산기'!$C$33,0))</f>
        <v>90</v>
      </c>
      <c r="O75" s="50">
        <f>IF(OR($B75-O$5&gt;74, $B75-O$5=73, $B75-O$5=1, $B75-O$5&lt;0),"",ROUND(($B75-O$5)*'점수 계산기'!$C$27+O$5*'점수 계산기'!$C$30+'점수 계산기'!$C$33,0))</f>
        <v>90</v>
      </c>
      <c r="P75" s="50">
        <f>IF(OR($B75-P$5&gt;74, $B75-P$5=73, $B75-P$5=1, $B75-P$5&lt;0),"",ROUND(($B75-P$5)*'점수 계산기'!$C$27+P$5*'점수 계산기'!$C$30+'점수 계산기'!$C$33,0))</f>
        <v>90</v>
      </c>
      <c r="Q75" s="50">
        <f>IF(OR($B75-Q$5&gt;74, $B75-Q$5=73, $B75-Q$5=1, $B75-Q$5&lt;0),"",ROUND(($B75-Q$5)*'점수 계산기'!$C$27+Q$5*'점수 계산기'!$C$30+'점수 계산기'!$C$33,0))</f>
        <v>90</v>
      </c>
      <c r="R75" s="50">
        <f>IF(OR($B75-R$5&gt;74, $B75-R$5=73, $B75-R$5=1, $B75-R$5&lt;0),"",ROUND(($B75-R$5)*'점수 계산기'!$C$27+R$5*'점수 계산기'!$C$30+'점수 계산기'!$C$33,0))</f>
        <v>90</v>
      </c>
      <c r="S75" s="50">
        <f>IF(OR($B75-S$5&gt;74, $B75-S$5=73, $B75-S$5=1, $B75-S$5&lt;0),"",ROUND(($B75-S$5)*'점수 계산기'!$C$27+S$5*'점수 계산기'!$C$30+'점수 계산기'!$C$33,0))</f>
        <v>90</v>
      </c>
      <c r="T75" s="50">
        <f>IF(OR($B75-T$5&gt;74, $B75-T$5=73, $B75-T$5=1, $B75-T$5&lt;0),"",ROUND(($B75-T$5)*'점수 계산기'!$C$27+T$5*'점수 계산기'!$C$30+'점수 계산기'!$C$33,0))</f>
        <v>90</v>
      </c>
      <c r="U75" s="50">
        <f>IF(OR($B75-U$5&gt;74, $B75-U$5=73, $B75-U$5=1, $B75-U$5&lt;0),"",ROUND(($B75-U$5)*'점수 계산기'!$C$27+U$5*'점수 계산기'!$C$30+'점수 계산기'!$C$33,0))</f>
        <v>90</v>
      </c>
      <c r="V75" s="50">
        <f>IF(OR($B75-V$5&gt;74, $B75-V$5=73, $B75-V$5=1, $B75-V$5&lt;0),"",ROUND(($B75-V$5)*'점수 계산기'!$C$27+V$5*'점수 계산기'!$C$30+'점수 계산기'!$C$33,0))</f>
        <v>90</v>
      </c>
      <c r="W75" s="50">
        <f>IF(OR($B75-W$5&gt;74, $B75-W$5=73, $B75-W$5=1, $B75-W$5&lt;0),"",ROUND(($B75-W$5)*'점수 계산기'!$C$27+W$5*'점수 계산기'!$C$30+'점수 계산기'!$C$33,0))</f>
        <v>90</v>
      </c>
      <c r="X75" s="50">
        <f>IF(OR($B75-X$5&gt;74, $B75-X$5=73, $B75-X$5=1, $B75-X$5&lt;0),"",ROUND(($B75-X$5)*'점수 계산기'!$C$27+X$5*'점수 계산기'!$C$30+'점수 계산기'!$C$33,0))</f>
        <v>90</v>
      </c>
      <c r="Y75" s="50">
        <f>IF(OR($B75-Y$5&gt;74, $B75-Y$5=73, $B75-Y$5=1, $B75-Y$5&lt;0),"",ROUND(($B75-Y$5)*'점수 계산기'!$C$27+Y$5*'점수 계산기'!$C$30+'점수 계산기'!$C$33,0))</f>
        <v>90</v>
      </c>
      <c r="Z75" s="50">
        <f>IF(OR($B75-Z$5&gt;74, $B75-Z$5=73, $B75-Z$5=1, $B75-Z$5&lt;0),"",ROUND(($B75-Z$5)*'점수 계산기'!$C$27+Z$5*'점수 계산기'!$C$30+'점수 계산기'!$C$33,0))</f>
        <v>89</v>
      </c>
      <c r="AA75" s="57">
        <f>IF(OR($B75-AA$5&gt;74, $B75-AA$5=73, $B75-AA$5=1, $B75-AA$5&lt;0),"",ROUND(($B75-AA$5)*'점수 계산기'!$C$27+AA$5*'점수 계산기'!$C$30+'점수 계산기'!$C$33,0))</f>
        <v>89</v>
      </c>
      <c r="AB75" s="10"/>
      <c r="AC75" s="10">
        <f t="shared" si="10"/>
        <v>89</v>
      </c>
      <c r="AD75" s="10">
        <f t="shared" si="11"/>
        <v>91</v>
      </c>
      <c r="AE75" s="10" t="str">
        <f t="shared" si="12"/>
        <v>89 ~ 91</v>
      </c>
      <c r="AF75" s="10">
        <f t="shared" si="13"/>
        <v>6</v>
      </c>
      <c r="AG75" s="10">
        <f t="shared" si="13"/>
        <v>6</v>
      </c>
      <c r="AH75" s="10">
        <f t="shared" si="14"/>
        <v>6</v>
      </c>
      <c r="AI75" s="10" t="str">
        <f t="shared" si="9"/>
        <v>6등급</v>
      </c>
      <c r="AJ75" s="11" t="e">
        <f>IF(AC75=AD75,VLOOKUP(AE75,'인원 입력 기능'!$B$5:$F$102,6,0), VLOOKUP(AC75,'인원 입력 기능'!$B$5:$F$102,6,0)&amp;" ~ "&amp;VLOOKUP(AD75,'인원 입력 기능'!$B$5:$F$102,6,0))</f>
        <v>#REF!</v>
      </c>
    </row>
    <row r="76" spans="1:36" ht="21" customHeight="1" x14ac:dyDescent="0.45">
      <c r="A76" s="7"/>
      <c r="B76" s="83">
        <v>30</v>
      </c>
      <c r="C76" s="62">
        <f>IF(OR($B76-C$5&gt;74, $B76-C$5=73, $B76-C$5=1, $B76-C$5&lt;0),"",ROUND(($B76-C$5)*'점수 계산기'!$C$27+C$5*'점수 계산기'!$C$30+'점수 계산기'!$C$33,0))</f>
        <v>90</v>
      </c>
      <c r="D76" s="50">
        <f>IF(OR($B76-D$5&gt;74, $B76-D$5=73, $B76-D$5=1, $B76-D$5&lt;0),"",ROUND(($B76-D$5)*'점수 계산기'!$C$27+D$5*'점수 계산기'!$C$30+'점수 계산기'!$C$33,0))</f>
        <v>90</v>
      </c>
      <c r="E76" s="50">
        <f>IF(OR($B76-E$5&gt;74, $B76-E$5=73, $B76-E$5=1, $B76-E$5&lt;0),"",ROUND(($B76-E$5)*'점수 계산기'!$C$27+E$5*'점수 계산기'!$C$30+'점수 계산기'!$C$33,0))</f>
        <v>90</v>
      </c>
      <c r="F76" s="50">
        <f>IF(OR($B76-F$5&gt;74, $B76-F$5=73, $B76-F$5=1, $B76-F$5&lt;0),"",ROUND(($B76-F$5)*'점수 계산기'!$C$27+F$5*'점수 계산기'!$C$30+'점수 계산기'!$C$33,0))</f>
        <v>90</v>
      </c>
      <c r="G76" s="50">
        <f>IF(OR($B76-G$5&gt;74, $B76-G$5=73, $B76-G$5=1, $B76-G$5&lt;0),"",ROUND(($B76-G$5)*'점수 계산기'!$C$27+G$5*'점수 계산기'!$C$30+'점수 계산기'!$C$33,0))</f>
        <v>90</v>
      </c>
      <c r="H76" s="50">
        <f>IF(OR($B76-H$5&gt;74, $B76-H$5=73, $B76-H$5=1, $B76-H$5&lt;0),"",ROUND(($B76-H$5)*'점수 계산기'!$C$27+H$5*'점수 계산기'!$C$30+'점수 계산기'!$C$33,0))</f>
        <v>90</v>
      </c>
      <c r="I76" s="50">
        <f>IF(OR($B76-I$5&gt;74, $B76-I$5=73, $B76-I$5=1, $B76-I$5&lt;0),"",ROUND(($B76-I$5)*'점수 계산기'!$C$27+I$5*'점수 계산기'!$C$30+'점수 계산기'!$C$33,0))</f>
        <v>90</v>
      </c>
      <c r="J76" s="50">
        <f>IF(OR($B76-J$5&gt;74, $B76-J$5=73, $B76-J$5=1, $B76-J$5&lt;0),"",ROUND(($B76-J$5)*'점수 계산기'!$C$27+J$5*'점수 계산기'!$C$30+'점수 계산기'!$C$33,0))</f>
        <v>90</v>
      </c>
      <c r="K76" s="50">
        <f>IF(OR($B76-K$5&gt;74, $B76-K$5=73, $B76-K$5=1, $B76-K$5&lt;0),"",ROUND(($B76-K$5)*'점수 계산기'!$C$27+K$5*'점수 계산기'!$C$30+'점수 계산기'!$C$33,0))</f>
        <v>90</v>
      </c>
      <c r="L76" s="50">
        <f>IF(OR($B76-L$5&gt;74, $B76-L$5=73, $B76-L$5=1, $B76-L$5&lt;0),"",ROUND(($B76-L$5)*'점수 계산기'!$C$27+L$5*'점수 계산기'!$C$30+'점수 계산기'!$C$33,0))</f>
        <v>90</v>
      </c>
      <c r="M76" s="50">
        <f>IF(OR($B76-M$5&gt;74, $B76-M$5=73, $B76-M$5=1, $B76-M$5&lt;0),"",ROUND(($B76-M$5)*'점수 계산기'!$C$27+M$5*'점수 계산기'!$C$30+'점수 계산기'!$C$33,0))</f>
        <v>90</v>
      </c>
      <c r="N76" s="50">
        <f>IF(OR($B76-N$5&gt;74, $B76-N$5=73, $B76-N$5=1, $B76-N$5&lt;0),"",ROUND(($B76-N$5)*'점수 계산기'!$C$27+N$5*'점수 계산기'!$C$30+'점수 계산기'!$C$33,0))</f>
        <v>89</v>
      </c>
      <c r="O76" s="50">
        <f>IF(OR($B76-O$5&gt;74, $B76-O$5=73, $B76-O$5=1, $B76-O$5&lt;0),"",ROUND(($B76-O$5)*'점수 계산기'!$C$27+O$5*'점수 계산기'!$C$30+'점수 계산기'!$C$33,0))</f>
        <v>89</v>
      </c>
      <c r="P76" s="50">
        <f>IF(OR($B76-P$5&gt;74, $B76-P$5=73, $B76-P$5=1, $B76-P$5&lt;0),"",ROUND(($B76-P$5)*'점수 계산기'!$C$27+P$5*'점수 계산기'!$C$30+'점수 계산기'!$C$33,0))</f>
        <v>89</v>
      </c>
      <c r="Q76" s="50">
        <f>IF(OR($B76-Q$5&gt;74, $B76-Q$5=73, $B76-Q$5=1, $B76-Q$5&lt;0),"",ROUND(($B76-Q$5)*'점수 계산기'!$C$27+Q$5*'점수 계산기'!$C$30+'점수 계산기'!$C$33,0))</f>
        <v>89</v>
      </c>
      <c r="R76" s="50">
        <f>IF(OR($B76-R$5&gt;74, $B76-R$5=73, $B76-R$5=1, $B76-R$5&lt;0),"",ROUND(($B76-R$5)*'점수 계산기'!$C$27+R$5*'점수 계산기'!$C$30+'점수 계산기'!$C$33,0))</f>
        <v>89</v>
      </c>
      <c r="S76" s="50">
        <f>IF(OR($B76-S$5&gt;74, $B76-S$5=73, $B76-S$5=1, $B76-S$5&lt;0),"",ROUND(($B76-S$5)*'점수 계산기'!$C$27+S$5*'점수 계산기'!$C$30+'점수 계산기'!$C$33,0))</f>
        <v>89</v>
      </c>
      <c r="T76" s="50">
        <f>IF(OR($B76-T$5&gt;74, $B76-T$5=73, $B76-T$5=1, $B76-T$5&lt;0),"",ROUND(($B76-T$5)*'점수 계산기'!$C$27+T$5*'점수 계산기'!$C$30+'점수 계산기'!$C$33,0))</f>
        <v>89</v>
      </c>
      <c r="U76" s="50">
        <f>IF(OR($B76-U$5&gt;74, $B76-U$5=73, $B76-U$5=1, $B76-U$5&lt;0),"",ROUND(($B76-U$5)*'점수 계산기'!$C$27+U$5*'점수 계산기'!$C$30+'점수 계산기'!$C$33,0))</f>
        <v>89</v>
      </c>
      <c r="V76" s="50">
        <f>IF(OR($B76-V$5&gt;74, $B76-V$5=73, $B76-V$5=1, $B76-V$5&lt;0),"",ROUND(($B76-V$5)*'점수 계산기'!$C$27+V$5*'점수 계산기'!$C$30+'점수 계산기'!$C$33,0))</f>
        <v>89</v>
      </c>
      <c r="W76" s="50">
        <f>IF(OR($B76-W$5&gt;74, $B76-W$5=73, $B76-W$5=1, $B76-W$5&lt;0),"",ROUND(($B76-W$5)*'점수 계산기'!$C$27+W$5*'점수 계산기'!$C$30+'점수 계산기'!$C$33,0))</f>
        <v>89</v>
      </c>
      <c r="X76" s="50">
        <f>IF(OR($B76-X$5&gt;74, $B76-X$5=73, $B76-X$5=1, $B76-X$5&lt;0),"",ROUND(($B76-X$5)*'점수 계산기'!$C$27+X$5*'점수 계산기'!$C$30+'점수 계산기'!$C$33,0))</f>
        <v>89</v>
      </c>
      <c r="Y76" s="50">
        <f>IF(OR($B76-Y$5&gt;74, $B76-Y$5=73, $B76-Y$5=1, $B76-Y$5&lt;0),"",ROUND(($B76-Y$5)*'점수 계산기'!$C$27+Y$5*'점수 계산기'!$C$30+'점수 계산기'!$C$33,0))</f>
        <v>89</v>
      </c>
      <c r="Z76" s="50">
        <f>IF(OR($B76-Z$5&gt;74, $B76-Z$5=73, $B76-Z$5=1, $B76-Z$5&lt;0),"",ROUND(($B76-Z$5)*'점수 계산기'!$C$27+Z$5*'점수 계산기'!$C$30+'점수 계산기'!$C$33,0))</f>
        <v>89</v>
      </c>
      <c r="AA76" s="57">
        <f>IF(OR($B76-AA$5&gt;74, $B76-AA$5=73, $B76-AA$5=1, $B76-AA$5&lt;0),"",ROUND(($B76-AA$5)*'점수 계산기'!$C$27+AA$5*'점수 계산기'!$C$30+'점수 계산기'!$C$33,0))</f>
        <v>89</v>
      </c>
      <c r="AB76" s="10"/>
      <c r="AC76" s="10">
        <f t="shared" si="10"/>
        <v>89</v>
      </c>
      <c r="AD76" s="10">
        <f t="shared" si="11"/>
        <v>90</v>
      </c>
      <c r="AE76" s="10" t="str">
        <f t="shared" si="12"/>
        <v>89 ~ 90</v>
      </c>
      <c r="AF76" s="10">
        <f t="shared" si="13"/>
        <v>6</v>
      </c>
      <c r="AG76" s="10">
        <f t="shared" si="13"/>
        <v>6</v>
      </c>
      <c r="AH76" s="10">
        <f t="shared" si="14"/>
        <v>6</v>
      </c>
      <c r="AI76" s="10" t="str">
        <f t="shared" si="9"/>
        <v>6등급</v>
      </c>
      <c r="AJ76" s="11" t="e">
        <f>IF(AC76=AD76,VLOOKUP(AE76,'인원 입력 기능'!$B$5:$F$102,6,0), VLOOKUP(AC76,'인원 입력 기능'!$B$5:$F$102,6,0)&amp;" ~ "&amp;VLOOKUP(AD76,'인원 입력 기능'!$B$5:$F$102,6,0))</f>
        <v>#REF!</v>
      </c>
    </row>
    <row r="77" spans="1:36" ht="21" customHeight="1" x14ac:dyDescent="0.45">
      <c r="A77" s="7"/>
      <c r="B77" s="83">
        <v>29</v>
      </c>
      <c r="C77" s="62">
        <f>IF(OR($B77-C$5&gt;74, $B77-C$5=73, $B77-C$5=1, $B77-C$5&lt;0),"",ROUND(($B77-C$5)*'점수 계산기'!$C$27+C$5*'점수 계산기'!$C$30+'점수 계산기'!$C$33,0))</f>
        <v>89</v>
      </c>
      <c r="D77" s="50">
        <f>IF(OR($B77-D$5&gt;74, $B77-D$5=73, $B77-D$5=1, $B77-D$5&lt;0),"",ROUND(($B77-D$5)*'점수 계산기'!$C$27+D$5*'점수 계산기'!$C$30+'점수 계산기'!$C$33,0))</f>
        <v>89</v>
      </c>
      <c r="E77" s="50">
        <f>IF(OR($B77-E$5&gt;74, $B77-E$5=73, $B77-E$5=1, $B77-E$5&lt;0),"",ROUND(($B77-E$5)*'점수 계산기'!$C$27+E$5*'점수 계산기'!$C$30+'점수 계산기'!$C$33,0))</f>
        <v>89</v>
      </c>
      <c r="F77" s="50">
        <f>IF(OR($B77-F$5&gt;74, $B77-F$5=73, $B77-F$5=1, $B77-F$5&lt;0),"",ROUND(($B77-F$5)*'점수 계산기'!$C$27+F$5*'점수 계산기'!$C$30+'점수 계산기'!$C$33,0))</f>
        <v>89</v>
      </c>
      <c r="G77" s="50">
        <f>IF(OR($B77-G$5&gt;74, $B77-G$5=73, $B77-G$5=1, $B77-G$5&lt;0),"",ROUND(($B77-G$5)*'점수 계산기'!$C$27+G$5*'점수 계산기'!$C$30+'점수 계산기'!$C$33,0))</f>
        <v>89</v>
      </c>
      <c r="H77" s="50">
        <f>IF(OR($B77-H$5&gt;74, $B77-H$5=73, $B77-H$5=1, $B77-H$5&lt;0),"",ROUND(($B77-H$5)*'점수 계산기'!$C$27+H$5*'점수 계산기'!$C$30+'점수 계산기'!$C$33,0))</f>
        <v>89</v>
      </c>
      <c r="I77" s="50">
        <f>IF(OR($B77-I$5&gt;74, $B77-I$5=73, $B77-I$5=1, $B77-I$5&lt;0),"",ROUND(($B77-I$5)*'점수 계산기'!$C$27+I$5*'점수 계산기'!$C$30+'점수 계산기'!$C$33,0))</f>
        <v>89</v>
      </c>
      <c r="J77" s="50">
        <f>IF(OR($B77-J$5&gt;74, $B77-J$5=73, $B77-J$5=1, $B77-J$5&lt;0),"",ROUND(($B77-J$5)*'점수 계산기'!$C$27+J$5*'점수 계산기'!$C$30+'점수 계산기'!$C$33,0))</f>
        <v>89</v>
      </c>
      <c r="K77" s="50">
        <f>IF(OR($B77-K$5&gt;74, $B77-K$5=73, $B77-K$5=1, $B77-K$5&lt;0),"",ROUND(($B77-K$5)*'점수 계산기'!$C$27+K$5*'점수 계산기'!$C$30+'점수 계산기'!$C$33,0))</f>
        <v>89</v>
      </c>
      <c r="L77" s="50">
        <f>IF(OR($B77-L$5&gt;74, $B77-L$5=73, $B77-L$5=1, $B77-L$5&lt;0),"",ROUND(($B77-L$5)*'점수 계산기'!$C$27+L$5*'점수 계산기'!$C$30+'점수 계산기'!$C$33,0))</f>
        <v>89</v>
      </c>
      <c r="M77" s="50">
        <f>IF(OR($B77-M$5&gt;74, $B77-M$5=73, $B77-M$5=1, $B77-M$5&lt;0),"",ROUND(($B77-M$5)*'점수 계산기'!$C$27+M$5*'점수 계산기'!$C$30+'점수 계산기'!$C$33,0))</f>
        <v>89</v>
      </c>
      <c r="N77" s="50">
        <f>IF(OR($B77-N$5&gt;74, $B77-N$5=73, $B77-N$5=1, $B77-N$5&lt;0),"",ROUND(($B77-N$5)*'점수 계산기'!$C$27+N$5*'점수 계산기'!$C$30+'점수 계산기'!$C$33,0))</f>
        <v>89</v>
      </c>
      <c r="O77" s="50">
        <f>IF(OR($B77-O$5&gt;74, $B77-O$5=73, $B77-O$5=1, $B77-O$5&lt;0),"",ROUND(($B77-O$5)*'점수 계산기'!$C$27+O$5*'점수 계산기'!$C$30+'점수 계산기'!$C$33,0))</f>
        <v>89</v>
      </c>
      <c r="P77" s="50">
        <f>IF(OR($B77-P$5&gt;74, $B77-P$5=73, $B77-P$5=1, $B77-P$5&lt;0),"",ROUND(($B77-P$5)*'점수 계산기'!$C$27+P$5*'점수 계산기'!$C$30+'점수 계산기'!$C$33,0))</f>
        <v>88</v>
      </c>
      <c r="Q77" s="50">
        <f>IF(OR($B77-Q$5&gt;74, $B77-Q$5=73, $B77-Q$5=1, $B77-Q$5&lt;0),"",ROUND(($B77-Q$5)*'점수 계산기'!$C$27+Q$5*'점수 계산기'!$C$30+'점수 계산기'!$C$33,0))</f>
        <v>88</v>
      </c>
      <c r="R77" s="50">
        <f>IF(OR($B77-R$5&gt;74, $B77-R$5=73, $B77-R$5=1, $B77-R$5&lt;0),"",ROUND(($B77-R$5)*'점수 계산기'!$C$27+R$5*'점수 계산기'!$C$30+'점수 계산기'!$C$33,0))</f>
        <v>88</v>
      </c>
      <c r="S77" s="50">
        <f>IF(OR($B77-S$5&gt;74, $B77-S$5=73, $B77-S$5=1, $B77-S$5&lt;0),"",ROUND(($B77-S$5)*'점수 계산기'!$C$27+S$5*'점수 계산기'!$C$30+'점수 계산기'!$C$33,0))</f>
        <v>88</v>
      </c>
      <c r="T77" s="50">
        <f>IF(OR($B77-T$5&gt;74, $B77-T$5=73, $B77-T$5=1, $B77-T$5&lt;0),"",ROUND(($B77-T$5)*'점수 계산기'!$C$27+T$5*'점수 계산기'!$C$30+'점수 계산기'!$C$33,0))</f>
        <v>88</v>
      </c>
      <c r="U77" s="50">
        <f>IF(OR($B77-U$5&gt;74, $B77-U$5=73, $B77-U$5=1, $B77-U$5&lt;0),"",ROUND(($B77-U$5)*'점수 계산기'!$C$27+U$5*'점수 계산기'!$C$30+'점수 계산기'!$C$33,0))</f>
        <v>88</v>
      </c>
      <c r="V77" s="50">
        <f>IF(OR($B77-V$5&gt;74, $B77-V$5=73, $B77-V$5=1, $B77-V$5&lt;0),"",ROUND(($B77-V$5)*'점수 계산기'!$C$27+V$5*'점수 계산기'!$C$30+'점수 계산기'!$C$33,0))</f>
        <v>88</v>
      </c>
      <c r="W77" s="50">
        <f>IF(OR($B77-W$5&gt;74, $B77-W$5=73, $B77-W$5=1, $B77-W$5&lt;0),"",ROUND(($B77-W$5)*'점수 계산기'!$C$27+W$5*'점수 계산기'!$C$30+'점수 계산기'!$C$33,0))</f>
        <v>88</v>
      </c>
      <c r="X77" s="50">
        <f>IF(OR($B77-X$5&gt;74, $B77-X$5=73, $B77-X$5=1, $B77-X$5&lt;0),"",ROUND(($B77-X$5)*'점수 계산기'!$C$27+X$5*'점수 계산기'!$C$30+'점수 계산기'!$C$33,0))</f>
        <v>88</v>
      </c>
      <c r="Y77" s="50">
        <f>IF(OR($B77-Y$5&gt;74, $B77-Y$5=73, $B77-Y$5=1, $B77-Y$5&lt;0),"",ROUND(($B77-Y$5)*'점수 계산기'!$C$27+Y$5*'점수 계산기'!$C$30+'점수 계산기'!$C$33,0))</f>
        <v>88</v>
      </c>
      <c r="Z77" s="50">
        <f>IF(OR($B77-Z$5&gt;74, $B77-Z$5=73, $B77-Z$5=1, $B77-Z$5&lt;0),"",ROUND(($B77-Z$5)*'점수 계산기'!$C$27+Z$5*'점수 계산기'!$C$30+'점수 계산기'!$C$33,0))</f>
        <v>88</v>
      </c>
      <c r="AA77" s="57">
        <f>IF(OR($B77-AA$5&gt;74, $B77-AA$5=73, $B77-AA$5=1, $B77-AA$5&lt;0),"",ROUND(($B77-AA$5)*'점수 계산기'!$C$27+AA$5*'점수 계산기'!$C$30+'점수 계산기'!$C$33,0))</f>
        <v>88</v>
      </c>
      <c r="AB77" s="10"/>
      <c r="AC77" s="10">
        <f t="shared" si="10"/>
        <v>88</v>
      </c>
      <c r="AD77" s="10">
        <f t="shared" si="11"/>
        <v>89</v>
      </c>
      <c r="AE77" s="10" t="str">
        <f t="shared" si="12"/>
        <v>88 ~ 89</v>
      </c>
      <c r="AF77" s="10">
        <f t="shared" si="13"/>
        <v>6</v>
      </c>
      <c r="AG77" s="10">
        <f t="shared" si="13"/>
        <v>6</v>
      </c>
      <c r="AH77" s="10">
        <f t="shared" si="14"/>
        <v>6</v>
      </c>
      <c r="AI77" s="10" t="str">
        <f t="shared" si="9"/>
        <v>6등급</v>
      </c>
      <c r="AJ77" s="11" t="e">
        <f>IF(AC77=AD77,VLOOKUP(AE77,'인원 입력 기능'!$B$5:$F$102,6,0), VLOOKUP(AC77,'인원 입력 기능'!$B$5:$F$102,6,0)&amp;" ~ "&amp;VLOOKUP(AD77,'인원 입력 기능'!$B$5:$F$102,6,0))</f>
        <v>#REF!</v>
      </c>
    </row>
    <row r="78" spans="1:36" ht="21" customHeight="1" x14ac:dyDescent="0.45">
      <c r="A78" s="7"/>
      <c r="B78" s="84">
        <v>28</v>
      </c>
      <c r="C78" s="63">
        <f>IF(OR($B78-C$5&gt;74, $B78-C$5=73, $B78-C$5=1, $B78-C$5&lt;0),"",ROUND(($B78-C$5)*'점수 계산기'!$C$27+C$5*'점수 계산기'!$C$30+'점수 계산기'!$C$33,0))</f>
        <v>89</v>
      </c>
      <c r="D78" s="51">
        <f>IF(OR($B78-D$5&gt;74, $B78-D$5=73, $B78-D$5=1, $B78-D$5&lt;0),"",ROUND(($B78-D$5)*'점수 계산기'!$C$27+D$5*'점수 계산기'!$C$30+'점수 계산기'!$C$33,0))</f>
        <v>88</v>
      </c>
      <c r="E78" s="51">
        <f>IF(OR($B78-E$5&gt;74, $B78-E$5=73, $B78-E$5=1, $B78-E$5&lt;0),"",ROUND(($B78-E$5)*'점수 계산기'!$C$27+E$5*'점수 계산기'!$C$30+'점수 계산기'!$C$33,0))</f>
        <v>88</v>
      </c>
      <c r="F78" s="51">
        <f>IF(OR($B78-F$5&gt;74, $B78-F$5=73, $B78-F$5=1, $B78-F$5&lt;0),"",ROUND(($B78-F$5)*'점수 계산기'!$C$27+F$5*'점수 계산기'!$C$30+'점수 계산기'!$C$33,0))</f>
        <v>88</v>
      </c>
      <c r="G78" s="51">
        <f>IF(OR($B78-G$5&gt;74, $B78-G$5=73, $B78-G$5=1, $B78-G$5&lt;0),"",ROUND(($B78-G$5)*'점수 계산기'!$C$27+G$5*'점수 계산기'!$C$30+'점수 계산기'!$C$33,0))</f>
        <v>88</v>
      </c>
      <c r="H78" s="51">
        <f>IF(OR($B78-H$5&gt;74, $B78-H$5=73, $B78-H$5=1, $B78-H$5&lt;0),"",ROUND(($B78-H$5)*'점수 계산기'!$C$27+H$5*'점수 계산기'!$C$30+'점수 계산기'!$C$33,0))</f>
        <v>88</v>
      </c>
      <c r="I78" s="51">
        <f>IF(OR($B78-I$5&gt;74, $B78-I$5=73, $B78-I$5=1, $B78-I$5&lt;0),"",ROUND(($B78-I$5)*'점수 계산기'!$C$27+I$5*'점수 계산기'!$C$30+'점수 계산기'!$C$33,0))</f>
        <v>88</v>
      </c>
      <c r="J78" s="51">
        <f>IF(OR($B78-J$5&gt;74, $B78-J$5=73, $B78-J$5=1, $B78-J$5&lt;0),"",ROUND(($B78-J$5)*'점수 계산기'!$C$27+J$5*'점수 계산기'!$C$30+'점수 계산기'!$C$33,0))</f>
        <v>88</v>
      </c>
      <c r="K78" s="51">
        <f>IF(OR($B78-K$5&gt;74, $B78-K$5=73, $B78-K$5=1, $B78-K$5&lt;0),"",ROUND(($B78-K$5)*'점수 계산기'!$C$27+K$5*'점수 계산기'!$C$30+'점수 계산기'!$C$33,0))</f>
        <v>88</v>
      </c>
      <c r="L78" s="51">
        <f>IF(OR($B78-L$5&gt;74, $B78-L$5=73, $B78-L$5=1, $B78-L$5&lt;0),"",ROUND(($B78-L$5)*'점수 계산기'!$C$27+L$5*'점수 계산기'!$C$30+'점수 계산기'!$C$33,0))</f>
        <v>88</v>
      </c>
      <c r="M78" s="51">
        <f>IF(OR($B78-M$5&gt;74, $B78-M$5=73, $B78-M$5=1, $B78-M$5&lt;0),"",ROUND(($B78-M$5)*'점수 계산기'!$C$27+M$5*'점수 계산기'!$C$30+'점수 계산기'!$C$33,0))</f>
        <v>88</v>
      </c>
      <c r="N78" s="51">
        <f>IF(OR($B78-N$5&gt;74, $B78-N$5=73, $B78-N$5=1, $B78-N$5&lt;0),"",ROUND(($B78-N$5)*'점수 계산기'!$C$27+N$5*'점수 계산기'!$C$30+'점수 계산기'!$C$33,0))</f>
        <v>88</v>
      </c>
      <c r="O78" s="51">
        <f>IF(OR($B78-O$5&gt;74, $B78-O$5=73, $B78-O$5=1, $B78-O$5&lt;0),"",ROUND(($B78-O$5)*'점수 계산기'!$C$27+O$5*'점수 계산기'!$C$30+'점수 계산기'!$C$33,0))</f>
        <v>88</v>
      </c>
      <c r="P78" s="51">
        <f>IF(OR($B78-P$5&gt;74, $B78-P$5=73, $B78-P$5=1, $B78-P$5&lt;0),"",ROUND(($B78-P$5)*'점수 계산기'!$C$27+P$5*'점수 계산기'!$C$30+'점수 계산기'!$C$33,0))</f>
        <v>88</v>
      </c>
      <c r="Q78" s="51">
        <f>IF(OR($B78-Q$5&gt;74, $B78-Q$5=73, $B78-Q$5=1, $B78-Q$5&lt;0),"",ROUND(($B78-Q$5)*'점수 계산기'!$C$27+Q$5*'점수 계산기'!$C$30+'점수 계산기'!$C$33,0))</f>
        <v>88</v>
      </c>
      <c r="R78" s="51">
        <f>IF(OR($B78-R$5&gt;74, $B78-R$5=73, $B78-R$5=1, $B78-R$5&lt;0),"",ROUND(($B78-R$5)*'점수 계산기'!$C$27+R$5*'점수 계산기'!$C$30+'점수 계산기'!$C$33,0))</f>
        <v>88</v>
      </c>
      <c r="S78" s="51">
        <f>IF(OR($B78-S$5&gt;74, $B78-S$5=73, $B78-S$5=1, $B78-S$5&lt;0),"",ROUND(($B78-S$5)*'점수 계산기'!$C$27+S$5*'점수 계산기'!$C$30+'점수 계산기'!$C$33,0))</f>
        <v>87</v>
      </c>
      <c r="T78" s="51">
        <f>IF(OR($B78-T$5&gt;74, $B78-T$5=73, $B78-T$5=1, $B78-T$5&lt;0),"",ROUND(($B78-T$5)*'점수 계산기'!$C$27+T$5*'점수 계산기'!$C$30+'점수 계산기'!$C$33,0))</f>
        <v>87</v>
      </c>
      <c r="U78" s="51">
        <f>IF(OR($B78-U$5&gt;74, $B78-U$5=73, $B78-U$5=1, $B78-U$5&lt;0),"",ROUND(($B78-U$5)*'점수 계산기'!$C$27+U$5*'점수 계산기'!$C$30+'점수 계산기'!$C$33,0))</f>
        <v>87</v>
      </c>
      <c r="V78" s="51">
        <f>IF(OR($B78-V$5&gt;74, $B78-V$5=73, $B78-V$5=1, $B78-V$5&lt;0),"",ROUND(($B78-V$5)*'점수 계산기'!$C$27+V$5*'점수 계산기'!$C$30+'점수 계산기'!$C$33,0))</f>
        <v>87</v>
      </c>
      <c r="W78" s="51">
        <f>IF(OR($B78-W$5&gt;74, $B78-W$5=73, $B78-W$5=1, $B78-W$5&lt;0),"",ROUND(($B78-W$5)*'점수 계산기'!$C$27+W$5*'점수 계산기'!$C$30+'점수 계산기'!$C$33,0))</f>
        <v>87</v>
      </c>
      <c r="X78" s="51">
        <f>IF(OR($B78-X$5&gt;74, $B78-X$5=73, $B78-X$5=1, $B78-X$5&lt;0),"",ROUND(($B78-X$5)*'점수 계산기'!$C$27+X$5*'점수 계산기'!$C$30+'점수 계산기'!$C$33,0))</f>
        <v>87</v>
      </c>
      <c r="Y78" s="51">
        <f>IF(OR($B78-Y$5&gt;74, $B78-Y$5=73, $B78-Y$5=1, $B78-Y$5&lt;0),"",ROUND(($B78-Y$5)*'점수 계산기'!$C$27+Y$5*'점수 계산기'!$C$30+'점수 계산기'!$C$33,0))</f>
        <v>87</v>
      </c>
      <c r="Z78" s="51">
        <f>IF(OR($B78-Z$5&gt;74, $B78-Z$5=73, $B78-Z$5=1, $B78-Z$5&lt;0),"",ROUND(($B78-Z$5)*'점수 계산기'!$C$27+Z$5*'점수 계산기'!$C$30+'점수 계산기'!$C$33,0))</f>
        <v>87</v>
      </c>
      <c r="AA78" s="58">
        <f>IF(OR($B78-AA$5&gt;74, $B78-AA$5=73, $B78-AA$5=1, $B78-AA$5&lt;0),"",ROUND(($B78-AA$5)*'점수 계산기'!$C$27+AA$5*'점수 계산기'!$C$30+'점수 계산기'!$C$33,0))</f>
        <v>87</v>
      </c>
      <c r="AB78" s="10"/>
      <c r="AC78" s="10">
        <f t="shared" si="10"/>
        <v>87</v>
      </c>
      <c r="AD78" s="10">
        <f t="shared" si="11"/>
        <v>89</v>
      </c>
      <c r="AE78" s="10" t="str">
        <f t="shared" si="12"/>
        <v>87 ~ 89</v>
      </c>
      <c r="AF78" s="10">
        <f t="shared" si="13"/>
        <v>6</v>
      </c>
      <c r="AG78" s="10">
        <f t="shared" si="13"/>
        <v>6</v>
      </c>
      <c r="AH78" s="10">
        <f t="shared" si="14"/>
        <v>6</v>
      </c>
      <c r="AI78" s="10" t="str">
        <f t="shared" si="9"/>
        <v>6등급</v>
      </c>
      <c r="AJ78" s="11" t="e">
        <f>IF(AC78=AD78,VLOOKUP(AE78,'인원 입력 기능'!$B$5:$F$102,6,0), VLOOKUP(AC78,'인원 입력 기능'!$B$5:$F$102,6,0)&amp;" ~ "&amp;VLOOKUP(AD78,'인원 입력 기능'!$B$5:$F$102,6,0))</f>
        <v>#REF!</v>
      </c>
    </row>
    <row r="79" spans="1:36" ht="21" customHeight="1" x14ac:dyDescent="0.45">
      <c r="A79" s="7"/>
      <c r="B79" s="84">
        <v>27</v>
      </c>
      <c r="C79" s="63" t="str">
        <f>IF(OR($B79-C$5&gt;74, $B79-C$5=73, $B79-C$5=1, $B79-C$5&lt;0),"",ROUND(($B79-C$5)*'점수 계산기'!$C$27+C$5*'점수 계산기'!$C$30+'점수 계산기'!$C$33,0))</f>
        <v/>
      </c>
      <c r="D79" s="51">
        <f>IF(OR($B79-D$5&gt;74, $B79-D$5=73, $B79-D$5=1, $B79-D$5&lt;0),"",ROUND(($B79-D$5)*'점수 계산기'!$C$27+D$5*'점수 계산기'!$C$30+'점수 계산기'!$C$33,0))</f>
        <v>88</v>
      </c>
      <c r="E79" s="51">
        <f>IF(OR($B79-E$5&gt;74, $B79-E$5=73, $B79-E$5=1, $B79-E$5&lt;0),"",ROUND(($B79-E$5)*'점수 계산기'!$C$27+E$5*'점수 계산기'!$C$30+'점수 계산기'!$C$33,0))</f>
        <v>88</v>
      </c>
      <c r="F79" s="51">
        <f>IF(OR($B79-F$5&gt;74, $B79-F$5=73, $B79-F$5=1, $B79-F$5&lt;0),"",ROUND(($B79-F$5)*'점수 계산기'!$C$27+F$5*'점수 계산기'!$C$30+'점수 계산기'!$C$33,0))</f>
        <v>88</v>
      </c>
      <c r="G79" s="51">
        <f>IF(OR($B79-G$5&gt;74, $B79-G$5=73, $B79-G$5=1, $B79-G$5&lt;0),"",ROUND(($B79-G$5)*'점수 계산기'!$C$27+G$5*'점수 계산기'!$C$30+'점수 계산기'!$C$33,0))</f>
        <v>87</v>
      </c>
      <c r="H79" s="51">
        <f>IF(OR($B79-H$5&gt;74, $B79-H$5=73, $B79-H$5=1, $B79-H$5&lt;0),"",ROUND(($B79-H$5)*'점수 계산기'!$C$27+H$5*'점수 계산기'!$C$30+'점수 계산기'!$C$33,0))</f>
        <v>87</v>
      </c>
      <c r="I79" s="51">
        <f>IF(OR($B79-I$5&gt;74, $B79-I$5=73, $B79-I$5=1, $B79-I$5&lt;0),"",ROUND(($B79-I$5)*'점수 계산기'!$C$27+I$5*'점수 계산기'!$C$30+'점수 계산기'!$C$33,0))</f>
        <v>87</v>
      </c>
      <c r="J79" s="51">
        <f>IF(OR($B79-J$5&gt;74, $B79-J$5=73, $B79-J$5=1, $B79-J$5&lt;0),"",ROUND(($B79-J$5)*'점수 계산기'!$C$27+J$5*'점수 계산기'!$C$30+'점수 계산기'!$C$33,0))</f>
        <v>87</v>
      </c>
      <c r="K79" s="51">
        <f>IF(OR($B79-K$5&gt;74, $B79-K$5=73, $B79-K$5=1, $B79-K$5&lt;0),"",ROUND(($B79-K$5)*'점수 계산기'!$C$27+K$5*'점수 계산기'!$C$30+'점수 계산기'!$C$33,0))</f>
        <v>87</v>
      </c>
      <c r="L79" s="51">
        <f>IF(OR($B79-L$5&gt;74, $B79-L$5=73, $B79-L$5=1, $B79-L$5&lt;0),"",ROUND(($B79-L$5)*'점수 계산기'!$C$27+L$5*'점수 계산기'!$C$30+'점수 계산기'!$C$33,0))</f>
        <v>87</v>
      </c>
      <c r="M79" s="51">
        <f>IF(OR($B79-M$5&gt;74, $B79-M$5=73, $B79-M$5=1, $B79-M$5&lt;0),"",ROUND(($B79-M$5)*'점수 계산기'!$C$27+M$5*'점수 계산기'!$C$30+'점수 계산기'!$C$33,0))</f>
        <v>87</v>
      </c>
      <c r="N79" s="51">
        <f>IF(OR($B79-N$5&gt;74, $B79-N$5=73, $B79-N$5=1, $B79-N$5&lt;0),"",ROUND(($B79-N$5)*'점수 계산기'!$C$27+N$5*'점수 계산기'!$C$30+'점수 계산기'!$C$33,0))</f>
        <v>87</v>
      </c>
      <c r="O79" s="51">
        <f>IF(OR($B79-O$5&gt;74, $B79-O$5=73, $B79-O$5=1, $B79-O$5&lt;0),"",ROUND(($B79-O$5)*'점수 계산기'!$C$27+O$5*'점수 계산기'!$C$30+'점수 계산기'!$C$33,0))</f>
        <v>87</v>
      </c>
      <c r="P79" s="51">
        <f>IF(OR($B79-P$5&gt;74, $B79-P$5=73, $B79-P$5=1, $B79-P$5&lt;0),"",ROUND(($B79-P$5)*'점수 계산기'!$C$27+P$5*'점수 계산기'!$C$30+'점수 계산기'!$C$33,0))</f>
        <v>87</v>
      </c>
      <c r="Q79" s="51">
        <f>IF(OR($B79-Q$5&gt;74, $B79-Q$5=73, $B79-Q$5=1, $B79-Q$5&lt;0),"",ROUND(($B79-Q$5)*'점수 계산기'!$C$27+Q$5*'점수 계산기'!$C$30+'점수 계산기'!$C$33,0))</f>
        <v>87</v>
      </c>
      <c r="R79" s="51">
        <f>IF(OR($B79-R$5&gt;74, $B79-R$5=73, $B79-R$5=1, $B79-R$5&lt;0),"",ROUND(($B79-R$5)*'점수 계산기'!$C$27+R$5*'점수 계산기'!$C$30+'점수 계산기'!$C$33,0))</f>
        <v>87</v>
      </c>
      <c r="S79" s="51">
        <f>IF(OR($B79-S$5&gt;74, $B79-S$5=73, $B79-S$5=1, $B79-S$5&lt;0),"",ROUND(($B79-S$5)*'점수 계산기'!$C$27+S$5*'점수 계산기'!$C$30+'점수 계산기'!$C$33,0))</f>
        <v>87</v>
      </c>
      <c r="T79" s="51">
        <f>IF(OR($B79-T$5&gt;74, $B79-T$5=73, $B79-T$5=1, $B79-T$5&lt;0),"",ROUND(($B79-T$5)*'점수 계산기'!$C$27+T$5*'점수 계산기'!$C$30+'점수 계산기'!$C$33,0))</f>
        <v>87</v>
      </c>
      <c r="U79" s="51">
        <f>IF(OR($B79-U$5&gt;74, $B79-U$5=73, $B79-U$5=1, $B79-U$5&lt;0),"",ROUND(($B79-U$5)*'점수 계산기'!$C$27+U$5*'점수 계산기'!$C$30+'점수 계산기'!$C$33,0))</f>
        <v>87</v>
      </c>
      <c r="V79" s="51">
        <f>IF(OR($B79-V$5&gt;74, $B79-V$5=73, $B79-V$5=1, $B79-V$5&lt;0),"",ROUND(($B79-V$5)*'점수 계산기'!$C$27+V$5*'점수 계산기'!$C$30+'점수 계산기'!$C$33,0))</f>
        <v>86</v>
      </c>
      <c r="W79" s="51">
        <f>IF(OR($B79-W$5&gt;74, $B79-W$5=73, $B79-W$5=1, $B79-W$5&lt;0),"",ROUND(($B79-W$5)*'점수 계산기'!$C$27+W$5*'점수 계산기'!$C$30+'점수 계산기'!$C$33,0))</f>
        <v>86</v>
      </c>
      <c r="X79" s="51">
        <f>IF(OR($B79-X$5&gt;74, $B79-X$5=73, $B79-X$5=1, $B79-X$5&lt;0),"",ROUND(($B79-X$5)*'점수 계산기'!$C$27+X$5*'점수 계산기'!$C$30+'점수 계산기'!$C$33,0))</f>
        <v>86</v>
      </c>
      <c r="Y79" s="51">
        <f>IF(OR($B79-Y$5&gt;74, $B79-Y$5=73, $B79-Y$5=1, $B79-Y$5&lt;0),"",ROUND(($B79-Y$5)*'점수 계산기'!$C$27+Y$5*'점수 계산기'!$C$30+'점수 계산기'!$C$33,0))</f>
        <v>86</v>
      </c>
      <c r="Z79" s="51">
        <f>IF(OR($B79-Z$5&gt;74, $B79-Z$5=73, $B79-Z$5=1, $B79-Z$5&lt;0),"",ROUND(($B79-Z$5)*'점수 계산기'!$C$27+Z$5*'점수 계산기'!$C$30+'점수 계산기'!$C$33,0))</f>
        <v>86</v>
      </c>
      <c r="AA79" s="58">
        <f>IF(OR($B79-AA$5&gt;74, $B79-AA$5=73, $B79-AA$5=1, $B79-AA$5&lt;0),"",ROUND(($B79-AA$5)*'점수 계산기'!$C$27+AA$5*'점수 계산기'!$C$30+'점수 계산기'!$C$33,0))</f>
        <v>86</v>
      </c>
      <c r="AB79" s="10"/>
      <c r="AC79" s="10">
        <f t="shared" si="10"/>
        <v>86</v>
      </c>
      <c r="AD79" s="10">
        <f t="shared" si="11"/>
        <v>88</v>
      </c>
      <c r="AE79" s="10" t="str">
        <f t="shared" si="12"/>
        <v>86 ~ 88</v>
      </c>
      <c r="AF79" s="10">
        <f t="shared" si="13"/>
        <v>6</v>
      </c>
      <c r="AG79" s="10">
        <f t="shared" si="13"/>
        <v>6</v>
      </c>
      <c r="AH79" s="10">
        <f t="shared" si="14"/>
        <v>6</v>
      </c>
      <c r="AI79" s="10" t="str">
        <f t="shared" si="9"/>
        <v>6등급</v>
      </c>
      <c r="AJ79" s="11" t="e">
        <f>IF(AC79=AD79,VLOOKUP(AE79,'인원 입력 기능'!$B$5:$F$102,6,0), VLOOKUP(AC79,'인원 입력 기능'!$B$5:$F$102,6,0)&amp;" ~ "&amp;VLOOKUP(AD79,'인원 입력 기능'!$B$5:$F$102,6,0))</f>
        <v>#REF!</v>
      </c>
    </row>
    <row r="80" spans="1:36" ht="21" customHeight="1" x14ac:dyDescent="0.45">
      <c r="A80" s="7"/>
      <c r="B80" s="84">
        <v>26</v>
      </c>
      <c r="C80" s="63">
        <f>IF(OR($B80-C$5&gt;74, $B80-C$5=73, $B80-C$5=1, $B80-C$5&lt;0),"",ROUND(($B80-C$5)*'점수 계산기'!$C$27+C$5*'점수 계산기'!$C$30+'점수 계산기'!$C$33,0))</f>
        <v>87</v>
      </c>
      <c r="D80" s="51">
        <f>IF(OR($B80-D$5&gt;74, $B80-D$5=73, $B80-D$5=1, $B80-D$5&lt;0),"",ROUND(($B80-D$5)*'점수 계산기'!$C$27+D$5*'점수 계산기'!$C$30+'점수 계산기'!$C$33,0))</f>
        <v>87</v>
      </c>
      <c r="E80" s="51">
        <f>IF(OR($B80-E$5&gt;74, $B80-E$5=73, $B80-E$5=1, $B80-E$5&lt;0),"",ROUND(($B80-E$5)*'점수 계산기'!$C$27+E$5*'점수 계산기'!$C$30+'점수 계산기'!$C$33,0))</f>
        <v>87</v>
      </c>
      <c r="F80" s="51">
        <f>IF(OR($B80-F$5&gt;74, $B80-F$5=73, $B80-F$5=1, $B80-F$5&lt;0),"",ROUND(($B80-F$5)*'점수 계산기'!$C$27+F$5*'점수 계산기'!$C$30+'점수 계산기'!$C$33,0))</f>
        <v>87</v>
      </c>
      <c r="G80" s="51">
        <f>IF(OR($B80-G$5&gt;74, $B80-G$5=73, $B80-G$5=1, $B80-G$5&lt;0),"",ROUND(($B80-G$5)*'점수 계산기'!$C$27+G$5*'점수 계산기'!$C$30+'점수 계산기'!$C$33,0))</f>
        <v>87</v>
      </c>
      <c r="H80" s="51">
        <f>IF(OR($B80-H$5&gt;74, $B80-H$5=73, $B80-H$5=1, $B80-H$5&lt;0),"",ROUND(($B80-H$5)*'점수 계산기'!$C$27+H$5*'점수 계산기'!$C$30+'점수 계산기'!$C$33,0))</f>
        <v>87</v>
      </c>
      <c r="I80" s="51">
        <f>IF(OR($B80-I$5&gt;74, $B80-I$5=73, $B80-I$5=1, $B80-I$5&lt;0),"",ROUND(($B80-I$5)*'점수 계산기'!$C$27+I$5*'점수 계산기'!$C$30+'점수 계산기'!$C$33,0))</f>
        <v>87</v>
      </c>
      <c r="J80" s="51">
        <f>IF(OR($B80-J$5&gt;74, $B80-J$5=73, $B80-J$5=1, $B80-J$5&lt;0),"",ROUND(($B80-J$5)*'점수 계산기'!$C$27+J$5*'점수 계산기'!$C$30+'점수 계산기'!$C$33,0))</f>
        <v>86</v>
      </c>
      <c r="K80" s="51">
        <f>IF(OR($B80-K$5&gt;74, $B80-K$5=73, $B80-K$5=1, $B80-K$5&lt;0),"",ROUND(($B80-K$5)*'점수 계산기'!$C$27+K$5*'점수 계산기'!$C$30+'점수 계산기'!$C$33,0))</f>
        <v>86</v>
      </c>
      <c r="L80" s="51">
        <f>IF(OR($B80-L$5&gt;74, $B80-L$5=73, $B80-L$5=1, $B80-L$5&lt;0),"",ROUND(($B80-L$5)*'점수 계산기'!$C$27+L$5*'점수 계산기'!$C$30+'점수 계산기'!$C$33,0))</f>
        <v>86</v>
      </c>
      <c r="M80" s="51">
        <f>IF(OR($B80-M$5&gt;74, $B80-M$5=73, $B80-M$5=1, $B80-M$5&lt;0),"",ROUND(($B80-M$5)*'점수 계산기'!$C$27+M$5*'점수 계산기'!$C$30+'점수 계산기'!$C$33,0))</f>
        <v>86</v>
      </c>
      <c r="N80" s="51">
        <f>IF(OR($B80-N$5&gt;74, $B80-N$5=73, $B80-N$5=1, $B80-N$5&lt;0),"",ROUND(($B80-N$5)*'점수 계산기'!$C$27+N$5*'점수 계산기'!$C$30+'점수 계산기'!$C$33,0))</f>
        <v>86</v>
      </c>
      <c r="O80" s="51">
        <f>IF(OR($B80-O$5&gt;74, $B80-O$5=73, $B80-O$5=1, $B80-O$5&lt;0),"",ROUND(($B80-O$5)*'점수 계산기'!$C$27+O$5*'점수 계산기'!$C$30+'점수 계산기'!$C$33,0))</f>
        <v>86</v>
      </c>
      <c r="P80" s="51">
        <f>IF(OR($B80-P$5&gt;74, $B80-P$5=73, $B80-P$5=1, $B80-P$5&lt;0),"",ROUND(($B80-P$5)*'점수 계산기'!$C$27+P$5*'점수 계산기'!$C$30+'점수 계산기'!$C$33,0))</f>
        <v>86</v>
      </c>
      <c r="Q80" s="51">
        <f>IF(OR($B80-Q$5&gt;74, $B80-Q$5=73, $B80-Q$5=1, $B80-Q$5&lt;0),"",ROUND(($B80-Q$5)*'점수 계산기'!$C$27+Q$5*'점수 계산기'!$C$30+'점수 계산기'!$C$33,0))</f>
        <v>86</v>
      </c>
      <c r="R80" s="51">
        <f>IF(OR($B80-R$5&gt;74, $B80-R$5=73, $B80-R$5=1, $B80-R$5&lt;0),"",ROUND(($B80-R$5)*'점수 계산기'!$C$27+R$5*'점수 계산기'!$C$30+'점수 계산기'!$C$33,0))</f>
        <v>86</v>
      </c>
      <c r="S80" s="51">
        <f>IF(OR($B80-S$5&gt;74, $B80-S$5=73, $B80-S$5=1, $B80-S$5&lt;0),"",ROUND(($B80-S$5)*'점수 계산기'!$C$27+S$5*'점수 계산기'!$C$30+'점수 계산기'!$C$33,0))</f>
        <v>86</v>
      </c>
      <c r="T80" s="51">
        <f>IF(OR($B80-T$5&gt;74, $B80-T$5=73, $B80-T$5=1, $B80-T$5&lt;0),"",ROUND(($B80-T$5)*'점수 계산기'!$C$27+T$5*'점수 계산기'!$C$30+'점수 계산기'!$C$33,0))</f>
        <v>86</v>
      </c>
      <c r="U80" s="51">
        <f>IF(OR($B80-U$5&gt;74, $B80-U$5=73, $B80-U$5=1, $B80-U$5&lt;0),"",ROUND(($B80-U$5)*'점수 계산기'!$C$27+U$5*'점수 계산기'!$C$30+'점수 계산기'!$C$33,0))</f>
        <v>86</v>
      </c>
      <c r="V80" s="51">
        <f>IF(OR($B80-V$5&gt;74, $B80-V$5=73, $B80-V$5=1, $B80-V$5&lt;0),"",ROUND(($B80-V$5)*'점수 계산기'!$C$27+V$5*'점수 계산기'!$C$30+'점수 계산기'!$C$33,0))</f>
        <v>86</v>
      </c>
      <c r="W80" s="51">
        <f>IF(OR($B80-W$5&gt;74, $B80-W$5=73, $B80-W$5=1, $B80-W$5&lt;0),"",ROUND(($B80-W$5)*'점수 계산기'!$C$27+W$5*'점수 계산기'!$C$30+'점수 계산기'!$C$33,0))</f>
        <v>86</v>
      </c>
      <c r="X80" s="51">
        <f>IF(OR($B80-X$5&gt;74, $B80-X$5=73, $B80-X$5=1, $B80-X$5&lt;0),"",ROUND(($B80-X$5)*'점수 계산기'!$C$27+X$5*'점수 계산기'!$C$30+'점수 계산기'!$C$33,0))</f>
        <v>86</v>
      </c>
      <c r="Y80" s="51">
        <f>IF(OR($B80-Y$5&gt;74, $B80-Y$5=73, $B80-Y$5=1, $B80-Y$5&lt;0),"",ROUND(($B80-Y$5)*'점수 계산기'!$C$27+Y$5*'점수 계산기'!$C$30+'점수 계산기'!$C$33,0))</f>
        <v>85</v>
      </c>
      <c r="Z80" s="51">
        <f>IF(OR($B80-Z$5&gt;74, $B80-Z$5=73, $B80-Z$5=1, $B80-Z$5&lt;0),"",ROUND(($B80-Z$5)*'점수 계산기'!$C$27+Z$5*'점수 계산기'!$C$30+'점수 계산기'!$C$33,0))</f>
        <v>85</v>
      </c>
      <c r="AA80" s="58">
        <f>IF(OR($B80-AA$5&gt;74, $B80-AA$5=73, $B80-AA$5=1, $B80-AA$5&lt;0),"",ROUND(($B80-AA$5)*'점수 계산기'!$C$27+AA$5*'점수 계산기'!$C$30+'점수 계산기'!$C$33,0))</f>
        <v>85</v>
      </c>
      <c r="AB80" s="10"/>
      <c r="AC80" s="10">
        <f t="shared" si="10"/>
        <v>85</v>
      </c>
      <c r="AD80" s="10">
        <f t="shared" si="11"/>
        <v>87</v>
      </c>
      <c r="AE80" s="10" t="str">
        <f t="shared" si="12"/>
        <v>85 ~ 87</v>
      </c>
      <c r="AF80" s="10">
        <f t="shared" si="13"/>
        <v>6</v>
      </c>
      <c r="AG80" s="10">
        <f t="shared" si="13"/>
        <v>6</v>
      </c>
      <c r="AH80" s="10">
        <f t="shared" si="14"/>
        <v>6</v>
      </c>
      <c r="AI80" s="10" t="str">
        <f t="shared" si="9"/>
        <v>6등급</v>
      </c>
      <c r="AJ80" s="11" t="e">
        <f>IF(AC80=AD80,VLOOKUP(AE80,'인원 입력 기능'!$B$5:$F$102,6,0), VLOOKUP(AC80,'인원 입력 기능'!$B$5:$F$102,6,0)&amp;" ~ "&amp;VLOOKUP(AD80,'인원 입력 기능'!$B$5:$F$102,6,0))</f>
        <v>#REF!</v>
      </c>
    </row>
    <row r="81" spans="1:36" ht="21" customHeight="1" x14ac:dyDescent="0.45">
      <c r="A81" s="7"/>
      <c r="B81" s="84">
        <v>25</v>
      </c>
      <c r="C81" s="63" t="str">
        <f>IF(OR($B81-C$5&gt;74, $B81-C$5=73, $B81-C$5=1, $B81-C$5&lt;0),"",ROUND(($B81-C$5)*'점수 계산기'!$C$27+C$5*'점수 계산기'!$C$30+'점수 계산기'!$C$33,0))</f>
        <v/>
      </c>
      <c r="D81" s="51" t="str">
        <f>IF(OR($B81-D$5&gt;74, $B81-D$5=73, $B81-D$5=1, $B81-D$5&lt;0),"",ROUND(($B81-D$5)*'점수 계산기'!$C$27+D$5*'점수 계산기'!$C$30+'점수 계산기'!$C$33,0))</f>
        <v/>
      </c>
      <c r="E81" s="51">
        <f>IF(OR($B81-E$5&gt;74, $B81-E$5=73, $B81-E$5=1, $B81-E$5&lt;0),"",ROUND(($B81-E$5)*'점수 계산기'!$C$27+E$5*'점수 계산기'!$C$30+'점수 계산기'!$C$33,0))</f>
        <v>86</v>
      </c>
      <c r="F81" s="51">
        <f>IF(OR($B81-F$5&gt;74, $B81-F$5=73, $B81-F$5=1, $B81-F$5&lt;0),"",ROUND(($B81-F$5)*'점수 계산기'!$C$27+F$5*'점수 계산기'!$C$30+'점수 계산기'!$C$33,0))</f>
        <v>86</v>
      </c>
      <c r="G81" s="51">
        <f>IF(OR($B81-G$5&gt;74, $B81-G$5=73, $B81-G$5=1, $B81-G$5&lt;0),"",ROUND(($B81-G$5)*'점수 계산기'!$C$27+G$5*'점수 계산기'!$C$30+'점수 계산기'!$C$33,0))</f>
        <v>86</v>
      </c>
      <c r="H81" s="51">
        <f>IF(OR($B81-H$5&gt;74, $B81-H$5=73, $B81-H$5=1, $B81-H$5&lt;0),"",ROUND(($B81-H$5)*'점수 계산기'!$C$27+H$5*'점수 계산기'!$C$30+'점수 계산기'!$C$33,0))</f>
        <v>86</v>
      </c>
      <c r="I81" s="51">
        <f>IF(OR($B81-I$5&gt;74, $B81-I$5=73, $B81-I$5=1, $B81-I$5&lt;0),"",ROUND(($B81-I$5)*'점수 계산기'!$C$27+I$5*'점수 계산기'!$C$30+'점수 계산기'!$C$33,0))</f>
        <v>86</v>
      </c>
      <c r="J81" s="51">
        <f>IF(OR($B81-J$5&gt;74, $B81-J$5=73, $B81-J$5=1, $B81-J$5&lt;0),"",ROUND(($B81-J$5)*'점수 계산기'!$C$27+J$5*'점수 계산기'!$C$30+'점수 계산기'!$C$33,0))</f>
        <v>86</v>
      </c>
      <c r="K81" s="51">
        <f>IF(OR($B81-K$5&gt;74, $B81-K$5=73, $B81-K$5=1, $B81-K$5&lt;0),"",ROUND(($B81-K$5)*'점수 계산기'!$C$27+K$5*'점수 계산기'!$C$30+'점수 계산기'!$C$33,0))</f>
        <v>86</v>
      </c>
      <c r="L81" s="51">
        <f>IF(OR($B81-L$5&gt;74, $B81-L$5=73, $B81-L$5=1, $B81-L$5&lt;0),"",ROUND(($B81-L$5)*'점수 계산기'!$C$27+L$5*'점수 계산기'!$C$30+'점수 계산기'!$C$33,0))</f>
        <v>86</v>
      </c>
      <c r="M81" s="51">
        <f>IF(OR($B81-M$5&gt;74, $B81-M$5=73, $B81-M$5=1, $B81-M$5&lt;0),"",ROUND(($B81-M$5)*'점수 계산기'!$C$27+M$5*'점수 계산기'!$C$30+'점수 계산기'!$C$33,0))</f>
        <v>85</v>
      </c>
      <c r="N81" s="51">
        <f>IF(OR($B81-N$5&gt;74, $B81-N$5=73, $B81-N$5=1, $B81-N$5&lt;0),"",ROUND(($B81-N$5)*'점수 계산기'!$C$27+N$5*'점수 계산기'!$C$30+'점수 계산기'!$C$33,0))</f>
        <v>85</v>
      </c>
      <c r="O81" s="51">
        <f>IF(OR($B81-O$5&gt;74, $B81-O$5=73, $B81-O$5=1, $B81-O$5&lt;0),"",ROUND(($B81-O$5)*'점수 계산기'!$C$27+O$5*'점수 계산기'!$C$30+'점수 계산기'!$C$33,0))</f>
        <v>85</v>
      </c>
      <c r="P81" s="51">
        <f>IF(OR($B81-P$5&gt;74, $B81-P$5=73, $B81-P$5=1, $B81-P$5&lt;0),"",ROUND(($B81-P$5)*'점수 계산기'!$C$27+P$5*'점수 계산기'!$C$30+'점수 계산기'!$C$33,0))</f>
        <v>85</v>
      </c>
      <c r="Q81" s="51">
        <f>IF(OR($B81-Q$5&gt;74, $B81-Q$5=73, $B81-Q$5=1, $B81-Q$5&lt;0),"",ROUND(($B81-Q$5)*'점수 계산기'!$C$27+Q$5*'점수 계산기'!$C$30+'점수 계산기'!$C$33,0))</f>
        <v>85</v>
      </c>
      <c r="R81" s="51">
        <f>IF(OR($B81-R$5&gt;74, $B81-R$5=73, $B81-R$5=1, $B81-R$5&lt;0),"",ROUND(($B81-R$5)*'점수 계산기'!$C$27+R$5*'점수 계산기'!$C$30+'점수 계산기'!$C$33,0))</f>
        <v>85</v>
      </c>
      <c r="S81" s="51">
        <f>IF(OR($B81-S$5&gt;74, $B81-S$5=73, $B81-S$5=1, $B81-S$5&lt;0),"",ROUND(($B81-S$5)*'점수 계산기'!$C$27+S$5*'점수 계산기'!$C$30+'점수 계산기'!$C$33,0))</f>
        <v>85</v>
      </c>
      <c r="T81" s="51">
        <f>IF(OR($B81-T$5&gt;74, $B81-T$5=73, $B81-T$5=1, $B81-T$5&lt;0),"",ROUND(($B81-T$5)*'점수 계산기'!$C$27+T$5*'점수 계산기'!$C$30+'점수 계산기'!$C$33,0))</f>
        <v>85</v>
      </c>
      <c r="U81" s="51">
        <f>IF(OR($B81-U$5&gt;74, $B81-U$5=73, $B81-U$5=1, $B81-U$5&lt;0),"",ROUND(($B81-U$5)*'점수 계산기'!$C$27+U$5*'점수 계산기'!$C$30+'점수 계산기'!$C$33,0))</f>
        <v>85</v>
      </c>
      <c r="V81" s="51">
        <f>IF(OR($B81-V$5&gt;74, $B81-V$5=73, $B81-V$5=1, $B81-V$5&lt;0),"",ROUND(($B81-V$5)*'점수 계산기'!$C$27+V$5*'점수 계산기'!$C$30+'점수 계산기'!$C$33,0))</f>
        <v>85</v>
      </c>
      <c r="W81" s="51">
        <f>IF(OR($B81-W$5&gt;74, $B81-W$5=73, $B81-W$5=1, $B81-W$5&lt;0),"",ROUND(($B81-W$5)*'점수 계산기'!$C$27+W$5*'점수 계산기'!$C$30+'점수 계산기'!$C$33,0))</f>
        <v>85</v>
      </c>
      <c r="X81" s="51">
        <f>IF(OR($B81-X$5&gt;74, $B81-X$5=73, $B81-X$5=1, $B81-X$5&lt;0),"",ROUND(($B81-X$5)*'점수 계산기'!$C$27+X$5*'점수 계산기'!$C$30+'점수 계산기'!$C$33,0))</f>
        <v>85</v>
      </c>
      <c r="Y81" s="51">
        <f>IF(OR($B81-Y$5&gt;74, $B81-Y$5=73, $B81-Y$5=1, $B81-Y$5&lt;0),"",ROUND(($B81-Y$5)*'점수 계산기'!$C$27+Y$5*'점수 계산기'!$C$30+'점수 계산기'!$C$33,0))</f>
        <v>85</v>
      </c>
      <c r="Z81" s="51">
        <f>IF(OR($B81-Z$5&gt;74, $B81-Z$5=73, $B81-Z$5=1, $B81-Z$5&lt;0),"",ROUND(($B81-Z$5)*'점수 계산기'!$C$27+Z$5*'점수 계산기'!$C$30+'점수 계산기'!$C$33,0))</f>
        <v>85</v>
      </c>
      <c r="AA81" s="58">
        <f>IF(OR($B81-AA$5&gt;74, $B81-AA$5=73, $B81-AA$5=1, $B81-AA$5&lt;0),"",ROUND(($B81-AA$5)*'점수 계산기'!$C$27+AA$5*'점수 계산기'!$C$30+'점수 계산기'!$C$33,0))</f>
        <v>84</v>
      </c>
      <c r="AB81" s="10"/>
      <c r="AC81" s="10">
        <f t="shared" si="10"/>
        <v>84</v>
      </c>
      <c r="AD81" s="10">
        <f t="shared" si="11"/>
        <v>86</v>
      </c>
      <c r="AE81" s="10" t="str">
        <f t="shared" si="12"/>
        <v>84 ~ 86</v>
      </c>
      <c r="AF81" s="10">
        <f t="shared" si="13"/>
        <v>6</v>
      </c>
      <c r="AG81" s="10">
        <f t="shared" si="13"/>
        <v>6</v>
      </c>
      <c r="AH81" s="10">
        <f t="shared" si="14"/>
        <v>6</v>
      </c>
      <c r="AI81" s="10" t="str">
        <f t="shared" si="9"/>
        <v>6등급</v>
      </c>
      <c r="AJ81" s="11" t="e">
        <f>IF(AC81=AD81,VLOOKUP(AE81,'인원 입력 기능'!$B$5:$F$102,6,0), VLOOKUP(AC81,'인원 입력 기능'!$B$5:$F$102,6,0)&amp;" ~ "&amp;VLOOKUP(AD81,'인원 입력 기능'!$B$5:$F$102,6,0))</f>
        <v>#REF!</v>
      </c>
    </row>
    <row r="82" spans="1:36" ht="21" customHeight="1" x14ac:dyDescent="0.45">
      <c r="A82" s="7"/>
      <c r="B82" s="85">
        <v>24</v>
      </c>
      <c r="C82" s="64" t="str">
        <f>IF(OR($B82-C$5&gt;74, $B82-C$5=73, $B82-C$5=1, $B82-C$5&lt;0),"",ROUND(($B82-C$5)*'점수 계산기'!$C$27+C$5*'점수 계산기'!$C$30+'점수 계산기'!$C$33,0))</f>
        <v/>
      </c>
      <c r="D82" s="52">
        <f>IF(OR($B82-D$5&gt;74, $B82-D$5=73, $B82-D$5=1, $B82-D$5&lt;0),"",ROUND(($B82-D$5)*'점수 계산기'!$C$27+D$5*'점수 계산기'!$C$30+'점수 계산기'!$C$33,0))</f>
        <v>85</v>
      </c>
      <c r="E82" s="52" t="str">
        <f>IF(OR($B82-E$5&gt;74, $B82-E$5=73, $B82-E$5=1, $B82-E$5&lt;0),"",ROUND(($B82-E$5)*'점수 계산기'!$C$27+E$5*'점수 계산기'!$C$30+'점수 계산기'!$C$33,0))</f>
        <v/>
      </c>
      <c r="F82" s="52">
        <f>IF(OR($B82-F$5&gt;74, $B82-F$5=73, $B82-F$5=1, $B82-F$5&lt;0),"",ROUND(($B82-F$5)*'점수 계산기'!$C$27+F$5*'점수 계산기'!$C$30+'점수 계산기'!$C$33,0))</f>
        <v>85</v>
      </c>
      <c r="G82" s="52">
        <f>IF(OR($B82-G$5&gt;74, $B82-G$5=73, $B82-G$5=1, $B82-G$5&lt;0),"",ROUND(($B82-G$5)*'점수 계산기'!$C$27+G$5*'점수 계산기'!$C$30+'점수 계산기'!$C$33,0))</f>
        <v>85</v>
      </c>
      <c r="H82" s="52">
        <f>IF(OR($B82-H$5&gt;74, $B82-H$5=73, $B82-H$5=1, $B82-H$5&lt;0),"",ROUND(($B82-H$5)*'점수 계산기'!$C$27+H$5*'점수 계산기'!$C$30+'점수 계산기'!$C$33,0))</f>
        <v>85</v>
      </c>
      <c r="I82" s="52">
        <f>IF(OR($B82-I$5&gt;74, $B82-I$5=73, $B82-I$5=1, $B82-I$5&lt;0),"",ROUND(($B82-I$5)*'점수 계산기'!$C$27+I$5*'점수 계산기'!$C$30+'점수 계산기'!$C$33,0))</f>
        <v>85</v>
      </c>
      <c r="J82" s="52">
        <f>IF(OR($B82-J$5&gt;74, $B82-J$5=73, $B82-J$5=1, $B82-J$5&lt;0),"",ROUND(($B82-J$5)*'점수 계산기'!$C$27+J$5*'점수 계산기'!$C$30+'점수 계산기'!$C$33,0))</f>
        <v>85</v>
      </c>
      <c r="K82" s="52">
        <f>IF(OR($B82-K$5&gt;74, $B82-K$5=73, $B82-K$5=1, $B82-K$5&lt;0),"",ROUND(($B82-K$5)*'점수 계산기'!$C$27+K$5*'점수 계산기'!$C$30+'점수 계산기'!$C$33,0))</f>
        <v>85</v>
      </c>
      <c r="L82" s="52">
        <f>IF(OR($B82-L$5&gt;74, $B82-L$5=73, $B82-L$5=1, $B82-L$5&lt;0),"",ROUND(($B82-L$5)*'점수 계산기'!$C$27+L$5*'점수 계산기'!$C$30+'점수 계산기'!$C$33,0))</f>
        <v>85</v>
      </c>
      <c r="M82" s="52">
        <f>IF(OR($B82-M$5&gt;74, $B82-M$5=73, $B82-M$5=1, $B82-M$5&lt;0),"",ROUND(($B82-M$5)*'점수 계산기'!$C$27+M$5*'점수 계산기'!$C$30+'점수 계산기'!$C$33,0))</f>
        <v>85</v>
      </c>
      <c r="N82" s="52">
        <f>IF(OR($B82-N$5&gt;74, $B82-N$5=73, $B82-N$5=1, $B82-N$5&lt;0),"",ROUND(($B82-N$5)*'점수 계산기'!$C$27+N$5*'점수 계산기'!$C$30+'점수 계산기'!$C$33,0))</f>
        <v>85</v>
      </c>
      <c r="O82" s="52">
        <f>IF(OR($B82-O$5&gt;74, $B82-O$5=73, $B82-O$5=1, $B82-O$5&lt;0),"",ROUND(($B82-O$5)*'점수 계산기'!$C$27+O$5*'점수 계산기'!$C$30+'점수 계산기'!$C$33,0))</f>
        <v>85</v>
      </c>
      <c r="P82" s="52">
        <f>IF(OR($B82-P$5&gt;74, $B82-P$5=73, $B82-P$5=1, $B82-P$5&lt;0),"",ROUND(($B82-P$5)*'점수 계산기'!$C$27+P$5*'점수 계산기'!$C$30+'점수 계산기'!$C$33,0))</f>
        <v>84</v>
      </c>
      <c r="Q82" s="52">
        <f>IF(OR($B82-Q$5&gt;74, $B82-Q$5=73, $B82-Q$5=1, $B82-Q$5&lt;0),"",ROUND(($B82-Q$5)*'점수 계산기'!$C$27+Q$5*'점수 계산기'!$C$30+'점수 계산기'!$C$33,0))</f>
        <v>84</v>
      </c>
      <c r="R82" s="52">
        <f>IF(OR($B82-R$5&gt;74, $B82-R$5=73, $B82-R$5=1, $B82-R$5&lt;0),"",ROUND(($B82-R$5)*'점수 계산기'!$C$27+R$5*'점수 계산기'!$C$30+'점수 계산기'!$C$33,0))</f>
        <v>84</v>
      </c>
      <c r="S82" s="52">
        <f>IF(OR($B82-S$5&gt;74, $B82-S$5=73, $B82-S$5=1, $B82-S$5&lt;0),"",ROUND(($B82-S$5)*'점수 계산기'!$C$27+S$5*'점수 계산기'!$C$30+'점수 계산기'!$C$33,0))</f>
        <v>84</v>
      </c>
      <c r="T82" s="52">
        <f>IF(OR($B82-T$5&gt;74, $B82-T$5=73, $B82-T$5=1, $B82-T$5&lt;0),"",ROUND(($B82-T$5)*'점수 계산기'!$C$27+T$5*'점수 계산기'!$C$30+'점수 계산기'!$C$33,0))</f>
        <v>84</v>
      </c>
      <c r="U82" s="52">
        <f>IF(OR($B82-U$5&gt;74, $B82-U$5=73, $B82-U$5=1, $B82-U$5&lt;0),"",ROUND(($B82-U$5)*'점수 계산기'!$C$27+U$5*'점수 계산기'!$C$30+'점수 계산기'!$C$33,0))</f>
        <v>84</v>
      </c>
      <c r="V82" s="52">
        <f>IF(OR($B82-V$5&gt;74, $B82-V$5=73, $B82-V$5=1, $B82-V$5&lt;0),"",ROUND(($B82-V$5)*'점수 계산기'!$C$27+V$5*'점수 계산기'!$C$30+'점수 계산기'!$C$33,0))</f>
        <v>84</v>
      </c>
      <c r="W82" s="52">
        <f>IF(OR($B82-W$5&gt;74, $B82-W$5=73, $B82-W$5=1, $B82-W$5&lt;0),"",ROUND(($B82-W$5)*'점수 계산기'!$C$27+W$5*'점수 계산기'!$C$30+'점수 계산기'!$C$33,0))</f>
        <v>84</v>
      </c>
      <c r="X82" s="52">
        <f>IF(OR($B82-X$5&gt;74, $B82-X$5=73, $B82-X$5=1, $B82-X$5&lt;0),"",ROUND(($B82-X$5)*'점수 계산기'!$C$27+X$5*'점수 계산기'!$C$30+'점수 계산기'!$C$33,0))</f>
        <v>84</v>
      </c>
      <c r="Y82" s="52">
        <f>IF(OR($B82-Y$5&gt;74, $B82-Y$5=73, $B82-Y$5=1, $B82-Y$5&lt;0),"",ROUND(($B82-Y$5)*'점수 계산기'!$C$27+Y$5*'점수 계산기'!$C$30+'점수 계산기'!$C$33,0))</f>
        <v>84</v>
      </c>
      <c r="Z82" s="52">
        <f>IF(OR($B82-Z$5&gt;74, $B82-Z$5=73, $B82-Z$5=1, $B82-Z$5&lt;0),"",ROUND(($B82-Z$5)*'점수 계산기'!$C$27+Z$5*'점수 계산기'!$C$30+'점수 계산기'!$C$33,0))</f>
        <v>84</v>
      </c>
      <c r="AA82" s="59">
        <f>IF(OR($B82-AA$5&gt;74, $B82-AA$5=73, $B82-AA$5=1, $B82-AA$5&lt;0),"",ROUND(($B82-AA$5)*'점수 계산기'!$C$27+AA$5*'점수 계산기'!$C$30+'점수 계산기'!$C$33,0))</f>
        <v>84</v>
      </c>
      <c r="AB82" s="10"/>
      <c r="AC82" s="10">
        <f t="shared" si="10"/>
        <v>84</v>
      </c>
      <c r="AD82" s="10">
        <f t="shared" si="11"/>
        <v>85</v>
      </c>
      <c r="AE82" s="10" t="str">
        <f t="shared" si="12"/>
        <v>84 ~ 85</v>
      </c>
      <c r="AF82" s="10">
        <f t="shared" si="13"/>
        <v>6</v>
      </c>
      <c r="AG82" s="10">
        <f t="shared" si="13"/>
        <v>6</v>
      </c>
      <c r="AH82" s="10">
        <f t="shared" si="14"/>
        <v>6</v>
      </c>
      <c r="AI82" s="10" t="str">
        <f t="shared" si="9"/>
        <v>6등급</v>
      </c>
      <c r="AJ82" s="11" t="e">
        <f>IF(AC82=AD82,VLOOKUP(AE82,'인원 입력 기능'!$B$5:$F$102,6,0), VLOOKUP(AC82,'인원 입력 기능'!$B$5:$F$102,6,0)&amp;" ~ "&amp;VLOOKUP(AD82,'인원 입력 기능'!$B$5:$F$102,6,0))</f>
        <v>#REF!</v>
      </c>
    </row>
    <row r="83" spans="1:36" ht="21" customHeight="1" x14ac:dyDescent="0.45">
      <c r="A83" s="7"/>
      <c r="B83" s="85">
        <v>23</v>
      </c>
      <c r="C83" s="64" t="str">
        <f>IF(OR($B83-C$5&gt;74, $B83-C$5=73, $B83-C$5=1, $B83-C$5&lt;0),"",ROUND(($B83-C$5)*'점수 계산기'!$C$27+C$5*'점수 계산기'!$C$30+'점수 계산기'!$C$33,0))</f>
        <v/>
      </c>
      <c r="D83" s="52" t="str">
        <f>IF(OR($B83-D$5&gt;74, $B83-D$5=73, $B83-D$5=1, $B83-D$5&lt;0),"",ROUND(($B83-D$5)*'점수 계산기'!$C$27+D$5*'점수 계산기'!$C$30+'점수 계산기'!$C$33,0))</f>
        <v/>
      </c>
      <c r="E83" s="52">
        <f>IF(OR($B83-E$5&gt;74, $B83-E$5=73, $B83-E$5=1, $B83-E$5&lt;0),"",ROUND(($B83-E$5)*'점수 계산기'!$C$27+E$5*'점수 계산기'!$C$30+'점수 계산기'!$C$33,0))</f>
        <v>84</v>
      </c>
      <c r="F83" s="52" t="str">
        <f>IF(OR($B83-F$5&gt;74, $B83-F$5=73, $B83-F$5=1, $B83-F$5&lt;0),"",ROUND(($B83-F$5)*'점수 계산기'!$C$27+F$5*'점수 계산기'!$C$30+'점수 계산기'!$C$33,0))</f>
        <v/>
      </c>
      <c r="G83" s="52">
        <f>IF(OR($B83-G$5&gt;74, $B83-G$5=73, $B83-G$5=1, $B83-G$5&lt;0),"",ROUND(($B83-G$5)*'점수 계산기'!$C$27+G$5*'점수 계산기'!$C$30+'점수 계산기'!$C$33,0))</f>
        <v>84</v>
      </c>
      <c r="H83" s="52">
        <f>IF(OR($B83-H$5&gt;74, $B83-H$5=73, $B83-H$5=1, $B83-H$5&lt;0),"",ROUND(($B83-H$5)*'점수 계산기'!$C$27+H$5*'점수 계산기'!$C$30+'점수 계산기'!$C$33,0))</f>
        <v>84</v>
      </c>
      <c r="I83" s="52">
        <f>IF(OR($B83-I$5&gt;74, $B83-I$5=73, $B83-I$5=1, $B83-I$5&lt;0),"",ROUND(($B83-I$5)*'점수 계산기'!$C$27+I$5*'점수 계산기'!$C$30+'점수 계산기'!$C$33,0))</f>
        <v>84</v>
      </c>
      <c r="J83" s="52">
        <f>IF(OR($B83-J$5&gt;74, $B83-J$5=73, $B83-J$5=1, $B83-J$5&lt;0),"",ROUND(($B83-J$5)*'점수 계산기'!$C$27+J$5*'점수 계산기'!$C$30+'점수 계산기'!$C$33,0))</f>
        <v>84</v>
      </c>
      <c r="K83" s="52">
        <f>IF(OR($B83-K$5&gt;74, $B83-K$5=73, $B83-K$5=1, $B83-K$5&lt;0),"",ROUND(($B83-K$5)*'점수 계산기'!$C$27+K$5*'점수 계산기'!$C$30+'점수 계산기'!$C$33,0))</f>
        <v>84</v>
      </c>
      <c r="L83" s="52">
        <f>IF(OR($B83-L$5&gt;74, $B83-L$5=73, $B83-L$5=1, $B83-L$5&lt;0),"",ROUND(($B83-L$5)*'점수 계산기'!$C$27+L$5*'점수 계산기'!$C$30+'점수 계산기'!$C$33,0))</f>
        <v>84</v>
      </c>
      <c r="M83" s="52">
        <f>IF(OR($B83-M$5&gt;74, $B83-M$5=73, $B83-M$5=1, $B83-M$5&lt;0),"",ROUND(($B83-M$5)*'점수 계산기'!$C$27+M$5*'점수 계산기'!$C$30+'점수 계산기'!$C$33,0))</f>
        <v>84</v>
      </c>
      <c r="N83" s="52">
        <f>IF(OR($B83-N$5&gt;74, $B83-N$5=73, $B83-N$5=1, $B83-N$5&lt;0),"",ROUND(($B83-N$5)*'점수 계산기'!$C$27+N$5*'점수 계산기'!$C$30+'점수 계산기'!$C$33,0))</f>
        <v>84</v>
      </c>
      <c r="O83" s="52">
        <f>IF(OR($B83-O$5&gt;74, $B83-O$5=73, $B83-O$5=1, $B83-O$5&lt;0),"",ROUND(($B83-O$5)*'점수 계산기'!$C$27+O$5*'점수 계산기'!$C$30+'점수 계산기'!$C$33,0))</f>
        <v>84</v>
      </c>
      <c r="P83" s="52">
        <f>IF(OR($B83-P$5&gt;74, $B83-P$5=73, $B83-P$5=1, $B83-P$5&lt;0),"",ROUND(($B83-P$5)*'점수 계산기'!$C$27+P$5*'점수 계산기'!$C$30+'점수 계산기'!$C$33,0))</f>
        <v>84</v>
      </c>
      <c r="Q83" s="52">
        <f>IF(OR($B83-Q$5&gt;74, $B83-Q$5=73, $B83-Q$5=1, $B83-Q$5&lt;0),"",ROUND(($B83-Q$5)*'점수 계산기'!$C$27+Q$5*'점수 계산기'!$C$30+'점수 계산기'!$C$33,0))</f>
        <v>84</v>
      </c>
      <c r="R83" s="52">
        <f>IF(OR($B83-R$5&gt;74, $B83-R$5=73, $B83-R$5=1, $B83-R$5&lt;0),"",ROUND(($B83-R$5)*'점수 계산기'!$C$27+R$5*'점수 계산기'!$C$30+'점수 계산기'!$C$33,0))</f>
        <v>84</v>
      </c>
      <c r="S83" s="52">
        <f>IF(OR($B83-S$5&gt;74, $B83-S$5=73, $B83-S$5=1, $B83-S$5&lt;0),"",ROUND(($B83-S$5)*'점수 계산기'!$C$27+S$5*'점수 계산기'!$C$30+'점수 계산기'!$C$33,0))</f>
        <v>83</v>
      </c>
      <c r="T83" s="52">
        <f>IF(OR($B83-T$5&gt;74, $B83-T$5=73, $B83-T$5=1, $B83-T$5&lt;0),"",ROUND(($B83-T$5)*'점수 계산기'!$C$27+T$5*'점수 계산기'!$C$30+'점수 계산기'!$C$33,0))</f>
        <v>83</v>
      </c>
      <c r="U83" s="52">
        <f>IF(OR($B83-U$5&gt;74, $B83-U$5=73, $B83-U$5=1, $B83-U$5&lt;0),"",ROUND(($B83-U$5)*'점수 계산기'!$C$27+U$5*'점수 계산기'!$C$30+'점수 계산기'!$C$33,0))</f>
        <v>83</v>
      </c>
      <c r="V83" s="52">
        <f>IF(OR($B83-V$5&gt;74, $B83-V$5=73, $B83-V$5=1, $B83-V$5&lt;0),"",ROUND(($B83-V$5)*'점수 계산기'!$C$27+V$5*'점수 계산기'!$C$30+'점수 계산기'!$C$33,0))</f>
        <v>83</v>
      </c>
      <c r="W83" s="52">
        <f>IF(OR($B83-W$5&gt;74, $B83-W$5=73, $B83-W$5=1, $B83-W$5&lt;0),"",ROUND(($B83-W$5)*'점수 계산기'!$C$27+W$5*'점수 계산기'!$C$30+'점수 계산기'!$C$33,0))</f>
        <v>83</v>
      </c>
      <c r="X83" s="52">
        <f>IF(OR($B83-X$5&gt;74, $B83-X$5=73, $B83-X$5=1, $B83-X$5&lt;0),"",ROUND(($B83-X$5)*'점수 계산기'!$C$27+X$5*'점수 계산기'!$C$30+'점수 계산기'!$C$33,0))</f>
        <v>83</v>
      </c>
      <c r="Y83" s="52">
        <f>IF(OR($B83-Y$5&gt;74, $B83-Y$5=73, $B83-Y$5=1, $B83-Y$5&lt;0),"",ROUND(($B83-Y$5)*'점수 계산기'!$C$27+Y$5*'점수 계산기'!$C$30+'점수 계산기'!$C$33,0))</f>
        <v>83</v>
      </c>
      <c r="Z83" s="52">
        <f>IF(OR($B83-Z$5&gt;74, $B83-Z$5=73, $B83-Z$5=1, $B83-Z$5&lt;0),"",ROUND(($B83-Z$5)*'점수 계산기'!$C$27+Z$5*'점수 계산기'!$C$30+'점수 계산기'!$C$33,0))</f>
        <v>83</v>
      </c>
      <c r="AA83" s="59">
        <f>IF(OR($B83-AA$5&gt;74, $B83-AA$5=73, $B83-AA$5=1, $B83-AA$5&lt;0),"",ROUND(($B83-AA$5)*'점수 계산기'!$C$27+AA$5*'점수 계산기'!$C$30+'점수 계산기'!$C$33,0))</f>
        <v>83</v>
      </c>
      <c r="AB83" s="10"/>
      <c r="AC83" s="10">
        <f t="shared" si="10"/>
        <v>83</v>
      </c>
      <c r="AD83" s="10">
        <f t="shared" si="11"/>
        <v>84</v>
      </c>
      <c r="AE83" s="10" t="str">
        <f t="shared" si="12"/>
        <v>83 ~ 84</v>
      </c>
      <c r="AF83" s="10">
        <f t="shared" si="13"/>
        <v>6</v>
      </c>
      <c r="AG83" s="10">
        <f t="shared" si="13"/>
        <v>6</v>
      </c>
      <c r="AH83" s="10">
        <f t="shared" si="14"/>
        <v>6</v>
      </c>
      <c r="AI83" s="10" t="str">
        <f t="shared" si="9"/>
        <v>6등급</v>
      </c>
      <c r="AJ83" s="11" t="e">
        <f>IF(AC83=AD83,VLOOKUP(AE83,'인원 입력 기능'!$B$5:$F$102,6,0), VLOOKUP(AC83,'인원 입력 기능'!$B$5:$F$102,6,0)&amp;" ~ "&amp;VLOOKUP(AD83,'인원 입력 기능'!$B$5:$F$102,6,0))</f>
        <v>#REF!</v>
      </c>
    </row>
    <row r="84" spans="1:36" ht="21" customHeight="1" x14ac:dyDescent="0.45">
      <c r="A84" s="7"/>
      <c r="B84" s="85">
        <v>22</v>
      </c>
      <c r="C84" s="64" t="str">
        <f>IF(OR($B84-C$5&gt;74, $B84-C$5=73, $B84-C$5=1, $B84-C$5&lt;0),"",ROUND(($B84-C$5)*'점수 계산기'!$C$27+C$5*'점수 계산기'!$C$30+'점수 계산기'!$C$33,0))</f>
        <v/>
      </c>
      <c r="D84" s="52" t="str">
        <f>IF(OR($B84-D$5&gt;74, $B84-D$5=73, $B84-D$5=1, $B84-D$5&lt;0),"",ROUND(($B84-D$5)*'점수 계산기'!$C$27+D$5*'점수 계산기'!$C$30+'점수 계산기'!$C$33,0))</f>
        <v/>
      </c>
      <c r="E84" s="52" t="str">
        <f>IF(OR($B84-E$5&gt;74, $B84-E$5=73, $B84-E$5=1, $B84-E$5&lt;0),"",ROUND(($B84-E$5)*'점수 계산기'!$C$27+E$5*'점수 계산기'!$C$30+'점수 계산기'!$C$33,0))</f>
        <v/>
      </c>
      <c r="F84" s="52">
        <f>IF(OR($B84-F$5&gt;74, $B84-F$5=73, $B84-F$5=1, $B84-F$5&lt;0),"",ROUND(($B84-F$5)*'점수 계산기'!$C$27+F$5*'점수 계산기'!$C$30+'점수 계산기'!$C$33,0))</f>
        <v>83</v>
      </c>
      <c r="G84" s="52" t="str">
        <f>IF(OR($B84-G$5&gt;74, $B84-G$5=73, $B84-G$5=1, $B84-G$5&lt;0),"",ROUND(($B84-G$5)*'점수 계산기'!$C$27+G$5*'점수 계산기'!$C$30+'점수 계산기'!$C$33,0))</f>
        <v/>
      </c>
      <c r="H84" s="52">
        <f>IF(OR($B84-H$5&gt;74, $B84-H$5=73, $B84-H$5=1, $B84-H$5&lt;0),"",ROUND(($B84-H$5)*'점수 계산기'!$C$27+H$5*'점수 계산기'!$C$30+'점수 계산기'!$C$33,0))</f>
        <v>83</v>
      </c>
      <c r="I84" s="52">
        <f>IF(OR($B84-I$5&gt;74, $B84-I$5=73, $B84-I$5=1, $B84-I$5&lt;0),"",ROUND(($B84-I$5)*'점수 계산기'!$C$27+I$5*'점수 계산기'!$C$30+'점수 계산기'!$C$33,0))</f>
        <v>83</v>
      </c>
      <c r="J84" s="52">
        <f>IF(OR($B84-J$5&gt;74, $B84-J$5=73, $B84-J$5=1, $B84-J$5&lt;0),"",ROUND(($B84-J$5)*'점수 계산기'!$C$27+J$5*'점수 계산기'!$C$30+'점수 계산기'!$C$33,0))</f>
        <v>83</v>
      </c>
      <c r="K84" s="52">
        <f>IF(OR($B84-K$5&gt;74, $B84-K$5=73, $B84-K$5=1, $B84-K$5&lt;0),"",ROUND(($B84-K$5)*'점수 계산기'!$C$27+K$5*'점수 계산기'!$C$30+'점수 계산기'!$C$33,0))</f>
        <v>83</v>
      </c>
      <c r="L84" s="52">
        <f>IF(OR($B84-L$5&gt;74, $B84-L$5=73, $B84-L$5=1, $B84-L$5&lt;0),"",ROUND(($B84-L$5)*'점수 계산기'!$C$27+L$5*'점수 계산기'!$C$30+'점수 계산기'!$C$33,0))</f>
        <v>83</v>
      </c>
      <c r="M84" s="52">
        <f>IF(OR($B84-M$5&gt;74, $B84-M$5=73, $B84-M$5=1, $B84-M$5&lt;0),"",ROUND(($B84-M$5)*'점수 계산기'!$C$27+M$5*'점수 계산기'!$C$30+'점수 계산기'!$C$33,0))</f>
        <v>83</v>
      </c>
      <c r="N84" s="52">
        <f>IF(OR($B84-N$5&gt;74, $B84-N$5=73, $B84-N$5=1, $B84-N$5&lt;0),"",ROUND(($B84-N$5)*'점수 계산기'!$C$27+N$5*'점수 계산기'!$C$30+'점수 계산기'!$C$33,0))</f>
        <v>83</v>
      </c>
      <c r="O84" s="52">
        <f>IF(OR($B84-O$5&gt;74, $B84-O$5=73, $B84-O$5=1, $B84-O$5&lt;0),"",ROUND(($B84-O$5)*'점수 계산기'!$C$27+O$5*'점수 계산기'!$C$30+'점수 계산기'!$C$33,0))</f>
        <v>83</v>
      </c>
      <c r="P84" s="52">
        <f>IF(OR($B84-P$5&gt;74, $B84-P$5=73, $B84-P$5=1, $B84-P$5&lt;0),"",ROUND(($B84-P$5)*'점수 계산기'!$C$27+P$5*'점수 계산기'!$C$30+'점수 계산기'!$C$33,0))</f>
        <v>83</v>
      </c>
      <c r="Q84" s="52">
        <f>IF(OR($B84-Q$5&gt;74, $B84-Q$5=73, $B84-Q$5=1, $B84-Q$5&lt;0),"",ROUND(($B84-Q$5)*'점수 계산기'!$C$27+Q$5*'점수 계산기'!$C$30+'점수 계산기'!$C$33,0))</f>
        <v>83</v>
      </c>
      <c r="R84" s="52">
        <f>IF(OR($B84-R$5&gt;74, $B84-R$5=73, $B84-R$5=1, $B84-R$5&lt;0),"",ROUND(($B84-R$5)*'점수 계산기'!$C$27+R$5*'점수 계산기'!$C$30+'점수 계산기'!$C$33,0))</f>
        <v>83</v>
      </c>
      <c r="S84" s="52">
        <f>IF(OR($B84-S$5&gt;74, $B84-S$5=73, $B84-S$5=1, $B84-S$5&lt;0),"",ROUND(($B84-S$5)*'점수 계산기'!$C$27+S$5*'점수 계산기'!$C$30+'점수 계산기'!$C$33,0))</f>
        <v>83</v>
      </c>
      <c r="T84" s="52">
        <f>IF(OR($B84-T$5&gt;74, $B84-T$5=73, $B84-T$5=1, $B84-T$5&lt;0),"",ROUND(($B84-T$5)*'점수 계산기'!$C$27+T$5*'점수 계산기'!$C$30+'점수 계산기'!$C$33,0))</f>
        <v>83</v>
      </c>
      <c r="U84" s="52">
        <f>IF(OR($B84-U$5&gt;74, $B84-U$5=73, $B84-U$5=1, $B84-U$5&lt;0),"",ROUND(($B84-U$5)*'점수 계산기'!$C$27+U$5*'점수 계산기'!$C$30+'점수 계산기'!$C$33,0))</f>
        <v>82</v>
      </c>
      <c r="V84" s="52">
        <f>IF(OR($B84-V$5&gt;74, $B84-V$5=73, $B84-V$5=1, $B84-V$5&lt;0),"",ROUND(($B84-V$5)*'점수 계산기'!$C$27+V$5*'점수 계산기'!$C$30+'점수 계산기'!$C$33,0))</f>
        <v>82</v>
      </c>
      <c r="W84" s="52">
        <f>IF(OR($B84-W$5&gt;74, $B84-W$5=73, $B84-W$5=1, $B84-W$5&lt;0),"",ROUND(($B84-W$5)*'점수 계산기'!$C$27+W$5*'점수 계산기'!$C$30+'점수 계산기'!$C$33,0))</f>
        <v>82</v>
      </c>
      <c r="X84" s="52">
        <f>IF(OR($B84-X$5&gt;74, $B84-X$5=73, $B84-X$5=1, $B84-X$5&lt;0),"",ROUND(($B84-X$5)*'점수 계산기'!$C$27+X$5*'점수 계산기'!$C$30+'점수 계산기'!$C$33,0))</f>
        <v>82</v>
      </c>
      <c r="Y84" s="52">
        <f>IF(OR($B84-Y$5&gt;74, $B84-Y$5=73, $B84-Y$5=1, $B84-Y$5&lt;0),"",ROUND(($B84-Y$5)*'점수 계산기'!$C$27+Y$5*'점수 계산기'!$C$30+'점수 계산기'!$C$33,0))</f>
        <v>82</v>
      </c>
      <c r="Z84" s="52">
        <f>IF(OR($B84-Z$5&gt;74, $B84-Z$5=73, $B84-Z$5=1, $B84-Z$5&lt;0),"",ROUND(($B84-Z$5)*'점수 계산기'!$C$27+Z$5*'점수 계산기'!$C$30+'점수 계산기'!$C$33,0))</f>
        <v>82</v>
      </c>
      <c r="AA84" s="59">
        <f>IF(OR($B84-AA$5&gt;74, $B84-AA$5=73, $B84-AA$5=1, $B84-AA$5&lt;0),"",ROUND(($B84-AA$5)*'점수 계산기'!$C$27+AA$5*'점수 계산기'!$C$30+'점수 계산기'!$C$33,0))</f>
        <v>82</v>
      </c>
      <c r="AB84" s="10"/>
      <c r="AC84" s="10">
        <f t="shared" si="10"/>
        <v>82</v>
      </c>
      <c r="AD84" s="10">
        <f t="shared" si="11"/>
        <v>83</v>
      </c>
      <c r="AE84" s="10" t="str">
        <f t="shared" si="12"/>
        <v>82 ~ 83</v>
      </c>
      <c r="AF84" s="10">
        <f t="shared" si="13"/>
        <v>6</v>
      </c>
      <c r="AG84" s="10">
        <f t="shared" si="13"/>
        <v>6</v>
      </c>
      <c r="AH84" s="10">
        <f t="shared" si="14"/>
        <v>6</v>
      </c>
      <c r="AI84" s="10" t="str">
        <f t="shared" si="9"/>
        <v>6등급</v>
      </c>
      <c r="AJ84" s="11" t="e">
        <f>IF(AC84=AD84,VLOOKUP(AE84,'인원 입력 기능'!$B$5:$F$102,6,0), VLOOKUP(AC84,'인원 입력 기능'!$B$5:$F$102,6,0)&amp;" ~ "&amp;VLOOKUP(AD84,'인원 입력 기능'!$B$5:$F$102,6,0))</f>
        <v>#REF!</v>
      </c>
    </row>
    <row r="85" spans="1:36" ht="21" customHeight="1" x14ac:dyDescent="0.45">
      <c r="A85" s="7"/>
      <c r="B85" s="85">
        <v>21</v>
      </c>
      <c r="C85" s="64" t="str">
        <f>IF(OR($B85-C$5&gt;74, $B85-C$5=73, $B85-C$5=1, $B85-C$5&lt;0),"",ROUND(($B85-C$5)*'점수 계산기'!$C$27+C$5*'점수 계산기'!$C$30+'점수 계산기'!$C$33,0))</f>
        <v/>
      </c>
      <c r="D85" s="52" t="str">
        <f>IF(OR($B85-D$5&gt;74, $B85-D$5=73, $B85-D$5=1, $B85-D$5&lt;0),"",ROUND(($B85-D$5)*'점수 계산기'!$C$27+D$5*'점수 계산기'!$C$30+'점수 계산기'!$C$33,0))</f>
        <v/>
      </c>
      <c r="E85" s="52" t="str">
        <f>IF(OR($B85-E$5&gt;74, $B85-E$5=73, $B85-E$5=1, $B85-E$5&lt;0),"",ROUND(($B85-E$5)*'점수 계산기'!$C$27+E$5*'점수 계산기'!$C$30+'점수 계산기'!$C$33,0))</f>
        <v/>
      </c>
      <c r="F85" s="52" t="str">
        <f>IF(OR($B85-F$5&gt;74, $B85-F$5=73, $B85-F$5=1, $B85-F$5&lt;0),"",ROUND(($B85-F$5)*'점수 계산기'!$C$27+F$5*'점수 계산기'!$C$30+'점수 계산기'!$C$33,0))</f>
        <v/>
      </c>
      <c r="G85" s="52">
        <f>IF(OR($B85-G$5&gt;74, $B85-G$5=73, $B85-G$5=1, $B85-G$5&lt;0),"",ROUND(($B85-G$5)*'점수 계산기'!$C$27+G$5*'점수 계산기'!$C$30+'점수 계산기'!$C$33,0))</f>
        <v>83</v>
      </c>
      <c r="H85" s="52" t="str">
        <f>IF(OR($B85-H$5&gt;74, $B85-H$5=73, $B85-H$5=1, $B85-H$5&lt;0),"",ROUND(($B85-H$5)*'점수 계산기'!$C$27+H$5*'점수 계산기'!$C$30+'점수 계산기'!$C$33,0))</f>
        <v/>
      </c>
      <c r="I85" s="52">
        <f>IF(OR($B85-I$5&gt;74, $B85-I$5=73, $B85-I$5=1, $B85-I$5&lt;0),"",ROUND(($B85-I$5)*'점수 계산기'!$C$27+I$5*'점수 계산기'!$C$30+'점수 계산기'!$C$33,0))</f>
        <v>82</v>
      </c>
      <c r="J85" s="52">
        <f>IF(OR($B85-J$5&gt;74, $B85-J$5=73, $B85-J$5=1, $B85-J$5&lt;0),"",ROUND(($B85-J$5)*'점수 계산기'!$C$27+J$5*'점수 계산기'!$C$30+'점수 계산기'!$C$33,0))</f>
        <v>82</v>
      </c>
      <c r="K85" s="52">
        <f>IF(OR($B85-K$5&gt;74, $B85-K$5=73, $B85-K$5=1, $B85-K$5&lt;0),"",ROUND(($B85-K$5)*'점수 계산기'!$C$27+K$5*'점수 계산기'!$C$30+'점수 계산기'!$C$33,0))</f>
        <v>82</v>
      </c>
      <c r="L85" s="52">
        <f>IF(OR($B85-L$5&gt;74, $B85-L$5=73, $B85-L$5=1, $B85-L$5&lt;0),"",ROUND(($B85-L$5)*'점수 계산기'!$C$27+L$5*'점수 계산기'!$C$30+'점수 계산기'!$C$33,0))</f>
        <v>82</v>
      </c>
      <c r="M85" s="52">
        <f>IF(OR($B85-M$5&gt;74, $B85-M$5=73, $B85-M$5=1, $B85-M$5&lt;0),"",ROUND(($B85-M$5)*'점수 계산기'!$C$27+M$5*'점수 계산기'!$C$30+'점수 계산기'!$C$33,0))</f>
        <v>82</v>
      </c>
      <c r="N85" s="52">
        <f>IF(OR($B85-N$5&gt;74, $B85-N$5=73, $B85-N$5=1, $B85-N$5&lt;0),"",ROUND(($B85-N$5)*'점수 계산기'!$C$27+N$5*'점수 계산기'!$C$30+'점수 계산기'!$C$33,0))</f>
        <v>82</v>
      </c>
      <c r="O85" s="52">
        <f>IF(OR($B85-O$5&gt;74, $B85-O$5=73, $B85-O$5=1, $B85-O$5&lt;0),"",ROUND(($B85-O$5)*'점수 계산기'!$C$27+O$5*'점수 계산기'!$C$30+'점수 계산기'!$C$33,0))</f>
        <v>82</v>
      </c>
      <c r="P85" s="52">
        <f>IF(OR($B85-P$5&gt;74, $B85-P$5=73, $B85-P$5=1, $B85-P$5&lt;0),"",ROUND(($B85-P$5)*'점수 계산기'!$C$27+P$5*'점수 계산기'!$C$30+'점수 계산기'!$C$33,0))</f>
        <v>82</v>
      </c>
      <c r="Q85" s="52">
        <f>IF(OR($B85-Q$5&gt;74, $B85-Q$5=73, $B85-Q$5=1, $B85-Q$5&lt;0),"",ROUND(($B85-Q$5)*'점수 계산기'!$C$27+Q$5*'점수 계산기'!$C$30+'점수 계산기'!$C$33,0))</f>
        <v>82</v>
      </c>
      <c r="R85" s="52">
        <f>IF(OR($B85-R$5&gt;74, $B85-R$5=73, $B85-R$5=1, $B85-R$5&lt;0),"",ROUND(($B85-R$5)*'점수 계산기'!$C$27+R$5*'점수 계산기'!$C$30+'점수 계산기'!$C$33,0))</f>
        <v>82</v>
      </c>
      <c r="S85" s="52">
        <f>IF(OR($B85-S$5&gt;74, $B85-S$5=73, $B85-S$5=1, $B85-S$5&lt;0),"",ROUND(($B85-S$5)*'점수 계산기'!$C$27+S$5*'점수 계산기'!$C$30+'점수 계산기'!$C$33,0))</f>
        <v>82</v>
      </c>
      <c r="T85" s="52">
        <f>IF(OR($B85-T$5&gt;74, $B85-T$5=73, $B85-T$5=1, $B85-T$5&lt;0),"",ROUND(($B85-T$5)*'점수 계산기'!$C$27+T$5*'점수 계산기'!$C$30+'점수 계산기'!$C$33,0))</f>
        <v>82</v>
      </c>
      <c r="U85" s="52">
        <f>IF(OR($B85-U$5&gt;74, $B85-U$5=73, $B85-U$5=1, $B85-U$5&lt;0),"",ROUND(($B85-U$5)*'점수 계산기'!$C$27+U$5*'점수 계산기'!$C$30+'점수 계산기'!$C$33,0))</f>
        <v>82</v>
      </c>
      <c r="V85" s="52">
        <f>IF(OR($B85-V$5&gt;74, $B85-V$5=73, $B85-V$5=1, $B85-V$5&lt;0),"",ROUND(($B85-V$5)*'점수 계산기'!$C$27+V$5*'점수 계산기'!$C$30+'점수 계산기'!$C$33,0))</f>
        <v>82</v>
      </c>
      <c r="W85" s="52">
        <f>IF(OR($B85-W$5&gt;74, $B85-W$5=73, $B85-W$5=1, $B85-W$5&lt;0),"",ROUND(($B85-W$5)*'점수 계산기'!$C$27+W$5*'점수 계산기'!$C$30+'점수 계산기'!$C$33,0))</f>
        <v>82</v>
      </c>
      <c r="X85" s="52">
        <f>IF(OR($B85-X$5&gt;74, $B85-X$5=73, $B85-X$5=1, $B85-X$5&lt;0),"",ROUND(($B85-X$5)*'점수 계산기'!$C$27+X$5*'점수 계산기'!$C$30+'점수 계산기'!$C$33,0))</f>
        <v>81</v>
      </c>
      <c r="Y85" s="52">
        <f>IF(OR($B85-Y$5&gt;74, $B85-Y$5=73, $B85-Y$5=1, $B85-Y$5&lt;0),"",ROUND(($B85-Y$5)*'점수 계산기'!$C$27+Y$5*'점수 계산기'!$C$30+'점수 계산기'!$C$33,0))</f>
        <v>81</v>
      </c>
      <c r="Z85" s="52">
        <f>IF(OR($B85-Z$5&gt;74, $B85-Z$5=73, $B85-Z$5=1, $B85-Z$5&lt;0),"",ROUND(($B85-Z$5)*'점수 계산기'!$C$27+Z$5*'점수 계산기'!$C$30+'점수 계산기'!$C$33,0))</f>
        <v>81</v>
      </c>
      <c r="AA85" s="59">
        <f>IF(OR($B85-AA$5&gt;74, $B85-AA$5=73, $B85-AA$5=1, $B85-AA$5&lt;0),"",ROUND(($B85-AA$5)*'점수 계산기'!$C$27+AA$5*'점수 계산기'!$C$30+'점수 계산기'!$C$33,0))</f>
        <v>81</v>
      </c>
      <c r="AB85" s="10"/>
      <c r="AC85" s="10">
        <f t="shared" si="10"/>
        <v>81</v>
      </c>
      <c r="AD85" s="10">
        <f t="shared" si="11"/>
        <v>83</v>
      </c>
      <c r="AE85" s="10" t="str">
        <f t="shared" si="12"/>
        <v>81 ~ 83</v>
      </c>
      <c r="AF85" s="10">
        <f t="shared" si="13"/>
        <v>6</v>
      </c>
      <c r="AG85" s="10">
        <f t="shared" si="13"/>
        <v>6</v>
      </c>
      <c r="AH85" s="10">
        <f t="shared" si="14"/>
        <v>6</v>
      </c>
      <c r="AI85" s="10" t="str">
        <f t="shared" si="9"/>
        <v>6등급</v>
      </c>
      <c r="AJ85" s="11" t="e">
        <f>IF(AC85=AD85,VLOOKUP(AE85,'인원 입력 기능'!$B$5:$F$102,6,0), VLOOKUP(AC85,'인원 입력 기능'!$B$5:$F$102,6,0)&amp;" ~ "&amp;VLOOKUP(AD85,'인원 입력 기능'!$B$5:$F$102,6,0))</f>
        <v>#REF!</v>
      </c>
    </row>
    <row r="86" spans="1:36" ht="21" customHeight="1" x14ac:dyDescent="0.45">
      <c r="A86" s="7"/>
      <c r="B86" s="81">
        <v>20</v>
      </c>
      <c r="C86" s="60" t="str">
        <f>IF(OR($B86-C$5&gt;74, $B86-C$5=73, $B86-C$5=1, $B86-C$5&lt;0),"",ROUND(($B86-C$5)*'점수 계산기'!$C$27+C$5*'점수 계산기'!$C$30+'점수 계산기'!$C$33,0))</f>
        <v/>
      </c>
      <c r="D86" s="48" t="str">
        <f>IF(OR($B86-D$5&gt;74, $B86-D$5=73, $B86-D$5=1, $B86-D$5&lt;0),"",ROUND(($B86-D$5)*'점수 계산기'!$C$27+D$5*'점수 계산기'!$C$30+'점수 계산기'!$C$33,0))</f>
        <v/>
      </c>
      <c r="E86" s="48" t="str">
        <f>IF(OR($B86-E$5&gt;74, $B86-E$5=73, $B86-E$5=1, $B86-E$5&lt;0),"",ROUND(($B86-E$5)*'점수 계산기'!$C$27+E$5*'점수 계산기'!$C$30+'점수 계산기'!$C$33,0))</f>
        <v/>
      </c>
      <c r="F86" s="48" t="str">
        <f>IF(OR($B86-F$5&gt;74, $B86-F$5=73, $B86-F$5=1, $B86-F$5&lt;0),"",ROUND(($B86-F$5)*'점수 계산기'!$C$27+F$5*'점수 계산기'!$C$30+'점수 계산기'!$C$33,0))</f>
        <v/>
      </c>
      <c r="G86" s="48" t="str">
        <f>IF(OR($B86-G$5&gt;74, $B86-G$5=73, $B86-G$5=1, $B86-G$5&lt;0),"",ROUND(($B86-G$5)*'점수 계산기'!$C$27+G$5*'점수 계산기'!$C$30+'점수 계산기'!$C$33,0))</f>
        <v/>
      </c>
      <c r="H86" s="48">
        <f>IF(OR($B86-H$5&gt;74, $B86-H$5=73, $B86-H$5=1, $B86-H$5&lt;0),"",ROUND(($B86-H$5)*'점수 계산기'!$C$27+H$5*'점수 계산기'!$C$30+'점수 계산기'!$C$33,0))</f>
        <v>82</v>
      </c>
      <c r="I86" s="48" t="str">
        <f>IF(OR($B86-I$5&gt;74, $B86-I$5=73, $B86-I$5=1, $B86-I$5&lt;0),"",ROUND(($B86-I$5)*'점수 계산기'!$C$27+I$5*'점수 계산기'!$C$30+'점수 계산기'!$C$33,0))</f>
        <v/>
      </c>
      <c r="J86" s="48">
        <f>IF(OR($B86-J$5&gt;74, $B86-J$5=73, $B86-J$5=1, $B86-J$5&lt;0),"",ROUND(($B86-J$5)*'점수 계산기'!$C$27+J$5*'점수 계산기'!$C$30+'점수 계산기'!$C$33,0))</f>
        <v>82</v>
      </c>
      <c r="K86" s="48">
        <f>IF(OR($B86-K$5&gt;74, $B86-K$5=73, $B86-K$5=1, $B86-K$5&lt;0),"",ROUND(($B86-K$5)*'점수 계산기'!$C$27+K$5*'점수 계산기'!$C$30+'점수 계산기'!$C$33,0))</f>
        <v>82</v>
      </c>
      <c r="L86" s="48">
        <f>IF(OR($B86-L$5&gt;74, $B86-L$5=73, $B86-L$5=1, $B86-L$5&lt;0),"",ROUND(($B86-L$5)*'점수 계산기'!$C$27+L$5*'점수 계산기'!$C$30+'점수 계산기'!$C$33,0))</f>
        <v>81</v>
      </c>
      <c r="M86" s="48">
        <f>IF(OR($B86-M$5&gt;74, $B86-M$5=73, $B86-M$5=1, $B86-M$5&lt;0),"",ROUND(($B86-M$5)*'점수 계산기'!$C$27+M$5*'점수 계산기'!$C$30+'점수 계산기'!$C$33,0))</f>
        <v>81</v>
      </c>
      <c r="N86" s="48">
        <f>IF(OR($B86-N$5&gt;74, $B86-N$5=73, $B86-N$5=1, $B86-N$5&lt;0),"",ROUND(($B86-N$5)*'점수 계산기'!$C$27+N$5*'점수 계산기'!$C$30+'점수 계산기'!$C$33,0))</f>
        <v>81</v>
      </c>
      <c r="O86" s="48">
        <f>IF(OR($B86-O$5&gt;74, $B86-O$5=73, $B86-O$5=1, $B86-O$5&lt;0),"",ROUND(($B86-O$5)*'점수 계산기'!$C$27+O$5*'점수 계산기'!$C$30+'점수 계산기'!$C$33,0))</f>
        <v>81</v>
      </c>
      <c r="P86" s="48">
        <f>IF(OR($B86-P$5&gt;74, $B86-P$5=73, $B86-P$5=1, $B86-P$5&lt;0),"",ROUND(($B86-P$5)*'점수 계산기'!$C$27+P$5*'점수 계산기'!$C$30+'점수 계산기'!$C$33,0))</f>
        <v>81</v>
      </c>
      <c r="Q86" s="48">
        <f>IF(OR($B86-Q$5&gt;74, $B86-Q$5=73, $B86-Q$5=1, $B86-Q$5&lt;0),"",ROUND(($B86-Q$5)*'점수 계산기'!$C$27+Q$5*'점수 계산기'!$C$30+'점수 계산기'!$C$33,0))</f>
        <v>81</v>
      </c>
      <c r="R86" s="48">
        <f>IF(OR($B86-R$5&gt;74, $B86-R$5=73, $B86-R$5=1, $B86-R$5&lt;0),"",ROUND(($B86-R$5)*'점수 계산기'!$C$27+R$5*'점수 계산기'!$C$30+'점수 계산기'!$C$33,0))</f>
        <v>81</v>
      </c>
      <c r="S86" s="48">
        <f>IF(OR($B86-S$5&gt;74, $B86-S$5=73, $B86-S$5=1, $B86-S$5&lt;0),"",ROUND(($B86-S$5)*'점수 계산기'!$C$27+S$5*'점수 계산기'!$C$30+'점수 계산기'!$C$33,0))</f>
        <v>81</v>
      </c>
      <c r="T86" s="48">
        <f>IF(OR($B86-T$5&gt;74, $B86-T$5=73, $B86-T$5=1, $B86-T$5&lt;0),"",ROUND(($B86-T$5)*'점수 계산기'!$C$27+T$5*'점수 계산기'!$C$30+'점수 계산기'!$C$33,0))</f>
        <v>81</v>
      </c>
      <c r="U86" s="48">
        <f>IF(OR($B86-U$5&gt;74, $B86-U$5=73, $B86-U$5=1, $B86-U$5&lt;0),"",ROUND(($B86-U$5)*'점수 계산기'!$C$27+U$5*'점수 계산기'!$C$30+'점수 계산기'!$C$33,0))</f>
        <v>81</v>
      </c>
      <c r="V86" s="48">
        <f>IF(OR($B86-V$5&gt;74, $B86-V$5=73, $B86-V$5=1, $B86-V$5&lt;0),"",ROUND(($B86-V$5)*'점수 계산기'!$C$27+V$5*'점수 계산기'!$C$30+'점수 계산기'!$C$33,0))</f>
        <v>81</v>
      </c>
      <c r="W86" s="48">
        <f>IF(OR($B86-W$5&gt;74, $B86-W$5=73, $B86-W$5=1, $B86-W$5&lt;0),"",ROUND(($B86-W$5)*'점수 계산기'!$C$27+W$5*'점수 계산기'!$C$30+'점수 계산기'!$C$33,0))</f>
        <v>81</v>
      </c>
      <c r="X86" s="48">
        <f>IF(OR($B86-X$5&gt;74, $B86-X$5=73, $B86-X$5=1, $B86-X$5&lt;0),"",ROUND(($B86-X$5)*'점수 계산기'!$C$27+X$5*'점수 계산기'!$C$30+'점수 계산기'!$C$33,0))</f>
        <v>81</v>
      </c>
      <c r="Y86" s="48">
        <f>IF(OR($B86-Y$5&gt;74, $B86-Y$5=73, $B86-Y$5=1, $B86-Y$5&lt;0),"",ROUND(($B86-Y$5)*'점수 계산기'!$C$27+Y$5*'점수 계산기'!$C$30+'점수 계산기'!$C$33,0))</f>
        <v>81</v>
      </c>
      <c r="Z86" s="48">
        <f>IF(OR($B86-Z$5&gt;74, $B86-Z$5=73, $B86-Z$5=1, $B86-Z$5&lt;0),"",ROUND(($B86-Z$5)*'점수 계산기'!$C$27+Z$5*'점수 계산기'!$C$30+'점수 계산기'!$C$33,0))</f>
        <v>81</v>
      </c>
      <c r="AA86" s="55">
        <f>IF(OR($B86-AA$5&gt;74, $B86-AA$5=73, $B86-AA$5=1, $B86-AA$5&lt;0),"",ROUND(($B86-AA$5)*'점수 계산기'!$C$27+AA$5*'점수 계산기'!$C$30+'점수 계산기'!$C$33,0))</f>
        <v>80</v>
      </c>
      <c r="AB86" s="10"/>
      <c r="AC86" s="10">
        <f t="shared" si="10"/>
        <v>80</v>
      </c>
      <c r="AD86" s="10">
        <f t="shared" si="11"/>
        <v>82</v>
      </c>
      <c r="AE86" s="10" t="str">
        <f t="shared" si="12"/>
        <v>80 ~ 82</v>
      </c>
      <c r="AF86" s="10">
        <f t="shared" si="13"/>
        <v>6</v>
      </c>
      <c r="AG86" s="10">
        <f t="shared" si="13"/>
        <v>6</v>
      </c>
      <c r="AH86" s="10">
        <f t="shared" si="14"/>
        <v>6</v>
      </c>
      <c r="AI86" s="10" t="str">
        <f t="shared" si="9"/>
        <v>6등급</v>
      </c>
      <c r="AJ86" s="11" t="e">
        <f>IF(AC86=AD86,VLOOKUP(AE86,'인원 입력 기능'!$B$5:$F$102,6,0), VLOOKUP(AC86,'인원 입력 기능'!$B$5:$F$102,6,0)&amp;" ~ "&amp;VLOOKUP(AD86,'인원 입력 기능'!$B$5:$F$102,6,0))</f>
        <v>#REF!</v>
      </c>
    </row>
    <row r="87" spans="1:36" ht="21" customHeight="1" x14ac:dyDescent="0.45">
      <c r="A87" s="7"/>
      <c r="B87" s="81">
        <v>19</v>
      </c>
      <c r="C87" s="60" t="str">
        <f>IF(OR($B87-C$5&gt;74, $B87-C$5=73, $B87-C$5=1, $B87-C$5&lt;0),"",ROUND(($B87-C$5)*'점수 계산기'!$C$27+C$5*'점수 계산기'!$C$30+'점수 계산기'!$C$33,0))</f>
        <v/>
      </c>
      <c r="D87" s="48" t="str">
        <f>IF(OR($B87-D$5&gt;74, $B87-D$5=73, $B87-D$5=1, $B87-D$5&lt;0),"",ROUND(($B87-D$5)*'점수 계산기'!$C$27+D$5*'점수 계산기'!$C$30+'점수 계산기'!$C$33,0))</f>
        <v/>
      </c>
      <c r="E87" s="48" t="str">
        <f>IF(OR($B87-E$5&gt;74, $B87-E$5=73, $B87-E$5=1, $B87-E$5&lt;0),"",ROUND(($B87-E$5)*'점수 계산기'!$C$27+E$5*'점수 계산기'!$C$30+'점수 계산기'!$C$33,0))</f>
        <v/>
      </c>
      <c r="F87" s="48" t="str">
        <f>IF(OR($B87-F$5&gt;74, $B87-F$5=73, $B87-F$5=1, $B87-F$5&lt;0),"",ROUND(($B87-F$5)*'점수 계산기'!$C$27+F$5*'점수 계산기'!$C$30+'점수 계산기'!$C$33,0))</f>
        <v/>
      </c>
      <c r="G87" s="48" t="str">
        <f>IF(OR($B87-G$5&gt;74, $B87-G$5=73, $B87-G$5=1, $B87-G$5&lt;0),"",ROUND(($B87-G$5)*'점수 계산기'!$C$27+G$5*'점수 계산기'!$C$30+'점수 계산기'!$C$33,0))</f>
        <v/>
      </c>
      <c r="H87" s="48" t="str">
        <f>IF(OR($B87-H$5&gt;74, $B87-H$5=73, $B87-H$5=1, $B87-H$5&lt;0),"",ROUND(($B87-H$5)*'점수 계산기'!$C$27+H$5*'점수 계산기'!$C$30+'점수 계산기'!$C$33,0))</f>
        <v/>
      </c>
      <c r="I87" s="48">
        <f>IF(OR($B87-I$5&gt;74, $B87-I$5=73, $B87-I$5=1, $B87-I$5&lt;0),"",ROUND(($B87-I$5)*'점수 계산기'!$C$27+I$5*'점수 계산기'!$C$30+'점수 계산기'!$C$33,0))</f>
        <v>81</v>
      </c>
      <c r="J87" s="48" t="str">
        <f>IF(OR($B87-J$5&gt;74, $B87-J$5=73, $B87-J$5=1, $B87-J$5&lt;0),"",ROUND(($B87-J$5)*'점수 계산기'!$C$27+J$5*'점수 계산기'!$C$30+'점수 계산기'!$C$33,0))</f>
        <v/>
      </c>
      <c r="K87" s="48">
        <f>IF(OR($B87-K$5&gt;74, $B87-K$5=73, $B87-K$5=1, $B87-K$5&lt;0),"",ROUND(($B87-K$5)*'점수 계산기'!$C$27+K$5*'점수 계산기'!$C$30+'점수 계산기'!$C$33,0))</f>
        <v>81</v>
      </c>
      <c r="L87" s="48">
        <f>IF(OR($B87-L$5&gt;74, $B87-L$5=73, $B87-L$5=1, $B87-L$5&lt;0),"",ROUND(($B87-L$5)*'점수 계산기'!$C$27+L$5*'점수 계산기'!$C$30+'점수 계산기'!$C$33,0))</f>
        <v>81</v>
      </c>
      <c r="M87" s="48">
        <f>IF(OR($B87-M$5&gt;74, $B87-M$5=73, $B87-M$5=1, $B87-M$5&lt;0),"",ROUND(($B87-M$5)*'점수 계산기'!$C$27+M$5*'점수 계산기'!$C$30+'점수 계산기'!$C$33,0))</f>
        <v>81</v>
      </c>
      <c r="N87" s="48">
        <f>IF(OR($B87-N$5&gt;74, $B87-N$5=73, $B87-N$5=1, $B87-N$5&lt;0),"",ROUND(($B87-N$5)*'점수 계산기'!$C$27+N$5*'점수 계산기'!$C$30+'점수 계산기'!$C$33,0))</f>
        <v>81</v>
      </c>
      <c r="O87" s="48">
        <f>IF(OR($B87-O$5&gt;74, $B87-O$5=73, $B87-O$5=1, $B87-O$5&lt;0),"",ROUND(($B87-O$5)*'점수 계산기'!$C$27+O$5*'점수 계산기'!$C$30+'점수 계산기'!$C$33,0))</f>
        <v>80</v>
      </c>
      <c r="P87" s="48">
        <f>IF(OR($B87-P$5&gt;74, $B87-P$5=73, $B87-P$5=1, $B87-P$5&lt;0),"",ROUND(($B87-P$5)*'점수 계산기'!$C$27+P$5*'점수 계산기'!$C$30+'점수 계산기'!$C$33,0))</f>
        <v>80</v>
      </c>
      <c r="Q87" s="48">
        <f>IF(OR($B87-Q$5&gt;74, $B87-Q$5=73, $B87-Q$5=1, $B87-Q$5&lt;0),"",ROUND(($B87-Q$5)*'점수 계산기'!$C$27+Q$5*'점수 계산기'!$C$30+'점수 계산기'!$C$33,0))</f>
        <v>80</v>
      </c>
      <c r="R87" s="48">
        <f>IF(OR($B87-R$5&gt;74, $B87-R$5=73, $B87-R$5=1, $B87-R$5&lt;0),"",ROUND(($B87-R$5)*'점수 계산기'!$C$27+R$5*'점수 계산기'!$C$30+'점수 계산기'!$C$33,0))</f>
        <v>80</v>
      </c>
      <c r="S87" s="48">
        <f>IF(OR($B87-S$5&gt;74, $B87-S$5=73, $B87-S$5=1, $B87-S$5&lt;0),"",ROUND(($B87-S$5)*'점수 계산기'!$C$27+S$5*'점수 계산기'!$C$30+'점수 계산기'!$C$33,0))</f>
        <v>80</v>
      </c>
      <c r="T87" s="48">
        <f>IF(OR($B87-T$5&gt;74, $B87-T$5=73, $B87-T$5=1, $B87-T$5&lt;0),"",ROUND(($B87-T$5)*'점수 계산기'!$C$27+T$5*'점수 계산기'!$C$30+'점수 계산기'!$C$33,0))</f>
        <v>80</v>
      </c>
      <c r="U87" s="48">
        <f>IF(OR($B87-U$5&gt;74, $B87-U$5=73, $B87-U$5=1, $B87-U$5&lt;0),"",ROUND(($B87-U$5)*'점수 계산기'!$C$27+U$5*'점수 계산기'!$C$30+'점수 계산기'!$C$33,0))</f>
        <v>80</v>
      </c>
      <c r="V87" s="48">
        <f>IF(OR($B87-V$5&gt;74, $B87-V$5=73, $B87-V$5=1, $B87-V$5&lt;0),"",ROUND(($B87-V$5)*'점수 계산기'!$C$27+V$5*'점수 계산기'!$C$30+'점수 계산기'!$C$33,0))</f>
        <v>80</v>
      </c>
      <c r="W87" s="48">
        <f>IF(OR($B87-W$5&gt;74, $B87-W$5=73, $B87-W$5=1, $B87-W$5&lt;0),"",ROUND(($B87-W$5)*'점수 계산기'!$C$27+W$5*'점수 계산기'!$C$30+'점수 계산기'!$C$33,0))</f>
        <v>80</v>
      </c>
      <c r="X87" s="48">
        <f>IF(OR($B87-X$5&gt;74, $B87-X$5=73, $B87-X$5=1, $B87-X$5&lt;0),"",ROUND(($B87-X$5)*'점수 계산기'!$C$27+X$5*'점수 계산기'!$C$30+'점수 계산기'!$C$33,0))</f>
        <v>80</v>
      </c>
      <c r="Y87" s="48">
        <f>IF(OR($B87-Y$5&gt;74, $B87-Y$5=73, $B87-Y$5=1, $B87-Y$5&lt;0),"",ROUND(($B87-Y$5)*'점수 계산기'!$C$27+Y$5*'점수 계산기'!$C$30+'점수 계산기'!$C$33,0))</f>
        <v>80</v>
      </c>
      <c r="Z87" s="48">
        <f>IF(OR($B87-Z$5&gt;74, $B87-Z$5=73, $B87-Z$5=1, $B87-Z$5&lt;0),"",ROUND(($B87-Z$5)*'점수 계산기'!$C$27+Z$5*'점수 계산기'!$C$30+'점수 계산기'!$C$33,0))</f>
        <v>80</v>
      </c>
      <c r="AA87" s="55">
        <f>IF(OR($B87-AA$5&gt;74, $B87-AA$5=73, $B87-AA$5=1, $B87-AA$5&lt;0),"",ROUND(($B87-AA$5)*'점수 계산기'!$C$27+AA$5*'점수 계산기'!$C$30+'점수 계산기'!$C$33,0))</f>
        <v>80</v>
      </c>
      <c r="AB87" s="10"/>
      <c r="AC87" s="10">
        <f t="shared" si="10"/>
        <v>80</v>
      </c>
      <c r="AD87" s="10">
        <f t="shared" si="11"/>
        <v>81</v>
      </c>
      <c r="AE87" s="10" t="str">
        <f t="shared" si="12"/>
        <v>80 ~ 81</v>
      </c>
      <c r="AF87" s="10">
        <f t="shared" si="13"/>
        <v>6</v>
      </c>
      <c r="AG87" s="10">
        <f t="shared" si="13"/>
        <v>6</v>
      </c>
      <c r="AH87" s="10">
        <f t="shared" si="14"/>
        <v>6</v>
      </c>
      <c r="AI87" s="10" t="str">
        <f t="shared" si="9"/>
        <v>6등급</v>
      </c>
      <c r="AJ87" s="11" t="e">
        <f>IF(AC87=AD87,VLOOKUP(AE87,'인원 입력 기능'!$B$5:$F$102,6,0), VLOOKUP(AC87,'인원 입력 기능'!$B$5:$F$102,6,0)&amp;" ~ "&amp;VLOOKUP(AD87,'인원 입력 기능'!$B$5:$F$102,6,0))</f>
        <v>#REF!</v>
      </c>
    </row>
    <row r="88" spans="1:36" ht="21" customHeight="1" x14ac:dyDescent="0.45">
      <c r="A88" s="7"/>
      <c r="B88" s="81">
        <v>18</v>
      </c>
      <c r="C88" s="60" t="str">
        <f>IF(OR($B88-C$5&gt;74, $B88-C$5=73, $B88-C$5=1, $B88-C$5&lt;0),"",ROUND(($B88-C$5)*'점수 계산기'!$C$27+C$5*'점수 계산기'!$C$30+'점수 계산기'!$C$33,0))</f>
        <v/>
      </c>
      <c r="D88" s="48" t="str">
        <f>IF(OR($B88-D$5&gt;74, $B88-D$5=73, $B88-D$5=1, $B88-D$5&lt;0),"",ROUND(($B88-D$5)*'점수 계산기'!$C$27+D$5*'점수 계산기'!$C$30+'점수 계산기'!$C$33,0))</f>
        <v/>
      </c>
      <c r="E88" s="48" t="str">
        <f>IF(OR($B88-E$5&gt;74, $B88-E$5=73, $B88-E$5=1, $B88-E$5&lt;0),"",ROUND(($B88-E$5)*'점수 계산기'!$C$27+E$5*'점수 계산기'!$C$30+'점수 계산기'!$C$33,0))</f>
        <v/>
      </c>
      <c r="F88" s="48" t="str">
        <f>IF(OR($B88-F$5&gt;74, $B88-F$5=73, $B88-F$5=1, $B88-F$5&lt;0),"",ROUND(($B88-F$5)*'점수 계산기'!$C$27+F$5*'점수 계산기'!$C$30+'점수 계산기'!$C$33,0))</f>
        <v/>
      </c>
      <c r="G88" s="48" t="str">
        <f>IF(OR($B88-G$5&gt;74, $B88-G$5=73, $B88-G$5=1, $B88-G$5&lt;0),"",ROUND(($B88-G$5)*'점수 계산기'!$C$27+G$5*'점수 계산기'!$C$30+'점수 계산기'!$C$33,0))</f>
        <v/>
      </c>
      <c r="H88" s="48" t="str">
        <f>IF(OR($B88-H$5&gt;74, $B88-H$5=73, $B88-H$5=1, $B88-H$5&lt;0),"",ROUND(($B88-H$5)*'점수 계산기'!$C$27+H$5*'점수 계산기'!$C$30+'점수 계산기'!$C$33,0))</f>
        <v/>
      </c>
      <c r="I88" s="48" t="str">
        <f>IF(OR($B88-I$5&gt;74, $B88-I$5=73, $B88-I$5=1, $B88-I$5&lt;0),"",ROUND(($B88-I$5)*'점수 계산기'!$C$27+I$5*'점수 계산기'!$C$30+'점수 계산기'!$C$33,0))</f>
        <v/>
      </c>
      <c r="J88" s="48">
        <f>IF(OR($B88-J$5&gt;74, $B88-J$5=73, $B88-J$5=1, $B88-J$5&lt;0),"",ROUND(($B88-J$5)*'점수 계산기'!$C$27+J$5*'점수 계산기'!$C$30+'점수 계산기'!$C$33,0))</f>
        <v>80</v>
      </c>
      <c r="K88" s="48" t="str">
        <f>IF(OR($B88-K$5&gt;74, $B88-K$5=73, $B88-K$5=1, $B88-K$5&lt;0),"",ROUND(($B88-K$5)*'점수 계산기'!$C$27+K$5*'점수 계산기'!$C$30+'점수 계산기'!$C$33,0))</f>
        <v/>
      </c>
      <c r="L88" s="48">
        <f>IF(OR($B88-L$5&gt;74, $B88-L$5=73, $B88-L$5=1, $B88-L$5&lt;0),"",ROUND(($B88-L$5)*'점수 계산기'!$C$27+L$5*'점수 계산기'!$C$30+'점수 계산기'!$C$33,0))</f>
        <v>80</v>
      </c>
      <c r="M88" s="48">
        <f>IF(OR($B88-M$5&gt;74, $B88-M$5=73, $B88-M$5=1, $B88-M$5&lt;0),"",ROUND(($B88-M$5)*'점수 계산기'!$C$27+M$5*'점수 계산기'!$C$30+'점수 계산기'!$C$33,0))</f>
        <v>80</v>
      </c>
      <c r="N88" s="48">
        <f>IF(OR($B88-N$5&gt;74, $B88-N$5=73, $B88-N$5=1, $B88-N$5&lt;0),"",ROUND(($B88-N$5)*'점수 계산기'!$C$27+N$5*'점수 계산기'!$C$30+'점수 계산기'!$C$33,0))</f>
        <v>80</v>
      </c>
      <c r="O88" s="48">
        <f>IF(OR($B88-O$5&gt;74, $B88-O$5=73, $B88-O$5=1, $B88-O$5&lt;0),"",ROUND(($B88-O$5)*'점수 계산기'!$C$27+O$5*'점수 계산기'!$C$30+'점수 계산기'!$C$33,0))</f>
        <v>80</v>
      </c>
      <c r="P88" s="48">
        <f>IF(OR($B88-P$5&gt;74, $B88-P$5=73, $B88-P$5=1, $B88-P$5&lt;0),"",ROUND(($B88-P$5)*'점수 계산기'!$C$27+P$5*'점수 계산기'!$C$30+'점수 계산기'!$C$33,0))</f>
        <v>80</v>
      </c>
      <c r="Q88" s="48">
        <f>IF(OR($B88-Q$5&gt;74, $B88-Q$5=73, $B88-Q$5=1, $B88-Q$5&lt;0),"",ROUND(($B88-Q$5)*'점수 계산기'!$C$27+Q$5*'점수 계산기'!$C$30+'점수 계산기'!$C$33,0))</f>
        <v>80</v>
      </c>
      <c r="R88" s="48">
        <f>IF(OR($B88-R$5&gt;74, $B88-R$5=73, $B88-R$5=1, $B88-R$5&lt;0),"",ROUND(($B88-R$5)*'점수 계산기'!$C$27+R$5*'점수 계산기'!$C$30+'점수 계산기'!$C$33,0))</f>
        <v>79</v>
      </c>
      <c r="S88" s="48">
        <f>IF(OR($B88-S$5&gt;74, $B88-S$5=73, $B88-S$5=1, $B88-S$5&lt;0),"",ROUND(($B88-S$5)*'점수 계산기'!$C$27+S$5*'점수 계산기'!$C$30+'점수 계산기'!$C$33,0))</f>
        <v>79</v>
      </c>
      <c r="T88" s="48">
        <f>IF(OR($B88-T$5&gt;74, $B88-T$5=73, $B88-T$5=1, $B88-T$5&lt;0),"",ROUND(($B88-T$5)*'점수 계산기'!$C$27+T$5*'점수 계산기'!$C$30+'점수 계산기'!$C$33,0))</f>
        <v>79</v>
      </c>
      <c r="U88" s="48">
        <f>IF(OR($B88-U$5&gt;74, $B88-U$5=73, $B88-U$5=1, $B88-U$5&lt;0),"",ROUND(($B88-U$5)*'점수 계산기'!$C$27+U$5*'점수 계산기'!$C$30+'점수 계산기'!$C$33,0))</f>
        <v>79</v>
      </c>
      <c r="V88" s="48">
        <f>IF(OR($B88-V$5&gt;74, $B88-V$5=73, $B88-V$5=1, $B88-V$5&lt;0),"",ROUND(($B88-V$5)*'점수 계산기'!$C$27+V$5*'점수 계산기'!$C$30+'점수 계산기'!$C$33,0))</f>
        <v>79</v>
      </c>
      <c r="W88" s="48">
        <f>IF(OR($B88-W$5&gt;74, $B88-W$5=73, $B88-W$5=1, $B88-W$5&lt;0),"",ROUND(($B88-W$5)*'점수 계산기'!$C$27+W$5*'점수 계산기'!$C$30+'점수 계산기'!$C$33,0))</f>
        <v>79</v>
      </c>
      <c r="X88" s="48">
        <f>IF(OR($B88-X$5&gt;74, $B88-X$5=73, $B88-X$5=1, $B88-X$5&lt;0),"",ROUND(($B88-X$5)*'점수 계산기'!$C$27+X$5*'점수 계산기'!$C$30+'점수 계산기'!$C$33,0))</f>
        <v>79</v>
      </c>
      <c r="Y88" s="48">
        <f>IF(OR($B88-Y$5&gt;74, $B88-Y$5=73, $B88-Y$5=1, $B88-Y$5&lt;0),"",ROUND(($B88-Y$5)*'점수 계산기'!$C$27+Y$5*'점수 계산기'!$C$30+'점수 계산기'!$C$33,0))</f>
        <v>79</v>
      </c>
      <c r="Z88" s="48">
        <f>IF(OR($B88-Z$5&gt;74, $B88-Z$5=73, $B88-Z$5=1, $B88-Z$5&lt;0),"",ROUND(($B88-Z$5)*'점수 계산기'!$C$27+Z$5*'점수 계산기'!$C$30+'점수 계산기'!$C$33,0))</f>
        <v>79</v>
      </c>
      <c r="AA88" s="55">
        <f>IF(OR($B88-AA$5&gt;74, $B88-AA$5=73, $B88-AA$5=1, $B88-AA$5&lt;0),"",ROUND(($B88-AA$5)*'점수 계산기'!$C$27+AA$5*'점수 계산기'!$C$30+'점수 계산기'!$C$33,0))</f>
        <v>79</v>
      </c>
      <c r="AB88" s="10"/>
      <c r="AC88" s="10">
        <f t="shared" si="10"/>
        <v>79</v>
      </c>
      <c r="AD88" s="10">
        <f t="shared" si="11"/>
        <v>80</v>
      </c>
      <c r="AE88" s="10" t="str">
        <f t="shared" si="12"/>
        <v>79 ~ 80</v>
      </c>
      <c r="AF88" s="10">
        <f t="shared" si="13"/>
        <v>6</v>
      </c>
      <c r="AG88" s="10">
        <f t="shared" si="13"/>
        <v>6</v>
      </c>
      <c r="AH88" s="10">
        <f t="shared" si="14"/>
        <v>6</v>
      </c>
      <c r="AI88" s="10" t="str">
        <f t="shared" si="9"/>
        <v>6등급</v>
      </c>
      <c r="AJ88" s="11" t="e">
        <f>IF(AC88=AD88,VLOOKUP(AE88,'인원 입력 기능'!$B$5:$F$102,6,0), VLOOKUP(AC88,'인원 입력 기능'!$B$5:$F$102,6,0)&amp;" ~ "&amp;VLOOKUP(AD88,'인원 입력 기능'!$B$5:$F$102,6,0))</f>
        <v>#REF!</v>
      </c>
    </row>
    <row r="89" spans="1:36" ht="21" customHeight="1" x14ac:dyDescent="0.45">
      <c r="A89" s="7"/>
      <c r="B89" s="81">
        <v>17</v>
      </c>
      <c r="C89" s="60" t="str">
        <f>IF(OR($B89-C$5&gt;74, $B89-C$5=73, $B89-C$5=1, $B89-C$5&lt;0),"",ROUND(($B89-C$5)*'점수 계산기'!$C$27+C$5*'점수 계산기'!$C$30+'점수 계산기'!$C$33,0))</f>
        <v/>
      </c>
      <c r="D89" s="48" t="str">
        <f>IF(OR($B89-D$5&gt;74, $B89-D$5=73, $B89-D$5=1, $B89-D$5&lt;0),"",ROUND(($B89-D$5)*'점수 계산기'!$C$27+D$5*'점수 계산기'!$C$30+'점수 계산기'!$C$33,0))</f>
        <v/>
      </c>
      <c r="E89" s="48" t="str">
        <f>IF(OR($B89-E$5&gt;74, $B89-E$5=73, $B89-E$5=1, $B89-E$5&lt;0),"",ROUND(($B89-E$5)*'점수 계산기'!$C$27+E$5*'점수 계산기'!$C$30+'점수 계산기'!$C$33,0))</f>
        <v/>
      </c>
      <c r="F89" s="48" t="str">
        <f>IF(OR($B89-F$5&gt;74, $B89-F$5=73, $B89-F$5=1, $B89-F$5&lt;0),"",ROUND(($B89-F$5)*'점수 계산기'!$C$27+F$5*'점수 계산기'!$C$30+'점수 계산기'!$C$33,0))</f>
        <v/>
      </c>
      <c r="G89" s="48" t="str">
        <f>IF(OR($B89-G$5&gt;74, $B89-G$5=73, $B89-G$5=1, $B89-G$5&lt;0),"",ROUND(($B89-G$5)*'점수 계산기'!$C$27+G$5*'점수 계산기'!$C$30+'점수 계산기'!$C$33,0))</f>
        <v/>
      </c>
      <c r="H89" s="48" t="str">
        <f>IF(OR($B89-H$5&gt;74, $B89-H$5=73, $B89-H$5=1, $B89-H$5&lt;0),"",ROUND(($B89-H$5)*'점수 계산기'!$C$27+H$5*'점수 계산기'!$C$30+'점수 계산기'!$C$33,0))</f>
        <v/>
      </c>
      <c r="I89" s="48" t="str">
        <f>IF(OR($B89-I$5&gt;74, $B89-I$5=73, $B89-I$5=1, $B89-I$5&lt;0),"",ROUND(($B89-I$5)*'점수 계산기'!$C$27+I$5*'점수 계산기'!$C$30+'점수 계산기'!$C$33,0))</f>
        <v/>
      </c>
      <c r="J89" s="48" t="str">
        <f>IF(OR($B89-J$5&gt;74, $B89-J$5=73, $B89-J$5=1, $B89-J$5&lt;0),"",ROUND(($B89-J$5)*'점수 계산기'!$C$27+J$5*'점수 계산기'!$C$30+'점수 계산기'!$C$33,0))</f>
        <v/>
      </c>
      <c r="K89" s="48">
        <f>IF(OR($B89-K$5&gt;74, $B89-K$5=73, $B89-K$5=1, $B89-K$5&lt;0),"",ROUND(($B89-K$5)*'점수 계산기'!$C$27+K$5*'점수 계산기'!$C$30+'점수 계산기'!$C$33,0))</f>
        <v>79</v>
      </c>
      <c r="L89" s="48" t="str">
        <f>IF(OR($B89-L$5&gt;74, $B89-L$5=73, $B89-L$5=1, $B89-L$5&lt;0),"",ROUND(($B89-L$5)*'점수 계산기'!$C$27+L$5*'점수 계산기'!$C$30+'점수 계산기'!$C$33,0))</f>
        <v/>
      </c>
      <c r="M89" s="48">
        <f>IF(OR($B89-M$5&gt;74, $B89-M$5=73, $B89-M$5=1, $B89-M$5&lt;0),"",ROUND(($B89-M$5)*'점수 계산기'!$C$27+M$5*'점수 계산기'!$C$30+'점수 계산기'!$C$33,0))</f>
        <v>79</v>
      </c>
      <c r="N89" s="48">
        <f>IF(OR($B89-N$5&gt;74, $B89-N$5=73, $B89-N$5=1, $B89-N$5&lt;0),"",ROUND(($B89-N$5)*'점수 계산기'!$C$27+N$5*'점수 계산기'!$C$30+'점수 계산기'!$C$33,0))</f>
        <v>79</v>
      </c>
      <c r="O89" s="48">
        <f>IF(OR($B89-O$5&gt;74, $B89-O$5=73, $B89-O$5=1, $B89-O$5&lt;0),"",ROUND(($B89-O$5)*'점수 계산기'!$C$27+O$5*'점수 계산기'!$C$30+'점수 계산기'!$C$33,0))</f>
        <v>79</v>
      </c>
      <c r="P89" s="48">
        <f>IF(OR($B89-P$5&gt;74, $B89-P$5=73, $B89-P$5=1, $B89-P$5&lt;0),"",ROUND(($B89-P$5)*'점수 계산기'!$C$27+P$5*'점수 계산기'!$C$30+'점수 계산기'!$C$33,0))</f>
        <v>79</v>
      </c>
      <c r="Q89" s="48">
        <f>IF(OR($B89-Q$5&gt;74, $B89-Q$5=73, $B89-Q$5=1, $B89-Q$5&lt;0),"",ROUND(($B89-Q$5)*'점수 계산기'!$C$27+Q$5*'점수 계산기'!$C$30+'점수 계산기'!$C$33,0))</f>
        <v>79</v>
      </c>
      <c r="R89" s="48">
        <f>IF(OR($B89-R$5&gt;74, $B89-R$5=73, $B89-R$5=1, $B89-R$5&lt;0),"",ROUND(($B89-R$5)*'점수 계산기'!$C$27+R$5*'점수 계산기'!$C$30+'점수 계산기'!$C$33,0))</f>
        <v>79</v>
      </c>
      <c r="S89" s="48">
        <f>IF(OR($B89-S$5&gt;74, $B89-S$5=73, $B89-S$5=1, $B89-S$5&lt;0),"",ROUND(($B89-S$5)*'점수 계산기'!$C$27+S$5*'점수 계산기'!$C$30+'점수 계산기'!$C$33,0))</f>
        <v>79</v>
      </c>
      <c r="T89" s="48">
        <f>IF(OR($B89-T$5&gt;74, $B89-T$5=73, $B89-T$5=1, $B89-T$5&lt;0),"",ROUND(($B89-T$5)*'점수 계산기'!$C$27+T$5*'점수 계산기'!$C$30+'점수 계산기'!$C$33,0))</f>
        <v>79</v>
      </c>
      <c r="U89" s="48">
        <f>IF(OR($B89-U$5&gt;74, $B89-U$5=73, $B89-U$5=1, $B89-U$5&lt;0),"",ROUND(($B89-U$5)*'점수 계산기'!$C$27+U$5*'점수 계산기'!$C$30+'점수 계산기'!$C$33,0))</f>
        <v>78</v>
      </c>
      <c r="V89" s="48">
        <f>IF(OR($B89-V$5&gt;74, $B89-V$5=73, $B89-V$5=1, $B89-V$5&lt;0),"",ROUND(($B89-V$5)*'점수 계산기'!$C$27+V$5*'점수 계산기'!$C$30+'점수 계산기'!$C$33,0))</f>
        <v>78</v>
      </c>
      <c r="W89" s="48">
        <f>IF(OR($B89-W$5&gt;74, $B89-W$5=73, $B89-W$5=1, $B89-W$5&lt;0),"",ROUND(($B89-W$5)*'점수 계산기'!$C$27+W$5*'점수 계산기'!$C$30+'점수 계산기'!$C$33,0))</f>
        <v>78</v>
      </c>
      <c r="X89" s="48">
        <f>IF(OR($B89-X$5&gt;74, $B89-X$5=73, $B89-X$5=1, $B89-X$5&lt;0),"",ROUND(($B89-X$5)*'점수 계산기'!$C$27+X$5*'점수 계산기'!$C$30+'점수 계산기'!$C$33,0))</f>
        <v>78</v>
      </c>
      <c r="Y89" s="48">
        <f>IF(OR($B89-Y$5&gt;74, $B89-Y$5=73, $B89-Y$5=1, $B89-Y$5&lt;0),"",ROUND(($B89-Y$5)*'점수 계산기'!$C$27+Y$5*'점수 계산기'!$C$30+'점수 계산기'!$C$33,0))</f>
        <v>78</v>
      </c>
      <c r="Z89" s="48">
        <f>IF(OR($B89-Z$5&gt;74, $B89-Z$5=73, $B89-Z$5=1, $B89-Z$5&lt;0),"",ROUND(($B89-Z$5)*'점수 계산기'!$C$27+Z$5*'점수 계산기'!$C$30+'점수 계산기'!$C$33,0))</f>
        <v>78</v>
      </c>
      <c r="AA89" s="55">
        <f>IF(OR($B89-AA$5&gt;74, $B89-AA$5=73, $B89-AA$5=1, $B89-AA$5&lt;0),"",ROUND(($B89-AA$5)*'점수 계산기'!$C$27+AA$5*'점수 계산기'!$C$30+'점수 계산기'!$C$33,0))</f>
        <v>78</v>
      </c>
      <c r="AB89" s="10"/>
      <c r="AC89" s="10">
        <f t="shared" si="10"/>
        <v>78</v>
      </c>
      <c r="AD89" s="10">
        <f t="shared" si="11"/>
        <v>79</v>
      </c>
      <c r="AE89" s="10" t="str">
        <f t="shared" si="12"/>
        <v>78 ~ 79</v>
      </c>
      <c r="AF89" s="10">
        <f t="shared" si="13"/>
        <v>7</v>
      </c>
      <c r="AG89" s="10">
        <f t="shared" si="13"/>
        <v>6</v>
      </c>
      <c r="AH89" s="10" t="str">
        <f t="shared" si="14"/>
        <v>7 ~ 6</v>
      </c>
      <c r="AI89" s="10" t="str">
        <f t="shared" si="9"/>
        <v>조건부 6등급</v>
      </c>
      <c r="AJ89" s="11" t="e">
        <f>IF(AC89=AD89,VLOOKUP(AE89,'인원 입력 기능'!$B$5:$F$102,6,0), VLOOKUP(AC89,'인원 입력 기능'!$B$5:$F$102,6,0)&amp;" ~ "&amp;VLOOKUP(AD89,'인원 입력 기능'!$B$5:$F$102,6,0))</f>
        <v>#REF!</v>
      </c>
    </row>
    <row r="90" spans="1:36" ht="21" customHeight="1" x14ac:dyDescent="0.45">
      <c r="A90" s="7"/>
      <c r="B90" s="82">
        <v>16</v>
      </c>
      <c r="C90" s="61" t="str">
        <f>IF(OR($B90-C$5&gt;74, $B90-C$5=73, $B90-C$5=1, $B90-C$5&lt;0),"",ROUND(($B90-C$5)*'점수 계산기'!$C$27+C$5*'점수 계산기'!$C$30+'점수 계산기'!$C$33,0))</f>
        <v/>
      </c>
      <c r="D90" s="49" t="str">
        <f>IF(OR($B90-D$5&gt;74, $B90-D$5=73, $B90-D$5=1, $B90-D$5&lt;0),"",ROUND(($B90-D$5)*'점수 계산기'!$C$27+D$5*'점수 계산기'!$C$30+'점수 계산기'!$C$33,0))</f>
        <v/>
      </c>
      <c r="E90" s="49" t="str">
        <f>IF(OR($B90-E$5&gt;74, $B90-E$5=73, $B90-E$5=1, $B90-E$5&lt;0),"",ROUND(($B90-E$5)*'점수 계산기'!$C$27+E$5*'점수 계산기'!$C$30+'점수 계산기'!$C$33,0))</f>
        <v/>
      </c>
      <c r="F90" s="49" t="str">
        <f>IF(OR($B90-F$5&gt;74, $B90-F$5=73, $B90-F$5=1, $B90-F$5&lt;0),"",ROUND(($B90-F$5)*'점수 계산기'!$C$27+F$5*'점수 계산기'!$C$30+'점수 계산기'!$C$33,0))</f>
        <v/>
      </c>
      <c r="G90" s="49" t="str">
        <f>IF(OR($B90-G$5&gt;74, $B90-G$5=73, $B90-G$5=1, $B90-G$5&lt;0),"",ROUND(($B90-G$5)*'점수 계산기'!$C$27+G$5*'점수 계산기'!$C$30+'점수 계산기'!$C$33,0))</f>
        <v/>
      </c>
      <c r="H90" s="49" t="str">
        <f>IF(OR($B90-H$5&gt;74, $B90-H$5=73, $B90-H$5=1, $B90-H$5&lt;0),"",ROUND(($B90-H$5)*'점수 계산기'!$C$27+H$5*'점수 계산기'!$C$30+'점수 계산기'!$C$33,0))</f>
        <v/>
      </c>
      <c r="I90" s="49" t="str">
        <f>IF(OR($B90-I$5&gt;74, $B90-I$5=73, $B90-I$5=1, $B90-I$5&lt;0),"",ROUND(($B90-I$5)*'점수 계산기'!$C$27+I$5*'점수 계산기'!$C$30+'점수 계산기'!$C$33,0))</f>
        <v/>
      </c>
      <c r="J90" s="49" t="str">
        <f>IF(OR($B90-J$5&gt;74, $B90-J$5=73, $B90-J$5=1, $B90-J$5&lt;0),"",ROUND(($B90-J$5)*'점수 계산기'!$C$27+J$5*'점수 계산기'!$C$30+'점수 계산기'!$C$33,0))</f>
        <v/>
      </c>
      <c r="K90" s="49" t="str">
        <f>IF(OR($B90-K$5&gt;74, $B90-K$5=73, $B90-K$5=1, $B90-K$5&lt;0),"",ROUND(($B90-K$5)*'점수 계산기'!$C$27+K$5*'점수 계산기'!$C$30+'점수 계산기'!$C$33,0))</f>
        <v/>
      </c>
      <c r="L90" s="49">
        <f>IF(OR($B90-L$5&gt;74, $B90-L$5=73, $B90-L$5=1, $B90-L$5&lt;0),"",ROUND(($B90-L$5)*'점수 계산기'!$C$27+L$5*'점수 계산기'!$C$30+'점수 계산기'!$C$33,0))</f>
        <v>78</v>
      </c>
      <c r="M90" s="49" t="str">
        <f>IF(OR($B90-M$5&gt;74, $B90-M$5=73, $B90-M$5=1, $B90-M$5&lt;0),"",ROUND(($B90-M$5)*'점수 계산기'!$C$27+M$5*'점수 계산기'!$C$30+'점수 계산기'!$C$33,0))</f>
        <v/>
      </c>
      <c r="N90" s="49">
        <f>IF(OR($B90-N$5&gt;74, $B90-N$5=73, $B90-N$5=1, $B90-N$5&lt;0),"",ROUND(($B90-N$5)*'점수 계산기'!$C$27+N$5*'점수 계산기'!$C$30+'점수 계산기'!$C$33,0))</f>
        <v>78</v>
      </c>
      <c r="O90" s="49">
        <f>IF(OR($B90-O$5&gt;74, $B90-O$5=73, $B90-O$5=1, $B90-O$5&lt;0),"",ROUND(($B90-O$5)*'점수 계산기'!$C$27+O$5*'점수 계산기'!$C$30+'점수 계산기'!$C$33,0))</f>
        <v>78</v>
      </c>
      <c r="P90" s="49">
        <f>IF(OR($B90-P$5&gt;74, $B90-P$5=73, $B90-P$5=1, $B90-P$5&lt;0),"",ROUND(($B90-P$5)*'점수 계산기'!$C$27+P$5*'점수 계산기'!$C$30+'점수 계산기'!$C$33,0))</f>
        <v>78</v>
      </c>
      <c r="Q90" s="49">
        <f>IF(OR($B90-Q$5&gt;74, $B90-Q$5=73, $B90-Q$5=1, $B90-Q$5&lt;0),"",ROUND(($B90-Q$5)*'점수 계산기'!$C$27+Q$5*'점수 계산기'!$C$30+'점수 계산기'!$C$33,0))</f>
        <v>78</v>
      </c>
      <c r="R90" s="49">
        <f>IF(OR($B90-R$5&gt;74, $B90-R$5=73, $B90-R$5=1, $B90-R$5&lt;0),"",ROUND(($B90-R$5)*'점수 계산기'!$C$27+R$5*'점수 계산기'!$C$30+'점수 계산기'!$C$33,0))</f>
        <v>78</v>
      </c>
      <c r="S90" s="49">
        <f>IF(OR($B90-S$5&gt;74, $B90-S$5=73, $B90-S$5=1, $B90-S$5&lt;0),"",ROUND(($B90-S$5)*'점수 계산기'!$C$27+S$5*'점수 계산기'!$C$30+'점수 계산기'!$C$33,0))</f>
        <v>78</v>
      </c>
      <c r="T90" s="49">
        <f>IF(OR($B90-T$5&gt;74, $B90-T$5=73, $B90-T$5=1, $B90-T$5&lt;0),"",ROUND(($B90-T$5)*'점수 계산기'!$C$27+T$5*'점수 계산기'!$C$30+'점수 계산기'!$C$33,0))</f>
        <v>78</v>
      </c>
      <c r="U90" s="49">
        <f>IF(OR($B90-U$5&gt;74, $B90-U$5=73, $B90-U$5=1, $B90-U$5&lt;0),"",ROUND(($B90-U$5)*'점수 계산기'!$C$27+U$5*'점수 계산기'!$C$30+'점수 계산기'!$C$33,0))</f>
        <v>78</v>
      </c>
      <c r="V90" s="49">
        <f>IF(OR($B90-V$5&gt;74, $B90-V$5=73, $B90-V$5=1, $B90-V$5&lt;0),"",ROUND(($B90-V$5)*'점수 계산기'!$C$27+V$5*'점수 계산기'!$C$30+'점수 계산기'!$C$33,0))</f>
        <v>78</v>
      </c>
      <c r="W90" s="49">
        <f>IF(OR($B90-W$5&gt;74, $B90-W$5=73, $B90-W$5=1, $B90-W$5&lt;0),"",ROUND(($B90-W$5)*'점수 계산기'!$C$27+W$5*'점수 계산기'!$C$30+'점수 계산기'!$C$33,0))</f>
        <v>77</v>
      </c>
      <c r="X90" s="49">
        <f>IF(OR($B90-X$5&gt;74, $B90-X$5=73, $B90-X$5=1, $B90-X$5&lt;0),"",ROUND(($B90-X$5)*'점수 계산기'!$C$27+X$5*'점수 계산기'!$C$30+'점수 계산기'!$C$33,0))</f>
        <v>77</v>
      </c>
      <c r="Y90" s="49">
        <f>IF(OR($B90-Y$5&gt;74, $B90-Y$5=73, $B90-Y$5=1, $B90-Y$5&lt;0),"",ROUND(($B90-Y$5)*'점수 계산기'!$C$27+Y$5*'점수 계산기'!$C$30+'점수 계산기'!$C$33,0))</f>
        <v>77</v>
      </c>
      <c r="Z90" s="49">
        <f>IF(OR($B90-Z$5&gt;74, $B90-Z$5=73, $B90-Z$5=1, $B90-Z$5&lt;0),"",ROUND(($B90-Z$5)*'점수 계산기'!$C$27+Z$5*'점수 계산기'!$C$30+'점수 계산기'!$C$33,0))</f>
        <v>77</v>
      </c>
      <c r="AA90" s="56">
        <f>IF(OR($B90-AA$5&gt;74, $B90-AA$5=73, $B90-AA$5=1, $B90-AA$5&lt;0),"",ROUND(($B90-AA$5)*'점수 계산기'!$C$27+AA$5*'점수 계산기'!$C$30+'점수 계산기'!$C$33,0))</f>
        <v>77</v>
      </c>
      <c r="AB90" s="10"/>
      <c r="AC90" s="10">
        <f t="shared" si="10"/>
        <v>77</v>
      </c>
      <c r="AD90" s="10">
        <f t="shared" si="11"/>
        <v>78</v>
      </c>
      <c r="AE90" s="10" t="str">
        <f t="shared" si="12"/>
        <v>77 ~ 78</v>
      </c>
      <c r="AF90" s="10">
        <f t="shared" si="13"/>
        <v>7</v>
      </c>
      <c r="AG90" s="10">
        <f t="shared" si="13"/>
        <v>7</v>
      </c>
      <c r="AH90" s="10">
        <f t="shared" si="14"/>
        <v>7</v>
      </c>
      <c r="AI90" s="10" t="str">
        <f t="shared" si="9"/>
        <v>7등급</v>
      </c>
      <c r="AJ90" s="11" t="e">
        <f>IF(AC90=AD90,VLOOKUP(AE90,'인원 입력 기능'!$B$5:$F$102,6,0), VLOOKUP(AC90,'인원 입력 기능'!$B$5:$F$102,6,0)&amp;" ~ "&amp;VLOOKUP(AD90,'인원 입력 기능'!$B$5:$F$102,6,0))</f>
        <v>#REF!</v>
      </c>
    </row>
    <row r="91" spans="1:36" ht="21" customHeight="1" x14ac:dyDescent="0.45">
      <c r="A91" s="7"/>
      <c r="B91" s="82">
        <v>15</v>
      </c>
      <c r="C91" s="61" t="str">
        <f>IF(OR($B91-C$5&gt;74, $B91-C$5=73, $B91-C$5=1, $B91-C$5&lt;0),"",ROUND(($B91-C$5)*'점수 계산기'!$C$27+C$5*'점수 계산기'!$C$30+'점수 계산기'!$C$33,0))</f>
        <v/>
      </c>
      <c r="D91" s="49" t="str">
        <f>IF(OR($B91-D$5&gt;74, $B91-D$5=73, $B91-D$5=1, $B91-D$5&lt;0),"",ROUND(($B91-D$5)*'점수 계산기'!$C$27+D$5*'점수 계산기'!$C$30+'점수 계산기'!$C$33,0))</f>
        <v/>
      </c>
      <c r="E91" s="49" t="str">
        <f>IF(OR($B91-E$5&gt;74, $B91-E$5=73, $B91-E$5=1, $B91-E$5&lt;0),"",ROUND(($B91-E$5)*'점수 계산기'!$C$27+E$5*'점수 계산기'!$C$30+'점수 계산기'!$C$33,0))</f>
        <v/>
      </c>
      <c r="F91" s="49" t="str">
        <f>IF(OR($B91-F$5&gt;74, $B91-F$5=73, $B91-F$5=1, $B91-F$5&lt;0),"",ROUND(($B91-F$5)*'점수 계산기'!$C$27+F$5*'점수 계산기'!$C$30+'점수 계산기'!$C$33,0))</f>
        <v/>
      </c>
      <c r="G91" s="49" t="str">
        <f>IF(OR($B91-G$5&gt;74, $B91-G$5=73, $B91-G$5=1, $B91-G$5&lt;0),"",ROUND(($B91-G$5)*'점수 계산기'!$C$27+G$5*'점수 계산기'!$C$30+'점수 계산기'!$C$33,0))</f>
        <v/>
      </c>
      <c r="H91" s="49" t="str">
        <f>IF(OR($B91-H$5&gt;74, $B91-H$5=73, $B91-H$5=1, $B91-H$5&lt;0),"",ROUND(($B91-H$5)*'점수 계산기'!$C$27+H$5*'점수 계산기'!$C$30+'점수 계산기'!$C$33,0))</f>
        <v/>
      </c>
      <c r="I91" s="49" t="str">
        <f>IF(OR($B91-I$5&gt;74, $B91-I$5=73, $B91-I$5=1, $B91-I$5&lt;0),"",ROUND(($B91-I$5)*'점수 계산기'!$C$27+I$5*'점수 계산기'!$C$30+'점수 계산기'!$C$33,0))</f>
        <v/>
      </c>
      <c r="J91" s="49" t="str">
        <f>IF(OR($B91-J$5&gt;74, $B91-J$5=73, $B91-J$5=1, $B91-J$5&lt;0),"",ROUND(($B91-J$5)*'점수 계산기'!$C$27+J$5*'점수 계산기'!$C$30+'점수 계산기'!$C$33,0))</f>
        <v/>
      </c>
      <c r="K91" s="49" t="str">
        <f>IF(OR($B91-K$5&gt;74, $B91-K$5=73, $B91-K$5=1, $B91-K$5&lt;0),"",ROUND(($B91-K$5)*'점수 계산기'!$C$27+K$5*'점수 계산기'!$C$30+'점수 계산기'!$C$33,0))</f>
        <v/>
      </c>
      <c r="L91" s="49" t="str">
        <f>IF(OR($B91-L$5&gt;74, $B91-L$5=73, $B91-L$5=1, $B91-L$5&lt;0),"",ROUND(($B91-L$5)*'점수 계산기'!$C$27+L$5*'점수 계산기'!$C$30+'점수 계산기'!$C$33,0))</f>
        <v/>
      </c>
      <c r="M91" s="49">
        <f>IF(OR($B91-M$5&gt;74, $B91-M$5=73, $B91-M$5=1, $B91-M$5&lt;0),"",ROUND(($B91-M$5)*'점수 계산기'!$C$27+M$5*'점수 계산기'!$C$30+'점수 계산기'!$C$33,0))</f>
        <v>77</v>
      </c>
      <c r="N91" s="49" t="str">
        <f>IF(OR($B91-N$5&gt;74, $B91-N$5=73, $B91-N$5=1, $B91-N$5&lt;0),"",ROUND(($B91-N$5)*'점수 계산기'!$C$27+N$5*'점수 계산기'!$C$30+'점수 계산기'!$C$33,0))</f>
        <v/>
      </c>
      <c r="O91" s="49">
        <f>IF(OR($B91-O$5&gt;74, $B91-O$5=73, $B91-O$5=1, $B91-O$5&lt;0),"",ROUND(($B91-O$5)*'점수 계산기'!$C$27+O$5*'점수 계산기'!$C$30+'점수 계산기'!$C$33,0))</f>
        <v>77</v>
      </c>
      <c r="P91" s="49">
        <f>IF(OR($B91-P$5&gt;74, $B91-P$5=73, $B91-P$5=1, $B91-P$5&lt;0),"",ROUND(($B91-P$5)*'점수 계산기'!$C$27+P$5*'점수 계산기'!$C$30+'점수 계산기'!$C$33,0))</f>
        <v>77</v>
      </c>
      <c r="Q91" s="49">
        <f>IF(OR($B91-Q$5&gt;74, $B91-Q$5=73, $B91-Q$5=1, $B91-Q$5&lt;0),"",ROUND(($B91-Q$5)*'점수 계산기'!$C$27+Q$5*'점수 계산기'!$C$30+'점수 계산기'!$C$33,0))</f>
        <v>77</v>
      </c>
      <c r="R91" s="49">
        <f>IF(OR($B91-R$5&gt;74, $B91-R$5=73, $B91-R$5=1, $B91-R$5&lt;0),"",ROUND(($B91-R$5)*'점수 계산기'!$C$27+R$5*'점수 계산기'!$C$30+'점수 계산기'!$C$33,0))</f>
        <v>77</v>
      </c>
      <c r="S91" s="49">
        <f>IF(OR($B91-S$5&gt;74, $B91-S$5=73, $B91-S$5=1, $B91-S$5&lt;0),"",ROUND(($B91-S$5)*'점수 계산기'!$C$27+S$5*'점수 계산기'!$C$30+'점수 계산기'!$C$33,0))</f>
        <v>77</v>
      </c>
      <c r="T91" s="49">
        <f>IF(OR($B91-T$5&gt;74, $B91-T$5=73, $B91-T$5=1, $B91-T$5&lt;0),"",ROUND(($B91-T$5)*'점수 계산기'!$C$27+T$5*'점수 계산기'!$C$30+'점수 계산기'!$C$33,0))</f>
        <v>77</v>
      </c>
      <c r="U91" s="49">
        <f>IF(OR($B91-U$5&gt;74, $B91-U$5=73, $B91-U$5=1, $B91-U$5&lt;0),"",ROUND(($B91-U$5)*'점수 계산기'!$C$27+U$5*'점수 계산기'!$C$30+'점수 계산기'!$C$33,0))</f>
        <v>77</v>
      </c>
      <c r="V91" s="49">
        <f>IF(OR($B91-V$5&gt;74, $B91-V$5=73, $B91-V$5=1, $B91-V$5&lt;0),"",ROUND(($B91-V$5)*'점수 계산기'!$C$27+V$5*'점수 계산기'!$C$30+'점수 계산기'!$C$33,0))</f>
        <v>77</v>
      </c>
      <c r="W91" s="49">
        <f>IF(OR($B91-W$5&gt;74, $B91-W$5=73, $B91-W$5=1, $B91-W$5&lt;0),"",ROUND(($B91-W$5)*'점수 계산기'!$C$27+W$5*'점수 계산기'!$C$30+'점수 계산기'!$C$33,0))</f>
        <v>77</v>
      </c>
      <c r="X91" s="49">
        <f>IF(OR($B91-X$5&gt;74, $B91-X$5=73, $B91-X$5=1, $B91-X$5&lt;0),"",ROUND(($B91-X$5)*'점수 계산기'!$C$27+X$5*'점수 계산기'!$C$30+'점수 계산기'!$C$33,0))</f>
        <v>77</v>
      </c>
      <c r="Y91" s="49">
        <f>IF(OR($B91-Y$5&gt;74, $B91-Y$5=73, $B91-Y$5=1, $B91-Y$5&lt;0),"",ROUND(($B91-Y$5)*'점수 계산기'!$C$27+Y$5*'점수 계산기'!$C$30+'점수 계산기'!$C$33,0))</f>
        <v>77</v>
      </c>
      <c r="Z91" s="49">
        <f>IF(OR($B91-Z$5&gt;74, $B91-Z$5=73, $B91-Z$5=1, $B91-Z$5&lt;0),"",ROUND(($B91-Z$5)*'점수 계산기'!$C$27+Z$5*'점수 계산기'!$C$30+'점수 계산기'!$C$33,0))</f>
        <v>76</v>
      </c>
      <c r="AA91" s="56">
        <f>IF(OR($B91-AA$5&gt;74, $B91-AA$5=73, $B91-AA$5=1, $B91-AA$5&lt;0),"",ROUND(($B91-AA$5)*'점수 계산기'!$C$27+AA$5*'점수 계산기'!$C$30+'점수 계산기'!$C$33,0))</f>
        <v>76</v>
      </c>
      <c r="AB91" s="10"/>
      <c r="AC91" s="10">
        <f t="shared" si="10"/>
        <v>76</v>
      </c>
      <c r="AD91" s="10">
        <f t="shared" si="11"/>
        <v>77</v>
      </c>
      <c r="AE91" s="10" t="str">
        <f t="shared" si="12"/>
        <v>76 ~ 77</v>
      </c>
      <c r="AF91" s="10">
        <f t="shared" si="13"/>
        <v>7</v>
      </c>
      <c r="AG91" s="10">
        <f t="shared" si="13"/>
        <v>7</v>
      </c>
      <c r="AH91" s="10">
        <f t="shared" si="14"/>
        <v>7</v>
      </c>
      <c r="AI91" s="10" t="str">
        <f t="shared" si="9"/>
        <v>7등급</v>
      </c>
      <c r="AJ91" s="11" t="e">
        <f>IF(AC91=AD91,VLOOKUP(AE91,'인원 입력 기능'!$B$5:$F$102,6,0), VLOOKUP(AC91,'인원 입력 기능'!$B$5:$F$102,6,0)&amp;" ~ "&amp;VLOOKUP(AD91,'인원 입력 기능'!$B$5:$F$102,6,0))</f>
        <v>#REF!</v>
      </c>
    </row>
    <row r="92" spans="1:36" ht="21" customHeight="1" x14ac:dyDescent="0.45">
      <c r="A92" s="7"/>
      <c r="B92" s="82">
        <v>14</v>
      </c>
      <c r="C92" s="61" t="str">
        <f>IF(OR($B92-C$5&gt;74, $B92-C$5=73, $B92-C$5=1, $B92-C$5&lt;0),"",ROUND(($B92-C$5)*'점수 계산기'!$C$27+C$5*'점수 계산기'!$C$30+'점수 계산기'!$C$33,0))</f>
        <v/>
      </c>
      <c r="D92" s="49" t="str">
        <f>IF(OR($B92-D$5&gt;74, $B92-D$5=73, $B92-D$5=1, $B92-D$5&lt;0),"",ROUND(($B92-D$5)*'점수 계산기'!$C$27+D$5*'점수 계산기'!$C$30+'점수 계산기'!$C$33,0))</f>
        <v/>
      </c>
      <c r="E92" s="49" t="str">
        <f>IF(OR($B92-E$5&gt;74, $B92-E$5=73, $B92-E$5=1, $B92-E$5&lt;0),"",ROUND(($B92-E$5)*'점수 계산기'!$C$27+E$5*'점수 계산기'!$C$30+'점수 계산기'!$C$33,0))</f>
        <v/>
      </c>
      <c r="F92" s="49" t="str">
        <f>IF(OR($B92-F$5&gt;74, $B92-F$5=73, $B92-F$5=1, $B92-F$5&lt;0),"",ROUND(($B92-F$5)*'점수 계산기'!$C$27+F$5*'점수 계산기'!$C$30+'점수 계산기'!$C$33,0))</f>
        <v/>
      </c>
      <c r="G92" s="49" t="str">
        <f>IF(OR($B92-G$5&gt;74, $B92-G$5=73, $B92-G$5=1, $B92-G$5&lt;0),"",ROUND(($B92-G$5)*'점수 계산기'!$C$27+G$5*'점수 계산기'!$C$30+'점수 계산기'!$C$33,0))</f>
        <v/>
      </c>
      <c r="H92" s="49" t="str">
        <f>IF(OR($B92-H$5&gt;74, $B92-H$5=73, $B92-H$5=1, $B92-H$5&lt;0),"",ROUND(($B92-H$5)*'점수 계산기'!$C$27+H$5*'점수 계산기'!$C$30+'점수 계산기'!$C$33,0))</f>
        <v/>
      </c>
      <c r="I92" s="49" t="str">
        <f>IF(OR($B92-I$5&gt;74, $B92-I$5=73, $B92-I$5=1, $B92-I$5&lt;0),"",ROUND(($B92-I$5)*'점수 계산기'!$C$27+I$5*'점수 계산기'!$C$30+'점수 계산기'!$C$33,0))</f>
        <v/>
      </c>
      <c r="J92" s="49" t="str">
        <f>IF(OR($B92-J$5&gt;74, $B92-J$5=73, $B92-J$5=1, $B92-J$5&lt;0),"",ROUND(($B92-J$5)*'점수 계산기'!$C$27+J$5*'점수 계산기'!$C$30+'점수 계산기'!$C$33,0))</f>
        <v/>
      </c>
      <c r="K92" s="49" t="str">
        <f>IF(OR($B92-K$5&gt;74, $B92-K$5=73, $B92-K$5=1, $B92-K$5&lt;0),"",ROUND(($B92-K$5)*'점수 계산기'!$C$27+K$5*'점수 계산기'!$C$30+'점수 계산기'!$C$33,0))</f>
        <v/>
      </c>
      <c r="L92" s="49" t="str">
        <f>IF(OR($B92-L$5&gt;74, $B92-L$5=73, $B92-L$5=1, $B92-L$5&lt;0),"",ROUND(($B92-L$5)*'점수 계산기'!$C$27+L$5*'점수 계산기'!$C$30+'점수 계산기'!$C$33,0))</f>
        <v/>
      </c>
      <c r="M92" s="49" t="str">
        <f>IF(OR($B92-M$5&gt;74, $B92-M$5=73, $B92-M$5=1, $B92-M$5&lt;0),"",ROUND(($B92-M$5)*'점수 계산기'!$C$27+M$5*'점수 계산기'!$C$30+'점수 계산기'!$C$33,0))</f>
        <v/>
      </c>
      <c r="N92" s="49">
        <f>IF(OR($B92-N$5&gt;74, $B92-N$5=73, $B92-N$5=1, $B92-N$5&lt;0),"",ROUND(($B92-N$5)*'점수 계산기'!$C$27+N$5*'점수 계산기'!$C$30+'점수 계산기'!$C$33,0))</f>
        <v>76</v>
      </c>
      <c r="O92" s="49" t="str">
        <f>IF(OR($B92-O$5&gt;74, $B92-O$5=73, $B92-O$5=1, $B92-O$5&lt;0),"",ROUND(($B92-O$5)*'점수 계산기'!$C$27+O$5*'점수 계산기'!$C$30+'점수 계산기'!$C$33,0))</f>
        <v/>
      </c>
      <c r="P92" s="49">
        <f>IF(OR($B92-P$5&gt;74, $B92-P$5=73, $B92-P$5=1, $B92-P$5&lt;0),"",ROUND(($B92-P$5)*'점수 계산기'!$C$27+P$5*'점수 계산기'!$C$30+'점수 계산기'!$C$33,0))</f>
        <v>76</v>
      </c>
      <c r="Q92" s="49">
        <f>IF(OR($B92-Q$5&gt;74, $B92-Q$5=73, $B92-Q$5=1, $B92-Q$5&lt;0),"",ROUND(($B92-Q$5)*'점수 계산기'!$C$27+Q$5*'점수 계산기'!$C$30+'점수 계산기'!$C$33,0))</f>
        <v>76</v>
      </c>
      <c r="R92" s="49">
        <f>IF(OR($B92-R$5&gt;74, $B92-R$5=73, $B92-R$5=1, $B92-R$5&lt;0),"",ROUND(($B92-R$5)*'점수 계산기'!$C$27+R$5*'점수 계산기'!$C$30+'점수 계산기'!$C$33,0))</f>
        <v>76</v>
      </c>
      <c r="S92" s="49">
        <f>IF(OR($B92-S$5&gt;74, $B92-S$5=73, $B92-S$5=1, $B92-S$5&lt;0),"",ROUND(($B92-S$5)*'점수 계산기'!$C$27+S$5*'점수 계산기'!$C$30+'점수 계산기'!$C$33,0))</f>
        <v>76</v>
      </c>
      <c r="T92" s="49">
        <f>IF(OR($B92-T$5&gt;74, $B92-T$5=73, $B92-T$5=1, $B92-T$5&lt;0),"",ROUND(($B92-T$5)*'점수 계산기'!$C$27+T$5*'점수 계산기'!$C$30+'점수 계산기'!$C$33,0))</f>
        <v>76</v>
      </c>
      <c r="U92" s="49">
        <f>IF(OR($B92-U$5&gt;74, $B92-U$5=73, $B92-U$5=1, $B92-U$5&lt;0),"",ROUND(($B92-U$5)*'점수 계산기'!$C$27+U$5*'점수 계산기'!$C$30+'점수 계산기'!$C$33,0))</f>
        <v>76</v>
      </c>
      <c r="V92" s="49">
        <f>IF(OR($B92-V$5&gt;74, $B92-V$5=73, $B92-V$5=1, $B92-V$5&lt;0),"",ROUND(($B92-V$5)*'점수 계산기'!$C$27+V$5*'점수 계산기'!$C$30+'점수 계산기'!$C$33,0))</f>
        <v>76</v>
      </c>
      <c r="W92" s="49">
        <f>IF(OR($B92-W$5&gt;74, $B92-W$5=73, $B92-W$5=1, $B92-W$5&lt;0),"",ROUND(($B92-W$5)*'점수 계산기'!$C$27+W$5*'점수 계산기'!$C$30+'점수 계산기'!$C$33,0))</f>
        <v>76</v>
      </c>
      <c r="X92" s="49">
        <f>IF(OR($B92-X$5&gt;74, $B92-X$5=73, $B92-X$5=1, $B92-X$5&lt;0),"",ROUND(($B92-X$5)*'점수 계산기'!$C$27+X$5*'점수 계산기'!$C$30+'점수 계산기'!$C$33,0))</f>
        <v>76</v>
      </c>
      <c r="Y92" s="49">
        <f>IF(OR($B92-Y$5&gt;74, $B92-Y$5=73, $B92-Y$5=1, $B92-Y$5&lt;0),"",ROUND(($B92-Y$5)*'점수 계산기'!$C$27+Y$5*'점수 계산기'!$C$30+'점수 계산기'!$C$33,0))</f>
        <v>76</v>
      </c>
      <c r="Z92" s="49">
        <f>IF(OR($B92-Z$5&gt;74, $B92-Z$5=73, $B92-Z$5=1, $B92-Z$5&lt;0),"",ROUND(($B92-Z$5)*'점수 계산기'!$C$27+Z$5*'점수 계산기'!$C$30+'점수 계산기'!$C$33,0))</f>
        <v>76</v>
      </c>
      <c r="AA92" s="56">
        <f>IF(OR($B92-AA$5&gt;74, $B92-AA$5=73, $B92-AA$5=1, $B92-AA$5&lt;0),"",ROUND(($B92-AA$5)*'점수 계산기'!$C$27+AA$5*'점수 계산기'!$C$30+'점수 계산기'!$C$33,0))</f>
        <v>76</v>
      </c>
      <c r="AB92" s="10"/>
      <c r="AC92" s="10">
        <f t="shared" si="10"/>
        <v>76</v>
      </c>
      <c r="AD92" s="10">
        <f t="shared" si="11"/>
        <v>76</v>
      </c>
      <c r="AE92" s="10">
        <f t="shared" si="12"/>
        <v>76</v>
      </c>
      <c r="AF92" s="10">
        <f t="shared" si="13"/>
        <v>7</v>
      </c>
      <c r="AG92" s="10">
        <f t="shared" si="13"/>
        <v>7</v>
      </c>
      <c r="AH92" s="10">
        <f t="shared" si="14"/>
        <v>7</v>
      </c>
      <c r="AI92" s="10" t="str">
        <f t="shared" si="9"/>
        <v>7등급</v>
      </c>
      <c r="AJ92" s="11" t="e">
        <f>IF(AC92=AD92,VLOOKUP(AE92,'인원 입력 기능'!$B$5:$F$102,6,0), VLOOKUP(AC92,'인원 입력 기능'!$B$5:$F$102,6,0)&amp;" ~ "&amp;VLOOKUP(AD92,'인원 입력 기능'!$B$5:$F$102,6,0))</f>
        <v>#REF!</v>
      </c>
    </row>
    <row r="93" spans="1:36" ht="21" customHeight="1" x14ac:dyDescent="0.45">
      <c r="A93" s="7"/>
      <c r="B93" s="82">
        <v>13</v>
      </c>
      <c r="C93" s="61" t="str">
        <f>IF(OR($B93-C$5&gt;74, $B93-C$5=73, $B93-C$5=1, $B93-C$5&lt;0),"",ROUND(($B93-C$5)*'점수 계산기'!$C$27+C$5*'점수 계산기'!$C$30+'점수 계산기'!$C$33,0))</f>
        <v/>
      </c>
      <c r="D93" s="49" t="str">
        <f>IF(OR($B93-D$5&gt;74, $B93-D$5=73, $B93-D$5=1, $B93-D$5&lt;0),"",ROUND(($B93-D$5)*'점수 계산기'!$C$27+D$5*'점수 계산기'!$C$30+'점수 계산기'!$C$33,0))</f>
        <v/>
      </c>
      <c r="E93" s="49" t="str">
        <f>IF(OR($B93-E$5&gt;74, $B93-E$5=73, $B93-E$5=1, $B93-E$5&lt;0),"",ROUND(($B93-E$5)*'점수 계산기'!$C$27+E$5*'점수 계산기'!$C$30+'점수 계산기'!$C$33,0))</f>
        <v/>
      </c>
      <c r="F93" s="49" t="str">
        <f>IF(OR($B93-F$5&gt;74, $B93-F$5=73, $B93-F$5=1, $B93-F$5&lt;0),"",ROUND(($B93-F$5)*'점수 계산기'!$C$27+F$5*'점수 계산기'!$C$30+'점수 계산기'!$C$33,0))</f>
        <v/>
      </c>
      <c r="G93" s="49" t="str">
        <f>IF(OR($B93-G$5&gt;74, $B93-G$5=73, $B93-G$5=1, $B93-G$5&lt;0),"",ROUND(($B93-G$5)*'점수 계산기'!$C$27+G$5*'점수 계산기'!$C$30+'점수 계산기'!$C$33,0))</f>
        <v/>
      </c>
      <c r="H93" s="49" t="str">
        <f>IF(OR($B93-H$5&gt;74, $B93-H$5=73, $B93-H$5=1, $B93-H$5&lt;0),"",ROUND(($B93-H$5)*'점수 계산기'!$C$27+H$5*'점수 계산기'!$C$30+'점수 계산기'!$C$33,0))</f>
        <v/>
      </c>
      <c r="I93" s="49" t="str">
        <f>IF(OR($B93-I$5&gt;74, $B93-I$5=73, $B93-I$5=1, $B93-I$5&lt;0),"",ROUND(($B93-I$5)*'점수 계산기'!$C$27+I$5*'점수 계산기'!$C$30+'점수 계산기'!$C$33,0))</f>
        <v/>
      </c>
      <c r="J93" s="49" t="str">
        <f>IF(OR($B93-J$5&gt;74, $B93-J$5=73, $B93-J$5=1, $B93-J$5&lt;0),"",ROUND(($B93-J$5)*'점수 계산기'!$C$27+J$5*'점수 계산기'!$C$30+'점수 계산기'!$C$33,0))</f>
        <v/>
      </c>
      <c r="K93" s="49" t="str">
        <f>IF(OR($B93-K$5&gt;74, $B93-K$5=73, $B93-K$5=1, $B93-K$5&lt;0),"",ROUND(($B93-K$5)*'점수 계산기'!$C$27+K$5*'점수 계산기'!$C$30+'점수 계산기'!$C$33,0))</f>
        <v/>
      </c>
      <c r="L93" s="49" t="str">
        <f>IF(OR($B93-L$5&gt;74, $B93-L$5=73, $B93-L$5=1, $B93-L$5&lt;0),"",ROUND(($B93-L$5)*'점수 계산기'!$C$27+L$5*'점수 계산기'!$C$30+'점수 계산기'!$C$33,0))</f>
        <v/>
      </c>
      <c r="M93" s="49" t="str">
        <f>IF(OR($B93-M$5&gt;74, $B93-M$5=73, $B93-M$5=1, $B93-M$5&lt;0),"",ROUND(($B93-M$5)*'점수 계산기'!$C$27+M$5*'점수 계산기'!$C$30+'점수 계산기'!$C$33,0))</f>
        <v/>
      </c>
      <c r="N93" s="49" t="str">
        <f>IF(OR($B93-N$5&gt;74, $B93-N$5=73, $B93-N$5=1, $B93-N$5&lt;0),"",ROUND(($B93-N$5)*'점수 계산기'!$C$27+N$5*'점수 계산기'!$C$30+'점수 계산기'!$C$33,0))</f>
        <v/>
      </c>
      <c r="O93" s="49">
        <f>IF(OR($B93-O$5&gt;74, $B93-O$5=73, $B93-O$5=1, $B93-O$5&lt;0),"",ROUND(($B93-O$5)*'점수 계산기'!$C$27+O$5*'점수 계산기'!$C$30+'점수 계산기'!$C$33,0))</f>
        <v>76</v>
      </c>
      <c r="P93" s="49" t="str">
        <f>IF(OR($B93-P$5&gt;74, $B93-P$5=73, $B93-P$5=1, $B93-P$5&lt;0),"",ROUND(($B93-P$5)*'점수 계산기'!$C$27+P$5*'점수 계산기'!$C$30+'점수 계산기'!$C$33,0))</f>
        <v/>
      </c>
      <c r="Q93" s="49">
        <f>IF(OR($B93-Q$5&gt;74, $B93-Q$5=73, $B93-Q$5=1, $B93-Q$5&lt;0),"",ROUND(($B93-Q$5)*'점수 계산기'!$C$27+Q$5*'점수 계산기'!$C$30+'점수 계산기'!$C$33,0))</f>
        <v>75</v>
      </c>
      <c r="R93" s="49">
        <f>IF(OR($B93-R$5&gt;74, $B93-R$5=73, $B93-R$5=1, $B93-R$5&lt;0),"",ROUND(($B93-R$5)*'점수 계산기'!$C$27+R$5*'점수 계산기'!$C$30+'점수 계산기'!$C$33,0))</f>
        <v>75</v>
      </c>
      <c r="S93" s="49">
        <f>IF(OR($B93-S$5&gt;74, $B93-S$5=73, $B93-S$5=1, $B93-S$5&lt;0),"",ROUND(($B93-S$5)*'점수 계산기'!$C$27+S$5*'점수 계산기'!$C$30+'점수 계산기'!$C$33,0))</f>
        <v>75</v>
      </c>
      <c r="T93" s="49">
        <f>IF(OR($B93-T$5&gt;74, $B93-T$5=73, $B93-T$5=1, $B93-T$5&lt;0),"",ROUND(($B93-T$5)*'점수 계산기'!$C$27+T$5*'점수 계산기'!$C$30+'점수 계산기'!$C$33,0))</f>
        <v>75</v>
      </c>
      <c r="U93" s="49">
        <f>IF(OR($B93-U$5&gt;74, $B93-U$5=73, $B93-U$5=1, $B93-U$5&lt;0),"",ROUND(($B93-U$5)*'점수 계산기'!$C$27+U$5*'점수 계산기'!$C$30+'점수 계산기'!$C$33,0))</f>
        <v>75</v>
      </c>
      <c r="V93" s="49">
        <f>IF(OR($B93-V$5&gt;74, $B93-V$5=73, $B93-V$5=1, $B93-V$5&lt;0),"",ROUND(($B93-V$5)*'점수 계산기'!$C$27+V$5*'점수 계산기'!$C$30+'점수 계산기'!$C$33,0))</f>
        <v>75</v>
      </c>
      <c r="W93" s="49">
        <f>IF(OR($B93-W$5&gt;74, $B93-W$5=73, $B93-W$5=1, $B93-W$5&lt;0),"",ROUND(($B93-W$5)*'점수 계산기'!$C$27+W$5*'점수 계산기'!$C$30+'점수 계산기'!$C$33,0))</f>
        <v>75</v>
      </c>
      <c r="X93" s="49">
        <f>IF(OR($B93-X$5&gt;74, $B93-X$5=73, $B93-X$5=1, $B93-X$5&lt;0),"",ROUND(($B93-X$5)*'점수 계산기'!$C$27+X$5*'점수 계산기'!$C$30+'점수 계산기'!$C$33,0))</f>
        <v>75</v>
      </c>
      <c r="Y93" s="49">
        <f>IF(OR($B93-Y$5&gt;74, $B93-Y$5=73, $B93-Y$5=1, $B93-Y$5&lt;0),"",ROUND(($B93-Y$5)*'점수 계산기'!$C$27+Y$5*'점수 계산기'!$C$30+'점수 계산기'!$C$33,0))</f>
        <v>75</v>
      </c>
      <c r="Z93" s="49">
        <f>IF(OR($B93-Z$5&gt;74, $B93-Z$5=73, $B93-Z$5=1, $B93-Z$5&lt;0),"",ROUND(($B93-Z$5)*'점수 계산기'!$C$27+Z$5*'점수 계산기'!$C$30+'점수 계산기'!$C$33,0))</f>
        <v>75</v>
      </c>
      <c r="AA93" s="56">
        <f>IF(OR($B93-AA$5&gt;74, $B93-AA$5=73, $B93-AA$5=1, $B93-AA$5&lt;0),"",ROUND(($B93-AA$5)*'점수 계산기'!$C$27+AA$5*'점수 계산기'!$C$30+'점수 계산기'!$C$33,0))</f>
        <v>75</v>
      </c>
      <c r="AB93" s="10"/>
      <c r="AC93" s="10">
        <f t="shared" si="10"/>
        <v>75</v>
      </c>
      <c r="AD93" s="10">
        <f t="shared" si="11"/>
        <v>76</v>
      </c>
      <c r="AE93" s="10" t="str">
        <f t="shared" si="12"/>
        <v>75 ~ 76</v>
      </c>
      <c r="AF93" s="10">
        <f t="shared" si="13"/>
        <v>7</v>
      </c>
      <c r="AG93" s="10">
        <f t="shared" si="13"/>
        <v>7</v>
      </c>
      <c r="AH93" s="10">
        <f t="shared" si="14"/>
        <v>7</v>
      </c>
      <c r="AI93" s="10" t="str">
        <f t="shared" si="9"/>
        <v>7등급</v>
      </c>
      <c r="AJ93" s="11" t="e">
        <f>IF(AC93=AD93,VLOOKUP(AE93,'인원 입력 기능'!$B$5:$F$102,6,0), VLOOKUP(AC93,'인원 입력 기능'!$B$5:$F$102,6,0)&amp;" ~ "&amp;VLOOKUP(AD93,'인원 입력 기능'!$B$5:$F$102,6,0))</f>
        <v>#REF!</v>
      </c>
    </row>
    <row r="94" spans="1:36" ht="21" customHeight="1" x14ac:dyDescent="0.45">
      <c r="A94" s="7"/>
      <c r="B94" s="83">
        <v>12</v>
      </c>
      <c r="C94" s="62" t="str">
        <f>IF(OR($B94-C$5&gt;74, $B94-C$5=73, $B94-C$5=1, $B94-C$5&lt;0),"",ROUND(($B94-C$5)*'점수 계산기'!$C$27+C$5*'점수 계산기'!$C$30+'점수 계산기'!$C$33,0))</f>
        <v/>
      </c>
      <c r="D94" s="50" t="str">
        <f>IF(OR($B94-D$5&gt;74, $B94-D$5=73, $B94-D$5=1, $B94-D$5&lt;0),"",ROUND(($B94-D$5)*'점수 계산기'!$C$27+D$5*'점수 계산기'!$C$30+'점수 계산기'!$C$33,0))</f>
        <v/>
      </c>
      <c r="E94" s="50" t="str">
        <f>IF(OR($B94-E$5&gt;74, $B94-E$5=73, $B94-E$5=1, $B94-E$5&lt;0),"",ROUND(($B94-E$5)*'점수 계산기'!$C$27+E$5*'점수 계산기'!$C$30+'점수 계산기'!$C$33,0))</f>
        <v/>
      </c>
      <c r="F94" s="50" t="str">
        <f>IF(OR($B94-F$5&gt;74, $B94-F$5=73, $B94-F$5=1, $B94-F$5&lt;0),"",ROUND(($B94-F$5)*'점수 계산기'!$C$27+F$5*'점수 계산기'!$C$30+'점수 계산기'!$C$33,0))</f>
        <v/>
      </c>
      <c r="G94" s="50" t="str">
        <f>IF(OR($B94-G$5&gt;74, $B94-G$5=73, $B94-G$5=1, $B94-G$5&lt;0),"",ROUND(($B94-G$5)*'점수 계산기'!$C$27+G$5*'점수 계산기'!$C$30+'점수 계산기'!$C$33,0))</f>
        <v/>
      </c>
      <c r="H94" s="50" t="str">
        <f>IF(OR($B94-H$5&gt;74, $B94-H$5=73, $B94-H$5=1, $B94-H$5&lt;0),"",ROUND(($B94-H$5)*'점수 계산기'!$C$27+H$5*'점수 계산기'!$C$30+'점수 계산기'!$C$33,0))</f>
        <v/>
      </c>
      <c r="I94" s="50" t="str">
        <f>IF(OR($B94-I$5&gt;74, $B94-I$5=73, $B94-I$5=1, $B94-I$5&lt;0),"",ROUND(($B94-I$5)*'점수 계산기'!$C$27+I$5*'점수 계산기'!$C$30+'점수 계산기'!$C$33,0))</f>
        <v/>
      </c>
      <c r="J94" s="50" t="str">
        <f>IF(OR($B94-J$5&gt;74, $B94-J$5=73, $B94-J$5=1, $B94-J$5&lt;0),"",ROUND(($B94-J$5)*'점수 계산기'!$C$27+J$5*'점수 계산기'!$C$30+'점수 계산기'!$C$33,0))</f>
        <v/>
      </c>
      <c r="K94" s="50" t="str">
        <f>IF(OR($B94-K$5&gt;74, $B94-K$5=73, $B94-K$5=1, $B94-K$5&lt;0),"",ROUND(($B94-K$5)*'점수 계산기'!$C$27+K$5*'점수 계산기'!$C$30+'점수 계산기'!$C$33,0))</f>
        <v/>
      </c>
      <c r="L94" s="50" t="str">
        <f>IF(OR($B94-L$5&gt;74, $B94-L$5=73, $B94-L$5=1, $B94-L$5&lt;0),"",ROUND(($B94-L$5)*'점수 계산기'!$C$27+L$5*'점수 계산기'!$C$30+'점수 계산기'!$C$33,0))</f>
        <v/>
      </c>
      <c r="M94" s="50" t="str">
        <f>IF(OR($B94-M$5&gt;74, $B94-M$5=73, $B94-M$5=1, $B94-M$5&lt;0),"",ROUND(($B94-M$5)*'점수 계산기'!$C$27+M$5*'점수 계산기'!$C$30+'점수 계산기'!$C$33,0))</f>
        <v/>
      </c>
      <c r="N94" s="50" t="str">
        <f>IF(OR($B94-N$5&gt;74, $B94-N$5=73, $B94-N$5=1, $B94-N$5&lt;0),"",ROUND(($B94-N$5)*'점수 계산기'!$C$27+N$5*'점수 계산기'!$C$30+'점수 계산기'!$C$33,0))</f>
        <v/>
      </c>
      <c r="O94" s="50" t="str">
        <f>IF(OR($B94-O$5&gt;74, $B94-O$5=73, $B94-O$5=1, $B94-O$5&lt;0),"",ROUND(($B94-O$5)*'점수 계산기'!$C$27+O$5*'점수 계산기'!$C$30+'점수 계산기'!$C$33,0))</f>
        <v/>
      </c>
      <c r="P94" s="50">
        <f>IF(OR($B94-P$5&gt;74, $B94-P$5=73, $B94-P$5=1, $B94-P$5&lt;0),"",ROUND(($B94-P$5)*'점수 계산기'!$C$27+P$5*'점수 계산기'!$C$30+'점수 계산기'!$C$33,0))</f>
        <v>75</v>
      </c>
      <c r="Q94" s="50" t="str">
        <f>IF(OR($B94-Q$5&gt;74, $B94-Q$5=73, $B94-Q$5=1, $B94-Q$5&lt;0),"",ROUND(($B94-Q$5)*'점수 계산기'!$C$27+Q$5*'점수 계산기'!$C$30+'점수 계산기'!$C$33,0))</f>
        <v/>
      </c>
      <c r="R94" s="50">
        <f>IF(OR($B94-R$5&gt;74, $B94-R$5=73, $B94-R$5=1, $B94-R$5&lt;0),"",ROUND(($B94-R$5)*'점수 계산기'!$C$27+R$5*'점수 계산기'!$C$30+'점수 계산기'!$C$33,0))</f>
        <v>75</v>
      </c>
      <c r="S94" s="50">
        <f>IF(OR($B94-S$5&gt;74, $B94-S$5=73, $B94-S$5=1, $B94-S$5&lt;0),"",ROUND(($B94-S$5)*'점수 계산기'!$C$27+S$5*'점수 계산기'!$C$30+'점수 계산기'!$C$33,0))</f>
        <v>75</v>
      </c>
      <c r="T94" s="50">
        <f>IF(OR($B94-T$5&gt;74, $B94-T$5=73, $B94-T$5=1, $B94-T$5&lt;0),"",ROUND(($B94-T$5)*'점수 계산기'!$C$27+T$5*'점수 계산기'!$C$30+'점수 계산기'!$C$33,0))</f>
        <v>74</v>
      </c>
      <c r="U94" s="50">
        <f>IF(OR($B94-U$5&gt;74, $B94-U$5=73, $B94-U$5=1, $B94-U$5&lt;0),"",ROUND(($B94-U$5)*'점수 계산기'!$C$27+U$5*'점수 계산기'!$C$30+'점수 계산기'!$C$33,0))</f>
        <v>74</v>
      </c>
      <c r="V94" s="50">
        <f>IF(OR($B94-V$5&gt;74, $B94-V$5=73, $B94-V$5=1, $B94-V$5&lt;0),"",ROUND(($B94-V$5)*'점수 계산기'!$C$27+V$5*'점수 계산기'!$C$30+'점수 계산기'!$C$33,0))</f>
        <v>74</v>
      </c>
      <c r="W94" s="50">
        <f>IF(OR($B94-W$5&gt;74, $B94-W$5=73, $B94-W$5=1, $B94-W$5&lt;0),"",ROUND(($B94-W$5)*'점수 계산기'!$C$27+W$5*'점수 계산기'!$C$30+'점수 계산기'!$C$33,0))</f>
        <v>74</v>
      </c>
      <c r="X94" s="50">
        <f>IF(OR($B94-X$5&gt;74, $B94-X$5=73, $B94-X$5=1, $B94-X$5&lt;0),"",ROUND(($B94-X$5)*'점수 계산기'!$C$27+X$5*'점수 계산기'!$C$30+'점수 계산기'!$C$33,0))</f>
        <v>74</v>
      </c>
      <c r="Y94" s="50">
        <f>IF(OR($B94-Y$5&gt;74, $B94-Y$5=73, $B94-Y$5=1, $B94-Y$5&lt;0),"",ROUND(($B94-Y$5)*'점수 계산기'!$C$27+Y$5*'점수 계산기'!$C$30+'점수 계산기'!$C$33,0))</f>
        <v>74</v>
      </c>
      <c r="Z94" s="50">
        <f>IF(OR($B94-Z$5&gt;74, $B94-Z$5=73, $B94-Z$5=1, $B94-Z$5&lt;0),"",ROUND(($B94-Z$5)*'점수 계산기'!$C$27+Z$5*'점수 계산기'!$C$30+'점수 계산기'!$C$33,0))</f>
        <v>74</v>
      </c>
      <c r="AA94" s="57">
        <f>IF(OR($B94-AA$5&gt;74, $B94-AA$5=73, $B94-AA$5=1, $B94-AA$5&lt;0),"",ROUND(($B94-AA$5)*'점수 계산기'!$C$27+AA$5*'점수 계산기'!$C$30+'점수 계산기'!$C$33,0))</f>
        <v>74</v>
      </c>
      <c r="AB94" s="10"/>
      <c r="AC94" s="10">
        <f t="shared" si="10"/>
        <v>74</v>
      </c>
      <c r="AD94" s="10">
        <f t="shared" si="11"/>
        <v>75</v>
      </c>
      <c r="AE94" s="10" t="str">
        <f t="shared" si="12"/>
        <v>74 ~ 75</v>
      </c>
      <c r="AF94" s="10">
        <f t="shared" si="13"/>
        <v>8</v>
      </c>
      <c r="AG94" s="10">
        <f t="shared" si="13"/>
        <v>7</v>
      </c>
      <c r="AH94" s="10" t="str">
        <f t="shared" si="14"/>
        <v>8 ~ 7</v>
      </c>
      <c r="AI94" s="10" t="str">
        <f t="shared" si="9"/>
        <v>조건부 7등급</v>
      </c>
      <c r="AJ94" s="11" t="e">
        <f>IF(AC94=AD94,VLOOKUP(AE94,'인원 입력 기능'!$B$5:$F$102,6,0), VLOOKUP(AC94,'인원 입력 기능'!$B$5:$F$102,6,0)&amp;" ~ "&amp;VLOOKUP(AD94,'인원 입력 기능'!$B$5:$F$102,6,0))</f>
        <v>#REF!</v>
      </c>
    </row>
    <row r="95" spans="1:36" ht="21" customHeight="1" x14ac:dyDescent="0.45">
      <c r="A95" s="7"/>
      <c r="B95" s="83">
        <v>11</v>
      </c>
      <c r="C95" s="62" t="str">
        <f>IF(OR($B95-C$5&gt;74, $B95-C$5=73, $B95-C$5=1, $B95-C$5&lt;0),"",ROUND(($B95-C$5)*'점수 계산기'!$C$27+C$5*'점수 계산기'!$C$30+'점수 계산기'!$C$33,0))</f>
        <v/>
      </c>
      <c r="D95" s="50" t="str">
        <f>IF(OR($B95-D$5&gt;74, $B95-D$5=73, $B95-D$5=1, $B95-D$5&lt;0),"",ROUND(($B95-D$5)*'점수 계산기'!$C$27+D$5*'점수 계산기'!$C$30+'점수 계산기'!$C$33,0))</f>
        <v/>
      </c>
      <c r="E95" s="50" t="str">
        <f>IF(OR($B95-E$5&gt;74, $B95-E$5=73, $B95-E$5=1, $B95-E$5&lt;0),"",ROUND(($B95-E$5)*'점수 계산기'!$C$27+E$5*'점수 계산기'!$C$30+'점수 계산기'!$C$33,0))</f>
        <v/>
      </c>
      <c r="F95" s="50" t="str">
        <f>IF(OR($B95-F$5&gt;74, $B95-F$5=73, $B95-F$5=1, $B95-F$5&lt;0),"",ROUND(($B95-F$5)*'점수 계산기'!$C$27+F$5*'점수 계산기'!$C$30+'점수 계산기'!$C$33,0))</f>
        <v/>
      </c>
      <c r="G95" s="50" t="str">
        <f>IF(OR($B95-G$5&gt;74, $B95-G$5=73, $B95-G$5=1, $B95-G$5&lt;0),"",ROUND(($B95-G$5)*'점수 계산기'!$C$27+G$5*'점수 계산기'!$C$30+'점수 계산기'!$C$33,0))</f>
        <v/>
      </c>
      <c r="H95" s="50" t="str">
        <f>IF(OR($B95-H$5&gt;74, $B95-H$5=73, $B95-H$5=1, $B95-H$5&lt;0),"",ROUND(($B95-H$5)*'점수 계산기'!$C$27+H$5*'점수 계산기'!$C$30+'점수 계산기'!$C$33,0))</f>
        <v/>
      </c>
      <c r="I95" s="50" t="str">
        <f>IF(OR($B95-I$5&gt;74, $B95-I$5=73, $B95-I$5=1, $B95-I$5&lt;0),"",ROUND(($B95-I$5)*'점수 계산기'!$C$27+I$5*'점수 계산기'!$C$30+'점수 계산기'!$C$33,0))</f>
        <v/>
      </c>
      <c r="J95" s="50" t="str">
        <f>IF(OR($B95-J$5&gt;74, $B95-J$5=73, $B95-J$5=1, $B95-J$5&lt;0),"",ROUND(($B95-J$5)*'점수 계산기'!$C$27+J$5*'점수 계산기'!$C$30+'점수 계산기'!$C$33,0))</f>
        <v/>
      </c>
      <c r="K95" s="50" t="str">
        <f>IF(OR($B95-K$5&gt;74, $B95-K$5=73, $B95-K$5=1, $B95-K$5&lt;0),"",ROUND(($B95-K$5)*'점수 계산기'!$C$27+K$5*'점수 계산기'!$C$30+'점수 계산기'!$C$33,0))</f>
        <v/>
      </c>
      <c r="L95" s="50" t="str">
        <f>IF(OR($B95-L$5&gt;74, $B95-L$5=73, $B95-L$5=1, $B95-L$5&lt;0),"",ROUND(($B95-L$5)*'점수 계산기'!$C$27+L$5*'점수 계산기'!$C$30+'점수 계산기'!$C$33,0))</f>
        <v/>
      </c>
      <c r="M95" s="50" t="str">
        <f>IF(OR($B95-M$5&gt;74, $B95-M$5=73, $B95-M$5=1, $B95-M$5&lt;0),"",ROUND(($B95-M$5)*'점수 계산기'!$C$27+M$5*'점수 계산기'!$C$30+'점수 계산기'!$C$33,0))</f>
        <v/>
      </c>
      <c r="N95" s="50" t="str">
        <f>IF(OR($B95-N$5&gt;74, $B95-N$5=73, $B95-N$5=1, $B95-N$5&lt;0),"",ROUND(($B95-N$5)*'점수 계산기'!$C$27+N$5*'점수 계산기'!$C$30+'점수 계산기'!$C$33,0))</f>
        <v/>
      </c>
      <c r="O95" s="50" t="str">
        <f>IF(OR($B95-O$5&gt;74, $B95-O$5=73, $B95-O$5=1, $B95-O$5&lt;0),"",ROUND(($B95-O$5)*'점수 계산기'!$C$27+O$5*'점수 계산기'!$C$30+'점수 계산기'!$C$33,0))</f>
        <v/>
      </c>
      <c r="P95" s="50" t="str">
        <f>IF(OR($B95-P$5&gt;74, $B95-P$5=73, $B95-P$5=1, $B95-P$5&lt;0),"",ROUND(($B95-P$5)*'점수 계산기'!$C$27+P$5*'점수 계산기'!$C$30+'점수 계산기'!$C$33,0))</f>
        <v/>
      </c>
      <c r="Q95" s="50">
        <f>IF(OR($B95-Q$5&gt;74, $B95-Q$5=73, $B95-Q$5=1, $B95-Q$5&lt;0),"",ROUND(($B95-Q$5)*'점수 계산기'!$C$27+Q$5*'점수 계산기'!$C$30+'점수 계산기'!$C$33,0))</f>
        <v>74</v>
      </c>
      <c r="R95" s="50" t="str">
        <f>IF(OR($B95-R$5&gt;74, $B95-R$5=73, $B95-R$5=1, $B95-R$5&lt;0),"",ROUND(($B95-R$5)*'점수 계산기'!$C$27+R$5*'점수 계산기'!$C$30+'점수 계산기'!$C$33,0))</f>
        <v/>
      </c>
      <c r="S95" s="50">
        <f>IF(OR($B95-S$5&gt;74, $B95-S$5=73, $B95-S$5=1, $B95-S$5&lt;0),"",ROUND(($B95-S$5)*'점수 계산기'!$C$27+S$5*'점수 계산기'!$C$30+'점수 계산기'!$C$33,0))</f>
        <v>74</v>
      </c>
      <c r="T95" s="50">
        <f>IF(OR($B95-T$5&gt;74, $B95-T$5=73, $B95-T$5=1, $B95-T$5&lt;0),"",ROUND(($B95-T$5)*'점수 계산기'!$C$27+T$5*'점수 계산기'!$C$30+'점수 계산기'!$C$33,0))</f>
        <v>74</v>
      </c>
      <c r="U95" s="50">
        <f>IF(OR($B95-U$5&gt;74, $B95-U$5=73, $B95-U$5=1, $B95-U$5&lt;0),"",ROUND(($B95-U$5)*'점수 계산기'!$C$27+U$5*'점수 계산기'!$C$30+'점수 계산기'!$C$33,0))</f>
        <v>74</v>
      </c>
      <c r="V95" s="50">
        <f>IF(OR($B95-V$5&gt;74, $B95-V$5=73, $B95-V$5=1, $B95-V$5&lt;0),"",ROUND(($B95-V$5)*'점수 계산기'!$C$27+V$5*'점수 계산기'!$C$30+'점수 계산기'!$C$33,0))</f>
        <v>74</v>
      </c>
      <c r="W95" s="50">
        <f>IF(OR($B95-W$5&gt;74, $B95-W$5=73, $B95-W$5=1, $B95-W$5&lt;0),"",ROUND(($B95-W$5)*'점수 계산기'!$C$27+W$5*'점수 계산기'!$C$30+'점수 계산기'!$C$33,0))</f>
        <v>73</v>
      </c>
      <c r="X95" s="50">
        <f>IF(OR($B95-X$5&gt;74, $B95-X$5=73, $B95-X$5=1, $B95-X$5&lt;0),"",ROUND(($B95-X$5)*'점수 계산기'!$C$27+X$5*'점수 계산기'!$C$30+'점수 계산기'!$C$33,0))</f>
        <v>73</v>
      </c>
      <c r="Y95" s="50">
        <f>IF(OR($B95-Y$5&gt;74, $B95-Y$5=73, $B95-Y$5=1, $B95-Y$5&lt;0),"",ROUND(($B95-Y$5)*'점수 계산기'!$C$27+Y$5*'점수 계산기'!$C$30+'점수 계산기'!$C$33,0))</f>
        <v>73</v>
      </c>
      <c r="Z95" s="50">
        <f>IF(OR($B95-Z$5&gt;74, $B95-Z$5=73, $B95-Z$5=1, $B95-Z$5&lt;0),"",ROUND(($B95-Z$5)*'점수 계산기'!$C$27+Z$5*'점수 계산기'!$C$30+'점수 계산기'!$C$33,0))</f>
        <v>73</v>
      </c>
      <c r="AA95" s="57">
        <f>IF(OR($B95-AA$5&gt;74, $B95-AA$5=73, $B95-AA$5=1, $B95-AA$5&lt;0),"",ROUND(($B95-AA$5)*'점수 계산기'!$C$27+AA$5*'점수 계산기'!$C$30+'점수 계산기'!$C$33,0))</f>
        <v>73</v>
      </c>
      <c r="AB95" s="10"/>
      <c r="AC95" s="10">
        <f t="shared" si="10"/>
        <v>73</v>
      </c>
      <c r="AD95" s="10">
        <f t="shared" si="11"/>
        <v>74</v>
      </c>
      <c r="AE95" s="10" t="str">
        <f t="shared" si="12"/>
        <v>73 ~ 74</v>
      </c>
      <c r="AF95" s="10">
        <f t="shared" si="13"/>
        <v>8</v>
      </c>
      <c r="AG95" s="10">
        <f t="shared" si="13"/>
        <v>8</v>
      </c>
      <c r="AH95" s="10">
        <f t="shared" si="14"/>
        <v>8</v>
      </c>
      <c r="AI95" s="10" t="str">
        <f t="shared" si="9"/>
        <v>8등급</v>
      </c>
      <c r="AJ95" s="11" t="e">
        <f>IF(AC95=AD95,VLOOKUP(AE95,'인원 입력 기능'!$B$5:$F$102,6,0), VLOOKUP(AC95,'인원 입력 기능'!$B$5:$F$102,6,0)&amp;" ~ "&amp;VLOOKUP(AD95,'인원 입력 기능'!$B$5:$F$102,6,0))</f>
        <v>#REF!</v>
      </c>
    </row>
    <row r="96" spans="1:36" ht="21" customHeight="1" x14ac:dyDescent="0.45">
      <c r="A96" s="7"/>
      <c r="B96" s="83">
        <v>10</v>
      </c>
      <c r="C96" s="62" t="str">
        <f>IF(OR($B96-C$5&gt;74, $B96-C$5=73, $B96-C$5=1, $B96-C$5&lt;0),"",ROUND(($B96-C$5)*'점수 계산기'!$C$27+C$5*'점수 계산기'!$C$30+'점수 계산기'!$C$33,0))</f>
        <v/>
      </c>
      <c r="D96" s="50" t="str">
        <f>IF(OR($B96-D$5&gt;74, $B96-D$5=73, $B96-D$5=1, $B96-D$5&lt;0),"",ROUND(($B96-D$5)*'점수 계산기'!$C$27+D$5*'점수 계산기'!$C$30+'점수 계산기'!$C$33,0))</f>
        <v/>
      </c>
      <c r="E96" s="50" t="str">
        <f>IF(OR($B96-E$5&gt;74, $B96-E$5=73, $B96-E$5=1, $B96-E$5&lt;0),"",ROUND(($B96-E$5)*'점수 계산기'!$C$27+E$5*'점수 계산기'!$C$30+'점수 계산기'!$C$33,0))</f>
        <v/>
      </c>
      <c r="F96" s="50" t="str">
        <f>IF(OR($B96-F$5&gt;74, $B96-F$5=73, $B96-F$5=1, $B96-F$5&lt;0),"",ROUND(($B96-F$5)*'점수 계산기'!$C$27+F$5*'점수 계산기'!$C$30+'점수 계산기'!$C$33,0))</f>
        <v/>
      </c>
      <c r="G96" s="50" t="str">
        <f>IF(OR($B96-G$5&gt;74, $B96-G$5=73, $B96-G$5=1, $B96-G$5&lt;0),"",ROUND(($B96-G$5)*'점수 계산기'!$C$27+G$5*'점수 계산기'!$C$30+'점수 계산기'!$C$33,0))</f>
        <v/>
      </c>
      <c r="H96" s="50" t="str">
        <f>IF(OR($B96-H$5&gt;74, $B96-H$5=73, $B96-H$5=1, $B96-H$5&lt;0),"",ROUND(($B96-H$5)*'점수 계산기'!$C$27+H$5*'점수 계산기'!$C$30+'점수 계산기'!$C$33,0))</f>
        <v/>
      </c>
      <c r="I96" s="50" t="str">
        <f>IF(OR($B96-I$5&gt;74, $B96-I$5=73, $B96-I$5=1, $B96-I$5&lt;0),"",ROUND(($B96-I$5)*'점수 계산기'!$C$27+I$5*'점수 계산기'!$C$30+'점수 계산기'!$C$33,0))</f>
        <v/>
      </c>
      <c r="J96" s="50" t="str">
        <f>IF(OR($B96-J$5&gt;74, $B96-J$5=73, $B96-J$5=1, $B96-J$5&lt;0),"",ROUND(($B96-J$5)*'점수 계산기'!$C$27+J$5*'점수 계산기'!$C$30+'점수 계산기'!$C$33,0))</f>
        <v/>
      </c>
      <c r="K96" s="50" t="str">
        <f>IF(OR($B96-K$5&gt;74, $B96-K$5=73, $B96-K$5=1, $B96-K$5&lt;0),"",ROUND(($B96-K$5)*'점수 계산기'!$C$27+K$5*'점수 계산기'!$C$30+'점수 계산기'!$C$33,0))</f>
        <v/>
      </c>
      <c r="L96" s="50" t="str">
        <f>IF(OR($B96-L$5&gt;74, $B96-L$5=73, $B96-L$5=1, $B96-L$5&lt;0),"",ROUND(($B96-L$5)*'점수 계산기'!$C$27+L$5*'점수 계산기'!$C$30+'점수 계산기'!$C$33,0))</f>
        <v/>
      </c>
      <c r="M96" s="50" t="str">
        <f>IF(OR($B96-M$5&gt;74, $B96-M$5=73, $B96-M$5=1, $B96-M$5&lt;0),"",ROUND(($B96-M$5)*'점수 계산기'!$C$27+M$5*'점수 계산기'!$C$30+'점수 계산기'!$C$33,0))</f>
        <v/>
      </c>
      <c r="N96" s="50" t="str">
        <f>IF(OR($B96-N$5&gt;74, $B96-N$5=73, $B96-N$5=1, $B96-N$5&lt;0),"",ROUND(($B96-N$5)*'점수 계산기'!$C$27+N$5*'점수 계산기'!$C$30+'점수 계산기'!$C$33,0))</f>
        <v/>
      </c>
      <c r="O96" s="50" t="str">
        <f>IF(OR($B96-O$5&gt;74, $B96-O$5=73, $B96-O$5=1, $B96-O$5&lt;0),"",ROUND(($B96-O$5)*'점수 계산기'!$C$27+O$5*'점수 계산기'!$C$30+'점수 계산기'!$C$33,0))</f>
        <v/>
      </c>
      <c r="P96" s="50" t="str">
        <f>IF(OR($B96-P$5&gt;74, $B96-P$5=73, $B96-P$5=1, $B96-P$5&lt;0),"",ROUND(($B96-P$5)*'점수 계산기'!$C$27+P$5*'점수 계산기'!$C$30+'점수 계산기'!$C$33,0))</f>
        <v/>
      </c>
      <c r="Q96" s="50" t="str">
        <f>IF(OR($B96-Q$5&gt;74, $B96-Q$5=73, $B96-Q$5=1, $B96-Q$5&lt;0),"",ROUND(($B96-Q$5)*'점수 계산기'!$C$27+Q$5*'점수 계산기'!$C$30+'점수 계산기'!$C$33,0))</f>
        <v/>
      </c>
      <c r="R96" s="50">
        <f>IF(OR($B96-R$5&gt;74, $B96-R$5=73, $B96-R$5=1, $B96-R$5&lt;0),"",ROUND(($B96-R$5)*'점수 계산기'!$C$27+R$5*'점수 계산기'!$C$30+'점수 계산기'!$C$33,0))</f>
        <v>73</v>
      </c>
      <c r="S96" s="50" t="str">
        <f>IF(OR($B96-S$5&gt;74, $B96-S$5=73, $B96-S$5=1, $B96-S$5&lt;0),"",ROUND(($B96-S$5)*'점수 계산기'!$C$27+S$5*'점수 계산기'!$C$30+'점수 계산기'!$C$33,0))</f>
        <v/>
      </c>
      <c r="T96" s="50">
        <f>IF(OR($B96-T$5&gt;74, $B96-T$5=73, $B96-T$5=1, $B96-T$5&lt;0),"",ROUND(($B96-T$5)*'점수 계산기'!$C$27+T$5*'점수 계산기'!$C$30+'점수 계산기'!$C$33,0))</f>
        <v>73</v>
      </c>
      <c r="U96" s="50">
        <f>IF(OR($B96-U$5&gt;74, $B96-U$5=73, $B96-U$5=1, $B96-U$5&lt;0),"",ROUND(($B96-U$5)*'점수 계산기'!$C$27+U$5*'점수 계산기'!$C$30+'점수 계산기'!$C$33,0))</f>
        <v>73</v>
      </c>
      <c r="V96" s="50">
        <f>IF(OR($B96-V$5&gt;74, $B96-V$5=73, $B96-V$5=1, $B96-V$5&lt;0),"",ROUND(($B96-V$5)*'점수 계산기'!$C$27+V$5*'점수 계산기'!$C$30+'점수 계산기'!$C$33,0))</f>
        <v>73</v>
      </c>
      <c r="W96" s="50">
        <f>IF(OR($B96-W$5&gt;74, $B96-W$5=73, $B96-W$5=1, $B96-W$5&lt;0),"",ROUND(($B96-W$5)*'점수 계산기'!$C$27+W$5*'점수 계산기'!$C$30+'점수 계산기'!$C$33,0))</f>
        <v>73</v>
      </c>
      <c r="X96" s="50">
        <f>IF(OR($B96-X$5&gt;74, $B96-X$5=73, $B96-X$5=1, $B96-X$5&lt;0),"",ROUND(($B96-X$5)*'점수 계산기'!$C$27+X$5*'점수 계산기'!$C$30+'점수 계산기'!$C$33,0))</f>
        <v>73</v>
      </c>
      <c r="Y96" s="50">
        <f>IF(OR($B96-Y$5&gt;74, $B96-Y$5=73, $B96-Y$5=1, $B96-Y$5&lt;0),"",ROUND(($B96-Y$5)*'점수 계산기'!$C$27+Y$5*'점수 계산기'!$C$30+'점수 계산기'!$C$33,0))</f>
        <v>73</v>
      </c>
      <c r="Z96" s="50">
        <f>IF(OR($B96-Z$5&gt;74, $B96-Z$5=73, $B96-Z$5=1, $B96-Z$5&lt;0),"",ROUND(($B96-Z$5)*'점수 계산기'!$C$27+Z$5*'점수 계산기'!$C$30+'점수 계산기'!$C$33,0))</f>
        <v>72</v>
      </c>
      <c r="AA96" s="57">
        <f>IF(OR($B96-AA$5&gt;74, $B96-AA$5=73, $B96-AA$5=1, $B96-AA$5&lt;0),"",ROUND(($B96-AA$5)*'점수 계산기'!$C$27+AA$5*'점수 계산기'!$C$30+'점수 계산기'!$C$33,0))</f>
        <v>72</v>
      </c>
      <c r="AB96" s="10"/>
      <c r="AC96" s="10">
        <f t="shared" si="10"/>
        <v>72</v>
      </c>
      <c r="AD96" s="10">
        <f t="shared" si="11"/>
        <v>73</v>
      </c>
      <c r="AE96" s="10" t="str">
        <f t="shared" si="12"/>
        <v>72 ~ 73</v>
      </c>
      <c r="AF96" s="10">
        <f t="shared" si="13"/>
        <v>8</v>
      </c>
      <c r="AG96" s="10">
        <f t="shared" si="13"/>
        <v>8</v>
      </c>
      <c r="AH96" s="10">
        <f t="shared" si="14"/>
        <v>8</v>
      </c>
      <c r="AI96" s="10" t="str">
        <f t="shared" si="9"/>
        <v>8등급</v>
      </c>
      <c r="AJ96" s="11" t="e">
        <f>IF(AC96=AD96,VLOOKUP(AE96,'인원 입력 기능'!$B$5:$F$102,6,0), VLOOKUP(AC96,'인원 입력 기능'!$B$5:$F$102,6,0)&amp;" ~ "&amp;VLOOKUP(AD96,'인원 입력 기능'!$B$5:$F$102,6,0))</f>
        <v>#REF!</v>
      </c>
    </row>
    <row r="97" spans="1:36" ht="21" customHeight="1" x14ac:dyDescent="0.45">
      <c r="A97" s="7"/>
      <c r="B97" s="83">
        <v>9</v>
      </c>
      <c r="C97" s="62" t="str">
        <f>IF(OR($B97-C$5&gt;74, $B97-C$5=73, $B97-C$5=1, $B97-C$5&lt;0),"",ROUND(($B97-C$5)*'점수 계산기'!$C$27+C$5*'점수 계산기'!$C$30+'점수 계산기'!$C$33,0))</f>
        <v/>
      </c>
      <c r="D97" s="50" t="str">
        <f>IF(OR($B97-D$5&gt;74, $B97-D$5=73, $B97-D$5=1, $B97-D$5&lt;0),"",ROUND(($B97-D$5)*'점수 계산기'!$C$27+D$5*'점수 계산기'!$C$30+'점수 계산기'!$C$33,0))</f>
        <v/>
      </c>
      <c r="E97" s="50" t="str">
        <f>IF(OR($B97-E$5&gt;74, $B97-E$5=73, $B97-E$5=1, $B97-E$5&lt;0),"",ROUND(($B97-E$5)*'점수 계산기'!$C$27+E$5*'점수 계산기'!$C$30+'점수 계산기'!$C$33,0))</f>
        <v/>
      </c>
      <c r="F97" s="50" t="str">
        <f>IF(OR($B97-F$5&gt;74, $B97-F$5=73, $B97-F$5=1, $B97-F$5&lt;0),"",ROUND(($B97-F$5)*'점수 계산기'!$C$27+F$5*'점수 계산기'!$C$30+'점수 계산기'!$C$33,0))</f>
        <v/>
      </c>
      <c r="G97" s="50" t="str">
        <f>IF(OR($B97-G$5&gt;74, $B97-G$5=73, $B97-G$5=1, $B97-G$5&lt;0),"",ROUND(($B97-G$5)*'점수 계산기'!$C$27+G$5*'점수 계산기'!$C$30+'점수 계산기'!$C$33,0))</f>
        <v/>
      </c>
      <c r="H97" s="50" t="str">
        <f>IF(OR($B97-H$5&gt;74, $B97-H$5=73, $B97-H$5=1, $B97-H$5&lt;0),"",ROUND(($B97-H$5)*'점수 계산기'!$C$27+H$5*'점수 계산기'!$C$30+'점수 계산기'!$C$33,0))</f>
        <v/>
      </c>
      <c r="I97" s="50" t="str">
        <f>IF(OR($B97-I$5&gt;74, $B97-I$5=73, $B97-I$5=1, $B97-I$5&lt;0),"",ROUND(($B97-I$5)*'점수 계산기'!$C$27+I$5*'점수 계산기'!$C$30+'점수 계산기'!$C$33,0))</f>
        <v/>
      </c>
      <c r="J97" s="50" t="str">
        <f>IF(OR($B97-J$5&gt;74, $B97-J$5=73, $B97-J$5=1, $B97-J$5&lt;0),"",ROUND(($B97-J$5)*'점수 계산기'!$C$27+J$5*'점수 계산기'!$C$30+'점수 계산기'!$C$33,0))</f>
        <v/>
      </c>
      <c r="K97" s="50" t="str">
        <f>IF(OR($B97-K$5&gt;74, $B97-K$5=73, $B97-K$5=1, $B97-K$5&lt;0),"",ROUND(($B97-K$5)*'점수 계산기'!$C$27+K$5*'점수 계산기'!$C$30+'점수 계산기'!$C$33,0))</f>
        <v/>
      </c>
      <c r="L97" s="50" t="str">
        <f>IF(OR($B97-L$5&gt;74, $B97-L$5=73, $B97-L$5=1, $B97-L$5&lt;0),"",ROUND(($B97-L$5)*'점수 계산기'!$C$27+L$5*'점수 계산기'!$C$30+'점수 계산기'!$C$33,0))</f>
        <v/>
      </c>
      <c r="M97" s="50" t="str">
        <f>IF(OR($B97-M$5&gt;74, $B97-M$5=73, $B97-M$5=1, $B97-M$5&lt;0),"",ROUND(($B97-M$5)*'점수 계산기'!$C$27+M$5*'점수 계산기'!$C$30+'점수 계산기'!$C$33,0))</f>
        <v/>
      </c>
      <c r="N97" s="50" t="str">
        <f>IF(OR($B97-N$5&gt;74, $B97-N$5=73, $B97-N$5=1, $B97-N$5&lt;0),"",ROUND(($B97-N$5)*'점수 계산기'!$C$27+N$5*'점수 계산기'!$C$30+'점수 계산기'!$C$33,0))</f>
        <v/>
      </c>
      <c r="O97" s="50" t="str">
        <f>IF(OR($B97-O$5&gt;74, $B97-O$5=73, $B97-O$5=1, $B97-O$5&lt;0),"",ROUND(($B97-O$5)*'점수 계산기'!$C$27+O$5*'점수 계산기'!$C$30+'점수 계산기'!$C$33,0))</f>
        <v/>
      </c>
      <c r="P97" s="50" t="str">
        <f>IF(OR($B97-P$5&gt;74, $B97-P$5=73, $B97-P$5=1, $B97-P$5&lt;0),"",ROUND(($B97-P$5)*'점수 계산기'!$C$27+P$5*'점수 계산기'!$C$30+'점수 계산기'!$C$33,0))</f>
        <v/>
      </c>
      <c r="Q97" s="50" t="str">
        <f>IF(OR($B97-Q$5&gt;74, $B97-Q$5=73, $B97-Q$5=1, $B97-Q$5&lt;0),"",ROUND(($B97-Q$5)*'점수 계산기'!$C$27+Q$5*'점수 계산기'!$C$30+'점수 계산기'!$C$33,0))</f>
        <v/>
      </c>
      <c r="R97" s="50" t="str">
        <f>IF(OR($B97-R$5&gt;74, $B97-R$5=73, $B97-R$5=1, $B97-R$5&lt;0),"",ROUND(($B97-R$5)*'점수 계산기'!$C$27+R$5*'점수 계산기'!$C$30+'점수 계산기'!$C$33,0))</f>
        <v/>
      </c>
      <c r="S97" s="50">
        <f>IF(OR($B97-S$5&gt;74, $B97-S$5=73, $B97-S$5=1, $B97-S$5&lt;0),"",ROUND(($B97-S$5)*'점수 계산기'!$C$27+S$5*'점수 계산기'!$C$30+'점수 계산기'!$C$33,0))</f>
        <v>72</v>
      </c>
      <c r="T97" s="50" t="str">
        <f>IF(OR($B97-T$5&gt;74, $B97-T$5=73, $B97-T$5=1, $B97-T$5&lt;0),"",ROUND(($B97-T$5)*'점수 계산기'!$C$27+T$5*'점수 계산기'!$C$30+'점수 계산기'!$C$33,0))</f>
        <v/>
      </c>
      <c r="U97" s="50">
        <f>IF(OR($B97-U$5&gt;74, $B97-U$5=73, $B97-U$5=1, $B97-U$5&lt;0),"",ROUND(($B97-U$5)*'점수 계산기'!$C$27+U$5*'점수 계산기'!$C$30+'점수 계산기'!$C$33,0))</f>
        <v>72</v>
      </c>
      <c r="V97" s="50">
        <f>IF(OR($B97-V$5&gt;74, $B97-V$5=73, $B97-V$5=1, $B97-V$5&lt;0),"",ROUND(($B97-V$5)*'점수 계산기'!$C$27+V$5*'점수 계산기'!$C$30+'점수 계산기'!$C$33,0))</f>
        <v>72</v>
      </c>
      <c r="W97" s="50">
        <f>IF(OR($B97-W$5&gt;74, $B97-W$5=73, $B97-W$5=1, $B97-W$5&lt;0),"",ROUND(($B97-W$5)*'점수 계산기'!$C$27+W$5*'점수 계산기'!$C$30+'점수 계산기'!$C$33,0))</f>
        <v>72</v>
      </c>
      <c r="X97" s="50">
        <f>IF(OR($B97-X$5&gt;74, $B97-X$5=73, $B97-X$5=1, $B97-X$5&lt;0),"",ROUND(($B97-X$5)*'점수 계산기'!$C$27+X$5*'점수 계산기'!$C$30+'점수 계산기'!$C$33,0))</f>
        <v>72</v>
      </c>
      <c r="Y97" s="50">
        <f>IF(OR($B97-Y$5&gt;74, $B97-Y$5=73, $B97-Y$5=1, $B97-Y$5&lt;0),"",ROUND(($B97-Y$5)*'점수 계산기'!$C$27+Y$5*'점수 계산기'!$C$30+'점수 계산기'!$C$33,0))</f>
        <v>72</v>
      </c>
      <c r="Z97" s="50">
        <f>IF(OR($B97-Z$5&gt;74, $B97-Z$5=73, $B97-Z$5=1, $B97-Z$5&lt;0),"",ROUND(($B97-Z$5)*'점수 계산기'!$C$27+Z$5*'점수 계산기'!$C$30+'점수 계산기'!$C$33,0))</f>
        <v>72</v>
      </c>
      <c r="AA97" s="57">
        <f>IF(OR($B97-AA$5&gt;74, $B97-AA$5=73, $B97-AA$5=1, $B97-AA$5&lt;0),"",ROUND(($B97-AA$5)*'점수 계산기'!$C$27+AA$5*'점수 계산기'!$C$30+'점수 계산기'!$C$33,0))</f>
        <v>71</v>
      </c>
      <c r="AB97" s="10"/>
      <c r="AC97" s="10">
        <f t="shared" si="10"/>
        <v>71</v>
      </c>
      <c r="AD97" s="10">
        <f t="shared" si="11"/>
        <v>72</v>
      </c>
      <c r="AE97" s="10" t="str">
        <f t="shared" si="12"/>
        <v>71 ~ 72</v>
      </c>
      <c r="AF97" s="10">
        <f t="shared" si="13"/>
        <v>9</v>
      </c>
      <c r="AG97" s="10">
        <f t="shared" si="13"/>
        <v>8</v>
      </c>
      <c r="AH97" s="10" t="str">
        <f t="shared" si="14"/>
        <v>9 ~ 8</v>
      </c>
      <c r="AI97" s="10" t="str">
        <f t="shared" si="9"/>
        <v>조건부 8등급</v>
      </c>
      <c r="AJ97" s="11" t="e">
        <f>IF(AC97=AD97,VLOOKUP(AE97,'인원 입력 기능'!$B$5:$F$102,6,0), VLOOKUP(AC97,'인원 입력 기능'!$B$5:$F$102,6,0)&amp;" ~ "&amp;VLOOKUP(AD97,'인원 입력 기능'!$B$5:$F$102,6,0))</f>
        <v>#REF!</v>
      </c>
    </row>
    <row r="98" spans="1:36" ht="21" customHeight="1" x14ac:dyDescent="0.45">
      <c r="A98" s="7"/>
      <c r="B98" s="84">
        <v>8</v>
      </c>
      <c r="C98" s="63" t="str">
        <f>IF(OR($B98-C$5&gt;74, $B98-C$5=73, $B98-C$5=1, $B98-C$5&lt;0),"",ROUND(($B98-C$5)*'점수 계산기'!$C$27+C$5*'점수 계산기'!$C$30+'점수 계산기'!$C$33,0))</f>
        <v/>
      </c>
      <c r="D98" s="51" t="str">
        <f>IF(OR($B98-D$5&gt;74, $B98-D$5=73, $B98-D$5=1, $B98-D$5&lt;0),"",ROUND(($B98-D$5)*'점수 계산기'!$C$27+D$5*'점수 계산기'!$C$30+'점수 계산기'!$C$33,0))</f>
        <v/>
      </c>
      <c r="E98" s="51" t="str">
        <f>IF(OR($B98-E$5&gt;74, $B98-E$5=73, $B98-E$5=1, $B98-E$5&lt;0),"",ROUND(($B98-E$5)*'점수 계산기'!$C$27+E$5*'점수 계산기'!$C$30+'점수 계산기'!$C$33,0))</f>
        <v/>
      </c>
      <c r="F98" s="51" t="str">
        <f>IF(OR($B98-F$5&gt;74, $B98-F$5=73, $B98-F$5=1, $B98-F$5&lt;0),"",ROUND(($B98-F$5)*'점수 계산기'!$C$27+F$5*'점수 계산기'!$C$30+'점수 계산기'!$C$33,0))</f>
        <v/>
      </c>
      <c r="G98" s="51" t="str">
        <f>IF(OR($B98-G$5&gt;74, $B98-G$5=73, $B98-G$5=1, $B98-G$5&lt;0),"",ROUND(($B98-G$5)*'점수 계산기'!$C$27+G$5*'점수 계산기'!$C$30+'점수 계산기'!$C$33,0))</f>
        <v/>
      </c>
      <c r="H98" s="51" t="str">
        <f>IF(OR($B98-H$5&gt;74, $B98-H$5=73, $B98-H$5=1, $B98-H$5&lt;0),"",ROUND(($B98-H$5)*'점수 계산기'!$C$27+H$5*'점수 계산기'!$C$30+'점수 계산기'!$C$33,0))</f>
        <v/>
      </c>
      <c r="I98" s="51" t="str">
        <f>IF(OR($B98-I$5&gt;74, $B98-I$5=73, $B98-I$5=1, $B98-I$5&lt;0),"",ROUND(($B98-I$5)*'점수 계산기'!$C$27+I$5*'점수 계산기'!$C$30+'점수 계산기'!$C$33,0))</f>
        <v/>
      </c>
      <c r="J98" s="51" t="str">
        <f>IF(OR($B98-J$5&gt;74, $B98-J$5=73, $B98-J$5=1, $B98-J$5&lt;0),"",ROUND(($B98-J$5)*'점수 계산기'!$C$27+J$5*'점수 계산기'!$C$30+'점수 계산기'!$C$33,0))</f>
        <v/>
      </c>
      <c r="K98" s="51" t="str">
        <f>IF(OR($B98-K$5&gt;74, $B98-K$5=73, $B98-K$5=1, $B98-K$5&lt;0),"",ROUND(($B98-K$5)*'점수 계산기'!$C$27+K$5*'점수 계산기'!$C$30+'점수 계산기'!$C$33,0))</f>
        <v/>
      </c>
      <c r="L98" s="51" t="str">
        <f>IF(OR($B98-L$5&gt;74, $B98-L$5=73, $B98-L$5=1, $B98-L$5&lt;0),"",ROUND(($B98-L$5)*'점수 계산기'!$C$27+L$5*'점수 계산기'!$C$30+'점수 계산기'!$C$33,0))</f>
        <v/>
      </c>
      <c r="M98" s="51" t="str">
        <f>IF(OR($B98-M$5&gt;74, $B98-M$5=73, $B98-M$5=1, $B98-M$5&lt;0),"",ROUND(($B98-M$5)*'점수 계산기'!$C$27+M$5*'점수 계산기'!$C$30+'점수 계산기'!$C$33,0))</f>
        <v/>
      </c>
      <c r="N98" s="51" t="str">
        <f>IF(OR($B98-N$5&gt;74, $B98-N$5=73, $B98-N$5=1, $B98-N$5&lt;0),"",ROUND(($B98-N$5)*'점수 계산기'!$C$27+N$5*'점수 계산기'!$C$30+'점수 계산기'!$C$33,0))</f>
        <v/>
      </c>
      <c r="O98" s="51" t="str">
        <f>IF(OR($B98-O$5&gt;74, $B98-O$5=73, $B98-O$5=1, $B98-O$5&lt;0),"",ROUND(($B98-O$5)*'점수 계산기'!$C$27+O$5*'점수 계산기'!$C$30+'점수 계산기'!$C$33,0))</f>
        <v/>
      </c>
      <c r="P98" s="51" t="str">
        <f>IF(OR($B98-P$5&gt;74, $B98-P$5=73, $B98-P$5=1, $B98-P$5&lt;0),"",ROUND(($B98-P$5)*'점수 계산기'!$C$27+P$5*'점수 계산기'!$C$30+'점수 계산기'!$C$33,0))</f>
        <v/>
      </c>
      <c r="Q98" s="51" t="str">
        <f>IF(OR($B98-Q$5&gt;74, $B98-Q$5=73, $B98-Q$5=1, $B98-Q$5&lt;0),"",ROUND(($B98-Q$5)*'점수 계산기'!$C$27+Q$5*'점수 계산기'!$C$30+'점수 계산기'!$C$33,0))</f>
        <v/>
      </c>
      <c r="R98" s="51" t="str">
        <f>IF(OR($B98-R$5&gt;74, $B98-R$5=73, $B98-R$5=1, $B98-R$5&lt;0),"",ROUND(($B98-R$5)*'점수 계산기'!$C$27+R$5*'점수 계산기'!$C$30+'점수 계산기'!$C$33,0))</f>
        <v/>
      </c>
      <c r="S98" s="51" t="str">
        <f>IF(OR($B98-S$5&gt;74, $B98-S$5=73, $B98-S$5=1, $B98-S$5&lt;0),"",ROUND(($B98-S$5)*'점수 계산기'!$C$27+S$5*'점수 계산기'!$C$30+'점수 계산기'!$C$33,0))</f>
        <v/>
      </c>
      <c r="T98" s="51">
        <f>IF(OR($B98-T$5&gt;74, $B98-T$5=73, $B98-T$5=1, $B98-T$5&lt;0),"",ROUND(($B98-T$5)*'점수 계산기'!$C$27+T$5*'점수 계산기'!$C$30+'점수 계산기'!$C$33,0))</f>
        <v>71</v>
      </c>
      <c r="U98" s="51" t="str">
        <f>IF(OR($B98-U$5&gt;74, $B98-U$5=73, $B98-U$5=1, $B98-U$5&lt;0),"",ROUND(($B98-U$5)*'점수 계산기'!$C$27+U$5*'점수 계산기'!$C$30+'점수 계산기'!$C$33,0))</f>
        <v/>
      </c>
      <c r="V98" s="51">
        <f>IF(OR($B98-V$5&gt;74, $B98-V$5=73, $B98-V$5=1, $B98-V$5&lt;0),"",ROUND(($B98-V$5)*'점수 계산기'!$C$27+V$5*'점수 계산기'!$C$30+'점수 계산기'!$C$33,0))</f>
        <v>71</v>
      </c>
      <c r="W98" s="51">
        <f>IF(OR($B98-W$5&gt;74, $B98-W$5=73, $B98-W$5=1, $B98-W$5&lt;0),"",ROUND(($B98-W$5)*'점수 계산기'!$C$27+W$5*'점수 계산기'!$C$30+'점수 계산기'!$C$33,0))</f>
        <v>71</v>
      </c>
      <c r="X98" s="51">
        <f>IF(OR($B98-X$5&gt;74, $B98-X$5=73, $B98-X$5=1, $B98-X$5&lt;0),"",ROUND(($B98-X$5)*'점수 계산기'!$C$27+X$5*'점수 계산기'!$C$30+'점수 계산기'!$C$33,0))</f>
        <v>71</v>
      </c>
      <c r="Y98" s="51">
        <f>IF(OR($B98-Y$5&gt;74, $B98-Y$5=73, $B98-Y$5=1, $B98-Y$5&lt;0),"",ROUND(($B98-Y$5)*'점수 계산기'!$C$27+Y$5*'점수 계산기'!$C$30+'점수 계산기'!$C$33,0))</f>
        <v>71</v>
      </c>
      <c r="Z98" s="51">
        <f>IF(OR($B98-Z$5&gt;74, $B98-Z$5=73, $B98-Z$5=1, $B98-Z$5&lt;0),"",ROUND(($B98-Z$5)*'점수 계산기'!$C$27+Z$5*'점수 계산기'!$C$30+'점수 계산기'!$C$33,0))</f>
        <v>71</v>
      </c>
      <c r="AA98" s="58">
        <f>IF(OR($B98-AA$5&gt;74, $B98-AA$5=73, $B98-AA$5=1, $B98-AA$5&lt;0),"",ROUND(($B98-AA$5)*'점수 계산기'!$C$27+AA$5*'점수 계산기'!$C$30+'점수 계산기'!$C$33,0))</f>
        <v>71</v>
      </c>
      <c r="AB98" s="10"/>
      <c r="AC98" s="10">
        <f t="shared" si="10"/>
        <v>71</v>
      </c>
      <c r="AD98" s="10">
        <f t="shared" si="11"/>
        <v>71</v>
      </c>
      <c r="AE98" s="10">
        <f t="shared" si="12"/>
        <v>71</v>
      </c>
      <c r="AF98" s="10">
        <f t="shared" si="13"/>
        <v>9</v>
      </c>
      <c r="AG98" s="10">
        <f t="shared" si="13"/>
        <v>9</v>
      </c>
      <c r="AH98" s="10">
        <f t="shared" si="14"/>
        <v>9</v>
      </c>
      <c r="AI98" s="10" t="str">
        <f t="shared" si="9"/>
        <v>9등급</v>
      </c>
      <c r="AJ98" s="11" t="e">
        <f>IF(AC98=AD98,VLOOKUP(AE98,'인원 입력 기능'!$B$5:$F$102,6,0), VLOOKUP(AC98,'인원 입력 기능'!$B$5:$F$102,6,0)&amp;" ~ "&amp;VLOOKUP(AD98,'인원 입력 기능'!$B$5:$F$102,6,0))</f>
        <v>#REF!</v>
      </c>
    </row>
    <row r="99" spans="1:36" ht="21" customHeight="1" x14ac:dyDescent="0.45">
      <c r="A99" s="7"/>
      <c r="B99" s="84">
        <v>7</v>
      </c>
      <c r="C99" s="63" t="str">
        <f>IF(OR($B99-C$5&gt;74, $B99-C$5=73, $B99-C$5=1, $B99-C$5&lt;0),"",ROUND(($B99-C$5)*'점수 계산기'!$C$27+C$5*'점수 계산기'!$C$30+'점수 계산기'!$C$33,0))</f>
        <v/>
      </c>
      <c r="D99" s="51" t="str">
        <f>IF(OR($B99-D$5&gt;74, $B99-D$5=73, $B99-D$5=1, $B99-D$5&lt;0),"",ROUND(($B99-D$5)*'점수 계산기'!$C$27+D$5*'점수 계산기'!$C$30+'점수 계산기'!$C$33,0))</f>
        <v/>
      </c>
      <c r="E99" s="51" t="str">
        <f>IF(OR($B99-E$5&gt;74, $B99-E$5=73, $B99-E$5=1, $B99-E$5&lt;0),"",ROUND(($B99-E$5)*'점수 계산기'!$C$27+E$5*'점수 계산기'!$C$30+'점수 계산기'!$C$33,0))</f>
        <v/>
      </c>
      <c r="F99" s="51" t="str">
        <f>IF(OR($B99-F$5&gt;74, $B99-F$5=73, $B99-F$5=1, $B99-F$5&lt;0),"",ROUND(($B99-F$5)*'점수 계산기'!$C$27+F$5*'점수 계산기'!$C$30+'점수 계산기'!$C$33,0))</f>
        <v/>
      </c>
      <c r="G99" s="51" t="str">
        <f>IF(OR($B99-G$5&gt;74, $B99-G$5=73, $B99-G$5=1, $B99-G$5&lt;0),"",ROUND(($B99-G$5)*'점수 계산기'!$C$27+G$5*'점수 계산기'!$C$30+'점수 계산기'!$C$33,0))</f>
        <v/>
      </c>
      <c r="H99" s="51" t="str">
        <f>IF(OR($B99-H$5&gt;74, $B99-H$5=73, $B99-H$5=1, $B99-H$5&lt;0),"",ROUND(($B99-H$5)*'점수 계산기'!$C$27+H$5*'점수 계산기'!$C$30+'점수 계산기'!$C$33,0))</f>
        <v/>
      </c>
      <c r="I99" s="51" t="str">
        <f>IF(OR($B99-I$5&gt;74, $B99-I$5=73, $B99-I$5=1, $B99-I$5&lt;0),"",ROUND(($B99-I$5)*'점수 계산기'!$C$27+I$5*'점수 계산기'!$C$30+'점수 계산기'!$C$33,0))</f>
        <v/>
      </c>
      <c r="J99" s="51" t="str">
        <f>IF(OR($B99-J$5&gt;74, $B99-J$5=73, $B99-J$5=1, $B99-J$5&lt;0),"",ROUND(($B99-J$5)*'점수 계산기'!$C$27+J$5*'점수 계산기'!$C$30+'점수 계산기'!$C$33,0))</f>
        <v/>
      </c>
      <c r="K99" s="51" t="str">
        <f>IF(OR($B99-K$5&gt;74, $B99-K$5=73, $B99-K$5=1, $B99-K$5&lt;0),"",ROUND(($B99-K$5)*'점수 계산기'!$C$27+K$5*'점수 계산기'!$C$30+'점수 계산기'!$C$33,0))</f>
        <v/>
      </c>
      <c r="L99" s="51" t="str">
        <f>IF(OR($B99-L$5&gt;74, $B99-L$5=73, $B99-L$5=1, $B99-L$5&lt;0),"",ROUND(($B99-L$5)*'점수 계산기'!$C$27+L$5*'점수 계산기'!$C$30+'점수 계산기'!$C$33,0))</f>
        <v/>
      </c>
      <c r="M99" s="51" t="str">
        <f>IF(OR($B99-M$5&gt;74, $B99-M$5=73, $B99-M$5=1, $B99-M$5&lt;0),"",ROUND(($B99-M$5)*'점수 계산기'!$C$27+M$5*'점수 계산기'!$C$30+'점수 계산기'!$C$33,0))</f>
        <v/>
      </c>
      <c r="N99" s="51" t="str">
        <f>IF(OR($B99-N$5&gt;74, $B99-N$5=73, $B99-N$5=1, $B99-N$5&lt;0),"",ROUND(($B99-N$5)*'점수 계산기'!$C$27+N$5*'점수 계산기'!$C$30+'점수 계산기'!$C$33,0))</f>
        <v/>
      </c>
      <c r="O99" s="51" t="str">
        <f>IF(OR($B99-O$5&gt;74, $B99-O$5=73, $B99-O$5=1, $B99-O$5&lt;0),"",ROUND(($B99-O$5)*'점수 계산기'!$C$27+O$5*'점수 계산기'!$C$30+'점수 계산기'!$C$33,0))</f>
        <v/>
      </c>
      <c r="P99" s="51" t="str">
        <f>IF(OR($B99-P$5&gt;74, $B99-P$5=73, $B99-P$5=1, $B99-P$5&lt;0),"",ROUND(($B99-P$5)*'점수 계산기'!$C$27+P$5*'점수 계산기'!$C$30+'점수 계산기'!$C$33,0))</f>
        <v/>
      </c>
      <c r="Q99" s="51" t="str">
        <f>IF(OR($B99-Q$5&gt;74, $B99-Q$5=73, $B99-Q$5=1, $B99-Q$5&lt;0),"",ROUND(($B99-Q$5)*'점수 계산기'!$C$27+Q$5*'점수 계산기'!$C$30+'점수 계산기'!$C$33,0))</f>
        <v/>
      </c>
      <c r="R99" s="51" t="str">
        <f>IF(OR($B99-R$5&gt;74, $B99-R$5=73, $B99-R$5=1, $B99-R$5&lt;0),"",ROUND(($B99-R$5)*'점수 계산기'!$C$27+R$5*'점수 계산기'!$C$30+'점수 계산기'!$C$33,0))</f>
        <v/>
      </c>
      <c r="S99" s="51" t="str">
        <f>IF(OR($B99-S$5&gt;74, $B99-S$5=73, $B99-S$5=1, $B99-S$5&lt;0),"",ROUND(($B99-S$5)*'점수 계산기'!$C$27+S$5*'점수 계산기'!$C$30+'점수 계산기'!$C$33,0))</f>
        <v/>
      </c>
      <c r="T99" s="51" t="str">
        <f>IF(OR($B99-T$5&gt;74, $B99-T$5=73, $B99-T$5=1, $B99-T$5&lt;0),"",ROUND(($B99-T$5)*'점수 계산기'!$C$27+T$5*'점수 계산기'!$C$30+'점수 계산기'!$C$33,0))</f>
        <v/>
      </c>
      <c r="U99" s="51">
        <f>IF(OR($B99-U$5&gt;74, $B99-U$5=73, $B99-U$5=1, $B99-U$5&lt;0),"",ROUND(($B99-U$5)*'점수 계산기'!$C$27+U$5*'점수 계산기'!$C$30+'점수 계산기'!$C$33,0))</f>
        <v>70</v>
      </c>
      <c r="V99" s="51" t="str">
        <f>IF(OR($B99-V$5&gt;74, $B99-V$5=73, $B99-V$5=1, $B99-V$5&lt;0),"",ROUND(($B99-V$5)*'점수 계산기'!$C$27+V$5*'점수 계산기'!$C$30+'점수 계산기'!$C$33,0))</f>
        <v/>
      </c>
      <c r="W99" s="51">
        <f>IF(OR($B99-W$5&gt;74, $B99-W$5=73, $B99-W$5=1, $B99-W$5&lt;0),"",ROUND(($B99-W$5)*'점수 계산기'!$C$27+W$5*'점수 계산기'!$C$30+'점수 계산기'!$C$33,0))</f>
        <v>70</v>
      </c>
      <c r="X99" s="51">
        <f>IF(OR($B99-X$5&gt;74, $B99-X$5=73, $B99-X$5=1, $B99-X$5&lt;0),"",ROUND(($B99-X$5)*'점수 계산기'!$C$27+X$5*'점수 계산기'!$C$30+'점수 계산기'!$C$33,0))</f>
        <v>70</v>
      </c>
      <c r="Y99" s="51">
        <f>IF(OR($B99-Y$5&gt;74, $B99-Y$5=73, $B99-Y$5=1, $B99-Y$5&lt;0),"",ROUND(($B99-Y$5)*'점수 계산기'!$C$27+Y$5*'점수 계산기'!$C$30+'점수 계산기'!$C$33,0))</f>
        <v>70</v>
      </c>
      <c r="Z99" s="51">
        <f>IF(OR($B99-Z$5&gt;74, $B99-Z$5=73, $B99-Z$5=1, $B99-Z$5&lt;0),"",ROUND(($B99-Z$5)*'점수 계산기'!$C$27+Z$5*'점수 계산기'!$C$30+'점수 계산기'!$C$33,0))</f>
        <v>70</v>
      </c>
      <c r="AA99" s="58">
        <f>IF(OR($B99-AA$5&gt;74, $B99-AA$5=73, $B99-AA$5=1, $B99-AA$5&lt;0),"",ROUND(($B99-AA$5)*'점수 계산기'!$C$27+AA$5*'점수 계산기'!$C$30+'점수 계산기'!$C$33,0))</f>
        <v>70</v>
      </c>
      <c r="AB99" s="10"/>
      <c r="AC99" s="10">
        <f t="shared" si="10"/>
        <v>70</v>
      </c>
      <c r="AD99" s="10">
        <f t="shared" si="11"/>
        <v>70</v>
      </c>
      <c r="AE99" s="10">
        <f t="shared" si="12"/>
        <v>70</v>
      </c>
      <c r="AF99" s="10">
        <f t="shared" si="13"/>
        <v>9</v>
      </c>
      <c r="AG99" s="10">
        <f t="shared" si="13"/>
        <v>9</v>
      </c>
      <c r="AH99" s="10">
        <f t="shared" si="14"/>
        <v>9</v>
      </c>
      <c r="AI99" s="10" t="str">
        <f t="shared" si="9"/>
        <v>9등급</v>
      </c>
      <c r="AJ99" s="11" t="e">
        <f>IF(AC99=AD99,VLOOKUP(AE99,'인원 입력 기능'!$B$5:$F$102,6,0), VLOOKUP(AC99,'인원 입력 기능'!$B$5:$F$102,6,0)&amp;" ~ "&amp;VLOOKUP(AD99,'인원 입력 기능'!$B$5:$F$102,6,0))</f>
        <v>#REF!</v>
      </c>
    </row>
    <row r="100" spans="1:36" ht="21" customHeight="1" x14ac:dyDescent="0.45">
      <c r="A100" s="7"/>
      <c r="B100" s="84">
        <v>6</v>
      </c>
      <c r="C100" s="63" t="str">
        <f>IF(OR($B100-C$5&gt;74, $B100-C$5=73, $B100-C$5=1, $B100-C$5&lt;0),"",ROUND(($B100-C$5)*'점수 계산기'!$C$27+C$5*'점수 계산기'!$C$30+'점수 계산기'!$C$33,0))</f>
        <v/>
      </c>
      <c r="D100" s="51" t="str">
        <f>IF(OR($B100-D$5&gt;74, $B100-D$5=73, $B100-D$5=1, $B100-D$5&lt;0),"",ROUND(($B100-D$5)*'점수 계산기'!$C$27+D$5*'점수 계산기'!$C$30+'점수 계산기'!$C$33,0))</f>
        <v/>
      </c>
      <c r="E100" s="51" t="str">
        <f>IF(OR($B100-E$5&gt;74, $B100-E$5=73, $B100-E$5=1, $B100-E$5&lt;0),"",ROUND(($B100-E$5)*'점수 계산기'!$C$27+E$5*'점수 계산기'!$C$30+'점수 계산기'!$C$33,0))</f>
        <v/>
      </c>
      <c r="F100" s="51" t="str">
        <f>IF(OR($B100-F$5&gt;74, $B100-F$5=73, $B100-F$5=1, $B100-F$5&lt;0),"",ROUND(($B100-F$5)*'점수 계산기'!$C$27+F$5*'점수 계산기'!$C$30+'점수 계산기'!$C$33,0))</f>
        <v/>
      </c>
      <c r="G100" s="51" t="str">
        <f>IF(OR($B100-G$5&gt;74, $B100-G$5=73, $B100-G$5=1, $B100-G$5&lt;0),"",ROUND(($B100-G$5)*'점수 계산기'!$C$27+G$5*'점수 계산기'!$C$30+'점수 계산기'!$C$33,0))</f>
        <v/>
      </c>
      <c r="H100" s="51" t="str">
        <f>IF(OR($B100-H$5&gt;74, $B100-H$5=73, $B100-H$5=1, $B100-H$5&lt;0),"",ROUND(($B100-H$5)*'점수 계산기'!$C$27+H$5*'점수 계산기'!$C$30+'점수 계산기'!$C$33,0))</f>
        <v/>
      </c>
      <c r="I100" s="51" t="str">
        <f>IF(OR($B100-I$5&gt;74, $B100-I$5=73, $B100-I$5=1, $B100-I$5&lt;0),"",ROUND(($B100-I$5)*'점수 계산기'!$C$27+I$5*'점수 계산기'!$C$30+'점수 계산기'!$C$33,0))</f>
        <v/>
      </c>
      <c r="J100" s="51" t="str">
        <f>IF(OR($B100-J$5&gt;74, $B100-J$5=73, $B100-J$5=1, $B100-J$5&lt;0),"",ROUND(($B100-J$5)*'점수 계산기'!$C$27+J$5*'점수 계산기'!$C$30+'점수 계산기'!$C$33,0))</f>
        <v/>
      </c>
      <c r="K100" s="51" t="str">
        <f>IF(OR($B100-K$5&gt;74, $B100-K$5=73, $B100-K$5=1, $B100-K$5&lt;0),"",ROUND(($B100-K$5)*'점수 계산기'!$C$27+K$5*'점수 계산기'!$C$30+'점수 계산기'!$C$33,0))</f>
        <v/>
      </c>
      <c r="L100" s="51" t="str">
        <f>IF(OR($B100-L$5&gt;74, $B100-L$5=73, $B100-L$5=1, $B100-L$5&lt;0),"",ROUND(($B100-L$5)*'점수 계산기'!$C$27+L$5*'점수 계산기'!$C$30+'점수 계산기'!$C$33,0))</f>
        <v/>
      </c>
      <c r="M100" s="51" t="str">
        <f>IF(OR($B100-M$5&gt;74, $B100-M$5=73, $B100-M$5=1, $B100-M$5&lt;0),"",ROUND(($B100-M$5)*'점수 계산기'!$C$27+M$5*'점수 계산기'!$C$30+'점수 계산기'!$C$33,0))</f>
        <v/>
      </c>
      <c r="N100" s="51" t="str">
        <f>IF(OR($B100-N$5&gt;74, $B100-N$5=73, $B100-N$5=1, $B100-N$5&lt;0),"",ROUND(($B100-N$5)*'점수 계산기'!$C$27+N$5*'점수 계산기'!$C$30+'점수 계산기'!$C$33,0))</f>
        <v/>
      </c>
      <c r="O100" s="51" t="str">
        <f>IF(OR($B100-O$5&gt;74, $B100-O$5=73, $B100-O$5=1, $B100-O$5&lt;0),"",ROUND(($B100-O$5)*'점수 계산기'!$C$27+O$5*'점수 계산기'!$C$30+'점수 계산기'!$C$33,0))</f>
        <v/>
      </c>
      <c r="P100" s="51" t="str">
        <f>IF(OR($B100-P$5&gt;74, $B100-P$5=73, $B100-P$5=1, $B100-P$5&lt;0),"",ROUND(($B100-P$5)*'점수 계산기'!$C$27+P$5*'점수 계산기'!$C$30+'점수 계산기'!$C$33,0))</f>
        <v/>
      </c>
      <c r="Q100" s="51" t="str">
        <f>IF(OR($B100-Q$5&gt;74, $B100-Q$5=73, $B100-Q$5=1, $B100-Q$5&lt;0),"",ROUND(($B100-Q$5)*'점수 계산기'!$C$27+Q$5*'점수 계산기'!$C$30+'점수 계산기'!$C$33,0))</f>
        <v/>
      </c>
      <c r="R100" s="51" t="str">
        <f>IF(OR($B100-R$5&gt;74, $B100-R$5=73, $B100-R$5=1, $B100-R$5&lt;0),"",ROUND(($B100-R$5)*'점수 계산기'!$C$27+R$5*'점수 계산기'!$C$30+'점수 계산기'!$C$33,0))</f>
        <v/>
      </c>
      <c r="S100" s="51" t="str">
        <f>IF(OR($B100-S$5&gt;74, $B100-S$5=73, $B100-S$5=1, $B100-S$5&lt;0),"",ROUND(($B100-S$5)*'점수 계산기'!$C$27+S$5*'점수 계산기'!$C$30+'점수 계산기'!$C$33,0))</f>
        <v/>
      </c>
      <c r="T100" s="51" t="str">
        <f>IF(OR($B100-T$5&gt;74, $B100-T$5=73, $B100-T$5=1, $B100-T$5&lt;0),"",ROUND(($B100-T$5)*'점수 계산기'!$C$27+T$5*'점수 계산기'!$C$30+'점수 계산기'!$C$33,0))</f>
        <v/>
      </c>
      <c r="U100" s="51" t="str">
        <f>IF(OR($B100-U$5&gt;74, $B100-U$5=73, $B100-U$5=1, $B100-U$5&lt;0),"",ROUND(($B100-U$5)*'점수 계산기'!$C$27+U$5*'점수 계산기'!$C$30+'점수 계산기'!$C$33,0))</f>
        <v/>
      </c>
      <c r="V100" s="51">
        <f>IF(OR($B100-V$5&gt;74, $B100-V$5=73, $B100-V$5=1, $B100-V$5&lt;0),"",ROUND(($B100-V$5)*'점수 계산기'!$C$27+V$5*'점수 계산기'!$C$30+'점수 계산기'!$C$33,0))</f>
        <v>69</v>
      </c>
      <c r="W100" s="51" t="str">
        <f>IF(OR($B100-W$5&gt;74, $B100-W$5=73, $B100-W$5=1, $B100-W$5&lt;0),"",ROUND(($B100-W$5)*'점수 계산기'!$C$27+W$5*'점수 계산기'!$C$30+'점수 계산기'!$C$33,0))</f>
        <v/>
      </c>
      <c r="X100" s="51">
        <f>IF(OR($B100-X$5&gt;74, $B100-X$5=73, $B100-X$5=1, $B100-X$5&lt;0),"",ROUND(($B100-X$5)*'점수 계산기'!$C$27+X$5*'점수 계산기'!$C$30+'점수 계산기'!$C$33,0))</f>
        <v>69</v>
      </c>
      <c r="Y100" s="51">
        <f>IF(OR($B100-Y$5&gt;74, $B100-Y$5=73, $B100-Y$5=1, $B100-Y$5&lt;0),"",ROUND(($B100-Y$5)*'점수 계산기'!$C$27+Y$5*'점수 계산기'!$C$30+'점수 계산기'!$C$33,0))</f>
        <v>69</v>
      </c>
      <c r="Z100" s="51">
        <f>IF(OR($B100-Z$5&gt;74, $B100-Z$5=73, $B100-Z$5=1, $B100-Z$5&lt;0),"",ROUND(($B100-Z$5)*'점수 계산기'!$C$27+Z$5*'점수 계산기'!$C$30+'점수 계산기'!$C$33,0))</f>
        <v>69</v>
      </c>
      <c r="AA100" s="58">
        <f>IF(OR($B100-AA$5&gt;74, $B100-AA$5=73, $B100-AA$5=1, $B100-AA$5&lt;0),"",ROUND(($B100-AA$5)*'점수 계산기'!$C$27+AA$5*'점수 계산기'!$C$30+'점수 계산기'!$C$33,0))</f>
        <v>69</v>
      </c>
      <c r="AB100" s="10"/>
      <c r="AC100" s="10">
        <f t="shared" si="10"/>
        <v>69</v>
      </c>
      <c r="AD100" s="10">
        <f t="shared" si="11"/>
        <v>69</v>
      </c>
      <c r="AE100" s="10">
        <f t="shared" si="12"/>
        <v>69</v>
      </c>
      <c r="AF100" s="10">
        <f t="shared" si="13"/>
        <v>9</v>
      </c>
      <c r="AG100" s="10">
        <f t="shared" si="13"/>
        <v>9</v>
      </c>
      <c r="AH100" s="10">
        <f t="shared" si="14"/>
        <v>9</v>
      </c>
      <c r="AI100" s="10" t="str">
        <f t="shared" si="9"/>
        <v>9등급</v>
      </c>
      <c r="AJ100" s="11" t="e">
        <f>IF(AC100=AD100,VLOOKUP(AE100,'인원 입력 기능'!$B$5:$F$102,6,0), VLOOKUP(AC100,'인원 입력 기능'!$B$5:$F$102,6,0)&amp;" ~ "&amp;VLOOKUP(AD100,'인원 입력 기능'!$B$5:$F$102,6,0))</f>
        <v>#REF!</v>
      </c>
    </row>
    <row r="101" spans="1:36" ht="21" customHeight="1" x14ac:dyDescent="0.45">
      <c r="A101" s="7"/>
      <c r="B101" s="84">
        <v>5</v>
      </c>
      <c r="C101" s="63" t="str">
        <f>IF(OR($B101-C$5&gt;74, $B101-C$5=73, $B101-C$5=1, $B101-C$5&lt;0),"",ROUND(($B101-C$5)*'점수 계산기'!$C$27+C$5*'점수 계산기'!$C$30+'점수 계산기'!$C$33,0))</f>
        <v/>
      </c>
      <c r="D101" s="51" t="str">
        <f>IF(OR($B101-D$5&gt;74, $B101-D$5=73, $B101-D$5=1, $B101-D$5&lt;0),"",ROUND(($B101-D$5)*'점수 계산기'!$C$27+D$5*'점수 계산기'!$C$30+'점수 계산기'!$C$33,0))</f>
        <v/>
      </c>
      <c r="E101" s="51" t="str">
        <f>IF(OR($B101-E$5&gt;74, $B101-E$5=73, $B101-E$5=1, $B101-E$5&lt;0),"",ROUND(($B101-E$5)*'점수 계산기'!$C$27+E$5*'점수 계산기'!$C$30+'점수 계산기'!$C$33,0))</f>
        <v/>
      </c>
      <c r="F101" s="51" t="str">
        <f>IF(OR($B101-F$5&gt;74, $B101-F$5=73, $B101-F$5=1, $B101-F$5&lt;0),"",ROUND(($B101-F$5)*'점수 계산기'!$C$27+F$5*'점수 계산기'!$C$30+'점수 계산기'!$C$33,0))</f>
        <v/>
      </c>
      <c r="G101" s="51" t="str">
        <f>IF(OR($B101-G$5&gt;74, $B101-G$5=73, $B101-G$5=1, $B101-G$5&lt;0),"",ROUND(($B101-G$5)*'점수 계산기'!$C$27+G$5*'점수 계산기'!$C$30+'점수 계산기'!$C$33,0))</f>
        <v/>
      </c>
      <c r="H101" s="51" t="str">
        <f>IF(OR($B101-H$5&gt;74, $B101-H$5=73, $B101-H$5=1, $B101-H$5&lt;0),"",ROUND(($B101-H$5)*'점수 계산기'!$C$27+H$5*'점수 계산기'!$C$30+'점수 계산기'!$C$33,0))</f>
        <v/>
      </c>
      <c r="I101" s="51" t="str">
        <f>IF(OR($B101-I$5&gt;74, $B101-I$5=73, $B101-I$5=1, $B101-I$5&lt;0),"",ROUND(($B101-I$5)*'점수 계산기'!$C$27+I$5*'점수 계산기'!$C$30+'점수 계산기'!$C$33,0))</f>
        <v/>
      </c>
      <c r="J101" s="51" t="str">
        <f>IF(OR($B101-J$5&gt;74, $B101-J$5=73, $B101-J$5=1, $B101-J$5&lt;0),"",ROUND(($B101-J$5)*'점수 계산기'!$C$27+J$5*'점수 계산기'!$C$30+'점수 계산기'!$C$33,0))</f>
        <v/>
      </c>
      <c r="K101" s="51" t="str">
        <f>IF(OR($B101-K$5&gt;74, $B101-K$5=73, $B101-K$5=1, $B101-K$5&lt;0),"",ROUND(($B101-K$5)*'점수 계산기'!$C$27+K$5*'점수 계산기'!$C$30+'점수 계산기'!$C$33,0))</f>
        <v/>
      </c>
      <c r="L101" s="51" t="str">
        <f>IF(OR($B101-L$5&gt;74, $B101-L$5=73, $B101-L$5=1, $B101-L$5&lt;0),"",ROUND(($B101-L$5)*'점수 계산기'!$C$27+L$5*'점수 계산기'!$C$30+'점수 계산기'!$C$33,0))</f>
        <v/>
      </c>
      <c r="M101" s="51" t="str">
        <f>IF(OR($B101-M$5&gt;74, $B101-M$5=73, $B101-M$5=1, $B101-M$5&lt;0),"",ROUND(($B101-M$5)*'점수 계산기'!$C$27+M$5*'점수 계산기'!$C$30+'점수 계산기'!$C$33,0))</f>
        <v/>
      </c>
      <c r="N101" s="51" t="str">
        <f>IF(OR($B101-N$5&gt;74, $B101-N$5=73, $B101-N$5=1, $B101-N$5&lt;0),"",ROUND(($B101-N$5)*'점수 계산기'!$C$27+N$5*'점수 계산기'!$C$30+'점수 계산기'!$C$33,0))</f>
        <v/>
      </c>
      <c r="O101" s="51" t="str">
        <f>IF(OR($B101-O$5&gt;74, $B101-O$5=73, $B101-O$5=1, $B101-O$5&lt;0),"",ROUND(($B101-O$5)*'점수 계산기'!$C$27+O$5*'점수 계산기'!$C$30+'점수 계산기'!$C$33,0))</f>
        <v/>
      </c>
      <c r="P101" s="51" t="str">
        <f>IF(OR($B101-P$5&gt;74, $B101-P$5=73, $B101-P$5=1, $B101-P$5&lt;0),"",ROUND(($B101-P$5)*'점수 계산기'!$C$27+P$5*'점수 계산기'!$C$30+'점수 계산기'!$C$33,0))</f>
        <v/>
      </c>
      <c r="Q101" s="51" t="str">
        <f>IF(OR($B101-Q$5&gt;74, $B101-Q$5=73, $B101-Q$5=1, $B101-Q$5&lt;0),"",ROUND(($B101-Q$5)*'점수 계산기'!$C$27+Q$5*'점수 계산기'!$C$30+'점수 계산기'!$C$33,0))</f>
        <v/>
      </c>
      <c r="R101" s="51" t="str">
        <f>IF(OR($B101-R$5&gt;74, $B101-R$5=73, $B101-R$5=1, $B101-R$5&lt;0),"",ROUND(($B101-R$5)*'점수 계산기'!$C$27+R$5*'점수 계산기'!$C$30+'점수 계산기'!$C$33,0))</f>
        <v/>
      </c>
      <c r="S101" s="51" t="str">
        <f>IF(OR($B101-S$5&gt;74, $B101-S$5=73, $B101-S$5=1, $B101-S$5&lt;0),"",ROUND(($B101-S$5)*'점수 계산기'!$C$27+S$5*'점수 계산기'!$C$30+'점수 계산기'!$C$33,0))</f>
        <v/>
      </c>
      <c r="T101" s="51" t="str">
        <f>IF(OR($B101-T$5&gt;74, $B101-T$5=73, $B101-T$5=1, $B101-T$5&lt;0),"",ROUND(($B101-T$5)*'점수 계산기'!$C$27+T$5*'점수 계산기'!$C$30+'점수 계산기'!$C$33,0))</f>
        <v/>
      </c>
      <c r="U101" s="51" t="str">
        <f>IF(OR($B101-U$5&gt;74, $B101-U$5=73, $B101-U$5=1, $B101-U$5&lt;0),"",ROUND(($B101-U$5)*'점수 계산기'!$C$27+U$5*'점수 계산기'!$C$30+'점수 계산기'!$C$33,0))</f>
        <v/>
      </c>
      <c r="V101" s="51" t="str">
        <f>IF(OR($B101-V$5&gt;74, $B101-V$5=73, $B101-V$5=1, $B101-V$5&lt;0),"",ROUND(($B101-V$5)*'점수 계산기'!$C$27+V$5*'점수 계산기'!$C$30+'점수 계산기'!$C$33,0))</f>
        <v/>
      </c>
      <c r="W101" s="51">
        <f>IF(OR($B101-W$5&gt;74, $B101-W$5=73, $B101-W$5=1, $B101-W$5&lt;0),"",ROUND(($B101-W$5)*'점수 계산기'!$C$27+W$5*'점수 계산기'!$C$30+'점수 계산기'!$C$33,0))</f>
        <v>69</v>
      </c>
      <c r="X101" s="51" t="str">
        <f>IF(OR($B101-X$5&gt;74, $B101-X$5=73, $B101-X$5=1, $B101-X$5&lt;0),"",ROUND(($B101-X$5)*'점수 계산기'!$C$27+X$5*'점수 계산기'!$C$30+'점수 계산기'!$C$33,0))</f>
        <v/>
      </c>
      <c r="Y101" s="51">
        <f>IF(OR($B101-Y$5&gt;74, $B101-Y$5=73, $B101-Y$5=1, $B101-Y$5&lt;0),"",ROUND(($B101-Y$5)*'점수 계산기'!$C$27+Y$5*'점수 계산기'!$C$30+'점수 계산기'!$C$33,0))</f>
        <v>68</v>
      </c>
      <c r="Z101" s="51">
        <f>IF(OR($B101-Z$5&gt;74, $B101-Z$5=73, $B101-Z$5=1, $B101-Z$5&lt;0),"",ROUND(($B101-Z$5)*'점수 계산기'!$C$27+Z$5*'점수 계산기'!$C$30+'점수 계산기'!$C$33,0))</f>
        <v>68</v>
      </c>
      <c r="AA101" s="58">
        <f>IF(OR($B101-AA$5&gt;74, $B101-AA$5=73, $B101-AA$5=1, $B101-AA$5&lt;0),"",ROUND(($B101-AA$5)*'점수 계산기'!$C$27+AA$5*'점수 계산기'!$C$30+'점수 계산기'!$C$33,0))</f>
        <v>68</v>
      </c>
      <c r="AB101" s="10"/>
      <c r="AC101" s="10">
        <f t="shared" si="10"/>
        <v>68</v>
      </c>
      <c r="AD101" s="10">
        <f t="shared" si="11"/>
        <v>69</v>
      </c>
      <c r="AE101" s="10" t="str">
        <f t="shared" si="12"/>
        <v>68 ~ 69</v>
      </c>
      <c r="AF101" s="10">
        <f t="shared" si="13"/>
        <v>9</v>
      </c>
      <c r="AG101" s="10">
        <f t="shared" si="13"/>
        <v>9</v>
      </c>
      <c r="AH101" s="10">
        <f t="shared" si="14"/>
        <v>9</v>
      </c>
      <c r="AI101" s="10" t="str">
        <f t="shared" si="9"/>
        <v>9등급</v>
      </c>
      <c r="AJ101" s="11" t="e">
        <f>IF(AC101=AD101,VLOOKUP(AE101,'인원 입력 기능'!$B$5:$F$102,6,0), VLOOKUP(AC101,'인원 입력 기능'!$B$5:$F$102,6,0)&amp;" ~ "&amp;VLOOKUP(AD101,'인원 입력 기능'!$B$5:$F$102,6,0))</f>
        <v>#REF!</v>
      </c>
    </row>
    <row r="102" spans="1:36" ht="21" customHeight="1" x14ac:dyDescent="0.45">
      <c r="A102" s="7"/>
      <c r="B102" s="85">
        <v>4</v>
      </c>
      <c r="C102" s="64" t="str">
        <f>IF(OR($B102-C$5&gt;74, $B102-C$5=73, $B102-C$5=1, $B102-C$5&lt;0),"",ROUND(($B102-C$5)*'점수 계산기'!$C$27+C$5*'점수 계산기'!$C$30+'점수 계산기'!$C$33,0))</f>
        <v/>
      </c>
      <c r="D102" s="52" t="str">
        <f>IF(OR($B102-D$5&gt;74, $B102-D$5=73, $B102-D$5=1, $B102-D$5&lt;0),"",ROUND(($B102-D$5)*'점수 계산기'!$C$27+D$5*'점수 계산기'!$C$30+'점수 계산기'!$C$33,0))</f>
        <v/>
      </c>
      <c r="E102" s="52" t="str">
        <f>IF(OR($B102-E$5&gt;74, $B102-E$5=73, $B102-E$5=1, $B102-E$5&lt;0),"",ROUND(($B102-E$5)*'점수 계산기'!$C$27+E$5*'점수 계산기'!$C$30+'점수 계산기'!$C$33,0))</f>
        <v/>
      </c>
      <c r="F102" s="52" t="str">
        <f>IF(OR($B102-F$5&gt;74, $B102-F$5=73, $B102-F$5=1, $B102-F$5&lt;0),"",ROUND(($B102-F$5)*'점수 계산기'!$C$27+F$5*'점수 계산기'!$C$30+'점수 계산기'!$C$33,0))</f>
        <v/>
      </c>
      <c r="G102" s="52" t="str">
        <f>IF(OR($B102-G$5&gt;74, $B102-G$5=73, $B102-G$5=1, $B102-G$5&lt;0),"",ROUND(($B102-G$5)*'점수 계산기'!$C$27+G$5*'점수 계산기'!$C$30+'점수 계산기'!$C$33,0))</f>
        <v/>
      </c>
      <c r="H102" s="52" t="str">
        <f>IF(OR($B102-H$5&gt;74, $B102-H$5=73, $B102-H$5=1, $B102-H$5&lt;0),"",ROUND(($B102-H$5)*'점수 계산기'!$C$27+H$5*'점수 계산기'!$C$30+'점수 계산기'!$C$33,0))</f>
        <v/>
      </c>
      <c r="I102" s="52" t="str">
        <f>IF(OR($B102-I$5&gt;74, $B102-I$5=73, $B102-I$5=1, $B102-I$5&lt;0),"",ROUND(($B102-I$5)*'점수 계산기'!$C$27+I$5*'점수 계산기'!$C$30+'점수 계산기'!$C$33,0))</f>
        <v/>
      </c>
      <c r="J102" s="52" t="str">
        <f>IF(OR($B102-J$5&gt;74, $B102-J$5=73, $B102-J$5=1, $B102-J$5&lt;0),"",ROUND(($B102-J$5)*'점수 계산기'!$C$27+J$5*'점수 계산기'!$C$30+'점수 계산기'!$C$33,0))</f>
        <v/>
      </c>
      <c r="K102" s="52" t="str">
        <f>IF(OR($B102-K$5&gt;74, $B102-K$5=73, $B102-K$5=1, $B102-K$5&lt;0),"",ROUND(($B102-K$5)*'점수 계산기'!$C$27+K$5*'점수 계산기'!$C$30+'점수 계산기'!$C$33,0))</f>
        <v/>
      </c>
      <c r="L102" s="52" t="str">
        <f>IF(OR($B102-L$5&gt;74, $B102-L$5=73, $B102-L$5=1, $B102-L$5&lt;0),"",ROUND(($B102-L$5)*'점수 계산기'!$C$27+L$5*'점수 계산기'!$C$30+'점수 계산기'!$C$33,0))</f>
        <v/>
      </c>
      <c r="M102" s="52" t="str">
        <f>IF(OR($B102-M$5&gt;74, $B102-M$5=73, $B102-M$5=1, $B102-M$5&lt;0),"",ROUND(($B102-M$5)*'점수 계산기'!$C$27+M$5*'점수 계산기'!$C$30+'점수 계산기'!$C$33,0))</f>
        <v/>
      </c>
      <c r="N102" s="52" t="str">
        <f>IF(OR($B102-N$5&gt;74, $B102-N$5=73, $B102-N$5=1, $B102-N$5&lt;0),"",ROUND(($B102-N$5)*'점수 계산기'!$C$27+N$5*'점수 계산기'!$C$30+'점수 계산기'!$C$33,0))</f>
        <v/>
      </c>
      <c r="O102" s="52" t="str">
        <f>IF(OR($B102-O$5&gt;74, $B102-O$5=73, $B102-O$5=1, $B102-O$5&lt;0),"",ROUND(($B102-O$5)*'점수 계산기'!$C$27+O$5*'점수 계산기'!$C$30+'점수 계산기'!$C$33,0))</f>
        <v/>
      </c>
      <c r="P102" s="52" t="str">
        <f>IF(OR($B102-P$5&gt;74, $B102-P$5=73, $B102-P$5=1, $B102-P$5&lt;0),"",ROUND(($B102-P$5)*'점수 계산기'!$C$27+P$5*'점수 계산기'!$C$30+'점수 계산기'!$C$33,0))</f>
        <v/>
      </c>
      <c r="Q102" s="52" t="str">
        <f>IF(OR($B102-Q$5&gt;74, $B102-Q$5=73, $B102-Q$5=1, $B102-Q$5&lt;0),"",ROUND(($B102-Q$5)*'점수 계산기'!$C$27+Q$5*'점수 계산기'!$C$30+'점수 계산기'!$C$33,0))</f>
        <v/>
      </c>
      <c r="R102" s="52" t="str">
        <f>IF(OR($B102-R$5&gt;74, $B102-R$5=73, $B102-R$5=1, $B102-R$5&lt;0),"",ROUND(($B102-R$5)*'점수 계산기'!$C$27+R$5*'점수 계산기'!$C$30+'점수 계산기'!$C$33,0))</f>
        <v/>
      </c>
      <c r="S102" s="52" t="str">
        <f>IF(OR($B102-S$5&gt;74, $B102-S$5=73, $B102-S$5=1, $B102-S$5&lt;0),"",ROUND(($B102-S$5)*'점수 계산기'!$C$27+S$5*'점수 계산기'!$C$30+'점수 계산기'!$C$33,0))</f>
        <v/>
      </c>
      <c r="T102" s="52" t="str">
        <f>IF(OR($B102-T$5&gt;74, $B102-T$5=73, $B102-T$5=1, $B102-T$5&lt;0),"",ROUND(($B102-T$5)*'점수 계산기'!$C$27+T$5*'점수 계산기'!$C$30+'점수 계산기'!$C$33,0))</f>
        <v/>
      </c>
      <c r="U102" s="52" t="str">
        <f>IF(OR($B102-U$5&gt;74, $B102-U$5=73, $B102-U$5=1, $B102-U$5&lt;0),"",ROUND(($B102-U$5)*'점수 계산기'!$C$27+U$5*'점수 계산기'!$C$30+'점수 계산기'!$C$33,0))</f>
        <v/>
      </c>
      <c r="V102" s="52" t="str">
        <f>IF(OR($B102-V$5&gt;74, $B102-V$5=73, $B102-V$5=1, $B102-V$5&lt;0),"",ROUND(($B102-V$5)*'점수 계산기'!$C$27+V$5*'점수 계산기'!$C$30+'점수 계산기'!$C$33,0))</f>
        <v/>
      </c>
      <c r="W102" s="52" t="str">
        <f>IF(OR($B102-W$5&gt;74, $B102-W$5=73, $B102-W$5=1, $B102-W$5&lt;0),"",ROUND(($B102-W$5)*'점수 계산기'!$C$27+W$5*'점수 계산기'!$C$30+'점수 계산기'!$C$33,0))</f>
        <v/>
      </c>
      <c r="X102" s="52">
        <f>IF(OR($B102-X$5&gt;74, $B102-X$5=73, $B102-X$5=1, $B102-X$5&lt;0),"",ROUND(($B102-X$5)*'점수 계산기'!$C$27+X$5*'점수 계산기'!$C$30+'점수 계산기'!$C$33,0))</f>
        <v>68</v>
      </c>
      <c r="Y102" s="52" t="str">
        <f>IF(OR($B102-Y$5&gt;74, $B102-Y$5=73, $B102-Y$5=1, $B102-Y$5&lt;0),"",ROUND(($B102-Y$5)*'점수 계산기'!$C$27+Y$5*'점수 계산기'!$C$30+'점수 계산기'!$C$33,0))</f>
        <v/>
      </c>
      <c r="Z102" s="52">
        <f>IF(OR($B102-Z$5&gt;74, $B102-Z$5=73, $B102-Z$5=1, $B102-Z$5&lt;0),"",ROUND(($B102-Z$5)*'점수 계산기'!$C$27+Z$5*'점수 계산기'!$C$30+'점수 계산기'!$C$33,0))</f>
        <v>68</v>
      </c>
      <c r="AA102" s="59">
        <f>IF(OR($B102-AA$5&gt;74, $B102-AA$5=73, $B102-AA$5=1, $B102-AA$5&lt;0),"",ROUND(($B102-AA$5)*'점수 계산기'!$C$27+AA$5*'점수 계산기'!$C$30+'점수 계산기'!$C$33,0))</f>
        <v>67</v>
      </c>
      <c r="AB102" s="10"/>
      <c r="AC102" s="10">
        <f t="shared" si="10"/>
        <v>67</v>
      </c>
      <c r="AD102" s="10">
        <f t="shared" si="11"/>
        <v>68</v>
      </c>
      <c r="AE102" s="10" t="str">
        <f t="shared" si="12"/>
        <v>67 ~ 68</v>
      </c>
      <c r="AF102" s="10">
        <f t="shared" si="13"/>
        <v>9</v>
      </c>
      <c r="AG102" s="10">
        <f t="shared" si="13"/>
        <v>9</v>
      </c>
      <c r="AH102" s="10">
        <f t="shared" si="14"/>
        <v>9</v>
      </c>
      <c r="AI102" s="10" t="str">
        <f t="shared" si="9"/>
        <v>9등급</v>
      </c>
      <c r="AJ102" s="11" t="e">
        <f>IF(AC102=AD102,VLOOKUP(AE102,'인원 입력 기능'!$B$5:$F$102,6,0), VLOOKUP(AC102,'인원 입력 기능'!$B$5:$F$102,6,0)&amp;" ~ "&amp;VLOOKUP(AD102,'인원 입력 기능'!$B$5:$F$102,6,0))</f>
        <v>#REF!</v>
      </c>
    </row>
    <row r="103" spans="1:36" ht="21" customHeight="1" x14ac:dyDescent="0.45">
      <c r="A103" s="7"/>
      <c r="B103" s="85">
        <v>3</v>
      </c>
      <c r="C103" s="64" t="str">
        <f>IF(OR($B103-C$5&gt;74, $B103-C$5=73, $B103-C$5=1, $B103-C$5&lt;0),"",ROUND(($B103-C$5)*'점수 계산기'!$C$27+C$5*'점수 계산기'!$C$30+'점수 계산기'!$C$33,0))</f>
        <v/>
      </c>
      <c r="D103" s="52" t="str">
        <f>IF(OR($B103-D$5&gt;74, $B103-D$5=73, $B103-D$5=1, $B103-D$5&lt;0),"",ROUND(($B103-D$5)*'점수 계산기'!$C$27+D$5*'점수 계산기'!$C$30+'점수 계산기'!$C$33,0))</f>
        <v/>
      </c>
      <c r="E103" s="52" t="str">
        <f>IF(OR($B103-E$5&gt;74, $B103-E$5=73, $B103-E$5=1, $B103-E$5&lt;0),"",ROUND(($B103-E$5)*'점수 계산기'!$C$27+E$5*'점수 계산기'!$C$30+'점수 계산기'!$C$33,0))</f>
        <v/>
      </c>
      <c r="F103" s="52" t="str">
        <f>IF(OR($B103-F$5&gt;74, $B103-F$5=73, $B103-F$5=1, $B103-F$5&lt;0),"",ROUND(($B103-F$5)*'점수 계산기'!$C$27+F$5*'점수 계산기'!$C$30+'점수 계산기'!$C$33,0))</f>
        <v/>
      </c>
      <c r="G103" s="52" t="str">
        <f>IF(OR($B103-G$5&gt;74, $B103-G$5=73, $B103-G$5=1, $B103-G$5&lt;0),"",ROUND(($B103-G$5)*'점수 계산기'!$C$27+G$5*'점수 계산기'!$C$30+'점수 계산기'!$C$33,0))</f>
        <v/>
      </c>
      <c r="H103" s="52" t="str">
        <f>IF(OR($B103-H$5&gt;74, $B103-H$5=73, $B103-H$5=1, $B103-H$5&lt;0),"",ROUND(($B103-H$5)*'점수 계산기'!$C$27+H$5*'점수 계산기'!$C$30+'점수 계산기'!$C$33,0))</f>
        <v/>
      </c>
      <c r="I103" s="52" t="str">
        <f>IF(OR($B103-I$5&gt;74, $B103-I$5=73, $B103-I$5=1, $B103-I$5&lt;0),"",ROUND(($B103-I$5)*'점수 계산기'!$C$27+I$5*'점수 계산기'!$C$30+'점수 계산기'!$C$33,0))</f>
        <v/>
      </c>
      <c r="J103" s="52" t="str">
        <f>IF(OR($B103-J$5&gt;74, $B103-J$5=73, $B103-J$5=1, $B103-J$5&lt;0),"",ROUND(($B103-J$5)*'점수 계산기'!$C$27+J$5*'점수 계산기'!$C$30+'점수 계산기'!$C$33,0))</f>
        <v/>
      </c>
      <c r="K103" s="52" t="str">
        <f>IF(OR($B103-K$5&gt;74, $B103-K$5=73, $B103-K$5=1, $B103-K$5&lt;0),"",ROUND(($B103-K$5)*'점수 계산기'!$C$27+K$5*'점수 계산기'!$C$30+'점수 계산기'!$C$33,0))</f>
        <v/>
      </c>
      <c r="L103" s="52" t="str">
        <f>IF(OR($B103-L$5&gt;74, $B103-L$5=73, $B103-L$5=1, $B103-L$5&lt;0),"",ROUND(($B103-L$5)*'점수 계산기'!$C$27+L$5*'점수 계산기'!$C$30+'점수 계산기'!$C$33,0))</f>
        <v/>
      </c>
      <c r="M103" s="52" t="str">
        <f>IF(OR($B103-M$5&gt;74, $B103-M$5=73, $B103-M$5=1, $B103-M$5&lt;0),"",ROUND(($B103-M$5)*'점수 계산기'!$C$27+M$5*'점수 계산기'!$C$30+'점수 계산기'!$C$33,0))</f>
        <v/>
      </c>
      <c r="N103" s="52" t="str">
        <f>IF(OR($B103-N$5&gt;74, $B103-N$5=73, $B103-N$5=1, $B103-N$5&lt;0),"",ROUND(($B103-N$5)*'점수 계산기'!$C$27+N$5*'점수 계산기'!$C$30+'점수 계산기'!$C$33,0))</f>
        <v/>
      </c>
      <c r="O103" s="52" t="str">
        <f>IF(OR($B103-O$5&gt;74, $B103-O$5=73, $B103-O$5=1, $B103-O$5&lt;0),"",ROUND(($B103-O$5)*'점수 계산기'!$C$27+O$5*'점수 계산기'!$C$30+'점수 계산기'!$C$33,0))</f>
        <v/>
      </c>
      <c r="P103" s="52" t="str">
        <f>IF(OR($B103-P$5&gt;74, $B103-P$5=73, $B103-P$5=1, $B103-P$5&lt;0),"",ROUND(($B103-P$5)*'점수 계산기'!$C$27+P$5*'점수 계산기'!$C$30+'점수 계산기'!$C$33,0))</f>
        <v/>
      </c>
      <c r="Q103" s="52" t="str">
        <f>IF(OR($B103-Q$5&gt;74, $B103-Q$5=73, $B103-Q$5=1, $B103-Q$5&lt;0),"",ROUND(($B103-Q$5)*'점수 계산기'!$C$27+Q$5*'점수 계산기'!$C$30+'점수 계산기'!$C$33,0))</f>
        <v/>
      </c>
      <c r="R103" s="52" t="str">
        <f>IF(OR($B103-R$5&gt;74, $B103-R$5=73, $B103-R$5=1, $B103-R$5&lt;0),"",ROUND(($B103-R$5)*'점수 계산기'!$C$27+R$5*'점수 계산기'!$C$30+'점수 계산기'!$C$33,0))</f>
        <v/>
      </c>
      <c r="S103" s="52" t="str">
        <f>IF(OR($B103-S$5&gt;74, $B103-S$5=73, $B103-S$5=1, $B103-S$5&lt;0),"",ROUND(($B103-S$5)*'점수 계산기'!$C$27+S$5*'점수 계산기'!$C$30+'점수 계산기'!$C$33,0))</f>
        <v/>
      </c>
      <c r="T103" s="52" t="str">
        <f>IF(OR($B103-T$5&gt;74, $B103-T$5=73, $B103-T$5=1, $B103-T$5&lt;0),"",ROUND(($B103-T$5)*'점수 계산기'!$C$27+T$5*'점수 계산기'!$C$30+'점수 계산기'!$C$33,0))</f>
        <v/>
      </c>
      <c r="U103" s="52" t="str">
        <f>IF(OR($B103-U$5&gt;74, $B103-U$5=73, $B103-U$5=1, $B103-U$5&lt;0),"",ROUND(($B103-U$5)*'점수 계산기'!$C$27+U$5*'점수 계산기'!$C$30+'점수 계산기'!$C$33,0))</f>
        <v/>
      </c>
      <c r="V103" s="52" t="str">
        <f>IF(OR($B103-V$5&gt;74, $B103-V$5=73, $B103-V$5=1, $B103-V$5&lt;0),"",ROUND(($B103-V$5)*'점수 계산기'!$C$27+V$5*'점수 계산기'!$C$30+'점수 계산기'!$C$33,0))</f>
        <v/>
      </c>
      <c r="W103" s="52" t="str">
        <f>IF(OR($B103-W$5&gt;74, $B103-W$5=73, $B103-W$5=1, $B103-W$5&lt;0),"",ROUND(($B103-W$5)*'점수 계산기'!$C$27+W$5*'점수 계산기'!$C$30+'점수 계산기'!$C$33,0))</f>
        <v/>
      </c>
      <c r="X103" s="52" t="str">
        <f>IF(OR($B103-X$5&gt;74, $B103-X$5=73, $B103-X$5=1, $B103-X$5&lt;0),"",ROUND(($B103-X$5)*'점수 계산기'!$C$27+X$5*'점수 계산기'!$C$30+'점수 계산기'!$C$33,0))</f>
        <v/>
      </c>
      <c r="Y103" s="52">
        <f>IF(OR($B103-Y$5&gt;74, $B103-Y$5=73, $B103-Y$5=1, $B103-Y$5&lt;0),"",ROUND(($B103-Y$5)*'점수 계산기'!$C$27+Y$5*'점수 계산기'!$C$30+'점수 계산기'!$C$33,0))</f>
        <v>67</v>
      </c>
      <c r="Z103" s="52" t="str">
        <f>IF(OR($B103-Z$5&gt;74, $B103-Z$5=73, $B103-Z$5=1, $B103-Z$5&lt;0),"",ROUND(($B103-Z$5)*'점수 계산기'!$C$27+Z$5*'점수 계산기'!$C$30+'점수 계산기'!$C$33,0))</f>
        <v/>
      </c>
      <c r="AA103" s="59">
        <f>IF(OR($B103-AA$5&gt;74, $B103-AA$5=73, $B103-AA$5=1, $B103-AA$5&lt;0),"",ROUND(($B103-AA$5)*'점수 계산기'!$C$27+AA$5*'점수 계산기'!$C$30+'점수 계산기'!$C$33,0))</f>
        <v>67</v>
      </c>
      <c r="AB103" s="10"/>
      <c r="AC103" s="10">
        <f t="shared" si="10"/>
        <v>67</v>
      </c>
      <c r="AD103" s="10">
        <f t="shared" si="11"/>
        <v>67</v>
      </c>
      <c r="AE103" s="10">
        <f t="shared" si="12"/>
        <v>67</v>
      </c>
      <c r="AF103" s="10">
        <f t="shared" si="13"/>
        <v>9</v>
      </c>
      <c r="AG103" s="10">
        <f t="shared" si="13"/>
        <v>9</v>
      </c>
      <c r="AH103" s="10">
        <f t="shared" si="14"/>
        <v>9</v>
      </c>
      <c r="AI103" s="10" t="str">
        <f t="shared" si="9"/>
        <v>9등급</v>
      </c>
      <c r="AJ103" s="11" t="e">
        <f>IF(AC103=AD103,VLOOKUP(AE103,'인원 입력 기능'!$B$5:$F$102,6,0), VLOOKUP(AC103,'인원 입력 기능'!$B$5:$F$102,6,0)&amp;" ~ "&amp;VLOOKUP(AD103,'인원 입력 기능'!$B$5:$F$102,6,0))</f>
        <v>#REF!</v>
      </c>
    </row>
    <row r="104" spans="1:36" ht="21" customHeight="1" x14ac:dyDescent="0.45">
      <c r="A104" s="7"/>
      <c r="B104" s="85">
        <v>2</v>
      </c>
      <c r="C104" s="64" t="str">
        <f>IF(OR($B104-C$5&gt;74, $B104-C$5=73, $B104-C$5=1, $B104-C$5&lt;0),"",ROUND(($B104-C$5)*'점수 계산기'!$C$27+C$5*'점수 계산기'!$C$30+'점수 계산기'!$C$33,0))</f>
        <v/>
      </c>
      <c r="D104" s="52" t="str">
        <f>IF(OR($B104-D$5&gt;74, $B104-D$5=73, $B104-D$5=1, $B104-D$5&lt;0),"",ROUND(($B104-D$5)*'점수 계산기'!$C$27+D$5*'점수 계산기'!$C$30+'점수 계산기'!$C$33,0))</f>
        <v/>
      </c>
      <c r="E104" s="52" t="str">
        <f>IF(OR($B104-E$5&gt;74, $B104-E$5=73, $B104-E$5=1, $B104-E$5&lt;0),"",ROUND(($B104-E$5)*'점수 계산기'!$C$27+E$5*'점수 계산기'!$C$30+'점수 계산기'!$C$33,0))</f>
        <v/>
      </c>
      <c r="F104" s="52" t="str">
        <f>IF(OR($B104-F$5&gt;74, $B104-F$5=73, $B104-F$5=1, $B104-F$5&lt;0),"",ROUND(($B104-F$5)*'점수 계산기'!$C$27+F$5*'점수 계산기'!$C$30+'점수 계산기'!$C$33,0))</f>
        <v/>
      </c>
      <c r="G104" s="52" t="str">
        <f>IF(OR($B104-G$5&gt;74, $B104-G$5=73, $B104-G$5=1, $B104-G$5&lt;0),"",ROUND(($B104-G$5)*'점수 계산기'!$C$27+G$5*'점수 계산기'!$C$30+'점수 계산기'!$C$33,0))</f>
        <v/>
      </c>
      <c r="H104" s="52" t="str">
        <f>IF(OR($B104-H$5&gt;74, $B104-H$5=73, $B104-H$5=1, $B104-H$5&lt;0),"",ROUND(($B104-H$5)*'점수 계산기'!$C$27+H$5*'점수 계산기'!$C$30+'점수 계산기'!$C$33,0))</f>
        <v/>
      </c>
      <c r="I104" s="52" t="str">
        <f>IF(OR($B104-I$5&gt;74, $B104-I$5=73, $B104-I$5=1, $B104-I$5&lt;0),"",ROUND(($B104-I$5)*'점수 계산기'!$C$27+I$5*'점수 계산기'!$C$30+'점수 계산기'!$C$33,0))</f>
        <v/>
      </c>
      <c r="J104" s="52" t="str">
        <f>IF(OR($B104-J$5&gt;74, $B104-J$5=73, $B104-J$5=1, $B104-J$5&lt;0),"",ROUND(($B104-J$5)*'점수 계산기'!$C$27+J$5*'점수 계산기'!$C$30+'점수 계산기'!$C$33,0))</f>
        <v/>
      </c>
      <c r="K104" s="52" t="str">
        <f>IF(OR($B104-K$5&gt;74, $B104-K$5=73, $B104-K$5=1, $B104-K$5&lt;0),"",ROUND(($B104-K$5)*'점수 계산기'!$C$27+K$5*'점수 계산기'!$C$30+'점수 계산기'!$C$33,0))</f>
        <v/>
      </c>
      <c r="L104" s="52" t="str">
        <f>IF(OR($B104-L$5&gt;74, $B104-L$5=73, $B104-L$5=1, $B104-L$5&lt;0),"",ROUND(($B104-L$5)*'점수 계산기'!$C$27+L$5*'점수 계산기'!$C$30+'점수 계산기'!$C$33,0))</f>
        <v/>
      </c>
      <c r="M104" s="52" t="str">
        <f>IF(OR($B104-M$5&gt;74, $B104-M$5=73, $B104-M$5=1, $B104-M$5&lt;0),"",ROUND(($B104-M$5)*'점수 계산기'!$C$27+M$5*'점수 계산기'!$C$30+'점수 계산기'!$C$33,0))</f>
        <v/>
      </c>
      <c r="N104" s="52" t="str">
        <f>IF(OR($B104-N$5&gt;74, $B104-N$5=73, $B104-N$5=1, $B104-N$5&lt;0),"",ROUND(($B104-N$5)*'점수 계산기'!$C$27+N$5*'점수 계산기'!$C$30+'점수 계산기'!$C$33,0))</f>
        <v/>
      </c>
      <c r="O104" s="52" t="str">
        <f>IF(OR($B104-O$5&gt;74, $B104-O$5=73, $B104-O$5=1, $B104-O$5&lt;0),"",ROUND(($B104-O$5)*'점수 계산기'!$C$27+O$5*'점수 계산기'!$C$30+'점수 계산기'!$C$33,0))</f>
        <v/>
      </c>
      <c r="P104" s="52" t="str">
        <f>IF(OR($B104-P$5&gt;74, $B104-P$5=73, $B104-P$5=1, $B104-P$5&lt;0),"",ROUND(($B104-P$5)*'점수 계산기'!$C$27+P$5*'점수 계산기'!$C$30+'점수 계산기'!$C$33,0))</f>
        <v/>
      </c>
      <c r="Q104" s="52" t="str">
        <f>IF(OR($B104-Q$5&gt;74, $B104-Q$5=73, $B104-Q$5=1, $B104-Q$5&lt;0),"",ROUND(($B104-Q$5)*'점수 계산기'!$C$27+Q$5*'점수 계산기'!$C$30+'점수 계산기'!$C$33,0))</f>
        <v/>
      </c>
      <c r="R104" s="52" t="str">
        <f>IF(OR($B104-R$5&gt;74, $B104-R$5=73, $B104-R$5=1, $B104-R$5&lt;0),"",ROUND(($B104-R$5)*'점수 계산기'!$C$27+R$5*'점수 계산기'!$C$30+'점수 계산기'!$C$33,0))</f>
        <v/>
      </c>
      <c r="S104" s="52" t="str">
        <f>IF(OR($B104-S$5&gt;74, $B104-S$5=73, $B104-S$5=1, $B104-S$5&lt;0),"",ROUND(($B104-S$5)*'점수 계산기'!$C$27+S$5*'점수 계산기'!$C$30+'점수 계산기'!$C$33,0))</f>
        <v/>
      </c>
      <c r="T104" s="52" t="str">
        <f>IF(OR($B104-T$5&gt;74, $B104-T$5=73, $B104-T$5=1, $B104-T$5&lt;0),"",ROUND(($B104-T$5)*'점수 계산기'!$C$27+T$5*'점수 계산기'!$C$30+'점수 계산기'!$C$33,0))</f>
        <v/>
      </c>
      <c r="U104" s="52" t="str">
        <f>IF(OR($B104-U$5&gt;74, $B104-U$5=73, $B104-U$5=1, $B104-U$5&lt;0),"",ROUND(($B104-U$5)*'점수 계산기'!$C$27+U$5*'점수 계산기'!$C$30+'점수 계산기'!$C$33,0))</f>
        <v/>
      </c>
      <c r="V104" s="52" t="str">
        <f>IF(OR($B104-V$5&gt;74, $B104-V$5=73, $B104-V$5=1, $B104-V$5&lt;0),"",ROUND(($B104-V$5)*'점수 계산기'!$C$27+V$5*'점수 계산기'!$C$30+'점수 계산기'!$C$33,0))</f>
        <v/>
      </c>
      <c r="W104" s="52" t="str">
        <f>IF(OR($B104-W$5&gt;74, $B104-W$5=73, $B104-W$5=1, $B104-W$5&lt;0),"",ROUND(($B104-W$5)*'점수 계산기'!$C$27+W$5*'점수 계산기'!$C$30+'점수 계산기'!$C$33,0))</f>
        <v/>
      </c>
      <c r="X104" s="52" t="str">
        <f>IF(OR($B104-X$5&gt;74, $B104-X$5=73, $B104-X$5=1, $B104-X$5&lt;0),"",ROUND(($B104-X$5)*'점수 계산기'!$C$27+X$5*'점수 계산기'!$C$30+'점수 계산기'!$C$33,0))</f>
        <v/>
      </c>
      <c r="Y104" s="52" t="str">
        <f>IF(OR($B104-Y$5&gt;74, $B104-Y$5=73, $B104-Y$5=1, $B104-Y$5&lt;0),"",ROUND(($B104-Y$5)*'점수 계산기'!$C$27+Y$5*'점수 계산기'!$C$30+'점수 계산기'!$C$33,0))</f>
        <v/>
      </c>
      <c r="Z104" s="52">
        <f>IF(OR($B104-Z$5&gt;74, $B104-Z$5=73, $B104-Z$5=1, $B104-Z$5&lt;0),"",ROUND(($B104-Z$5)*'점수 계산기'!$C$27+Z$5*'점수 계산기'!$C$30+'점수 계산기'!$C$33,0))</f>
        <v>66</v>
      </c>
      <c r="AA104" s="59">
        <f>IF(OR($B104-AA$5&gt;74, $B104-AA$5=73, $B104-AA$5=1, $B104-AA$5&lt;0),"",ROUND(($B104-AA$5)*'점수 계산기'!$C$27+AA$5*'점수 계산기'!$C$30+'점수 계산기'!$C$33,0))</f>
        <v>66</v>
      </c>
      <c r="AB104" s="10"/>
      <c r="AC104" s="10">
        <f t="shared" si="10"/>
        <v>66</v>
      </c>
      <c r="AD104" s="10">
        <f t="shared" si="11"/>
        <v>66</v>
      </c>
      <c r="AE104" s="10">
        <f t="shared" ref="AE104" si="15">IF(AC104=AD104,MAX(C104:AA104),MIN(C104:AA104)&amp;" ~ "&amp;MAX(C104:AA104))</f>
        <v>66</v>
      </c>
      <c r="AF104" s="10">
        <f t="shared" si="13"/>
        <v>9</v>
      </c>
      <c r="AG104" s="10">
        <f t="shared" si="13"/>
        <v>9</v>
      </c>
      <c r="AH104" s="10">
        <f t="shared" si="14"/>
        <v>9</v>
      </c>
      <c r="AI104" s="10" t="str">
        <f t="shared" si="9"/>
        <v>9등급</v>
      </c>
      <c r="AJ104" s="11" t="e">
        <f>IF(AC104=AD104,VLOOKUP(AE104,'인원 입력 기능'!$B$5:$F$102,6,0), VLOOKUP(AC104,'인원 입력 기능'!$B$5:$F$102,6,0)&amp;" ~ "&amp;VLOOKUP(AD104,'인원 입력 기능'!$B$5:$F$102,6,0))</f>
        <v>#REF!</v>
      </c>
    </row>
    <row r="105" spans="1:36" ht="21" customHeight="1" x14ac:dyDescent="0.45">
      <c r="A105" s="7"/>
      <c r="B105" s="85">
        <v>1</v>
      </c>
      <c r="C105" s="64" t="str">
        <f>IF(OR($B105-C$5&gt;74, $B105-C$5=73, $B105-C$5=1, $B105-C$5&lt;0),"",ROUND(($B105-C$5)*'점수 계산기'!$C$27+C$5*'점수 계산기'!$C$30+'점수 계산기'!$C$33,0))</f>
        <v/>
      </c>
      <c r="D105" s="52" t="str">
        <f>IF(OR($B105-D$5&gt;74, $B105-D$5=73, $B105-D$5=1, $B105-D$5&lt;0),"",ROUND(($B105-D$5)*'점수 계산기'!$C$27+D$5*'점수 계산기'!$C$30+'점수 계산기'!$C$33,0))</f>
        <v/>
      </c>
      <c r="E105" s="52" t="str">
        <f>IF(OR($B105-E$5&gt;74, $B105-E$5=73, $B105-E$5=1, $B105-E$5&lt;0),"",ROUND(($B105-E$5)*'점수 계산기'!$C$27+E$5*'점수 계산기'!$C$30+'점수 계산기'!$C$33,0))</f>
        <v/>
      </c>
      <c r="F105" s="52" t="str">
        <f>IF(OR($B105-F$5&gt;74, $B105-F$5=73, $B105-F$5=1, $B105-F$5&lt;0),"",ROUND(($B105-F$5)*'점수 계산기'!$C$27+F$5*'점수 계산기'!$C$30+'점수 계산기'!$C$33,0))</f>
        <v/>
      </c>
      <c r="G105" s="52" t="str">
        <f>IF(OR($B105-G$5&gt;74, $B105-G$5=73, $B105-G$5=1, $B105-G$5&lt;0),"",ROUND(($B105-G$5)*'점수 계산기'!$C$27+G$5*'점수 계산기'!$C$30+'점수 계산기'!$C$33,0))</f>
        <v/>
      </c>
      <c r="H105" s="52" t="str">
        <f>IF(OR($B105-H$5&gt;74, $B105-H$5=73, $B105-H$5=1, $B105-H$5&lt;0),"",ROUND(($B105-H$5)*'점수 계산기'!$C$27+H$5*'점수 계산기'!$C$30+'점수 계산기'!$C$33,0))</f>
        <v/>
      </c>
      <c r="I105" s="52" t="str">
        <f>IF(OR($B105-I$5&gt;74, $B105-I$5=73, $B105-I$5=1, $B105-I$5&lt;0),"",ROUND(($B105-I$5)*'점수 계산기'!$C$27+I$5*'점수 계산기'!$C$30+'점수 계산기'!$C$33,0))</f>
        <v/>
      </c>
      <c r="J105" s="52" t="str">
        <f>IF(OR($B105-J$5&gt;74, $B105-J$5=73, $B105-J$5=1, $B105-J$5&lt;0),"",ROUND(($B105-J$5)*'점수 계산기'!$C$27+J$5*'점수 계산기'!$C$30+'점수 계산기'!$C$33,0))</f>
        <v/>
      </c>
      <c r="K105" s="52" t="str">
        <f>IF(OR($B105-K$5&gt;74, $B105-K$5=73, $B105-K$5=1, $B105-K$5&lt;0),"",ROUND(($B105-K$5)*'점수 계산기'!$C$27+K$5*'점수 계산기'!$C$30+'점수 계산기'!$C$33,0))</f>
        <v/>
      </c>
      <c r="L105" s="52" t="str">
        <f>IF(OR($B105-L$5&gt;74, $B105-L$5=73, $B105-L$5=1, $B105-L$5&lt;0),"",ROUND(($B105-L$5)*'점수 계산기'!$C$27+L$5*'점수 계산기'!$C$30+'점수 계산기'!$C$33,0))</f>
        <v/>
      </c>
      <c r="M105" s="52" t="str">
        <f>IF(OR($B105-M$5&gt;74, $B105-M$5=73, $B105-M$5=1, $B105-M$5&lt;0),"",ROUND(($B105-M$5)*'점수 계산기'!$C$27+M$5*'점수 계산기'!$C$30+'점수 계산기'!$C$33,0))</f>
        <v/>
      </c>
      <c r="N105" s="52" t="str">
        <f>IF(OR($B105-N$5&gt;74, $B105-N$5=73, $B105-N$5=1, $B105-N$5&lt;0),"",ROUND(($B105-N$5)*'점수 계산기'!$C$27+N$5*'점수 계산기'!$C$30+'점수 계산기'!$C$33,0))</f>
        <v/>
      </c>
      <c r="O105" s="52" t="str">
        <f>IF(OR($B105-O$5&gt;74, $B105-O$5=73, $B105-O$5=1, $B105-O$5&lt;0),"",ROUND(($B105-O$5)*'점수 계산기'!$C$27+O$5*'점수 계산기'!$C$30+'점수 계산기'!$C$33,0))</f>
        <v/>
      </c>
      <c r="P105" s="52" t="str">
        <f>IF(OR($B105-P$5&gt;74, $B105-P$5=73, $B105-P$5=1, $B105-P$5&lt;0),"",ROUND(($B105-P$5)*'점수 계산기'!$C$27+P$5*'점수 계산기'!$C$30+'점수 계산기'!$C$33,0))</f>
        <v/>
      </c>
      <c r="Q105" s="52" t="str">
        <f>IF(OR($B105-Q$5&gt;74, $B105-Q$5=73, $B105-Q$5=1, $B105-Q$5&lt;0),"",ROUND(($B105-Q$5)*'점수 계산기'!$C$27+Q$5*'점수 계산기'!$C$30+'점수 계산기'!$C$33,0))</f>
        <v/>
      </c>
      <c r="R105" s="52" t="str">
        <f>IF(OR($B105-R$5&gt;74, $B105-R$5=73, $B105-R$5=1, $B105-R$5&lt;0),"",ROUND(($B105-R$5)*'점수 계산기'!$C$27+R$5*'점수 계산기'!$C$30+'점수 계산기'!$C$33,0))</f>
        <v/>
      </c>
      <c r="S105" s="52" t="str">
        <f>IF(OR($B105-S$5&gt;74, $B105-S$5=73, $B105-S$5=1, $B105-S$5&lt;0),"",ROUND(($B105-S$5)*'점수 계산기'!$C$27+S$5*'점수 계산기'!$C$30+'점수 계산기'!$C$33,0))</f>
        <v/>
      </c>
      <c r="T105" s="52" t="str">
        <f>IF(OR($B105-T$5&gt;74, $B105-T$5=73, $B105-T$5=1, $B105-T$5&lt;0),"",ROUND(($B105-T$5)*'점수 계산기'!$C$27+T$5*'점수 계산기'!$C$30+'점수 계산기'!$C$33,0))</f>
        <v/>
      </c>
      <c r="U105" s="52" t="str">
        <f>IF(OR($B105-U$5&gt;74, $B105-U$5=73, $B105-U$5=1, $B105-U$5&lt;0),"",ROUND(($B105-U$5)*'점수 계산기'!$C$27+U$5*'점수 계산기'!$C$30+'점수 계산기'!$C$33,0))</f>
        <v/>
      </c>
      <c r="V105" s="52" t="str">
        <f>IF(OR($B105-V$5&gt;74, $B105-V$5=73, $B105-V$5=1, $B105-V$5&lt;0),"",ROUND(($B105-V$5)*'점수 계산기'!$C$27+V$5*'점수 계산기'!$C$30+'점수 계산기'!$C$33,0))</f>
        <v/>
      </c>
      <c r="W105" s="52" t="str">
        <f>IF(OR($B105-W$5&gt;74, $B105-W$5=73, $B105-W$5=1, $B105-W$5&lt;0),"",ROUND(($B105-W$5)*'점수 계산기'!$C$27+W$5*'점수 계산기'!$C$30+'점수 계산기'!$C$33,0))</f>
        <v/>
      </c>
      <c r="X105" s="52" t="str">
        <f>IF(OR($B105-X$5&gt;74, $B105-X$5=73, $B105-X$5=1, $B105-X$5&lt;0),"",ROUND(($B105-X$5)*'점수 계산기'!$C$27+X$5*'점수 계산기'!$C$30+'점수 계산기'!$C$33,0))</f>
        <v/>
      </c>
      <c r="Y105" s="52" t="str">
        <f>IF(OR($B105-Y$5&gt;74, $B105-Y$5=73, $B105-Y$5=1, $B105-Y$5&lt;0),"",ROUND(($B105-Y$5)*'점수 계산기'!$C$27+Y$5*'점수 계산기'!$C$30+'점수 계산기'!$C$33,0))</f>
        <v/>
      </c>
      <c r="Z105" s="52" t="str">
        <f>IF(OR($B105-Z$5&gt;74, $B105-Z$5=73, $B105-Z$5=1, $B105-Z$5&lt;0),"",ROUND(($B105-Z$5)*'점수 계산기'!$C$27+Z$5*'점수 계산기'!$C$30+'점수 계산기'!$C$33,0))</f>
        <v/>
      </c>
      <c r="AA105" s="59" t="str">
        <f>IF(OR($B105-AA$5&gt;74, $B105-AA$5=73, $B105-AA$5=1, $B105-AA$5&lt;0),"",ROUND(($B105-AA$5)*'점수 계산기'!$C$27+AA$5*'점수 계산기'!$C$30+'점수 계산기'!$C$33,0))</f>
        <v/>
      </c>
      <c r="AB105" s="10"/>
      <c r="AC105" s="10"/>
      <c r="AD105" s="10"/>
      <c r="AI105" s="10" t="str">
        <f t="shared" si="9"/>
        <v>등급</v>
      </c>
      <c r="AJ105" s="11"/>
    </row>
    <row r="106" spans="1:36" ht="21" customHeight="1" thickBot="1" x14ac:dyDescent="0.5">
      <c r="A106" s="7"/>
      <c r="B106" s="86">
        <v>0</v>
      </c>
      <c r="C106" s="65" t="str">
        <f>IF(OR($B106-C$5&gt;74, $B106-C$5=73, $B106-C$5=1, $B106-C$5&lt;0),"",ROUND(($B106-C$5)*'점수 계산기'!$C$27+C$5*'점수 계산기'!$C$30+'점수 계산기'!$C$33,0))</f>
        <v/>
      </c>
      <c r="D106" s="66" t="str">
        <f>IF(OR($B106-D$5&gt;74, $B106-D$5=73, $B106-D$5=1, $B106-D$5&lt;0),"",ROUND(($B106-D$5)*'점수 계산기'!$C$27+D$5*'점수 계산기'!$C$30+'점수 계산기'!$C$33,0))</f>
        <v/>
      </c>
      <c r="E106" s="66" t="str">
        <f>IF(OR($B106-E$5&gt;74, $B106-E$5=73, $B106-E$5=1, $B106-E$5&lt;0),"",ROUND(($B106-E$5)*'점수 계산기'!$C$27+E$5*'점수 계산기'!$C$30+'점수 계산기'!$C$33,0))</f>
        <v/>
      </c>
      <c r="F106" s="66" t="str">
        <f>IF(OR($B106-F$5&gt;74, $B106-F$5=73, $B106-F$5=1, $B106-F$5&lt;0),"",ROUND(($B106-F$5)*'점수 계산기'!$C$27+F$5*'점수 계산기'!$C$30+'점수 계산기'!$C$33,0))</f>
        <v/>
      </c>
      <c r="G106" s="66" t="str">
        <f>IF(OR($B106-G$5&gt;74, $B106-G$5=73, $B106-G$5=1, $B106-G$5&lt;0),"",ROUND(($B106-G$5)*'점수 계산기'!$C$27+G$5*'점수 계산기'!$C$30+'점수 계산기'!$C$33,0))</f>
        <v/>
      </c>
      <c r="H106" s="66" t="str">
        <f>IF(OR($B106-H$5&gt;74, $B106-H$5=73, $B106-H$5=1, $B106-H$5&lt;0),"",ROUND(($B106-H$5)*'점수 계산기'!$C$27+H$5*'점수 계산기'!$C$30+'점수 계산기'!$C$33,0))</f>
        <v/>
      </c>
      <c r="I106" s="66" t="str">
        <f>IF(OR($B106-I$5&gt;74, $B106-I$5=73, $B106-I$5=1, $B106-I$5&lt;0),"",ROUND(($B106-I$5)*'점수 계산기'!$C$27+I$5*'점수 계산기'!$C$30+'점수 계산기'!$C$33,0))</f>
        <v/>
      </c>
      <c r="J106" s="66" t="str">
        <f>IF(OR($B106-J$5&gt;74, $B106-J$5=73, $B106-J$5=1, $B106-J$5&lt;0),"",ROUND(($B106-J$5)*'점수 계산기'!$C$27+J$5*'점수 계산기'!$C$30+'점수 계산기'!$C$33,0))</f>
        <v/>
      </c>
      <c r="K106" s="66" t="str">
        <f>IF(OR($B106-K$5&gt;74, $B106-K$5=73, $B106-K$5=1, $B106-K$5&lt;0),"",ROUND(($B106-K$5)*'점수 계산기'!$C$27+K$5*'점수 계산기'!$C$30+'점수 계산기'!$C$33,0))</f>
        <v/>
      </c>
      <c r="L106" s="66" t="str">
        <f>IF(OR($B106-L$5&gt;74, $B106-L$5=73, $B106-L$5=1, $B106-L$5&lt;0),"",ROUND(($B106-L$5)*'점수 계산기'!$C$27+L$5*'점수 계산기'!$C$30+'점수 계산기'!$C$33,0))</f>
        <v/>
      </c>
      <c r="M106" s="66" t="str">
        <f>IF(OR($B106-M$5&gt;74, $B106-M$5=73, $B106-M$5=1, $B106-M$5&lt;0),"",ROUND(($B106-M$5)*'점수 계산기'!$C$27+M$5*'점수 계산기'!$C$30+'점수 계산기'!$C$33,0))</f>
        <v/>
      </c>
      <c r="N106" s="66" t="str">
        <f>IF(OR($B106-N$5&gt;74, $B106-N$5=73, $B106-N$5=1, $B106-N$5&lt;0),"",ROUND(($B106-N$5)*'점수 계산기'!$C$27+N$5*'점수 계산기'!$C$30+'점수 계산기'!$C$33,0))</f>
        <v/>
      </c>
      <c r="O106" s="66" t="str">
        <f>IF(OR($B106-O$5&gt;74, $B106-O$5=73, $B106-O$5=1, $B106-O$5&lt;0),"",ROUND(($B106-O$5)*'점수 계산기'!$C$27+O$5*'점수 계산기'!$C$30+'점수 계산기'!$C$33,0))</f>
        <v/>
      </c>
      <c r="P106" s="66" t="str">
        <f>IF(OR($B106-P$5&gt;74, $B106-P$5=73, $B106-P$5=1, $B106-P$5&lt;0),"",ROUND(($B106-P$5)*'점수 계산기'!$C$27+P$5*'점수 계산기'!$C$30+'점수 계산기'!$C$33,0))</f>
        <v/>
      </c>
      <c r="Q106" s="66" t="str">
        <f>IF(OR($B106-Q$5&gt;74, $B106-Q$5=73, $B106-Q$5=1, $B106-Q$5&lt;0),"",ROUND(($B106-Q$5)*'점수 계산기'!$C$27+Q$5*'점수 계산기'!$C$30+'점수 계산기'!$C$33,0))</f>
        <v/>
      </c>
      <c r="R106" s="66" t="str">
        <f>IF(OR($B106-R$5&gt;74, $B106-R$5=73, $B106-R$5=1, $B106-R$5&lt;0),"",ROUND(($B106-R$5)*'점수 계산기'!$C$27+R$5*'점수 계산기'!$C$30+'점수 계산기'!$C$33,0))</f>
        <v/>
      </c>
      <c r="S106" s="66" t="str">
        <f>IF(OR($B106-S$5&gt;74, $B106-S$5=73, $B106-S$5=1, $B106-S$5&lt;0),"",ROUND(($B106-S$5)*'점수 계산기'!$C$27+S$5*'점수 계산기'!$C$30+'점수 계산기'!$C$33,0))</f>
        <v/>
      </c>
      <c r="T106" s="66" t="str">
        <f>IF(OR($B106-T$5&gt;74, $B106-T$5=73, $B106-T$5=1, $B106-T$5&lt;0),"",ROUND(($B106-T$5)*'점수 계산기'!$C$27+T$5*'점수 계산기'!$C$30+'점수 계산기'!$C$33,0))</f>
        <v/>
      </c>
      <c r="U106" s="66" t="str">
        <f>IF(OR($B106-U$5&gt;74, $B106-U$5=73, $B106-U$5=1, $B106-U$5&lt;0),"",ROUND(($B106-U$5)*'점수 계산기'!$C$27+U$5*'점수 계산기'!$C$30+'점수 계산기'!$C$33,0))</f>
        <v/>
      </c>
      <c r="V106" s="66" t="str">
        <f>IF(OR($B106-V$5&gt;74, $B106-V$5=73, $B106-V$5=1, $B106-V$5&lt;0),"",ROUND(($B106-V$5)*'점수 계산기'!$C$27+V$5*'점수 계산기'!$C$30+'점수 계산기'!$C$33,0))</f>
        <v/>
      </c>
      <c r="W106" s="66" t="str">
        <f>IF(OR($B106-W$5&gt;74, $B106-W$5=73, $B106-W$5=1, $B106-W$5&lt;0),"",ROUND(($B106-W$5)*'점수 계산기'!$C$27+W$5*'점수 계산기'!$C$30+'점수 계산기'!$C$33,0))</f>
        <v/>
      </c>
      <c r="X106" s="66" t="str">
        <f>IF(OR($B106-X$5&gt;74, $B106-X$5=73, $B106-X$5=1, $B106-X$5&lt;0),"",ROUND(($B106-X$5)*'점수 계산기'!$C$27+X$5*'점수 계산기'!$C$30+'점수 계산기'!$C$33,0))</f>
        <v/>
      </c>
      <c r="Y106" s="66" t="str">
        <f>IF(OR($B106-Y$5&gt;74, $B106-Y$5=73, $B106-Y$5=1, $B106-Y$5&lt;0),"",ROUND(($B106-Y$5)*'점수 계산기'!$C$27+Y$5*'점수 계산기'!$C$30+'점수 계산기'!$C$33,0))</f>
        <v/>
      </c>
      <c r="Z106" s="66" t="str">
        <f>IF(OR($B106-Z$5&gt;74, $B106-Z$5=73, $B106-Z$5=1, $B106-Z$5&lt;0),"",ROUND(($B106-Z$5)*'점수 계산기'!$C$27+Z$5*'점수 계산기'!$C$30+'점수 계산기'!$C$33,0))</f>
        <v/>
      </c>
      <c r="AA106" s="67">
        <f>IF(OR($B106-AA$5&gt;74, $B106-AA$5=73, $B106-AA$5=1, $B106-AA$5&lt;0),"",ROUND(($B106-AA$5)*'점수 계산기'!$C$27+AA$5*'점수 계산기'!$C$30+'점수 계산기'!$C$33,0))</f>
        <v>64</v>
      </c>
      <c r="AB106" s="10"/>
      <c r="AC106" s="10">
        <f>MIN(C106:AA106)</f>
        <v>64</v>
      </c>
      <c r="AD106" s="10">
        <f>MAX(C106:AA106)</f>
        <v>64</v>
      </c>
      <c r="AE106" s="10">
        <f>IF(AC106=AD106,MAX(C106:AA106),MIN(C106:AA106)&amp;" ~ "&amp;MAX(C106:AA106))</f>
        <v>64</v>
      </c>
      <c r="AF106" s="10">
        <f t="shared" si="13"/>
        <v>9</v>
      </c>
      <c r="AG106" s="10">
        <f t="shared" si="13"/>
        <v>9</v>
      </c>
      <c r="AH106" s="10">
        <f t="shared" si="14"/>
        <v>9</v>
      </c>
      <c r="AI106" s="10" t="str">
        <f t="shared" si="9"/>
        <v>9등급</v>
      </c>
      <c r="AJ106" s="11" t="e">
        <f>IF(AC106=AD106,VLOOKUP(AE106,'인원 입력 기능'!$B$5:$F$102,6,0), VLOOKUP(AC106,'인원 입력 기능'!$B$5:$F$102,6,0)&amp;" ~ "&amp;VLOOKUP(AD106,'인원 입력 기능'!$B$5:$F$102,6,0))</f>
        <v>#REF!</v>
      </c>
    </row>
    <row r="107" spans="1:36" ht="0.25" customHeight="1" thickBot="1" x14ac:dyDescent="0.5">
      <c r="A107" s="7"/>
      <c r="B107" s="15"/>
      <c r="C107" s="13" t="str">
        <f>IF(OR($B107-C$5&gt;74, $B107-C$5=73, $B107-C$5=1, $B107-C$5&lt;0),"",ROUND(($B107-C$5)*'점수 계산기'!$C$27+C$5*'점수 계산기'!$C$30+'점수 계산기'!$C$33,0))</f>
        <v/>
      </c>
      <c r="D107" s="68" t="e">
        <f>_xlfn.IFNA(ROUND(VLOOKUP($B107-D$5,#REF!,2,0)+HLOOKUP(D$5,#REF!,2,0),0),"")</f>
        <v>#REF!</v>
      </c>
      <c r="E107" s="68" t="e">
        <f>_xlfn.IFNA(ROUND(VLOOKUP($B107-E$5,#REF!,2,0)+HLOOKUP(E$5,#REF!,2,0),0),"")</f>
        <v>#REF!</v>
      </c>
      <c r="F107" s="68" t="e">
        <f>_xlfn.IFNA(ROUND(VLOOKUP($B107-F$5,#REF!,2,0)+HLOOKUP(F$5,#REF!,2,0),0),"")</f>
        <v>#REF!</v>
      </c>
      <c r="G107" s="68" t="e">
        <f>_xlfn.IFNA(ROUND(VLOOKUP($B107-G$5,#REF!,2,0)+HLOOKUP(G$5,#REF!,2,0),0),"")</f>
        <v>#REF!</v>
      </c>
      <c r="H107" s="68" t="e">
        <f>_xlfn.IFNA(ROUND(VLOOKUP($B107-H$5,#REF!,2,0)+HLOOKUP(H$5,#REF!,2,0),0),"")</f>
        <v>#REF!</v>
      </c>
      <c r="I107" s="68" t="e">
        <f>_xlfn.IFNA(ROUND(VLOOKUP($B107-I$5,#REF!,2,0)+HLOOKUP(I$5,#REF!,2,0),0),"")</f>
        <v>#REF!</v>
      </c>
      <c r="J107" s="68" t="e">
        <f>_xlfn.IFNA(ROUND(VLOOKUP($B107-J$5,#REF!,2,0)+HLOOKUP(J$5,#REF!,2,0),0),"")</f>
        <v>#REF!</v>
      </c>
      <c r="K107" s="68" t="e">
        <f>_xlfn.IFNA(ROUND(VLOOKUP($B107-K$5,#REF!,2,0)+HLOOKUP(K$5,#REF!,2,0),0),"")</f>
        <v>#REF!</v>
      </c>
      <c r="L107" s="68" t="e">
        <f>_xlfn.IFNA(ROUND(VLOOKUP($B107-L$5,#REF!,2,0)+HLOOKUP(L$5,#REF!,2,0),0),"")</f>
        <v>#REF!</v>
      </c>
      <c r="M107" s="68" t="e">
        <f>_xlfn.IFNA(ROUND(VLOOKUP($B107-M$5,#REF!,2,0)+HLOOKUP(M$5,#REF!,2,0),0),"")</f>
        <v>#REF!</v>
      </c>
      <c r="N107" s="68" t="e">
        <f>_xlfn.IFNA(ROUND(VLOOKUP($B107-N$5,#REF!,2,0)+HLOOKUP(N$5,#REF!,2,0),0),"")</f>
        <v>#REF!</v>
      </c>
      <c r="O107" s="68" t="e">
        <f>_xlfn.IFNA(ROUND(VLOOKUP($B107-O$5,#REF!,2,0)+HLOOKUP(O$5,#REF!,2,0),0),"")</f>
        <v>#REF!</v>
      </c>
      <c r="P107" s="68" t="e">
        <f>_xlfn.IFNA(ROUND(VLOOKUP($B107-P$5,#REF!,2,0)+HLOOKUP(P$5,#REF!,2,0),0),"")</f>
        <v>#REF!</v>
      </c>
      <c r="Q107" s="68" t="e">
        <f>_xlfn.IFNA(ROUND(VLOOKUP($B107-Q$5,#REF!,2,0)+HLOOKUP(Q$5,#REF!,2,0),0),"")</f>
        <v>#REF!</v>
      </c>
      <c r="R107" s="68" t="e">
        <f>_xlfn.IFNA(ROUND(VLOOKUP($B107-R$5,#REF!,2,0)+HLOOKUP(R$5,#REF!,2,0),0),"")</f>
        <v>#REF!</v>
      </c>
      <c r="S107" s="68" t="e">
        <f>_xlfn.IFNA(ROUND(VLOOKUP($B107-S$5,#REF!,2,0)+HLOOKUP(S$5,#REF!,2,0),0),"")</f>
        <v>#REF!</v>
      </c>
      <c r="T107" s="68" t="e">
        <f>_xlfn.IFNA(ROUND(VLOOKUP($B107-T$5,#REF!,2,0)+HLOOKUP(T$5,#REF!,2,0),0),"")</f>
        <v>#REF!</v>
      </c>
      <c r="U107" s="68" t="e">
        <f>_xlfn.IFNA(ROUND(VLOOKUP($B107-U$5,#REF!,2,0)+HLOOKUP(U$5,#REF!,2,0),0),"")</f>
        <v>#REF!</v>
      </c>
      <c r="V107" s="68" t="e">
        <f>_xlfn.IFNA(ROUND(VLOOKUP($B107-V$5,#REF!,2,0)+HLOOKUP(V$5,#REF!,2,0),0),"")</f>
        <v>#REF!</v>
      </c>
      <c r="W107" s="68" t="e">
        <f>_xlfn.IFNA(ROUND(VLOOKUP($B107-W$5,#REF!,2,0)+HLOOKUP(W$5,#REF!,2,0),0),"")</f>
        <v>#REF!</v>
      </c>
      <c r="X107" s="68" t="e">
        <f>_xlfn.IFNA(ROUND(VLOOKUP($B107-X$5,#REF!,2,0)+HLOOKUP(X$5,#REF!,2,0),0),"")</f>
        <v>#REF!</v>
      </c>
      <c r="Y107" s="68" t="e">
        <f>_xlfn.IFNA(ROUND(VLOOKUP($B107-Y$5,#REF!,2,0)+HLOOKUP(Y$5,#REF!,2,0),0),"")</f>
        <v>#REF!</v>
      </c>
      <c r="Z107" s="68" t="e">
        <f>_xlfn.IFNA(ROUND(VLOOKUP($B107-Z$5,#REF!,2,0)+HLOOKUP(Z$5,#REF!,2,0),0),"")</f>
        <v>#REF!</v>
      </c>
      <c r="AA107" s="69" t="e">
        <f>_xlfn.IFNA(ROUND(VLOOKUP($B107-AA$5,#REF!,2,0)+HLOOKUP(AA$5,#REF!,2,0),0),"")</f>
        <v>#REF!</v>
      </c>
      <c r="AB107" s="10"/>
      <c r="AC107" s="10" t="e">
        <f>MIN(C107:AA107)</f>
        <v>#REF!</v>
      </c>
      <c r="AD107" s="10" t="e">
        <f>MAX(C107:AA107)</f>
        <v>#REF!</v>
      </c>
      <c r="AE107" s="10" t="e">
        <f>IF(AC107=AD107,MAX(C107:AA107),MIN(C107:AA107)&amp;" ~ "&amp;MAX(C107:AA107))</f>
        <v>#REF!</v>
      </c>
      <c r="AF107" s="10" t="e">
        <f t="shared" si="13"/>
        <v>#REF!</v>
      </c>
      <c r="AG107" s="10" t="e">
        <f t="shared" si="13"/>
        <v>#REF!</v>
      </c>
      <c r="AH107" s="10" t="e">
        <f t="shared" si="14"/>
        <v>#REF!</v>
      </c>
      <c r="AI107" s="10" t="e">
        <f t="shared" si="9"/>
        <v>#REF!</v>
      </c>
    </row>
  </sheetData>
  <mergeCells count="2">
    <mergeCell ref="C2:E2"/>
    <mergeCell ref="C3:E3"/>
  </mergeCells>
  <phoneticPr fontId="1" type="noConversion"/>
  <conditionalFormatting sqref="B6:B106">
    <cfRule type="expression" dxfId="3" priority="2">
      <formula>OR(AND(#REF!=0,OR(#REF!=$N$6:$N$13)),AND(#REF!&gt;0,OR(#REF!=$N$6:$N$13)))</formula>
    </cfRule>
  </conditionalFormatting>
  <conditionalFormatting sqref="C6:AD107">
    <cfRule type="expression" dxfId="2" priority="1">
      <formula>OR(#REF!=$N$6:$N$13)</formula>
    </cfRule>
  </conditionalFormatting>
  <pageMargins left="0.7" right="0.7" top="0.75" bottom="0.75" header="0.3" footer="0.3"/>
  <pageSetup paperSize="9" scale="2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1083-F221-4336-A8B7-90C236EB67BF}">
  <sheetPr>
    <tabColor rgb="FF00B050"/>
    <pageSetUpPr fitToPage="1"/>
  </sheetPr>
  <dimension ref="B1:X71"/>
  <sheetViews>
    <sheetView zoomScale="85" zoomScaleNormal="85" workbookViewId="0">
      <selection activeCell="B2" sqref="B2:L27"/>
    </sheetView>
  </sheetViews>
  <sheetFormatPr defaultRowHeight="17" x14ac:dyDescent="0.45"/>
  <cols>
    <col min="3" max="3" width="11.4140625" style="79" customWidth="1"/>
    <col min="4" max="5" width="10.58203125" style="79" customWidth="1"/>
    <col min="6" max="13" width="10.58203125" style="10" customWidth="1"/>
    <col min="14" max="14" width="10.58203125" customWidth="1"/>
    <col min="15" max="15" width="10.58203125" hidden="1" customWidth="1"/>
    <col min="16" max="24" width="0" hidden="1" customWidth="1"/>
  </cols>
  <sheetData>
    <row r="1" spans="2:24" x14ac:dyDescent="0.45">
      <c r="M1" s="5"/>
    </row>
    <row r="2" spans="2:24" x14ac:dyDescent="0.45">
      <c r="B2" s="7"/>
      <c r="C2" s="80"/>
      <c r="D2" s="80"/>
      <c r="E2" s="80"/>
      <c r="F2" s="5"/>
      <c r="G2" s="5"/>
      <c r="H2" s="5"/>
      <c r="I2" s="5"/>
      <c r="J2" s="5"/>
      <c r="K2" s="5"/>
      <c r="L2" s="5"/>
      <c r="M2" s="5"/>
    </row>
    <row r="3" spans="2:24" ht="17.5" thickBot="1" x14ac:dyDescent="0.5">
      <c r="B3" s="7"/>
      <c r="C3" s="80"/>
      <c r="D3" s="80"/>
      <c r="E3" s="80"/>
      <c r="F3" s="5"/>
      <c r="G3" s="5"/>
      <c r="H3" s="5"/>
      <c r="I3" s="5"/>
      <c r="J3" s="5"/>
      <c r="K3" s="5"/>
      <c r="L3" s="5"/>
      <c r="M3" s="5"/>
    </row>
    <row r="4" spans="2:24" s="216" customFormat="1" ht="21" customHeight="1" x14ac:dyDescent="0.45">
      <c r="B4" s="208"/>
      <c r="C4" s="212" t="s">
        <v>86</v>
      </c>
      <c r="D4" s="448" t="s">
        <v>87</v>
      </c>
      <c r="E4" s="448"/>
      <c r="F4" s="448"/>
      <c r="G4" s="449"/>
      <c r="H4" s="184"/>
      <c r="I4" s="184"/>
      <c r="J4" s="184"/>
      <c r="K4" s="184"/>
      <c r="L4" s="208"/>
      <c r="M4" s="208"/>
      <c r="N4" s="208"/>
    </row>
    <row r="5" spans="2:24" s="216" customFormat="1" ht="21" customHeight="1" thickBot="1" x14ac:dyDescent="0.5">
      <c r="B5" s="208"/>
      <c r="C5" s="215" t="s">
        <v>88</v>
      </c>
      <c r="D5" s="450" t="s">
        <v>171</v>
      </c>
      <c r="E5" s="451"/>
      <c r="F5" s="451"/>
      <c r="G5" s="452"/>
      <c r="H5" s="184"/>
      <c r="I5" s="184"/>
      <c r="J5" s="184"/>
      <c r="K5" s="184"/>
      <c r="L5" s="208"/>
      <c r="M5" s="208"/>
      <c r="N5" s="208"/>
    </row>
    <row r="6" spans="2:24" x14ac:dyDescent="0.45">
      <c r="B6" s="7"/>
      <c r="C6" s="80"/>
      <c r="D6" s="80"/>
      <c r="E6" s="80"/>
      <c r="F6" s="5"/>
      <c r="G6" s="5"/>
      <c r="H6" s="5"/>
      <c r="I6" s="5"/>
      <c r="J6" s="5"/>
      <c r="K6" s="5"/>
      <c r="L6" s="5"/>
      <c r="M6" s="5"/>
      <c r="N6" s="7"/>
      <c r="O6" s="7"/>
      <c r="P6" s="7"/>
    </row>
    <row r="7" spans="2:24" ht="17.5" thickBot="1" x14ac:dyDescent="0.5">
      <c r="B7" s="7"/>
      <c r="C7" s="80"/>
      <c r="D7" s="80"/>
      <c r="E7" s="80"/>
      <c r="F7" s="5"/>
      <c r="G7" s="5"/>
      <c r="H7" s="5"/>
      <c r="I7" s="5"/>
      <c r="J7" s="5"/>
      <c r="K7" s="5"/>
      <c r="L7" s="5"/>
      <c r="M7" s="5"/>
      <c r="N7" s="7"/>
      <c r="O7" s="7"/>
      <c r="P7" s="7"/>
    </row>
    <row r="8" spans="2:24" s="216" customFormat="1" ht="21" customHeight="1" thickBot="1" x14ac:dyDescent="0.5">
      <c r="B8" s="208"/>
      <c r="C8" s="185" t="s">
        <v>77</v>
      </c>
      <c r="D8" s="186">
        <v>26</v>
      </c>
      <c r="E8" s="187">
        <v>24</v>
      </c>
      <c r="F8" s="187">
        <v>23</v>
      </c>
      <c r="G8" s="187">
        <v>22</v>
      </c>
      <c r="H8" s="187">
        <v>21</v>
      </c>
      <c r="I8" s="187">
        <v>20</v>
      </c>
      <c r="J8" s="187">
        <v>19</v>
      </c>
      <c r="K8" s="187">
        <v>18</v>
      </c>
      <c r="L8" s="188">
        <v>17</v>
      </c>
      <c r="M8" s="184"/>
      <c r="N8" s="208"/>
      <c r="O8" s="185" t="s">
        <v>77</v>
      </c>
      <c r="P8" s="186">
        <v>26</v>
      </c>
      <c r="Q8" s="187">
        <v>24</v>
      </c>
      <c r="R8" s="187">
        <v>23</v>
      </c>
      <c r="S8" s="187">
        <v>22</v>
      </c>
      <c r="T8" s="187">
        <v>21</v>
      </c>
      <c r="U8" s="187">
        <v>20</v>
      </c>
      <c r="V8" s="187">
        <v>19</v>
      </c>
      <c r="W8" s="187">
        <v>18</v>
      </c>
      <c r="X8" s="188">
        <v>17</v>
      </c>
    </row>
    <row r="9" spans="2:24" s="216" customFormat="1" ht="21" customHeight="1" x14ac:dyDescent="0.45">
      <c r="B9" s="208"/>
      <c r="C9" s="193" t="s">
        <v>78</v>
      </c>
      <c r="D9" s="190">
        <f>IF(OR(P9&gt;74, AND(P9&lt;0, OR(D8&lt;=D$8, D8="-"))), "-", IF(P9&lt;0, D$8,IF(OR(P9=1, P9=73), P9+P$8+1, P9+P$8)))</f>
        <v>91</v>
      </c>
      <c r="E9" s="191">
        <f t="shared" ref="E9:L16" si="0">IF(OR(Q9&gt;74, AND(Q9&lt;0, OR(E8&lt;=E$8, E8="-"))), "-", IF(Q9&lt;0, E$8,IF(OR(Q9=1, Q9=73), Q9+Q$8+1, Q9+Q$8)))</f>
        <v>90</v>
      </c>
      <c r="F9" s="191">
        <f t="shared" si="0"/>
        <v>90</v>
      </c>
      <c r="G9" s="191">
        <f t="shared" si="0"/>
        <v>90</v>
      </c>
      <c r="H9" s="191">
        <f t="shared" si="0"/>
        <v>90</v>
      </c>
      <c r="I9" s="191">
        <f t="shared" si="0"/>
        <v>90</v>
      </c>
      <c r="J9" s="191">
        <f t="shared" si="0"/>
        <v>90</v>
      </c>
      <c r="K9" s="191">
        <f t="shared" si="0"/>
        <v>90</v>
      </c>
      <c r="L9" s="192">
        <f t="shared" si="0"/>
        <v>91</v>
      </c>
      <c r="M9" s="184"/>
      <c r="N9" s="208"/>
      <c r="O9" s="193" t="s">
        <v>78</v>
      </c>
      <c r="P9" s="202">
        <f>ROUNDUP(('수학 백분위 표'!$M6-0.5-'점수 계산기'!$C$31-'점수 계산기'!$C$28*P$8)/'점수 계산기'!$C$27,0)</f>
        <v>65</v>
      </c>
      <c r="Q9" s="202">
        <f>ROUNDUP(('수학 백분위 표'!$M6-0.5-'점수 계산기'!$C$31-'점수 계산기'!$C$28*Q$8)/'점수 계산기'!$C$27,0)</f>
        <v>66</v>
      </c>
      <c r="R9" s="202">
        <f>ROUNDUP(('수학 백분위 표'!$M6-0.5-'점수 계산기'!$C$31-'점수 계산기'!$C$28*R$8)/'점수 계산기'!$C$27,0)</f>
        <v>67</v>
      </c>
      <c r="S9" s="202">
        <f>ROUNDUP(('수학 백분위 표'!$M6-0.5-'점수 계산기'!$C$31-'점수 계산기'!$C$28*S$8)/'점수 계산기'!$C$27,0)</f>
        <v>68</v>
      </c>
      <c r="T9" s="202">
        <f>ROUNDUP(('수학 백분위 표'!$M6-0.5-'점수 계산기'!$C$31-'점수 계산기'!$C$28*T$8)/'점수 계산기'!$C$27,0)</f>
        <v>69</v>
      </c>
      <c r="U9" s="202">
        <f>ROUNDUP(('수학 백분위 표'!$M6-0.5-'점수 계산기'!$C$31-'점수 계산기'!$C$28*U$8)/'점수 계산기'!$C$27,0)</f>
        <v>70</v>
      </c>
      <c r="V9" s="202">
        <f>ROUNDUP(('수학 백분위 표'!$M6-0.5-'점수 계산기'!$C$31-'점수 계산기'!$C$28*V$8)/'점수 계산기'!$C$27,0)</f>
        <v>71</v>
      </c>
      <c r="W9" s="202">
        <f>ROUNDUP(('수학 백분위 표'!$M6-0.5-'점수 계산기'!$C$31-'점수 계산기'!$C$28*W$8)/'점수 계산기'!$C$27,0)</f>
        <v>72</v>
      </c>
      <c r="X9" s="202">
        <f>ROUNDUP(('수학 백분위 표'!$M6-0.5-'점수 계산기'!$C$31-'점수 계산기'!$C$28*X$8)/'점수 계산기'!$C$27,0)</f>
        <v>73</v>
      </c>
    </row>
    <row r="10" spans="2:24" s="216" customFormat="1" ht="21" customHeight="1" x14ac:dyDescent="0.45">
      <c r="B10" s="208"/>
      <c r="C10" s="193" t="s">
        <v>79</v>
      </c>
      <c r="D10" s="194">
        <f t="shared" ref="D10:D16" si="1">IF(OR(P10&gt;74, AND(P10&lt;0, OR(D9&lt;=D$8, D9="-"))), "-", IF(P10&lt;0, D$8,IF(OR(P10=1, P10=73), P10+P$8+1, P10+P$8)))</f>
        <v>82</v>
      </c>
      <c r="E10" s="195">
        <f t="shared" si="0"/>
        <v>82</v>
      </c>
      <c r="F10" s="195">
        <f t="shared" si="0"/>
        <v>82</v>
      </c>
      <c r="G10" s="195">
        <f t="shared" si="0"/>
        <v>81</v>
      </c>
      <c r="H10" s="195">
        <f t="shared" si="0"/>
        <v>81</v>
      </c>
      <c r="I10" s="195">
        <f t="shared" si="0"/>
        <v>81</v>
      </c>
      <c r="J10" s="195">
        <f t="shared" si="0"/>
        <v>81</v>
      </c>
      <c r="K10" s="195">
        <f t="shared" si="0"/>
        <v>81</v>
      </c>
      <c r="L10" s="196">
        <f t="shared" si="0"/>
        <v>81</v>
      </c>
      <c r="M10" s="184"/>
      <c r="N10" s="208"/>
      <c r="O10" s="193" t="s">
        <v>79</v>
      </c>
      <c r="P10" s="202">
        <f>ROUNDUP(('수학 백분위 표'!$M7-0.5-'점수 계산기'!$C$31-'점수 계산기'!$C$28*P$8)/'점수 계산기'!$C$27,0)</f>
        <v>56</v>
      </c>
      <c r="Q10" s="202">
        <f>ROUNDUP(('수학 백분위 표'!$M7-0.5-'점수 계산기'!$C$31-'점수 계산기'!$C$28*Q$8)/'점수 계산기'!$C$27,0)</f>
        <v>58</v>
      </c>
      <c r="R10" s="202">
        <f>ROUNDUP(('수학 백분위 표'!$M7-0.5-'점수 계산기'!$C$31-'점수 계산기'!$C$28*R$8)/'점수 계산기'!$C$27,0)</f>
        <v>59</v>
      </c>
      <c r="S10" s="202">
        <f>ROUNDUP(('수학 백분위 표'!$M7-0.5-'점수 계산기'!$C$31-'점수 계산기'!$C$28*S$8)/'점수 계산기'!$C$27,0)</f>
        <v>59</v>
      </c>
      <c r="T10" s="202">
        <f>ROUNDUP(('수학 백분위 표'!$M7-0.5-'점수 계산기'!$C$31-'점수 계산기'!$C$28*T$8)/'점수 계산기'!$C$27,0)</f>
        <v>60</v>
      </c>
      <c r="U10" s="202">
        <f>ROUNDUP(('수학 백분위 표'!$M7-0.5-'점수 계산기'!$C$31-'점수 계산기'!$C$28*U$8)/'점수 계산기'!$C$27,0)</f>
        <v>61</v>
      </c>
      <c r="V10" s="202">
        <f>ROUNDUP(('수학 백분위 표'!$M7-0.5-'점수 계산기'!$C$31-'점수 계산기'!$C$28*V$8)/'점수 계산기'!$C$27,0)</f>
        <v>62</v>
      </c>
      <c r="W10" s="202">
        <f>ROUNDUP(('수학 백분위 표'!$M7-0.5-'점수 계산기'!$C$31-'점수 계산기'!$C$28*W$8)/'점수 계산기'!$C$27,0)</f>
        <v>63</v>
      </c>
      <c r="X10" s="202">
        <f>ROUNDUP(('수학 백분위 표'!$M7-0.5-'점수 계산기'!$C$31-'점수 계산기'!$C$28*X$8)/'점수 계산기'!$C$27,0)</f>
        <v>64</v>
      </c>
    </row>
    <row r="11" spans="2:24" s="216" customFormat="1" ht="21" customHeight="1" x14ac:dyDescent="0.45">
      <c r="B11" s="208"/>
      <c r="C11" s="193" t="s">
        <v>80</v>
      </c>
      <c r="D11" s="194">
        <f t="shared" si="1"/>
        <v>71</v>
      </c>
      <c r="E11" s="195">
        <f t="shared" si="0"/>
        <v>71</v>
      </c>
      <c r="F11" s="195">
        <f t="shared" si="0"/>
        <v>70</v>
      </c>
      <c r="G11" s="195">
        <f t="shared" si="0"/>
        <v>70</v>
      </c>
      <c r="H11" s="195">
        <f t="shared" si="0"/>
        <v>70</v>
      </c>
      <c r="I11" s="195">
        <f t="shared" si="0"/>
        <v>70</v>
      </c>
      <c r="J11" s="195">
        <f t="shared" si="0"/>
        <v>70</v>
      </c>
      <c r="K11" s="195">
        <f t="shared" si="0"/>
        <v>70</v>
      </c>
      <c r="L11" s="196">
        <f t="shared" si="0"/>
        <v>70</v>
      </c>
      <c r="M11" s="184"/>
      <c r="N11" s="208"/>
      <c r="O11" s="193" t="s">
        <v>80</v>
      </c>
      <c r="P11" s="202">
        <f>ROUNDUP(('수학 백분위 표'!$M8-0.5-'점수 계산기'!$C$31-'점수 계산기'!$C$28*P$8)/'점수 계산기'!$C$27,0)</f>
        <v>45</v>
      </c>
      <c r="Q11" s="202">
        <f>ROUNDUP(('수학 백분위 표'!$M8-0.5-'점수 계산기'!$C$31-'점수 계산기'!$C$28*Q$8)/'점수 계산기'!$C$27,0)</f>
        <v>47</v>
      </c>
      <c r="R11" s="202">
        <f>ROUNDUP(('수학 백분위 표'!$M8-0.5-'점수 계산기'!$C$31-'점수 계산기'!$C$28*R$8)/'점수 계산기'!$C$27,0)</f>
        <v>47</v>
      </c>
      <c r="S11" s="202">
        <f>ROUNDUP(('수학 백분위 표'!$M8-0.5-'점수 계산기'!$C$31-'점수 계산기'!$C$28*S$8)/'점수 계산기'!$C$27,0)</f>
        <v>48</v>
      </c>
      <c r="T11" s="202">
        <f>ROUNDUP(('수학 백분위 표'!$M8-0.5-'점수 계산기'!$C$31-'점수 계산기'!$C$28*T$8)/'점수 계산기'!$C$27,0)</f>
        <v>49</v>
      </c>
      <c r="U11" s="202">
        <f>ROUNDUP(('수학 백분위 표'!$M8-0.5-'점수 계산기'!$C$31-'점수 계산기'!$C$28*U$8)/'점수 계산기'!$C$27,0)</f>
        <v>50</v>
      </c>
      <c r="V11" s="202">
        <f>ROUNDUP(('수학 백분위 표'!$M8-0.5-'점수 계산기'!$C$31-'점수 계산기'!$C$28*V$8)/'점수 계산기'!$C$27,0)</f>
        <v>51</v>
      </c>
      <c r="W11" s="202">
        <f>ROUNDUP(('수학 백분위 표'!$M8-0.5-'점수 계산기'!$C$31-'점수 계산기'!$C$28*W$8)/'점수 계산기'!$C$27,0)</f>
        <v>52</v>
      </c>
      <c r="X11" s="202">
        <f>ROUNDUP(('수학 백분위 표'!$M8-0.5-'점수 계산기'!$C$31-'점수 계산기'!$C$28*X$8)/'점수 계산기'!$C$27,0)</f>
        <v>53</v>
      </c>
    </row>
    <row r="12" spans="2:24" s="216" customFormat="1" ht="21" customHeight="1" x14ac:dyDescent="0.45">
      <c r="B12" s="208"/>
      <c r="C12" s="193" t="s">
        <v>81</v>
      </c>
      <c r="D12" s="194">
        <f t="shared" si="1"/>
        <v>57</v>
      </c>
      <c r="E12" s="195">
        <f t="shared" si="0"/>
        <v>57</v>
      </c>
      <c r="F12" s="195">
        <f t="shared" si="0"/>
        <v>57</v>
      </c>
      <c r="G12" s="195">
        <f t="shared" si="0"/>
        <v>57</v>
      </c>
      <c r="H12" s="195">
        <f t="shared" si="0"/>
        <v>57</v>
      </c>
      <c r="I12" s="195">
        <f t="shared" si="0"/>
        <v>57</v>
      </c>
      <c r="J12" s="195">
        <f t="shared" si="0"/>
        <v>56</v>
      </c>
      <c r="K12" s="195">
        <f t="shared" si="0"/>
        <v>56</v>
      </c>
      <c r="L12" s="196">
        <f t="shared" si="0"/>
        <v>56</v>
      </c>
      <c r="M12" s="184"/>
      <c r="N12" s="208"/>
      <c r="O12" s="193" t="s">
        <v>81</v>
      </c>
      <c r="P12" s="202">
        <f>ROUNDUP(('수학 백분위 표'!$M9-0.5-'점수 계산기'!$C$31-'점수 계산기'!$C$28*P$8)/'점수 계산기'!$C$27,0)</f>
        <v>31</v>
      </c>
      <c r="Q12" s="202">
        <f>ROUNDUP(('수학 백분위 표'!$M9-0.5-'점수 계산기'!$C$31-'점수 계산기'!$C$28*Q$8)/'점수 계산기'!$C$27,0)</f>
        <v>33</v>
      </c>
      <c r="R12" s="202">
        <f>ROUNDUP(('수학 백분위 표'!$M9-0.5-'점수 계산기'!$C$31-'점수 계산기'!$C$28*R$8)/'점수 계산기'!$C$27,0)</f>
        <v>34</v>
      </c>
      <c r="S12" s="202">
        <f>ROUNDUP(('수학 백분위 표'!$M9-0.5-'점수 계산기'!$C$31-'점수 계산기'!$C$28*S$8)/'점수 계산기'!$C$27,0)</f>
        <v>35</v>
      </c>
      <c r="T12" s="202">
        <f>ROUNDUP(('수학 백분위 표'!$M9-0.5-'점수 계산기'!$C$31-'점수 계산기'!$C$28*T$8)/'점수 계산기'!$C$27,0)</f>
        <v>36</v>
      </c>
      <c r="U12" s="202">
        <f>ROUNDUP(('수학 백분위 표'!$M9-0.5-'점수 계산기'!$C$31-'점수 계산기'!$C$28*U$8)/'점수 계산기'!$C$27,0)</f>
        <v>37</v>
      </c>
      <c r="V12" s="202">
        <f>ROUNDUP(('수학 백분위 표'!$M9-0.5-'점수 계산기'!$C$31-'점수 계산기'!$C$28*V$8)/'점수 계산기'!$C$27,0)</f>
        <v>37</v>
      </c>
      <c r="W12" s="202">
        <f>ROUNDUP(('수학 백분위 표'!$M9-0.5-'점수 계산기'!$C$31-'점수 계산기'!$C$28*W$8)/'점수 계산기'!$C$27,0)</f>
        <v>38</v>
      </c>
      <c r="X12" s="202">
        <f>ROUNDUP(('수학 백분위 표'!$M9-0.5-'점수 계산기'!$C$31-'점수 계산기'!$C$28*X$8)/'점수 계산기'!$C$27,0)</f>
        <v>39</v>
      </c>
    </row>
    <row r="13" spans="2:24" s="216" customFormat="1" ht="21" customHeight="1" x14ac:dyDescent="0.45">
      <c r="B13" s="208"/>
      <c r="C13" s="193" t="s">
        <v>82</v>
      </c>
      <c r="D13" s="194">
        <f t="shared" si="1"/>
        <v>39</v>
      </c>
      <c r="E13" s="195">
        <f t="shared" si="0"/>
        <v>38</v>
      </c>
      <c r="F13" s="195">
        <f t="shared" si="0"/>
        <v>38</v>
      </c>
      <c r="G13" s="195">
        <f t="shared" si="0"/>
        <v>38</v>
      </c>
      <c r="H13" s="195">
        <f t="shared" si="0"/>
        <v>38</v>
      </c>
      <c r="I13" s="195">
        <f t="shared" si="0"/>
        <v>38</v>
      </c>
      <c r="J13" s="195">
        <f t="shared" si="0"/>
        <v>38</v>
      </c>
      <c r="K13" s="195">
        <f t="shared" si="0"/>
        <v>38</v>
      </c>
      <c r="L13" s="196">
        <f t="shared" si="0"/>
        <v>38</v>
      </c>
      <c r="M13" s="184"/>
      <c r="N13" s="208"/>
      <c r="O13" s="193" t="s">
        <v>82</v>
      </c>
      <c r="P13" s="202">
        <f>ROUNDUP(('수학 백분위 표'!$M10-0.5-'점수 계산기'!$C$31-'점수 계산기'!$C$28*P$8)/'점수 계산기'!$C$27,0)</f>
        <v>13</v>
      </c>
      <c r="Q13" s="202">
        <f>ROUNDUP(('수학 백분위 표'!$M10-0.5-'점수 계산기'!$C$31-'점수 계산기'!$C$28*Q$8)/'점수 계산기'!$C$27,0)</f>
        <v>14</v>
      </c>
      <c r="R13" s="202">
        <f>ROUNDUP(('수학 백분위 표'!$M10-0.5-'점수 계산기'!$C$31-'점수 계산기'!$C$28*R$8)/'점수 계산기'!$C$27,0)</f>
        <v>15</v>
      </c>
      <c r="S13" s="202">
        <f>ROUNDUP(('수학 백분위 표'!$M10-0.5-'점수 계산기'!$C$31-'점수 계산기'!$C$28*S$8)/'점수 계산기'!$C$27,0)</f>
        <v>16</v>
      </c>
      <c r="T13" s="202">
        <f>ROUNDUP(('수학 백분위 표'!$M10-0.5-'점수 계산기'!$C$31-'점수 계산기'!$C$28*T$8)/'점수 계산기'!$C$27,0)</f>
        <v>17</v>
      </c>
      <c r="U13" s="202">
        <f>ROUNDUP(('수학 백분위 표'!$M10-0.5-'점수 계산기'!$C$31-'점수 계산기'!$C$28*U$8)/'점수 계산기'!$C$27,0)</f>
        <v>18</v>
      </c>
      <c r="V13" s="202">
        <f>ROUNDUP(('수학 백분위 표'!$M10-0.5-'점수 계산기'!$C$31-'점수 계산기'!$C$28*V$8)/'점수 계산기'!$C$27,0)</f>
        <v>19</v>
      </c>
      <c r="W13" s="202">
        <f>ROUNDUP(('수학 백분위 표'!$M10-0.5-'점수 계산기'!$C$31-'점수 계산기'!$C$28*W$8)/'점수 계산기'!$C$27,0)</f>
        <v>20</v>
      </c>
      <c r="X13" s="202">
        <f>ROUNDUP(('수학 백분위 표'!$M10-0.5-'점수 계산기'!$C$31-'점수 계산기'!$C$28*X$8)/'점수 계산기'!$C$27,0)</f>
        <v>21</v>
      </c>
    </row>
    <row r="14" spans="2:24" s="216" customFormat="1" ht="21" customHeight="1" x14ac:dyDescent="0.45">
      <c r="B14" s="208"/>
      <c r="C14" s="193" t="s">
        <v>83</v>
      </c>
      <c r="D14" s="194">
        <f t="shared" si="1"/>
        <v>26</v>
      </c>
      <c r="E14" s="195">
        <f t="shared" si="0"/>
        <v>24</v>
      </c>
      <c r="F14" s="195">
        <f t="shared" si="0"/>
        <v>23</v>
      </c>
      <c r="G14" s="195">
        <f t="shared" si="0"/>
        <v>22</v>
      </c>
      <c r="H14" s="195">
        <f t="shared" si="0"/>
        <v>23</v>
      </c>
      <c r="I14" s="195">
        <f t="shared" si="0"/>
        <v>22</v>
      </c>
      <c r="J14" s="195">
        <f t="shared" si="0"/>
        <v>22</v>
      </c>
      <c r="K14" s="195">
        <f t="shared" si="0"/>
        <v>22</v>
      </c>
      <c r="L14" s="196">
        <f t="shared" si="0"/>
        <v>22</v>
      </c>
      <c r="M14" s="184"/>
      <c r="N14" s="208"/>
      <c r="O14" s="193" t="s">
        <v>83</v>
      </c>
      <c r="P14" s="202">
        <f>ROUNDUP(('수학 백분위 표'!$M11-0.5-'점수 계산기'!$C$31-'점수 계산기'!$C$28*P$8)/'점수 계산기'!$C$27,0)</f>
        <v>-4</v>
      </c>
      <c r="Q14" s="202">
        <f>ROUNDUP(('수학 백분위 표'!$M11-0.5-'점수 계산기'!$C$31-'점수 계산기'!$C$28*Q$8)/'점수 계산기'!$C$27,0)</f>
        <v>-3</v>
      </c>
      <c r="R14" s="202">
        <f>ROUNDUP(('수학 백분위 표'!$M11-0.5-'점수 계산기'!$C$31-'점수 계산기'!$C$28*R$8)/'점수 계산기'!$C$27,0)</f>
        <v>-2</v>
      </c>
      <c r="S14" s="202">
        <f>ROUNDUP(('수학 백분위 표'!$M11-0.5-'점수 계산기'!$C$31-'점수 계산기'!$C$28*S$8)/'점수 계산기'!$C$27,0)</f>
        <v>-1</v>
      </c>
      <c r="T14" s="202">
        <f>ROUNDUP(('수학 백분위 표'!$M11-0.5-'점수 계산기'!$C$31-'점수 계산기'!$C$28*T$8)/'점수 계산기'!$C$27,0)</f>
        <v>1</v>
      </c>
      <c r="U14" s="202">
        <f>ROUNDUP(('수학 백분위 표'!$M11-0.5-'점수 계산기'!$C$31-'점수 계산기'!$C$28*U$8)/'점수 계산기'!$C$27,0)</f>
        <v>2</v>
      </c>
      <c r="V14" s="202">
        <f>ROUNDUP(('수학 백분위 표'!$M11-0.5-'점수 계산기'!$C$31-'점수 계산기'!$C$28*V$8)/'점수 계산기'!$C$27,0)</f>
        <v>3</v>
      </c>
      <c r="W14" s="202">
        <f>ROUNDUP(('수학 백분위 표'!$M11-0.5-'점수 계산기'!$C$31-'점수 계산기'!$C$28*W$8)/'점수 계산기'!$C$27,0)</f>
        <v>4</v>
      </c>
      <c r="X14" s="202">
        <f>ROUNDUP(('수학 백분위 표'!$M11-0.5-'점수 계산기'!$C$31-'점수 계산기'!$C$28*X$8)/'점수 계산기'!$C$27,0)</f>
        <v>5</v>
      </c>
    </row>
    <row r="15" spans="2:24" s="216" customFormat="1" ht="21" customHeight="1" x14ac:dyDescent="0.45">
      <c r="B15" s="208"/>
      <c r="C15" s="193" t="s">
        <v>84</v>
      </c>
      <c r="D15" s="194" t="str">
        <f t="shared" si="1"/>
        <v>-</v>
      </c>
      <c r="E15" s="195" t="str">
        <f t="shared" si="0"/>
        <v>-</v>
      </c>
      <c r="F15" s="195" t="str">
        <f t="shared" si="0"/>
        <v>-</v>
      </c>
      <c r="G15" s="195" t="str">
        <f t="shared" si="0"/>
        <v>-</v>
      </c>
      <c r="H15" s="195">
        <f t="shared" si="0"/>
        <v>21</v>
      </c>
      <c r="I15" s="195">
        <f t="shared" si="0"/>
        <v>20</v>
      </c>
      <c r="J15" s="195">
        <f t="shared" si="0"/>
        <v>19</v>
      </c>
      <c r="K15" s="195">
        <f t="shared" si="0"/>
        <v>18</v>
      </c>
      <c r="L15" s="196">
        <f t="shared" si="0"/>
        <v>17</v>
      </c>
      <c r="M15" s="184"/>
      <c r="N15" s="208"/>
      <c r="O15" s="193" t="s">
        <v>84</v>
      </c>
      <c r="P15" s="202">
        <f>ROUNDUP(('수학 백분위 표'!$M12-0.5-'점수 계산기'!$C$31-'점수 계산기'!$C$28*P$8)/'점수 계산기'!$C$27,0)</f>
        <v>-9</v>
      </c>
      <c r="Q15" s="202">
        <f>ROUNDUP(('수학 백분위 표'!$M12-0.5-'점수 계산기'!$C$31-'점수 계산기'!$C$28*Q$8)/'점수 계산기'!$C$27,0)</f>
        <v>-7</v>
      </c>
      <c r="R15" s="202">
        <f>ROUNDUP(('수학 백분위 표'!$M12-0.5-'점수 계산기'!$C$31-'점수 계산기'!$C$28*R$8)/'점수 계산기'!$C$27,0)</f>
        <v>-7</v>
      </c>
      <c r="S15" s="202">
        <f>ROUNDUP(('수학 백분위 표'!$M12-0.5-'점수 계산기'!$C$31-'점수 계산기'!$C$28*S$8)/'점수 계산기'!$C$27,0)</f>
        <v>-6</v>
      </c>
      <c r="T15" s="202">
        <f>ROUNDUP(('수학 백분위 표'!$M12-0.5-'점수 계산기'!$C$31-'점수 계산기'!$C$28*T$8)/'점수 계산기'!$C$27,0)</f>
        <v>-5</v>
      </c>
      <c r="U15" s="202">
        <f>ROUNDUP(('수학 백분위 표'!$M12-0.5-'점수 계산기'!$C$31-'점수 계산기'!$C$28*U$8)/'점수 계산기'!$C$27,0)</f>
        <v>-4</v>
      </c>
      <c r="V15" s="202">
        <f>ROUNDUP(('수학 백분위 표'!$M12-0.5-'점수 계산기'!$C$31-'점수 계산기'!$C$28*V$8)/'점수 계산기'!$C$27,0)</f>
        <v>-3</v>
      </c>
      <c r="W15" s="202">
        <f>ROUNDUP(('수학 백분위 표'!$M12-0.5-'점수 계산기'!$C$31-'점수 계산기'!$C$28*W$8)/'점수 계산기'!$C$27,0)</f>
        <v>-2</v>
      </c>
      <c r="X15" s="202">
        <f>ROUNDUP(('수학 백분위 표'!$M12-0.5-'점수 계산기'!$C$31-'점수 계산기'!$C$28*X$8)/'점수 계산기'!$C$27,0)</f>
        <v>-1</v>
      </c>
    </row>
    <row r="16" spans="2:24" s="216" customFormat="1" ht="21" customHeight="1" thickBot="1" x14ac:dyDescent="0.5">
      <c r="B16" s="208"/>
      <c r="C16" s="197" t="s">
        <v>85</v>
      </c>
      <c r="D16" s="198" t="str">
        <f t="shared" si="1"/>
        <v>-</v>
      </c>
      <c r="E16" s="199" t="str">
        <f t="shared" si="0"/>
        <v>-</v>
      </c>
      <c r="F16" s="199" t="str">
        <f t="shared" si="0"/>
        <v>-</v>
      </c>
      <c r="G16" s="199" t="str">
        <f t="shared" si="0"/>
        <v>-</v>
      </c>
      <c r="H16" s="199" t="str">
        <f t="shared" si="0"/>
        <v>-</v>
      </c>
      <c r="I16" s="199" t="str">
        <f t="shared" si="0"/>
        <v>-</v>
      </c>
      <c r="J16" s="199" t="str">
        <f t="shared" si="0"/>
        <v>-</v>
      </c>
      <c r="K16" s="199" t="str">
        <f t="shared" si="0"/>
        <v>-</v>
      </c>
      <c r="L16" s="200" t="str">
        <f t="shared" si="0"/>
        <v>-</v>
      </c>
      <c r="M16" s="184"/>
      <c r="N16" s="208"/>
      <c r="O16" s="197" t="s">
        <v>85</v>
      </c>
      <c r="P16" s="202">
        <f>ROUNDUP(('수학 백분위 표'!$M13-0.5-'점수 계산기'!$C$31-'점수 계산기'!$C$28*P$8)/'점수 계산기'!$C$27,0)</f>
        <v>-13</v>
      </c>
      <c r="Q16" s="202">
        <f>ROUNDUP(('수학 백분위 표'!$M13-0.5-'점수 계산기'!$C$31-'점수 계산기'!$C$28*Q$8)/'점수 계산기'!$C$27,0)</f>
        <v>-11</v>
      </c>
      <c r="R16" s="202">
        <f>ROUNDUP(('수학 백분위 표'!$M13-0.5-'점수 계산기'!$C$31-'점수 계산기'!$C$28*R$8)/'점수 계산기'!$C$27,0)</f>
        <v>-10</v>
      </c>
      <c r="S16" s="202">
        <f>ROUNDUP(('수학 백분위 표'!$M13-0.5-'점수 계산기'!$C$31-'점수 계산기'!$C$28*S$8)/'점수 계산기'!$C$27,0)</f>
        <v>-9</v>
      </c>
      <c r="T16" s="202">
        <f>ROUNDUP(('수학 백분위 표'!$M13-0.5-'점수 계산기'!$C$31-'점수 계산기'!$C$28*T$8)/'점수 계산기'!$C$27,0)</f>
        <v>-9</v>
      </c>
      <c r="U16" s="202">
        <f>ROUNDUP(('수학 백분위 표'!$M13-0.5-'점수 계산기'!$C$31-'점수 계산기'!$C$28*U$8)/'점수 계산기'!$C$27,0)</f>
        <v>-8</v>
      </c>
      <c r="V16" s="202">
        <f>ROUNDUP(('수학 백분위 표'!$M13-0.5-'점수 계산기'!$C$31-'점수 계산기'!$C$28*V$8)/'점수 계산기'!$C$27,0)</f>
        <v>-7</v>
      </c>
      <c r="W16" s="202">
        <f>ROUNDUP(('수학 백분위 표'!$M13-0.5-'점수 계산기'!$C$31-'점수 계산기'!$C$28*W$8)/'점수 계산기'!$C$27,0)</f>
        <v>-6</v>
      </c>
      <c r="X16" s="202">
        <f>ROUNDUP(('수학 백분위 표'!$M13-0.5-'점수 계산기'!$C$31-'점수 계산기'!$C$28*X$8)/'점수 계산기'!$C$27,0)</f>
        <v>-5</v>
      </c>
    </row>
    <row r="17" spans="2:24" x14ac:dyDescent="0.45">
      <c r="B17" s="7"/>
      <c r="C17" s="80"/>
      <c r="D17" s="80"/>
      <c r="E17" s="80"/>
      <c r="F17" s="5"/>
      <c r="G17" s="5"/>
      <c r="H17" s="5"/>
      <c r="I17" s="5"/>
      <c r="J17" s="5"/>
      <c r="K17" s="5"/>
      <c r="L17" s="5"/>
      <c r="M17" s="5"/>
      <c r="N17" s="7"/>
      <c r="O17" s="80"/>
      <c r="P17" s="80"/>
      <c r="Q17" s="80"/>
      <c r="R17" s="5"/>
      <c r="S17" s="5"/>
      <c r="T17" s="5"/>
      <c r="U17" s="5"/>
      <c r="V17" s="5"/>
      <c r="W17" s="5"/>
      <c r="X17" s="5"/>
    </row>
    <row r="18" spans="2:24" ht="17.5" thickBot="1" x14ac:dyDescent="0.5">
      <c r="B18" s="7"/>
      <c r="C18" s="80"/>
      <c r="D18" s="80"/>
      <c r="E18" s="80"/>
      <c r="F18" s="5"/>
      <c r="G18" s="5"/>
      <c r="H18" s="5"/>
      <c r="I18" s="5"/>
      <c r="J18" s="5"/>
      <c r="K18" s="5"/>
      <c r="L18" s="5"/>
      <c r="M18" s="5"/>
      <c r="N18" s="7"/>
      <c r="O18" s="80"/>
      <c r="P18" s="80"/>
      <c r="Q18" s="80"/>
      <c r="R18" s="5"/>
      <c r="S18" s="5"/>
      <c r="T18" s="5"/>
      <c r="U18" s="5"/>
      <c r="V18" s="5"/>
      <c r="W18" s="5"/>
      <c r="X18" s="5"/>
    </row>
    <row r="19" spans="2:24" s="216" customFormat="1" ht="21" customHeight="1" thickBot="1" x14ac:dyDescent="0.5">
      <c r="B19" s="208"/>
      <c r="C19" s="185" t="s">
        <v>77</v>
      </c>
      <c r="D19" s="186">
        <v>16</v>
      </c>
      <c r="E19" s="187">
        <v>15</v>
      </c>
      <c r="F19" s="187">
        <v>14</v>
      </c>
      <c r="G19" s="187">
        <v>13</v>
      </c>
      <c r="H19" s="187">
        <v>12</v>
      </c>
      <c r="I19" s="187">
        <v>11</v>
      </c>
      <c r="J19" s="187">
        <v>10</v>
      </c>
      <c r="K19" s="187">
        <v>9</v>
      </c>
      <c r="L19" s="188">
        <v>8</v>
      </c>
      <c r="M19" s="184"/>
      <c r="O19" s="185" t="s">
        <v>77</v>
      </c>
      <c r="P19" s="186">
        <v>16</v>
      </c>
      <c r="Q19" s="187">
        <v>15</v>
      </c>
      <c r="R19" s="187">
        <v>14</v>
      </c>
      <c r="S19" s="187">
        <v>13</v>
      </c>
      <c r="T19" s="187">
        <v>12</v>
      </c>
      <c r="U19" s="187">
        <v>11</v>
      </c>
      <c r="V19" s="187">
        <v>10</v>
      </c>
      <c r="W19" s="187">
        <v>9</v>
      </c>
      <c r="X19" s="188">
        <v>8</v>
      </c>
    </row>
    <row r="20" spans="2:24" s="216" customFormat="1" ht="21" customHeight="1" x14ac:dyDescent="0.45">
      <c r="B20" s="208"/>
      <c r="C20" s="193" t="s">
        <v>78</v>
      </c>
      <c r="D20" s="202">
        <f>IF(OR(P20&gt;74, AND(P20&lt;0, OR(D19&lt;=D$19, D19="-"))), "-", IF(P20&lt;0, D$19,IF(OR(P20=1, P20=73), P20+P$19+1, P20+P$19)))</f>
        <v>90</v>
      </c>
      <c r="E20" s="209">
        <f t="shared" ref="E20:L27" si="2">IF(OR(Q20&gt;74, AND(Q20&lt;0, OR(E19&lt;=E$19, E19="-"))), "-", IF(Q20&lt;0, E$19,IF(OR(Q20=1, Q20=73), Q20+Q$19+1, Q20+Q$19)))</f>
        <v>89</v>
      </c>
      <c r="F20" s="209" t="str">
        <f t="shared" si="2"/>
        <v>-</v>
      </c>
      <c r="G20" s="209" t="str">
        <f t="shared" si="2"/>
        <v>-</v>
      </c>
      <c r="H20" s="209" t="str">
        <f t="shared" si="2"/>
        <v>-</v>
      </c>
      <c r="I20" s="209" t="str">
        <f t="shared" si="2"/>
        <v>-</v>
      </c>
      <c r="J20" s="209" t="str">
        <f t="shared" si="2"/>
        <v>-</v>
      </c>
      <c r="K20" s="209" t="str">
        <f t="shared" si="2"/>
        <v>-</v>
      </c>
      <c r="L20" s="210" t="str">
        <f t="shared" si="2"/>
        <v>-</v>
      </c>
      <c r="M20" s="184"/>
      <c r="O20" s="193" t="s">
        <v>78</v>
      </c>
      <c r="P20" s="202">
        <f>ROUNDUP(('수학 백분위 표'!$M6-0.5-'점수 계산기'!$C$31-'점수 계산기'!$C$28*P$19)/'점수 계산기'!$C$27,0)</f>
        <v>73</v>
      </c>
      <c r="Q20" s="202">
        <f>ROUNDUP(('수학 백분위 표'!$M6-0.5-'점수 계산기'!$C$31-'점수 계산기'!$C$28*Q$19)/'점수 계산기'!$C$27,0)</f>
        <v>74</v>
      </c>
      <c r="R20" s="202">
        <f>ROUNDUP(('수학 백분위 표'!$M6-0.5-'점수 계산기'!$C$31-'점수 계산기'!$C$28*R$19)/'점수 계산기'!$C$27,0)</f>
        <v>75</v>
      </c>
      <c r="S20" s="202">
        <f>ROUNDUP(('수학 백분위 표'!$M6-0.5-'점수 계산기'!$C$31-'점수 계산기'!$C$28*S$19)/'점수 계산기'!$C$27,0)</f>
        <v>76</v>
      </c>
      <c r="T20" s="202">
        <f>ROUNDUP(('수학 백분위 표'!$M6-0.5-'점수 계산기'!$C$31-'점수 계산기'!$C$28*T$19)/'점수 계산기'!$C$27,0)</f>
        <v>77</v>
      </c>
      <c r="U20" s="202">
        <f>ROUNDUP(('수학 백분위 표'!$M6-0.5-'점수 계산기'!$C$31-'점수 계산기'!$C$28*U$19)/'점수 계산기'!$C$27,0)</f>
        <v>78</v>
      </c>
      <c r="V20" s="202">
        <f>ROUNDUP(('수학 백분위 표'!$M6-0.5-'점수 계산기'!$C$31-'점수 계산기'!$C$28*V$19)/'점수 계산기'!$C$27,0)</f>
        <v>79</v>
      </c>
      <c r="W20" s="202">
        <f>ROUNDUP(('수학 백분위 표'!$M6-0.5-'점수 계산기'!$C$31-'점수 계산기'!$C$28*W$19)/'점수 계산기'!$C$27,0)</f>
        <v>80</v>
      </c>
      <c r="X20" s="202">
        <f>ROUNDUP(('수학 백분위 표'!$M6-0.5-'점수 계산기'!$C$31-'점수 계산기'!$C$28*X$19)/'점수 계산기'!$C$27,0)</f>
        <v>80</v>
      </c>
    </row>
    <row r="21" spans="2:24" s="216" customFormat="1" ht="21" customHeight="1" x14ac:dyDescent="0.45">
      <c r="B21" s="208"/>
      <c r="C21" s="193" t="s">
        <v>79</v>
      </c>
      <c r="D21" s="204">
        <f t="shared" ref="D21:D27" si="3">IF(OR(P21&gt;74, AND(P21&lt;0, OR(D20&lt;=D$19, D20="-"))), "-", IF(P21&lt;0, D$19,IF(OR(P21=1, P21=73), P21+P$19+1, P21+P$19)))</f>
        <v>81</v>
      </c>
      <c r="E21" s="195">
        <f t="shared" si="2"/>
        <v>81</v>
      </c>
      <c r="F21" s="195">
        <f t="shared" si="2"/>
        <v>81</v>
      </c>
      <c r="G21" s="195">
        <f t="shared" si="2"/>
        <v>80</v>
      </c>
      <c r="H21" s="195">
        <f t="shared" si="2"/>
        <v>80</v>
      </c>
      <c r="I21" s="195">
        <f t="shared" si="2"/>
        <v>80</v>
      </c>
      <c r="J21" s="195">
        <f t="shared" si="2"/>
        <v>80</v>
      </c>
      <c r="K21" s="195">
        <f t="shared" si="2"/>
        <v>80</v>
      </c>
      <c r="L21" s="196">
        <f t="shared" si="2"/>
        <v>80</v>
      </c>
      <c r="M21" s="184"/>
      <c r="O21" s="193" t="s">
        <v>79</v>
      </c>
      <c r="P21" s="202">
        <f>ROUNDUP(('수학 백분위 표'!$M7-0.5-'점수 계산기'!$C$31-'점수 계산기'!$C$28*P$19)/'점수 계산기'!$C$27,0)</f>
        <v>65</v>
      </c>
      <c r="Q21" s="202">
        <f>ROUNDUP(('수학 백분위 표'!$M7-0.5-'점수 계산기'!$C$31-'점수 계산기'!$C$28*Q$19)/'점수 계산기'!$C$27,0)</f>
        <v>66</v>
      </c>
      <c r="R21" s="202">
        <f>ROUNDUP(('수학 백분위 표'!$M7-0.5-'점수 계산기'!$C$31-'점수 계산기'!$C$28*R$19)/'점수 계산기'!$C$27,0)</f>
        <v>67</v>
      </c>
      <c r="S21" s="202">
        <f>ROUNDUP(('수학 백분위 표'!$M7-0.5-'점수 계산기'!$C$31-'점수 계산기'!$C$28*S$19)/'점수 계산기'!$C$27,0)</f>
        <v>67</v>
      </c>
      <c r="T21" s="202">
        <f>ROUNDUP(('수학 백분위 표'!$M7-0.5-'점수 계산기'!$C$31-'점수 계산기'!$C$28*T$19)/'점수 계산기'!$C$27,0)</f>
        <v>68</v>
      </c>
      <c r="U21" s="202">
        <f>ROUNDUP(('수학 백분위 표'!$M7-0.5-'점수 계산기'!$C$31-'점수 계산기'!$C$28*U$19)/'점수 계산기'!$C$27,0)</f>
        <v>69</v>
      </c>
      <c r="V21" s="202">
        <f>ROUNDUP(('수학 백분위 표'!$M7-0.5-'점수 계산기'!$C$31-'점수 계산기'!$C$28*V$19)/'점수 계산기'!$C$27,0)</f>
        <v>70</v>
      </c>
      <c r="W21" s="202">
        <f>ROUNDUP(('수학 백분위 표'!$M7-0.5-'점수 계산기'!$C$31-'점수 계산기'!$C$28*W$19)/'점수 계산기'!$C$27,0)</f>
        <v>71</v>
      </c>
      <c r="X21" s="202">
        <f>ROUNDUP(('수학 백분위 표'!$M7-0.5-'점수 계산기'!$C$31-'점수 계산기'!$C$28*X$19)/'점수 계산기'!$C$27,0)</f>
        <v>72</v>
      </c>
    </row>
    <row r="22" spans="2:24" s="216" customFormat="1" ht="21" customHeight="1" x14ac:dyDescent="0.45">
      <c r="B22" s="208"/>
      <c r="C22" s="193" t="s">
        <v>80</v>
      </c>
      <c r="D22" s="204">
        <f t="shared" si="3"/>
        <v>70</v>
      </c>
      <c r="E22" s="195">
        <f t="shared" si="2"/>
        <v>70</v>
      </c>
      <c r="F22" s="195">
        <f t="shared" si="2"/>
        <v>69</v>
      </c>
      <c r="G22" s="195">
        <f t="shared" si="2"/>
        <v>69</v>
      </c>
      <c r="H22" s="195">
        <f t="shared" si="2"/>
        <v>69</v>
      </c>
      <c r="I22" s="195">
        <f t="shared" si="2"/>
        <v>69</v>
      </c>
      <c r="J22" s="195">
        <f t="shared" si="2"/>
        <v>69</v>
      </c>
      <c r="K22" s="195">
        <f t="shared" si="2"/>
        <v>69</v>
      </c>
      <c r="L22" s="196">
        <f t="shared" si="2"/>
        <v>69</v>
      </c>
      <c r="M22" s="184"/>
      <c r="O22" s="193" t="s">
        <v>80</v>
      </c>
      <c r="P22" s="202">
        <f>ROUNDUP(('수학 백분위 표'!$M8-0.5-'점수 계산기'!$C$31-'점수 계산기'!$C$28*P$19)/'점수 계산기'!$C$27,0)</f>
        <v>54</v>
      </c>
      <c r="Q22" s="202">
        <f>ROUNDUP(('수학 백분위 표'!$M8-0.5-'점수 계산기'!$C$31-'점수 계산기'!$C$28*Q$19)/'점수 계산기'!$C$27,0)</f>
        <v>55</v>
      </c>
      <c r="R22" s="202">
        <f>ROUNDUP(('수학 백분위 표'!$M8-0.5-'점수 계산기'!$C$31-'점수 계산기'!$C$28*R$19)/'점수 계산기'!$C$27,0)</f>
        <v>55</v>
      </c>
      <c r="S22" s="202">
        <f>ROUNDUP(('수학 백분위 표'!$M8-0.5-'점수 계산기'!$C$31-'점수 계산기'!$C$28*S$19)/'점수 계산기'!$C$27,0)</f>
        <v>56</v>
      </c>
      <c r="T22" s="202">
        <f>ROUNDUP(('수학 백분위 표'!$M8-0.5-'점수 계산기'!$C$31-'점수 계산기'!$C$28*T$19)/'점수 계산기'!$C$27,0)</f>
        <v>57</v>
      </c>
      <c r="U22" s="202">
        <f>ROUNDUP(('수학 백분위 표'!$M8-0.5-'점수 계산기'!$C$31-'점수 계산기'!$C$28*U$19)/'점수 계산기'!$C$27,0)</f>
        <v>58</v>
      </c>
      <c r="V22" s="202">
        <f>ROUNDUP(('수학 백분위 표'!$M8-0.5-'점수 계산기'!$C$31-'점수 계산기'!$C$28*V$19)/'점수 계산기'!$C$27,0)</f>
        <v>59</v>
      </c>
      <c r="W22" s="202">
        <f>ROUNDUP(('수학 백분위 표'!$M8-0.5-'점수 계산기'!$C$31-'점수 계산기'!$C$28*W$19)/'점수 계산기'!$C$27,0)</f>
        <v>60</v>
      </c>
      <c r="X22" s="202">
        <f>ROUNDUP(('수학 백분위 표'!$M8-0.5-'점수 계산기'!$C$31-'점수 계산기'!$C$28*X$19)/'점수 계산기'!$C$27,0)</f>
        <v>61</v>
      </c>
    </row>
    <row r="23" spans="2:24" s="216" customFormat="1" ht="21" customHeight="1" x14ac:dyDescent="0.45">
      <c r="B23" s="208"/>
      <c r="C23" s="193" t="s">
        <v>81</v>
      </c>
      <c r="D23" s="204">
        <f t="shared" si="3"/>
        <v>56</v>
      </c>
      <c r="E23" s="195">
        <f t="shared" si="2"/>
        <v>56</v>
      </c>
      <c r="F23" s="195">
        <f t="shared" si="2"/>
        <v>56</v>
      </c>
      <c r="G23" s="195">
        <f t="shared" si="2"/>
        <v>56</v>
      </c>
      <c r="H23" s="195">
        <f t="shared" si="2"/>
        <v>56</v>
      </c>
      <c r="I23" s="195">
        <f t="shared" si="2"/>
        <v>55</v>
      </c>
      <c r="J23" s="195">
        <f t="shared" si="2"/>
        <v>55</v>
      </c>
      <c r="K23" s="195">
        <f t="shared" si="2"/>
        <v>55</v>
      </c>
      <c r="L23" s="196">
        <f t="shared" si="2"/>
        <v>55</v>
      </c>
      <c r="M23" s="184"/>
      <c r="O23" s="193" t="s">
        <v>81</v>
      </c>
      <c r="P23" s="202">
        <f>ROUNDUP(('수학 백분위 표'!$M9-0.5-'점수 계산기'!$C$31-'점수 계산기'!$C$28*P$19)/'점수 계산기'!$C$27,0)</f>
        <v>40</v>
      </c>
      <c r="Q23" s="202">
        <f>ROUNDUP(('수학 백분위 표'!$M9-0.5-'점수 계산기'!$C$31-'점수 계산기'!$C$28*Q$19)/'점수 계산기'!$C$27,0)</f>
        <v>41</v>
      </c>
      <c r="R23" s="202">
        <f>ROUNDUP(('수학 백분위 표'!$M9-0.5-'점수 계산기'!$C$31-'점수 계산기'!$C$28*R$19)/'점수 계산기'!$C$27,0)</f>
        <v>42</v>
      </c>
      <c r="S23" s="202">
        <f>ROUNDUP(('수학 백분위 표'!$M9-0.5-'점수 계산기'!$C$31-'점수 계산기'!$C$28*S$19)/'점수 계산기'!$C$27,0)</f>
        <v>43</v>
      </c>
      <c r="T23" s="202">
        <f>ROUNDUP(('수학 백분위 표'!$M9-0.5-'점수 계산기'!$C$31-'점수 계산기'!$C$28*T$19)/'점수 계산기'!$C$27,0)</f>
        <v>44</v>
      </c>
      <c r="U23" s="202">
        <f>ROUNDUP(('수학 백분위 표'!$M9-0.5-'점수 계산기'!$C$31-'점수 계산기'!$C$28*U$19)/'점수 계산기'!$C$27,0)</f>
        <v>44</v>
      </c>
      <c r="V23" s="202">
        <f>ROUNDUP(('수학 백분위 표'!$M9-0.5-'점수 계산기'!$C$31-'점수 계산기'!$C$28*V$19)/'점수 계산기'!$C$27,0)</f>
        <v>45</v>
      </c>
      <c r="W23" s="202">
        <f>ROUNDUP(('수학 백분위 표'!$M9-0.5-'점수 계산기'!$C$31-'점수 계산기'!$C$28*W$19)/'점수 계산기'!$C$27,0)</f>
        <v>46</v>
      </c>
      <c r="X23" s="202">
        <f>ROUNDUP(('수학 백분위 표'!$M9-0.5-'점수 계산기'!$C$31-'점수 계산기'!$C$28*X$19)/'점수 계산기'!$C$27,0)</f>
        <v>47</v>
      </c>
    </row>
    <row r="24" spans="2:24" s="216" customFormat="1" ht="21" customHeight="1" x14ac:dyDescent="0.45">
      <c r="B24" s="208"/>
      <c r="C24" s="193" t="s">
        <v>82</v>
      </c>
      <c r="D24" s="204">
        <f t="shared" si="3"/>
        <v>38</v>
      </c>
      <c r="E24" s="195">
        <f t="shared" si="2"/>
        <v>37</v>
      </c>
      <c r="F24" s="195">
        <f t="shared" si="2"/>
        <v>37</v>
      </c>
      <c r="G24" s="195">
        <f t="shared" si="2"/>
        <v>37</v>
      </c>
      <c r="H24" s="195">
        <f t="shared" si="2"/>
        <v>37</v>
      </c>
      <c r="I24" s="195">
        <f t="shared" si="2"/>
        <v>37</v>
      </c>
      <c r="J24" s="195">
        <f t="shared" si="2"/>
        <v>37</v>
      </c>
      <c r="K24" s="195">
        <f t="shared" si="2"/>
        <v>37</v>
      </c>
      <c r="L24" s="196">
        <f t="shared" si="2"/>
        <v>37</v>
      </c>
      <c r="M24" s="184"/>
      <c r="O24" s="193" t="s">
        <v>82</v>
      </c>
      <c r="P24" s="202">
        <f>ROUNDUP(('수학 백분위 표'!$M10-0.5-'점수 계산기'!$C$31-'점수 계산기'!$C$28*P$19)/'점수 계산기'!$C$27,0)</f>
        <v>22</v>
      </c>
      <c r="Q24" s="202">
        <f>ROUNDUP(('수학 백분위 표'!$M10-0.5-'점수 계산기'!$C$31-'점수 계산기'!$C$28*Q$19)/'점수 계산기'!$C$27,0)</f>
        <v>22</v>
      </c>
      <c r="R24" s="202">
        <f>ROUNDUP(('수학 백분위 표'!$M10-0.5-'점수 계산기'!$C$31-'점수 계산기'!$C$28*R$19)/'점수 계산기'!$C$27,0)</f>
        <v>23</v>
      </c>
      <c r="S24" s="202">
        <f>ROUNDUP(('수학 백분위 표'!$M10-0.5-'점수 계산기'!$C$31-'점수 계산기'!$C$28*S$19)/'점수 계산기'!$C$27,0)</f>
        <v>24</v>
      </c>
      <c r="T24" s="202">
        <f>ROUNDUP(('수학 백분위 표'!$M10-0.5-'점수 계산기'!$C$31-'점수 계산기'!$C$28*T$19)/'점수 계산기'!$C$27,0)</f>
        <v>25</v>
      </c>
      <c r="U24" s="202">
        <f>ROUNDUP(('수학 백분위 표'!$M10-0.5-'점수 계산기'!$C$31-'점수 계산기'!$C$28*U$19)/'점수 계산기'!$C$27,0)</f>
        <v>26</v>
      </c>
      <c r="V24" s="202">
        <f>ROUNDUP(('수학 백분위 표'!$M10-0.5-'점수 계산기'!$C$31-'점수 계산기'!$C$28*V$19)/'점수 계산기'!$C$27,0)</f>
        <v>27</v>
      </c>
      <c r="W24" s="202">
        <f>ROUNDUP(('수학 백분위 표'!$M10-0.5-'점수 계산기'!$C$31-'점수 계산기'!$C$28*W$19)/'점수 계산기'!$C$27,0)</f>
        <v>28</v>
      </c>
      <c r="X24" s="202">
        <f>ROUNDUP(('수학 백분위 표'!$M10-0.5-'점수 계산기'!$C$31-'점수 계산기'!$C$28*X$19)/'점수 계산기'!$C$27,0)</f>
        <v>29</v>
      </c>
    </row>
    <row r="25" spans="2:24" s="216" customFormat="1" ht="21" customHeight="1" x14ac:dyDescent="0.45">
      <c r="B25" s="208"/>
      <c r="C25" s="193" t="s">
        <v>83</v>
      </c>
      <c r="D25" s="204">
        <f t="shared" si="3"/>
        <v>22</v>
      </c>
      <c r="E25" s="195">
        <f t="shared" si="2"/>
        <v>21</v>
      </c>
      <c r="F25" s="195">
        <f t="shared" si="2"/>
        <v>21</v>
      </c>
      <c r="G25" s="195">
        <f t="shared" si="2"/>
        <v>21</v>
      </c>
      <c r="H25" s="195">
        <f t="shared" si="2"/>
        <v>21</v>
      </c>
      <c r="I25" s="195">
        <f t="shared" si="2"/>
        <v>21</v>
      </c>
      <c r="J25" s="195">
        <f t="shared" si="2"/>
        <v>21</v>
      </c>
      <c r="K25" s="195">
        <f t="shared" si="2"/>
        <v>21</v>
      </c>
      <c r="L25" s="196">
        <f t="shared" si="2"/>
        <v>21</v>
      </c>
      <c r="M25" s="184"/>
      <c r="O25" s="193" t="s">
        <v>83</v>
      </c>
      <c r="P25" s="202">
        <f>ROUNDUP(('수학 백분위 표'!$M11-0.5-'점수 계산기'!$C$31-'점수 계산기'!$C$28*P$19)/'점수 계산기'!$C$27,0)</f>
        <v>6</v>
      </c>
      <c r="Q25" s="202">
        <f>ROUNDUP(('수학 백분위 표'!$M11-0.5-'점수 계산기'!$C$31-'점수 계산기'!$C$28*Q$19)/'점수 계산기'!$C$27,0)</f>
        <v>6</v>
      </c>
      <c r="R25" s="202">
        <f>ROUNDUP(('수학 백분위 표'!$M11-0.5-'점수 계산기'!$C$31-'점수 계산기'!$C$28*R$19)/'점수 계산기'!$C$27,0)</f>
        <v>7</v>
      </c>
      <c r="S25" s="202">
        <f>ROUNDUP(('수학 백분위 표'!$M11-0.5-'점수 계산기'!$C$31-'점수 계산기'!$C$28*S$19)/'점수 계산기'!$C$27,0)</f>
        <v>8</v>
      </c>
      <c r="T25" s="202">
        <f>ROUNDUP(('수학 백분위 표'!$M11-0.5-'점수 계산기'!$C$31-'점수 계산기'!$C$28*T$19)/'점수 계산기'!$C$27,0)</f>
        <v>9</v>
      </c>
      <c r="U25" s="202">
        <f>ROUNDUP(('수학 백분위 표'!$M11-0.5-'점수 계산기'!$C$31-'점수 계산기'!$C$28*U$19)/'점수 계산기'!$C$27,0)</f>
        <v>10</v>
      </c>
      <c r="V25" s="202">
        <f>ROUNDUP(('수학 백분위 표'!$M11-0.5-'점수 계산기'!$C$31-'점수 계산기'!$C$28*V$19)/'점수 계산기'!$C$27,0)</f>
        <v>11</v>
      </c>
      <c r="W25" s="202">
        <f>ROUNDUP(('수학 백분위 표'!$M11-0.5-'점수 계산기'!$C$31-'점수 계산기'!$C$28*W$19)/'점수 계산기'!$C$27,0)</f>
        <v>12</v>
      </c>
      <c r="X25" s="202">
        <f>ROUNDUP(('수학 백분위 표'!$M11-0.5-'점수 계산기'!$C$31-'점수 계산기'!$C$28*X$19)/'점수 계산기'!$C$27,0)</f>
        <v>13</v>
      </c>
    </row>
    <row r="26" spans="2:24" s="216" customFormat="1" ht="21" customHeight="1" x14ac:dyDescent="0.45">
      <c r="B26" s="208"/>
      <c r="C26" s="193" t="s">
        <v>84</v>
      </c>
      <c r="D26" s="204">
        <f t="shared" si="3"/>
        <v>18</v>
      </c>
      <c r="E26" s="195">
        <f t="shared" si="2"/>
        <v>17</v>
      </c>
      <c r="F26" s="195">
        <f t="shared" si="2"/>
        <v>16</v>
      </c>
      <c r="G26" s="195">
        <f t="shared" si="2"/>
        <v>16</v>
      </c>
      <c r="H26" s="195">
        <f t="shared" si="2"/>
        <v>16</v>
      </c>
      <c r="I26" s="195">
        <f t="shared" si="2"/>
        <v>16</v>
      </c>
      <c r="J26" s="195">
        <f t="shared" si="2"/>
        <v>16</v>
      </c>
      <c r="K26" s="195">
        <f t="shared" si="2"/>
        <v>16</v>
      </c>
      <c r="L26" s="196">
        <f t="shared" si="2"/>
        <v>16</v>
      </c>
      <c r="M26" s="184"/>
      <c r="O26" s="193" t="s">
        <v>84</v>
      </c>
      <c r="P26" s="202">
        <f>ROUNDUP(('수학 백분위 표'!$M12-0.5-'점수 계산기'!$C$31-'점수 계산기'!$C$28*P$19)/'점수 계산기'!$C$27,0)</f>
        <v>1</v>
      </c>
      <c r="Q26" s="202">
        <f>ROUNDUP(('수학 백분위 표'!$M12-0.5-'점수 계산기'!$C$31-'점수 계산기'!$C$28*Q$19)/'점수 계산기'!$C$27,0)</f>
        <v>1</v>
      </c>
      <c r="R26" s="202">
        <f>ROUNDUP(('수학 백분위 표'!$M12-0.5-'점수 계산기'!$C$31-'점수 계산기'!$C$28*R$19)/'점수 계산기'!$C$27,0)</f>
        <v>2</v>
      </c>
      <c r="S26" s="202">
        <f>ROUNDUP(('수학 백분위 표'!$M12-0.5-'점수 계산기'!$C$31-'점수 계산기'!$C$28*S$19)/'점수 계산기'!$C$27,0)</f>
        <v>3</v>
      </c>
      <c r="T26" s="202">
        <f>ROUNDUP(('수학 백분위 표'!$M12-0.5-'점수 계산기'!$C$31-'점수 계산기'!$C$28*T$19)/'점수 계산기'!$C$27,0)</f>
        <v>4</v>
      </c>
      <c r="U26" s="202">
        <f>ROUNDUP(('수학 백분위 표'!$M12-0.5-'점수 계산기'!$C$31-'점수 계산기'!$C$28*U$19)/'점수 계산기'!$C$27,0)</f>
        <v>5</v>
      </c>
      <c r="V26" s="202">
        <f>ROUNDUP(('수학 백분위 표'!$M12-0.5-'점수 계산기'!$C$31-'점수 계산기'!$C$28*V$19)/'점수 계산기'!$C$27,0)</f>
        <v>6</v>
      </c>
      <c r="W26" s="202">
        <f>ROUNDUP(('수학 백분위 표'!$M12-0.5-'점수 계산기'!$C$31-'점수 계산기'!$C$28*W$19)/'점수 계산기'!$C$27,0)</f>
        <v>7</v>
      </c>
      <c r="X26" s="202">
        <f>ROUNDUP(('수학 백분위 표'!$M12-0.5-'점수 계산기'!$C$31-'점수 계산기'!$C$28*X$19)/'점수 계산기'!$C$27,0)</f>
        <v>8</v>
      </c>
    </row>
    <row r="27" spans="2:24" s="216" customFormat="1" ht="21" customHeight="1" thickBot="1" x14ac:dyDescent="0.5">
      <c r="B27" s="208"/>
      <c r="C27" s="197" t="s">
        <v>85</v>
      </c>
      <c r="D27" s="206">
        <f t="shared" si="3"/>
        <v>16</v>
      </c>
      <c r="E27" s="199">
        <f t="shared" si="2"/>
        <v>15</v>
      </c>
      <c r="F27" s="199">
        <f t="shared" si="2"/>
        <v>14</v>
      </c>
      <c r="G27" s="199">
        <f t="shared" si="2"/>
        <v>13</v>
      </c>
      <c r="H27" s="199">
        <f t="shared" si="2"/>
        <v>12</v>
      </c>
      <c r="I27" s="199">
        <f t="shared" si="2"/>
        <v>13</v>
      </c>
      <c r="J27" s="199">
        <f t="shared" si="2"/>
        <v>12</v>
      </c>
      <c r="K27" s="199">
        <f t="shared" si="2"/>
        <v>12</v>
      </c>
      <c r="L27" s="200">
        <f t="shared" si="2"/>
        <v>12</v>
      </c>
      <c r="M27" s="184"/>
      <c r="O27" s="197" t="s">
        <v>85</v>
      </c>
      <c r="P27" s="202">
        <f>ROUNDUP(('수학 백분위 표'!$M13-0.5-'점수 계산기'!$C$31-'점수 계산기'!$C$28*P$19)/'점수 계산기'!$C$27,0)</f>
        <v>-4</v>
      </c>
      <c r="Q27" s="202">
        <f>ROUNDUP(('수학 백분위 표'!$M13-0.5-'점수 계산기'!$C$31-'점수 계산기'!$C$28*Q$19)/'점수 계산기'!$C$27,0)</f>
        <v>-3</v>
      </c>
      <c r="R27" s="202">
        <f>ROUNDUP(('수학 백분위 표'!$M13-0.5-'점수 계산기'!$C$31-'점수 계산기'!$C$28*R$19)/'점수 계산기'!$C$27,0)</f>
        <v>-2</v>
      </c>
      <c r="S27" s="202">
        <f>ROUNDUP(('수학 백분위 표'!$M13-0.5-'점수 계산기'!$C$31-'점수 계산기'!$C$28*S$19)/'점수 계산기'!$C$27,0)</f>
        <v>-1</v>
      </c>
      <c r="T27" s="202">
        <f>ROUNDUP(('수학 백분위 표'!$M13-0.5-'점수 계산기'!$C$31-'점수 계산기'!$C$28*T$19)/'점수 계산기'!$C$27,0)</f>
        <v>-1</v>
      </c>
      <c r="U27" s="202">
        <f>ROUNDUP(('수학 백분위 표'!$M13-0.5-'점수 계산기'!$C$31-'점수 계산기'!$C$28*U$19)/'점수 계산기'!$C$27,0)</f>
        <v>1</v>
      </c>
      <c r="V27" s="202">
        <f>ROUNDUP(('수학 백분위 표'!$M13-0.5-'점수 계산기'!$C$31-'점수 계산기'!$C$28*V$19)/'점수 계산기'!$C$27,0)</f>
        <v>2</v>
      </c>
      <c r="W27" s="202">
        <f>ROUNDUP(('수학 백분위 표'!$M13-0.5-'점수 계산기'!$C$31-'점수 계산기'!$C$28*W$19)/'점수 계산기'!$C$27,0)</f>
        <v>3</v>
      </c>
      <c r="X27" s="202">
        <f>ROUNDUP(('수학 백분위 표'!$M13-0.5-'점수 계산기'!$C$31-'점수 계산기'!$C$28*X$19)/'점수 계산기'!$C$27,0)</f>
        <v>4</v>
      </c>
    </row>
    <row r="28" spans="2:24" x14ac:dyDescent="0.45">
      <c r="B28" s="7"/>
      <c r="C28" s="80"/>
      <c r="D28" s="80"/>
      <c r="E28" s="80"/>
      <c r="F28" s="5"/>
      <c r="G28" s="5"/>
      <c r="H28" s="5"/>
      <c r="I28" s="5"/>
      <c r="J28" s="5"/>
      <c r="K28" s="5"/>
      <c r="L28" s="5"/>
      <c r="M28" s="5"/>
      <c r="N28" s="7"/>
      <c r="O28" s="80"/>
      <c r="P28" s="80"/>
      <c r="Q28" s="80"/>
      <c r="R28" s="5"/>
      <c r="S28" s="5"/>
      <c r="T28" s="5"/>
      <c r="U28" s="5"/>
      <c r="V28" s="5"/>
      <c r="W28" s="5"/>
      <c r="X28" s="5"/>
    </row>
    <row r="29" spans="2:24" ht="17.5" thickBot="1" x14ac:dyDescent="0.5">
      <c r="B29" s="7"/>
      <c r="C29" s="80"/>
      <c r="D29" s="80"/>
      <c r="E29" s="80"/>
      <c r="F29" s="5"/>
      <c r="G29" s="5"/>
      <c r="H29" s="5"/>
      <c r="I29" s="5"/>
      <c r="J29" s="5"/>
      <c r="K29" s="5"/>
      <c r="L29" s="5"/>
      <c r="M29" s="5"/>
      <c r="N29" s="7"/>
      <c r="O29" s="80"/>
      <c r="P29" s="80"/>
      <c r="Q29" s="80"/>
      <c r="R29" s="5"/>
      <c r="S29" s="5"/>
      <c r="T29" s="5"/>
      <c r="U29" s="5"/>
      <c r="V29" s="5"/>
      <c r="W29" s="5"/>
      <c r="X29" s="5"/>
    </row>
    <row r="30" spans="2:24" s="216" customFormat="1" ht="21" customHeight="1" thickBot="1" x14ac:dyDescent="0.5">
      <c r="B30" s="208"/>
      <c r="C30" s="185" t="s">
        <v>77</v>
      </c>
      <c r="D30" s="186">
        <v>7</v>
      </c>
      <c r="E30" s="187">
        <v>6</v>
      </c>
      <c r="F30" s="187">
        <v>5</v>
      </c>
      <c r="G30" s="187">
        <v>4</v>
      </c>
      <c r="H30" s="187">
        <v>3</v>
      </c>
      <c r="I30" s="187">
        <v>2</v>
      </c>
      <c r="J30" s="188">
        <v>0</v>
      </c>
      <c r="K30" s="208"/>
      <c r="L30" s="208"/>
      <c r="M30" s="208"/>
      <c r="N30" s="208"/>
      <c r="O30" s="185" t="s">
        <v>77</v>
      </c>
      <c r="P30" s="186">
        <v>7</v>
      </c>
      <c r="Q30" s="187">
        <v>6</v>
      </c>
      <c r="R30" s="187">
        <v>5</v>
      </c>
      <c r="S30" s="187">
        <v>4</v>
      </c>
      <c r="T30" s="187">
        <v>3</v>
      </c>
      <c r="U30" s="187">
        <v>2</v>
      </c>
      <c r="V30" s="188">
        <v>0</v>
      </c>
      <c r="W30" s="208"/>
      <c r="X30" s="208"/>
    </row>
    <row r="31" spans="2:24" s="216" customFormat="1" ht="21" customHeight="1" x14ac:dyDescent="0.45">
      <c r="B31" s="208"/>
      <c r="C31" s="201" t="s">
        <v>78</v>
      </c>
      <c r="D31" s="202" t="str">
        <f>IF(OR(P31&gt;74, AND(P31&lt;0, OR(D30&lt;=D$30, D30="-"))), "-", IF(P31&lt;0, D$30,IF(OR(P31=1, P31=73), P31+P$30+1, P31+P$30)))</f>
        <v>-</v>
      </c>
      <c r="E31" s="209" t="str">
        <f t="shared" ref="E31:J38" si="4">IF(OR(Q31&gt;74, AND(Q31&lt;0, OR(E30&lt;=E$30, E30="-"))), "-", IF(Q31&lt;0, E$30,IF(OR(Q31=1, Q31=73), Q31+Q$30+1, Q31+Q$30)))</f>
        <v>-</v>
      </c>
      <c r="F31" s="209" t="str">
        <f t="shared" si="4"/>
        <v>-</v>
      </c>
      <c r="G31" s="209" t="str">
        <f t="shared" si="4"/>
        <v>-</v>
      </c>
      <c r="H31" s="209" t="str">
        <f t="shared" si="4"/>
        <v>-</v>
      </c>
      <c r="I31" s="209" t="str">
        <f t="shared" si="4"/>
        <v>-</v>
      </c>
      <c r="J31" s="210" t="str">
        <f t="shared" si="4"/>
        <v>-</v>
      </c>
      <c r="K31" s="208"/>
      <c r="L31" s="208"/>
      <c r="M31" s="208"/>
      <c r="N31" s="208"/>
      <c r="O31" s="201" t="s">
        <v>78</v>
      </c>
      <c r="P31" s="202">
        <f>ROUNDUP(('수학 백분위 표'!$M6-0.5-'점수 계산기'!$C$31-'점수 계산기'!$C$28*P$30)/'점수 계산기'!$C$27,0)</f>
        <v>81</v>
      </c>
      <c r="Q31" s="202">
        <f>ROUNDUP(('수학 백분위 표'!$M6-0.5-'점수 계산기'!$C$31-'점수 계산기'!$C$28*Q$30)/'점수 계산기'!$C$27,0)</f>
        <v>82</v>
      </c>
      <c r="R31" s="202">
        <f>ROUNDUP(('수학 백분위 표'!$M6-0.5-'점수 계산기'!$C$31-'점수 계산기'!$C$28*R$30)/'점수 계산기'!$C$27,0)</f>
        <v>83</v>
      </c>
      <c r="S31" s="202">
        <f>ROUNDUP(('수학 백분위 표'!$M6-0.5-'점수 계산기'!$C$31-'점수 계산기'!$C$28*S$30)/'점수 계산기'!$C$27,0)</f>
        <v>84</v>
      </c>
      <c r="T31" s="202">
        <f>ROUNDUP(('수학 백분위 표'!$M6-0.5-'점수 계산기'!$C$31-'점수 계산기'!$C$28*T$30)/'점수 계산기'!$C$27,0)</f>
        <v>85</v>
      </c>
      <c r="U31" s="202">
        <f>ROUNDUP(('수학 백분위 표'!$M6-0.5-'점수 계산기'!$C$31-'점수 계산기'!$C$28*U$30)/'점수 계산기'!$C$27,0)</f>
        <v>86</v>
      </c>
      <c r="V31" s="202">
        <f>ROUNDUP(('수학 백분위 표'!$M6-0.5-'점수 계산기'!$C$31-'점수 계산기'!$C$28*V$30)/'점수 계산기'!$C$27,0)</f>
        <v>88</v>
      </c>
      <c r="W31" s="208"/>
      <c r="X31" s="208"/>
    </row>
    <row r="32" spans="2:24" s="216" customFormat="1" ht="21" customHeight="1" x14ac:dyDescent="0.45">
      <c r="B32" s="208"/>
      <c r="C32" s="193" t="s">
        <v>79</v>
      </c>
      <c r="D32" s="204">
        <f t="shared" ref="D32:D38" si="5">IF(OR(P32&gt;74, AND(P32&lt;0, OR(D31&lt;=D$30, D31="-"))), "-", IF(P32&lt;0, D$30,IF(OR(P32=1, P32=73), P32+P$30+1, P32+P$30)))</f>
        <v>81</v>
      </c>
      <c r="E32" s="195">
        <f t="shared" si="4"/>
        <v>80</v>
      </c>
      <c r="F32" s="195">
        <f t="shared" si="4"/>
        <v>79</v>
      </c>
      <c r="G32" s="195" t="str">
        <f t="shared" si="4"/>
        <v>-</v>
      </c>
      <c r="H32" s="195" t="str">
        <f t="shared" si="4"/>
        <v>-</v>
      </c>
      <c r="I32" s="195" t="str">
        <f t="shared" si="4"/>
        <v>-</v>
      </c>
      <c r="J32" s="196" t="str">
        <f t="shared" si="4"/>
        <v>-</v>
      </c>
      <c r="K32" s="208"/>
      <c r="L32" s="208"/>
      <c r="M32" s="208"/>
      <c r="N32" s="208"/>
      <c r="O32" s="193" t="s">
        <v>79</v>
      </c>
      <c r="P32" s="202">
        <f>ROUNDUP(('수학 백분위 표'!$M7-0.5-'점수 계산기'!$C$31-'점수 계산기'!$C$28*P$30)/'점수 계산기'!$C$27,0)</f>
        <v>73</v>
      </c>
      <c r="Q32" s="202">
        <f>ROUNDUP(('수학 백분위 표'!$M7-0.5-'점수 계산기'!$C$31-'점수 계산기'!$C$28*Q$30)/'점수 계산기'!$C$27,0)</f>
        <v>74</v>
      </c>
      <c r="R32" s="202">
        <f>ROUNDUP(('수학 백분위 표'!$M7-0.5-'점수 계산기'!$C$31-'점수 계산기'!$C$28*R$30)/'점수 계산기'!$C$27,0)</f>
        <v>74</v>
      </c>
      <c r="S32" s="202">
        <f>ROUNDUP(('수학 백분위 표'!$M7-0.5-'점수 계산기'!$C$31-'점수 계산기'!$C$28*S$30)/'점수 계산기'!$C$27,0)</f>
        <v>75</v>
      </c>
      <c r="T32" s="202">
        <f>ROUNDUP(('수학 백분위 표'!$M7-0.5-'점수 계산기'!$C$31-'점수 계산기'!$C$28*T$30)/'점수 계산기'!$C$27,0)</f>
        <v>76</v>
      </c>
      <c r="U32" s="202">
        <f>ROUNDUP(('수학 백분위 표'!$M7-0.5-'점수 계산기'!$C$31-'점수 계산기'!$C$28*U$30)/'점수 계산기'!$C$27,0)</f>
        <v>77</v>
      </c>
      <c r="V32" s="202">
        <f>ROUNDUP(('수학 백분위 표'!$M7-0.5-'점수 계산기'!$C$31-'점수 계산기'!$C$28*V$30)/'점수 계산기'!$C$27,0)</f>
        <v>79</v>
      </c>
      <c r="W32" s="208"/>
      <c r="X32" s="208"/>
    </row>
    <row r="33" spans="2:24" s="216" customFormat="1" ht="21" customHeight="1" x14ac:dyDescent="0.45">
      <c r="B33" s="208"/>
      <c r="C33" s="193" t="s">
        <v>80</v>
      </c>
      <c r="D33" s="204">
        <f t="shared" si="5"/>
        <v>69</v>
      </c>
      <c r="E33" s="195">
        <f t="shared" si="4"/>
        <v>68</v>
      </c>
      <c r="F33" s="195">
        <f t="shared" si="4"/>
        <v>68</v>
      </c>
      <c r="G33" s="195">
        <f t="shared" si="4"/>
        <v>68</v>
      </c>
      <c r="H33" s="195">
        <f t="shared" si="4"/>
        <v>68</v>
      </c>
      <c r="I33" s="195">
        <f t="shared" si="4"/>
        <v>68</v>
      </c>
      <c r="J33" s="196">
        <f t="shared" si="4"/>
        <v>68</v>
      </c>
      <c r="K33" s="208"/>
      <c r="L33" s="208"/>
      <c r="M33" s="208"/>
      <c r="N33" s="208"/>
      <c r="O33" s="193" t="s">
        <v>80</v>
      </c>
      <c r="P33" s="202">
        <f>ROUNDUP(('수학 백분위 표'!$M8-0.5-'점수 계산기'!$C$31-'점수 계산기'!$C$28*P$30)/'점수 계산기'!$C$27,0)</f>
        <v>62</v>
      </c>
      <c r="Q33" s="202">
        <f>ROUNDUP(('수학 백분위 표'!$M8-0.5-'점수 계산기'!$C$31-'점수 계산기'!$C$28*Q$30)/'점수 계산기'!$C$27,0)</f>
        <v>62</v>
      </c>
      <c r="R33" s="202">
        <f>ROUNDUP(('수학 백분위 표'!$M8-0.5-'점수 계산기'!$C$31-'점수 계산기'!$C$28*R$30)/'점수 계산기'!$C$27,0)</f>
        <v>63</v>
      </c>
      <c r="S33" s="202">
        <f>ROUNDUP(('수학 백분위 표'!$M8-0.5-'점수 계산기'!$C$31-'점수 계산기'!$C$28*S$30)/'점수 계산기'!$C$27,0)</f>
        <v>64</v>
      </c>
      <c r="T33" s="202">
        <f>ROUNDUP(('수학 백분위 표'!$M8-0.5-'점수 계산기'!$C$31-'점수 계산기'!$C$28*T$30)/'점수 계산기'!$C$27,0)</f>
        <v>65</v>
      </c>
      <c r="U33" s="202">
        <f>ROUNDUP(('수학 백분위 표'!$M8-0.5-'점수 계산기'!$C$31-'점수 계산기'!$C$28*U$30)/'점수 계산기'!$C$27,0)</f>
        <v>66</v>
      </c>
      <c r="V33" s="202">
        <f>ROUNDUP(('수학 백분위 표'!$M8-0.5-'점수 계산기'!$C$31-'점수 계산기'!$C$28*V$30)/'점수 계산기'!$C$27,0)</f>
        <v>68</v>
      </c>
      <c r="W33" s="208"/>
      <c r="X33" s="208"/>
    </row>
    <row r="34" spans="2:24" s="216" customFormat="1" ht="21" customHeight="1" x14ac:dyDescent="0.45">
      <c r="B34" s="208"/>
      <c r="C34" s="193" t="s">
        <v>81</v>
      </c>
      <c r="D34" s="204">
        <f t="shared" si="5"/>
        <v>55</v>
      </c>
      <c r="E34" s="195">
        <f t="shared" si="4"/>
        <v>55</v>
      </c>
      <c r="F34" s="195">
        <f t="shared" si="4"/>
        <v>55</v>
      </c>
      <c r="G34" s="195">
        <f t="shared" si="4"/>
        <v>55</v>
      </c>
      <c r="H34" s="195">
        <f t="shared" si="4"/>
        <v>55</v>
      </c>
      <c r="I34" s="195">
        <f t="shared" si="4"/>
        <v>54</v>
      </c>
      <c r="J34" s="196">
        <f t="shared" si="4"/>
        <v>54</v>
      </c>
      <c r="K34" s="208"/>
      <c r="L34" s="208"/>
      <c r="M34" s="208"/>
      <c r="N34" s="208"/>
      <c r="O34" s="193" t="s">
        <v>81</v>
      </c>
      <c r="P34" s="202">
        <f>ROUNDUP(('수학 백분위 표'!$M9-0.5-'점수 계산기'!$C$31-'점수 계산기'!$C$28*P$30)/'점수 계산기'!$C$27,0)</f>
        <v>48</v>
      </c>
      <c r="Q34" s="202">
        <f>ROUNDUP(('수학 백분위 표'!$M9-0.5-'점수 계산기'!$C$31-'점수 계산기'!$C$28*Q$30)/'점수 계산기'!$C$27,0)</f>
        <v>49</v>
      </c>
      <c r="R34" s="202">
        <f>ROUNDUP(('수학 백분위 표'!$M9-0.5-'점수 계산기'!$C$31-'점수 계산기'!$C$28*R$30)/'점수 계산기'!$C$27,0)</f>
        <v>50</v>
      </c>
      <c r="S34" s="202">
        <f>ROUNDUP(('수학 백분위 표'!$M9-0.5-'점수 계산기'!$C$31-'점수 계산기'!$C$28*S$30)/'점수 계산기'!$C$27,0)</f>
        <v>51</v>
      </c>
      <c r="T34" s="202">
        <f>ROUNDUP(('수학 백분위 표'!$M9-0.5-'점수 계산기'!$C$31-'점수 계산기'!$C$28*T$30)/'점수 계산기'!$C$27,0)</f>
        <v>52</v>
      </c>
      <c r="U34" s="202">
        <f>ROUNDUP(('수학 백분위 표'!$M9-0.5-'점수 계산기'!$C$31-'점수 계산기'!$C$28*U$30)/'점수 계산기'!$C$27,0)</f>
        <v>52</v>
      </c>
      <c r="V34" s="202">
        <f>ROUNDUP(('수학 백분위 표'!$M9-0.5-'점수 계산기'!$C$31-'점수 계산기'!$C$28*V$30)/'점수 계산기'!$C$27,0)</f>
        <v>54</v>
      </c>
      <c r="W34" s="208"/>
      <c r="X34" s="208"/>
    </row>
    <row r="35" spans="2:24" s="216" customFormat="1" ht="21" customHeight="1" x14ac:dyDescent="0.45">
      <c r="B35" s="208"/>
      <c r="C35" s="193" t="s">
        <v>82</v>
      </c>
      <c r="D35" s="204">
        <f t="shared" si="5"/>
        <v>37</v>
      </c>
      <c r="E35" s="195">
        <f t="shared" si="4"/>
        <v>36</v>
      </c>
      <c r="F35" s="195">
        <f t="shared" si="4"/>
        <v>36</v>
      </c>
      <c r="G35" s="195">
        <f t="shared" si="4"/>
        <v>36</v>
      </c>
      <c r="H35" s="195">
        <f t="shared" si="4"/>
        <v>36</v>
      </c>
      <c r="I35" s="195">
        <f t="shared" si="4"/>
        <v>36</v>
      </c>
      <c r="J35" s="196">
        <f t="shared" si="4"/>
        <v>36</v>
      </c>
      <c r="K35" s="208"/>
      <c r="L35" s="208"/>
      <c r="M35" s="208"/>
      <c r="N35" s="208"/>
      <c r="O35" s="193" t="s">
        <v>82</v>
      </c>
      <c r="P35" s="202">
        <f>ROUNDUP(('수학 백분위 표'!$M10-0.5-'점수 계산기'!$C$31-'점수 계산기'!$C$28*P$30)/'점수 계산기'!$C$27,0)</f>
        <v>30</v>
      </c>
      <c r="Q35" s="202">
        <f>ROUNDUP(('수학 백분위 표'!$M10-0.5-'점수 계산기'!$C$31-'점수 계산기'!$C$28*Q$30)/'점수 계산기'!$C$27,0)</f>
        <v>30</v>
      </c>
      <c r="R35" s="202">
        <f>ROUNDUP(('수학 백분위 표'!$M10-0.5-'점수 계산기'!$C$31-'점수 계산기'!$C$28*R$30)/'점수 계산기'!$C$27,0)</f>
        <v>31</v>
      </c>
      <c r="S35" s="202">
        <f>ROUNDUP(('수학 백분위 표'!$M10-0.5-'점수 계산기'!$C$31-'점수 계산기'!$C$28*S$30)/'점수 계산기'!$C$27,0)</f>
        <v>32</v>
      </c>
      <c r="T35" s="202">
        <f>ROUNDUP(('수학 백분위 표'!$M10-0.5-'점수 계산기'!$C$31-'점수 계산기'!$C$28*T$30)/'점수 계산기'!$C$27,0)</f>
        <v>33</v>
      </c>
      <c r="U35" s="202">
        <f>ROUNDUP(('수학 백분위 표'!$M10-0.5-'점수 계산기'!$C$31-'점수 계산기'!$C$28*U$30)/'점수 계산기'!$C$27,0)</f>
        <v>34</v>
      </c>
      <c r="V35" s="202">
        <f>ROUNDUP(('수학 백분위 표'!$M10-0.5-'점수 계산기'!$C$31-'점수 계산기'!$C$28*V$30)/'점수 계산기'!$C$27,0)</f>
        <v>36</v>
      </c>
      <c r="W35" s="208"/>
      <c r="X35" s="208"/>
    </row>
    <row r="36" spans="2:24" s="216" customFormat="1" ht="21" customHeight="1" x14ac:dyDescent="0.45">
      <c r="B36" s="208"/>
      <c r="C36" s="193" t="s">
        <v>83</v>
      </c>
      <c r="D36" s="204">
        <f t="shared" si="5"/>
        <v>20</v>
      </c>
      <c r="E36" s="195">
        <f t="shared" si="4"/>
        <v>20</v>
      </c>
      <c r="F36" s="195">
        <f t="shared" si="4"/>
        <v>20</v>
      </c>
      <c r="G36" s="195">
        <f t="shared" si="4"/>
        <v>20</v>
      </c>
      <c r="H36" s="195">
        <f t="shared" si="4"/>
        <v>20</v>
      </c>
      <c r="I36" s="195">
        <f t="shared" si="4"/>
        <v>20</v>
      </c>
      <c r="J36" s="196">
        <f t="shared" si="4"/>
        <v>20</v>
      </c>
      <c r="K36" s="208"/>
      <c r="L36" s="208"/>
      <c r="M36" s="208"/>
      <c r="N36" s="208"/>
      <c r="O36" s="193" t="s">
        <v>83</v>
      </c>
      <c r="P36" s="202">
        <f>ROUNDUP(('수학 백분위 표'!$M11-0.5-'점수 계산기'!$C$31-'점수 계산기'!$C$28*P$30)/'점수 계산기'!$C$27,0)</f>
        <v>13</v>
      </c>
      <c r="Q36" s="202">
        <f>ROUNDUP(('수학 백분위 표'!$M11-0.5-'점수 계산기'!$C$31-'점수 계산기'!$C$28*Q$30)/'점수 계산기'!$C$27,0)</f>
        <v>14</v>
      </c>
      <c r="R36" s="202">
        <f>ROUNDUP(('수학 백분위 표'!$M11-0.5-'점수 계산기'!$C$31-'점수 계산기'!$C$28*R$30)/'점수 계산기'!$C$27,0)</f>
        <v>15</v>
      </c>
      <c r="S36" s="202">
        <f>ROUNDUP(('수학 백분위 표'!$M11-0.5-'점수 계산기'!$C$31-'점수 계산기'!$C$28*S$30)/'점수 계산기'!$C$27,0)</f>
        <v>16</v>
      </c>
      <c r="T36" s="202">
        <f>ROUNDUP(('수학 백분위 표'!$M11-0.5-'점수 계산기'!$C$31-'점수 계산기'!$C$28*T$30)/'점수 계산기'!$C$27,0)</f>
        <v>17</v>
      </c>
      <c r="U36" s="202">
        <f>ROUNDUP(('수학 백분위 표'!$M11-0.5-'점수 계산기'!$C$31-'점수 계산기'!$C$28*U$30)/'점수 계산기'!$C$27,0)</f>
        <v>18</v>
      </c>
      <c r="V36" s="202">
        <f>ROUNDUP(('수학 백분위 표'!$M11-0.5-'점수 계산기'!$C$31-'점수 계산기'!$C$28*V$30)/'점수 계산기'!$C$27,0)</f>
        <v>20</v>
      </c>
      <c r="W36" s="208"/>
      <c r="X36" s="208"/>
    </row>
    <row r="37" spans="2:24" s="216" customFormat="1" ht="21" customHeight="1" x14ac:dyDescent="0.45">
      <c r="B37" s="208"/>
      <c r="C37" s="193" t="s">
        <v>84</v>
      </c>
      <c r="D37" s="204">
        <f t="shared" si="5"/>
        <v>16</v>
      </c>
      <c r="E37" s="195">
        <f t="shared" si="4"/>
        <v>15</v>
      </c>
      <c r="F37" s="195">
        <f t="shared" si="4"/>
        <v>15</v>
      </c>
      <c r="G37" s="195">
        <f t="shared" si="4"/>
        <v>15</v>
      </c>
      <c r="H37" s="195">
        <f t="shared" si="4"/>
        <v>15</v>
      </c>
      <c r="I37" s="195">
        <f t="shared" si="4"/>
        <v>15</v>
      </c>
      <c r="J37" s="196">
        <f t="shared" si="4"/>
        <v>15</v>
      </c>
      <c r="K37" s="208"/>
      <c r="L37" s="208"/>
      <c r="M37" s="208"/>
      <c r="N37" s="208"/>
      <c r="O37" s="193" t="s">
        <v>84</v>
      </c>
      <c r="P37" s="202">
        <f>ROUNDUP(('수학 백분위 표'!$M12-0.5-'점수 계산기'!$C$31-'점수 계산기'!$C$28*P$30)/'점수 계산기'!$C$27,0)</f>
        <v>9</v>
      </c>
      <c r="Q37" s="202">
        <f>ROUNDUP(('수학 백분위 표'!$M12-0.5-'점수 계산기'!$C$31-'점수 계산기'!$C$28*Q$30)/'점수 계산기'!$C$27,0)</f>
        <v>9</v>
      </c>
      <c r="R37" s="202">
        <f>ROUNDUP(('수학 백분위 표'!$M12-0.5-'점수 계산기'!$C$31-'점수 계산기'!$C$28*R$30)/'점수 계산기'!$C$27,0)</f>
        <v>10</v>
      </c>
      <c r="S37" s="202">
        <f>ROUNDUP(('수학 백분위 표'!$M12-0.5-'점수 계산기'!$C$31-'점수 계산기'!$C$28*S$30)/'점수 계산기'!$C$27,0)</f>
        <v>11</v>
      </c>
      <c r="T37" s="202">
        <f>ROUNDUP(('수학 백분위 표'!$M12-0.5-'점수 계산기'!$C$31-'점수 계산기'!$C$28*T$30)/'점수 계산기'!$C$27,0)</f>
        <v>12</v>
      </c>
      <c r="U37" s="202">
        <f>ROUNDUP(('수학 백분위 표'!$M12-0.5-'점수 계산기'!$C$31-'점수 계산기'!$C$28*U$30)/'점수 계산기'!$C$27,0)</f>
        <v>13</v>
      </c>
      <c r="V37" s="202">
        <f>ROUNDUP(('수학 백분위 표'!$M12-0.5-'점수 계산기'!$C$31-'점수 계산기'!$C$28*V$30)/'점수 계산기'!$C$27,0)</f>
        <v>15</v>
      </c>
      <c r="W37" s="208"/>
      <c r="X37" s="208"/>
    </row>
    <row r="38" spans="2:24" s="216" customFormat="1" ht="21" customHeight="1" thickBot="1" x14ac:dyDescent="0.5">
      <c r="B38" s="208"/>
      <c r="C38" s="197" t="s">
        <v>85</v>
      </c>
      <c r="D38" s="206">
        <f t="shared" si="5"/>
        <v>12</v>
      </c>
      <c r="E38" s="199">
        <f t="shared" si="4"/>
        <v>12</v>
      </c>
      <c r="F38" s="199">
        <f t="shared" si="4"/>
        <v>12</v>
      </c>
      <c r="G38" s="199">
        <f t="shared" si="4"/>
        <v>11</v>
      </c>
      <c r="H38" s="199">
        <f t="shared" si="4"/>
        <v>11</v>
      </c>
      <c r="I38" s="199">
        <f t="shared" si="4"/>
        <v>11</v>
      </c>
      <c r="J38" s="200">
        <f t="shared" si="4"/>
        <v>11</v>
      </c>
      <c r="K38" s="208"/>
      <c r="L38" s="208"/>
      <c r="M38" s="208"/>
      <c r="N38" s="208"/>
      <c r="O38" s="197" t="s">
        <v>85</v>
      </c>
      <c r="P38" s="202">
        <f>ROUNDUP(('수학 백분위 표'!$M13-0.5-'점수 계산기'!$C$31-'점수 계산기'!$C$28*P$30)/'점수 계산기'!$C$27,0)</f>
        <v>5</v>
      </c>
      <c r="Q38" s="202">
        <f>ROUNDUP(('수학 백분위 표'!$M13-0.5-'점수 계산기'!$C$31-'점수 계산기'!$C$28*Q$30)/'점수 계산기'!$C$27,0)</f>
        <v>6</v>
      </c>
      <c r="R38" s="202">
        <f>ROUNDUP(('수학 백분위 표'!$M13-0.5-'점수 계산기'!$C$31-'점수 계산기'!$C$28*R$30)/'점수 계산기'!$C$27,0)</f>
        <v>7</v>
      </c>
      <c r="S38" s="202">
        <f>ROUNDUP(('수학 백분위 표'!$M13-0.5-'점수 계산기'!$C$31-'점수 계산기'!$C$28*S$30)/'점수 계산기'!$C$27,0)</f>
        <v>7</v>
      </c>
      <c r="T38" s="202">
        <f>ROUNDUP(('수학 백분위 표'!$M13-0.5-'점수 계산기'!$C$31-'점수 계산기'!$C$28*T$30)/'점수 계산기'!$C$27,0)</f>
        <v>8</v>
      </c>
      <c r="U38" s="202">
        <f>ROUNDUP(('수학 백분위 표'!$M13-0.5-'점수 계산기'!$C$31-'점수 계산기'!$C$28*U$30)/'점수 계산기'!$C$27,0)</f>
        <v>9</v>
      </c>
      <c r="V38" s="202">
        <f>ROUNDUP(('수학 백분위 표'!$M13-0.5-'점수 계산기'!$C$31-'점수 계산기'!$C$28*V$30)/'점수 계산기'!$C$27,0)</f>
        <v>11</v>
      </c>
      <c r="W38" s="208"/>
      <c r="X38" s="208"/>
    </row>
    <row r="39" spans="2:24" x14ac:dyDescent="0.45">
      <c r="B39" s="7"/>
      <c r="C39" s="80"/>
      <c r="D39" s="80"/>
      <c r="E39" s="80"/>
      <c r="F39" s="5"/>
      <c r="G39" s="5"/>
      <c r="H39" s="5"/>
      <c r="I39" s="5"/>
      <c r="J39" s="5"/>
      <c r="K39" s="5"/>
      <c r="L39" s="5"/>
      <c r="M39" s="5"/>
      <c r="N39" s="7"/>
      <c r="O39" s="7"/>
      <c r="P39" s="7"/>
    </row>
    <row r="40" spans="2:24" x14ac:dyDescent="0.45">
      <c r="B40" s="7"/>
      <c r="C40" s="80"/>
      <c r="D40" s="80"/>
      <c r="E40" s="80"/>
      <c r="F40" s="5"/>
      <c r="G40" s="5"/>
      <c r="H40" s="5"/>
      <c r="I40" s="5"/>
      <c r="J40" s="5"/>
      <c r="K40" s="5"/>
      <c r="L40" s="5"/>
      <c r="M40" s="5"/>
      <c r="N40" s="7"/>
      <c r="O40" s="7"/>
      <c r="P40" s="7"/>
    </row>
    <row r="41" spans="2:24" ht="17.5" hidden="1" thickBot="1" x14ac:dyDescent="0.5">
      <c r="B41" s="7"/>
      <c r="C41" s="94" t="s">
        <v>31</v>
      </c>
      <c r="D41" s="103">
        <v>26</v>
      </c>
      <c r="E41" s="104">
        <v>23</v>
      </c>
      <c r="F41" s="105">
        <v>22</v>
      </c>
      <c r="G41" s="104">
        <v>19</v>
      </c>
      <c r="H41" s="105">
        <v>18</v>
      </c>
      <c r="I41" s="104">
        <v>16</v>
      </c>
      <c r="J41" s="105">
        <v>15</v>
      </c>
      <c r="K41" s="104">
        <v>14</v>
      </c>
      <c r="L41" s="105">
        <v>12</v>
      </c>
      <c r="M41" s="106">
        <v>11</v>
      </c>
      <c r="N41" s="7"/>
    </row>
    <row r="42" spans="2:24" hidden="1" x14ac:dyDescent="0.45">
      <c r="B42" s="7"/>
      <c r="C42" s="100" t="s">
        <v>4</v>
      </c>
      <c r="D42" s="99">
        <f t="shared" ref="D42:D49" si="6">D9</f>
        <v>91</v>
      </c>
      <c r="E42" s="95">
        <f t="shared" ref="E42:F49" si="7">F9</f>
        <v>90</v>
      </c>
      <c r="F42" s="95">
        <f t="shared" si="7"/>
        <v>90</v>
      </c>
      <c r="G42" s="95">
        <f t="shared" ref="G42:H49" si="8">J9</f>
        <v>90</v>
      </c>
      <c r="H42" s="95">
        <f t="shared" si="8"/>
        <v>90</v>
      </c>
      <c r="I42" s="95">
        <f>D20</f>
        <v>90</v>
      </c>
      <c r="J42" s="95">
        <f>E20</f>
        <v>89</v>
      </c>
      <c r="K42" s="95" t="str">
        <f>F20</f>
        <v>-</v>
      </c>
      <c r="L42" s="95" t="str">
        <f>H20</f>
        <v>-</v>
      </c>
      <c r="M42" s="96" t="str">
        <f>I20</f>
        <v>-</v>
      </c>
      <c r="N42" s="7"/>
    </row>
    <row r="43" spans="2:24" hidden="1" x14ac:dyDescent="0.45">
      <c r="B43" s="7"/>
      <c r="C43" s="101" t="s">
        <v>5</v>
      </c>
      <c r="D43" s="108">
        <f t="shared" si="6"/>
        <v>82</v>
      </c>
      <c r="E43" s="107">
        <f t="shared" si="7"/>
        <v>82</v>
      </c>
      <c r="F43" s="107">
        <f t="shared" si="7"/>
        <v>81</v>
      </c>
      <c r="G43" s="107">
        <f t="shared" si="8"/>
        <v>81</v>
      </c>
      <c r="H43" s="107">
        <f t="shared" si="8"/>
        <v>81</v>
      </c>
      <c r="I43" s="107">
        <f t="shared" ref="I43:I49" si="9">D21</f>
        <v>81</v>
      </c>
      <c r="J43" s="107">
        <f t="shared" ref="J43:K43" si="10">E21</f>
        <v>81</v>
      </c>
      <c r="K43" s="107">
        <f t="shared" si="10"/>
        <v>81</v>
      </c>
      <c r="L43" s="107">
        <f t="shared" ref="L43:M43" si="11">H21</f>
        <v>80</v>
      </c>
      <c r="M43" s="109">
        <f t="shared" si="11"/>
        <v>80</v>
      </c>
      <c r="N43" s="7"/>
    </row>
    <row r="44" spans="2:24" hidden="1" x14ac:dyDescent="0.45">
      <c r="B44" s="7"/>
      <c r="C44" s="101" t="s">
        <v>6</v>
      </c>
      <c r="D44" s="108">
        <f t="shared" si="6"/>
        <v>71</v>
      </c>
      <c r="E44" s="107">
        <f t="shared" si="7"/>
        <v>70</v>
      </c>
      <c r="F44" s="107">
        <f t="shared" si="7"/>
        <v>70</v>
      </c>
      <c r="G44" s="107">
        <f t="shared" si="8"/>
        <v>70</v>
      </c>
      <c r="H44" s="107">
        <f t="shared" si="8"/>
        <v>70</v>
      </c>
      <c r="I44" s="107">
        <f t="shared" si="9"/>
        <v>70</v>
      </c>
      <c r="J44" s="107">
        <f t="shared" ref="J44:K44" si="12">E22</f>
        <v>70</v>
      </c>
      <c r="K44" s="107">
        <f t="shared" si="12"/>
        <v>69</v>
      </c>
      <c r="L44" s="107">
        <f t="shared" ref="L44:M44" si="13">H22</f>
        <v>69</v>
      </c>
      <c r="M44" s="109">
        <f t="shared" si="13"/>
        <v>69</v>
      </c>
      <c r="N44" s="7"/>
    </row>
    <row r="45" spans="2:24" hidden="1" x14ac:dyDescent="0.45">
      <c r="B45" s="7"/>
      <c r="C45" s="101" t="s">
        <v>7</v>
      </c>
      <c r="D45" s="108">
        <f t="shared" si="6"/>
        <v>57</v>
      </c>
      <c r="E45" s="107">
        <f t="shared" si="7"/>
        <v>57</v>
      </c>
      <c r="F45" s="107">
        <f t="shared" si="7"/>
        <v>57</v>
      </c>
      <c r="G45" s="107">
        <f t="shared" si="8"/>
        <v>56</v>
      </c>
      <c r="H45" s="107">
        <f t="shared" si="8"/>
        <v>56</v>
      </c>
      <c r="I45" s="107">
        <f t="shared" si="9"/>
        <v>56</v>
      </c>
      <c r="J45" s="107">
        <f t="shared" ref="J45:K45" si="14">E23</f>
        <v>56</v>
      </c>
      <c r="K45" s="107">
        <f t="shared" si="14"/>
        <v>56</v>
      </c>
      <c r="L45" s="107">
        <f t="shared" ref="L45:M45" si="15">H23</f>
        <v>56</v>
      </c>
      <c r="M45" s="109">
        <f t="shared" si="15"/>
        <v>55</v>
      </c>
      <c r="N45" s="7"/>
    </row>
    <row r="46" spans="2:24" hidden="1" x14ac:dyDescent="0.45">
      <c r="B46" s="7"/>
      <c r="C46" s="101" t="s">
        <v>8</v>
      </c>
      <c r="D46" s="108">
        <f t="shared" si="6"/>
        <v>39</v>
      </c>
      <c r="E46" s="107">
        <f t="shared" si="7"/>
        <v>38</v>
      </c>
      <c r="F46" s="107">
        <f t="shared" si="7"/>
        <v>38</v>
      </c>
      <c r="G46" s="107">
        <f t="shared" si="8"/>
        <v>38</v>
      </c>
      <c r="H46" s="107">
        <f t="shared" si="8"/>
        <v>38</v>
      </c>
      <c r="I46" s="107">
        <f t="shared" si="9"/>
        <v>38</v>
      </c>
      <c r="J46" s="107">
        <f t="shared" ref="J46:K46" si="16">E24</f>
        <v>37</v>
      </c>
      <c r="K46" s="107">
        <f t="shared" si="16"/>
        <v>37</v>
      </c>
      <c r="L46" s="107">
        <f t="shared" ref="L46:M46" si="17">H24</f>
        <v>37</v>
      </c>
      <c r="M46" s="109">
        <f t="shared" si="17"/>
        <v>37</v>
      </c>
      <c r="N46" s="7"/>
      <c r="O46" s="7"/>
    </row>
    <row r="47" spans="2:24" hidden="1" x14ac:dyDescent="0.45">
      <c r="B47" s="7"/>
      <c r="C47" s="101" t="s">
        <v>9</v>
      </c>
      <c r="D47" s="108">
        <f t="shared" si="6"/>
        <v>26</v>
      </c>
      <c r="E47" s="107">
        <f t="shared" si="7"/>
        <v>23</v>
      </c>
      <c r="F47" s="107">
        <f t="shared" si="7"/>
        <v>22</v>
      </c>
      <c r="G47" s="107">
        <f t="shared" si="8"/>
        <v>22</v>
      </c>
      <c r="H47" s="107">
        <f t="shared" si="8"/>
        <v>22</v>
      </c>
      <c r="I47" s="107">
        <f t="shared" si="9"/>
        <v>22</v>
      </c>
      <c r="J47" s="107">
        <f t="shared" ref="J47:K47" si="18">E25</f>
        <v>21</v>
      </c>
      <c r="K47" s="107">
        <f t="shared" si="18"/>
        <v>21</v>
      </c>
      <c r="L47" s="107">
        <f t="shared" ref="L47:M47" si="19">H25</f>
        <v>21</v>
      </c>
      <c r="M47" s="109">
        <f t="shared" si="19"/>
        <v>21</v>
      </c>
      <c r="N47" s="7"/>
      <c r="O47" s="7"/>
    </row>
    <row r="48" spans="2:24" hidden="1" x14ac:dyDescent="0.45">
      <c r="B48" s="7"/>
      <c r="C48" s="101" t="s">
        <v>10</v>
      </c>
      <c r="D48" s="108" t="str">
        <f t="shared" si="6"/>
        <v>-</v>
      </c>
      <c r="E48" s="107" t="str">
        <f t="shared" si="7"/>
        <v>-</v>
      </c>
      <c r="F48" s="107" t="str">
        <f t="shared" si="7"/>
        <v>-</v>
      </c>
      <c r="G48" s="107">
        <f t="shared" si="8"/>
        <v>19</v>
      </c>
      <c r="H48" s="107">
        <f t="shared" si="8"/>
        <v>18</v>
      </c>
      <c r="I48" s="107">
        <f t="shared" si="9"/>
        <v>18</v>
      </c>
      <c r="J48" s="107">
        <f t="shared" ref="J48:K48" si="20">E26</f>
        <v>17</v>
      </c>
      <c r="K48" s="107">
        <f t="shared" si="20"/>
        <v>16</v>
      </c>
      <c r="L48" s="107">
        <f t="shared" ref="L48:M48" si="21">H26</f>
        <v>16</v>
      </c>
      <c r="M48" s="109">
        <f t="shared" si="21"/>
        <v>16</v>
      </c>
      <c r="N48" s="7"/>
      <c r="O48" s="7"/>
    </row>
    <row r="49" spans="2:17" ht="17.5" hidden="1" thickBot="1" x14ac:dyDescent="0.5">
      <c r="B49" s="7"/>
      <c r="C49" s="102" t="s">
        <v>11</v>
      </c>
      <c r="D49" s="110" t="str">
        <f t="shared" si="6"/>
        <v>-</v>
      </c>
      <c r="E49" s="97" t="str">
        <f t="shared" si="7"/>
        <v>-</v>
      </c>
      <c r="F49" s="97" t="str">
        <f t="shared" si="7"/>
        <v>-</v>
      </c>
      <c r="G49" s="97" t="str">
        <f t="shared" si="8"/>
        <v>-</v>
      </c>
      <c r="H49" s="97" t="str">
        <f t="shared" si="8"/>
        <v>-</v>
      </c>
      <c r="I49" s="97">
        <f t="shared" si="9"/>
        <v>16</v>
      </c>
      <c r="J49" s="97">
        <f>E27</f>
        <v>15</v>
      </c>
      <c r="K49" s="97">
        <f>F27</f>
        <v>14</v>
      </c>
      <c r="L49" s="97">
        <f t="shared" ref="L49:M49" si="22">H27</f>
        <v>12</v>
      </c>
      <c r="M49" s="98">
        <f t="shared" si="22"/>
        <v>13</v>
      </c>
      <c r="N49" s="7"/>
      <c r="O49" s="7"/>
    </row>
    <row r="50" spans="2:17" x14ac:dyDescent="0.45">
      <c r="B50" s="7"/>
      <c r="C50" s="80"/>
      <c r="D50" s="80"/>
      <c r="E50" s="80"/>
      <c r="F50" s="5"/>
      <c r="G50" s="5"/>
      <c r="H50" s="5"/>
      <c r="I50" s="5"/>
      <c r="J50" s="5"/>
      <c r="K50" s="5"/>
      <c r="L50" s="5"/>
      <c r="M50" s="5"/>
      <c r="N50" s="7"/>
      <c r="O50" s="7"/>
      <c r="P50" s="7"/>
      <c r="Q50" s="7"/>
    </row>
    <row r="51" spans="2:17" x14ac:dyDescent="0.45">
      <c r="B51" s="7"/>
      <c r="C51" s="80"/>
      <c r="D51" s="80"/>
      <c r="E51" s="80"/>
      <c r="F51" s="5"/>
      <c r="G51" s="5"/>
      <c r="H51" s="5"/>
      <c r="I51" s="5"/>
      <c r="J51" s="5"/>
      <c r="K51" s="5"/>
      <c r="L51" s="5"/>
      <c r="M51" s="5"/>
      <c r="N51" s="7"/>
      <c r="O51" s="7"/>
      <c r="P51" s="7"/>
      <c r="Q51" s="7"/>
    </row>
    <row r="52" spans="2:17" x14ac:dyDescent="0.45">
      <c r="B52" s="7"/>
      <c r="C52" s="80"/>
      <c r="D52" s="80"/>
      <c r="E52" s="80"/>
      <c r="F52" s="5"/>
      <c r="G52" s="5"/>
      <c r="H52" s="5"/>
      <c r="I52" s="5"/>
      <c r="J52" s="5"/>
      <c r="K52" s="5"/>
      <c r="L52" s="5"/>
      <c r="M52" s="5"/>
      <c r="N52" s="7"/>
      <c r="O52" s="7"/>
      <c r="P52" s="7"/>
      <c r="Q52" s="7"/>
    </row>
    <row r="53" spans="2:17" x14ac:dyDescent="0.45">
      <c r="B53" s="7"/>
      <c r="C53" s="80"/>
      <c r="D53" s="80"/>
      <c r="E53" s="80"/>
      <c r="F53" s="5"/>
      <c r="G53" s="5"/>
      <c r="H53" s="5"/>
      <c r="I53" s="5"/>
      <c r="J53" s="5"/>
      <c r="K53" s="5"/>
      <c r="L53" s="5"/>
      <c r="M53" s="5"/>
      <c r="N53" s="7"/>
      <c r="O53" s="7"/>
      <c r="P53" s="7"/>
      <c r="Q53" s="7"/>
    </row>
    <row r="54" spans="2:17" x14ac:dyDescent="0.45">
      <c r="B54" s="7"/>
      <c r="C54" s="80"/>
      <c r="D54" s="80"/>
      <c r="E54" s="80"/>
      <c r="F54" s="5"/>
      <c r="G54" s="5"/>
      <c r="H54" s="5"/>
      <c r="I54" s="5"/>
      <c r="J54" s="5"/>
      <c r="K54" s="5"/>
      <c r="L54" s="5"/>
      <c r="M54" s="5"/>
      <c r="N54" s="7"/>
      <c r="O54" s="7"/>
      <c r="P54" s="7"/>
      <c r="Q54" s="7"/>
    </row>
    <row r="55" spans="2:17" x14ac:dyDescent="0.45">
      <c r="B55" s="7"/>
      <c r="C55" s="80"/>
      <c r="D55" s="80"/>
      <c r="E55" s="80"/>
      <c r="F55" s="5"/>
      <c r="G55" s="5"/>
      <c r="H55" s="5"/>
      <c r="I55" s="5"/>
      <c r="J55" s="5"/>
      <c r="K55" s="5"/>
      <c r="L55" s="5"/>
      <c r="M55" s="5"/>
      <c r="N55" s="7"/>
      <c r="O55" s="7"/>
      <c r="P55" s="7"/>
      <c r="Q55" s="7"/>
    </row>
    <row r="56" spans="2:17" x14ac:dyDescent="0.45">
      <c r="B56" s="7"/>
      <c r="C56" s="80"/>
      <c r="D56" s="80"/>
      <c r="E56" s="80"/>
      <c r="F56" s="5"/>
      <c r="G56" s="5"/>
      <c r="H56" s="5"/>
      <c r="I56" s="5"/>
      <c r="J56" s="5"/>
      <c r="K56" s="5"/>
      <c r="L56" s="5"/>
      <c r="M56" s="5"/>
      <c r="N56" s="7"/>
      <c r="O56" s="7"/>
      <c r="P56" s="7"/>
      <c r="Q56" s="7"/>
    </row>
    <row r="57" spans="2:17" x14ac:dyDescent="0.45">
      <c r="B57" s="7"/>
      <c r="C57" s="80"/>
      <c r="D57" s="80"/>
      <c r="E57" s="80"/>
      <c r="F57" s="5"/>
      <c r="G57" s="5"/>
      <c r="H57" s="5"/>
      <c r="I57" s="5"/>
      <c r="J57" s="5"/>
      <c r="K57" s="5"/>
      <c r="L57" s="5"/>
      <c r="M57" s="5"/>
      <c r="N57" s="7"/>
      <c r="O57" s="7"/>
      <c r="P57" s="7"/>
      <c r="Q57" s="7"/>
    </row>
    <row r="58" spans="2:17" x14ac:dyDescent="0.45">
      <c r="B58" s="7"/>
      <c r="C58" s="80"/>
      <c r="D58" s="80"/>
      <c r="E58" s="80"/>
      <c r="F58" s="5"/>
      <c r="G58" s="5"/>
      <c r="H58" s="5"/>
      <c r="I58" s="5"/>
      <c r="J58" s="5"/>
      <c r="K58" s="5"/>
      <c r="L58" s="5"/>
      <c r="M58" s="5"/>
      <c r="N58" s="7"/>
      <c r="O58" s="7"/>
      <c r="P58" s="7"/>
      <c r="Q58" s="7"/>
    </row>
    <row r="59" spans="2:17" x14ac:dyDescent="0.45">
      <c r="B59" s="7"/>
      <c r="C59" s="80"/>
      <c r="D59" s="80"/>
      <c r="E59" s="80"/>
      <c r="F59" s="5"/>
      <c r="G59" s="5"/>
      <c r="H59" s="5"/>
      <c r="I59" s="5"/>
      <c r="J59" s="5"/>
      <c r="K59" s="5"/>
      <c r="L59" s="5"/>
      <c r="M59" s="5"/>
      <c r="N59" s="7"/>
      <c r="O59" s="7"/>
      <c r="P59" s="7"/>
      <c r="Q59" s="7"/>
    </row>
    <row r="60" spans="2:17" x14ac:dyDescent="0.45">
      <c r="B60" s="7"/>
      <c r="C60" s="80"/>
      <c r="D60" s="80"/>
      <c r="E60" s="80"/>
      <c r="F60" s="5"/>
      <c r="G60" s="5"/>
      <c r="H60" s="5"/>
      <c r="I60" s="5"/>
      <c r="J60" s="5"/>
      <c r="K60" s="5"/>
      <c r="L60" s="5"/>
      <c r="M60" s="5"/>
      <c r="N60" s="7"/>
      <c r="O60" s="7"/>
      <c r="P60" s="7"/>
      <c r="Q60" s="7"/>
    </row>
    <row r="61" spans="2:17" x14ac:dyDescent="0.45">
      <c r="B61" s="7"/>
      <c r="C61" s="80"/>
      <c r="D61" s="80"/>
      <c r="E61" s="80"/>
      <c r="F61" s="5"/>
      <c r="G61" s="5"/>
      <c r="H61" s="5"/>
      <c r="I61" s="5"/>
      <c r="J61" s="5"/>
      <c r="K61" s="5"/>
      <c r="L61" s="5"/>
      <c r="M61" s="5"/>
      <c r="N61" s="7"/>
      <c r="O61" s="7"/>
      <c r="P61" s="7"/>
      <c r="Q61" s="7"/>
    </row>
    <row r="62" spans="2:17" x14ac:dyDescent="0.45">
      <c r="B62" s="7"/>
      <c r="C62" s="80"/>
      <c r="D62" s="80"/>
      <c r="E62" s="80"/>
      <c r="F62" s="5"/>
      <c r="G62" s="5"/>
      <c r="H62" s="5"/>
      <c r="I62" s="5"/>
      <c r="J62" s="5"/>
      <c r="K62" s="5"/>
      <c r="L62" s="5"/>
      <c r="M62" s="5"/>
      <c r="N62" s="7"/>
      <c r="O62" s="7"/>
      <c r="P62" s="7"/>
      <c r="Q62" s="7"/>
    </row>
    <row r="63" spans="2:17" x14ac:dyDescent="0.45">
      <c r="B63" s="7"/>
      <c r="C63" s="80"/>
      <c r="D63" s="80"/>
      <c r="E63" s="80"/>
      <c r="F63" s="5"/>
      <c r="G63" s="5"/>
      <c r="H63" s="5"/>
      <c r="I63" s="5"/>
      <c r="J63" s="5"/>
      <c r="K63" s="5"/>
      <c r="L63" s="5"/>
      <c r="M63" s="5"/>
      <c r="N63" s="7"/>
      <c r="O63" s="7"/>
      <c r="P63" s="7"/>
      <c r="Q63" s="7"/>
    </row>
    <row r="64" spans="2:17" x14ac:dyDescent="0.45">
      <c r="B64" s="7"/>
      <c r="C64" s="80"/>
      <c r="D64" s="80"/>
      <c r="E64" s="80"/>
      <c r="F64" s="5"/>
      <c r="G64" s="5"/>
      <c r="H64" s="5"/>
      <c r="I64" s="5"/>
      <c r="J64" s="5"/>
      <c r="K64" s="5"/>
      <c r="L64" s="5"/>
      <c r="M64" s="5"/>
      <c r="N64" s="7"/>
      <c r="O64" s="7"/>
      <c r="P64" s="7"/>
      <c r="Q64" s="7"/>
    </row>
    <row r="65" spans="2:17" x14ac:dyDescent="0.45">
      <c r="B65" s="7"/>
      <c r="C65" s="80"/>
      <c r="D65" s="80"/>
      <c r="E65" s="80"/>
      <c r="F65" s="5"/>
      <c r="G65" s="5"/>
      <c r="H65" s="5"/>
      <c r="I65" s="5"/>
      <c r="J65" s="5"/>
      <c r="K65" s="5"/>
      <c r="L65" s="5"/>
      <c r="M65" s="5"/>
      <c r="N65" s="7"/>
      <c r="O65" s="7"/>
      <c r="P65" s="7"/>
      <c r="Q65" s="7"/>
    </row>
    <row r="66" spans="2:17" x14ac:dyDescent="0.45">
      <c r="B66" s="7"/>
      <c r="C66" s="80"/>
      <c r="D66" s="80"/>
      <c r="E66" s="80"/>
      <c r="F66" s="5"/>
      <c r="G66" s="5"/>
      <c r="H66" s="5"/>
      <c r="I66" s="5"/>
      <c r="J66" s="5"/>
      <c r="K66" s="5"/>
      <c r="L66" s="5"/>
      <c r="M66" s="5"/>
      <c r="N66" s="7"/>
      <c r="O66" s="7"/>
      <c r="P66" s="7"/>
      <c r="Q66" s="7"/>
    </row>
    <row r="67" spans="2:17" x14ac:dyDescent="0.45">
      <c r="B67" s="7"/>
      <c r="C67" s="80"/>
      <c r="D67" s="80"/>
      <c r="E67" s="80"/>
      <c r="F67" s="5"/>
      <c r="G67" s="5"/>
      <c r="H67" s="5"/>
      <c r="I67" s="5"/>
      <c r="J67" s="5"/>
      <c r="K67" s="5"/>
      <c r="L67" s="5"/>
      <c r="M67" s="5"/>
      <c r="N67" s="7"/>
      <c r="O67" s="7"/>
      <c r="P67" s="7"/>
      <c r="Q67" s="7"/>
    </row>
    <row r="68" spans="2:17" x14ac:dyDescent="0.45">
      <c r="B68" s="7"/>
      <c r="C68" s="80"/>
      <c r="D68" s="80"/>
      <c r="E68" s="80"/>
      <c r="F68" s="5"/>
      <c r="G68" s="5"/>
      <c r="H68" s="5"/>
      <c r="I68" s="5"/>
      <c r="J68" s="5"/>
      <c r="K68" s="5"/>
      <c r="L68" s="5"/>
      <c r="M68" s="5"/>
      <c r="N68" s="7"/>
      <c r="O68" s="7"/>
      <c r="P68" s="7"/>
      <c r="Q68" s="7"/>
    </row>
    <row r="69" spans="2:17" x14ac:dyDescent="0.45">
      <c r="B69" s="7"/>
      <c r="C69" s="80"/>
      <c r="D69" s="80"/>
      <c r="E69" s="80"/>
      <c r="F69" s="5"/>
      <c r="G69" s="5"/>
      <c r="H69" s="5"/>
      <c r="I69" s="5"/>
      <c r="J69" s="5"/>
      <c r="K69" s="5"/>
      <c r="L69" s="5"/>
      <c r="M69" s="5"/>
      <c r="N69" s="7"/>
      <c r="O69" s="7"/>
      <c r="P69" s="7"/>
      <c r="Q69" s="7"/>
    </row>
    <row r="70" spans="2:17" x14ac:dyDescent="0.45">
      <c r="B70" s="7"/>
      <c r="C70" s="80"/>
      <c r="D70" s="80"/>
      <c r="E70" s="80"/>
      <c r="F70" s="5"/>
      <c r="G70" s="5"/>
      <c r="H70" s="5"/>
      <c r="I70" s="5"/>
      <c r="J70" s="5"/>
      <c r="K70" s="5"/>
      <c r="L70" s="5"/>
      <c r="M70" s="5"/>
      <c r="N70" s="7"/>
      <c r="O70" s="7"/>
      <c r="P70" s="7"/>
      <c r="Q70" s="7"/>
    </row>
    <row r="71" spans="2:17" x14ac:dyDescent="0.45">
      <c r="B71" s="7"/>
      <c r="C71" s="80"/>
      <c r="D71" s="80"/>
      <c r="E71" s="80"/>
      <c r="F71" s="5"/>
      <c r="G71" s="5"/>
      <c r="H71" s="5"/>
      <c r="I71" s="5"/>
      <c r="J71" s="5"/>
      <c r="K71" s="5"/>
      <c r="L71" s="5"/>
      <c r="M71" s="5"/>
      <c r="N71" s="7"/>
      <c r="O71" s="7"/>
      <c r="P71" s="7"/>
      <c r="Q71" s="7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7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54C0-3253-4B6A-B76F-0CE31C5478DF}">
  <sheetPr>
    <tabColor rgb="FF00B050"/>
    <pageSetUpPr fitToPage="1"/>
  </sheetPr>
  <dimension ref="B2:X71"/>
  <sheetViews>
    <sheetView topLeftCell="A7" zoomScale="85" zoomScaleNormal="85" workbookViewId="0">
      <selection activeCell="B3" sqref="B3:L38"/>
    </sheetView>
  </sheetViews>
  <sheetFormatPr defaultRowHeight="17" x14ac:dyDescent="0.45"/>
  <cols>
    <col min="3" max="3" width="11.4140625" style="79" customWidth="1"/>
    <col min="4" max="5" width="10.58203125" style="79" customWidth="1"/>
    <col min="6" max="13" width="10.58203125" style="10" customWidth="1"/>
    <col min="14" max="14" width="10.58203125" customWidth="1"/>
    <col min="15" max="15" width="10.58203125" hidden="1" customWidth="1"/>
    <col min="16" max="24" width="0" hidden="1" customWidth="1"/>
  </cols>
  <sheetData>
    <row r="2" spans="2:24" x14ac:dyDescent="0.45">
      <c r="B2" s="7"/>
      <c r="C2" s="80"/>
      <c r="D2" s="80"/>
      <c r="E2" s="80"/>
      <c r="F2" s="5"/>
      <c r="G2" s="5"/>
      <c r="H2" s="5"/>
      <c r="I2" s="5"/>
      <c r="J2" s="5"/>
      <c r="K2" s="5"/>
      <c r="L2" s="5"/>
      <c r="M2" s="5"/>
    </row>
    <row r="3" spans="2:24" ht="17.5" thickBot="1" x14ac:dyDescent="0.5">
      <c r="B3" s="7"/>
      <c r="C3" s="80"/>
      <c r="D3" s="80"/>
      <c r="E3" s="80"/>
      <c r="F3" s="5"/>
      <c r="G3" s="5"/>
      <c r="H3" s="5"/>
      <c r="I3" s="5"/>
      <c r="J3" s="5"/>
      <c r="K3" s="5"/>
      <c r="L3" s="5"/>
      <c r="M3" s="5"/>
    </row>
    <row r="4" spans="2:24" s="216" customFormat="1" ht="21" customHeight="1" x14ac:dyDescent="0.45">
      <c r="B4" s="208"/>
      <c r="C4" s="212" t="s">
        <v>86</v>
      </c>
      <c r="D4" s="448" t="s">
        <v>87</v>
      </c>
      <c r="E4" s="448"/>
      <c r="F4" s="448"/>
      <c r="G4" s="449"/>
      <c r="H4" s="184"/>
      <c r="I4" s="184"/>
      <c r="J4" s="184"/>
      <c r="K4" s="184"/>
      <c r="L4" s="208"/>
      <c r="M4" s="208"/>
      <c r="N4" s="208"/>
    </row>
    <row r="5" spans="2:24" s="216" customFormat="1" ht="21" customHeight="1" thickBot="1" x14ac:dyDescent="0.5">
      <c r="B5" s="208"/>
      <c r="C5" s="215" t="s">
        <v>88</v>
      </c>
      <c r="D5" s="450" t="s">
        <v>172</v>
      </c>
      <c r="E5" s="451"/>
      <c r="F5" s="451"/>
      <c r="G5" s="452"/>
      <c r="H5" s="184"/>
      <c r="I5" s="184"/>
      <c r="J5" s="184"/>
      <c r="K5" s="184"/>
      <c r="L5" s="208"/>
      <c r="M5" s="208"/>
      <c r="N5" s="208"/>
    </row>
    <row r="6" spans="2:24" x14ac:dyDescent="0.45">
      <c r="B6" s="7"/>
      <c r="C6" s="80"/>
      <c r="D6" s="80"/>
      <c r="E6" s="80"/>
      <c r="F6" s="5"/>
      <c r="G6" s="5"/>
      <c r="H6" s="5"/>
      <c r="I6" s="5"/>
      <c r="J6" s="5"/>
      <c r="K6" s="5"/>
      <c r="L6" s="5"/>
      <c r="M6" s="5"/>
      <c r="N6" s="7"/>
      <c r="O6" s="7"/>
      <c r="P6" s="7"/>
    </row>
    <row r="7" spans="2:24" ht="17.5" thickBot="1" x14ac:dyDescent="0.5">
      <c r="B7" s="7"/>
      <c r="C7" s="80"/>
      <c r="D7" s="80"/>
      <c r="E7" s="80"/>
      <c r="F7" s="5"/>
      <c r="G7" s="5"/>
      <c r="H7" s="5"/>
      <c r="I7" s="5"/>
      <c r="J7" s="5"/>
      <c r="K7" s="5"/>
      <c r="L7" s="5"/>
      <c r="M7" s="5"/>
      <c r="N7" s="7"/>
      <c r="O7" s="7"/>
      <c r="P7" s="7"/>
    </row>
    <row r="8" spans="2:24" s="216" customFormat="1" ht="21" customHeight="1" thickBot="1" x14ac:dyDescent="0.5">
      <c r="B8" s="208"/>
      <c r="C8" s="185" t="s">
        <v>77</v>
      </c>
      <c r="D8" s="217">
        <v>26</v>
      </c>
      <c r="E8" s="218">
        <v>24</v>
      </c>
      <c r="F8" s="218">
        <v>23</v>
      </c>
      <c r="G8" s="218">
        <v>22</v>
      </c>
      <c r="H8" s="218">
        <v>21</v>
      </c>
      <c r="I8" s="218">
        <v>20</v>
      </c>
      <c r="J8" s="218">
        <v>19</v>
      </c>
      <c r="K8" s="218">
        <v>18</v>
      </c>
      <c r="L8" s="219">
        <v>17</v>
      </c>
      <c r="M8" s="184"/>
      <c r="N8" s="208"/>
      <c r="O8" s="185" t="s">
        <v>77</v>
      </c>
      <c r="P8" s="186">
        <v>26</v>
      </c>
      <c r="Q8" s="187">
        <v>24</v>
      </c>
      <c r="R8" s="187">
        <v>23</v>
      </c>
      <c r="S8" s="187">
        <v>22</v>
      </c>
      <c r="T8" s="187">
        <v>21</v>
      </c>
      <c r="U8" s="187">
        <v>20</v>
      </c>
      <c r="V8" s="187">
        <v>19</v>
      </c>
      <c r="W8" s="187">
        <v>18</v>
      </c>
      <c r="X8" s="188">
        <v>17</v>
      </c>
    </row>
    <row r="9" spans="2:24" s="216" customFormat="1" ht="21" customHeight="1" x14ac:dyDescent="0.45">
      <c r="B9" s="208"/>
      <c r="C9" s="220" t="s">
        <v>78</v>
      </c>
      <c r="D9" s="190">
        <f>IF(OR(P9&gt;74, AND(P9&lt;0, OR(D8&lt;=D$8, D8="-"))), "-", IF(P9&lt;0, D$8,IF(OR(P9=1, P9=73), P9+P$8+1, P9+P$8)))</f>
        <v>85</v>
      </c>
      <c r="E9" s="191">
        <f t="shared" ref="E9:L16" si="0">IF(OR(Q9&gt;74, AND(Q9&lt;0, OR(E8&lt;=E$8, E8="-"))), "-", IF(Q9&lt;0, E$8,IF(OR(Q9=1, Q9=73), Q9+Q$8+1, Q9+Q$8)))</f>
        <v>85</v>
      </c>
      <c r="F9" s="191">
        <f t="shared" si="0"/>
        <v>85</v>
      </c>
      <c r="G9" s="191">
        <f t="shared" si="0"/>
        <v>85</v>
      </c>
      <c r="H9" s="191">
        <f t="shared" si="0"/>
        <v>84</v>
      </c>
      <c r="I9" s="191">
        <f t="shared" si="0"/>
        <v>84</v>
      </c>
      <c r="J9" s="191">
        <f t="shared" si="0"/>
        <v>84</v>
      </c>
      <c r="K9" s="191">
        <f t="shared" si="0"/>
        <v>84</v>
      </c>
      <c r="L9" s="192">
        <f t="shared" si="0"/>
        <v>84</v>
      </c>
      <c r="M9" s="184"/>
      <c r="N9" s="208"/>
      <c r="O9" s="193" t="s">
        <v>78</v>
      </c>
      <c r="P9" s="202">
        <f>ROUNDUP(('수학 백분위 표'!$M6-0.5-'점수 계산기'!$C$32-'점수 계산기'!$C$29*P$8)/'점수 계산기'!$C$27,0)</f>
        <v>59</v>
      </c>
      <c r="Q9" s="202">
        <f>ROUNDUP(('수학 백분위 표'!$M6-0.5-'점수 계산기'!$C$32-'점수 계산기'!$C$29*Q$8)/'점수 계산기'!$C$27,0)</f>
        <v>61</v>
      </c>
      <c r="R9" s="202">
        <f>ROUNDUP(('수학 백분위 표'!$M6-0.5-'점수 계산기'!$C$32-'점수 계산기'!$C$29*R$8)/'점수 계산기'!$C$27,0)</f>
        <v>62</v>
      </c>
      <c r="S9" s="202">
        <f>ROUNDUP(('수학 백분위 표'!$M6-0.5-'점수 계산기'!$C$32-'점수 계산기'!$C$29*S$8)/'점수 계산기'!$C$27,0)</f>
        <v>63</v>
      </c>
      <c r="T9" s="202">
        <f>ROUNDUP(('수학 백분위 표'!$M6-0.5-'점수 계산기'!$C$32-'점수 계산기'!$C$29*T$8)/'점수 계산기'!$C$27,0)</f>
        <v>63</v>
      </c>
      <c r="U9" s="202">
        <f>ROUNDUP(('수학 백분위 표'!$M6-0.5-'점수 계산기'!$C$32-'점수 계산기'!$C$29*U$8)/'점수 계산기'!$C$27,0)</f>
        <v>64</v>
      </c>
      <c r="V9" s="202">
        <f>ROUNDUP(('수학 백분위 표'!$M6-0.5-'점수 계산기'!$C$32-'점수 계산기'!$C$29*V$8)/'점수 계산기'!$C$27,0)</f>
        <v>65</v>
      </c>
      <c r="W9" s="202">
        <f>ROUNDUP(('수학 백분위 표'!$M6-0.5-'점수 계산기'!$C$32-'점수 계산기'!$C$29*W$8)/'점수 계산기'!$C$27,0)</f>
        <v>66</v>
      </c>
      <c r="X9" s="202">
        <f>ROUNDUP(('수학 백분위 표'!$M6-0.5-'점수 계산기'!$C$32-'점수 계산기'!$C$29*X$8)/'점수 계산기'!$C$27,0)</f>
        <v>67</v>
      </c>
    </row>
    <row r="10" spans="2:24" s="216" customFormat="1" ht="21" customHeight="1" x14ac:dyDescent="0.45">
      <c r="B10" s="208"/>
      <c r="C10" s="220" t="s">
        <v>79</v>
      </c>
      <c r="D10" s="221">
        <f t="shared" ref="D10:D16" si="1">IF(OR(P10&gt;74, AND(P10&lt;0, OR(D9&lt;=D$8, D9="-"))), "-", IF(P10&lt;0, D$8,IF(OR(P10=1, P10=73), P10+P$8+1, P10+P$8)))</f>
        <v>76</v>
      </c>
      <c r="E10" s="195">
        <f t="shared" si="0"/>
        <v>76</v>
      </c>
      <c r="F10" s="195">
        <f t="shared" si="0"/>
        <v>76</v>
      </c>
      <c r="G10" s="195">
        <f t="shared" si="0"/>
        <v>76</v>
      </c>
      <c r="H10" s="195">
        <f t="shared" si="0"/>
        <v>76</v>
      </c>
      <c r="I10" s="195">
        <f t="shared" si="0"/>
        <v>76</v>
      </c>
      <c r="J10" s="195">
        <f t="shared" si="0"/>
        <v>76</v>
      </c>
      <c r="K10" s="195">
        <f t="shared" si="0"/>
        <v>76</v>
      </c>
      <c r="L10" s="196">
        <f t="shared" si="0"/>
        <v>76</v>
      </c>
      <c r="M10" s="184"/>
      <c r="N10" s="208"/>
      <c r="O10" s="193" t="s">
        <v>79</v>
      </c>
      <c r="P10" s="202">
        <f>ROUNDUP(('수학 백분위 표'!$M7-0.5-'점수 계산기'!$C$32-'점수 계산기'!$C$29*P$8)/'점수 계산기'!$C$27,0)</f>
        <v>50</v>
      </c>
      <c r="Q10" s="202">
        <f>ROUNDUP(('수학 백분위 표'!$M7-0.5-'점수 계산기'!$C$32-'점수 계산기'!$C$29*Q$8)/'점수 계산기'!$C$27,0)</f>
        <v>52</v>
      </c>
      <c r="R10" s="202">
        <f>ROUNDUP(('수학 백분위 표'!$M7-0.5-'점수 계산기'!$C$32-'점수 계산기'!$C$29*R$8)/'점수 계산기'!$C$27,0)</f>
        <v>53</v>
      </c>
      <c r="S10" s="202">
        <f>ROUNDUP(('수학 백분위 표'!$M7-0.5-'점수 계산기'!$C$32-'점수 계산기'!$C$29*S$8)/'점수 계산기'!$C$27,0)</f>
        <v>54</v>
      </c>
      <c r="T10" s="202">
        <f>ROUNDUP(('수학 백분위 표'!$M7-0.5-'점수 계산기'!$C$32-'점수 계산기'!$C$29*T$8)/'점수 계산기'!$C$27,0)</f>
        <v>55</v>
      </c>
      <c r="U10" s="202">
        <f>ROUNDUP(('수학 백분위 표'!$M7-0.5-'점수 계산기'!$C$32-'점수 계산기'!$C$29*U$8)/'점수 계산기'!$C$27,0)</f>
        <v>56</v>
      </c>
      <c r="V10" s="202">
        <f>ROUNDUP(('수학 백분위 표'!$M7-0.5-'점수 계산기'!$C$32-'점수 계산기'!$C$29*V$8)/'점수 계산기'!$C$27,0)</f>
        <v>57</v>
      </c>
      <c r="W10" s="202">
        <f>ROUNDUP(('수학 백분위 표'!$M7-0.5-'점수 계산기'!$C$32-'점수 계산기'!$C$29*W$8)/'점수 계산기'!$C$27,0)</f>
        <v>58</v>
      </c>
      <c r="X10" s="202">
        <f>ROUNDUP(('수학 백분위 표'!$M7-0.5-'점수 계산기'!$C$32-'점수 계산기'!$C$29*X$8)/'점수 계산기'!$C$27,0)</f>
        <v>59</v>
      </c>
    </row>
    <row r="11" spans="2:24" s="216" customFormat="1" ht="21" customHeight="1" x14ac:dyDescent="0.45">
      <c r="B11" s="208"/>
      <c r="C11" s="220" t="s">
        <v>80</v>
      </c>
      <c r="D11" s="221">
        <f t="shared" si="1"/>
        <v>65</v>
      </c>
      <c r="E11" s="195">
        <f t="shared" si="0"/>
        <v>65</v>
      </c>
      <c r="F11" s="195">
        <f t="shared" si="0"/>
        <v>65</v>
      </c>
      <c r="G11" s="195">
        <f t="shared" si="0"/>
        <v>65</v>
      </c>
      <c r="H11" s="195">
        <f t="shared" si="0"/>
        <v>65</v>
      </c>
      <c r="I11" s="195">
        <f t="shared" si="0"/>
        <v>65</v>
      </c>
      <c r="J11" s="195">
        <f t="shared" si="0"/>
        <v>65</v>
      </c>
      <c r="K11" s="195">
        <f t="shared" si="0"/>
        <v>65</v>
      </c>
      <c r="L11" s="196">
        <f t="shared" si="0"/>
        <v>64</v>
      </c>
      <c r="M11" s="184"/>
      <c r="N11" s="208"/>
      <c r="O11" s="193" t="s">
        <v>80</v>
      </c>
      <c r="P11" s="202">
        <f>ROUNDUP(('수학 백분위 표'!$M8-0.5-'점수 계산기'!$C$32-'점수 계산기'!$C$29*P$8)/'점수 계산기'!$C$27,0)</f>
        <v>39</v>
      </c>
      <c r="Q11" s="202">
        <f>ROUNDUP(('수학 백분위 표'!$M8-0.5-'점수 계산기'!$C$32-'점수 계산기'!$C$29*Q$8)/'점수 계산기'!$C$27,0)</f>
        <v>41</v>
      </c>
      <c r="R11" s="202">
        <f>ROUNDUP(('수학 백분위 표'!$M8-0.5-'점수 계산기'!$C$32-'점수 계산기'!$C$29*R$8)/'점수 계산기'!$C$27,0)</f>
        <v>42</v>
      </c>
      <c r="S11" s="202">
        <f>ROUNDUP(('수학 백분위 표'!$M8-0.5-'점수 계산기'!$C$32-'점수 계산기'!$C$29*S$8)/'점수 계산기'!$C$27,0)</f>
        <v>43</v>
      </c>
      <c r="T11" s="202">
        <f>ROUNDUP(('수학 백분위 표'!$M8-0.5-'점수 계산기'!$C$32-'점수 계산기'!$C$29*T$8)/'점수 계산기'!$C$27,0)</f>
        <v>44</v>
      </c>
      <c r="U11" s="202">
        <f>ROUNDUP(('수학 백분위 표'!$M8-0.5-'점수 계산기'!$C$32-'점수 계산기'!$C$29*U$8)/'점수 계산기'!$C$27,0)</f>
        <v>45</v>
      </c>
      <c r="V11" s="202">
        <f>ROUNDUP(('수학 백분위 표'!$M8-0.5-'점수 계산기'!$C$32-'점수 계산기'!$C$29*V$8)/'점수 계산기'!$C$27,0)</f>
        <v>46</v>
      </c>
      <c r="W11" s="202">
        <f>ROUNDUP(('수학 백분위 표'!$M8-0.5-'점수 계산기'!$C$32-'점수 계산기'!$C$29*W$8)/'점수 계산기'!$C$27,0)</f>
        <v>47</v>
      </c>
      <c r="X11" s="202">
        <f>ROUNDUP(('수학 백분위 표'!$M8-0.5-'점수 계산기'!$C$32-'점수 계산기'!$C$29*X$8)/'점수 계산기'!$C$27,0)</f>
        <v>47</v>
      </c>
    </row>
    <row r="12" spans="2:24" s="216" customFormat="1" ht="21" customHeight="1" x14ac:dyDescent="0.45">
      <c r="B12" s="208"/>
      <c r="C12" s="220" t="s">
        <v>81</v>
      </c>
      <c r="D12" s="221">
        <f t="shared" si="1"/>
        <v>51</v>
      </c>
      <c r="E12" s="195">
        <f t="shared" si="0"/>
        <v>51</v>
      </c>
      <c r="F12" s="195">
        <f t="shared" si="0"/>
        <v>51</v>
      </c>
      <c r="G12" s="195">
        <f t="shared" si="0"/>
        <v>51</v>
      </c>
      <c r="H12" s="195">
        <f t="shared" si="0"/>
        <v>51</v>
      </c>
      <c r="I12" s="195">
        <f t="shared" si="0"/>
        <v>51</v>
      </c>
      <c r="J12" s="195">
        <f t="shared" si="0"/>
        <v>51</v>
      </c>
      <c r="K12" s="195">
        <f t="shared" si="0"/>
        <v>51</v>
      </c>
      <c r="L12" s="196">
        <f t="shared" si="0"/>
        <v>51</v>
      </c>
      <c r="M12" s="184"/>
      <c r="N12" s="208"/>
      <c r="O12" s="193" t="s">
        <v>81</v>
      </c>
      <c r="P12" s="202">
        <f>ROUNDUP(('수학 백분위 표'!$M9-0.5-'점수 계산기'!$C$32-'점수 계산기'!$C$29*P$8)/'점수 계산기'!$C$27,0)</f>
        <v>25</v>
      </c>
      <c r="Q12" s="202">
        <f>ROUNDUP(('수학 백분위 표'!$M9-0.5-'점수 계산기'!$C$32-'점수 계산기'!$C$29*Q$8)/'점수 계산기'!$C$27,0)</f>
        <v>27</v>
      </c>
      <c r="R12" s="202">
        <f>ROUNDUP(('수학 백분위 표'!$M9-0.5-'점수 계산기'!$C$32-'점수 계산기'!$C$29*R$8)/'점수 계산기'!$C$27,0)</f>
        <v>28</v>
      </c>
      <c r="S12" s="202">
        <f>ROUNDUP(('수학 백분위 표'!$M9-0.5-'점수 계산기'!$C$32-'점수 계산기'!$C$29*S$8)/'점수 계산기'!$C$27,0)</f>
        <v>29</v>
      </c>
      <c r="T12" s="202">
        <f>ROUNDUP(('수학 백분위 표'!$M9-0.5-'점수 계산기'!$C$32-'점수 계산기'!$C$29*T$8)/'점수 계산기'!$C$27,0)</f>
        <v>30</v>
      </c>
      <c r="U12" s="202">
        <f>ROUNDUP(('수학 백분위 표'!$M9-0.5-'점수 계산기'!$C$32-'점수 계산기'!$C$29*U$8)/'점수 계산기'!$C$27,0)</f>
        <v>31</v>
      </c>
      <c r="V12" s="202">
        <f>ROUNDUP(('수학 백분위 표'!$M9-0.5-'점수 계산기'!$C$32-'점수 계산기'!$C$29*V$8)/'점수 계산기'!$C$27,0)</f>
        <v>32</v>
      </c>
      <c r="W12" s="202">
        <f>ROUNDUP(('수학 백분위 표'!$M9-0.5-'점수 계산기'!$C$32-'점수 계산기'!$C$29*W$8)/'점수 계산기'!$C$27,0)</f>
        <v>33</v>
      </c>
      <c r="X12" s="202">
        <f>ROUNDUP(('수학 백분위 표'!$M9-0.5-'점수 계산기'!$C$32-'점수 계산기'!$C$29*X$8)/'점수 계산기'!$C$27,0)</f>
        <v>34</v>
      </c>
    </row>
    <row r="13" spans="2:24" s="216" customFormat="1" ht="21" customHeight="1" x14ac:dyDescent="0.45">
      <c r="B13" s="208"/>
      <c r="C13" s="220" t="s">
        <v>82</v>
      </c>
      <c r="D13" s="221">
        <f t="shared" si="1"/>
        <v>33</v>
      </c>
      <c r="E13" s="195">
        <f t="shared" si="0"/>
        <v>33</v>
      </c>
      <c r="F13" s="195">
        <f t="shared" si="0"/>
        <v>33</v>
      </c>
      <c r="G13" s="195">
        <f t="shared" si="0"/>
        <v>33</v>
      </c>
      <c r="H13" s="195">
        <f t="shared" si="0"/>
        <v>33</v>
      </c>
      <c r="I13" s="195">
        <f t="shared" si="0"/>
        <v>33</v>
      </c>
      <c r="J13" s="195">
        <f t="shared" si="0"/>
        <v>32</v>
      </c>
      <c r="K13" s="195">
        <f t="shared" si="0"/>
        <v>32</v>
      </c>
      <c r="L13" s="196">
        <f t="shared" si="0"/>
        <v>32</v>
      </c>
      <c r="M13" s="184"/>
      <c r="N13" s="208"/>
      <c r="O13" s="193" t="s">
        <v>82</v>
      </c>
      <c r="P13" s="202">
        <f>ROUNDUP(('수학 백분위 표'!$M10-0.5-'점수 계산기'!$C$32-'점수 계산기'!$C$29*P$8)/'점수 계산기'!$C$27,0)</f>
        <v>7</v>
      </c>
      <c r="Q13" s="202">
        <f>ROUNDUP(('수학 백분위 표'!$M10-0.5-'점수 계산기'!$C$32-'점수 계산기'!$C$29*Q$8)/'점수 계산기'!$C$27,0)</f>
        <v>9</v>
      </c>
      <c r="R13" s="202">
        <f>ROUNDUP(('수학 백분위 표'!$M10-0.5-'점수 계산기'!$C$32-'점수 계산기'!$C$29*R$8)/'점수 계산기'!$C$27,0)</f>
        <v>10</v>
      </c>
      <c r="S13" s="202">
        <f>ROUNDUP(('수학 백분위 표'!$M10-0.5-'점수 계산기'!$C$32-'점수 계산기'!$C$29*S$8)/'점수 계산기'!$C$27,0)</f>
        <v>11</v>
      </c>
      <c r="T13" s="202">
        <f>ROUNDUP(('수학 백분위 표'!$M10-0.5-'점수 계산기'!$C$32-'점수 계산기'!$C$29*T$8)/'점수 계산기'!$C$27,0)</f>
        <v>12</v>
      </c>
      <c r="U13" s="202">
        <f>ROUNDUP(('수학 백분위 표'!$M10-0.5-'점수 계산기'!$C$32-'점수 계산기'!$C$29*U$8)/'점수 계산기'!$C$27,0)</f>
        <v>13</v>
      </c>
      <c r="V13" s="202">
        <f>ROUNDUP(('수학 백분위 표'!$M10-0.5-'점수 계산기'!$C$32-'점수 계산기'!$C$29*V$8)/'점수 계산기'!$C$27,0)</f>
        <v>13</v>
      </c>
      <c r="W13" s="202">
        <f>ROUNDUP(('수학 백분위 표'!$M10-0.5-'점수 계산기'!$C$32-'점수 계산기'!$C$29*W$8)/'점수 계산기'!$C$27,0)</f>
        <v>14</v>
      </c>
      <c r="X13" s="202">
        <f>ROUNDUP(('수학 백분위 표'!$M10-0.5-'점수 계산기'!$C$32-'점수 계산기'!$C$29*X$8)/'점수 계산기'!$C$27,0)</f>
        <v>15</v>
      </c>
    </row>
    <row r="14" spans="2:24" s="216" customFormat="1" ht="21" customHeight="1" x14ac:dyDescent="0.45">
      <c r="B14" s="208"/>
      <c r="C14" s="220" t="s">
        <v>83</v>
      </c>
      <c r="D14" s="221">
        <f t="shared" si="1"/>
        <v>26</v>
      </c>
      <c r="E14" s="195">
        <f t="shared" si="0"/>
        <v>24</v>
      </c>
      <c r="F14" s="195">
        <f t="shared" si="0"/>
        <v>23</v>
      </c>
      <c r="G14" s="195">
        <f t="shared" si="0"/>
        <v>22</v>
      </c>
      <c r="H14" s="195">
        <f t="shared" si="0"/>
        <v>21</v>
      </c>
      <c r="I14" s="195">
        <f t="shared" si="0"/>
        <v>20</v>
      </c>
      <c r="J14" s="195">
        <f t="shared" si="0"/>
        <v>19</v>
      </c>
      <c r="K14" s="195">
        <f t="shared" si="0"/>
        <v>18</v>
      </c>
      <c r="L14" s="196">
        <f t="shared" si="0"/>
        <v>17</v>
      </c>
      <c r="M14" s="184"/>
      <c r="N14" s="208"/>
      <c r="O14" s="193" t="s">
        <v>83</v>
      </c>
      <c r="P14" s="202">
        <f>ROUNDUP(('수학 백분위 표'!$M11-0.5-'점수 계산기'!$C$32-'점수 계산기'!$C$29*P$8)/'점수 계산기'!$C$27,0)</f>
        <v>-10</v>
      </c>
      <c r="Q14" s="202">
        <f>ROUNDUP(('수학 백분위 표'!$M11-0.5-'점수 계산기'!$C$32-'점수 계산기'!$C$29*Q$8)/'점수 계산기'!$C$27,0)</f>
        <v>-8</v>
      </c>
      <c r="R14" s="202">
        <f>ROUNDUP(('수학 백분위 표'!$M11-0.5-'점수 계산기'!$C$32-'점수 계산기'!$C$29*R$8)/'점수 계산기'!$C$27,0)</f>
        <v>-7</v>
      </c>
      <c r="S14" s="202">
        <f>ROUNDUP(('수학 백분위 표'!$M11-0.5-'점수 계산기'!$C$32-'점수 계산기'!$C$29*S$8)/'점수 계산기'!$C$27,0)</f>
        <v>-6</v>
      </c>
      <c r="T14" s="202">
        <f>ROUNDUP(('수학 백분위 표'!$M11-0.5-'점수 계산기'!$C$32-'점수 계산기'!$C$29*T$8)/'점수 계산기'!$C$27,0)</f>
        <v>-5</v>
      </c>
      <c r="U14" s="202">
        <f>ROUNDUP(('수학 백분위 표'!$M11-0.5-'점수 계산기'!$C$32-'점수 계산기'!$C$29*U$8)/'점수 계산기'!$C$27,0)</f>
        <v>-4</v>
      </c>
      <c r="V14" s="202">
        <f>ROUNDUP(('수학 백분위 표'!$M11-0.5-'점수 계산기'!$C$32-'점수 계산기'!$C$29*V$8)/'점수 계산기'!$C$27,0)</f>
        <v>-4</v>
      </c>
      <c r="W14" s="202">
        <f>ROUNDUP(('수학 백분위 표'!$M11-0.5-'점수 계산기'!$C$32-'점수 계산기'!$C$29*W$8)/'점수 계산기'!$C$27,0)</f>
        <v>-3</v>
      </c>
      <c r="X14" s="202">
        <f>ROUNDUP(('수학 백분위 표'!$M11-0.5-'점수 계산기'!$C$32-'점수 계산기'!$C$29*X$8)/'점수 계산기'!$C$27,0)</f>
        <v>-2</v>
      </c>
    </row>
    <row r="15" spans="2:24" s="216" customFormat="1" ht="21" customHeight="1" x14ac:dyDescent="0.45">
      <c r="B15" s="208"/>
      <c r="C15" s="220" t="s">
        <v>84</v>
      </c>
      <c r="D15" s="221" t="str">
        <f t="shared" si="1"/>
        <v>-</v>
      </c>
      <c r="E15" s="195" t="str">
        <f t="shared" si="0"/>
        <v>-</v>
      </c>
      <c r="F15" s="195" t="str">
        <f t="shared" si="0"/>
        <v>-</v>
      </c>
      <c r="G15" s="195" t="str">
        <f t="shared" si="0"/>
        <v>-</v>
      </c>
      <c r="H15" s="195" t="str">
        <f t="shared" si="0"/>
        <v>-</v>
      </c>
      <c r="I15" s="195" t="str">
        <f t="shared" si="0"/>
        <v>-</v>
      </c>
      <c r="J15" s="195" t="str">
        <f t="shared" si="0"/>
        <v>-</v>
      </c>
      <c r="K15" s="195" t="str">
        <f t="shared" si="0"/>
        <v>-</v>
      </c>
      <c r="L15" s="196" t="str">
        <f t="shared" si="0"/>
        <v>-</v>
      </c>
      <c r="M15" s="184"/>
      <c r="N15" s="208"/>
      <c r="O15" s="193" t="s">
        <v>84</v>
      </c>
      <c r="P15" s="202">
        <f>ROUNDUP(('수학 백분위 표'!$M12-0.5-'점수 계산기'!$C$32-'점수 계산기'!$C$29*P$8)/'점수 계산기'!$C$27,0)</f>
        <v>-15</v>
      </c>
      <c r="Q15" s="202">
        <f>ROUNDUP(('수학 백분위 표'!$M12-0.5-'점수 계산기'!$C$32-'점수 계산기'!$C$29*Q$8)/'점수 계산기'!$C$27,0)</f>
        <v>-13</v>
      </c>
      <c r="R15" s="202">
        <f>ROUNDUP(('수학 백분위 표'!$M12-0.5-'점수 계산기'!$C$32-'점수 계산기'!$C$29*R$8)/'점수 계산기'!$C$27,0)</f>
        <v>-12</v>
      </c>
      <c r="S15" s="202">
        <f>ROUNDUP(('수학 백분위 표'!$M12-0.5-'점수 계산기'!$C$32-'점수 계산기'!$C$29*S$8)/'점수 계산기'!$C$27,0)</f>
        <v>-11</v>
      </c>
      <c r="T15" s="202">
        <f>ROUNDUP(('수학 백분위 표'!$M12-0.5-'점수 계산기'!$C$32-'점수 계산기'!$C$29*T$8)/'점수 계산기'!$C$27,0)</f>
        <v>-10</v>
      </c>
      <c r="U15" s="202">
        <f>ROUNDUP(('수학 백분위 표'!$M12-0.5-'점수 계산기'!$C$32-'점수 계산기'!$C$29*U$8)/'점수 계산기'!$C$27,0)</f>
        <v>-9</v>
      </c>
      <c r="V15" s="202">
        <f>ROUNDUP(('수학 백분위 표'!$M12-0.5-'점수 계산기'!$C$32-'점수 계산기'!$C$29*V$8)/'점수 계산기'!$C$27,0)</f>
        <v>-8</v>
      </c>
      <c r="W15" s="202">
        <f>ROUNDUP(('수학 백분위 표'!$M12-0.5-'점수 계산기'!$C$32-'점수 계산기'!$C$29*W$8)/'점수 계산기'!$C$27,0)</f>
        <v>-8</v>
      </c>
      <c r="X15" s="202">
        <f>ROUNDUP(('수학 백분위 표'!$M12-0.5-'점수 계산기'!$C$32-'점수 계산기'!$C$29*X$8)/'점수 계산기'!$C$27,0)</f>
        <v>-7</v>
      </c>
    </row>
    <row r="16" spans="2:24" s="216" customFormat="1" ht="21" customHeight="1" thickBot="1" x14ac:dyDescent="0.5">
      <c r="B16" s="208"/>
      <c r="C16" s="222" t="s">
        <v>85</v>
      </c>
      <c r="D16" s="223" t="str">
        <f t="shared" si="1"/>
        <v>-</v>
      </c>
      <c r="E16" s="199" t="str">
        <f t="shared" si="0"/>
        <v>-</v>
      </c>
      <c r="F16" s="199" t="str">
        <f t="shared" si="0"/>
        <v>-</v>
      </c>
      <c r="G16" s="199" t="str">
        <f t="shared" si="0"/>
        <v>-</v>
      </c>
      <c r="H16" s="199" t="str">
        <f t="shared" si="0"/>
        <v>-</v>
      </c>
      <c r="I16" s="199" t="str">
        <f t="shared" si="0"/>
        <v>-</v>
      </c>
      <c r="J16" s="199" t="str">
        <f t="shared" si="0"/>
        <v>-</v>
      </c>
      <c r="K16" s="199" t="str">
        <f t="shared" si="0"/>
        <v>-</v>
      </c>
      <c r="L16" s="200" t="str">
        <f t="shared" si="0"/>
        <v>-</v>
      </c>
      <c r="M16" s="184"/>
      <c r="N16" s="208"/>
      <c r="O16" s="197" t="s">
        <v>85</v>
      </c>
      <c r="P16" s="202">
        <f>ROUNDUP(('수학 백분위 표'!$M13-0.5-'점수 계산기'!$C$32-'점수 계산기'!$C$29*P$8)/'점수 계산기'!$C$27,0)</f>
        <v>-19</v>
      </c>
      <c r="Q16" s="202">
        <f>ROUNDUP(('수학 백분위 표'!$M13-0.5-'점수 계산기'!$C$32-'점수 계산기'!$C$29*Q$8)/'점수 계산기'!$C$27,0)</f>
        <v>-17</v>
      </c>
      <c r="R16" s="202">
        <f>ROUNDUP(('수학 백분위 표'!$M13-0.5-'점수 계산기'!$C$32-'점수 계산기'!$C$29*R$8)/'점수 계산기'!$C$27,0)</f>
        <v>-16</v>
      </c>
      <c r="S16" s="202">
        <f>ROUNDUP(('수학 백분위 표'!$M13-0.5-'점수 계산기'!$C$32-'점수 계산기'!$C$29*S$8)/'점수 계산기'!$C$27,0)</f>
        <v>-15</v>
      </c>
      <c r="T16" s="202">
        <f>ROUNDUP(('수학 백분위 표'!$M13-0.5-'점수 계산기'!$C$32-'점수 계산기'!$C$29*T$8)/'점수 계산기'!$C$27,0)</f>
        <v>-14</v>
      </c>
      <c r="U16" s="202">
        <f>ROUNDUP(('수학 백분위 표'!$M13-0.5-'점수 계산기'!$C$32-'점수 계산기'!$C$29*U$8)/'점수 계산기'!$C$27,0)</f>
        <v>-13</v>
      </c>
      <c r="V16" s="202">
        <f>ROUNDUP(('수학 백분위 표'!$M13-0.5-'점수 계산기'!$C$32-'점수 계산기'!$C$29*V$8)/'점수 계산기'!$C$27,0)</f>
        <v>-12</v>
      </c>
      <c r="W16" s="202">
        <f>ROUNDUP(('수학 백분위 표'!$M13-0.5-'점수 계산기'!$C$32-'점수 계산기'!$C$29*W$8)/'점수 계산기'!$C$27,0)</f>
        <v>-11</v>
      </c>
      <c r="X16" s="202">
        <f>ROUNDUP(('수학 백분위 표'!$M13-0.5-'점수 계산기'!$C$32-'점수 계산기'!$C$29*X$8)/'점수 계산기'!$C$27,0)</f>
        <v>-10</v>
      </c>
    </row>
    <row r="17" spans="2:24" x14ac:dyDescent="0.45">
      <c r="B17" s="7"/>
      <c r="C17" s="80"/>
      <c r="D17" s="80"/>
      <c r="E17" s="80"/>
      <c r="F17" s="5"/>
      <c r="G17" s="5"/>
      <c r="H17" s="5"/>
      <c r="I17" s="5"/>
      <c r="J17" s="5"/>
      <c r="K17" s="5"/>
      <c r="L17" s="5"/>
      <c r="M17" s="5"/>
      <c r="N17" s="7"/>
      <c r="O17" s="80"/>
      <c r="P17" s="80"/>
      <c r="Q17" s="80"/>
      <c r="R17" s="5"/>
      <c r="S17" s="5"/>
      <c r="T17" s="5"/>
      <c r="U17" s="5"/>
      <c r="V17" s="5"/>
      <c r="W17" s="5"/>
      <c r="X17" s="5"/>
    </row>
    <row r="18" spans="2:24" ht="17.5" thickBot="1" x14ac:dyDescent="0.5">
      <c r="B18" s="7"/>
      <c r="C18" s="80"/>
      <c r="D18" s="80"/>
      <c r="E18" s="80"/>
      <c r="F18" s="5"/>
      <c r="G18" s="5"/>
      <c r="H18" s="5"/>
      <c r="I18" s="5"/>
      <c r="J18" s="5"/>
      <c r="K18" s="5"/>
      <c r="L18" s="5"/>
      <c r="M18" s="5"/>
      <c r="N18" s="7"/>
      <c r="O18" s="80"/>
      <c r="P18" s="80"/>
      <c r="Q18" s="80"/>
      <c r="R18" s="5"/>
      <c r="S18" s="5"/>
      <c r="T18" s="5"/>
      <c r="U18" s="5"/>
      <c r="V18" s="5"/>
      <c r="W18" s="5"/>
      <c r="X18" s="5"/>
    </row>
    <row r="19" spans="2:24" s="216" customFormat="1" ht="21" customHeight="1" thickBot="1" x14ac:dyDescent="0.5">
      <c r="B19" s="208"/>
      <c r="C19" s="185" t="s">
        <v>77</v>
      </c>
      <c r="D19" s="186">
        <v>16</v>
      </c>
      <c r="E19" s="187">
        <v>15</v>
      </c>
      <c r="F19" s="187">
        <v>14</v>
      </c>
      <c r="G19" s="187">
        <v>13</v>
      </c>
      <c r="H19" s="187">
        <v>12</v>
      </c>
      <c r="I19" s="187">
        <v>11</v>
      </c>
      <c r="J19" s="187">
        <v>10</v>
      </c>
      <c r="K19" s="187">
        <v>9</v>
      </c>
      <c r="L19" s="188">
        <v>8</v>
      </c>
      <c r="M19" s="184"/>
      <c r="N19" s="208"/>
      <c r="O19" s="185" t="s">
        <v>77</v>
      </c>
      <c r="P19" s="186">
        <v>16</v>
      </c>
      <c r="Q19" s="187">
        <v>15</v>
      </c>
      <c r="R19" s="187">
        <v>14</v>
      </c>
      <c r="S19" s="187">
        <v>13</v>
      </c>
      <c r="T19" s="187">
        <v>12</v>
      </c>
      <c r="U19" s="187">
        <v>11</v>
      </c>
      <c r="V19" s="187">
        <v>10</v>
      </c>
      <c r="W19" s="187">
        <v>9</v>
      </c>
      <c r="X19" s="188">
        <v>8</v>
      </c>
    </row>
    <row r="20" spans="2:24" s="216" customFormat="1" ht="21" customHeight="1" x14ac:dyDescent="0.45">
      <c r="B20" s="208"/>
      <c r="C20" s="193" t="s">
        <v>78</v>
      </c>
      <c r="D20" s="190">
        <f>IF(OR(P20&gt;74, AND(P20&lt;0, OR(D19&lt;=D$19, D19="-"))), "-", IF(P20&lt;0, D$19,IF(OR(P20=1, P20=73), P20+P$19+1, P20+P$19)))</f>
        <v>84</v>
      </c>
      <c r="E20" s="224">
        <f t="shared" ref="E20:L27" si="2">IF(OR(Q20&gt;74, AND(Q20&lt;0, OR(E19&lt;=E$19, E19="-"))), "-", IF(Q20&lt;0, E$19,IF(OR(Q20=1, Q20=73), Q20+Q$19+1, Q20+Q$19)))</f>
        <v>84</v>
      </c>
      <c r="F20" s="224">
        <f t="shared" si="2"/>
        <v>84</v>
      </c>
      <c r="G20" s="224">
        <f t="shared" si="2"/>
        <v>84</v>
      </c>
      <c r="H20" s="224">
        <f t="shared" si="2"/>
        <v>84</v>
      </c>
      <c r="I20" s="224">
        <f t="shared" si="2"/>
        <v>85</v>
      </c>
      <c r="J20" s="224">
        <f t="shared" si="2"/>
        <v>84</v>
      </c>
      <c r="K20" s="224" t="str">
        <f t="shared" si="2"/>
        <v>-</v>
      </c>
      <c r="L20" s="225" t="str">
        <f t="shared" si="2"/>
        <v>-</v>
      </c>
      <c r="M20" s="184"/>
      <c r="N20" s="208"/>
      <c r="O20" s="193" t="s">
        <v>78</v>
      </c>
      <c r="P20" s="202">
        <f>ROUNDUP(('수학 백분위 표'!$M6-0.5-'점수 계산기'!$C$32-'점수 계산기'!$C$29*P$19)/'점수 계산기'!$C$27,0)</f>
        <v>68</v>
      </c>
      <c r="Q20" s="202">
        <f>ROUNDUP(('수학 백분위 표'!$M6-0.5-'점수 계산기'!$C$32-'점수 계산기'!$C$29*Q$19)/'점수 계산기'!$C$27,0)</f>
        <v>69</v>
      </c>
      <c r="R20" s="202">
        <f>ROUNDUP(('수학 백분위 표'!$M6-0.5-'점수 계산기'!$C$32-'점수 계산기'!$C$29*R$19)/'점수 계산기'!$C$27,0)</f>
        <v>70</v>
      </c>
      <c r="S20" s="202">
        <f>ROUNDUP(('수학 백분위 표'!$M6-0.5-'점수 계산기'!$C$32-'점수 계산기'!$C$29*S$19)/'점수 계산기'!$C$27,0)</f>
        <v>71</v>
      </c>
      <c r="T20" s="202">
        <f>ROUNDUP(('수학 백분위 표'!$M6-0.5-'점수 계산기'!$C$32-'점수 계산기'!$C$29*T$19)/'점수 계산기'!$C$27,0)</f>
        <v>72</v>
      </c>
      <c r="U20" s="202">
        <f>ROUNDUP(('수학 백분위 표'!$M6-0.5-'점수 계산기'!$C$32-'점수 계산기'!$C$29*U$19)/'점수 계산기'!$C$27,0)</f>
        <v>73</v>
      </c>
      <c r="V20" s="202">
        <f>ROUNDUP(('수학 백분위 표'!$M6-0.5-'점수 계산기'!$C$32-'점수 계산기'!$C$29*V$19)/'점수 계산기'!$C$27,0)</f>
        <v>74</v>
      </c>
      <c r="W20" s="202">
        <f>ROUNDUP(('수학 백분위 표'!$M6-0.5-'점수 계산기'!$C$32-'점수 계산기'!$C$29*W$19)/'점수 계산기'!$C$27,0)</f>
        <v>75</v>
      </c>
      <c r="X20" s="202">
        <f>ROUNDUP(('수학 백분위 표'!$M6-0.5-'점수 계산기'!$C$32-'점수 계산기'!$C$29*X$19)/'점수 계산기'!$C$27,0)</f>
        <v>76</v>
      </c>
    </row>
    <row r="21" spans="2:24" s="216" customFormat="1" ht="21" customHeight="1" x14ac:dyDescent="0.45">
      <c r="B21" s="208"/>
      <c r="C21" s="193" t="s">
        <v>79</v>
      </c>
      <c r="D21" s="194">
        <f t="shared" ref="D21:D27" si="3">IF(OR(P21&gt;74, AND(P21&lt;0, OR(D20&lt;=D$19, D20="-"))), "-", IF(P21&lt;0, D$19,IF(OR(P21=1, P21=73), P21+P$19+1, P21+P$19)))</f>
        <v>76</v>
      </c>
      <c r="E21" s="202">
        <f t="shared" si="2"/>
        <v>75</v>
      </c>
      <c r="F21" s="202">
        <f t="shared" si="2"/>
        <v>75</v>
      </c>
      <c r="G21" s="202">
        <f t="shared" si="2"/>
        <v>75</v>
      </c>
      <c r="H21" s="202">
        <f t="shared" si="2"/>
        <v>75</v>
      </c>
      <c r="I21" s="202">
        <f t="shared" si="2"/>
        <v>75</v>
      </c>
      <c r="J21" s="202">
        <f t="shared" si="2"/>
        <v>75</v>
      </c>
      <c r="K21" s="202">
        <f t="shared" si="2"/>
        <v>75</v>
      </c>
      <c r="L21" s="203">
        <f t="shared" si="2"/>
        <v>75</v>
      </c>
      <c r="M21" s="184"/>
      <c r="N21" s="208"/>
      <c r="O21" s="193" t="s">
        <v>79</v>
      </c>
      <c r="P21" s="202">
        <f>ROUNDUP(('수학 백분위 표'!$M7-0.5-'점수 계산기'!$C$32-'점수 계산기'!$C$29*P$19)/'점수 계산기'!$C$27,0)</f>
        <v>60</v>
      </c>
      <c r="Q21" s="202">
        <f>ROUNDUP(('수학 백분위 표'!$M7-0.5-'점수 계산기'!$C$32-'점수 계산기'!$C$29*Q$19)/'점수 계산기'!$C$27,0)</f>
        <v>60</v>
      </c>
      <c r="R21" s="202">
        <f>ROUNDUP(('수학 백분위 표'!$M7-0.5-'점수 계산기'!$C$32-'점수 계산기'!$C$29*R$19)/'점수 계산기'!$C$27,0)</f>
        <v>61</v>
      </c>
      <c r="S21" s="202">
        <f>ROUNDUP(('수학 백분위 표'!$M7-0.5-'점수 계산기'!$C$32-'점수 계산기'!$C$29*S$19)/'점수 계산기'!$C$27,0)</f>
        <v>62</v>
      </c>
      <c r="T21" s="202">
        <f>ROUNDUP(('수학 백분위 표'!$M7-0.5-'점수 계산기'!$C$32-'점수 계산기'!$C$29*T$19)/'점수 계산기'!$C$27,0)</f>
        <v>63</v>
      </c>
      <c r="U21" s="202">
        <f>ROUNDUP(('수학 백분위 표'!$M7-0.5-'점수 계산기'!$C$32-'점수 계산기'!$C$29*U$19)/'점수 계산기'!$C$27,0)</f>
        <v>64</v>
      </c>
      <c r="V21" s="202">
        <f>ROUNDUP(('수학 백분위 표'!$M7-0.5-'점수 계산기'!$C$32-'점수 계산기'!$C$29*V$19)/'점수 계산기'!$C$27,0)</f>
        <v>65</v>
      </c>
      <c r="W21" s="202">
        <f>ROUNDUP(('수학 백분위 표'!$M7-0.5-'점수 계산기'!$C$32-'점수 계산기'!$C$29*W$19)/'점수 계산기'!$C$27,0)</f>
        <v>66</v>
      </c>
      <c r="X21" s="202">
        <f>ROUNDUP(('수학 백분위 표'!$M7-0.5-'점수 계산기'!$C$32-'점수 계산기'!$C$29*X$19)/'점수 계산기'!$C$27,0)</f>
        <v>67</v>
      </c>
    </row>
    <row r="22" spans="2:24" s="216" customFormat="1" ht="21" customHeight="1" x14ac:dyDescent="0.45">
      <c r="B22" s="208"/>
      <c r="C22" s="193" t="s">
        <v>80</v>
      </c>
      <c r="D22" s="194">
        <f t="shared" si="3"/>
        <v>64</v>
      </c>
      <c r="E22" s="202">
        <f t="shared" si="2"/>
        <v>64</v>
      </c>
      <c r="F22" s="202">
        <f t="shared" si="2"/>
        <v>64</v>
      </c>
      <c r="G22" s="202">
        <f t="shared" si="2"/>
        <v>64</v>
      </c>
      <c r="H22" s="202">
        <f t="shared" si="2"/>
        <v>64</v>
      </c>
      <c r="I22" s="202">
        <f t="shared" si="2"/>
        <v>64</v>
      </c>
      <c r="J22" s="202">
        <f t="shared" si="2"/>
        <v>64</v>
      </c>
      <c r="K22" s="202">
        <f t="shared" si="2"/>
        <v>64</v>
      </c>
      <c r="L22" s="203">
        <f t="shared" si="2"/>
        <v>64</v>
      </c>
      <c r="M22" s="184"/>
      <c r="N22" s="208"/>
      <c r="O22" s="193" t="s">
        <v>80</v>
      </c>
      <c r="P22" s="202">
        <f>ROUNDUP(('수학 백분위 표'!$M8-0.5-'점수 계산기'!$C$32-'점수 계산기'!$C$29*P$19)/'점수 계산기'!$C$27,0)</f>
        <v>48</v>
      </c>
      <c r="Q22" s="202">
        <f>ROUNDUP(('수학 백분위 표'!$M8-0.5-'점수 계산기'!$C$32-'점수 계산기'!$C$29*Q$19)/'점수 계산기'!$C$27,0)</f>
        <v>49</v>
      </c>
      <c r="R22" s="202">
        <f>ROUNDUP(('수학 백분위 표'!$M8-0.5-'점수 계산기'!$C$32-'점수 계산기'!$C$29*R$19)/'점수 계산기'!$C$27,0)</f>
        <v>50</v>
      </c>
      <c r="S22" s="202">
        <f>ROUNDUP(('수학 백분위 표'!$M8-0.5-'점수 계산기'!$C$32-'점수 계산기'!$C$29*S$19)/'점수 계산기'!$C$27,0)</f>
        <v>51</v>
      </c>
      <c r="T22" s="202">
        <f>ROUNDUP(('수학 백분위 표'!$M8-0.5-'점수 계산기'!$C$32-'점수 계산기'!$C$29*T$19)/'점수 계산기'!$C$27,0)</f>
        <v>52</v>
      </c>
      <c r="U22" s="202">
        <f>ROUNDUP(('수학 백분위 표'!$M8-0.5-'점수 계산기'!$C$32-'점수 계산기'!$C$29*U$19)/'점수 계산기'!$C$27,0)</f>
        <v>53</v>
      </c>
      <c r="V22" s="202">
        <f>ROUNDUP(('수학 백분위 표'!$M8-0.5-'점수 계산기'!$C$32-'점수 계산기'!$C$29*V$19)/'점수 계산기'!$C$27,0)</f>
        <v>54</v>
      </c>
      <c r="W22" s="202">
        <f>ROUNDUP(('수학 백분위 표'!$M8-0.5-'점수 계산기'!$C$32-'점수 계산기'!$C$29*W$19)/'점수 계산기'!$C$27,0)</f>
        <v>55</v>
      </c>
      <c r="X22" s="202">
        <f>ROUNDUP(('수학 백분위 표'!$M8-0.5-'점수 계산기'!$C$32-'점수 계산기'!$C$29*X$19)/'점수 계산기'!$C$27,0)</f>
        <v>56</v>
      </c>
    </row>
    <row r="23" spans="2:24" s="216" customFormat="1" ht="21" customHeight="1" x14ac:dyDescent="0.45">
      <c r="B23" s="208"/>
      <c r="C23" s="193" t="s">
        <v>81</v>
      </c>
      <c r="D23" s="194">
        <f t="shared" si="3"/>
        <v>51</v>
      </c>
      <c r="E23" s="202">
        <f t="shared" si="2"/>
        <v>51</v>
      </c>
      <c r="F23" s="202">
        <f t="shared" si="2"/>
        <v>51</v>
      </c>
      <c r="G23" s="202">
        <f t="shared" si="2"/>
        <v>51</v>
      </c>
      <c r="H23" s="202">
        <f t="shared" si="2"/>
        <v>51</v>
      </c>
      <c r="I23" s="202">
        <f t="shared" si="2"/>
        <v>51</v>
      </c>
      <c r="J23" s="202">
        <f t="shared" si="2"/>
        <v>50</v>
      </c>
      <c r="K23" s="202">
        <f t="shared" si="2"/>
        <v>50</v>
      </c>
      <c r="L23" s="203">
        <f t="shared" si="2"/>
        <v>50</v>
      </c>
      <c r="M23" s="184"/>
      <c r="N23" s="208"/>
      <c r="O23" s="193" t="s">
        <v>81</v>
      </c>
      <c r="P23" s="202">
        <f>ROUNDUP(('수학 백분위 표'!$M9-0.5-'점수 계산기'!$C$32-'점수 계산기'!$C$29*P$19)/'점수 계산기'!$C$27,0)</f>
        <v>35</v>
      </c>
      <c r="Q23" s="202">
        <f>ROUNDUP(('수학 백분위 표'!$M9-0.5-'점수 계산기'!$C$32-'점수 계산기'!$C$29*Q$19)/'점수 계산기'!$C$27,0)</f>
        <v>36</v>
      </c>
      <c r="R23" s="202">
        <f>ROUNDUP(('수학 백분위 표'!$M9-0.5-'점수 계산기'!$C$32-'점수 계산기'!$C$29*R$19)/'점수 계산기'!$C$27,0)</f>
        <v>37</v>
      </c>
      <c r="S23" s="202">
        <f>ROUNDUP(('수학 백분위 표'!$M9-0.5-'점수 계산기'!$C$32-'점수 계산기'!$C$29*S$19)/'점수 계산기'!$C$27,0)</f>
        <v>38</v>
      </c>
      <c r="T23" s="202">
        <f>ROUNDUP(('수학 백분위 표'!$M9-0.5-'점수 계산기'!$C$32-'점수 계산기'!$C$29*T$19)/'점수 계산기'!$C$27,0)</f>
        <v>39</v>
      </c>
      <c r="U23" s="202">
        <f>ROUNDUP(('수학 백분위 표'!$M9-0.5-'점수 계산기'!$C$32-'점수 계산기'!$C$29*U$19)/'점수 계산기'!$C$27,0)</f>
        <v>40</v>
      </c>
      <c r="V23" s="202">
        <f>ROUNDUP(('수학 백분위 표'!$M9-0.5-'점수 계산기'!$C$32-'점수 계산기'!$C$29*V$19)/'점수 계산기'!$C$27,0)</f>
        <v>40</v>
      </c>
      <c r="W23" s="202">
        <f>ROUNDUP(('수학 백분위 표'!$M9-0.5-'점수 계산기'!$C$32-'점수 계산기'!$C$29*W$19)/'점수 계산기'!$C$27,0)</f>
        <v>41</v>
      </c>
      <c r="X23" s="202">
        <f>ROUNDUP(('수학 백분위 표'!$M9-0.5-'점수 계산기'!$C$32-'점수 계산기'!$C$29*X$19)/'점수 계산기'!$C$27,0)</f>
        <v>42</v>
      </c>
    </row>
    <row r="24" spans="2:24" s="216" customFormat="1" ht="21" customHeight="1" x14ac:dyDescent="0.45">
      <c r="B24" s="208"/>
      <c r="C24" s="193" t="s">
        <v>82</v>
      </c>
      <c r="D24" s="194">
        <f t="shared" si="3"/>
        <v>32</v>
      </c>
      <c r="E24" s="202">
        <f t="shared" si="2"/>
        <v>32</v>
      </c>
      <c r="F24" s="202">
        <f t="shared" si="2"/>
        <v>32</v>
      </c>
      <c r="G24" s="202">
        <f t="shared" si="2"/>
        <v>32</v>
      </c>
      <c r="H24" s="202">
        <f t="shared" si="2"/>
        <v>32</v>
      </c>
      <c r="I24" s="202">
        <f t="shared" si="2"/>
        <v>32</v>
      </c>
      <c r="J24" s="202">
        <f t="shared" si="2"/>
        <v>32</v>
      </c>
      <c r="K24" s="202">
        <f t="shared" si="2"/>
        <v>32</v>
      </c>
      <c r="L24" s="203">
        <f t="shared" si="2"/>
        <v>32</v>
      </c>
      <c r="M24" s="184"/>
      <c r="N24" s="208"/>
      <c r="O24" s="193" t="s">
        <v>82</v>
      </c>
      <c r="P24" s="202">
        <f>ROUNDUP(('수학 백분위 표'!$M10-0.5-'점수 계산기'!$C$32-'점수 계산기'!$C$29*P$19)/'점수 계산기'!$C$27,0)</f>
        <v>16</v>
      </c>
      <c r="Q24" s="202">
        <f>ROUNDUP(('수학 백분위 표'!$M10-0.5-'점수 계산기'!$C$32-'점수 계산기'!$C$29*Q$19)/'점수 계산기'!$C$27,0)</f>
        <v>17</v>
      </c>
      <c r="R24" s="202">
        <f>ROUNDUP(('수학 백분위 표'!$M10-0.5-'점수 계산기'!$C$32-'점수 계산기'!$C$29*R$19)/'점수 계산기'!$C$27,0)</f>
        <v>18</v>
      </c>
      <c r="S24" s="202">
        <f>ROUNDUP(('수학 백분위 표'!$M10-0.5-'점수 계산기'!$C$32-'점수 계산기'!$C$29*S$19)/'점수 계산기'!$C$27,0)</f>
        <v>19</v>
      </c>
      <c r="T24" s="202">
        <f>ROUNDUP(('수학 백분위 표'!$M10-0.5-'점수 계산기'!$C$32-'점수 계산기'!$C$29*T$19)/'점수 계산기'!$C$27,0)</f>
        <v>20</v>
      </c>
      <c r="U24" s="202">
        <f>ROUNDUP(('수학 백분위 표'!$M10-0.5-'점수 계산기'!$C$32-'점수 계산기'!$C$29*U$19)/'점수 계산기'!$C$27,0)</f>
        <v>21</v>
      </c>
      <c r="V24" s="202">
        <f>ROUNDUP(('수학 백분위 표'!$M10-0.5-'점수 계산기'!$C$32-'점수 계산기'!$C$29*V$19)/'점수 계산기'!$C$27,0)</f>
        <v>22</v>
      </c>
      <c r="W24" s="202">
        <f>ROUNDUP(('수학 백분위 표'!$M10-0.5-'점수 계산기'!$C$32-'점수 계산기'!$C$29*W$19)/'점수 계산기'!$C$27,0)</f>
        <v>23</v>
      </c>
      <c r="X24" s="202">
        <f>ROUNDUP(('수학 백분위 표'!$M10-0.5-'점수 계산기'!$C$32-'점수 계산기'!$C$29*X$19)/'점수 계산기'!$C$27,0)</f>
        <v>24</v>
      </c>
    </row>
    <row r="25" spans="2:24" s="216" customFormat="1" ht="21" customHeight="1" x14ac:dyDescent="0.45">
      <c r="B25" s="208"/>
      <c r="C25" s="193" t="s">
        <v>83</v>
      </c>
      <c r="D25" s="194">
        <f t="shared" si="3"/>
        <v>16</v>
      </c>
      <c r="E25" s="202">
        <f t="shared" si="2"/>
        <v>17</v>
      </c>
      <c r="F25" s="202">
        <f t="shared" si="2"/>
        <v>16</v>
      </c>
      <c r="G25" s="202">
        <f t="shared" si="2"/>
        <v>16</v>
      </c>
      <c r="H25" s="202">
        <f t="shared" si="2"/>
        <v>16</v>
      </c>
      <c r="I25" s="202">
        <f t="shared" si="2"/>
        <v>16</v>
      </c>
      <c r="J25" s="202">
        <f t="shared" si="2"/>
        <v>16</v>
      </c>
      <c r="K25" s="202">
        <f t="shared" si="2"/>
        <v>16</v>
      </c>
      <c r="L25" s="203">
        <f t="shared" si="2"/>
        <v>16</v>
      </c>
      <c r="M25" s="184"/>
      <c r="N25" s="208"/>
      <c r="O25" s="193" t="s">
        <v>83</v>
      </c>
      <c r="P25" s="202">
        <f>ROUNDUP(('수학 백분위 표'!$M11-0.5-'점수 계산기'!$C$32-'점수 계산기'!$C$29*P$19)/'점수 계산기'!$C$27,0)</f>
        <v>-1</v>
      </c>
      <c r="Q25" s="202">
        <f>ROUNDUP(('수학 백분위 표'!$M11-0.5-'점수 계산기'!$C$32-'점수 계산기'!$C$29*Q$19)/'점수 계산기'!$C$27,0)</f>
        <v>1</v>
      </c>
      <c r="R25" s="202">
        <f>ROUNDUP(('수학 백분위 표'!$M11-0.5-'점수 계산기'!$C$32-'점수 계산기'!$C$29*R$19)/'점수 계산기'!$C$27,0)</f>
        <v>2</v>
      </c>
      <c r="S25" s="202">
        <f>ROUNDUP(('수학 백분위 표'!$M11-0.5-'점수 계산기'!$C$32-'점수 계산기'!$C$29*S$19)/'점수 계산기'!$C$27,0)</f>
        <v>3</v>
      </c>
      <c r="T25" s="202">
        <f>ROUNDUP(('수학 백분위 표'!$M11-0.5-'점수 계산기'!$C$32-'점수 계산기'!$C$29*T$19)/'점수 계산기'!$C$27,0)</f>
        <v>4</v>
      </c>
      <c r="U25" s="202">
        <f>ROUNDUP(('수학 백분위 표'!$M11-0.5-'점수 계산기'!$C$32-'점수 계산기'!$C$29*U$19)/'점수 계산기'!$C$27,0)</f>
        <v>5</v>
      </c>
      <c r="V25" s="202">
        <f>ROUNDUP(('수학 백분위 표'!$M11-0.5-'점수 계산기'!$C$32-'점수 계산기'!$C$29*V$19)/'점수 계산기'!$C$27,0)</f>
        <v>6</v>
      </c>
      <c r="W25" s="202">
        <f>ROUNDUP(('수학 백분위 표'!$M11-0.5-'점수 계산기'!$C$32-'점수 계산기'!$C$29*W$19)/'점수 계산기'!$C$27,0)</f>
        <v>7</v>
      </c>
      <c r="X25" s="202">
        <f>ROUNDUP(('수학 백분위 표'!$M11-0.5-'점수 계산기'!$C$32-'점수 계산기'!$C$29*X$19)/'점수 계산기'!$C$27,0)</f>
        <v>8</v>
      </c>
    </row>
    <row r="26" spans="2:24" s="216" customFormat="1" ht="21" customHeight="1" x14ac:dyDescent="0.45">
      <c r="B26" s="208"/>
      <c r="C26" s="193" t="s">
        <v>84</v>
      </c>
      <c r="D26" s="194" t="str">
        <f t="shared" si="3"/>
        <v>-</v>
      </c>
      <c r="E26" s="202">
        <f t="shared" si="2"/>
        <v>15</v>
      </c>
      <c r="F26" s="202">
        <f t="shared" si="2"/>
        <v>14</v>
      </c>
      <c r="G26" s="202">
        <f t="shared" si="2"/>
        <v>13</v>
      </c>
      <c r="H26" s="202">
        <f t="shared" si="2"/>
        <v>12</v>
      </c>
      <c r="I26" s="202">
        <f t="shared" si="2"/>
        <v>11</v>
      </c>
      <c r="J26" s="202">
        <f t="shared" si="2"/>
        <v>12</v>
      </c>
      <c r="K26" s="202">
        <f t="shared" si="2"/>
        <v>11</v>
      </c>
      <c r="L26" s="203">
        <f t="shared" si="2"/>
        <v>11</v>
      </c>
      <c r="M26" s="184"/>
      <c r="N26" s="208"/>
      <c r="O26" s="193" t="s">
        <v>84</v>
      </c>
      <c r="P26" s="202">
        <f>ROUNDUP(('수학 백분위 표'!$M12-0.5-'점수 계산기'!$C$32-'점수 계산기'!$C$29*P$19)/'점수 계산기'!$C$27,0)</f>
        <v>-6</v>
      </c>
      <c r="Q26" s="202">
        <f>ROUNDUP(('수학 백분위 표'!$M12-0.5-'점수 계산기'!$C$32-'점수 계산기'!$C$29*Q$19)/'점수 계산기'!$C$27,0)</f>
        <v>-5</v>
      </c>
      <c r="R26" s="202">
        <f>ROUNDUP(('수학 백분위 표'!$M12-0.5-'점수 계산기'!$C$32-'점수 계산기'!$C$29*R$19)/'점수 계산기'!$C$27,0)</f>
        <v>-4</v>
      </c>
      <c r="S26" s="202">
        <f>ROUNDUP(('수학 백분위 표'!$M12-0.5-'점수 계산기'!$C$32-'점수 계산기'!$C$29*S$19)/'점수 계산기'!$C$27,0)</f>
        <v>-3</v>
      </c>
      <c r="T26" s="202">
        <f>ROUNDUP(('수학 백분위 표'!$M12-0.5-'점수 계산기'!$C$32-'점수 계산기'!$C$29*T$19)/'점수 계산기'!$C$27,0)</f>
        <v>-2</v>
      </c>
      <c r="U26" s="202">
        <f>ROUNDUP(('수학 백분위 표'!$M12-0.5-'점수 계산기'!$C$32-'점수 계산기'!$C$29*U$19)/'점수 계산기'!$C$27,0)</f>
        <v>-1</v>
      </c>
      <c r="V26" s="202">
        <f>ROUNDUP(('수학 백분위 표'!$M12-0.5-'점수 계산기'!$C$32-'점수 계산기'!$C$29*V$19)/'점수 계산기'!$C$27,0)</f>
        <v>1</v>
      </c>
      <c r="W26" s="202">
        <f>ROUNDUP(('수학 백분위 표'!$M12-0.5-'점수 계산기'!$C$32-'점수 계산기'!$C$29*W$19)/'점수 계산기'!$C$27,0)</f>
        <v>2</v>
      </c>
      <c r="X26" s="202">
        <f>ROUNDUP(('수학 백분위 표'!$M12-0.5-'점수 계산기'!$C$32-'점수 계산기'!$C$29*X$19)/'점수 계산기'!$C$27,0)</f>
        <v>3</v>
      </c>
    </row>
    <row r="27" spans="2:24" s="216" customFormat="1" ht="21" customHeight="1" thickBot="1" x14ac:dyDescent="0.5">
      <c r="B27" s="208"/>
      <c r="C27" s="197" t="s">
        <v>85</v>
      </c>
      <c r="D27" s="198" t="str">
        <f t="shared" si="3"/>
        <v>-</v>
      </c>
      <c r="E27" s="226" t="str">
        <f t="shared" si="2"/>
        <v>-</v>
      </c>
      <c r="F27" s="226" t="str">
        <f t="shared" si="2"/>
        <v>-</v>
      </c>
      <c r="G27" s="226" t="str">
        <f t="shared" si="2"/>
        <v>-</v>
      </c>
      <c r="H27" s="226" t="str">
        <f t="shared" si="2"/>
        <v>-</v>
      </c>
      <c r="I27" s="226" t="str">
        <f t="shared" si="2"/>
        <v>-</v>
      </c>
      <c r="J27" s="226">
        <f t="shared" si="2"/>
        <v>10</v>
      </c>
      <c r="K27" s="226">
        <f t="shared" si="2"/>
        <v>9</v>
      </c>
      <c r="L27" s="227">
        <f t="shared" si="2"/>
        <v>8</v>
      </c>
      <c r="M27" s="184"/>
      <c r="N27" s="208"/>
      <c r="O27" s="197" t="s">
        <v>85</v>
      </c>
      <c r="P27" s="202">
        <f>ROUNDUP(('수학 백분위 표'!$M13-0.5-'점수 계산기'!$C$32-'점수 계산기'!$C$29*P$19)/'점수 계산기'!$C$27,0)</f>
        <v>-9</v>
      </c>
      <c r="Q27" s="202">
        <f>ROUNDUP(('수학 백분위 표'!$M13-0.5-'점수 계산기'!$C$32-'점수 계산기'!$C$29*Q$19)/'점수 계산기'!$C$27,0)</f>
        <v>-8</v>
      </c>
      <c r="R27" s="202">
        <f>ROUNDUP(('수학 백분위 표'!$M13-0.5-'점수 계산기'!$C$32-'점수 계산기'!$C$29*R$19)/'점수 계산기'!$C$27,0)</f>
        <v>-7</v>
      </c>
      <c r="S27" s="202">
        <f>ROUNDUP(('수학 백분위 표'!$M13-0.5-'점수 계산기'!$C$32-'점수 계산기'!$C$29*S$19)/'점수 계산기'!$C$27,0)</f>
        <v>-7</v>
      </c>
      <c r="T27" s="202">
        <f>ROUNDUP(('수학 백분위 표'!$M13-0.5-'점수 계산기'!$C$32-'점수 계산기'!$C$29*T$19)/'점수 계산기'!$C$27,0)</f>
        <v>-6</v>
      </c>
      <c r="U27" s="202">
        <f>ROUNDUP(('수학 백분위 표'!$M13-0.5-'점수 계산기'!$C$32-'점수 계산기'!$C$29*U$19)/'점수 계산기'!$C$27,0)</f>
        <v>-5</v>
      </c>
      <c r="V27" s="202">
        <f>ROUNDUP(('수학 백분위 표'!$M13-0.5-'점수 계산기'!$C$32-'점수 계산기'!$C$29*V$19)/'점수 계산기'!$C$27,0)</f>
        <v>-4</v>
      </c>
      <c r="W27" s="202">
        <f>ROUNDUP(('수학 백분위 표'!$M13-0.5-'점수 계산기'!$C$32-'점수 계산기'!$C$29*W$19)/'점수 계산기'!$C$27,0)</f>
        <v>-3</v>
      </c>
      <c r="X27" s="202">
        <f>ROUNDUP(('수학 백분위 표'!$M13-0.5-'점수 계산기'!$C$32-'점수 계산기'!$C$29*X$19)/'점수 계산기'!$C$27,0)</f>
        <v>-2</v>
      </c>
    </row>
    <row r="28" spans="2:24" x14ac:dyDescent="0.45">
      <c r="B28" s="7"/>
      <c r="C28" s="80"/>
      <c r="D28" s="80"/>
      <c r="E28" s="80"/>
      <c r="F28" s="5"/>
      <c r="G28" s="5"/>
      <c r="H28" s="5"/>
      <c r="I28" s="5"/>
      <c r="J28" s="5"/>
      <c r="K28" s="5"/>
      <c r="L28" s="5"/>
      <c r="M28" s="5"/>
      <c r="N28" s="7"/>
      <c r="O28" s="80"/>
      <c r="P28" s="80"/>
      <c r="Q28" s="80"/>
      <c r="R28" s="5"/>
      <c r="S28" s="5"/>
      <c r="T28" s="5"/>
      <c r="U28" s="5"/>
      <c r="V28" s="5"/>
      <c r="W28" s="5"/>
      <c r="X28" s="5"/>
    </row>
    <row r="29" spans="2:24" ht="17.5" thickBot="1" x14ac:dyDescent="0.5">
      <c r="B29" s="7"/>
      <c r="C29" s="80"/>
      <c r="D29" s="80"/>
      <c r="E29" s="80"/>
      <c r="F29" s="5"/>
      <c r="G29" s="5"/>
      <c r="H29" s="5"/>
      <c r="I29" s="5"/>
      <c r="J29" s="5"/>
      <c r="K29" s="5"/>
      <c r="L29" s="5"/>
      <c r="M29" s="5"/>
      <c r="N29" s="7"/>
      <c r="O29" s="80"/>
      <c r="P29" s="80"/>
      <c r="Q29" s="80"/>
      <c r="R29" s="5"/>
      <c r="S29" s="5"/>
      <c r="T29" s="5"/>
      <c r="U29" s="5"/>
      <c r="V29" s="5"/>
      <c r="W29" s="5"/>
      <c r="X29" s="5"/>
    </row>
    <row r="30" spans="2:24" s="216" customFormat="1" ht="21" customHeight="1" thickBot="1" x14ac:dyDescent="0.5">
      <c r="B30" s="208"/>
      <c r="C30" s="185" t="s">
        <v>77</v>
      </c>
      <c r="D30" s="186">
        <v>7</v>
      </c>
      <c r="E30" s="187">
        <v>6</v>
      </c>
      <c r="F30" s="187">
        <v>5</v>
      </c>
      <c r="G30" s="187">
        <v>4</v>
      </c>
      <c r="H30" s="187">
        <v>3</v>
      </c>
      <c r="I30" s="187">
        <v>2</v>
      </c>
      <c r="J30" s="188">
        <v>0</v>
      </c>
      <c r="K30" s="208"/>
      <c r="L30" s="208"/>
      <c r="M30" s="208"/>
      <c r="N30" s="208"/>
      <c r="O30" s="185" t="s">
        <v>77</v>
      </c>
      <c r="P30" s="186">
        <v>7</v>
      </c>
      <c r="Q30" s="187">
        <v>6</v>
      </c>
      <c r="R30" s="187">
        <v>5</v>
      </c>
      <c r="S30" s="187">
        <v>4</v>
      </c>
      <c r="T30" s="187">
        <v>3</v>
      </c>
      <c r="U30" s="187">
        <v>2</v>
      </c>
      <c r="V30" s="188">
        <v>0</v>
      </c>
      <c r="W30" s="208"/>
      <c r="X30" s="208"/>
    </row>
    <row r="31" spans="2:24" s="216" customFormat="1" ht="21" customHeight="1" x14ac:dyDescent="0.45">
      <c r="B31" s="208"/>
      <c r="C31" s="201" t="s">
        <v>78</v>
      </c>
      <c r="D31" s="190" t="str">
        <f>IF(OR(P31&gt;74, AND(P31&lt;0, OR(D30&lt;=D$30, D30="-"))), "-", IF(P31&lt;0, D$30,IF(OR(P31=1, P31=73), P31+P$30+1, P31+P$30)))</f>
        <v>-</v>
      </c>
      <c r="E31" s="224" t="str">
        <f t="shared" ref="E31:J38" si="4">IF(OR(Q31&gt;74, AND(Q31&lt;0, OR(E30&lt;=E$30, E30="-"))), "-", IF(Q31&lt;0, E$30,IF(OR(Q31=1, Q31=73), Q31+Q$30+1, Q31+Q$30)))</f>
        <v>-</v>
      </c>
      <c r="F31" s="224" t="str">
        <f t="shared" si="4"/>
        <v>-</v>
      </c>
      <c r="G31" s="224" t="str">
        <f t="shared" si="4"/>
        <v>-</v>
      </c>
      <c r="H31" s="224" t="str">
        <f t="shared" si="4"/>
        <v>-</v>
      </c>
      <c r="I31" s="224" t="str">
        <f t="shared" si="4"/>
        <v>-</v>
      </c>
      <c r="J31" s="225" t="str">
        <f t="shared" si="4"/>
        <v>-</v>
      </c>
      <c r="K31" s="208"/>
      <c r="L31" s="208"/>
      <c r="M31" s="208"/>
      <c r="N31" s="208"/>
      <c r="O31" s="201" t="s">
        <v>78</v>
      </c>
      <c r="P31" s="202">
        <f>ROUNDUP(('수학 백분위 표'!$M6-0.5-'점수 계산기'!$C$32-'점수 계산기'!$C$29*P$30)/'점수 계산기'!$C$27,0)</f>
        <v>77</v>
      </c>
      <c r="Q31" s="202">
        <f>ROUNDUP(('수학 백분위 표'!$M6-0.5-'점수 계산기'!$C$32-'점수 계산기'!$C$29*Q$30)/'점수 계산기'!$C$27,0)</f>
        <v>78</v>
      </c>
      <c r="R31" s="202">
        <f>ROUNDUP(('수학 백분위 표'!$M6-0.5-'점수 계산기'!$C$32-'점수 계산기'!$C$29*R$30)/'점수 계산기'!$C$27,0)</f>
        <v>79</v>
      </c>
      <c r="S31" s="202">
        <f>ROUNDUP(('수학 백분위 표'!$M6-0.5-'점수 계산기'!$C$32-'점수 계산기'!$C$29*S$30)/'점수 계산기'!$C$27,0)</f>
        <v>79</v>
      </c>
      <c r="T31" s="202">
        <f>ROUNDUP(('수학 백분위 표'!$M6-0.5-'점수 계산기'!$C$32-'점수 계산기'!$C$29*T$30)/'점수 계산기'!$C$27,0)</f>
        <v>80</v>
      </c>
      <c r="U31" s="202">
        <f>ROUNDUP(('수학 백분위 표'!$M6-0.5-'점수 계산기'!$C$32-'점수 계산기'!$C$29*U$30)/'점수 계산기'!$C$27,0)</f>
        <v>81</v>
      </c>
      <c r="V31" s="202">
        <f>ROUNDUP(('수학 백분위 표'!$M6-0.5-'점수 계산기'!$C$32-'점수 계산기'!$C$29*V$30)/'점수 계산기'!$C$27,0)</f>
        <v>83</v>
      </c>
      <c r="W31" s="208"/>
      <c r="X31" s="208"/>
    </row>
    <row r="32" spans="2:24" s="216" customFormat="1" ht="21" customHeight="1" x14ac:dyDescent="0.45">
      <c r="B32" s="208"/>
      <c r="C32" s="193" t="s">
        <v>79</v>
      </c>
      <c r="D32" s="194">
        <f t="shared" ref="D32:D38" si="5">IF(OR(P32&gt;74, AND(P32&lt;0, OR(D31&lt;=D$30, D31="-"))), "-", IF(P32&lt;0, D$30,IF(OR(P32=1, P32=73), P32+P$30+1, P32+P$30)))</f>
        <v>75</v>
      </c>
      <c r="E32" s="202">
        <f t="shared" si="4"/>
        <v>75</v>
      </c>
      <c r="F32" s="202">
        <f t="shared" si="4"/>
        <v>75</v>
      </c>
      <c r="G32" s="202">
        <f t="shared" si="4"/>
        <v>75</v>
      </c>
      <c r="H32" s="202">
        <f t="shared" si="4"/>
        <v>75</v>
      </c>
      <c r="I32" s="202">
        <f t="shared" si="4"/>
        <v>76</v>
      </c>
      <c r="J32" s="203" t="str">
        <f t="shared" si="4"/>
        <v>-</v>
      </c>
      <c r="K32" s="208"/>
      <c r="L32" s="208"/>
      <c r="M32" s="208"/>
      <c r="N32" s="208"/>
      <c r="O32" s="193" t="s">
        <v>79</v>
      </c>
      <c r="P32" s="202">
        <f>ROUNDUP(('수학 백분위 표'!$M7-0.5-'점수 계산기'!$C$32-'점수 계산기'!$C$29*P$30)/'점수 계산기'!$C$27,0)</f>
        <v>68</v>
      </c>
      <c r="Q32" s="202">
        <f>ROUNDUP(('수학 백분위 표'!$M7-0.5-'점수 계산기'!$C$32-'점수 계산기'!$C$29*Q$30)/'점수 계산기'!$C$27,0)</f>
        <v>69</v>
      </c>
      <c r="R32" s="202">
        <f>ROUNDUP(('수학 백분위 표'!$M7-0.5-'점수 계산기'!$C$32-'점수 계산기'!$C$29*R$30)/'점수 계산기'!$C$27,0)</f>
        <v>70</v>
      </c>
      <c r="S32" s="202">
        <f>ROUNDUP(('수학 백분위 표'!$M7-0.5-'점수 계산기'!$C$32-'점수 계산기'!$C$29*S$30)/'점수 계산기'!$C$27,0)</f>
        <v>71</v>
      </c>
      <c r="T32" s="202">
        <f>ROUNDUP(('수학 백분위 표'!$M7-0.5-'점수 계산기'!$C$32-'점수 계산기'!$C$29*T$30)/'점수 계산기'!$C$27,0)</f>
        <v>72</v>
      </c>
      <c r="U32" s="202">
        <f>ROUNDUP(('수학 백분위 표'!$M7-0.5-'점수 계산기'!$C$32-'점수 계산기'!$C$29*U$30)/'점수 계산기'!$C$27,0)</f>
        <v>73</v>
      </c>
      <c r="V32" s="202">
        <f>ROUNDUP(('수학 백분위 표'!$M7-0.5-'점수 계산기'!$C$32-'점수 계산기'!$C$29*V$30)/'점수 계산기'!$C$27,0)</f>
        <v>75</v>
      </c>
      <c r="W32" s="208"/>
      <c r="X32" s="208"/>
    </row>
    <row r="33" spans="2:24" s="216" customFormat="1" ht="21" customHeight="1" x14ac:dyDescent="0.45">
      <c r="B33" s="208"/>
      <c r="C33" s="193" t="s">
        <v>80</v>
      </c>
      <c r="D33" s="194">
        <f t="shared" si="5"/>
        <v>64</v>
      </c>
      <c r="E33" s="202">
        <f t="shared" si="4"/>
        <v>64</v>
      </c>
      <c r="F33" s="202">
        <f t="shared" si="4"/>
        <v>64</v>
      </c>
      <c r="G33" s="202">
        <f t="shared" si="4"/>
        <v>64</v>
      </c>
      <c r="H33" s="202">
        <f t="shared" si="4"/>
        <v>64</v>
      </c>
      <c r="I33" s="202">
        <f t="shared" si="4"/>
        <v>64</v>
      </c>
      <c r="J33" s="203">
        <f t="shared" si="4"/>
        <v>63</v>
      </c>
      <c r="K33" s="208"/>
      <c r="L33" s="208"/>
      <c r="M33" s="208"/>
      <c r="N33" s="208"/>
      <c r="O33" s="193" t="s">
        <v>80</v>
      </c>
      <c r="P33" s="202">
        <f>ROUNDUP(('수학 백분위 표'!$M8-0.5-'점수 계산기'!$C$32-'점수 계산기'!$C$29*P$30)/'점수 계산기'!$C$27,0)</f>
        <v>57</v>
      </c>
      <c r="Q33" s="202">
        <f>ROUNDUP(('수학 백분위 표'!$M8-0.5-'점수 계산기'!$C$32-'점수 계산기'!$C$29*Q$30)/'점수 계산기'!$C$27,0)</f>
        <v>58</v>
      </c>
      <c r="R33" s="202">
        <f>ROUNDUP(('수학 백분위 표'!$M8-0.5-'점수 계산기'!$C$32-'점수 계산기'!$C$29*R$30)/'점수 계산기'!$C$27,0)</f>
        <v>59</v>
      </c>
      <c r="S33" s="202">
        <f>ROUNDUP(('수학 백분위 표'!$M8-0.5-'점수 계산기'!$C$32-'점수 계산기'!$C$29*S$30)/'점수 계산기'!$C$27,0)</f>
        <v>60</v>
      </c>
      <c r="T33" s="202">
        <f>ROUNDUP(('수학 백분위 표'!$M8-0.5-'점수 계산기'!$C$32-'점수 계산기'!$C$29*T$30)/'점수 계산기'!$C$27,0)</f>
        <v>61</v>
      </c>
      <c r="U33" s="202">
        <f>ROUNDUP(('수학 백분위 표'!$M8-0.5-'점수 계산기'!$C$32-'점수 계산기'!$C$29*U$30)/'점수 계산기'!$C$27,0)</f>
        <v>62</v>
      </c>
      <c r="V33" s="202">
        <f>ROUNDUP(('수학 백분위 표'!$M8-0.5-'점수 계산기'!$C$32-'점수 계산기'!$C$29*V$30)/'점수 계산기'!$C$27,0)</f>
        <v>63</v>
      </c>
      <c r="W33" s="208"/>
      <c r="X33" s="208"/>
    </row>
    <row r="34" spans="2:24" s="216" customFormat="1" ht="21" customHeight="1" x14ac:dyDescent="0.45">
      <c r="B34" s="208"/>
      <c r="C34" s="193" t="s">
        <v>81</v>
      </c>
      <c r="D34" s="194">
        <f t="shared" si="5"/>
        <v>50</v>
      </c>
      <c r="E34" s="202">
        <f t="shared" si="4"/>
        <v>50</v>
      </c>
      <c r="F34" s="202">
        <f t="shared" si="4"/>
        <v>50</v>
      </c>
      <c r="G34" s="202">
        <f t="shared" si="4"/>
        <v>50</v>
      </c>
      <c r="H34" s="202">
        <f t="shared" si="4"/>
        <v>50</v>
      </c>
      <c r="I34" s="202">
        <f t="shared" si="4"/>
        <v>50</v>
      </c>
      <c r="J34" s="203">
        <f t="shared" si="4"/>
        <v>50</v>
      </c>
      <c r="K34" s="208"/>
      <c r="L34" s="208"/>
      <c r="M34" s="208"/>
      <c r="N34" s="208"/>
      <c r="O34" s="193" t="s">
        <v>81</v>
      </c>
      <c r="P34" s="202">
        <f>ROUNDUP(('수학 백분위 표'!$M9-0.5-'점수 계산기'!$C$32-'점수 계산기'!$C$29*P$30)/'점수 계산기'!$C$27,0)</f>
        <v>43</v>
      </c>
      <c r="Q34" s="202">
        <f>ROUNDUP(('수학 백분위 표'!$M9-0.5-'점수 계산기'!$C$32-'점수 계산기'!$C$29*Q$30)/'점수 계산기'!$C$27,0)</f>
        <v>44</v>
      </c>
      <c r="R34" s="202">
        <f>ROUNDUP(('수학 백분위 표'!$M9-0.5-'점수 계산기'!$C$32-'점수 계산기'!$C$29*R$30)/'점수 계산기'!$C$27,0)</f>
        <v>45</v>
      </c>
      <c r="S34" s="202">
        <f>ROUNDUP(('수학 백분위 표'!$M9-0.5-'점수 계산기'!$C$32-'점수 계산기'!$C$29*S$30)/'점수 계산기'!$C$27,0)</f>
        <v>46</v>
      </c>
      <c r="T34" s="202">
        <f>ROUNDUP(('수학 백분위 표'!$M9-0.5-'점수 계산기'!$C$32-'점수 계산기'!$C$29*T$30)/'점수 계산기'!$C$27,0)</f>
        <v>47</v>
      </c>
      <c r="U34" s="202">
        <f>ROUNDUP(('수학 백분위 표'!$M9-0.5-'점수 계산기'!$C$32-'점수 계산기'!$C$29*U$30)/'점수 계산기'!$C$27,0)</f>
        <v>48</v>
      </c>
      <c r="V34" s="202">
        <f>ROUNDUP(('수학 백분위 표'!$M9-0.5-'점수 계산기'!$C$32-'점수 계산기'!$C$29*V$30)/'점수 계산기'!$C$27,0)</f>
        <v>50</v>
      </c>
      <c r="W34" s="208"/>
      <c r="X34" s="208"/>
    </row>
    <row r="35" spans="2:24" s="216" customFormat="1" ht="21" customHeight="1" x14ac:dyDescent="0.45">
      <c r="B35" s="208"/>
      <c r="C35" s="193" t="s">
        <v>82</v>
      </c>
      <c r="D35" s="194">
        <f t="shared" si="5"/>
        <v>32</v>
      </c>
      <c r="E35" s="202">
        <f t="shared" si="4"/>
        <v>32</v>
      </c>
      <c r="F35" s="202">
        <f t="shared" si="4"/>
        <v>32</v>
      </c>
      <c r="G35" s="202">
        <f t="shared" si="4"/>
        <v>32</v>
      </c>
      <c r="H35" s="202">
        <f t="shared" si="4"/>
        <v>32</v>
      </c>
      <c r="I35" s="202">
        <f t="shared" si="4"/>
        <v>31</v>
      </c>
      <c r="J35" s="203">
        <f t="shared" si="4"/>
        <v>31</v>
      </c>
      <c r="K35" s="208"/>
      <c r="L35" s="208"/>
      <c r="M35" s="208"/>
      <c r="N35" s="208"/>
      <c r="O35" s="193" t="s">
        <v>82</v>
      </c>
      <c r="P35" s="202">
        <f>ROUNDUP(('수학 백분위 표'!$M10-0.5-'점수 계산기'!$C$32-'점수 계산기'!$C$29*P$30)/'점수 계산기'!$C$27,0)</f>
        <v>25</v>
      </c>
      <c r="Q35" s="202">
        <f>ROUNDUP(('수학 백분위 표'!$M10-0.5-'점수 계산기'!$C$32-'점수 계산기'!$C$29*Q$30)/'점수 계산기'!$C$27,0)</f>
        <v>26</v>
      </c>
      <c r="R35" s="202">
        <f>ROUNDUP(('수학 백분위 표'!$M10-0.5-'점수 계산기'!$C$32-'점수 계산기'!$C$29*R$30)/'점수 계산기'!$C$27,0)</f>
        <v>27</v>
      </c>
      <c r="S35" s="202">
        <f>ROUNDUP(('수학 백분위 표'!$M10-0.5-'점수 계산기'!$C$32-'점수 계산기'!$C$29*S$30)/'점수 계산기'!$C$27,0)</f>
        <v>28</v>
      </c>
      <c r="T35" s="202">
        <f>ROUNDUP(('수학 백분위 표'!$M10-0.5-'점수 계산기'!$C$32-'점수 계산기'!$C$29*T$30)/'점수 계산기'!$C$27,0)</f>
        <v>29</v>
      </c>
      <c r="U35" s="202">
        <f>ROUNDUP(('수학 백분위 표'!$M10-0.5-'점수 계산기'!$C$32-'점수 계산기'!$C$29*U$30)/'점수 계산기'!$C$27,0)</f>
        <v>29</v>
      </c>
      <c r="V35" s="202">
        <f>ROUNDUP(('수학 백분위 표'!$M10-0.5-'점수 계산기'!$C$32-'점수 계산기'!$C$29*V$30)/'점수 계산기'!$C$27,0)</f>
        <v>31</v>
      </c>
      <c r="W35" s="208"/>
      <c r="X35" s="208"/>
    </row>
    <row r="36" spans="2:24" s="216" customFormat="1" ht="21" customHeight="1" x14ac:dyDescent="0.45">
      <c r="B36" s="208"/>
      <c r="C36" s="193" t="s">
        <v>83</v>
      </c>
      <c r="D36" s="194">
        <f t="shared" si="5"/>
        <v>16</v>
      </c>
      <c r="E36" s="202">
        <f t="shared" si="4"/>
        <v>16</v>
      </c>
      <c r="F36" s="202">
        <f t="shared" si="4"/>
        <v>16</v>
      </c>
      <c r="G36" s="202">
        <f t="shared" si="4"/>
        <v>16</v>
      </c>
      <c r="H36" s="202">
        <f t="shared" si="4"/>
        <v>15</v>
      </c>
      <c r="I36" s="202">
        <f t="shared" si="4"/>
        <v>15</v>
      </c>
      <c r="J36" s="203">
        <f t="shared" si="4"/>
        <v>15</v>
      </c>
      <c r="K36" s="208"/>
      <c r="L36" s="208"/>
      <c r="M36" s="208"/>
      <c r="N36" s="208"/>
      <c r="O36" s="193" t="s">
        <v>83</v>
      </c>
      <c r="P36" s="202">
        <f>ROUNDUP(('수학 백분위 표'!$M11-0.5-'점수 계산기'!$C$32-'점수 계산기'!$C$29*P$30)/'점수 계산기'!$C$27,0)</f>
        <v>9</v>
      </c>
      <c r="Q36" s="202">
        <f>ROUNDUP(('수학 백분위 표'!$M11-0.5-'점수 계산기'!$C$32-'점수 계산기'!$C$29*Q$30)/'점수 계산기'!$C$27,0)</f>
        <v>10</v>
      </c>
      <c r="R36" s="202">
        <f>ROUNDUP(('수학 백분위 표'!$M11-0.5-'점수 계산기'!$C$32-'점수 계산기'!$C$29*R$30)/'점수 계산기'!$C$27,0)</f>
        <v>11</v>
      </c>
      <c r="S36" s="202">
        <f>ROUNDUP(('수학 백분위 표'!$M11-0.5-'점수 계산기'!$C$32-'점수 계산기'!$C$29*S$30)/'점수 계산기'!$C$27,0)</f>
        <v>12</v>
      </c>
      <c r="T36" s="202">
        <f>ROUNDUP(('수학 백분위 표'!$M11-0.5-'점수 계산기'!$C$32-'점수 계산기'!$C$29*T$30)/'점수 계산기'!$C$27,0)</f>
        <v>12</v>
      </c>
      <c r="U36" s="202">
        <f>ROUNDUP(('수학 백분위 표'!$M11-0.5-'점수 계산기'!$C$32-'점수 계산기'!$C$29*U$30)/'점수 계산기'!$C$27,0)</f>
        <v>13</v>
      </c>
      <c r="V36" s="202">
        <f>ROUNDUP(('수학 백분위 표'!$M11-0.5-'점수 계산기'!$C$32-'점수 계산기'!$C$29*V$30)/'점수 계산기'!$C$27,0)</f>
        <v>15</v>
      </c>
      <c r="W36" s="208"/>
      <c r="X36" s="208"/>
    </row>
    <row r="37" spans="2:24" s="216" customFormat="1" ht="21" customHeight="1" x14ac:dyDescent="0.45">
      <c r="B37" s="208"/>
      <c r="C37" s="193" t="s">
        <v>84</v>
      </c>
      <c r="D37" s="194">
        <f t="shared" si="5"/>
        <v>11</v>
      </c>
      <c r="E37" s="202">
        <f t="shared" si="4"/>
        <v>11</v>
      </c>
      <c r="F37" s="202">
        <f t="shared" si="4"/>
        <v>11</v>
      </c>
      <c r="G37" s="202">
        <f t="shared" si="4"/>
        <v>11</v>
      </c>
      <c r="H37" s="202">
        <f t="shared" si="4"/>
        <v>11</v>
      </c>
      <c r="I37" s="202">
        <f t="shared" si="4"/>
        <v>10</v>
      </c>
      <c r="J37" s="203">
        <f t="shared" si="4"/>
        <v>10</v>
      </c>
      <c r="K37" s="208"/>
      <c r="L37" s="208"/>
      <c r="M37" s="208"/>
      <c r="N37" s="208"/>
      <c r="O37" s="193" t="s">
        <v>84</v>
      </c>
      <c r="P37" s="202">
        <f>ROUNDUP(('수학 백분위 표'!$M12-0.5-'점수 계산기'!$C$32-'점수 계산기'!$C$29*P$30)/'점수 계산기'!$C$27,0)</f>
        <v>4</v>
      </c>
      <c r="Q37" s="202">
        <f>ROUNDUP(('수학 백분위 표'!$M12-0.5-'점수 계산기'!$C$32-'점수 계산기'!$C$29*Q$30)/'점수 계산기'!$C$27,0)</f>
        <v>5</v>
      </c>
      <c r="R37" s="202">
        <f>ROUNDUP(('수학 백분위 표'!$M12-0.5-'점수 계산기'!$C$32-'점수 계산기'!$C$29*R$30)/'점수 계산기'!$C$27,0)</f>
        <v>6</v>
      </c>
      <c r="S37" s="202">
        <f>ROUNDUP(('수학 백분위 표'!$M12-0.5-'점수 계산기'!$C$32-'점수 계산기'!$C$29*S$30)/'점수 계산기'!$C$27,0)</f>
        <v>7</v>
      </c>
      <c r="T37" s="202">
        <f>ROUNDUP(('수학 백분위 표'!$M12-0.5-'점수 계산기'!$C$32-'점수 계산기'!$C$29*T$30)/'점수 계산기'!$C$27,0)</f>
        <v>8</v>
      </c>
      <c r="U37" s="202">
        <f>ROUNDUP(('수학 백분위 표'!$M12-0.5-'점수 계산기'!$C$32-'점수 계산기'!$C$29*U$30)/'점수 계산기'!$C$27,0)</f>
        <v>8</v>
      </c>
      <c r="V37" s="202">
        <f>ROUNDUP(('수학 백분위 표'!$M12-0.5-'점수 계산기'!$C$32-'점수 계산기'!$C$29*V$30)/'점수 계산기'!$C$27,0)</f>
        <v>10</v>
      </c>
      <c r="W37" s="208"/>
      <c r="X37" s="208"/>
    </row>
    <row r="38" spans="2:24" s="216" customFormat="1" ht="21" customHeight="1" thickBot="1" x14ac:dyDescent="0.5">
      <c r="B38" s="208"/>
      <c r="C38" s="197" t="s">
        <v>85</v>
      </c>
      <c r="D38" s="198">
        <f t="shared" si="5"/>
        <v>7</v>
      </c>
      <c r="E38" s="226">
        <f t="shared" si="4"/>
        <v>8</v>
      </c>
      <c r="F38" s="226">
        <f t="shared" si="4"/>
        <v>7</v>
      </c>
      <c r="G38" s="226">
        <f t="shared" si="4"/>
        <v>7</v>
      </c>
      <c r="H38" s="226">
        <f t="shared" si="4"/>
        <v>7</v>
      </c>
      <c r="I38" s="226">
        <f t="shared" si="4"/>
        <v>7</v>
      </c>
      <c r="J38" s="227">
        <f t="shared" si="4"/>
        <v>7</v>
      </c>
      <c r="K38" s="208"/>
      <c r="L38" s="208"/>
      <c r="M38" s="208"/>
      <c r="N38" s="208"/>
      <c r="O38" s="197" t="s">
        <v>85</v>
      </c>
      <c r="P38" s="202">
        <f>ROUNDUP(('수학 백분위 표'!$M13-0.5-'점수 계산기'!$C$32-'점수 계산기'!$C$29*P$30)/'점수 계산기'!$C$27,0)</f>
        <v>-1</v>
      </c>
      <c r="Q38" s="202">
        <f>ROUNDUP(('수학 백분위 표'!$M13-0.5-'점수 계산기'!$C$32-'점수 계산기'!$C$29*Q$30)/'점수 계산기'!$C$27,0)</f>
        <v>1</v>
      </c>
      <c r="R38" s="202">
        <f>ROUNDUP(('수학 백분위 표'!$M13-0.5-'점수 계산기'!$C$32-'점수 계산기'!$C$29*R$30)/'점수 계산기'!$C$27,0)</f>
        <v>2</v>
      </c>
      <c r="S38" s="202">
        <f>ROUNDUP(('수학 백분위 표'!$M13-0.5-'점수 계산기'!$C$32-'점수 계산기'!$C$29*S$30)/'점수 계산기'!$C$27,0)</f>
        <v>3</v>
      </c>
      <c r="T38" s="202">
        <f>ROUNDUP(('수학 백분위 표'!$M13-0.5-'점수 계산기'!$C$32-'점수 계산기'!$C$29*T$30)/'점수 계산기'!$C$27,0)</f>
        <v>4</v>
      </c>
      <c r="U38" s="202">
        <f>ROUNDUP(('수학 백분위 표'!$M13-0.5-'점수 계산기'!$C$32-'점수 계산기'!$C$29*U$30)/'점수 계산기'!$C$27,0)</f>
        <v>5</v>
      </c>
      <c r="V38" s="202">
        <f>ROUNDUP(('수학 백분위 표'!$M13-0.5-'점수 계산기'!$C$32-'점수 계산기'!$C$29*V$30)/'점수 계산기'!$C$27,0)</f>
        <v>7</v>
      </c>
      <c r="W38" s="208"/>
      <c r="X38" s="208"/>
    </row>
    <row r="39" spans="2:24" x14ac:dyDescent="0.45">
      <c r="B39" s="7"/>
      <c r="C39" s="80"/>
      <c r="D39" s="80"/>
      <c r="E39" s="80"/>
      <c r="F39" s="5"/>
      <c r="G39" s="5"/>
      <c r="H39" s="5"/>
      <c r="I39" s="5"/>
      <c r="J39" s="5"/>
      <c r="K39" s="5"/>
      <c r="L39" s="5"/>
      <c r="M39" s="5"/>
      <c r="N39" s="7"/>
      <c r="O39" s="7"/>
      <c r="P39" s="7"/>
    </row>
    <row r="40" spans="2:24" x14ac:dyDescent="0.45">
      <c r="B40" s="7"/>
      <c r="C40" s="80"/>
      <c r="D40" s="80"/>
      <c r="E40" s="80"/>
      <c r="F40" s="5"/>
      <c r="G40" s="5"/>
      <c r="H40" s="5"/>
      <c r="I40" s="5"/>
      <c r="J40" s="5"/>
      <c r="K40" s="5"/>
      <c r="L40" s="5"/>
      <c r="M40" s="5"/>
      <c r="N40" s="7"/>
      <c r="O40" s="7"/>
      <c r="P40" s="7"/>
    </row>
    <row r="41" spans="2:24" ht="17.5" hidden="1" thickBot="1" x14ac:dyDescent="0.5">
      <c r="B41" s="7"/>
      <c r="C41" s="94" t="s">
        <v>31</v>
      </c>
      <c r="D41" s="103">
        <v>26</v>
      </c>
      <c r="E41" s="104">
        <v>23</v>
      </c>
      <c r="F41" s="105">
        <v>22</v>
      </c>
      <c r="G41" s="104">
        <v>19</v>
      </c>
      <c r="H41" s="105">
        <v>18</v>
      </c>
      <c r="I41" s="104">
        <v>16</v>
      </c>
      <c r="J41" s="105">
        <v>15</v>
      </c>
      <c r="K41" s="104">
        <v>14</v>
      </c>
      <c r="L41" s="105">
        <v>12</v>
      </c>
      <c r="M41" s="160">
        <v>11</v>
      </c>
      <c r="N41" s="7"/>
    </row>
    <row r="42" spans="2:24" hidden="1" x14ac:dyDescent="0.45">
      <c r="B42" s="7"/>
      <c r="C42" s="100" t="s">
        <v>4</v>
      </c>
      <c r="D42" s="99">
        <f t="shared" ref="D42:D49" si="6">D9</f>
        <v>85</v>
      </c>
      <c r="E42" s="95">
        <f t="shared" ref="E42:F49" si="7">F9</f>
        <v>85</v>
      </c>
      <c r="F42" s="95">
        <f t="shared" si="7"/>
        <v>85</v>
      </c>
      <c r="G42" s="95">
        <f t="shared" ref="G42:H49" si="8">J9</f>
        <v>84</v>
      </c>
      <c r="H42" s="95">
        <f t="shared" si="8"/>
        <v>84</v>
      </c>
      <c r="I42" s="95">
        <f>D20</f>
        <v>84</v>
      </c>
      <c r="J42" s="95">
        <f>E20</f>
        <v>84</v>
      </c>
      <c r="K42" s="95">
        <f>F20</f>
        <v>84</v>
      </c>
      <c r="L42" s="95">
        <f>H20</f>
        <v>84</v>
      </c>
      <c r="M42" s="96">
        <f>I20</f>
        <v>85</v>
      </c>
      <c r="N42" s="7"/>
    </row>
    <row r="43" spans="2:24" hidden="1" x14ac:dyDescent="0.45">
      <c r="B43" s="7"/>
      <c r="C43" s="101" t="s">
        <v>5</v>
      </c>
      <c r="D43" s="108">
        <f t="shared" si="6"/>
        <v>76</v>
      </c>
      <c r="E43" s="107">
        <f t="shared" si="7"/>
        <v>76</v>
      </c>
      <c r="F43" s="107">
        <f t="shared" si="7"/>
        <v>76</v>
      </c>
      <c r="G43" s="107">
        <f t="shared" si="8"/>
        <v>76</v>
      </c>
      <c r="H43" s="107">
        <f t="shared" si="8"/>
        <v>76</v>
      </c>
      <c r="I43" s="107">
        <f t="shared" ref="I43:I49" si="9">D21</f>
        <v>76</v>
      </c>
      <c r="J43" s="107">
        <f t="shared" ref="J43:K43" si="10">E21</f>
        <v>75</v>
      </c>
      <c r="K43" s="107">
        <f t="shared" si="10"/>
        <v>75</v>
      </c>
      <c r="L43" s="107">
        <f t="shared" ref="L43:M43" si="11">H21</f>
        <v>75</v>
      </c>
      <c r="M43" s="109">
        <f t="shared" si="11"/>
        <v>75</v>
      </c>
      <c r="N43" s="7"/>
    </row>
    <row r="44" spans="2:24" hidden="1" x14ac:dyDescent="0.45">
      <c r="B44" s="7"/>
      <c r="C44" s="101" t="s">
        <v>6</v>
      </c>
      <c r="D44" s="108">
        <f t="shared" si="6"/>
        <v>65</v>
      </c>
      <c r="E44" s="107">
        <f t="shared" si="7"/>
        <v>65</v>
      </c>
      <c r="F44" s="107">
        <f t="shared" si="7"/>
        <v>65</v>
      </c>
      <c r="G44" s="107">
        <f t="shared" si="8"/>
        <v>65</v>
      </c>
      <c r="H44" s="107">
        <f t="shared" si="8"/>
        <v>65</v>
      </c>
      <c r="I44" s="107">
        <f t="shared" si="9"/>
        <v>64</v>
      </c>
      <c r="J44" s="107">
        <f t="shared" ref="J44:K44" si="12">E22</f>
        <v>64</v>
      </c>
      <c r="K44" s="107">
        <f t="shared" si="12"/>
        <v>64</v>
      </c>
      <c r="L44" s="107">
        <f t="shared" ref="L44:M44" si="13">H22</f>
        <v>64</v>
      </c>
      <c r="M44" s="109">
        <f t="shared" si="13"/>
        <v>64</v>
      </c>
      <c r="N44" s="7"/>
    </row>
    <row r="45" spans="2:24" hidden="1" x14ac:dyDescent="0.45">
      <c r="B45" s="7"/>
      <c r="C45" s="101" t="s">
        <v>7</v>
      </c>
      <c r="D45" s="108">
        <f t="shared" si="6"/>
        <v>51</v>
      </c>
      <c r="E45" s="107">
        <f t="shared" si="7"/>
        <v>51</v>
      </c>
      <c r="F45" s="107">
        <f t="shared" si="7"/>
        <v>51</v>
      </c>
      <c r="G45" s="107">
        <f t="shared" si="8"/>
        <v>51</v>
      </c>
      <c r="H45" s="107">
        <f t="shared" si="8"/>
        <v>51</v>
      </c>
      <c r="I45" s="107">
        <f t="shared" si="9"/>
        <v>51</v>
      </c>
      <c r="J45" s="107">
        <f t="shared" ref="J45:K45" si="14">E23</f>
        <v>51</v>
      </c>
      <c r="K45" s="107">
        <f t="shared" si="14"/>
        <v>51</v>
      </c>
      <c r="L45" s="107">
        <f t="shared" ref="L45:M45" si="15">H23</f>
        <v>51</v>
      </c>
      <c r="M45" s="109">
        <f t="shared" si="15"/>
        <v>51</v>
      </c>
      <c r="N45" s="7"/>
    </row>
    <row r="46" spans="2:24" hidden="1" x14ac:dyDescent="0.45">
      <c r="B46" s="7"/>
      <c r="C46" s="101" t="s">
        <v>8</v>
      </c>
      <c r="D46" s="108">
        <f t="shared" si="6"/>
        <v>33</v>
      </c>
      <c r="E46" s="107">
        <f t="shared" si="7"/>
        <v>33</v>
      </c>
      <c r="F46" s="107">
        <f t="shared" si="7"/>
        <v>33</v>
      </c>
      <c r="G46" s="107">
        <f t="shared" si="8"/>
        <v>32</v>
      </c>
      <c r="H46" s="107">
        <f t="shared" si="8"/>
        <v>32</v>
      </c>
      <c r="I46" s="107">
        <f t="shared" si="9"/>
        <v>32</v>
      </c>
      <c r="J46" s="107">
        <f t="shared" ref="J46:K46" si="16">E24</f>
        <v>32</v>
      </c>
      <c r="K46" s="107">
        <f t="shared" si="16"/>
        <v>32</v>
      </c>
      <c r="L46" s="107">
        <f t="shared" ref="L46:M46" si="17">H24</f>
        <v>32</v>
      </c>
      <c r="M46" s="109">
        <f t="shared" si="17"/>
        <v>32</v>
      </c>
      <c r="N46" s="7"/>
      <c r="O46" s="7"/>
    </row>
    <row r="47" spans="2:24" hidden="1" x14ac:dyDescent="0.45">
      <c r="B47" s="7"/>
      <c r="C47" s="101" t="s">
        <v>9</v>
      </c>
      <c r="D47" s="108">
        <f t="shared" si="6"/>
        <v>26</v>
      </c>
      <c r="E47" s="107">
        <f t="shared" si="7"/>
        <v>23</v>
      </c>
      <c r="F47" s="107">
        <f t="shared" si="7"/>
        <v>22</v>
      </c>
      <c r="G47" s="107">
        <f t="shared" si="8"/>
        <v>19</v>
      </c>
      <c r="H47" s="107">
        <f t="shared" si="8"/>
        <v>18</v>
      </c>
      <c r="I47" s="107">
        <f t="shared" si="9"/>
        <v>16</v>
      </c>
      <c r="J47" s="107">
        <f t="shared" ref="J47:K47" si="18">E25</f>
        <v>17</v>
      </c>
      <c r="K47" s="107">
        <f t="shared" si="18"/>
        <v>16</v>
      </c>
      <c r="L47" s="107">
        <f t="shared" ref="L47:M47" si="19">H25</f>
        <v>16</v>
      </c>
      <c r="M47" s="109">
        <f t="shared" si="19"/>
        <v>16</v>
      </c>
      <c r="N47" s="7"/>
      <c r="O47" s="7"/>
    </row>
    <row r="48" spans="2:24" hidden="1" x14ac:dyDescent="0.45">
      <c r="B48" s="7"/>
      <c r="C48" s="101" t="s">
        <v>10</v>
      </c>
      <c r="D48" s="108" t="str">
        <f t="shared" si="6"/>
        <v>-</v>
      </c>
      <c r="E48" s="107" t="str">
        <f t="shared" si="7"/>
        <v>-</v>
      </c>
      <c r="F48" s="107" t="str">
        <f t="shared" si="7"/>
        <v>-</v>
      </c>
      <c r="G48" s="107" t="str">
        <f t="shared" si="8"/>
        <v>-</v>
      </c>
      <c r="H48" s="107" t="str">
        <f t="shared" si="8"/>
        <v>-</v>
      </c>
      <c r="I48" s="107" t="str">
        <f t="shared" si="9"/>
        <v>-</v>
      </c>
      <c r="J48" s="107">
        <f t="shared" ref="J48:K48" si="20">E26</f>
        <v>15</v>
      </c>
      <c r="K48" s="107">
        <f t="shared" si="20"/>
        <v>14</v>
      </c>
      <c r="L48" s="107">
        <f t="shared" ref="L48:M48" si="21">H26</f>
        <v>12</v>
      </c>
      <c r="M48" s="109">
        <f t="shared" si="21"/>
        <v>11</v>
      </c>
      <c r="N48" s="7"/>
      <c r="O48" s="7"/>
    </row>
    <row r="49" spans="2:17" ht="17.5" hidden="1" thickBot="1" x14ac:dyDescent="0.5">
      <c r="B49" s="7"/>
      <c r="C49" s="102" t="s">
        <v>11</v>
      </c>
      <c r="D49" s="110" t="str">
        <f t="shared" si="6"/>
        <v>-</v>
      </c>
      <c r="E49" s="97" t="str">
        <f t="shared" si="7"/>
        <v>-</v>
      </c>
      <c r="F49" s="97" t="str">
        <f t="shared" si="7"/>
        <v>-</v>
      </c>
      <c r="G49" s="97" t="str">
        <f t="shared" si="8"/>
        <v>-</v>
      </c>
      <c r="H49" s="97" t="str">
        <f t="shared" si="8"/>
        <v>-</v>
      </c>
      <c r="I49" s="97" t="str">
        <f t="shared" si="9"/>
        <v>-</v>
      </c>
      <c r="J49" s="97" t="str">
        <f>E27</f>
        <v>-</v>
      </c>
      <c r="K49" s="97" t="str">
        <f>F27</f>
        <v>-</v>
      </c>
      <c r="L49" s="97" t="str">
        <f t="shared" ref="L49:M49" si="22">H27</f>
        <v>-</v>
      </c>
      <c r="M49" s="98" t="str">
        <f t="shared" si="22"/>
        <v>-</v>
      </c>
      <c r="N49" s="7"/>
      <c r="O49" s="7"/>
    </row>
    <row r="50" spans="2:17" x14ac:dyDescent="0.45">
      <c r="B50" s="7"/>
      <c r="C50" s="80"/>
      <c r="D50" s="80"/>
      <c r="E50" s="80"/>
      <c r="F50" s="5"/>
      <c r="G50" s="5"/>
      <c r="H50" s="5"/>
      <c r="I50" s="5"/>
      <c r="J50" s="5"/>
      <c r="K50" s="5"/>
      <c r="L50" s="5"/>
      <c r="M50" s="5"/>
      <c r="N50" s="7"/>
      <c r="O50" s="7"/>
      <c r="P50" s="7"/>
      <c r="Q50" s="7"/>
    </row>
    <row r="51" spans="2:17" x14ac:dyDescent="0.45">
      <c r="B51" s="7"/>
      <c r="C51" s="80"/>
      <c r="D51" s="80"/>
      <c r="E51" s="80"/>
      <c r="F51" s="5"/>
      <c r="G51" s="5"/>
      <c r="H51" s="5"/>
      <c r="I51" s="5"/>
      <c r="J51" s="5"/>
      <c r="K51" s="5"/>
      <c r="L51" s="5"/>
      <c r="M51" s="5"/>
      <c r="N51" s="7"/>
      <c r="O51" s="7"/>
      <c r="P51" s="7"/>
      <c r="Q51" s="7"/>
    </row>
    <row r="52" spans="2:17" x14ac:dyDescent="0.45">
      <c r="B52" s="7"/>
      <c r="C52" s="80"/>
      <c r="D52" s="80"/>
      <c r="E52" s="80"/>
      <c r="F52" s="5"/>
      <c r="G52" s="5"/>
      <c r="H52" s="5"/>
      <c r="I52" s="5"/>
      <c r="J52" s="5"/>
      <c r="K52" s="5"/>
      <c r="L52" s="5"/>
      <c r="M52" s="5"/>
      <c r="N52" s="7"/>
      <c r="O52" s="7"/>
      <c r="P52" s="7"/>
      <c r="Q52" s="7"/>
    </row>
    <row r="53" spans="2:17" x14ac:dyDescent="0.45">
      <c r="B53" s="7"/>
      <c r="C53" s="80"/>
      <c r="D53" s="80"/>
      <c r="E53" s="80"/>
      <c r="F53" s="5"/>
      <c r="G53" s="5"/>
      <c r="H53" s="5"/>
      <c r="I53" s="5"/>
      <c r="J53" s="5"/>
      <c r="K53" s="5"/>
      <c r="L53" s="5"/>
      <c r="M53" s="5"/>
      <c r="N53" s="7"/>
      <c r="O53" s="7"/>
      <c r="P53" s="7"/>
      <c r="Q53" s="7"/>
    </row>
    <row r="54" spans="2:17" x14ac:dyDescent="0.45">
      <c r="B54" s="7"/>
      <c r="C54" s="80"/>
      <c r="D54" s="80"/>
      <c r="E54" s="80"/>
      <c r="F54" s="5"/>
      <c r="G54" s="5"/>
      <c r="H54" s="5"/>
      <c r="I54" s="5"/>
      <c r="J54" s="5"/>
      <c r="K54" s="5"/>
      <c r="L54" s="5"/>
      <c r="M54" s="5"/>
      <c r="N54" s="7"/>
      <c r="O54" s="7"/>
      <c r="P54" s="7"/>
      <c r="Q54" s="7"/>
    </row>
    <row r="55" spans="2:17" x14ac:dyDescent="0.45">
      <c r="B55" s="7"/>
      <c r="C55" s="80"/>
      <c r="D55" s="80"/>
      <c r="E55" s="80"/>
      <c r="F55" s="5"/>
      <c r="G55" s="5"/>
      <c r="H55" s="5"/>
      <c r="I55" s="5"/>
      <c r="J55" s="5"/>
      <c r="K55" s="5"/>
      <c r="L55" s="5"/>
      <c r="M55" s="5"/>
      <c r="N55" s="7"/>
      <c r="O55" s="7"/>
      <c r="P55" s="7"/>
      <c r="Q55" s="7"/>
    </row>
    <row r="56" spans="2:17" x14ac:dyDescent="0.45">
      <c r="B56" s="7"/>
      <c r="C56" s="80"/>
      <c r="D56" s="80"/>
      <c r="E56" s="80"/>
      <c r="F56" s="5"/>
      <c r="G56" s="5"/>
      <c r="H56" s="5"/>
      <c r="I56" s="5"/>
      <c r="J56" s="5"/>
      <c r="K56" s="5"/>
      <c r="L56" s="5"/>
      <c r="M56" s="5"/>
      <c r="N56" s="7"/>
      <c r="O56" s="7"/>
      <c r="P56" s="7"/>
      <c r="Q56" s="7"/>
    </row>
    <row r="57" spans="2:17" x14ac:dyDescent="0.45">
      <c r="B57" s="7"/>
      <c r="C57" s="80"/>
      <c r="D57" s="80"/>
      <c r="E57" s="80"/>
      <c r="F57" s="5"/>
      <c r="G57" s="5"/>
      <c r="H57" s="5"/>
      <c r="I57" s="5"/>
      <c r="J57" s="5"/>
      <c r="K57" s="5"/>
      <c r="L57" s="5"/>
      <c r="M57" s="5"/>
      <c r="N57" s="7"/>
      <c r="O57" s="7"/>
      <c r="P57" s="7"/>
      <c r="Q57" s="7"/>
    </row>
    <row r="58" spans="2:17" x14ac:dyDescent="0.45">
      <c r="B58" s="7"/>
      <c r="C58" s="80"/>
      <c r="D58" s="80"/>
      <c r="E58" s="80"/>
      <c r="F58" s="5"/>
      <c r="G58" s="5"/>
      <c r="H58" s="5"/>
      <c r="I58" s="5"/>
      <c r="J58" s="5"/>
      <c r="K58" s="5"/>
      <c r="L58" s="5"/>
      <c r="M58" s="5"/>
      <c r="N58" s="7"/>
      <c r="O58" s="7"/>
      <c r="P58" s="7"/>
      <c r="Q58" s="7"/>
    </row>
    <row r="59" spans="2:17" x14ac:dyDescent="0.45">
      <c r="B59" s="7"/>
      <c r="C59" s="80"/>
      <c r="D59" s="80"/>
      <c r="E59" s="80"/>
      <c r="F59" s="5"/>
      <c r="G59" s="5"/>
      <c r="H59" s="5"/>
      <c r="I59" s="5"/>
      <c r="J59" s="5"/>
      <c r="K59" s="5"/>
      <c r="L59" s="5"/>
      <c r="M59" s="5"/>
      <c r="N59" s="7"/>
      <c r="O59" s="7"/>
      <c r="P59" s="7"/>
      <c r="Q59" s="7"/>
    </row>
    <row r="60" spans="2:17" x14ac:dyDescent="0.45">
      <c r="B60" s="7"/>
      <c r="C60" s="80"/>
      <c r="D60" s="80"/>
      <c r="E60" s="80"/>
      <c r="F60" s="5"/>
      <c r="G60" s="5"/>
      <c r="H60" s="5"/>
      <c r="I60" s="5"/>
      <c r="J60" s="5"/>
      <c r="K60" s="5"/>
      <c r="L60" s="5"/>
      <c r="M60" s="5"/>
      <c r="N60" s="7"/>
      <c r="O60" s="7"/>
      <c r="P60" s="7"/>
      <c r="Q60" s="7"/>
    </row>
    <row r="61" spans="2:17" x14ac:dyDescent="0.45">
      <c r="B61" s="7"/>
      <c r="C61" s="80"/>
      <c r="D61" s="80"/>
      <c r="E61" s="80"/>
      <c r="F61" s="5"/>
      <c r="G61" s="5"/>
      <c r="H61" s="5"/>
      <c r="I61" s="5"/>
      <c r="J61" s="5"/>
      <c r="K61" s="5"/>
      <c r="L61" s="5"/>
      <c r="M61" s="5"/>
      <c r="N61" s="7"/>
      <c r="O61" s="7"/>
      <c r="P61" s="7"/>
      <c r="Q61" s="7"/>
    </row>
    <row r="62" spans="2:17" x14ac:dyDescent="0.45">
      <c r="B62" s="7"/>
      <c r="C62" s="80"/>
      <c r="D62" s="80"/>
      <c r="E62" s="80"/>
      <c r="F62" s="5"/>
      <c r="G62" s="5"/>
      <c r="H62" s="5"/>
      <c r="I62" s="5"/>
      <c r="J62" s="5"/>
      <c r="K62" s="5"/>
      <c r="L62" s="5"/>
      <c r="M62" s="5"/>
      <c r="N62" s="7"/>
      <c r="O62" s="7"/>
      <c r="P62" s="7"/>
      <c r="Q62" s="7"/>
    </row>
    <row r="63" spans="2:17" x14ac:dyDescent="0.45">
      <c r="B63" s="7"/>
      <c r="C63" s="80"/>
      <c r="D63" s="80"/>
      <c r="E63" s="80"/>
      <c r="F63" s="5"/>
      <c r="G63" s="5"/>
      <c r="H63" s="5"/>
      <c r="I63" s="5"/>
      <c r="J63" s="5"/>
      <c r="K63" s="5"/>
      <c r="L63" s="5"/>
      <c r="M63" s="5"/>
      <c r="N63" s="7"/>
      <c r="O63" s="7"/>
      <c r="P63" s="7"/>
      <c r="Q63" s="7"/>
    </row>
    <row r="64" spans="2:17" x14ac:dyDescent="0.45">
      <c r="B64" s="7"/>
      <c r="C64" s="80"/>
      <c r="D64" s="80"/>
      <c r="E64" s="80"/>
      <c r="F64" s="5"/>
      <c r="G64" s="5"/>
      <c r="H64" s="5"/>
      <c r="I64" s="5"/>
      <c r="J64" s="5"/>
      <c r="K64" s="5"/>
      <c r="L64" s="5"/>
      <c r="M64" s="5"/>
      <c r="N64" s="7"/>
      <c r="O64" s="7"/>
      <c r="P64" s="7"/>
      <c r="Q64" s="7"/>
    </row>
    <row r="65" spans="2:17" x14ac:dyDescent="0.45">
      <c r="B65" s="7"/>
      <c r="C65" s="80"/>
      <c r="D65" s="80"/>
      <c r="E65" s="80"/>
      <c r="F65" s="5"/>
      <c r="G65" s="5"/>
      <c r="H65" s="5"/>
      <c r="I65" s="5"/>
      <c r="J65" s="5"/>
      <c r="K65" s="5"/>
      <c r="L65" s="5"/>
      <c r="M65" s="5"/>
      <c r="N65" s="7"/>
      <c r="O65" s="7"/>
      <c r="P65" s="7"/>
      <c r="Q65" s="7"/>
    </row>
    <row r="66" spans="2:17" x14ac:dyDescent="0.45">
      <c r="B66" s="7"/>
      <c r="C66" s="80"/>
      <c r="D66" s="80"/>
      <c r="E66" s="80"/>
      <c r="F66" s="5"/>
      <c r="G66" s="5"/>
      <c r="H66" s="5"/>
      <c r="I66" s="5"/>
      <c r="J66" s="5"/>
      <c r="K66" s="5"/>
      <c r="L66" s="5"/>
      <c r="M66" s="5"/>
      <c r="N66" s="7"/>
      <c r="O66" s="7"/>
      <c r="P66" s="7"/>
      <c r="Q66" s="7"/>
    </row>
    <row r="67" spans="2:17" x14ac:dyDescent="0.45">
      <c r="B67" s="7"/>
      <c r="C67" s="80"/>
      <c r="D67" s="80"/>
      <c r="E67" s="80"/>
      <c r="F67" s="5"/>
      <c r="G67" s="5"/>
      <c r="H67" s="5"/>
      <c r="I67" s="5"/>
      <c r="J67" s="5"/>
      <c r="K67" s="5"/>
      <c r="L67" s="5"/>
      <c r="M67" s="5"/>
      <c r="N67" s="7"/>
      <c r="O67" s="7"/>
      <c r="P67" s="7"/>
      <c r="Q67" s="7"/>
    </row>
    <row r="68" spans="2:17" x14ac:dyDescent="0.45">
      <c r="B68" s="7"/>
      <c r="C68" s="80"/>
      <c r="D68" s="80"/>
      <c r="E68" s="80"/>
      <c r="F68" s="5"/>
      <c r="G68" s="5"/>
      <c r="H68" s="5"/>
      <c r="I68" s="5"/>
      <c r="J68" s="5"/>
      <c r="K68" s="5"/>
      <c r="L68" s="5"/>
      <c r="M68" s="5"/>
      <c r="N68" s="7"/>
      <c r="O68" s="7"/>
      <c r="P68" s="7"/>
      <c r="Q68" s="7"/>
    </row>
    <row r="69" spans="2:17" x14ac:dyDescent="0.45">
      <c r="B69" s="7"/>
      <c r="C69" s="80"/>
      <c r="D69" s="80"/>
      <c r="E69" s="80"/>
      <c r="F69" s="5"/>
      <c r="G69" s="5"/>
      <c r="H69" s="5"/>
      <c r="I69" s="5"/>
      <c r="J69" s="5"/>
      <c r="K69" s="5"/>
      <c r="L69" s="5"/>
      <c r="M69" s="5"/>
      <c r="N69" s="7"/>
      <c r="O69" s="7"/>
      <c r="P69" s="7"/>
      <c r="Q69" s="7"/>
    </row>
    <row r="70" spans="2:17" x14ac:dyDescent="0.45">
      <c r="B70" s="7"/>
      <c r="C70" s="80"/>
      <c r="D70" s="80"/>
      <c r="E70" s="80"/>
      <c r="F70" s="5"/>
      <c r="G70" s="5"/>
      <c r="H70" s="5"/>
      <c r="I70" s="5"/>
      <c r="J70" s="5"/>
      <c r="K70" s="5"/>
      <c r="L70" s="5"/>
      <c r="M70" s="5"/>
      <c r="N70" s="7"/>
      <c r="O70" s="7"/>
      <c r="P70" s="7"/>
      <c r="Q70" s="7"/>
    </row>
    <row r="71" spans="2:17" x14ac:dyDescent="0.45">
      <c r="B71" s="7"/>
      <c r="C71" s="80"/>
      <c r="D71" s="80"/>
      <c r="E71" s="80"/>
      <c r="F71" s="5"/>
      <c r="G71" s="5"/>
      <c r="H71" s="5"/>
      <c r="I71" s="5"/>
      <c r="J71" s="5"/>
      <c r="K71" s="5"/>
      <c r="L71" s="5"/>
      <c r="M71" s="5"/>
      <c r="N71" s="7"/>
      <c r="O71" s="7"/>
      <c r="P71" s="7"/>
      <c r="Q71" s="7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7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50D3-FB25-4A6B-B590-13B77F3FB864}">
  <sheetPr>
    <tabColor rgb="FF00B050"/>
    <pageSetUpPr fitToPage="1"/>
  </sheetPr>
  <dimension ref="B1:X71"/>
  <sheetViews>
    <sheetView topLeftCell="A4" zoomScale="85" zoomScaleNormal="85" workbookViewId="0">
      <selection activeCell="B3" sqref="B3:L38"/>
    </sheetView>
  </sheetViews>
  <sheetFormatPr defaultRowHeight="17" x14ac:dyDescent="0.45"/>
  <cols>
    <col min="3" max="3" width="11.4140625" style="79" customWidth="1"/>
    <col min="4" max="5" width="10.58203125" style="79" customWidth="1"/>
    <col min="6" max="13" width="10.58203125" style="10" customWidth="1"/>
    <col min="14" max="14" width="10.58203125" customWidth="1"/>
    <col min="15" max="15" width="10.58203125" hidden="1" customWidth="1"/>
    <col min="16" max="24" width="0" hidden="1" customWidth="1"/>
  </cols>
  <sheetData>
    <row r="1" spans="2:24" x14ac:dyDescent="0.45">
      <c r="M1" s="5"/>
      <c r="N1" s="7"/>
      <c r="O1" s="7"/>
      <c r="P1" s="7"/>
    </row>
    <row r="2" spans="2:24" x14ac:dyDescent="0.45">
      <c r="B2" s="7"/>
      <c r="C2" s="80"/>
      <c r="D2" s="80"/>
      <c r="E2" s="80"/>
      <c r="F2" s="5"/>
      <c r="G2" s="5"/>
      <c r="H2" s="5"/>
      <c r="I2" s="5"/>
      <c r="J2" s="5"/>
      <c r="K2" s="5"/>
      <c r="L2" s="5"/>
      <c r="M2" s="5"/>
      <c r="N2" s="7"/>
      <c r="O2" s="7"/>
      <c r="P2" s="7"/>
    </row>
    <row r="3" spans="2:24" ht="17.5" thickBot="1" x14ac:dyDescent="0.5">
      <c r="B3" s="7"/>
      <c r="C3" s="80"/>
      <c r="D3" s="80"/>
      <c r="E3" s="80"/>
      <c r="F3" s="5"/>
      <c r="G3" s="5"/>
      <c r="H3" s="5"/>
      <c r="I3" s="5"/>
      <c r="J3" s="5"/>
      <c r="K3" s="5"/>
      <c r="L3" s="5"/>
      <c r="M3" s="5"/>
      <c r="N3" s="7"/>
      <c r="O3" s="7"/>
      <c r="P3" s="7"/>
    </row>
    <row r="4" spans="2:24" s="216" customFormat="1" ht="21" customHeight="1" x14ac:dyDescent="0.45">
      <c r="B4" s="208"/>
      <c r="C4" s="212" t="s">
        <v>86</v>
      </c>
      <c r="D4" s="448" t="s">
        <v>87</v>
      </c>
      <c r="E4" s="448"/>
      <c r="F4" s="448"/>
      <c r="G4" s="449"/>
      <c r="H4" s="184"/>
      <c r="I4" s="184"/>
      <c r="J4" s="184"/>
      <c r="K4" s="184"/>
      <c r="L4" s="208"/>
      <c r="M4" s="208"/>
      <c r="N4" s="208"/>
      <c r="O4" s="208"/>
      <c r="P4" s="208"/>
    </row>
    <row r="5" spans="2:24" s="216" customFormat="1" ht="21" customHeight="1" thickBot="1" x14ac:dyDescent="0.5">
      <c r="B5" s="208"/>
      <c r="C5" s="215" t="s">
        <v>88</v>
      </c>
      <c r="D5" s="450" t="s">
        <v>173</v>
      </c>
      <c r="E5" s="451"/>
      <c r="F5" s="451"/>
      <c r="G5" s="452"/>
      <c r="H5" s="184"/>
      <c r="I5" s="184"/>
      <c r="J5" s="184"/>
      <c r="K5" s="184"/>
      <c r="L5" s="208"/>
      <c r="M5" s="208"/>
      <c r="N5" s="208"/>
      <c r="O5" s="208"/>
      <c r="P5" s="208"/>
    </row>
    <row r="6" spans="2:24" x14ac:dyDescent="0.45">
      <c r="B6" s="7"/>
      <c r="C6" s="80"/>
      <c r="D6" s="80"/>
      <c r="E6" s="80"/>
      <c r="F6" s="5"/>
      <c r="G6" s="5"/>
      <c r="H6" s="5"/>
      <c r="I6" s="5"/>
      <c r="J6" s="5"/>
      <c r="K6" s="5"/>
      <c r="L6" s="5"/>
      <c r="M6" s="5"/>
      <c r="N6" s="7"/>
      <c r="O6" s="7"/>
      <c r="P6" s="7"/>
    </row>
    <row r="7" spans="2:24" ht="17.5" thickBot="1" x14ac:dyDescent="0.5">
      <c r="B7" s="7"/>
      <c r="C7" s="80"/>
      <c r="D7" s="80"/>
      <c r="E7" s="80"/>
      <c r="F7" s="5"/>
      <c r="G7" s="5"/>
      <c r="H7" s="5"/>
      <c r="I7" s="5"/>
      <c r="J7" s="5"/>
      <c r="K7" s="5"/>
      <c r="L7" s="5"/>
      <c r="M7" s="5"/>
      <c r="N7" s="7"/>
      <c r="O7" s="7"/>
      <c r="P7" s="7"/>
    </row>
    <row r="8" spans="2:24" s="216" customFormat="1" ht="21" customHeight="1" thickBot="1" x14ac:dyDescent="0.5">
      <c r="B8" s="208"/>
      <c r="C8" s="185" t="s">
        <v>77</v>
      </c>
      <c r="D8" s="217">
        <v>26</v>
      </c>
      <c r="E8" s="218">
        <v>24</v>
      </c>
      <c r="F8" s="218">
        <v>23</v>
      </c>
      <c r="G8" s="218">
        <v>22</v>
      </c>
      <c r="H8" s="218">
        <v>21</v>
      </c>
      <c r="I8" s="218">
        <v>20</v>
      </c>
      <c r="J8" s="218">
        <v>19</v>
      </c>
      <c r="K8" s="218">
        <v>18</v>
      </c>
      <c r="L8" s="219">
        <v>17</v>
      </c>
      <c r="M8" s="184"/>
      <c r="N8" s="208"/>
      <c r="O8" s="185" t="s">
        <v>77</v>
      </c>
      <c r="P8" s="186">
        <v>26</v>
      </c>
      <c r="Q8" s="187">
        <v>24</v>
      </c>
      <c r="R8" s="187">
        <v>23</v>
      </c>
      <c r="S8" s="187">
        <v>22</v>
      </c>
      <c r="T8" s="187">
        <v>21</v>
      </c>
      <c r="U8" s="187">
        <v>20</v>
      </c>
      <c r="V8" s="187">
        <v>19</v>
      </c>
      <c r="W8" s="187">
        <v>18</v>
      </c>
      <c r="X8" s="188">
        <v>17</v>
      </c>
    </row>
    <row r="9" spans="2:24" s="216" customFormat="1" ht="21" customHeight="1" x14ac:dyDescent="0.45">
      <c r="B9" s="208"/>
      <c r="C9" s="220" t="s">
        <v>78</v>
      </c>
      <c r="D9" s="190">
        <f>IF(OR(P9&gt;74, AND(P9&lt;0, OR(D8&lt;=D$8, D8="-"))), "-", IF(P9&lt;0, D$8,IF(OR(P9=1, P9=73), P9+P$8+1, P9+P$8)))</f>
        <v>84</v>
      </c>
      <c r="E9" s="191">
        <f t="shared" ref="E9:L16" si="0">IF(OR(Q9&gt;74, AND(Q9&lt;0, OR(E8&lt;=E$8, E8="-"))), "-", IF(Q9&lt;0, E$8,IF(OR(Q9=1, Q9=73), Q9+Q$8+1, Q9+Q$8)))</f>
        <v>84</v>
      </c>
      <c r="F9" s="191">
        <f t="shared" si="0"/>
        <v>84</v>
      </c>
      <c r="G9" s="191">
        <f t="shared" si="0"/>
        <v>84</v>
      </c>
      <c r="H9" s="191">
        <f t="shared" si="0"/>
        <v>84</v>
      </c>
      <c r="I9" s="191">
        <f t="shared" si="0"/>
        <v>84</v>
      </c>
      <c r="J9" s="191">
        <f t="shared" si="0"/>
        <v>84</v>
      </c>
      <c r="K9" s="191">
        <f t="shared" si="0"/>
        <v>85</v>
      </c>
      <c r="L9" s="192">
        <f t="shared" si="0"/>
        <v>85</v>
      </c>
      <c r="M9" s="184"/>
      <c r="N9" s="208"/>
      <c r="O9" s="193" t="s">
        <v>78</v>
      </c>
      <c r="P9" s="202">
        <f>ROUNDUP(('수학 백분위 표'!$M6-0.5-'점수 계산기'!$C$33-'점수 계산기'!$C$30*P$8)/'점수 계산기'!$C$27,0)</f>
        <v>58</v>
      </c>
      <c r="Q9" s="202">
        <f>ROUNDUP(('수학 백분위 표'!$M6-0.5-'점수 계산기'!$C$33-'점수 계산기'!$C$30*Q$8)/'점수 계산기'!$C$27,0)</f>
        <v>60</v>
      </c>
      <c r="R9" s="202">
        <f>ROUNDUP(('수학 백분위 표'!$M6-0.5-'점수 계산기'!$C$33-'점수 계산기'!$C$30*R$8)/'점수 계산기'!$C$27,0)</f>
        <v>61</v>
      </c>
      <c r="S9" s="202">
        <f>ROUNDUP(('수학 백분위 표'!$M6-0.5-'점수 계산기'!$C$33-'점수 계산기'!$C$30*S$8)/'점수 계산기'!$C$27,0)</f>
        <v>62</v>
      </c>
      <c r="T9" s="202">
        <f>ROUNDUP(('수학 백분위 표'!$M6-0.5-'점수 계산기'!$C$33-'점수 계산기'!$C$30*T$8)/'점수 계산기'!$C$27,0)</f>
        <v>63</v>
      </c>
      <c r="U9" s="202">
        <f>ROUNDUP(('수학 백분위 표'!$M6-0.5-'점수 계산기'!$C$33-'점수 계산기'!$C$30*U$8)/'점수 계산기'!$C$27,0)</f>
        <v>64</v>
      </c>
      <c r="V9" s="202">
        <f>ROUNDUP(('수학 백분위 표'!$M6-0.5-'점수 계산기'!$C$33-'점수 계산기'!$C$30*V$8)/'점수 계산기'!$C$27,0)</f>
        <v>65</v>
      </c>
      <c r="W9" s="202">
        <f>ROUNDUP(('수학 백분위 표'!$M6-0.5-'점수 계산기'!$C$33-'점수 계산기'!$C$30*W$8)/'점수 계산기'!$C$27,0)</f>
        <v>67</v>
      </c>
      <c r="X9" s="202">
        <f>ROUNDUP(('수학 백분위 표'!$M6-0.5-'점수 계산기'!$C$33-'점수 계산기'!$C$30*X$8)/'점수 계산기'!$C$27,0)</f>
        <v>68</v>
      </c>
    </row>
    <row r="10" spans="2:24" s="216" customFormat="1" ht="21" customHeight="1" x14ac:dyDescent="0.45">
      <c r="B10" s="208"/>
      <c r="C10" s="220" t="s">
        <v>79</v>
      </c>
      <c r="D10" s="221">
        <f t="shared" ref="D10:D16" si="1">IF(OR(P10&gt;74, AND(P10&lt;0, OR(D9&lt;=D$8, D9="-"))), "-", IF(P10&lt;0, D$8,IF(OR(P10=1, P10=73), P10+P$8+1, P10+P$8)))</f>
        <v>75</v>
      </c>
      <c r="E10" s="195">
        <f t="shared" si="0"/>
        <v>75</v>
      </c>
      <c r="F10" s="195">
        <f t="shared" si="0"/>
        <v>76</v>
      </c>
      <c r="G10" s="195">
        <f t="shared" si="0"/>
        <v>76</v>
      </c>
      <c r="H10" s="195">
        <f t="shared" si="0"/>
        <v>76</v>
      </c>
      <c r="I10" s="195">
        <f t="shared" si="0"/>
        <v>76</v>
      </c>
      <c r="J10" s="195">
        <f t="shared" si="0"/>
        <v>76</v>
      </c>
      <c r="K10" s="195">
        <f t="shared" si="0"/>
        <v>76</v>
      </c>
      <c r="L10" s="196">
        <f t="shared" si="0"/>
        <v>76</v>
      </c>
      <c r="M10" s="184"/>
      <c r="N10" s="208"/>
      <c r="O10" s="193" t="s">
        <v>79</v>
      </c>
      <c r="P10" s="202">
        <f>ROUNDUP(('수학 백분위 표'!$M7-0.5-'점수 계산기'!$C$33-'점수 계산기'!$C$30*P$8)/'점수 계산기'!$C$27,0)</f>
        <v>49</v>
      </c>
      <c r="Q10" s="202">
        <f>ROUNDUP(('수학 백분위 표'!$M7-0.5-'점수 계산기'!$C$33-'점수 계산기'!$C$30*Q$8)/'점수 계산기'!$C$27,0)</f>
        <v>51</v>
      </c>
      <c r="R10" s="202">
        <f>ROUNDUP(('수학 백분위 표'!$M7-0.5-'점수 계산기'!$C$33-'점수 계산기'!$C$30*R$8)/'점수 계산기'!$C$27,0)</f>
        <v>53</v>
      </c>
      <c r="S10" s="202">
        <f>ROUNDUP(('수학 백분위 표'!$M7-0.5-'점수 계산기'!$C$33-'점수 계산기'!$C$30*S$8)/'점수 계산기'!$C$27,0)</f>
        <v>54</v>
      </c>
      <c r="T10" s="202">
        <f>ROUNDUP(('수학 백분위 표'!$M7-0.5-'점수 계산기'!$C$33-'점수 계산기'!$C$30*T$8)/'점수 계산기'!$C$27,0)</f>
        <v>55</v>
      </c>
      <c r="U10" s="202">
        <f>ROUNDUP(('수학 백분위 표'!$M7-0.5-'점수 계산기'!$C$33-'점수 계산기'!$C$30*U$8)/'점수 계산기'!$C$27,0)</f>
        <v>56</v>
      </c>
      <c r="V10" s="202">
        <f>ROUNDUP(('수학 백분위 표'!$M7-0.5-'점수 계산기'!$C$33-'점수 계산기'!$C$30*V$8)/'점수 계산기'!$C$27,0)</f>
        <v>57</v>
      </c>
      <c r="W10" s="202">
        <f>ROUNDUP(('수학 백분위 표'!$M7-0.5-'점수 계산기'!$C$33-'점수 계산기'!$C$30*W$8)/'점수 계산기'!$C$27,0)</f>
        <v>58</v>
      </c>
      <c r="X10" s="202">
        <f>ROUNDUP(('수학 백분위 표'!$M7-0.5-'점수 계산기'!$C$33-'점수 계산기'!$C$30*X$8)/'점수 계산기'!$C$27,0)</f>
        <v>59</v>
      </c>
    </row>
    <row r="11" spans="2:24" s="216" customFormat="1" ht="21" customHeight="1" x14ac:dyDescent="0.45">
      <c r="B11" s="208"/>
      <c r="C11" s="220" t="s">
        <v>80</v>
      </c>
      <c r="D11" s="221">
        <f t="shared" si="1"/>
        <v>64</v>
      </c>
      <c r="E11" s="195">
        <f t="shared" si="0"/>
        <v>64</v>
      </c>
      <c r="F11" s="195">
        <f t="shared" si="0"/>
        <v>64</v>
      </c>
      <c r="G11" s="195">
        <f t="shared" si="0"/>
        <v>64</v>
      </c>
      <c r="H11" s="195">
        <f t="shared" si="0"/>
        <v>65</v>
      </c>
      <c r="I11" s="195">
        <f t="shared" si="0"/>
        <v>65</v>
      </c>
      <c r="J11" s="195">
        <f t="shared" si="0"/>
        <v>65</v>
      </c>
      <c r="K11" s="195">
        <f t="shared" si="0"/>
        <v>65</v>
      </c>
      <c r="L11" s="196">
        <f t="shared" si="0"/>
        <v>65</v>
      </c>
      <c r="M11" s="184"/>
      <c r="N11" s="208"/>
      <c r="O11" s="193" t="s">
        <v>80</v>
      </c>
      <c r="P11" s="202">
        <f>ROUNDUP(('수학 백분위 표'!$M8-0.5-'점수 계산기'!$C$33-'점수 계산기'!$C$30*P$8)/'점수 계산기'!$C$27,0)</f>
        <v>38</v>
      </c>
      <c r="Q11" s="202">
        <f>ROUNDUP(('수학 백분위 표'!$M8-0.5-'점수 계산기'!$C$33-'점수 계산기'!$C$30*Q$8)/'점수 계산기'!$C$27,0)</f>
        <v>40</v>
      </c>
      <c r="R11" s="202">
        <f>ROUNDUP(('수학 백분위 표'!$M8-0.5-'점수 계산기'!$C$33-'점수 계산기'!$C$30*R$8)/'점수 계산기'!$C$27,0)</f>
        <v>41</v>
      </c>
      <c r="S11" s="202">
        <f>ROUNDUP(('수학 백분위 표'!$M8-0.5-'점수 계산기'!$C$33-'점수 계산기'!$C$30*S$8)/'점수 계산기'!$C$27,0)</f>
        <v>42</v>
      </c>
      <c r="T11" s="202">
        <f>ROUNDUP(('수학 백분위 표'!$M8-0.5-'점수 계산기'!$C$33-'점수 계산기'!$C$30*T$8)/'점수 계산기'!$C$27,0)</f>
        <v>44</v>
      </c>
      <c r="U11" s="202">
        <f>ROUNDUP(('수학 백분위 표'!$M8-0.5-'점수 계산기'!$C$33-'점수 계산기'!$C$30*U$8)/'점수 계산기'!$C$27,0)</f>
        <v>45</v>
      </c>
      <c r="V11" s="202">
        <f>ROUNDUP(('수학 백분위 표'!$M8-0.5-'점수 계산기'!$C$33-'점수 계산기'!$C$30*V$8)/'점수 계산기'!$C$27,0)</f>
        <v>46</v>
      </c>
      <c r="W11" s="202">
        <f>ROUNDUP(('수학 백분위 표'!$M8-0.5-'점수 계산기'!$C$33-'점수 계산기'!$C$30*W$8)/'점수 계산기'!$C$27,0)</f>
        <v>47</v>
      </c>
      <c r="X11" s="202">
        <f>ROUNDUP(('수학 백분위 표'!$M8-0.5-'점수 계산기'!$C$33-'점수 계산기'!$C$30*X$8)/'점수 계산기'!$C$27,0)</f>
        <v>48</v>
      </c>
    </row>
    <row r="12" spans="2:24" s="216" customFormat="1" ht="21" customHeight="1" x14ac:dyDescent="0.45">
      <c r="B12" s="208"/>
      <c r="C12" s="220" t="s">
        <v>81</v>
      </c>
      <c r="D12" s="221">
        <f t="shared" si="1"/>
        <v>51</v>
      </c>
      <c r="E12" s="195">
        <f t="shared" si="0"/>
        <v>51</v>
      </c>
      <c r="F12" s="195">
        <f t="shared" si="0"/>
        <v>51</v>
      </c>
      <c r="G12" s="195">
        <f t="shared" si="0"/>
        <v>51</v>
      </c>
      <c r="H12" s="195">
        <f t="shared" si="0"/>
        <v>51</v>
      </c>
      <c r="I12" s="195">
        <f t="shared" si="0"/>
        <v>51</v>
      </c>
      <c r="J12" s="195">
        <f t="shared" si="0"/>
        <v>51</v>
      </c>
      <c r="K12" s="195">
        <f t="shared" si="0"/>
        <v>51</v>
      </c>
      <c r="L12" s="196">
        <f t="shared" si="0"/>
        <v>51</v>
      </c>
      <c r="M12" s="184"/>
      <c r="N12" s="208"/>
      <c r="O12" s="193" t="s">
        <v>81</v>
      </c>
      <c r="P12" s="202">
        <f>ROUNDUP(('수학 백분위 표'!$M9-0.5-'점수 계산기'!$C$33-'점수 계산기'!$C$30*P$8)/'점수 계산기'!$C$27,0)</f>
        <v>25</v>
      </c>
      <c r="Q12" s="202">
        <f>ROUNDUP(('수학 백분위 표'!$M9-0.5-'점수 계산기'!$C$33-'점수 계산기'!$C$30*Q$8)/'점수 계산기'!$C$27,0)</f>
        <v>27</v>
      </c>
      <c r="R12" s="202">
        <f>ROUNDUP(('수학 백분위 표'!$M9-0.5-'점수 계산기'!$C$33-'점수 계산기'!$C$30*R$8)/'점수 계산기'!$C$27,0)</f>
        <v>28</v>
      </c>
      <c r="S12" s="202">
        <f>ROUNDUP(('수학 백분위 표'!$M9-0.5-'점수 계산기'!$C$33-'점수 계산기'!$C$30*S$8)/'점수 계산기'!$C$27,0)</f>
        <v>29</v>
      </c>
      <c r="T12" s="202">
        <f>ROUNDUP(('수학 백분위 표'!$M9-0.5-'점수 계산기'!$C$33-'점수 계산기'!$C$30*T$8)/'점수 계산기'!$C$27,0)</f>
        <v>30</v>
      </c>
      <c r="U12" s="202">
        <f>ROUNDUP(('수학 백분위 표'!$M9-0.5-'점수 계산기'!$C$33-'점수 계산기'!$C$30*U$8)/'점수 계산기'!$C$27,0)</f>
        <v>31</v>
      </c>
      <c r="V12" s="202">
        <f>ROUNDUP(('수학 백분위 표'!$M9-0.5-'점수 계산기'!$C$33-'점수 계산기'!$C$30*V$8)/'점수 계산기'!$C$27,0)</f>
        <v>32</v>
      </c>
      <c r="W12" s="202">
        <f>ROUNDUP(('수학 백분위 표'!$M9-0.5-'점수 계산기'!$C$33-'점수 계산기'!$C$30*W$8)/'점수 계산기'!$C$27,0)</f>
        <v>33</v>
      </c>
      <c r="X12" s="202">
        <f>ROUNDUP(('수학 백분위 표'!$M9-0.5-'점수 계산기'!$C$33-'점수 계산기'!$C$30*X$8)/'점수 계산기'!$C$27,0)</f>
        <v>34</v>
      </c>
    </row>
    <row r="13" spans="2:24" s="216" customFormat="1" ht="21" customHeight="1" x14ac:dyDescent="0.45">
      <c r="B13" s="208"/>
      <c r="C13" s="220" t="s">
        <v>82</v>
      </c>
      <c r="D13" s="221">
        <f t="shared" si="1"/>
        <v>32</v>
      </c>
      <c r="E13" s="195">
        <f t="shared" si="0"/>
        <v>32</v>
      </c>
      <c r="F13" s="195">
        <f t="shared" si="0"/>
        <v>32</v>
      </c>
      <c r="G13" s="195">
        <f t="shared" si="0"/>
        <v>32</v>
      </c>
      <c r="H13" s="195">
        <f t="shared" si="0"/>
        <v>32</v>
      </c>
      <c r="I13" s="195">
        <f t="shared" si="0"/>
        <v>33</v>
      </c>
      <c r="J13" s="195">
        <f t="shared" si="0"/>
        <v>33</v>
      </c>
      <c r="K13" s="195">
        <f t="shared" si="0"/>
        <v>33</v>
      </c>
      <c r="L13" s="196">
        <f t="shared" si="0"/>
        <v>33</v>
      </c>
      <c r="M13" s="184"/>
      <c r="N13" s="208"/>
      <c r="O13" s="193" t="s">
        <v>82</v>
      </c>
      <c r="P13" s="202">
        <f>ROUNDUP(('수학 백분위 표'!$M10-0.5-'점수 계산기'!$C$33-'점수 계산기'!$C$30*P$8)/'점수 계산기'!$C$27,0)</f>
        <v>6</v>
      </c>
      <c r="Q13" s="202">
        <f>ROUNDUP(('수학 백분위 표'!$M10-0.5-'점수 계산기'!$C$33-'점수 계산기'!$C$30*Q$8)/'점수 계산기'!$C$27,0)</f>
        <v>8</v>
      </c>
      <c r="R13" s="202">
        <f>ROUNDUP(('수학 백분위 표'!$M10-0.5-'점수 계산기'!$C$33-'점수 계산기'!$C$30*R$8)/'점수 계산기'!$C$27,0)</f>
        <v>9</v>
      </c>
      <c r="S13" s="202">
        <f>ROUNDUP(('수학 백분위 표'!$M10-0.5-'점수 계산기'!$C$33-'점수 계산기'!$C$30*S$8)/'점수 계산기'!$C$27,0)</f>
        <v>10</v>
      </c>
      <c r="T13" s="202">
        <f>ROUNDUP(('수학 백분위 표'!$M10-0.5-'점수 계산기'!$C$33-'점수 계산기'!$C$30*T$8)/'점수 계산기'!$C$27,0)</f>
        <v>11</v>
      </c>
      <c r="U13" s="202">
        <f>ROUNDUP(('수학 백분위 표'!$M10-0.5-'점수 계산기'!$C$33-'점수 계산기'!$C$30*U$8)/'점수 계산기'!$C$27,0)</f>
        <v>13</v>
      </c>
      <c r="V13" s="202">
        <f>ROUNDUP(('수학 백분위 표'!$M10-0.5-'점수 계산기'!$C$33-'점수 계산기'!$C$30*V$8)/'점수 계산기'!$C$27,0)</f>
        <v>14</v>
      </c>
      <c r="W13" s="202">
        <f>ROUNDUP(('수학 백분위 표'!$M10-0.5-'점수 계산기'!$C$33-'점수 계산기'!$C$30*W$8)/'점수 계산기'!$C$27,0)</f>
        <v>15</v>
      </c>
      <c r="X13" s="202">
        <f>ROUNDUP(('수학 백분위 표'!$M10-0.5-'점수 계산기'!$C$33-'점수 계산기'!$C$30*X$8)/'점수 계산기'!$C$27,0)</f>
        <v>16</v>
      </c>
    </row>
    <row r="14" spans="2:24" s="216" customFormat="1" ht="21" customHeight="1" x14ac:dyDescent="0.45">
      <c r="B14" s="208"/>
      <c r="C14" s="220" t="s">
        <v>83</v>
      </c>
      <c r="D14" s="221">
        <f t="shared" si="1"/>
        <v>26</v>
      </c>
      <c r="E14" s="195">
        <f t="shared" si="0"/>
        <v>24</v>
      </c>
      <c r="F14" s="195">
        <f t="shared" si="0"/>
        <v>23</v>
      </c>
      <c r="G14" s="195">
        <f t="shared" si="0"/>
        <v>22</v>
      </c>
      <c r="H14" s="195">
        <f t="shared" si="0"/>
        <v>21</v>
      </c>
      <c r="I14" s="195">
        <f t="shared" si="0"/>
        <v>20</v>
      </c>
      <c r="J14" s="195">
        <f t="shared" si="0"/>
        <v>19</v>
      </c>
      <c r="K14" s="195">
        <f t="shared" si="0"/>
        <v>18</v>
      </c>
      <c r="L14" s="196">
        <f t="shared" si="0"/>
        <v>17</v>
      </c>
      <c r="M14" s="184"/>
      <c r="N14" s="208"/>
      <c r="O14" s="193" t="s">
        <v>83</v>
      </c>
      <c r="P14" s="202">
        <f>ROUNDUP(('수학 백분위 표'!$M11-0.5-'점수 계산기'!$C$33-'점수 계산기'!$C$30*P$8)/'점수 계산기'!$C$27,0)</f>
        <v>-11</v>
      </c>
      <c r="Q14" s="202">
        <f>ROUNDUP(('수학 백분위 표'!$M11-0.5-'점수 계산기'!$C$33-'점수 계산기'!$C$30*Q$8)/'점수 계산기'!$C$27,0)</f>
        <v>-9</v>
      </c>
      <c r="R14" s="202">
        <f>ROUNDUP(('수학 백분위 표'!$M11-0.5-'점수 계산기'!$C$33-'점수 계산기'!$C$30*R$8)/'점수 계산기'!$C$27,0)</f>
        <v>-8</v>
      </c>
      <c r="S14" s="202">
        <f>ROUNDUP(('수학 백분위 표'!$M11-0.5-'점수 계산기'!$C$33-'점수 계산기'!$C$30*S$8)/'점수 계산기'!$C$27,0)</f>
        <v>-7</v>
      </c>
      <c r="T14" s="202">
        <f>ROUNDUP(('수학 백분위 표'!$M11-0.5-'점수 계산기'!$C$33-'점수 계산기'!$C$30*T$8)/'점수 계산기'!$C$27,0)</f>
        <v>-6</v>
      </c>
      <c r="U14" s="202">
        <f>ROUNDUP(('수학 백분위 표'!$M11-0.5-'점수 계산기'!$C$33-'점수 계산기'!$C$30*U$8)/'점수 계산기'!$C$27,0)</f>
        <v>-4</v>
      </c>
      <c r="V14" s="202">
        <f>ROUNDUP(('수학 백분위 표'!$M11-0.5-'점수 계산기'!$C$33-'점수 계산기'!$C$30*V$8)/'점수 계산기'!$C$27,0)</f>
        <v>-3</v>
      </c>
      <c r="W14" s="202">
        <f>ROUNDUP(('수학 백분위 표'!$M11-0.5-'점수 계산기'!$C$33-'점수 계산기'!$C$30*W$8)/'점수 계산기'!$C$27,0)</f>
        <v>-2</v>
      </c>
      <c r="X14" s="202">
        <f>ROUNDUP(('수학 백분위 표'!$M11-0.5-'점수 계산기'!$C$33-'점수 계산기'!$C$30*X$8)/'점수 계산기'!$C$27,0)</f>
        <v>-1</v>
      </c>
    </row>
    <row r="15" spans="2:24" s="216" customFormat="1" ht="21" customHeight="1" x14ac:dyDescent="0.45">
      <c r="B15" s="208"/>
      <c r="C15" s="220" t="s">
        <v>84</v>
      </c>
      <c r="D15" s="221" t="str">
        <f t="shared" si="1"/>
        <v>-</v>
      </c>
      <c r="E15" s="195" t="str">
        <f t="shared" si="0"/>
        <v>-</v>
      </c>
      <c r="F15" s="195" t="str">
        <f t="shared" si="0"/>
        <v>-</v>
      </c>
      <c r="G15" s="195" t="str">
        <f t="shared" si="0"/>
        <v>-</v>
      </c>
      <c r="H15" s="195" t="str">
        <f t="shared" si="0"/>
        <v>-</v>
      </c>
      <c r="I15" s="195" t="str">
        <f t="shared" si="0"/>
        <v>-</v>
      </c>
      <c r="J15" s="195" t="str">
        <f t="shared" si="0"/>
        <v>-</v>
      </c>
      <c r="K15" s="195" t="str">
        <f t="shared" si="0"/>
        <v>-</v>
      </c>
      <c r="L15" s="196" t="str">
        <f t="shared" si="0"/>
        <v>-</v>
      </c>
      <c r="M15" s="184"/>
      <c r="N15" s="208"/>
      <c r="O15" s="193" t="s">
        <v>84</v>
      </c>
      <c r="P15" s="202">
        <f>ROUNDUP(('수학 백분위 표'!$M12-0.5-'점수 계산기'!$C$33-'점수 계산기'!$C$30*P$8)/'점수 계산기'!$C$27,0)</f>
        <v>-16</v>
      </c>
      <c r="Q15" s="202">
        <f>ROUNDUP(('수학 백분위 표'!$M12-0.5-'점수 계산기'!$C$33-'점수 계산기'!$C$30*Q$8)/'점수 계산기'!$C$27,0)</f>
        <v>-14</v>
      </c>
      <c r="R15" s="202">
        <f>ROUNDUP(('수학 백분위 표'!$M12-0.5-'점수 계산기'!$C$33-'점수 계산기'!$C$30*R$8)/'점수 계산기'!$C$27,0)</f>
        <v>-13</v>
      </c>
      <c r="S15" s="202">
        <f>ROUNDUP(('수학 백분위 표'!$M12-0.5-'점수 계산기'!$C$33-'점수 계산기'!$C$30*S$8)/'점수 계산기'!$C$27,0)</f>
        <v>-12</v>
      </c>
      <c r="T15" s="202">
        <f>ROUNDUP(('수학 백분위 표'!$M12-0.5-'점수 계산기'!$C$33-'점수 계산기'!$C$30*T$8)/'점수 계산기'!$C$27,0)</f>
        <v>-11</v>
      </c>
      <c r="U15" s="202">
        <f>ROUNDUP(('수학 백분위 표'!$M12-0.5-'점수 계산기'!$C$33-'점수 계산기'!$C$30*U$8)/'점수 계산기'!$C$27,0)</f>
        <v>-9</v>
      </c>
      <c r="V15" s="202">
        <f>ROUNDUP(('수학 백분위 표'!$M12-0.5-'점수 계산기'!$C$33-'점수 계산기'!$C$30*V$8)/'점수 계산기'!$C$27,0)</f>
        <v>-8</v>
      </c>
      <c r="W15" s="202">
        <f>ROUNDUP(('수학 백분위 표'!$M12-0.5-'점수 계산기'!$C$33-'점수 계산기'!$C$30*W$8)/'점수 계산기'!$C$27,0)</f>
        <v>-7</v>
      </c>
      <c r="X15" s="202">
        <f>ROUNDUP(('수학 백분위 표'!$M12-0.5-'점수 계산기'!$C$33-'점수 계산기'!$C$30*X$8)/'점수 계산기'!$C$27,0)</f>
        <v>-6</v>
      </c>
    </row>
    <row r="16" spans="2:24" s="216" customFormat="1" ht="21" customHeight="1" thickBot="1" x14ac:dyDescent="0.5">
      <c r="B16" s="208"/>
      <c r="C16" s="222" t="s">
        <v>85</v>
      </c>
      <c r="D16" s="223" t="str">
        <f t="shared" si="1"/>
        <v>-</v>
      </c>
      <c r="E16" s="199" t="str">
        <f t="shared" si="0"/>
        <v>-</v>
      </c>
      <c r="F16" s="199" t="str">
        <f t="shared" si="0"/>
        <v>-</v>
      </c>
      <c r="G16" s="199" t="str">
        <f t="shared" si="0"/>
        <v>-</v>
      </c>
      <c r="H16" s="199" t="str">
        <f t="shared" si="0"/>
        <v>-</v>
      </c>
      <c r="I16" s="199" t="str">
        <f t="shared" si="0"/>
        <v>-</v>
      </c>
      <c r="J16" s="199" t="str">
        <f t="shared" si="0"/>
        <v>-</v>
      </c>
      <c r="K16" s="199" t="str">
        <f t="shared" si="0"/>
        <v>-</v>
      </c>
      <c r="L16" s="200" t="str">
        <f t="shared" si="0"/>
        <v>-</v>
      </c>
      <c r="M16" s="184"/>
      <c r="N16" s="208"/>
      <c r="O16" s="197" t="s">
        <v>85</v>
      </c>
      <c r="P16" s="202">
        <f>ROUNDUP(('수학 백분위 표'!$M13-0.5-'점수 계산기'!$C$33-'점수 계산기'!$C$30*P$8)/'점수 계산기'!$C$27,0)</f>
        <v>-20</v>
      </c>
      <c r="Q16" s="202">
        <f>ROUNDUP(('수학 백분위 표'!$M13-0.5-'점수 계산기'!$C$33-'점수 계산기'!$C$30*Q$8)/'점수 계산기'!$C$27,0)</f>
        <v>-17</v>
      </c>
      <c r="R16" s="202">
        <f>ROUNDUP(('수학 백분위 표'!$M13-0.5-'점수 계산기'!$C$33-'점수 계산기'!$C$30*R$8)/'점수 계산기'!$C$27,0)</f>
        <v>-16</v>
      </c>
      <c r="S16" s="202">
        <f>ROUNDUP(('수학 백분위 표'!$M13-0.5-'점수 계산기'!$C$33-'점수 계산기'!$C$30*S$8)/'점수 계산기'!$C$27,0)</f>
        <v>-15</v>
      </c>
      <c r="T16" s="202">
        <f>ROUNDUP(('수학 백분위 표'!$M13-0.5-'점수 계산기'!$C$33-'점수 계산기'!$C$30*T$8)/'점수 계산기'!$C$27,0)</f>
        <v>-14</v>
      </c>
      <c r="U16" s="202">
        <f>ROUNDUP(('수학 백분위 표'!$M13-0.5-'점수 계산기'!$C$33-'점수 계산기'!$C$30*U$8)/'점수 계산기'!$C$27,0)</f>
        <v>-13</v>
      </c>
      <c r="V16" s="202">
        <f>ROUNDUP(('수학 백분위 표'!$M13-0.5-'점수 계산기'!$C$33-'점수 계산기'!$C$30*V$8)/'점수 계산기'!$C$27,0)</f>
        <v>-12</v>
      </c>
      <c r="W16" s="202">
        <f>ROUNDUP(('수학 백분위 표'!$M13-0.5-'점수 계산기'!$C$33-'점수 계산기'!$C$30*W$8)/'점수 계산기'!$C$27,0)</f>
        <v>-11</v>
      </c>
      <c r="X16" s="202">
        <f>ROUNDUP(('수학 백분위 표'!$M13-0.5-'점수 계산기'!$C$33-'점수 계산기'!$C$30*X$8)/'점수 계산기'!$C$27,0)</f>
        <v>-10</v>
      </c>
    </row>
    <row r="17" spans="2:24" x14ac:dyDescent="0.45">
      <c r="B17" s="7"/>
      <c r="C17" s="80"/>
      <c r="D17" s="80"/>
      <c r="E17" s="80"/>
      <c r="F17" s="5"/>
      <c r="G17" s="5"/>
      <c r="H17" s="5"/>
      <c r="I17" s="5"/>
      <c r="J17" s="5"/>
      <c r="K17" s="5"/>
      <c r="L17" s="5"/>
      <c r="M17" s="5"/>
      <c r="N17" s="7"/>
      <c r="O17" s="80"/>
      <c r="P17" s="80"/>
      <c r="Q17" s="80"/>
      <c r="R17" s="5"/>
      <c r="S17" s="5"/>
      <c r="T17" s="5"/>
      <c r="U17" s="5"/>
      <c r="V17" s="5"/>
      <c r="W17" s="5"/>
      <c r="X17" s="5"/>
    </row>
    <row r="18" spans="2:24" ht="17.5" thickBot="1" x14ac:dyDescent="0.5">
      <c r="B18" s="7"/>
      <c r="C18" s="80"/>
      <c r="D18" s="80"/>
      <c r="E18" s="80"/>
      <c r="F18" s="5"/>
      <c r="G18" s="5"/>
      <c r="H18" s="5"/>
      <c r="I18" s="5"/>
      <c r="J18" s="5"/>
      <c r="K18" s="5"/>
      <c r="L18" s="5"/>
      <c r="M18" s="5"/>
      <c r="N18" s="7"/>
      <c r="O18" s="80"/>
      <c r="P18" s="80"/>
      <c r="Q18" s="80"/>
      <c r="R18" s="5"/>
      <c r="S18" s="5"/>
      <c r="T18" s="5"/>
      <c r="U18" s="5"/>
      <c r="V18" s="5"/>
      <c r="W18" s="5"/>
      <c r="X18" s="5"/>
    </row>
    <row r="19" spans="2:24" s="216" customFormat="1" ht="21" customHeight="1" thickBot="1" x14ac:dyDescent="0.5">
      <c r="B19" s="208"/>
      <c r="C19" s="185" t="s">
        <v>77</v>
      </c>
      <c r="D19" s="186">
        <v>16</v>
      </c>
      <c r="E19" s="187">
        <v>15</v>
      </c>
      <c r="F19" s="187">
        <v>14</v>
      </c>
      <c r="G19" s="187">
        <v>13</v>
      </c>
      <c r="H19" s="187">
        <v>12</v>
      </c>
      <c r="I19" s="187">
        <v>11</v>
      </c>
      <c r="J19" s="187">
        <v>10</v>
      </c>
      <c r="K19" s="187">
        <v>9</v>
      </c>
      <c r="L19" s="188">
        <v>8</v>
      </c>
      <c r="M19" s="184"/>
      <c r="N19" s="208"/>
      <c r="O19" s="185" t="s">
        <v>77</v>
      </c>
      <c r="P19" s="186">
        <v>16</v>
      </c>
      <c r="Q19" s="187">
        <v>15</v>
      </c>
      <c r="R19" s="187">
        <v>14</v>
      </c>
      <c r="S19" s="187">
        <v>13</v>
      </c>
      <c r="T19" s="187">
        <v>12</v>
      </c>
      <c r="U19" s="187">
        <v>11</v>
      </c>
      <c r="V19" s="187">
        <v>10</v>
      </c>
      <c r="W19" s="187">
        <v>9</v>
      </c>
      <c r="X19" s="188">
        <v>8</v>
      </c>
    </row>
    <row r="20" spans="2:24" s="216" customFormat="1" ht="21" customHeight="1" x14ac:dyDescent="0.45">
      <c r="B20" s="208"/>
      <c r="C20" s="193" t="s">
        <v>78</v>
      </c>
      <c r="D20" s="190">
        <f>IF(OR(P20&gt;74, AND(P20&lt;0, OR(D19&lt;=D$19, D19="-"))), "-", IF(P20&lt;0, D$19,IF(OR(P20=1, P20=73), P20+P$19+1, P20+P$19)))</f>
        <v>85</v>
      </c>
      <c r="E20" s="224">
        <f t="shared" ref="E20:L27" si="2">IF(OR(Q20&gt;74, AND(Q20&lt;0, OR(E19&lt;=E$19, E19="-"))), "-", IF(Q20&lt;0, E$19,IF(OR(Q20=1, Q20=73), Q20+Q$19+1, Q20+Q$19)))</f>
        <v>85</v>
      </c>
      <c r="F20" s="224">
        <f t="shared" si="2"/>
        <v>85</v>
      </c>
      <c r="G20" s="224">
        <f t="shared" si="2"/>
        <v>85</v>
      </c>
      <c r="H20" s="224">
        <f t="shared" si="2"/>
        <v>86</v>
      </c>
      <c r="I20" s="224">
        <f t="shared" si="2"/>
        <v>85</v>
      </c>
      <c r="J20" s="224" t="str">
        <f t="shared" si="2"/>
        <v>-</v>
      </c>
      <c r="K20" s="224" t="str">
        <f t="shared" si="2"/>
        <v>-</v>
      </c>
      <c r="L20" s="225" t="str">
        <f t="shared" si="2"/>
        <v>-</v>
      </c>
      <c r="M20" s="184"/>
      <c r="N20" s="208"/>
      <c r="O20" s="193" t="s">
        <v>78</v>
      </c>
      <c r="P20" s="202">
        <f>ROUNDUP(('수학 백분위 표'!$M6-0.5-'점수 계산기'!$C$33-'점수 계산기'!$C$30*P$19)/'점수 계산기'!$C$27,0)</f>
        <v>69</v>
      </c>
      <c r="Q20" s="202">
        <f>ROUNDUP(('수학 백분위 표'!$M6-0.5-'점수 계산기'!$C$33-'점수 계산기'!$C$30*Q$19)/'점수 계산기'!$C$27,0)</f>
        <v>70</v>
      </c>
      <c r="R20" s="202">
        <f>ROUNDUP(('수학 백분위 표'!$M6-0.5-'점수 계산기'!$C$33-'점수 계산기'!$C$30*R$19)/'점수 계산기'!$C$27,0)</f>
        <v>71</v>
      </c>
      <c r="S20" s="202">
        <f>ROUNDUP(('수학 백분위 표'!$M6-0.5-'점수 계산기'!$C$33-'점수 계산기'!$C$30*S$19)/'점수 계산기'!$C$27,0)</f>
        <v>72</v>
      </c>
      <c r="T20" s="202">
        <f>ROUNDUP(('수학 백분위 표'!$M6-0.5-'점수 계산기'!$C$33-'점수 계산기'!$C$30*T$19)/'점수 계산기'!$C$27,0)</f>
        <v>73</v>
      </c>
      <c r="U20" s="202">
        <f>ROUNDUP(('수학 백분위 표'!$M6-0.5-'점수 계산기'!$C$33-'점수 계산기'!$C$30*U$19)/'점수 계산기'!$C$27,0)</f>
        <v>74</v>
      </c>
      <c r="V20" s="202">
        <f>ROUNDUP(('수학 백분위 표'!$M6-0.5-'점수 계산기'!$C$33-'점수 계산기'!$C$30*V$19)/'점수 계산기'!$C$27,0)</f>
        <v>75</v>
      </c>
      <c r="W20" s="202">
        <f>ROUNDUP(('수학 백분위 표'!$M6-0.5-'점수 계산기'!$C$33-'점수 계산기'!$C$30*W$19)/'점수 계산기'!$C$27,0)</f>
        <v>76</v>
      </c>
      <c r="X20" s="202">
        <f>ROUNDUP(('수학 백분위 표'!$M6-0.5-'점수 계산기'!$C$33-'점수 계산기'!$C$30*X$19)/'점수 계산기'!$C$27,0)</f>
        <v>77</v>
      </c>
    </row>
    <row r="21" spans="2:24" s="216" customFormat="1" ht="21" customHeight="1" x14ac:dyDescent="0.45">
      <c r="B21" s="208"/>
      <c r="C21" s="193" t="s">
        <v>79</v>
      </c>
      <c r="D21" s="194">
        <f t="shared" ref="D21:D27" si="3">IF(OR(P21&gt;74, AND(P21&lt;0, OR(D20&lt;=D$19, D20="-"))), "-", IF(P21&lt;0, D$19,IF(OR(P21=1, P21=73), P21+P$19+1, P21+P$19)))</f>
        <v>76</v>
      </c>
      <c r="E21" s="202">
        <f t="shared" si="2"/>
        <v>76</v>
      </c>
      <c r="F21" s="202">
        <f t="shared" si="2"/>
        <v>76</v>
      </c>
      <c r="G21" s="202">
        <f t="shared" si="2"/>
        <v>76</v>
      </c>
      <c r="H21" s="202">
        <f t="shared" si="2"/>
        <v>76</v>
      </c>
      <c r="I21" s="202">
        <f t="shared" si="2"/>
        <v>77</v>
      </c>
      <c r="J21" s="202">
        <f t="shared" si="2"/>
        <v>77</v>
      </c>
      <c r="K21" s="202">
        <f t="shared" si="2"/>
        <v>77</v>
      </c>
      <c r="L21" s="203">
        <f t="shared" si="2"/>
        <v>77</v>
      </c>
      <c r="M21" s="184"/>
      <c r="N21" s="208"/>
      <c r="O21" s="193" t="s">
        <v>79</v>
      </c>
      <c r="P21" s="202">
        <f>ROUNDUP(('수학 백분위 표'!$M7-0.5-'점수 계산기'!$C$33-'점수 계산기'!$C$30*P$19)/'점수 계산기'!$C$27,0)</f>
        <v>60</v>
      </c>
      <c r="Q21" s="202">
        <f>ROUNDUP(('수학 백분위 표'!$M7-0.5-'점수 계산기'!$C$33-'점수 계산기'!$C$30*Q$19)/'점수 계산기'!$C$27,0)</f>
        <v>61</v>
      </c>
      <c r="R21" s="202">
        <f>ROUNDUP(('수학 백분위 표'!$M7-0.5-'점수 계산기'!$C$33-'점수 계산기'!$C$30*R$19)/'점수 계산기'!$C$27,0)</f>
        <v>62</v>
      </c>
      <c r="S21" s="202">
        <f>ROUNDUP(('수학 백분위 표'!$M7-0.5-'점수 계산기'!$C$33-'점수 계산기'!$C$30*S$19)/'점수 계산기'!$C$27,0)</f>
        <v>63</v>
      </c>
      <c r="T21" s="202">
        <f>ROUNDUP(('수학 백분위 표'!$M7-0.5-'점수 계산기'!$C$33-'점수 계산기'!$C$30*T$19)/'점수 계산기'!$C$27,0)</f>
        <v>64</v>
      </c>
      <c r="U21" s="202">
        <f>ROUNDUP(('수학 백분위 표'!$M7-0.5-'점수 계산기'!$C$33-'점수 계산기'!$C$30*U$19)/'점수 계산기'!$C$27,0)</f>
        <v>66</v>
      </c>
      <c r="V21" s="202">
        <f>ROUNDUP(('수학 백분위 표'!$M7-0.5-'점수 계산기'!$C$33-'점수 계산기'!$C$30*V$19)/'점수 계산기'!$C$27,0)</f>
        <v>67</v>
      </c>
      <c r="W21" s="202">
        <f>ROUNDUP(('수학 백분위 표'!$M7-0.5-'점수 계산기'!$C$33-'점수 계산기'!$C$30*W$19)/'점수 계산기'!$C$27,0)</f>
        <v>68</v>
      </c>
      <c r="X21" s="202">
        <f>ROUNDUP(('수학 백분위 표'!$M7-0.5-'점수 계산기'!$C$33-'점수 계산기'!$C$30*X$19)/'점수 계산기'!$C$27,0)</f>
        <v>69</v>
      </c>
    </row>
    <row r="22" spans="2:24" s="216" customFormat="1" ht="21" customHeight="1" x14ac:dyDescent="0.45">
      <c r="B22" s="208"/>
      <c r="C22" s="193" t="s">
        <v>80</v>
      </c>
      <c r="D22" s="194">
        <f t="shared" si="3"/>
        <v>65</v>
      </c>
      <c r="E22" s="202">
        <f t="shared" si="2"/>
        <v>65</v>
      </c>
      <c r="F22" s="202">
        <f t="shared" si="2"/>
        <v>65</v>
      </c>
      <c r="G22" s="202">
        <f t="shared" si="2"/>
        <v>65</v>
      </c>
      <c r="H22" s="202">
        <f t="shared" si="2"/>
        <v>65</v>
      </c>
      <c r="I22" s="202">
        <f t="shared" si="2"/>
        <v>65</v>
      </c>
      <c r="J22" s="202">
        <f t="shared" si="2"/>
        <v>65</v>
      </c>
      <c r="K22" s="202">
        <f t="shared" si="2"/>
        <v>66</v>
      </c>
      <c r="L22" s="203">
        <f t="shared" si="2"/>
        <v>66</v>
      </c>
      <c r="M22" s="184"/>
      <c r="N22" s="208"/>
      <c r="O22" s="193" t="s">
        <v>80</v>
      </c>
      <c r="P22" s="202">
        <f>ROUNDUP(('수학 백분위 표'!$M8-0.5-'점수 계산기'!$C$33-'점수 계산기'!$C$30*P$19)/'점수 계산기'!$C$27,0)</f>
        <v>49</v>
      </c>
      <c r="Q22" s="202">
        <f>ROUNDUP(('수학 백분위 표'!$M8-0.5-'점수 계산기'!$C$33-'점수 계산기'!$C$30*Q$19)/'점수 계산기'!$C$27,0)</f>
        <v>50</v>
      </c>
      <c r="R22" s="202">
        <f>ROUNDUP(('수학 백분위 표'!$M8-0.5-'점수 계산기'!$C$33-'점수 계산기'!$C$30*R$19)/'점수 계산기'!$C$27,0)</f>
        <v>51</v>
      </c>
      <c r="S22" s="202">
        <f>ROUNDUP(('수학 백분위 표'!$M8-0.5-'점수 계산기'!$C$33-'점수 계산기'!$C$30*S$19)/'점수 계산기'!$C$27,0)</f>
        <v>52</v>
      </c>
      <c r="T22" s="202">
        <f>ROUNDUP(('수학 백분위 표'!$M8-0.5-'점수 계산기'!$C$33-'점수 계산기'!$C$30*T$19)/'점수 계산기'!$C$27,0)</f>
        <v>53</v>
      </c>
      <c r="U22" s="202">
        <f>ROUNDUP(('수학 백분위 표'!$M8-0.5-'점수 계산기'!$C$33-'점수 계산기'!$C$30*U$19)/'점수 계산기'!$C$27,0)</f>
        <v>54</v>
      </c>
      <c r="V22" s="202">
        <f>ROUNDUP(('수학 백분위 표'!$M8-0.5-'점수 계산기'!$C$33-'점수 계산기'!$C$30*V$19)/'점수 계산기'!$C$27,0)</f>
        <v>55</v>
      </c>
      <c r="W22" s="202">
        <f>ROUNDUP(('수학 백분위 표'!$M8-0.5-'점수 계산기'!$C$33-'점수 계산기'!$C$30*W$19)/'점수 계산기'!$C$27,0)</f>
        <v>57</v>
      </c>
      <c r="X22" s="202">
        <f>ROUNDUP(('수학 백분위 표'!$M8-0.5-'점수 계산기'!$C$33-'점수 계산기'!$C$30*X$19)/'점수 계산기'!$C$27,0)</f>
        <v>58</v>
      </c>
    </row>
    <row r="23" spans="2:24" s="216" customFormat="1" ht="21" customHeight="1" x14ac:dyDescent="0.45">
      <c r="B23" s="208"/>
      <c r="C23" s="193" t="s">
        <v>81</v>
      </c>
      <c r="D23" s="194">
        <f t="shared" si="3"/>
        <v>51</v>
      </c>
      <c r="E23" s="202">
        <f t="shared" si="2"/>
        <v>51</v>
      </c>
      <c r="F23" s="202">
        <f t="shared" si="2"/>
        <v>52</v>
      </c>
      <c r="G23" s="202">
        <f t="shared" si="2"/>
        <v>52</v>
      </c>
      <c r="H23" s="202">
        <f t="shared" si="2"/>
        <v>52</v>
      </c>
      <c r="I23" s="202">
        <f t="shared" si="2"/>
        <v>52</v>
      </c>
      <c r="J23" s="202">
        <f t="shared" si="2"/>
        <v>52</v>
      </c>
      <c r="K23" s="202">
        <f t="shared" si="2"/>
        <v>52</v>
      </c>
      <c r="L23" s="203">
        <f t="shared" si="2"/>
        <v>52</v>
      </c>
      <c r="M23" s="184"/>
      <c r="N23" s="208"/>
      <c r="O23" s="193" t="s">
        <v>81</v>
      </c>
      <c r="P23" s="202">
        <f>ROUNDUP(('수학 백분위 표'!$M9-0.5-'점수 계산기'!$C$33-'점수 계산기'!$C$30*P$19)/'점수 계산기'!$C$27,0)</f>
        <v>35</v>
      </c>
      <c r="Q23" s="202">
        <f>ROUNDUP(('수학 백분위 표'!$M9-0.5-'점수 계산기'!$C$33-'점수 계산기'!$C$30*Q$19)/'점수 계산기'!$C$27,0)</f>
        <v>36</v>
      </c>
      <c r="R23" s="202">
        <f>ROUNDUP(('수학 백분위 표'!$M9-0.5-'점수 계산기'!$C$33-'점수 계산기'!$C$30*R$19)/'점수 계산기'!$C$27,0)</f>
        <v>38</v>
      </c>
      <c r="S23" s="202">
        <f>ROUNDUP(('수학 백분위 표'!$M9-0.5-'점수 계산기'!$C$33-'점수 계산기'!$C$30*S$19)/'점수 계산기'!$C$27,0)</f>
        <v>39</v>
      </c>
      <c r="T23" s="202">
        <f>ROUNDUP(('수학 백분위 표'!$M9-0.5-'점수 계산기'!$C$33-'점수 계산기'!$C$30*T$19)/'점수 계산기'!$C$27,0)</f>
        <v>40</v>
      </c>
      <c r="U23" s="202">
        <f>ROUNDUP(('수학 백분위 표'!$M9-0.5-'점수 계산기'!$C$33-'점수 계산기'!$C$30*U$19)/'점수 계산기'!$C$27,0)</f>
        <v>41</v>
      </c>
      <c r="V23" s="202">
        <f>ROUNDUP(('수학 백분위 표'!$M9-0.5-'점수 계산기'!$C$33-'점수 계산기'!$C$30*V$19)/'점수 계산기'!$C$27,0)</f>
        <v>42</v>
      </c>
      <c r="W23" s="202">
        <f>ROUNDUP(('수학 백분위 표'!$M9-0.5-'점수 계산기'!$C$33-'점수 계산기'!$C$30*W$19)/'점수 계산기'!$C$27,0)</f>
        <v>43</v>
      </c>
      <c r="X23" s="202">
        <f>ROUNDUP(('수학 백분위 표'!$M9-0.5-'점수 계산기'!$C$33-'점수 계산기'!$C$30*X$19)/'점수 계산기'!$C$27,0)</f>
        <v>44</v>
      </c>
    </row>
    <row r="24" spans="2:24" s="216" customFormat="1" ht="21" customHeight="1" x14ac:dyDescent="0.45">
      <c r="B24" s="208"/>
      <c r="C24" s="193" t="s">
        <v>82</v>
      </c>
      <c r="D24" s="194">
        <f t="shared" si="3"/>
        <v>33</v>
      </c>
      <c r="E24" s="202">
        <f t="shared" si="2"/>
        <v>33</v>
      </c>
      <c r="F24" s="202">
        <f t="shared" si="2"/>
        <v>33</v>
      </c>
      <c r="G24" s="202">
        <f t="shared" si="2"/>
        <v>33</v>
      </c>
      <c r="H24" s="202">
        <f t="shared" si="2"/>
        <v>33</v>
      </c>
      <c r="I24" s="202">
        <f t="shared" si="2"/>
        <v>33</v>
      </c>
      <c r="J24" s="202">
        <f t="shared" si="2"/>
        <v>33</v>
      </c>
      <c r="K24" s="202">
        <f t="shared" si="2"/>
        <v>33</v>
      </c>
      <c r="L24" s="203">
        <f t="shared" si="2"/>
        <v>34</v>
      </c>
      <c r="M24" s="184"/>
      <c r="N24" s="208"/>
      <c r="O24" s="193" t="s">
        <v>82</v>
      </c>
      <c r="P24" s="202">
        <f>ROUNDUP(('수학 백분위 표'!$M10-0.5-'점수 계산기'!$C$33-'점수 계산기'!$C$30*P$19)/'점수 계산기'!$C$27,0)</f>
        <v>17</v>
      </c>
      <c r="Q24" s="202">
        <f>ROUNDUP(('수학 백분위 표'!$M10-0.5-'점수 계산기'!$C$33-'점수 계산기'!$C$30*Q$19)/'점수 계산기'!$C$27,0)</f>
        <v>18</v>
      </c>
      <c r="R24" s="202">
        <f>ROUNDUP(('수학 백분위 표'!$M10-0.5-'점수 계산기'!$C$33-'점수 계산기'!$C$30*R$19)/'점수 계산기'!$C$27,0)</f>
        <v>19</v>
      </c>
      <c r="S24" s="202">
        <f>ROUNDUP(('수학 백분위 표'!$M10-0.5-'점수 계산기'!$C$33-'점수 계산기'!$C$30*S$19)/'점수 계산기'!$C$27,0)</f>
        <v>20</v>
      </c>
      <c r="T24" s="202">
        <f>ROUNDUP(('수학 백분위 표'!$M10-0.5-'점수 계산기'!$C$33-'점수 계산기'!$C$30*T$19)/'점수 계산기'!$C$27,0)</f>
        <v>21</v>
      </c>
      <c r="U24" s="202">
        <f>ROUNDUP(('수학 백분위 표'!$M10-0.5-'점수 계산기'!$C$33-'점수 계산기'!$C$30*U$19)/'점수 계산기'!$C$27,0)</f>
        <v>22</v>
      </c>
      <c r="V24" s="202">
        <f>ROUNDUP(('수학 백분위 표'!$M10-0.5-'점수 계산기'!$C$33-'점수 계산기'!$C$30*V$19)/'점수 계산기'!$C$27,0)</f>
        <v>23</v>
      </c>
      <c r="W24" s="202">
        <f>ROUNDUP(('수학 백분위 표'!$M10-0.5-'점수 계산기'!$C$33-'점수 계산기'!$C$30*W$19)/'점수 계산기'!$C$27,0)</f>
        <v>24</v>
      </c>
      <c r="X24" s="202">
        <f>ROUNDUP(('수학 백분위 표'!$M10-0.5-'점수 계산기'!$C$33-'점수 계산기'!$C$30*X$19)/'점수 계산기'!$C$27,0)</f>
        <v>26</v>
      </c>
    </row>
    <row r="25" spans="2:24" s="216" customFormat="1" ht="21" customHeight="1" x14ac:dyDescent="0.45">
      <c r="B25" s="208"/>
      <c r="C25" s="193" t="s">
        <v>83</v>
      </c>
      <c r="D25" s="194">
        <f t="shared" si="3"/>
        <v>18</v>
      </c>
      <c r="E25" s="202">
        <f t="shared" si="2"/>
        <v>17</v>
      </c>
      <c r="F25" s="202">
        <f t="shared" si="2"/>
        <v>17</v>
      </c>
      <c r="G25" s="202">
        <f t="shared" si="2"/>
        <v>17</v>
      </c>
      <c r="H25" s="202">
        <f t="shared" si="2"/>
        <v>17</v>
      </c>
      <c r="I25" s="202">
        <f t="shared" si="2"/>
        <v>17</v>
      </c>
      <c r="J25" s="202">
        <f t="shared" si="2"/>
        <v>17</v>
      </c>
      <c r="K25" s="202">
        <f t="shared" si="2"/>
        <v>17</v>
      </c>
      <c r="L25" s="203">
        <f t="shared" si="2"/>
        <v>17</v>
      </c>
      <c r="M25" s="184"/>
      <c r="N25" s="208"/>
      <c r="O25" s="193" t="s">
        <v>83</v>
      </c>
      <c r="P25" s="202">
        <f>ROUNDUP(('수학 백분위 표'!$M11-0.5-'점수 계산기'!$C$33-'점수 계산기'!$C$30*P$19)/'점수 계산기'!$C$27,0)</f>
        <v>1</v>
      </c>
      <c r="Q25" s="202">
        <f>ROUNDUP(('수학 백분위 표'!$M11-0.5-'점수 계산기'!$C$33-'점수 계산기'!$C$30*Q$19)/'점수 계산기'!$C$27,0)</f>
        <v>2</v>
      </c>
      <c r="R25" s="202">
        <f>ROUNDUP(('수학 백분위 표'!$M11-0.5-'점수 계산기'!$C$33-'점수 계산기'!$C$30*R$19)/'점수 계산기'!$C$27,0)</f>
        <v>3</v>
      </c>
      <c r="S25" s="202">
        <f>ROUNDUP(('수학 백분위 표'!$M11-0.5-'점수 계산기'!$C$33-'점수 계산기'!$C$30*S$19)/'점수 계산기'!$C$27,0)</f>
        <v>4</v>
      </c>
      <c r="T25" s="202">
        <f>ROUNDUP(('수학 백분위 표'!$M11-0.5-'점수 계산기'!$C$33-'점수 계산기'!$C$30*T$19)/'점수 계산기'!$C$27,0)</f>
        <v>5</v>
      </c>
      <c r="U25" s="202">
        <f>ROUNDUP(('수학 백분위 표'!$M11-0.5-'점수 계산기'!$C$33-'점수 계산기'!$C$30*U$19)/'점수 계산기'!$C$27,0)</f>
        <v>6</v>
      </c>
      <c r="V25" s="202">
        <f>ROUNDUP(('수학 백분위 표'!$M11-0.5-'점수 계산기'!$C$33-'점수 계산기'!$C$30*V$19)/'점수 계산기'!$C$27,0)</f>
        <v>7</v>
      </c>
      <c r="W25" s="202">
        <f>ROUNDUP(('수학 백분위 표'!$M11-0.5-'점수 계산기'!$C$33-'점수 계산기'!$C$30*W$19)/'점수 계산기'!$C$27,0)</f>
        <v>8</v>
      </c>
      <c r="X25" s="202">
        <f>ROUNDUP(('수학 백분위 표'!$M11-0.5-'점수 계산기'!$C$33-'점수 계산기'!$C$30*X$19)/'점수 계산기'!$C$27,0)</f>
        <v>9</v>
      </c>
    </row>
    <row r="26" spans="2:24" s="216" customFormat="1" ht="21" customHeight="1" x14ac:dyDescent="0.45">
      <c r="B26" s="208"/>
      <c r="C26" s="193" t="s">
        <v>84</v>
      </c>
      <c r="D26" s="194">
        <f t="shared" si="3"/>
        <v>16</v>
      </c>
      <c r="E26" s="202">
        <f t="shared" si="2"/>
        <v>15</v>
      </c>
      <c r="F26" s="202">
        <f t="shared" si="2"/>
        <v>14</v>
      </c>
      <c r="G26" s="202">
        <f t="shared" si="2"/>
        <v>13</v>
      </c>
      <c r="H26" s="202">
        <f t="shared" si="2"/>
        <v>12</v>
      </c>
      <c r="I26" s="202">
        <f t="shared" si="2"/>
        <v>13</v>
      </c>
      <c r="J26" s="202">
        <f t="shared" si="2"/>
        <v>12</v>
      </c>
      <c r="K26" s="202">
        <f t="shared" si="2"/>
        <v>12</v>
      </c>
      <c r="L26" s="203">
        <f t="shared" si="2"/>
        <v>13</v>
      </c>
      <c r="M26" s="184"/>
      <c r="N26" s="208"/>
      <c r="O26" s="193" t="s">
        <v>84</v>
      </c>
      <c r="P26" s="202">
        <f>ROUNDUP(('수학 백분위 표'!$M12-0.5-'점수 계산기'!$C$33-'점수 계산기'!$C$30*P$19)/'점수 계산기'!$C$27,0)</f>
        <v>-5</v>
      </c>
      <c r="Q26" s="202">
        <f>ROUNDUP(('수학 백분위 표'!$M12-0.5-'점수 계산기'!$C$33-'점수 계산기'!$C$30*Q$19)/'점수 계산기'!$C$27,0)</f>
        <v>-4</v>
      </c>
      <c r="R26" s="202">
        <f>ROUNDUP(('수학 백분위 표'!$M12-0.5-'점수 계산기'!$C$33-'점수 계산기'!$C$30*R$19)/'점수 계산기'!$C$27,0)</f>
        <v>-3</v>
      </c>
      <c r="S26" s="202">
        <f>ROUNDUP(('수학 백분위 표'!$M12-0.5-'점수 계산기'!$C$33-'점수 계산기'!$C$30*S$19)/'점수 계산기'!$C$27,0)</f>
        <v>-2</v>
      </c>
      <c r="T26" s="202">
        <f>ROUNDUP(('수학 백분위 표'!$M12-0.5-'점수 계산기'!$C$33-'점수 계산기'!$C$30*T$19)/'점수 계산기'!$C$27,0)</f>
        <v>-1</v>
      </c>
      <c r="U26" s="202">
        <f>ROUNDUP(('수학 백분위 표'!$M12-0.5-'점수 계산기'!$C$33-'점수 계산기'!$C$30*U$19)/'점수 계산기'!$C$27,0)</f>
        <v>1</v>
      </c>
      <c r="V26" s="202">
        <f>ROUNDUP(('수학 백분위 표'!$M12-0.5-'점수 계산기'!$C$33-'점수 계산기'!$C$30*V$19)/'점수 계산기'!$C$27,0)</f>
        <v>2</v>
      </c>
      <c r="W26" s="202">
        <f>ROUNDUP(('수학 백분위 표'!$M12-0.5-'점수 계산기'!$C$33-'점수 계산기'!$C$30*W$19)/'점수 계산기'!$C$27,0)</f>
        <v>3</v>
      </c>
      <c r="X26" s="202">
        <f>ROUNDUP(('수학 백분위 표'!$M12-0.5-'점수 계산기'!$C$33-'점수 계산기'!$C$30*X$19)/'점수 계산기'!$C$27,0)</f>
        <v>5</v>
      </c>
    </row>
    <row r="27" spans="2:24" s="216" customFormat="1" ht="21" customHeight="1" thickBot="1" x14ac:dyDescent="0.5">
      <c r="B27" s="208"/>
      <c r="C27" s="197" t="s">
        <v>85</v>
      </c>
      <c r="D27" s="198" t="str">
        <f t="shared" si="3"/>
        <v>-</v>
      </c>
      <c r="E27" s="226" t="str">
        <f t="shared" si="2"/>
        <v>-</v>
      </c>
      <c r="F27" s="226" t="str">
        <f t="shared" si="2"/>
        <v>-</v>
      </c>
      <c r="G27" s="226" t="str">
        <f t="shared" si="2"/>
        <v>-</v>
      </c>
      <c r="H27" s="226" t="str">
        <f t="shared" si="2"/>
        <v>-</v>
      </c>
      <c r="I27" s="226">
        <f t="shared" si="2"/>
        <v>11</v>
      </c>
      <c r="J27" s="226">
        <f t="shared" si="2"/>
        <v>10</v>
      </c>
      <c r="K27" s="226">
        <f t="shared" si="2"/>
        <v>9</v>
      </c>
      <c r="L27" s="227">
        <f t="shared" si="2"/>
        <v>10</v>
      </c>
      <c r="M27" s="184"/>
      <c r="N27" s="208"/>
      <c r="O27" s="197" t="s">
        <v>85</v>
      </c>
      <c r="P27" s="202">
        <f>ROUNDUP(('수학 백분위 표'!$M13-0.5-'점수 계산기'!$C$33-'점수 계산기'!$C$30*P$19)/'점수 계산기'!$C$27,0)</f>
        <v>-9</v>
      </c>
      <c r="Q27" s="202">
        <f>ROUNDUP(('수학 백분위 표'!$M13-0.5-'점수 계산기'!$C$33-'점수 계산기'!$C$30*Q$19)/'점수 계산기'!$C$27,0)</f>
        <v>-8</v>
      </c>
      <c r="R27" s="202">
        <f>ROUNDUP(('수학 백분위 표'!$M13-0.5-'점수 계산기'!$C$33-'점수 계산기'!$C$30*R$19)/'점수 계산기'!$C$27,0)</f>
        <v>-7</v>
      </c>
      <c r="S27" s="202">
        <f>ROUNDUP(('수학 백분위 표'!$M13-0.5-'점수 계산기'!$C$33-'점수 계산기'!$C$30*S$19)/'점수 계산기'!$C$27,0)</f>
        <v>-6</v>
      </c>
      <c r="T27" s="202">
        <f>ROUNDUP(('수학 백분위 표'!$M13-0.5-'점수 계산기'!$C$33-'점수 계산기'!$C$30*T$19)/'점수 계산기'!$C$27,0)</f>
        <v>-4</v>
      </c>
      <c r="U27" s="202">
        <f>ROUNDUP(('수학 백분위 표'!$M13-0.5-'점수 계산기'!$C$33-'점수 계산기'!$C$30*U$19)/'점수 계산기'!$C$27,0)</f>
        <v>-3</v>
      </c>
      <c r="V27" s="202">
        <f>ROUNDUP(('수학 백분위 표'!$M13-0.5-'점수 계산기'!$C$33-'점수 계산기'!$C$30*V$19)/'점수 계산기'!$C$27,0)</f>
        <v>-2</v>
      </c>
      <c r="W27" s="202">
        <f>ROUNDUP(('수학 백분위 표'!$M13-0.5-'점수 계산기'!$C$33-'점수 계산기'!$C$30*W$19)/'점수 계산기'!$C$27,0)</f>
        <v>-1</v>
      </c>
      <c r="X27" s="202">
        <f>ROUNDUP(('수학 백분위 표'!$M13-0.5-'점수 계산기'!$C$33-'점수 계산기'!$C$30*X$19)/'점수 계산기'!$C$27,0)</f>
        <v>1</v>
      </c>
    </row>
    <row r="28" spans="2:24" x14ac:dyDescent="0.45">
      <c r="B28" s="7"/>
      <c r="C28" s="80"/>
      <c r="D28" s="80"/>
      <c r="E28" s="80"/>
      <c r="F28" s="5"/>
      <c r="G28" s="5"/>
      <c r="H28" s="5"/>
      <c r="I28" s="5"/>
      <c r="J28" s="5"/>
      <c r="K28" s="5"/>
      <c r="L28" s="5"/>
      <c r="M28" s="5"/>
      <c r="N28" s="7"/>
      <c r="O28" s="80"/>
      <c r="P28" s="80"/>
      <c r="Q28" s="80"/>
      <c r="R28" s="5"/>
      <c r="S28" s="5"/>
      <c r="T28" s="5"/>
      <c r="U28" s="5"/>
      <c r="V28" s="5"/>
      <c r="W28" s="5"/>
      <c r="X28" s="5"/>
    </row>
    <row r="29" spans="2:24" ht="17.5" thickBot="1" x14ac:dyDescent="0.5">
      <c r="B29" s="7"/>
      <c r="C29" s="80"/>
      <c r="D29" s="80"/>
      <c r="E29" s="80"/>
      <c r="F29" s="5"/>
      <c r="G29" s="5"/>
      <c r="H29" s="5"/>
      <c r="I29" s="5"/>
      <c r="J29" s="5"/>
      <c r="K29" s="5"/>
      <c r="L29" s="5"/>
      <c r="M29" s="5"/>
      <c r="N29" s="7"/>
      <c r="O29" s="80"/>
      <c r="P29" s="80"/>
      <c r="Q29" s="80"/>
      <c r="R29" s="5"/>
      <c r="S29" s="5"/>
      <c r="T29" s="5"/>
      <c r="U29" s="5"/>
      <c r="V29" s="5"/>
      <c r="W29" s="5"/>
      <c r="X29" s="5"/>
    </row>
    <row r="30" spans="2:24" s="216" customFormat="1" ht="21" customHeight="1" thickBot="1" x14ac:dyDescent="0.5">
      <c r="B30" s="208"/>
      <c r="C30" s="185" t="s">
        <v>77</v>
      </c>
      <c r="D30" s="186">
        <v>7</v>
      </c>
      <c r="E30" s="187">
        <v>6</v>
      </c>
      <c r="F30" s="187">
        <v>5</v>
      </c>
      <c r="G30" s="187">
        <v>4</v>
      </c>
      <c r="H30" s="187">
        <v>3</v>
      </c>
      <c r="I30" s="187">
        <v>2</v>
      </c>
      <c r="J30" s="188">
        <v>0</v>
      </c>
      <c r="K30" s="208"/>
      <c r="L30" s="208"/>
      <c r="M30" s="208"/>
      <c r="N30" s="208"/>
      <c r="O30" s="185" t="s">
        <v>77</v>
      </c>
      <c r="P30" s="186">
        <v>7</v>
      </c>
      <c r="Q30" s="187">
        <v>6</v>
      </c>
      <c r="R30" s="187">
        <v>5</v>
      </c>
      <c r="S30" s="187">
        <v>4</v>
      </c>
      <c r="T30" s="187">
        <v>3</v>
      </c>
      <c r="U30" s="187">
        <v>2</v>
      </c>
      <c r="V30" s="188">
        <v>0</v>
      </c>
      <c r="W30" s="208"/>
      <c r="X30" s="208"/>
    </row>
    <row r="31" spans="2:24" s="216" customFormat="1" ht="21" customHeight="1" x14ac:dyDescent="0.45">
      <c r="B31" s="208"/>
      <c r="C31" s="201" t="s">
        <v>78</v>
      </c>
      <c r="D31" s="190" t="str">
        <f>IF(OR(P31&gt;74, AND(P31&lt;0, OR(D30&lt;=D$30, D30="-"))), "-", IF(P31&lt;0, D$30,IF(OR(P31=1, P31=73), P31+P$30+1, P31+P$30)))</f>
        <v>-</v>
      </c>
      <c r="E31" s="224" t="str">
        <f t="shared" ref="E31:J38" si="4">IF(OR(Q31&gt;74, AND(Q31&lt;0, OR(E30&lt;=E$30, E30="-"))), "-", IF(Q31&lt;0, E$30,IF(OR(Q31=1, Q31=73), Q31+Q$30+1, Q31+Q$30)))</f>
        <v>-</v>
      </c>
      <c r="F31" s="224" t="str">
        <f t="shared" si="4"/>
        <v>-</v>
      </c>
      <c r="G31" s="224" t="str">
        <f t="shared" si="4"/>
        <v>-</v>
      </c>
      <c r="H31" s="224" t="str">
        <f t="shared" si="4"/>
        <v>-</v>
      </c>
      <c r="I31" s="224" t="str">
        <f t="shared" si="4"/>
        <v>-</v>
      </c>
      <c r="J31" s="225" t="str">
        <f t="shared" si="4"/>
        <v>-</v>
      </c>
      <c r="K31" s="208"/>
      <c r="L31" s="208"/>
      <c r="M31" s="208"/>
      <c r="N31" s="208"/>
      <c r="O31" s="201" t="s">
        <v>78</v>
      </c>
      <c r="P31" s="202">
        <f>ROUNDUP(('수학 백분위 표'!$M6-0.5-'점수 계산기'!$C$33-'점수 계산기'!$C$30*P$30)/'점수 계산기'!$C$27,0)</f>
        <v>78</v>
      </c>
      <c r="Q31" s="209">
        <f>ROUNDUP(('수학 백분위 표'!$M6-0.5-'점수 계산기'!$C$33-'점수 계산기'!$C$30*Q$30)/'점수 계산기'!$C$27,0)</f>
        <v>80</v>
      </c>
      <c r="R31" s="209">
        <f>ROUNDUP(('수학 백분위 표'!$M6-0.5-'점수 계산기'!$C$33-'점수 계산기'!$C$30*R$30)/'점수 계산기'!$C$27,0)</f>
        <v>81</v>
      </c>
      <c r="S31" s="209">
        <f>ROUNDUP(('수학 백분위 표'!$M6-0.5-'점수 계산기'!$C$33-'점수 계산기'!$C$30*S$30)/'점수 계산기'!$C$27,0)</f>
        <v>82</v>
      </c>
      <c r="T31" s="209">
        <f>ROUNDUP(('수학 백분위 표'!$M6-0.5-'점수 계산기'!$C$33-'점수 계산기'!$C$30*T$30)/'점수 계산기'!$C$27,0)</f>
        <v>83</v>
      </c>
      <c r="U31" s="209">
        <f>ROUNDUP(('수학 백분위 표'!$M6-0.5-'점수 계산기'!$C$33-'점수 계산기'!$C$30*U$30)/'점수 계산기'!$C$27,0)</f>
        <v>84</v>
      </c>
      <c r="V31" s="210">
        <f>ROUNDUP(('수학 백분위 표'!$M6-0.5-'점수 계산기'!$C$33-'점수 계산기'!$C$30*V$30)/'점수 계산기'!$C$27,0)</f>
        <v>86</v>
      </c>
      <c r="W31" s="208"/>
      <c r="X31" s="208"/>
    </row>
    <row r="32" spans="2:24" s="216" customFormat="1" ht="21" customHeight="1" x14ac:dyDescent="0.45">
      <c r="B32" s="208"/>
      <c r="C32" s="193" t="s">
        <v>79</v>
      </c>
      <c r="D32" s="194">
        <f t="shared" ref="D32:D38" si="5">IF(OR(P32&gt;74, AND(P32&lt;0, OR(D31&lt;=D$30, D31="-"))), "-", IF(P32&lt;0, D$30,IF(OR(P32=1, P32=73), P32+P$30+1, P32+P$30)))</f>
        <v>77</v>
      </c>
      <c r="E32" s="202">
        <f t="shared" si="4"/>
        <v>77</v>
      </c>
      <c r="F32" s="202">
        <f t="shared" si="4"/>
        <v>77</v>
      </c>
      <c r="G32" s="202">
        <f t="shared" si="4"/>
        <v>78</v>
      </c>
      <c r="H32" s="202">
        <f t="shared" si="4"/>
        <v>77</v>
      </c>
      <c r="I32" s="202" t="str">
        <f t="shared" si="4"/>
        <v>-</v>
      </c>
      <c r="J32" s="203" t="str">
        <f t="shared" si="4"/>
        <v>-</v>
      </c>
      <c r="K32" s="208"/>
      <c r="L32" s="208"/>
      <c r="M32" s="208"/>
      <c r="N32" s="208"/>
      <c r="O32" s="193" t="s">
        <v>79</v>
      </c>
      <c r="P32" s="202">
        <f>ROUNDUP(('수학 백분위 표'!$M7-0.5-'점수 계산기'!$C$33-'점수 계산기'!$C$30*P$30)/'점수 계산기'!$C$27,0)</f>
        <v>70</v>
      </c>
      <c r="Q32" s="195">
        <f>ROUNDUP(('수학 백분위 표'!$M7-0.5-'점수 계산기'!$C$33-'점수 계산기'!$C$30*Q$30)/'점수 계산기'!$C$27,0)</f>
        <v>71</v>
      </c>
      <c r="R32" s="195">
        <f>ROUNDUP(('수학 백분위 표'!$M7-0.5-'점수 계산기'!$C$33-'점수 계산기'!$C$30*R$30)/'점수 계산기'!$C$27,0)</f>
        <v>72</v>
      </c>
      <c r="S32" s="195">
        <f>ROUNDUP(('수학 백분위 표'!$M7-0.5-'점수 계산기'!$C$33-'점수 계산기'!$C$30*S$30)/'점수 계산기'!$C$27,0)</f>
        <v>73</v>
      </c>
      <c r="T32" s="195">
        <f>ROUNDUP(('수학 백분위 표'!$M7-0.5-'점수 계산기'!$C$33-'점수 계산기'!$C$30*T$30)/'점수 계산기'!$C$27,0)</f>
        <v>74</v>
      </c>
      <c r="U32" s="195">
        <f>ROUNDUP(('수학 백분위 표'!$M7-0.5-'점수 계산기'!$C$33-'점수 계산기'!$C$30*U$30)/'점수 계산기'!$C$27,0)</f>
        <v>75</v>
      </c>
      <c r="V32" s="196">
        <f>ROUNDUP(('수학 백분위 표'!$M7-0.5-'점수 계산기'!$C$33-'점수 계산기'!$C$30*V$30)/'점수 계산기'!$C$27,0)</f>
        <v>77</v>
      </c>
      <c r="W32" s="208"/>
      <c r="X32" s="208"/>
    </row>
    <row r="33" spans="2:24" s="216" customFormat="1" ht="21" customHeight="1" x14ac:dyDescent="0.45">
      <c r="B33" s="208"/>
      <c r="C33" s="193" t="s">
        <v>80</v>
      </c>
      <c r="D33" s="194">
        <f t="shared" si="5"/>
        <v>66</v>
      </c>
      <c r="E33" s="202">
        <f t="shared" si="4"/>
        <v>66</v>
      </c>
      <c r="F33" s="202">
        <f t="shared" si="4"/>
        <v>66</v>
      </c>
      <c r="G33" s="202">
        <f t="shared" si="4"/>
        <v>66</v>
      </c>
      <c r="H33" s="202">
        <f t="shared" si="4"/>
        <v>66</v>
      </c>
      <c r="I33" s="202">
        <f t="shared" si="4"/>
        <v>66</v>
      </c>
      <c r="J33" s="203">
        <f t="shared" si="4"/>
        <v>66</v>
      </c>
      <c r="K33" s="208"/>
      <c r="L33" s="208"/>
      <c r="M33" s="208"/>
      <c r="N33" s="208"/>
      <c r="O33" s="193" t="s">
        <v>80</v>
      </c>
      <c r="P33" s="202">
        <f>ROUNDUP(('수학 백분위 표'!$M8-0.5-'점수 계산기'!$C$33-'점수 계산기'!$C$30*P$30)/'점수 계산기'!$C$27,0)</f>
        <v>59</v>
      </c>
      <c r="Q33" s="195">
        <f>ROUNDUP(('수학 백분위 표'!$M8-0.5-'점수 계산기'!$C$33-'점수 계산기'!$C$30*Q$30)/'점수 계산기'!$C$27,0)</f>
        <v>60</v>
      </c>
      <c r="R33" s="195">
        <f>ROUNDUP(('수학 백분위 표'!$M8-0.5-'점수 계산기'!$C$33-'점수 계산기'!$C$30*R$30)/'점수 계산기'!$C$27,0)</f>
        <v>61</v>
      </c>
      <c r="S33" s="195">
        <f>ROUNDUP(('수학 백분위 표'!$M8-0.5-'점수 계산기'!$C$33-'점수 계산기'!$C$30*S$30)/'점수 계산기'!$C$27,0)</f>
        <v>62</v>
      </c>
      <c r="T33" s="195">
        <f>ROUNDUP(('수학 백분위 표'!$M8-0.5-'점수 계산기'!$C$33-'점수 계산기'!$C$30*T$30)/'점수 계산기'!$C$27,0)</f>
        <v>63</v>
      </c>
      <c r="U33" s="195">
        <f>ROUNDUP(('수학 백분위 표'!$M8-0.5-'점수 계산기'!$C$33-'점수 계산기'!$C$30*U$30)/'점수 계산기'!$C$27,0)</f>
        <v>64</v>
      </c>
      <c r="V33" s="196">
        <f>ROUNDUP(('수학 백분위 표'!$M8-0.5-'점수 계산기'!$C$33-'점수 계산기'!$C$30*V$30)/'점수 계산기'!$C$27,0)</f>
        <v>66</v>
      </c>
      <c r="W33" s="208"/>
      <c r="X33" s="208"/>
    </row>
    <row r="34" spans="2:24" s="216" customFormat="1" ht="21" customHeight="1" x14ac:dyDescent="0.45">
      <c r="B34" s="208"/>
      <c r="C34" s="193" t="s">
        <v>81</v>
      </c>
      <c r="D34" s="194">
        <f t="shared" si="5"/>
        <v>52</v>
      </c>
      <c r="E34" s="202">
        <f t="shared" si="4"/>
        <v>52</v>
      </c>
      <c r="F34" s="202">
        <f t="shared" si="4"/>
        <v>52</v>
      </c>
      <c r="G34" s="202">
        <f t="shared" si="4"/>
        <v>52</v>
      </c>
      <c r="H34" s="202">
        <f t="shared" si="4"/>
        <v>52</v>
      </c>
      <c r="I34" s="202">
        <f t="shared" si="4"/>
        <v>53</v>
      </c>
      <c r="J34" s="203">
        <f t="shared" si="4"/>
        <v>53</v>
      </c>
      <c r="K34" s="208"/>
      <c r="L34" s="208"/>
      <c r="M34" s="208"/>
      <c r="N34" s="208"/>
      <c r="O34" s="193" t="s">
        <v>81</v>
      </c>
      <c r="P34" s="202">
        <f>ROUNDUP(('수학 백분위 표'!$M9-0.5-'점수 계산기'!$C$33-'점수 계산기'!$C$30*P$30)/'점수 계산기'!$C$27,0)</f>
        <v>45</v>
      </c>
      <c r="Q34" s="195">
        <f>ROUNDUP(('수학 백분위 표'!$M9-0.5-'점수 계산기'!$C$33-'점수 계산기'!$C$30*Q$30)/'점수 계산기'!$C$27,0)</f>
        <v>46</v>
      </c>
      <c r="R34" s="195">
        <f>ROUNDUP(('수학 백분위 표'!$M9-0.5-'점수 계산기'!$C$33-'점수 계산기'!$C$30*R$30)/'점수 계산기'!$C$27,0)</f>
        <v>47</v>
      </c>
      <c r="S34" s="195">
        <f>ROUNDUP(('수학 백분위 표'!$M9-0.5-'점수 계산기'!$C$33-'점수 계산기'!$C$30*S$30)/'점수 계산기'!$C$27,0)</f>
        <v>48</v>
      </c>
      <c r="T34" s="195">
        <f>ROUNDUP(('수학 백분위 표'!$M9-0.5-'점수 계산기'!$C$33-'점수 계산기'!$C$30*T$30)/'점수 계산기'!$C$27,0)</f>
        <v>49</v>
      </c>
      <c r="U34" s="195">
        <f>ROUNDUP(('수학 백분위 표'!$M9-0.5-'점수 계산기'!$C$33-'점수 계산기'!$C$30*U$30)/'점수 계산기'!$C$27,0)</f>
        <v>51</v>
      </c>
      <c r="V34" s="196">
        <f>ROUNDUP(('수학 백분위 표'!$M9-0.5-'점수 계산기'!$C$33-'점수 계산기'!$C$30*V$30)/'점수 계산기'!$C$27,0)</f>
        <v>53</v>
      </c>
      <c r="W34" s="208"/>
      <c r="X34" s="208"/>
    </row>
    <row r="35" spans="2:24" s="216" customFormat="1" ht="21" customHeight="1" x14ac:dyDescent="0.45">
      <c r="B35" s="208"/>
      <c r="C35" s="193" t="s">
        <v>82</v>
      </c>
      <c r="D35" s="194">
        <f t="shared" si="5"/>
        <v>34</v>
      </c>
      <c r="E35" s="202">
        <f t="shared" si="4"/>
        <v>34</v>
      </c>
      <c r="F35" s="202">
        <f t="shared" si="4"/>
        <v>34</v>
      </c>
      <c r="G35" s="202">
        <f t="shared" si="4"/>
        <v>34</v>
      </c>
      <c r="H35" s="202">
        <f t="shared" si="4"/>
        <v>34</v>
      </c>
      <c r="I35" s="202">
        <f t="shared" si="4"/>
        <v>34</v>
      </c>
      <c r="J35" s="203">
        <f t="shared" si="4"/>
        <v>34</v>
      </c>
      <c r="K35" s="208"/>
      <c r="L35" s="208"/>
      <c r="M35" s="208"/>
      <c r="N35" s="208"/>
      <c r="O35" s="193" t="s">
        <v>82</v>
      </c>
      <c r="P35" s="202">
        <f>ROUNDUP(('수학 백분위 표'!$M10-0.5-'점수 계산기'!$C$33-'점수 계산기'!$C$30*P$30)/'점수 계산기'!$C$27,0)</f>
        <v>27</v>
      </c>
      <c r="Q35" s="195">
        <f>ROUNDUP(('수학 백분위 표'!$M10-0.5-'점수 계산기'!$C$33-'점수 계산기'!$C$30*Q$30)/'점수 계산기'!$C$27,0)</f>
        <v>28</v>
      </c>
      <c r="R35" s="195">
        <f>ROUNDUP(('수학 백분위 표'!$M10-0.5-'점수 계산기'!$C$33-'점수 계산기'!$C$30*R$30)/'점수 계산기'!$C$27,0)</f>
        <v>29</v>
      </c>
      <c r="S35" s="195">
        <f>ROUNDUP(('수학 백분위 표'!$M10-0.5-'점수 계산기'!$C$33-'점수 계산기'!$C$30*S$30)/'점수 계산기'!$C$27,0)</f>
        <v>30</v>
      </c>
      <c r="T35" s="195">
        <f>ROUNDUP(('수학 백분위 표'!$M10-0.5-'점수 계산기'!$C$33-'점수 계산기'!$C$30*T$30)/'점수 계산기'!$C$27,0)</f>
        <v>31</v>
      </c>
      <c r="U35" s="195">
        <f>ROUNDUP(('수학 백분위 표'!$M10-0.5-'점수 계산기'!$C$33-'점수 계산기'!$C$30*U$30)/'점수 계산기'!$C$27,0)</f>
        <v>32</v>
      </c>
      <c r="V35" s="196">
        <f>ROUNDUP(('수학 백분위 표'!$M10-0.5-'점수 계산기'!$C$33-'점수 계산기'!$C$30*V$30)/'점수 계산기'!$C$27,0)</f>
        <v>34</v>
      </c>
      <c r="W35" s="208"/>
      <c r="X35" s="208"/>
    </row>
    <row r="36" spans="2:24" s="216" customFormat="1" ht="21" customHeight="1" x14ac:dyDescent="0.45">
      <c r="B36" s="208"/>
      <c r="C36" s="193" t="s">
        <v>83</v>
      </c>
      <c r="D36" s="194">
        <f t="shared" si="5"/>
        <v>18</v>
      </c>
      <c r="E36" s="202">
        <f t="shared" si="4"/>
        <v>18</v>
      </c>
      <c r="F36" s="202">
        <f t="shared" si="4"/>
        <v>18</v>
      </c>
      <c r="G36" s="202">
        <f t="shared" si="4"/>
        <v>18</v>
      </c>
      <c r="H36" s="202">
        <f t="shared" si="4"/>
        <v>18</v>
      </c>
      <c r="I36" s="202">
        <f t="shared" si="4"/>
        <v>18</v>
      </c>
      <c r="J36" s="203">
        <f t="shared" si="4"/>
        <v>18</v>
      </c>
      <c r="K36" s="208"/>
      <c r="L36" s="208"/>
      <c r="M36" s="208"/>
      <c r="N36" s="208"/>
      <c r="O36" s="193" t="s">
        <v>83</v>
      </c>
      <c r="P36" s="202">
        <f>ROUNDUP(('수학 백분위 표'!$M11-0.5-'점수 계산기'!$C$33-'점수 계산기'!$C$30*P$30)/'점수 계산기'!$C$27,0)</f>
        <v>11</v>
      </c>
      <c r="Q36" s="195">
        <f>ROUNDUP(('수학 백분위 표'!$M11-0.5-'점수 계산기'!$C$33-'점수 계산기'!$C$30*Q$30)/'점수 계산기'!$C$27,0)</f>
        <v>12</v>
      </c>
      <c r="R36" s="195">
        <f>ROUNDUP(('수학 백분위 표'!$M11-0.5-'점수 계산기'!$C$33-'점수 계산기'!$C$30*R$30)/'점수 계산기'!$C$27,0)</f>
        <v>13</v>
      </c>
      <c r="S36" s="195">
        <f>ROUNDUP(('수학 백분위 표'!$M11-0.5-'점수 계산기'!$C$33-'점수 계산기'!$C$30*S$30)/'점수 계산기'!$C$27,0)</f>
        <v>14</v>
      </c>
      <c r="T36" s="195">
        <f>ROUNDUP(('수학 백분위 표'!$M11-0.5-'점수 계산기'!$C$33-'점수 계산기'!$C$30*T$30)/'점수 계산기'!$C$27,0)</f>
        <v>15</v>
      </c>
      <c r="U36" s="195">
        <f>ROUNDUP(('수학 백분위 표'!$M11-0.5-'점수 계산기'!$C$33-'점수 계산기'!$C$30*U$30)/'점수 계산기'!$C$27,0)</f>
        <v>16</v>
      </c>
      <c r="V36" s="196">
        <f>ROUNDUP(('수학 백분위 표'!$M11-0.5-'점수 계산기'!$C$33-'점수 계산기'!$C$30*V$30)/'점수 계산기'!$C$27,0)</f>
        <v>18</v>
      </c>
      <c r="W36" s="208"/>
      <c r="X36" s="208"/>
    </row>
    <row r="37" spans="2:24" s="216" customFormat="1" ht="21" customHeight="1" x14ac:dyDescent="0.45">
      <c r="B37" s="208"/>
      <c r="C37" s="193" t="s">
        <v>84</v>
      </c>
      <c r="D37" s="194">
        <f t="shared" si="5"/>
        <v>13</v>
      </c>
      <c r="E37" s="202">
        <f t="shared" si="4"/>
        <v>13</v>
      </c>
      <c r="F37" s="202">
        <f t="shared" si="4"/>
        <v>13</v>
      </c>
      <c r="G37" s="202">
        <f t="shared" si="4"/>
        <v>13</v>
      </c>
      <c r="H37" s="202">
        <f t="shared" si="4"/>
        <v>13</v>
      </c>
      <c r="I37" s="202">
        <f t="shared" si="4"/>
        <v>13</v>
      </c>
      <c r="J37" s="203">
        <f t="shared" si="4"/>
        <v>13</v>
      </c>
      <c r="K37" s="208"/>
      <c r="L37" s="208"/>
      <c r="M37" s="208"/>
      <c r="N37" s="208"/>
      <c r="O37" s="193" t="s">
        <v>84</v>
      </c>
      <c r="P37" s="202">
        <f>ROUNDUP(('수학 백분위 표'!$M12-0.5-'점수 계산기'!$C$33-'점수 계산기'!$C$30*P$30)/'점수 계산기'!$C$27,0)</f>
        <v>6</v>
      </c>
      <c r="Q37" s="195">
        <f>ROUNDUP(('수학 백분위 표'!$M12-0.5-'점수 계산기'!$C$33-'점수 계산기'!$C$30*Q$30)/'점수 계산기'!$C$27,0)</f>
        <v>7</v>
      </c>
      <c r="R37" s="195">
        <f>ROUNDUP(('수학 백분위 표'!$M12-0.5-'점수 계산기'!$C$33-'점수 계산기'!$C$30*R$30)/'점수 계산기'!$C$27,0)</f>
        <v>8</v>
      </c>
      <c r="S37" s="195">
        <f>ROUNDUP(('수학 백분위 표'!$M12-0.5-'점수 계산기'!$C$33-'점수 계산기'!$C$30*S$30)/'점수 계산기'!$C$27,0)</f>
        <v>9</v>
      </c>
      <c r="T37" s="195">
        <f>ROUNDUP(('수학 백분위 표'!$M12-0.5-'점수 계산기'!$C$33-'점수 계산기'!$C$30*T$30)/'점수 계산기'!$C$27,0)</f>
        <v>10</v>
      </c>
      <c r="U37" s="195">
        <f>ROUNDUP(('수학 백분위 표'!$M12-0.5-'점수 계산기'!$C$33-'점수 계산기'!$C$30*U$30)/'점수 계산기'!$C$27,0)</f>
        <v>11</v>
      </c>
      <c r="V37" s="196">
        <f>ROUNDUP(('수학 백분위 표'!$M12-0.5-'점수 계산기'!$C$33-'점수 계산기'!$C$30*V$30)/'점수 계산기'!$C$27,0)</f>
        <v>13</v>
      </c>
      <c r="W37" s="208"/>
      <c r="X37" s="208"/>
    </row>
    <row r="38" spans="2:24" s="216" customFormat="1" ht="21" customHeight="1" thickBot="1" x14ac:dyDescent="0.5">
      <c r="B38" s="208"/>
      <c r="C38" s="197" t="s">
        <v>85</v>
      </c>
      <c r="D38" s="198">
        <f t="shared" si="5"/>
        <v>9</v>
      </c>
      <c r="E38" s="226">
        <f t="shared" si="4"/>
        <v>9</v>
      </c>
      <c r="F38" s="226">
        <f t="shared" si="4"/>
        <v>9</v>
      </c>
      <c r="G38" s="226">
        <f t="shared" si="4"/>
        <v>9</v>
      </c>
      <c r="H38" s="226">
        <f t="shared" si="4"/>
        <v>9</v>
      </c>
      <c r="I38" s="226">
        <f t="shared" si="4"/>
        <v>9</v>
      </c>
      <c r="J38" s="227">
        <f t="shared" si="4"/>
        <v>10</v>
      </c>
      <c r="K38" s="208"/>
      <c r="L38" s="208"/>
      <c r="M38" s="208"/>
      <c r="N38" s="208"/>
      <c r="O38" s="197" t="s">
        <v>85</v>
      </c>
      <c r="P38" s="202">
        <f>ROUNDUP(('수학 백분위 표'!$M13-0.5-'점수 계산기'!$C$33-'점수 계산기'!$C$30*P$30)/'점수 계산기'!$C$27,0)</f>
        <v>2</v>
      </c>
      <c r="Q38" s="199">
        <f>ROUNDUP(('수학 백분위 표'!$M13-0.5-'점수 계산기'!$C$33-'점수 계산기'!$C$30*Q$30)/'점수 계산기'!$C$27,0)</f>
        <v>3</v>
      </c>
      <c r="R38" s="199">
        <f>ROUNDUP(('수학 백분위 표'!$M13-0.5-'점수 계산기'!$C$33-'점수 계산기'!$C$30*R$30)/'점수 계산기'!$C$27,0)</f>
        <v>4</v>
      </c>
      <c r="S38" s="199">
        <f>ROUNDUP(('수학 백분위 표'!$M13-0.5-'점수 계산기'!$C$33-'점수 계산기'!$C$30*S$30)/'점수 계산기'!$C$27,0)</f>
        <v>5</v>
      </c>
      <c r="T38" s="199">
        <f>ROUNDUP(('수학 백분위 표'!$M13-0.5-'점수 계산기'!$C$33-'점수 계산기'!$C$30*T$30)/'점수 계산기'!$C$27,0)</f>
        <v>6</v>
      </c>
      <c r="U38" s="199">
        <f>ROUNDUP(('수학 백분위 표'!$M13-0.5-'점수 계산기'!$C$33-'점수 계산기'!$C$30*U$30)/'점수 계산기'!$C$27,0)</f>
        <v>7</v>
      </c>
      <c r="V38" s="200">
        <f>ROUNDUP(('수학 백분위 표'!$M13-0.5-'점수 계산기'!$C$33-'점수 계산기'!$C$30*V$30)/'점수 계산기'!$C$27,0)</f>
        <v>10</v>
      </c>
      <c r="W38" s="208"/>
      <c r="X38" s="208"/>
    </row>
    <row r="39" spans="2:24" x14ac:dyDescent="0.45">
      <c r="B39" s="7"/>
      <c r="C39" s="80"/>
      <c r="D39" s="80"/>
      <c r="E39" s="80"/>
      <c r="F39" s="5"/>
      <c r="G39" s="5"/>
      <c r="H39" s="5"/>
      <c r="I39" s="5"/>
      <c r="J39" s="5"/>
      <c r="K39" s="5"/>
      <c r="L39" s="5"/>
      <c r="M39" s="5"/>
      <c r="N39" s="7"/>
      <c r="O39" s="7"/>
      <c r="P39" s="7"/>
    </row>
    <row r="40" spans="2:24" x14ac:dyDescent="0.45">
      <c r="B40" s="7"/>
      <c r="C40" s="80"/>
      <c r="D40" s="80"/>
      <c r="E40" s="80"/>
      <c r="F40" s="5"/>
      <c r="G40" s="5"/>
      <c r="H40" s="5"/>
      <c r="I40" s="5"/>
      <c r="J40" s="5"/>
      <c r="K40" s="5"/>
      <c r="L40" s="5"/>
      <c r="M40" s="5"/>
      <c r="N40" s="7"/>
      <c r="O40" s="7"/>
      <c r="P40" s="7"/>
    </row>
    <row r="41" spans="2:24" ht="17.5" hidden="1" thickBot="1" x14ac:dyDescent="0.5">
      <c r="B41" s="7"/>
      <c r="C41" s="94" t="s">
        <v>31</v>
      </c>
      <c r="D41" s="103">
        <v>26</v>
      </c>
      <c r="E41" s="104">
        <v>23</v>
      </c>
      <c r="F41" s="105">
        <v>22</v>
      </c>
      <c r="G41" s="104">
        <v>19</v>
      </c>
      <c r="H41" s="105">
        <v>18</v>
      </c>
      <c r="I41" s="104">
        <v>16</v>
      </c>
      <c r="J41" s="105">
        <v>15</v>
      </c>
      <c r="K41" s="104">
        <v>14</v>
      </c>
      <c r="L41" s="105">
        <v>12</v>
      </c>
      <c r="M41" s="106">
        <v>11</v>
      </c>
      <c r="N41" s="7"/>
    </row>
    <row r="42" spans="2:24" hidden="1" x14ac:dyDescent="0.45">
      <c r="B42" s="7"/>
      <c r="C42" s="100" t="s">
        <v>4</v>
      </c>
      <c r="D42" s="99">
        <f t="shared" ref="D42:D49" si="6">D9</f>
        <v>84</v>
      </c>
      <c r="E42" s="95">
        <f t="shared" ref="E42:F49" si="7">F9</f>
        <v>84</v>
      </c>
      <c r="F42" s="95">
        <f t="shared" si="7"/>
        <v>84</v>
      </c>
      <c r="G42" s="95">
        <f t="shared" ref="G42:H49" si="8">J9</f>
        <v>84</v>
      </c>
      <c r="H42" s="95">
        <f t="shared" si="8"/>
        <v>85</v>
      </c>
      <c r="I42" s="95">
        <f>D20</f>
        <v>85</v>
      </c>
      <c r="J42" s="95">
        <f>E20</f>
        <v>85</v>
      </c>
      <c r="K42" s="95">
        <f>F20</f>
        <v>85</v>
      </c>
      <c r="L42" s="95">
        <f>H20</f>
        <v>86</v>
      </c>
      <c r="M42" s="96">
        <f>I20</f>
        <v>85</v>
      </c>
      <c r="N42" s="7"/>
    </row>
    <row r="43" spans="2:24" hidden="1" x14ac:dyDescent="0.45">
      <c r="B43" s="7"/>
      <c r="C43" s="101" t="s">
        <v>5</v>
      </c>
      <c r="D43" s="108">
        <f t="shared" si="6"/>
        <v>75</v>
      </c>
      <c r="E43" s="107">
        <f t="shared" si="7"/>
        <v>76</v>
      </c>
      <c r="F43" s="107">
        <f t="shared" si="7"/>
        <v>76</v>
      </c>
      <c r="G43" s="107">
        <f t="shared" si="8"/>
        <v>76</v>
      </c>
      <c r="H43" s="107">
        <f t="shared" si="8"/>
        <v>76</v>
      </c>
      <c r="I43" s="107">
        <f t="shared" ref="I43:I49" si="9">D21</f>
        <v>76</v>
      </c>
      <c r="J43" s="107">
        <f t="shared" ref="J43:K43" si="10">E21</f>
        <v>76</v>
      </c>
      <c r="K43" s="107">
        <f t="shared" si="10"/>
        <v>76</v>
      </c>
      <c r="L43" s="107">
        <f t="shared" ref="L43:M43" si="11">H21</f>
        <v>76</v>
      </c>
      <c r="M43" s="109">
        <f t="shared" si="11"/>
        <v>77</v>
      </c>
      <c r="N43" s="7"/>
    </row>
    <row r="44" spans="2:24" hidden="1" x14ac:dyDescent="0.45">
      <c r="B44" s="7"/>
      <c r="C44" s="101" t="s">
        <v>6</v>
      </c>
      <c r="D44" s="108">
        <f t="shared" si="6"/>
        <v>64</v>
      </c>
      <c r="E44" s="107">
        <f t="shared" si="7"/>
        <v>64</v>
      </c>
      <c r="F44" s="107">
        <f t="shared" si="7"/>
        <v>64</v>
      </c>
      <c r="G44" s="107">
        <f t="shared" si="8"/>
        <v>65</v>
      </c>
      <c r="H44" s="107">
        <f t="shared" si="8"/>
        <v>65</v>
      </c>
      <c r="I44" s="107">
        <f t="shared" si="9"/>
        <v>65</v>
      </c>
      <c r="J44" s="107">
        <f t="shared" ref="J44:K44" si="12">E22</f>
        <v>65</v>
      </c>
      <c r="K44" s="107">
        <f t="shared" si="12"/>
        <v>65</v>
      </c>
      <c r="L44" s="107">
        <f t="shared" ref="L44:M44" si="13">H22</f>
        <v>65</v>
      </c>
      <c r="M44" s="109">
        <f t="shared" si="13"/>
        <v>65</v>
      </c>
      <c r="N44" s="7"/>
    </row>
    <row r="45" spans="2:24" hidden="1" x14ac:dyDescent="0.45">
      <c r="B45" s="7"/>
      <c r="C45" s="101" t="s">
        <v>7</v>
      </c>
      <c r="D45" s="108">
        <f t="shared" si="6"/>
        <v>51</v>
      </c>
      <c r="E45" s="107">
        <f t="shared" si="7"/>
        <v>51</v>
      </c>
      <c r="F45" s="107">
        <f t="shared" si="7"/>
        <v>51</v>
      </c>
      <c r="G45" s="107">
        <f t="shared" si="8"/>
        <v>51</v>
      </c>
      <c r="H45" s="107">
        <f t="shared" si="8"/>
        <v>51</v>
      </c>
      <c r="I45" s="107">
        <f t="shared" si="9"/>
        <v>51</v>
      </c>
      <c r="J45" s="107">
        <f t="shared" ref="J45:K45" si="14">E23</f>
        <v>51</v>
      </c>
      <c r="K45" s="107">
        <f t="shared" si="14"/>
        <v>52</v>
      </c>
      <c r="L45" s="107">
        <f t="shared" ref="L45:M45" si="15">H23</f>
        <v>52</v>
      </c>
      <c r="M45" s="109">
        <f t="shared" si="15"/>
        <v>52</v>
      </c>
      <c r="N45" s="7"/>
    </row>
    <row r="46" spans="2:24" hidden="1" x14ac:dyDescent="0.45">
      <c r="B46" s="7"/>
      <c r="C46" s="101" t="s">
        <v>8</v>
      </c>
      <c r="D46" s="108">
        <f t="shared" si="6"/>
        <v>32</v>
      </c>
      <c r="E46" s="107">
        <f t="shared" si="7"/>
        <v>32</v>
      </c>
      <c r="F46" s="107">
        <f t="shared" si="7"/>
        <v>32</v>
      </c>
      <c r="G46" s="107">
        <f t="shared" si="8"/>
        <v>33</v>
      </c>
      <c r="H46" s="107">
        <f t="shared" si="8"/>
        <v>33</v>
      </c>
      <c r="I46" s="107">
        <f t="shared" si="9"/>
        <v>33</v>
      </c>
      <c r="J46" s="107">
        <f t="shared" ref="J46:K46" si="16">E24</f>
        <v>33</v>
      </c>
      <c r="K46" s="107">
        <f t="shared" si="16"/>
        <v>33</v>
      </c>
      <c r="L46" s="107">
        <f t="shared" ref="L46:M46" si="17">H24</f>
        <v>33</v>
      </c>
      <c r="M46" s="109">
        <f t="shared" si="17"/>
        <v>33</v>
      </c>
      <c r="N46" s="7"/>
      <c r="O46" s="7"/>
    </row>
    <row r="47" spans="2:24" hidden="1" x14ac:dyDescent="0.45">
      <c r="B47" s="7"/>
      <c r="C47" s="101" t="s">
        <v>9</v>
      </c>
      <c r="D47" s="108">
        <f t="shared" si="6"/>
        <v>26</v>
      </c>
      <c r="E47" s="107">
        <f t="shared" si="7"/>
        <v>23</v>
      </c>
      <c r="F47" s="107">
        <f t="shared" si="7"/>
        <v>22</v>
      </c>
      <c r="G47" s="107">
        <f t="shared" si="8"/>
        <v>19</v>
      </c>
      <c r="H47" s="107">
        <f t="shared" si="8"/>
        <v>18</v>
      </c>
      <c r="I47" s="107">
        <f t="shared" si="9"/>
        <v>18</v>
      </c>
      <c r="J47" s="107">
        <f t="shared" ref="J47:K47" si="18">E25</f>
        <v>17</v>
      </c>
      <c r="K47" s="107">
        <f t="shared" si="18"/>
        <v>17</v>
      </c>
      <c r="L47" s="107">
        <f t="shared" ref="L47:M47" si="19">H25</f>
        <v>17</v>
      </c>
      <c r="M47" s="109">
        <f t="shared" si="19"/>
        <v>17</v>
      </c>
      <c r="N47" s="7"/>
      <c r="O47" s="7"/>
    </row>
    <row r="48" spans="2:24" hidden="1" x14ac:dyDescent="0.45">
      <c r="B48" s="7"/>
      <c r="C48" s="101" t="s">
        <v>10</v>
      </c>
      <c r="D48" s="108" t="str">
        <f t="shared" si="6"/>
        <v>-</v>
      </c>
      <c r="E48" s="107" t="str">
        <f t="shared" si="7"/>
        <v>-</v>
      </c>
      <c r="F48" s="107" t="str">
        <f t="shared" si="7"/>
        <v>-</v>
      </c>
      <c r="G48" s="107" t="str">
        <f t="shared" si="8"/>
        <v>-</v>
      </c>
      <c r="H48" s="107" t="str">
        <f t="shared" si="8"/>
        <v>-</v>
      </c>
      <c r="I48" s="107">
        <f t="shared" si="9"/>
        <v>16</v>
      </c>
      <c r="J48" s="107">
        <f t="shared" ref="J48:K48" si="20">E26</f>
        <v>15</v>
      </c>
      <c r="K48" s="107">
        <f t="shared" si="20"/>
        <v>14</v>
      </c>
      <c r="L48" s="107">
        <f t="shared" ref="L48:M48" si="21">H26</f>
        <v>12</v>
      </c>
      <c r="M48" s="109">
        <f t="shared" si="21"/>
        <v>13</v>
      </c>
      <c r="N48" s="7"/>
      <c r="O48" s="7"/>
    </row>
    <row r="49" spans="2:17" ht="17.5" hidden="1" thickBot="1" x14ac:dyDescent="0.5">
      <c r="B49" s="7"/>
      <c r="C49" s="102" t="s">
        <v>11</v>
      </c>
      <c r="D49" s="110" t="str">
        <f t="shared" si="6"/>
        <v>-</v>
      </c>
      <c r="E49" s="97" t="str">
        <f t="shared" si="7"/>
        <v>-</v>
      </c>
      <c r="F49" s="97" t="str">
        <f t="shared" si="7"/>
        <v>-</v>
      </c>
      <c r="G49" s="97" t="str">
        <f t="shared" si="8"/>
        <v>-</v>
      </c>
      <c r="H49" s="97" t="str">
        <f t="shared" si="8"/>
        <v>-</v>
      </c>
      <c r="I49" s="97" t="str">
        <f t="shared" si="9"/>
        <v>-</v>
      </c>
      <c r="J49" s="97" t="str">
        <f>E27</f>
        <v>-</v>
      </c>
      <c r="K49" s="97" t="str">
        <f>F27</f>
        <v>-</v>
      </c>
      <c r="L49" s="97" t="str">
        <f t="shared" ref="L49:M49" si="22">H27</f>
        <v>-</v>
      </c>
      <c r="M49" s="98">
        <f t="shared" si="22"/>
        <v>11</v>
      </c>
      <c r="N49" s="7"/>
      <c r="O49" s="7"/>
    </row>
    <row r="50" spans="2:17" x14ac:dyDescent="0.45">
      <c r="B50" s="7"/>
      <c r="C50" s="80"/>
      <c r="D50" s="80"/>
      <c r="E50" s="80"/>
      <c r="F50" s="5"/>
      <c r="G50" s="5"/>
      <c r="H50" s="5"/>
      <c r="I50" s="5"/>
      <c r="J50" s="5"/>
      <c r="K50" s="5"/>
      <c r="L50" s="5"/>
      <c r="M50" s="5"/>
      <c r="N50" s="7"/>
      <c r="O50" s="7"/>
      <c r="P50" s="7"/>
      <c r="Q50" s="7"/>
    </row>
    <row r="51" spans="2:17" x14ac:dyDescent="0.45">
      <c r="B51" s="7"/>
      <c r="C51" s="80"/>
      <c r="D51" s="80"/>
      <c r="E51" s="80"/>
      <c r="F51" s="5"/>
      <c r="G51" s="5"/>
      <c r="H51" s="5"/>
      <c r="I51" s="5"/>
      <c r="J51" s="5"/>
      <c r="K51" s="5"/>
      <c r="L51" s="5"/>
      <c r="M51" s="5"/>
      <c r="N51" s="7"/>
      <c r="O51" s="7"/>
      <c r="P51" s="7"/>
      <c r="Q51" s="7"/>
    </row>
    <row r="52" spans="2:17" x14ac:dyDescent="0.45">
      <c r="B52" s="7"/>
      <c r="C52" s="80"/>
      <c r="D52" s="80"/>
      <c r="E52" s="80"/>
      <c r="F52" s="5"/>
      <c r="G52" s="5"/>
      <c r="H52" s="5"/>
      <c r="I52" s="5"/>
      <c r="J52" s="5"/>
      <c r="K52" s="5"/>
      <c r="L52" s="5"/>
      <c r="M52" s="5"/>
      <c r="N52" s="7"/>
      <c r="O52" s="7"/>
      <c r="P52" s="7"/>
      <c r="Q52" s="7"/>
    </row>
    <row r="53" spans="2:17" x14ac:dyDescent="0.45">
      <c r="B53" s="7"/>
      <c r="C53" s="80"/>
      <c r="D53" s="80"/>
      <c r="E53" s="80"/>
      <c r="F53" s="5"/>
      <c r="G53" s="5"/>
      <c r="H53" s="5"/>
      <c r="I53" s="5"/>
      <c r="J53" s="5"/>
      <c r="K53" s="5"/>
      <c r="L53" s="5"/>
      <c r="M53" s="5"/>
      <c r="N53" s="7"/>
      <c r="O53" s="7"/>
      <c r="P53" s="7"/>
      <c r="Q53" s="7"/>
    </row>
    <row r="54" spans="2:17" x14ac:dyDescent="0.45">
      <c r="B54" s="7"/>
      <c r="C54" s="80"/>
      <c r="D54" s="80"/>
      <c r="E54" s="80"/>
      <c r="F54" s="5"/>
      <c r="G54" s="5"/>
      <c r="H54" s="5"/>
      <c r="I54" s="5"/>
      <c r="J54" s="5"/>
      <c r="K54" s="5"/>
      <c r="L54" s="5"/>
      <c r="M54" s="5"/>
      <c r="N54" s="7"/>
      <c r="O54" s="7"/>
      <c r="P54" s="7"/>
      <c r="Q54" s="7"/>
    </row>
    <row r="55" spans="2:17" x14ac:dyDescent="0.45">
      <c r="B55" s="7"/>
      <c r="C55" s="80"/>
      <c r="D55" s="80"/>
      <c r="E55" s="80"/>
      <c r="F55" s="5"/>
      <c r="G55" s="5"/>
      <c r="H55" s="5"/>
      <c r="I55" s="5"/>
      <c r="J55" s="5"/>
      <c r="K55" s="5"/>
      <c r="L55" s="5"/>
      <c r="M55" s="5"/>
      <c r="N55" s="7"/>
      <c r="O55" s="7"/>
      <c r="P55" s="7"/>
      <c r="Q55" s="7"/>
    </row>
    <row r="56" spans="2:17" x14ac:dyDescent="0.45">
      <c r="B56" s="7"/>
      <c r="C56" s="80"/>
      <c r="D56" s="80"/>
      <c r="E56" s="80"/>
      <c r="F56" s="5"/>
      <c r="G56" s="5"/>
      <c r="H56" s="5"/>
      <c r="I56" s="5"/>
      <c r="J56" s="5"/>
      <c r="K56" s="5"/>
      <c r="L56" s="5"/>
      <c r="M56" s="5"/>
      <c r="N56" s="7"/>
      <c r="O56" s="7"/>
      <c r="P56" s="7"/>
      <c r="Q56" s="7"/>
    </row>
    <row r="57" spans="2:17" x14ac:dyDescent="0.45">
      <c r="B57" s="7"/>
      <c r="C57" s="80"/>
      <c r="D57" s="80"/>
      <c r="E57" s="80"/>
      <c r="F57" s="5"/>
      <c r="G57" s="5"/>
      <c r="H57" s="5"/>
      <c r="I57" s="5"/>
      <c r="J57" s="5"/>
      <c r="K57" s="5"/>
      <c r="L57" s="5"/>
      <c r="M57" s="5"/>
      <c r="N57" s="7"/>
      <c r="O57" s="7"/>
      <c r="P57" s="7"/>
      <c r="Q57" s="7"/>
    </row>
    <row r="58" spans="2:17" x14ac:dyDescent="0.45">
      <c r="B58" s="7"/>
      <c r="C58" s="80"/>
      <c r="D58" s="80"/>
      <c r="E58" s="80"/>
      <c r="F58" s="5"/>
      <c r="G58" s="5"/>
      <c r="H58" s="5"/>
      <c r="I58" s="5"/>
      <c r="J58" s="5"/>
      <c r="K58" s="5"/>
      <c r="L58" s="5"/>
      <c r="M58" s="5"/>
      <c r="N58" s="7"/>
      <c r="O58" s="7"/>
      <c r="P58" s="7"/>
      <c r="Q58" s="7"/>
    </row>
    <row r="59" spans="2:17" x14ac:dyDescent="0.45">
      <c r="B59" s="7"/>
      <c r="C59" s="80"/>
      <c r="D59" s="80"/>
      <c r="E59" s="80"/>
      <c r="F59" s="5"/>
      <c r="G59" s="5"/>
      <c r="H59" s="5"/>
      <c r="I59" s="5"/>
      <c r="J59" s="5"/>
      <c r="K59" s="5"/>
      <c r="L59" s="5"/>
      <c r="M59" s="5"/>
      <c r="N59" s="7"/>
      <c r="O59" s="7"/>
      <c r="P59" s="7"/>
      <c r="Q59" s="7"/>
    </row>
    <row r="60" spans="2:17" x14ac:dyDescent="0.45">
      <c r="B60" s="7"/>
      <c r="C60" s="80"/>
      <c r="D60" s="80"/>
      <c r="E60" s="80"/>
      <c r="F60" s="5"/>
      <c r="G60" s="5"/>
      <c r="H60" s="5"/>
      <c r="I60" s="5"/>
      <c r="J60" s="5"/>
      <c r="K60" s="5"/>
      <c r="L60" s="5"/>
      <c r="M60" s="5"/>
      <c r="N60" s="7"/>
      <c r="O60" s="7"/>
      <c r="P60" s="7"/>
      <c r="Q60" s="7"/>
    </row>
    <row r="61" spans="2:17" x14ac:dyDescent="0.45">
      <c r="B61" s="7"/>
      <c r="C61" s="80"/>
      <c r="D61" s="80"/>
      <c r="E61" s="80"/>
      <c r="F61" s="5"/>
      <c r="G61" s="5"/>
      <c r="H61" s="5"/>
      <c r="I61" s="5"/>
      <c r="J61" s="5"/>
      <c r="K61" s="5"/>
      <c r="L61" s="5"/>
      <c r="M61" s="5"/>
      <c r="N61" s="7"/>
      <c r="O61" s="7"/>
      <c r="P61" s="7"/>
      <c r="Q61" s="7"/>
    </row>
    <row r="62" spans="2:17" x14ac:dyDescent="0.45">
      <c r="B62" s="7"/>
      <c r="C62" s="80"/>
      <c r="D62" s="80"/>
      <c r="E62" s="80"/>
      <c r="F62" s="5"/>
      <c r="G62" s="5"/>
      <c r="H62" s="5"/>
      <c r="I62" s="5"/>
      <c r="J62" s="5"/>
      <c r="K62" s="5"/>
      <c r="L62" s="5"/>
      <c r="M62" s="5"/>
      <c r="N62" s="7"/>
      <c r="O62" s="7"/>
      <c r="P62" s="7"/>
      <c r="Q62" s="7"/>
    </row>
    <row r="63" spans="2:17" x14ac:dyDescent="0.45">
      <c r="B63" s="7"/>
      <c r="C63" s="80"/>
      <c r="D63" s="80"/>
      <c r="E63" s="80"/>
      <c r="F63" s="5"/>
      <c r="G63" s="5"/>
      <c r="H63" s="5"/>
      <c r="I63" s="5"/>
      <c r="J63" s="5"/>
      <c r="K63" s="5"/>
      <c r="L63" s="5"/>
      <c r="M63" s="5"/>
      <c r="N63" s="7"/>
      <c r="O63" s="7"/>
      <c r="P63" s="7"/>
      <c r="Q63" s="7"/>
    </row>
    <row r="64" spans="2:17" x14ac:dyDescent="0.45">
      <c r="B64" s="7"/>
      <c r="C64" s="80"/>
      <c r="D64" s="80"/>
      <c r="E64" s="80"/>
      <c r="F64" s="5"/>
      <c r="G64" s="5"/>
      <c r="H64" s="5"/>
      <c r="I64" s="5"/>
      <c r="J64" s="5"/>
      <c r="K64" s="5"/>
      <c r="L64" s="5"/>
      <c r="M64" s="5"/>
      <c r="N64" s="7"/>
      <c r="O64" s="7"/>
      <c r="P64" s="7"/>
      <c r="Q64" s="7"/>
    </row>
    <row r="65" spans="2:17" x14ac:dyDescent="0.45">
      <c r="B65" s="7"/>
      <c r="C65" s="80"/>
      <c r="D65" s="80"/>
      <c r="E65" s="80"/>
      <c r="F65" s="5"/>
      <c r="G65" s="5"/>
      <c r="H65" s="5"/>
      <c r="I65" s="5"/>
      <c r="J65" s="5"/>
      <c r="K65" s="5"/>
      <c r="L65" s="5"/>
      <c r="M65" s="5"/>
      <c r="N65" s="7"/>
      <c r="O65" s="7"/>
      <c r="P65" s="7"/>
      <c r="Q65" s="7"/>
    </row>
    <row r="66" spans="2:17" x14ac:dyDescent="0.45">
      <c r="B66" s="7"/>
      <c r="C66" s="80"/>
      <c r="D66" s="80"/>
      <c r="E66" s="80"/>
      <c r="F66" s="5"/>
      <c r="G66" s="5"/>
      <c r="H66" s="5"/>
      <c r="I66" s="5"/>
      <c r="J66" s="5"/>
      <c r="K66" s="5"/>
      <c r="L66" s="5"/>
      <c r="M66" s="5"/>
      <c r="N66" s="7"/>
      <c r="O66" s="7"/>
      <c r="P66" s="7"/>
      <c r="Q66" s="7"/>
    </row>
    <row r="67" spans="2:17" x14ac:dyDescent="0.45">
      <c r="B67" s="7"/>
      <c r="C67" s="80"/>
      <c r="D67" s="80"/>
      <c r="E67" s="80"/>
      <c r="F67" s="5"/>
      <c r="G67" s="5"/>
      <c r="H67" s="5"/>
      <c r="I67" s="5"/>
      <c r="J67" s="5"/>
      <c r="K67" s="5"/>
      <c r="L67" s="5"/>
      <c r="M67" s="5"/>
      <c r="N67" s="7"/>
      <c r="O67" s="7"/>
      <c r="P67" s="7"/>
      <c r="Q67" s="7"/>
    </row>
    <row r="68" spans="2:17" x14ac:dyDescent="0.45">
      <c r="B68" s="7"/>
      <c r="C68" s="80"/>
      <c r="D68" s="80"/>
      <c r="E68" s="80"/>
      <c r="F68" s="5"/>
      <c r="G68" s="5"/>
      <c r="H68" s="5"/>
      <c r="I68" s="5"/>
      <c r="J68" s="5"/>
      <c r="K68" s="5"/>
      <c r="L68" s="5"/>
      <c r="M68" s="5"/>
      <c r="N68" s="7"/>
      <c r="O68" s="7"/>
      <c r="P68" s="7"/>
      <c r="Q68" s="7"/>
    </row>
    <row r="69" spans="2:17" x14ac:dyDescent="0.45">
      <c r="B69" s="7"/>
      <c r="C69" s="80"/>
      <c r="D69" s="80"/>
      <c r="E69" s="80"/>
      <c r="F69" s="5"/>
      <c r="G69" s="5"/>
      <c r="H69" s="5"/>
      <c r="I69" s="5"/>
      <c r="J69" s="5"/>
      <c r="K69" s="5"/>
      <c r="L69" s="5"/>
      <c r="M69" s="5"/>
      <c r="N69" s="7"/>
      <c r="O69" s="7"/>
      <c r="P69" s="7"/>
      <c r="Q69" s="7"/>
    </row>
    <row r="70" spans="2:17" x14ac:dyDescent="0.45">
      <c r="B70" s="7"/>
      <c r="C70" s="80"/>
      <c r="D70" s="80"/>
      <c r="E70" s="80"/>
      <c r="F70" s="5"/>
      <c r="G70" s="5"/>
      <c r="H70" s="5"/>
      <c r="I70" s="5"/>
      <c r="J70" s="5"/>
      <c r="K70" s="5"/>
      <c r="L70" s="5"/>
      <c r="M70" s="5"/>
      <c r="N70" s="7"/>
      <c r="O70" s="7"/>
      <c r="P70" s="7"/>
      <c r="Q70" s="7"/>
    </row>
    <row r="71" spans="2:17" x14ac:dyDescent="0.45">
      <c r="B71" s="7"/>
      <c r="C71" s="80"/>
      <c r="D71" s="80"/>
      <c r="E71" s="80"/>
      <c r="F71" s="5"/>
      <c r="G71" s="5"/>
      <c r="H71" s="5"/>
      <c r="I71" s="5"/>
      <c r="J71" s="5"/>
      <c r="K71" s="5"/>
      <c r="L71" s="5"/>
      <c r="M71" s="5"/>
      <c r="N71" s="7"/>
      <c r="O71" s="7"/>
      <c r="P71" s="7"/>
      <c r="Q71" s="7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49F0-7DDB-49FB-9703-0B57D4E6D635}">
  <sheetPr filterMode="1">
    <tabColor rgb="FF00B0F0"/>
  </sheetPr>
  <dimension ref="A1:S89"/>
  <sheetViews>
    <sheetView topLeftCell="A18" zoomScale="85" zoomScaleNormal="85" workbookViewId="0">
      <selection activeCell="C27" sqref="C27"/>
    </sheetView>
  </sheetViews>
  <sheetFormatPr defaultRowHeight="17" x14ac:dyDescent="0.45"/>
  <cols>
    <col min="2" max="2" width="17" style="10" customWidth="1"/>
    <col min="3" max="3" width="19.58203125" style="10" customWidth="1"/>
    <col min="4" max="4" width="10.08203125" style="10" customWidth="1"/>
    <col min="5" max="5" width="10.08203125" customWidth="1"/>
    <col min="7" max="7" width="12.33203125" customWidth="1"/>
    <col min="8" max="11" width="16.25" customWidth="1"/>
    <col min="13" max="14" width="8.6640625" style="173"/>
    <col min="15" max="18" width="7.9140625" hidden="1" customWidth="1"/>
    <col min="19" max="19" width="0" hidden="1" customWidth="1"/>
  </cols>
  <sheetData>
    <row r="1" spans="1:18" ht="17.5" thickBot="1" x14ac:dyDescent="0.5">
      <c r="A1" s="7"/>
      <c r="B1" s="5"/>
      <c r="C1" s="5"/>
      <c r="D1" s="5"/>
      <c r="E1" s="7"/>
      <c r="F1" s="7"/>
      <c r="G1" s="7"/>
      <c r="H1" s="7"/>
      <c r="I1" s="7"/>
      <c r="J1" s="7"/>
      <c r="K1" s="7"/>
      <c r="L1" s="7"/>
      <c r="M1" s="172"/>
      <c r="O1">
        <v>0</v>
      </c>
      <c r="P1">
        <v>0</v>
      </c>
      <c r="Q1">
        <v>0</v>
      </c>
      <c r="R1">
        <v>0</v>
      </c>
    </row>
    <row r="2" spans="1:18" ht="21" customHeight="1" thickBot="1" x14ac:dyDescent="0.5">
      <c r="A2" s="7"/>
      <c r="B2" s="136" t="s">
        <v>12</v>
      </c>
      <c r="C2" s="402" t="s">
        <v>107</v>
      </c>
      <c r="D2" s="402"/>
      <c r="E2" s="403"/>
      <c r="F2" s="7"/>
      <c r="G2" s="183" t="s">
        <v>76</v>
      </c>
      <c r="H2" s="7"/>
      <c r="I2" s="7"/>
      <c r="J2" s="7"/>
      <c r="K2" s="7"/>
      <c r="L2" s="7"/>
      <c r="M2" s="172"/>
      <c r="O2">
        <v>2</v>
      </c>
      <c r="P2">
        <v>2</v>
      </c>
      <c r="Q2">
        <v>2</v>
      </c>
      <c r="R2">
        <v>2</v>
      </c>
    </row>
    <row r="3" spans="1:18" ht="21" customHeight="1" thickBot="1" x14ac:dyDescent="0.5">
      <c r="A3" s="7"/>
      <c r="B3" s="137" t="s">
        <v>14</v>
      </c>
      <c r="C3" s="404" t="s">
        <v>108</v>
      </c>
      <c r="D3" s="404"/>
      <c r="E3" s="405"/>
      <c r="F3" s="7"/>
      <c r="G3" s="7"/>
      <c r="H3" s="7"/>
      <c r="I3" s="7"/>
      <c r="J3" s="7"/>
      <c r="K3" s="7"/>
      <c r="L3" s="7"/>
      <c r="M3" s="172"/>
      <c r="O3">
        <v>3</v>
      </c>
      <c r="P3">
        <v>3</v>
      </c>
      <c r="Q3">
        <v>3</v>
      </c>
      <c r="R3">
        <v>3</v>
      </c>
    </row>
    <row r="4" spans="1:18" ht="17.5" thickBot="1" x14ac:dyDescent="0.5">
      <c r="A4" s="7"/>
      <c r="B4" s="5"/>
      <c r="C4" s="5"/>
      <c r="D4" s="5"/>
      <c r="E4" s="7"/>
      <c r="F4" s="7"/>
      <c r="G4" s="7"/>
      <c r="H4" s="7"/>
      <c r="I4" s="138"/>
      <c r="J4" s="7"/>
      <c r="K4" s="7"/>
      <c r="L4" s="7"/>
      <c r="M4" s="172"/>
      <c r="O4">
        <v>4</v>
      </c>
      <c r="P4">
        <v>4</v>
      </c>
      <c r="Q4">
        <v>4</v>
      </c>
      <c r="R4">
        <v>4</v>
      </c>
    </row>
    <row r="5" spans="1:18" ht="21" customHeight="1" x14ac:dyDescent="0.45">
      <c r="A5" s="7"/>
      <c r="B5" s="414" t="s">
        <v>45</v>
      </c>
      <c r="C5" s="415"/>
      <c r="D5" s="415"/>
      <c r="E5" s="416"/>
      <c r="F5" s="7"/>
      <c r="G5" s="427" t="s">
        <v>46</v>
      </c>
      <c r="H5" s="428"/>
      <c r="I5" s="429"/>
      <c r="J5" s="7"/>
      <c r="K5" s="7"/>
      <c r="L5" s="7"/>
      <c r="M5" s="172"/>
      <c r="O5">
        <v>5</v>
      </c>
      <c r="P5">
        <v>5</v>
      </c>
      <c r="Q5">
        <v>5</v>
      </c>
      <c r="R5">
        <v>5</v>
      </c>
    </row>
    <row r="6" spans="1:18" ht="21" customHeight="1" thickBot="1" x14ac:dyDescent="0.5">
      <c r="A6" s="7"/>
      <c r="B6" s="417"/>
      <c r="C6" s="418"/>
      <c r="D6" s="418"/>
      <c r="E6" s="419"/>
      <c r="F6" s="7"/>
      <c r="G6" s="430"/>
      <c r="H6" s="431"/>
      <c r="I6" s="432"/>
      <c r="J6" s="7"/>
      <c r="K6" s="7"/>
      <c r="L6" s="7"/>
      <c r="M6" s="172"/>
      <c r="O6">
        <v>6</v>
      </c>
      <c r="P6">
        <v>6</v>
      </c>
      <c r="Q6">
        <v>6</v>
      </c>
      <c r="R6">
        <v>6</v>
      </c>
    </row>
    <row r="7" spans="1:18" ht="21" customHeight="1" thickBot="1" x14ac:dyDescent="0.5">
      <c r="A7" s="7"/>
      <c r="B7" s="228" t="s">
        <v>89</v>
      </c>
      <c r="C7" s="229" t="s">
        <v>98</v>
      </c>
      <c r="D7" s="423" t="s">
        <v>77</v>
      </c>
      <c r="E7" s="424"/>
      <c r="F7" s="208"/>
      <c r="G7" s="228" t="s">
        <v>89</v>
      </c>
      <c r="H7" s="229" t="s">
        <v>90</v>
      </c>
      <c r="I7" s="230" t="s">
        <v>77</v>
      </c>
      <c r="J7" s="7"/>
      <c r="K7" s="7"/>
      <c r="L7" s="7"/>
      <c r="M7" s="172"/>
      <c r="O7">
        <v>7</v>
      </c>
      <c r="P7">
        <v>7</v>
      </c>
      <c r="Q7">
        <v>7</v>
      </c>
      <c r="R7">
        <v>7</v>
      </c>
    </row>
    <row r="8" spans="1:18" ht="21" customHeight="1" x14ac:dyDescent="0.45">
      <c r="A8" s="7"/>
      <c r="B8" s="231" t="s">
        <v>91</v>
      </c>
      <c r="C8" s="232">
        <v>50</v>
      </c>
      <c r="D8" s="425">
        <v>20</v>
      </c>
      <c r="E8" s="426"/>
      <c r="F8" s="208"/>
      <c r="G8" s="231" t="s">
        <v>91</v>
      </c>
      <c r="H8" s="232">
        <v>105</v>
      </c>
      <c r="I8" s="233">
        <v>10</v>
      </c>
      <c r="J8" s="7"/>
      <c r="K8" s="7"/>
      <c r="L8" s="7"/>
      <c r="M8" s="172"/>
      <c r="O8">
        <v>8</v>
      </c>
      <c r="P8">
        <v>8</v>
      </c>
      <c r="Q8">
        <v>8</v>
      </c>
      <c r="R8">
        <v>8</v>
      </c>
    </row>
    <row r="9" spans="1:18" ht="21" customHeight="1" thickBot="1" x14ac:dyDescent="0.5">
      <c r="A9" s="7"/>
      <c r="B9" s="234" t="s">
        <v>92</v>
      </c>
      <c r="C9" s="235">
        <v>66</v>
      </c>
      <c r="D9" s="406">
        <v>22</v>
      </c>
      <c r="E9" s="407"/>
      <c r="F9" s="208"/>
      <c r="G9" s="234" t="s">
        <v>92</v>
      </c>
      <c r="H9" s="235">
        <v>116</v>
      </c>
      <c r="I9" s="236">
        <v>18</v>
      </c>
      <c r="J9" s="7"/>
      <c r="K9" s="7"/>
      <c r="L9" s="7"/>
      <c r="M9" s="172"/>
      <c r="O9">
        <v>9</v>
      </c>
      <c r="P9">
        <v>9</v>
      </c>
      <c r="Q9">
        <v>9</v>
      </c>
      <c r="R9">
        <v>9</v>
      </c>
    </row>
    <row r="10" spans="1:18" ht="21" customHeight="1" thickBot="1" x14ac:dyDescent="0.5">
      <c r="A10" s="7"/>
      <c r="B10" s="420" t="s">
        <v>99</v>
      </c>
      <c r="C10" s="421"/>
      <c r="D10" s="421"/>
      <c r="E10" s="422"/>
      <c r="F10" s="208"/>
      <c r="G10" s="433" t="s">
        <v>100</v>
      </c>
      <c r="H10" s="434"/>
      <c r="I10" s="435"/>
      <c r="J10" s="7"/>
      <c r="K10" s="7"/>
      <c r="L10" s="7"/>
      <c r="M10" s="172"/>
      <c r="O10">
        <v>10</v>
      </c>
      <c r="P10">
        <v>10</v>
      </c>
      <c r="Q10">
        <v>10</v>
      </c>
      <c r="R10">
        <v>10</v>
      </c>
    </row>
    <row r="11" spans="1:18" ht="21" customHeight="1" x14ac:dyDescent="0.45">
      <c r="A11" s="7"/>
      <c r="B11" s="228" t="s">
        <v>93</v>
      </c>
      <c r="C11" s="229" t="s">
        <v>90</v>
      </c>
      <c r="D11" s="229" t="s">
        <v>94</v>
      </c>
      <c r="E11" s="230" t="s">
        <v>95</v>
      </c>
      <c r="F11" s="208"/>
      <c r="G11" s="228" t="s">
        <v>93</v>
      </c>
      <c r="H11" s="423" t="s">
        <v>101</v>
      </c>
      <c r="I11" s="424"/>
      <c r="J11" s="7"/>
      <c r="K11" s="7"/>
      <c r="L11" s="7"/>
      <c r="M11" s="172"/>
      <c r="O11">
        <v>11</v>
      </c>
      <c r="P11">
        <v>11</v>
      </c>
      <c r="Q11">
        <v>11</v>
      </c>
      <c r="R11">
        <v>11</v>
      </c>
    </row>
    <row r="12" spans="1:18" ht="21" hidden="1" customHeight="1" x14ac:dyDescent="0.45">
      <c r="A12" s="7"/>
      <c r="B12" s="231" t="s">
        <v>102</v>
      </c>
      <c r="C12" s="195">
        <f>ROUND($C$8*$C$21+$D$8*$C$22+$C$24,0)</f>
        <v>115</v>
      </c>
      <c r="D12" s="237">
        <f>VLOOKUP($C12, '국어 백분위 표'!$B$6:$D$117, 3, FALSE)</f>
        <v>74</v>
      </c>
      <c r="E12" s="196">
        <f>VLOOKUP($C12, '국어 백분위 표'!$B$6:$D$117, 2, FALSE)</f>
        <v>4</v>
      </c>
      <c r="F12" s="208"/>
      <c r="G12" s="231" t="s">
        <v>102</v>
      </c>
      <c r="H12" s="440">
        <f>IF(AND($M$36="불가능", $N$36="불가능"), "가능한 케이스 없음", IF(OR(M36="불가능", N36="불가능"), MIN(M36, N36), IF(M36=N36, M36, M36&amp;" 또는 "&amp;N36)))</f>
        <v>57</v>
      </c>
      <c r="I12" s="441"/>
      <c r="J12" s="7"/>
      <c r="K12" s="7"/>
      <c r="L12" s="7"/>
      <c r="M12" s="172"/>
      <c r="O12">
        <v>12</v>
      </c>
      <c r="P12">
        <v>12</v>
      </c>
      <c r="Q12">
        <v>12</v>
      </c>
      <c r="R12">
        <v>12</v>
      </c>
    </row>
    <row r="13" spans="1:18" ht="21" hidden="1" customHeight="1" x14ac:dyDescent="0.45">
      <c r="A13" s="7"/>
      <c r="B13" s="231" t="s">
        <v>103</v>
      </c>
      <c r="C13" s="195">
        <f>ROUND($C$8*$C$21+$D$8*$C$23+$C$25,0)</f>
        <v>119</v>
      </c>
      <c r="D13" s="237">
        <f>VLOOKUP($C13, '국어 백분위 표'!$B$6:$D$117, 3, FALSE)</f>
        <v>81</v>
      </c>
      <c r="E13" s="196">
        <f>VLOOKUP($C13, '국어 백분위 표'!$B$6:$D$117, 2, FALSE)</f>
        <v>3</v>
      </c>
      <c r="F13" s="208"/>
      <c r="G13" s="231" t="s">
        <v>103</v>
      </c>
      <c r="H13" s="438">
        <f>IF(AND(M37="불가능", N37="불가능"), "가능한 케이스 없음", IF(OR(M37="불가능", N37="불가능"), MIN(M37, N37), IF(M37=N37, M37, M37&amp;" 또는 "&amp;N37)))</f>
        <v>55</v>
      </c>
      <c r="I13" s="439"/>
      <c r="J13" s="7"/>
      <c r="K13" s="7"/>
      <c r="L13" s="7"/>
      <c r="M13" s="172"/>
      <c r="O13">
        <v>13</v>
      </c>
      <c r="P13">
        <v>13</v>
      </c>
      <c r="Q13">
        <v>13</v>
      </c>
      <c r="R13">
        <v>13</v>
      </c>
    </row>
    <row r="14" spans="1:18" ht="21" hidden="1" customHeight="1" x14ac:dyDescent="0.45">
      <c r="A14" s="7"/>
      <c r="B14" s="231" t="s">
        <v>104</v>
      </c>
      <c r="C14" s="195">
        <f>ROUND($C$9*$C$27+$D$9*$C$28+$C$31,0)</f>
        <v>132</v>
      </c>
      <c r="D14" s="237">
        <f>VLOOKUP($C14, '수학 백분위 표'!$B$6:$D$117, 3, FALSE)</f>
        <v>95</v>
      </c>
      <c r="E14" s="196">
        <f>VLOOKUP($C14, '수학 백분위 표'!$B$7:$D$118, 2, FALSE)</f>
        <v>2</v>
      </c>
      <c r="F14" s="208"/>
      <c r="G14" s="231" t="s">
        <v>104</v>
      </c>
      <c r="H14" s="438" t="str">
        <f>IF(AND(M38="불가능", N38="불가능"), "가능한 케이스 없음", IF(OR(M38="불가능", N38="불가능"), MIN(M38, N38), IF(M38=N38, M38, M38&amp;" 또는 "&amp;N38)))</f>
        <v>67 또는 68</v>
      </c>
      <c r="I14" s="439"/>
      <c r="J14" s="7"/>
      <c r="K14" s="7"/>
      <c r="L14" s="7"/>
      <c r="M14" s="172"/>
      <c r="O14">
        <v>14</v>
      </c>
      <c r="P14">
        <v>14</v>
      </c>
      <c r="Q14">
        <v>14</v>
      </c>
      <c r="R14">
        <v>14</v>
      </c>
    </row>
    <row r="15" spans="1:18" ht="21" customHeight="1" thickBot="1" x14ac:dyDescent="0.5">
      <c r="A15" s="7"/>
      <c r="B15" s="231" t="s">
        <v>96</v>
      </c>
      <c r="C15" s="195">
        <f>ROUND($C$9*$C$27+$D$9*$C$29+$C$32,0)</f>
        <v>137</v>
      </c>
      <c r="D15" s="237">
        <f>VLOOKUP($C15, '수학 백분위 표'!$B$6:$D$117, 3, FALSE)</f>
        <v>98</v>
      </c>
      <c r="E15" s="196">
        <f>VLOOKUP($C15, '수학 백분위 표'!$B$6:$D$118, 2, FALSE)</f>
        <v>1</v>
      </c>
      <c r="F15" s="208"/>
      <c r="G15" s="231" t="s">
        <v>96</v>
      </c>
      <c r="H15" s="438">
        <f>IF(AND(M39="불가능", N39="불가능"), "가능한 케이스 없음", IF(OR(M39="불가능", N39="불가능"), MIN(M39, N39), IF(M39=N39, M39, M39&amp;" 또는 "&amp;N39)))</f>
        <v>62</v>
      </c>
      <c r="I15" s="439"/>
      <c r="J15" s="7"/>
      <c r="K15" s="7"/>
      <c r="L15" s="7"/>
      <c r="M15" s="172"/>
      <c r="O15">
        <v>15</v>
      </c>
      <c r="P15">
        <v>15</v>
      </c>
      <c r="Q15">
        <v>15</v>
      </c>
      <c r="R15">
        <v>15</v>
      </c>
    </row>
    <row r="16" spans="1:18" ht="21" hidden="1" customHeight="1" thickBot="1" x14ac:dyDescent="0.5">
      <c r="A16" s="7"/>
      <c r="B16" s="234" t="s">
        <v>97</v>
      </c>
      <c r="C16" s="199">
        <f>ROUND($C$9*$C$27+$D$9*$C$30+$C$33,0)</f>
        <v>137</v>
      </c>
      <c r="D16" s="238">
        <f>VLOOKUP($C16, '수학 백분위 표'!$B$6:$D$117, 3, FALSE)</f>
        <v>98</v>
      </c>
      <c r="E16" s="200">
        <f>VLOOKUP($C16, '수학 백분위 표'!$B$6:$D$118, 2, FALSE)</f>
        <v>1</v>
      </c>
      <c r="F16" s="208"/>
      <c r="G16" s="234" t="s">
        <v>97</v>
      </c>
      <c r="H16" s="436" t="str">
        <f>IF(AND(M40="불가능", N40="불가능"), "가능한 케이스 없음", IF(OR(M40="불가능", N40="불가능"), MIN(M40, N40), IF(M40=N40, M40, M40&amp;" 또는 "&amp;N40)))</f>
        <v>62 또는 63</v>
      </c>
      <c r="I16" s="437"/>
      <c r="K16" s="7"/>
      <c r="L16" s="7"/>
      <c r="O16">
        <v>16</v>
      </c>
      <c r="P16">
        <v>16</v>
      </c>
      <c r="Q16">
        <v>16</v>
      </c>
      <c r="R16">
        <v>16</v>
      </c>
    </row>
    <row r="17" spans="1:18" x14ac:dyDescent="0.45">
      <c r="A17" s="7"/>
      <c r="B17" s="181"/>
      <c r="C17" s="181"/>
      <c r="D17" s="181"/>
      <c r="E17" s="182"/>
      <c r="F17" s="7"/>
      <c r="G17" s="182"/>
      <c r="H17" s="182"/>
      <c r="I17" s="182"/>
      <c r="J17" s="7"/>
      <c r="K17" s="7"/>
      <c r="L17" s="7"/>
      <c r="M17" s="172"/>
      <c r="O17">
        <v>17</v>
      </c>
      <c r="P17">
        <v>17</v>
      </c>
      <c r="Q17">
        <v>17</v>
      </c>
      <c r="R17">
        <v>17</v>
      </c>
    </row>
    <row r="18" spans="1:18" x14ac:dyDescent="0.45">
      <c r="A18" s="7"/>
      <c r="B18" s="5"/>
      <c r="C18" s="5"/>
      <c r="D18" s="5"/>
      <c r="E18" s="7"/>
      <c r="F18" s="7"/>
      <c r="G18" s="7"/>
      <c r="H18" s="7"/>
      <c r="I18" s="7"/>
      <c r="J18" s="7"/>
      <c r="K18" s="7"/>
      <c r="L18" s="7"/>
      <c r="M18" s="172"/>
      <c r="O18">
        <v>18</v>
      </c>
      <c r="P18">
        <v>18</v>
      </c>
      <c r="Q18">
        <v>18</v>
      </c>
      <c r="R18">
        <v>18</v>
      </c>
    </row>
    <row r="19" spans="1:18" x14ac:dyDescent="0.45">
      <c r="A19" s="7"/>
      <c r="B19" s="5"/>
      <c r="C19" s="5"/>
      <c r="D19" s="5"/>
      <c r="E19" s="7"/>
      <c r="F19" s="7"/>
      <c r="H19" s="7"/>
      <c r="I19" s="7"/>
      <c r="J19" s="7"/>
      <c r="K19" s="7"/>
      <c r="L19" s="7"/>
      <c r="M19" s="172"/>
      <c r="O19">
        <v>19</v>
      </c>
      <c r="P19">
        <v>19</v>
      </c>
      <c r="Q19">
        <v>19</v>
      </c>
      <c r="R19">
        <v>19</v>
      </c>
    </row>
    <row r="20" spans="1:18" ht="17.5" thickBot="1" x14ac:dyDescent="0.5">
      <c r="A20" s="7"/>
      <c r="B20" s="5"/>
      <c r="C20" s="5"/>
      <c r="D20" s="5"/>
      <c r="E20" s="7"/>
      <c r="F20" s="7"/>
      <c r="G20" s="7"/>
      <c r="H20" s="7"/>
      <c r="I20" s="7"/>
      <c r="J20" s="7"/>
      <c r="K20" s="7"/>
      <c r="L20" s="7"/>
      <c r="M20" s="172"/>
      <c r="O20">
        <v>20</v>
      </c>
      <c r="P20">
        <v>20</v>
      </c>
      <c r="Q20">
        <v>20</v>
      </c>
      <c r="R20">
        <v>20</v>
      </c>
    </row>
    <row r="21" spans="1:18" x14ac:dyDescent="0.45">
      <c r="A21" s="7"/>
      <c r="B21" s="174" t="s">
        <v>38</v>
      </c>
      <c r="C21" s="175">
        <v>1.0389999999999999</v>
      </c>
      <c r="D21" s="5"/>
      <c r="E21" s="7"/>
      <c r="F21" s="7"/>
      <c r="G21" s="7"/>
      <c r="H21" s="7"/>
      <c r="I21" s="7"/>
      <c r="J21" s="7"/>
      <c r="K21" s="7"/>
      <c r="L21" s="7"/>
      <c r="M21" s="172"/>
      <c r="O21">
        <v>21</v>
      </c>
      <c r="P21">
        <v>21</v>
      </c>
      <c r="Q21">
        <v>21</v>
      </c>
      <c r="R21">
        <v>21</v>
      </c>
    </row>
    <row r="22" spans="1:18" x14ac:dyDescent="0.45">
      <c r="A22" s="7"/>
      <c r="B22" s="176" t="s">
        <v>21</v>
      </c>
      <c r="C22" s="177">
        <v>0.75</v>
      </c>
      <c r="D22" s="5"/>
      <c r="E22" s="7"/>
      <c r="F22" s="7"/>
      <c r="G22" s="7"/>
      <c r="H22" s="7"/>
      <c r="I22" s="7"/>
      <c r="J22" s="7"/>
      <c r="K22" s="7"/>
      <c r="L22" s="7"/>
      <c r="M22" s="172"/>
      <c r="O22">
        <v>22</v>
      </c>
      <c r="P22">
        <v>22</v>
      </c>
      <c r="Q22">
        <v>22</v>
      </c>
      <c r="R22">
        <v>22</v>
      </c>
    </row>
    <row r="23" spans="1:18" x14ac:dyDescent="0.45">
      <c r="A23" s="7"/>
      <c r="B23" s="176" t="s">
        <v>22</v>
      </c>
      <c r="C23" s="177">
        <v>0.85899999999999999</v>
      </c>
      <c r="D23" s="5"/>
      <c r="E23" s="7"/>
      <c r="F23" s="7"/>
      <c r="G23" s="7"/>
      <c r="H23" s="7"/>
      <c r="I23" s="7"/>
      <c r="J23" s="7"/>
      <c r="K23" s="7"/>
      <c r="L23" s="145"/>
      <c r="M23" s="172"/>
      <c r="O23">
        <v>23</v>
      </c>
      <c r="P23">
        <v>24</v>
      </c>
      <c r="Q23">
        <v>23</v>
      </c>
      <c r="R23">
        <v>23</v>
      </c>
    </row>
    <row r="24" spans="1:18" x14ac:dyDescent="0.45">
      <c r="A24" s="7"/>
      <c r="B24" s="176" t="s">
        <v>23</v>
      </c>
      <c r="C24" s="177">
        <v>48.3</v>
      </c>
      <c r="D24" s="5"/>
      <c r="E24" s="7"/>
      <c r="F24" s="7"/>
      <c r="G24" s="7"/>
      <c r="H24" s="7"/>
      <c r="I24" s="7"/>
      <c r="J24" s="7"/>
      <c r="K24" s="7"/>
      <c r="L24" s="145"/>
      <c r="M24" s="172"/>
      <c r="O24">
        <v>24</v>
      </c>
      <c r="P24" s="153"/>
      <c r="Q24">
        <v>24</v>
      </c>
      <c r="R24">
        <v>24</v>
      </c>
    </row>
    <row r="25" spans="1:18" ht="17.5" thickBot="1" x14ac:dyDescent="0.5">
      <c r="A25" s="7"/>
      <c r="B25" s="178" t="s">
        <v>24</v>
      </c>
      <c r="C25" s="179">
        <v>49.8</v>
      </c>
      <c r="D25" s="5"/>
      <c r="E25" s="7"/>
      <c r="F25" s="7"/>
      <c r="G25" s="7"/>
      <c r="I25" s="7"/>
      <c r="J25" s="7"/>
      <c r="K25" s="7"/>
      <c r="L25" s="145"/>
      <c r="M25" s="172"/>
      <c r="O25">
        <v>25</v>
      </c>
      <c r="P25" s="153"/>
      <c r="Q25">
        <v>25</v>
      </c>
      <c r="R25">
        <v>26</v>
      </c>
    </row>
    <row r="26" spans="1:18" ht="17.5" thickBot="1" x14ac:dyDescent="0.5">
      <c r="A26" s="7"/>
      <c r="B26" s="180"/>
      <c r="C26" s="180"/>
      <c r="D26" s="5"/>
      <c r="E26" s="7"/>
      <c r="F26" s="149"/>
      <c r="G26" s="7"/>
      <c r="H26" s="7"/>
      <c r="I26" s="7"/>
      <c r="J26" s="7"/>
      <c r="K26" s="7"/>
      <c r="L26" s="149"/>
      <c r="M26" s="172"/>
      <c r="O26">
        <v>26</v>
      </c>
      <c r="Q26">
        <v>26</v>
      </c>
    </row>
    <row r="27" spans="1:18" x14ac:dyDescent="0.45">
      <c r="A27" s="7"/>
      <c r="B27" s="174" t="s">
        <v>49</v>
      </c>
      <c r="C27" s="175">
        <v>0.81</v>
      </c>
      <c r="D27" s="5"/>
      <c r="E27" s="7"/>
      <c r="F27" s="149"/>
      <c r="G27" s="7"/>
      <c r="H27" s="7"/>
      <c r="I27" s="7"/>
      <c r="J27" s="7"/>
      <c r="K27" s="7"/>
      <c r="L27" s="149"/>
      <c r="M27" s="172"/>
      <c r="O27">
        <v>27</v>
      </c>
      <c r="Q27">
        <v>27</v>
      </c>
    </row>
    <row r="28" spans="1:18" x14ac:dyDescent="0.45">
      <c r="A28" s="7"/>
      <c r="B28" s="176" t="s">
        <v>27</v>
      </c>
      <c r="C28" s="177">
        <v>0.71499999999999997</v>
      </c>
      <c r="D28" s="5"/>
      <c r="E28" s="7"/>
      <c r="F28" s="149"/>
      <c r="G28" s="7"/>
      <c r="H28" s="7"/>
      <c r="I28" s="7"/>
      <c r="J28" s="7"/>
      <c r="K28" s="7"/>
      <c r="L28" s="7"/>
      <c r="M28" s="172"/>
      <c r="O28">
        <v>28</v>
      </c>
      <c r="Q28">
        <v>28</v>
      </c>
    </row>
    <row r="29" spans="1:18" x14ac:dyDescent="0.45">
      <c r="A29" s="7"/>
      <c r="B29" s="176" t="s">
        <v>28</v>
      </c>
      <c r="C29" s="177">
        <v>0.76200000000000001</v>
      </c>
      <c r="D29" s="5"/>
      <c r="E29" s="7"/>
      <c r="F29" s="149"/>
      <c r="G29" s="7"/>
      <c r="H29" s="7"/>
      <c r="I29" s="7"/>
      <c r="J29" s="7"/>
      <c r="K29" s="7"/>
      <c r="L29" s="7"/>
      <c r="M29" s="172"/>
      <c r="O29">
        <v>29</v>
      </c>
      <c r="Q29">
        <v>29</v>
      </c>
    </row>
    <row r="30" spans="1:18" x14ac:dyDescent="0.45">
      <c r="A30" s="7"/>
      <c r="B30" s="176" t="s">
        <v>25</v>
      </c>
      <c r="C30" s="177">
        <v>0.877</v>
      </c>
      <c r="D30" s="5"/>
      <c r="E30" s="7"/>
      <c r="F30" s="149"/>
      <c r="G30" s="7"/>
      <c r="H30" s="7"/>
      <c r="I30" s="7"/>
      <c r="J30" s="7"/>
      <c r="K30" s="7"/>
      <c r="L30" s="7"/>
      <c r="M30" s="172"/>
      <c r="O30">
        <v>30</v>
      </c>
      <c r="Q30">
        <v>30</v>
      </c>
    </row>
    <row r="31" spans="1:18" x14ac:dyDescent="0.45">
      <c r="A31" s="7"/>
      <c r="B31" s="176" t="s">
        <v>26</v>
      </c>
      <c r="C31" s="177">
        <v>63</v>
      </c>
      <c r="D31" s="5"/>
      <c r="E31" s="7"/>
      <c r="F31" s="149"/>
      <c r="G31" s="7"/>
      <c r="H31" s="7"/>
      <c r="I31" s="7"/>
      <c r="J31" s="7"/>
      <c r="K31" s="7"/>
      <c r="L31" s="7"/>
      <c r="M31" s="172"/>
      <c r="O31">
        <v>31</v>
      </c>
      <c r="Q31">
        <v>31</v>
      </c>
    </row>
    <row r="32" spans="1:18" x14ac:dyDescent="0.45">
      <c r="A32" s="7"/>
      <c r="B32" s="176" t="s">
        <v>29</v>
      </c>
      <c r="C32" s="177">
        <v>66.5</v>
      </c>
      <c r="D32" s="5"/>
      <c r="E32" s="7"/>
      <c r="F32" s="149"/>
      <c r="G32" s="7"/>
      <c r="H32" s="7"/>
      <c r="I32" s="7"/>
      <c r="J32" s="7"/>
      <c r="K32" s="7"/>
      <c r="L32" s="7"/>
      <c r="M32" s="172"/>
      <c r="O32">
        <v>32</v>
      </c>
      <c r="Q32">
        <v>32</v>
      </c>
    </row>
    <row r="33" spans="1:17" ht="17.5" thickBot="1" x14ac:dyDescent="0.5">
      <c r="A33" s="7"/>
      <c r="B33" s="178" t="s">
        <v>30</v>
      </c>
      <c r="C33" s="179">
        <v>64.2</v>
      </c>
      <c r="D33" s="5"/>
      <c r="E33" s="7"/>
      <c r="F33" s="149"/>
      <c r="G33" s="7"/>
      <c r="H33" s="7"/>
      <c r="I33" s="7"/>
      <c r="J33" s="7"/>
      <c r="K33" s="7"/>
      <c r="L33" s="7"/>
      <c r="M33" s="172"/>
      <c r="O33">
        <v>33</v>
      </c>
      <c r="Q33">
        <v>33</v>
      </c>
    </row>
    <row r="34" spans="1:17" x14ac:dyDescent="0.45">
      <c r="A34" s="7"/>
      <c r="B34" s="5"/>
      <c r="C34" s="5"/>
      <c r="D34" s="5"/>
      <c r="E34" s="7"/>
      <c r="F34" s="149"/>
      <c r="G34" s="149"/>
      <c r="H34" s="149"/>
      <c r="I34" s="149"/>
      <c r="J34" s="149"/>
      <c r="K34" s="7"/>
      <c r="L34" s="7"/>
      <c r="M34" s="172"/>
      <c r="O34">
        <v>34</v>
      </c>
      <c r="Q34">
        <v>34</v>
      </c>
    </row>
    <row r="35" spans="1:17" x14ac:dyDescent="0.45">
      <c r="A35" s="7"/>
      <c r="B35" s="5"/>
      <c r="C35" s="5"/>
      <c r="D35" s="5"/>
      <c r="E35" s="7"/>
      <c r="F35" s="149"/>
      <c r="G35" s="149"/>
      <c r="H35" s="149"/>
      <c r="I35" s="149"/>
      <c r="J35" s="149"/>
      <c r="K35" s="7"/>
      <c r="L35" s="7"/>
      <c r="M35" s="172"/>
      <c r="O35">
        <v>35</v>
      </c>
      <c r="Q35">
        <v>35</v>
      </c>
    </row>
    <row r="36" spans="1:17" x14ac:dyDescent="0.45">
      <c r="E36" s="173"/>
      <c r="F36" s="173"/>
      <c r="G36" s="158">
        <f>($H$8-0.5-$I$8*$C$22-$C$24)/$C$21</f>
        <v>46.871992300288746</v>
      </c>
      <c r="H36" s="158">
        <f>($H$8+0.499-$I$8*$C$22-$C$24)/$C$21</f>
        <v>47.833493743984604</v>
      </c>
      <c r="I36" s="159">
        <f>ROUNDUP(G36, 0)</f>
        <v>47</v>
      </c>
      <c r="J36" s="159">
        <f>ROUNDDOWN(H36, 0)</f>
        <v>47</v>
      </c>
      <c r="K36" s="158">
        <f>ROUNDUP(G36, 0)+$I$8</f>
        <v>57</v>
      </c>
      <c r="L36" s="158">
        <f>ROUNDDOWN(H36, 0)+$I$8</f>
        <v>57</v>
      </c>
      <c r="M36" s="158">
        <f>IF(OR($I36&gt;76, $J36&lt;0, AND($I36=75, $J36=75), AND($I36=1, $J36=1), $I36&gt;$J36, K36&gt;100, K36=99, K36=1, K36&lt;0, $I$8&gt;24, $I$8=23, $I$8=1, $I$8&lt;0), "불가능", K36)</f>
        <v>57</v>
      </c>
      <c r="N36" s="158">
        <f>IF(OR($I36&gt;76, $J36&lt;0, AND($I36=75, $J36=75), AND($I36=1, $J36=1), $I36&gt;$J36, L36&gt;100, L36=99, L36=1, L36&lt;0, $I$8&gt;24, $I$8=23, $I$8=1, $I$8&lt;0, H36&lt;0), "불가능", L36)</f>
        <v>57</v>
      </c>
      <c r="O36">
        <v>36</v>
      </c>
      <c r="Q36">
        <v>36</v>
      </c>
    </row>
    <row r="37" spans="1:17" x14ac:dyDescent="0.45">
      <c r="E37" s="173"/>
      <c r="F37" s="173"/>
      <c r="G37" s="158">
        <f>($H$8-0.5-$I$8*$C$23-$C$25)/$C$21</f>
        <v>44.379210779595766</v>
      </c>
      <c r="H37" s="158">
        <f>($H$8+0.499-$I$8*$C$23-$C$25)/$C$21</f>
        <v>45.340712223291625</v>
      </c>
      <c r="I37" s="159">
        <f>ROUNDUP(G37, 0)</f>
        <v>45</v>
      </c>
      <c r="J37" s="159">
        <f>ROUNDDOWN(H37, 0)</f>
        <v>45</v>
      </c>
      <c r="K37" s="158">
        <f>ROUNDUP(G37, 0)+$I$8</f>
        <v>55</v>
      </c>
      <c r="L37" s="158">
        <f>ROUNDDOWN(H37, 0)+$I$8</f>
        <v>55</v>
      </c>
      <c r="M37" s="158">
        <f>IF(OR($I37&gt;76, $J37&lt;0, AND($I37=75, $J37=75), AND($I37=1, $J37=1), $I37&gt;$J37, K37&gt;100, K37=99, K37=1, K37&lt;0, $I$8&gt;24, $I$8=23, $I$8=1, $I$8&lt;0), "불가능", K37)</f>
        <v>55</v>
      </c>
      <c r="N37" s="158">
        <f>IF(OR($I37&gt;76, $J37&lt;0, AND($I37=75, $J37=75), AND($I37=1, $J37=1), $I37&gt;$J37, L37&gt;100, L37=99, L37=1, L37&lt;0, $I$8&gt;24, $I$8=23, $I$8=1, $I$8&lt;0, H37&lt;0), "불가능", L37)</f>
        <v>55</v>
      </c>
      <c r="O37">
        <v>37</v>
      </c>
      <c r="Q37">
        <v>37</v>
      </c>
    </row>
    <row r="38" spans="1:17" x14ac:dyDescent="0.45">
      <c r="E38" s="173"/>
      <c r="F38" s="173"/>
      <c r="G38" s="158">
        <f>($H$9-0.5-$I$9*$C$28-$C$31)/$C$27</f>
        <v>48.925925925925917</v>
      </c>
      <c r="H38" s="158">
        <f>($H$9+0.499-$I$9*$C$28-$C$31)/$C$27</f>
        <v>50.159259259259244</v>
      </c>
      <c r="I38" s="159">
        <f>ROUNDUP(G38, 0)</f>
        <v>49</v>
      </c>
      <c r="J38" s="159">
        <f>ROUNDDOWN(H38, 0)</f>
        <v>50</v>
      </c>
      <c r="K38" s="158">
        <f>ROUNDUP(G38, 0)+$I$9</f>
        <v>67</v>
      </c>
      <c r="L38" s="158">
        <f>ROUNDDOWN(H38, 0)+$I$9</f>
        <v>68</v>
      </c>
      <c r="M38" s="158">
        <f t="shared" ref="M38:M40" si="0">IF(OR($I38&gt;74, $J38&lt;0, AND($I38=73, $J38=73), AND($I38=1, $J38=1), $I38&gt;$J38, K38&gt;100, K38=99, K38=1, K38&lt;0, $I$9&gt;26, $I$9=25, $I$9=1, $I$9&lt;0), "불가능", K38)</f>
        <v>67</v>
      </c>
      <c r="N38" s="158">
        <f>IF(OR($I38&gt;74, $J38&lt;0, AND($I38=73, $J38=73), AND($I38=1, $J38=1), $I38&gt;$J38, L38&gt;100, L38=99, L38=1, L38&lt;0, $I$9&gt;26, $I$9=25, $I$9=1, $I$9&lt;0, H38&lt;0), "불가능", L38)</f>
        <v>68</v>
      </c>
      <c r="O38">
        <v>38</v>
      </c>
      <c r="Q38">
        <v>38</v>
      </c>
    </row>
    <row r="39" spans="1:17" x14ac:dyDescent="0.45">
      <c r="E39" s="173"/>
      <c r="F39" s="173"/>
      <c r="G39" s="158">
        <f>($H$9-0.5-$I$9*$C$29-$C$32)/$C$27</f>
        <v>43.560493827160478</v>
      </c>
      <c r="H39" s="158">
        <f>($H$9+0.499-$I$9*$C$29-$C$32)/$C$27</f>
        <v>44.793827160493805</v>
      </c>
      <c r="I39" s="159">
        <f>ROUNDUP(G39, 0)</f>
        <v>44</v>
      </c>
      <c r="J39" s="159">
        <f>ROUNDDOWN(H39, 0)</f>
        <v>44</v>
      </c>
      <c r="K39" s="158">
        <f>ROUNDUP(G39, 0)+$I$9</f>
        <v>62</v>
      </c>
      <c r="L39" s="158">
        <f>ROUNDDOWN(H39, 0)+$I$9</f>
        <v>62</v>
      </c>
      <c r="M39" s="158">
        <f t="shared" si="0"/>
        <v>62</v>
      </c>
      <c r="N39" s="158">
        <f>IF(OR($I39&gt;74, $J39&lt;0, AND($I39=73, $J39=73), AND($I39=1, $J39=1), $I39&gt;$J39, L39&gt;100, L39=99, L39=1, L39&lt;0, $I$9&gt;26, $I$9=25, $I$9=1, $I$9&lt;0, H39&lt;0), "불가능", L39)</f>
        <v>62</v>
      </c>
      <c r="O39">
        <v>39</v>
      </c>
      <c r="Q39">
        <v>39</v>
      </c>
    </row>
    <row r="40" spans="1:17" x14ac:dyDescent="0.45">
      <c r="E40" s="173"/>
      <c r="F40" s="173"/>
      <c r="G40" s="158">
        <f>($H$9-0.5-$I$9*$C$30-$C$33)/$C$27</f>
        <v>43.844444444444434</v>
      </c>
      <c r="H40" s="158">
        <f>($H$9+0.499-$I$9*$C$30-$C$33)/$C$27</f>
        <v>45.077777777777762</v>
      </c>
      <c r="I40" s="159">
        <f>ROUNDUP(G40, 0)</f>
        <v>44</v>
      </c>
      <c r="J40" s="159">
        <f>ROUNDDOWN(H40, 0)</f>
        <v>45</v>
      </c>
      <c r="K40" s="158">
        <f>ROUNDUP(G40, 0)+$I$9</f>
        <v>62</v>
      </c>
      <c r="L40" s="158">
        <f>ROUNDDOWN(H40, 0)+$I$9</f>
        <v>63</v>
      </c>
      <c r="M40" s="158">
        <f t="shared" si="0"/>
        <v>62</v>
      </c>
      <c r="N40" s="158">
        <f>IF(OR($I40&gt;74, $J40&lt;0, AND($I40=73, $J40=73), AND($I40=1, $J40=1), $I40&gt;$J40, L40&gt;100, L40=99, L40=1, L40&lt;0, $I$9&gt;26, $I$9=25, $I$9=1, $I$9&lt;0, H40&lt;0), "불가능", L40)</f>
        <v>63</v>
      </c>
      <c r="O40">
        <v>40</v>
      </c>
      <c r="Q40">
        <v>40</v>
      </c>
    </row>
    <row r="41" spans="1:17" x14ac:dyDescent="0.45">
      <c r="E41" s="173"/>
      <c r="F41" s="173"/>
      <c r="G41" s="173"/>
      <c r="H41" s="173"/>
      <c r="I41" s="173"/>
      <c r="J41" s="173"/>
      <c r="K41" s="173"/>
      <c r="L41" s="173"/>
      <c r="O41">
        <v>41</v>
      </c>
      <c r="Q41">
        <v>41</v>
      </c>
    </row>
    <row r="42" spans="1:17" x14ac:dyDescent="0.45">
      <c r="E42" s="173"/>
      <c r="F42" s="173"/>
      <c r="G42" s="173"/>
      <c r="H42" s="173"/>
      <c r="I42" s="173"/>
      <c r="J42" s="173"/>
      <c r="K42" s="173"/>
      <c r="L42" s="173"/>
      <c r="O42">
        <v>42</v>
      </c>
      <c r="Q42">
        <v>42</v>
      </c>
    </row>
    <row r="43" spans="1:17" x14ac:dyDescent="0.45">
      <c r="O43">
        <v>43</v>
      </c>
      <c r="Q43">
        <v>43</v>
      </c>
    </row>
    <row r="44" spans="1:17" x14ac:dyDescent="0.45">
      <c r="O44">
        <v>44</v>
      </c>
      <c r="Q44">
        <v>44</v>
      </c>
    </row>
    <row r="45" spans="1:17" x14ac:dyDescent="0.45">
      <c r="O45">
        <v>45</v>
      </c>
      <c r="Q45">
        <v>45</v>
      </c>
    </row>
    <row r="46" spans="1:17" x14ac:dyDescent="0.45">
      <c r="O46">
        <v>46</v>
      </c>
      <c r="Q46">
        <v>46</v>
      </c>
    </row>
    <row r="47" spans="1:17" x14ac:dyDescent="0.45">
      <c r="O47">
        <v>47</v>
      </c>
      <c r="Q47">
        <v>47</v>
      </c>
    </row>
    <row r="48" spans="1:17" x14ac:dyDescent="0.45">
      <c r="O48">
        <v>48</v>
      </c>
      <c r="Q48">
        <v>48</v>
      </c>
    </row>
    <row r="49" spans="15:17" x14ac:dyDescent="0.45">
      <c r="O49">
        <v>49</v>
      </c>
      <c r="Q49">
        <v>49</v>
      </c>
    </row>
    <row r="50" spans="15:17" x14ac:dyDescent="0.45">
      <c r="O50">
        <v>50</v>
      </c>
      <c r="Q50">
        <v>50</v>
      </c>
    </row>
    <row r="51" spans="15:17" x14ac:dyDescent="0.45">
      <c r="O51">
        <v>51</v>
      </c>
      <c r="Q51">
        <v>51</v>
      </c>
    </row>
    <row r="52" spans="15:17" x14ac:dyDescent="0.45">
      <c r="O52">
        <v>52</v>
      </c>
      <c r="Q52">
        <v>52</v>
      </c>
    </row>
    <row r="53" spans="15:17" x14ac:dyDescent="0.45">
      <c r="O53">
        <v>53</v>
      </c>
      <c r="Q53">
        <v>53</v>
      </c>
    </row>
    <row r="54" spans="15:17" x14ac:dyDescent="0.45">
      <c r="O54">
        <v>54</v>
      </c>
      <c r="Q54">
        <v>54</v>
      </c>
    </row>
    <row r="55" spans="15:17" x14ac:dyDescent="0.45">
      <c r="O55">
        <v>55</v>
      </c>
      <c r="Q55">
        <v>55</v>
      </c>
    </row>
    <row r="56" spans="15:17" x14ac:dyDescent="0.45">
      <c r="O56">
        <v>56</v>
      </c>
      <c r="Q56">
        <v>56</v>
      </c>
    </row>
    <row r="57" spans="15:17" x14ac:dyDescent="0.45">
      <c r="O57">
        <v>57</v>
      </c>
      <c r="Q57">
        <v>57</v>
      </c>
    </row>
    <row r="58" spans="15:17" x14ac:dyDescent="0.45">
      <c r="O58">
        <v>58</v>
      </c>
      <c r="Q58">
        <v>58</v>
      </c>
    </row>
    <row r="59" spans="15:17" x14ac:dyDescent="0.45">
      <c r="O59">
        <v>59</v>
      </c>
      <c r="Q59">
        <v>59</v>
      </c>
    </row>
    <row r="60" spans="15:17" x14ac:dyDescent="0.45">
      <c r="O60">
        <v>60</v>
      </c>
      <c r="Q60">
        <v>60</v>
      </c>
    </row>
    <row r="61" spans="15:17" x14ac:dyDescent="0.45">
      <c r="O61">
        <v>61</v>
      </c>
      <c r="Q61">
        <v>61</v>
      </c>
    </row>
    <row r="62" spans="15:17" x14ac:dyDescent="0.45">
      <c r="O62">
        <v>62</v>
      </c>
      <c r="Q62">
        <v>62</v>
      </c>
    </row>
    <row r="63" spans="15:17" x14ac:dyDescent="0.45">
      <c r="O63">
        <v>63</v>
      </c>
      <c r="Q63">
        <v>63</v>
      </c>
    </row>
    <row r="64" spans="15:17" x14ac:dyDescent="0.45">
      <c r="O64">
        <v>64</v>
      </c>
      <c r="Q64">
        <v>64</v>
      </c>
    </row>
    <row r="65" spans="15:19" x14ac:dyDescent="0.45">
      <c r="O65">
        <v>65</v>
      </c>
      <c r="Q65">
        <v>65</v>
      </c>
    </row>
    <row r="66" spans="15:19" x14ac:dyDescent="0.45">
      <c r="O66">
        <v>66</v>
      </c>
      <c r="Q66">
        <v>66</v>
      </c>
    </row>
    <row r="67" spans="15:19" x14ac:dyDescent="0.45">
      <c r="O67">
        <v>67</v>
      </c>
      <c r="Q67">
        <v>67</v>
      </c>
    </row>
    <row r="68" spans="15:19" x14ac:dyDescent="0.45">
      <c r="O68">
        <v>68</v>
      </c>
      <c r="Q68">
        <v>68</v>
      </c>
    </row>
    <row r="69" spans="15:19" x14ac:dyDescent="0.45">
      <c r="O69">
        <v>69</v>
      </c>
      <c r="Q69">
        <v>69</v>
      </c>
    </row>
    <row r="70" spans="15:19" x14ac:dyDescent="0.45">
      <c r="O70">
        <v>70</v>
      </c>
      <c r="Q70">
        <v>70</v>
      </c>
    </row>
    <row r="71" spans="15:19" x14ac:dyDescent="0.45">
      <c r="O71">
        <v>71</v>
      </c>
      <c r="Q71">
        <v>71</v>
      </c>
    </row>
    <row r="72" spans="15:19" x14ac:dyDescent="0.45">
      <c r="O72">
        <v>72</v>
      </c>
      <c r="Q72">
        <v>72</v>
      </c>
    </row>
    <row r="73" spans="15:19" x14ac:dyDescent="0.45">
      <c r="O73">
        <v>73</v>
      </c>
      <c r="Q73">
        <v>74</v>
      </c>
    </row>
    <row r="74" spans="15:19" x14ac:dyDescent="0.45">
      <c r="O74">
        <v>74</v>
      </c>
    </row>
    <row r="75" spans="15:19" x14ac:dyDescent="0.45">
      <c r="O75">
        <v>76</v>
      </c>
    </row>
    <row r="76" spans="15:19" ht="17.5" thickBot="1" x14ac:dyDescent="0.5"/>
    <row r="77" spans="15:19" ht="17.5" thickBot="1" x14ac:dyDescent="0.5">
      <c r="O77" s="408" t="s">
        <v>55</v>
      </c>
      <c r="P77" s="409"/>
      <c r="Q77" s="409"/>
      <c r="R77" s="410"/>
      <c r="S77" s="7"/>
    </row>
    <row r="78" spans="15:19" x14ac:dyDescent="0.45">
      <c r="O78" s="139"/>
      <c r="P78" s="140" t="s">
        <v>32</v>
      </c>
      <c r="Q78" s="140" t="s">
        <v>34</v>
      </c>
      <c r="R78" s="141" t="s">
        <v>50</v>
      </c>
      <c r="S78" s="7"/>
    </row>
    <row r="79" spans="15:19" x14ac:dyDescent="0.45">
      <c r="O79" s="142" t="s">
        <v>54</v>
      </c>
      <c r="P79" s="143">
        <v>189902</v>
      </c>
      <c r="Q79" s="143">
        <v>97048</v>
      </c>
      <c r="R79" s="144">
        <f>P79+Q79</f>
        <v>286950</v>
      </c>
      <c r="S79" s="145"/>
    </row>
    <row r="80" spans="15:19" x14ac:dyDescent="0.45">
      <c r="O80" s="146" t="s">
        <v>51</v>
      </c>
      <c r="P80" s="147">
        <v>42.23</v>
      </c>
      <c r="Q80" s="147">
        <v>51.05</v>
      </c>
      <c r="R80" s="148">
        <f>(P80*$P$79+Q80*$Q$79)/$R$79</f>
        <v>45.212970412963926</v>
      </c>
      <c r="S80" s="145"/>
    </row>
    <row r="81" spans="15:19" x14ac:dyDescent="0.45">
      <c r="O81" s="146" t="s">
        <v>52</v>
      </c>
      <c r="P81" s="147">
        <f>P82-P80</f>
        <v>15.800000000000004</v>
      </c>
      <c r="Q81" s="147">
        <f>Q82-Q80</f>
        <v>16.5</v>
      </c>
      <c r="R81" s="148">
        <f>(P81*$P$79+Q81*$Q$79)/$R$79</f>
        <v>16.03674368356857</v>
      </c>
      <c r="S81" s="145"/>
    </row>
    <row r="82" spans="15:19" ht="17.5" thickBot="1" x14ac:dyDescent="0.5">
      <c r="O82" s="150" t="s">
        <v>53</v>
      </c>
      <c r="P82" s="151">
        <v>58.03</v>
      </c>
      <c r="Q82" s="151">
        <v>67.55</v>
      </c>
      <c r="R82" s="152">
        <f>(P82*$P$79+Q82*$Q$79)/$R$79</f>
        <v>61.2497140965325</v>
      </c>
      <c r="S82" s="149"/>
    </row>
    <row r="83" spans="15:19" ht="17.5" thickBot="1" x14ac:dyDescent="0.5">
      <c r="O83" s="149"/>
      <c r="P83" s="149"/>
      <c r="Q83" s="149"/>
      <c r="R83" s="149"/>
      <c r="S83" s="149"/>
    </row>
    <row r="84" spans="15:19" ht="17.5" thickBot="1" x14ac:dyDescent="0.5">
      <c r="O84" s="411" t="s">
        <v>56</v>
      </c>
      <c r="P84" s="412"/>
      <c r="Q84" s="412"/>
      <c r="R84" s="412"/>
      <c r="S84" s="413"/>
    </row>
    <row r="85" spans="15:19" x14ac:dyDescent="0.45">
      <c r="O85" s="154"/>
      <c r="P85" s="155" t="s">
        <v>33</v>
      </c>
      <c r="Q85" s="155" t="s">
        <v>57</v>
      </c>
      <c r="R85" s="155" t="s">
        <v>58</v>
      </c>
      <c r="S85" s="156" t="s">
        <v>50</v>
      </c>
    </row>
    <row r="86" spans="15:19" x14ac:dyDescent="0.45">
      <c r="O86" s="146" t="s">
        <v>54</v>
      </c>
      <c r="P86" s="143">
        <v>155934</v>
      </c>
      <c r="Q86" s="143">
        <v>117473</v>
      </c>
      <c r="R86" s="143">
        <v>12592</v>
      </c>
      <c r="S86" s="157">
        <f>P86+Q86+R86</f>
        <v>285999</v>
      </c>
    </row>
    <row r="87" spans="15:19" x14ac:dyDescent="0.45">
      <c r="O87" s="146" t="s">
        <v>51</v>
      </c>
      <c r="P87" s="147">
        <v>19.68</v>
      </c>
      <c r="Q87" s="147">
        <v>36.46</v>
      </c>
      <c r="R87" s="147">
        <v>26.75</v>
      </c>
      <c r="S87" s="148">
        <f>(P87*$P$86+Q87*$Q$86+R87*$R$86)/$S$86</f>
        <v>26.883599942657142</v>
      </c>
    </row>
    <row r="88" spans="15:19" x14ac:dyDescent="0.45">
      <c r="O88" s="146" t="s">
        <v>52</v>
      </c>
      <c r="P88" s="147">
        <f>P89-P87</f>
        <v>8.7600000000000016</v>
      </c>
      <c r="Q88" s="147">
        <f>Q89-Q87</f>
        <v>11.269999999999996</v>
      </c>
      <c r="R88" s="147">
        <f>R89-R87</f>
        <v>9.0600000000000023</v>
      </c>
      <c r="S88" s="148">
        <f>(P88*$P$86+Q88*$Q$86+R88*$R$86)/$S$86</f>
        <v>9.8041813782565672</v>
      </c>
    </row>
    <row r="89" spans="15:19" ht="17.5" thickBot="1" x14ac:dyDescent="0.5">
      <c r="O89" s="150" t="s">
        <v>53</v>
      </c>
      <c r="P89" s="151">
        <v>28.44</v>
      </c>
      <c r="Q89" s="151">
        <v>47.73</v>
      </c>
      <c r="R89" s="151">
        <v>35.81</v>
      </c>
      <c r="S89" s="152">
        <f>(P89*$P$86+Q89*$Q$86+R89*$R$86)/$S$86</f>
        <v>36.687781320913707</v>
      </c>
    </row>
  </sheetData>
  <sheetProtection selectLockedCells="1" autoFilter="0"/>
  <protectedRanges>
    <protectedRange sqref="C8:E9" name="범위1"/>
    <protectedRange sqref="H8:I9" name="범위2"/>
  </protectedRanges>
  <autoFilter ref="B11:B16" xr:uid="{BC7449F0-7DDB-49FB-9703-0B57D4E6D635}">
    <filterColumn colId="0">
      <filters>
        <filter val="미적분"/>
      </filters>
    </filterColumn>
  </autoFilter>
  <mergeCells count="17">
    <mergeCell ref="H11:I11"/>
    <mergeCell ref="C2:E2"/>
    <mergeCell ref="C3:E3"/>
    <mergeCell ref="D9:E9"/>
    <mergeCell ref="O77:R77"/>
    <mergeCell ref="O84:S84"/>
    <mergeCell ref="B5:E6"/>
    <mergeCell ref="B10:E10"/>
    <mergeCell ref="D7:E7"/>
    <mergeCell ref="D8:E8"/>
    <mergeCell ref="G5:I6"/>
    <mergeCell ref="G10:I10"/>
    <mergeCell ref="H16:I16"/>
    <mergeCell ref="H15:I15"/>
    <mergeCell ref="H14:I14"/>
    <mergeCell ref="H13:I13"/>
    <mergeCell ref="H12:I12"/>
  </mergeCells>
  <phoneticPr fontId="1" type="noConversion"/>
  <dataValidations xWindow="781" yWindow="600" count="4">
    <dataValidation type="list" allowBlank="1" showErrorMessage="1" errorTitle="입력할 수 없는 값입니다." error="국어 공통과목 원점수의 범위는 다음과 같습니다._x000a_[0 이상 76 이하의 범위에서 1과 75를 제외한 정수]" promptTitle="국어" prompt="ㄹㄹ" sqref="C8" xr:uid="{81FEA36A-2A09-4652-8B75-70295D98BE1A}">
      <formula1>$O$1:$O$75</formula1>
    </dataValidation>
    <dataValidation type="list" allowBlank="1" showInputMessage="1" showErrorMessage="1" errorTitle="입력할 수 없는 값입니다." error="수학 선택과목 원점수의 범위는 다음과 같습니다._x000a_[0 이상 26 이하의 범위에서 1과 25를 제외한 정수]" sqref="D9:E9 I9" xr:uid="{6B2519B0-8C6C-44C9-9ACA-B3A3CF449B06}">
      <formula1>$R$1:$R$25</formula1>
    </dataValidation>
    <dataValidation type="list" allowBlank="1" showInputMessage="1" showErrorMessage="1" errorTitle="입력할 수 없는 값입니다." error="수학 공통과목 원점수의 범위는 다음과 같습니다._x000a_[0 이상 74 이하의 범위에서 1과 73을 제외한 정수]" sqref="C9" xr:uid="{1C862E91-9456-4CD4-84FC-E08AD4503751}">
      <formula1>$Q$1:$Q$73</formula1>
    </dataValidation>
    <dataValidation type="list" allowBlank="1" showInputMessage="1" showErrorMessage="1" errorTitle="입력할 수 없는 값입니다." error="국어 선택과목 원점수의 범위는 다음과 같습니다._x000a_[0 이상 24 이하의 범위에서 1과 23을 제외한 정수]" sqref="D8:E8 I8" xr:uid="{63174EEE-2DED-4E38-B3D4-936614C8B10C}">
      <formula1>$P$1:$P$23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81" yWindow="600" count="2">
        <x14:dataValidation type="list" allowBlank="1" showErrorMessage="1" errorTitle="입력할 수 없는 값입니다." error="2023학년도 대학수학능력시험 6월 모의평가 국어 영역의 표준점수 범위는 다음과 같습니다._x000a_[48 이상 149 이하의 범위에서 49를 제외한 정수]" xr:uid="{BF8CA3A3-B055-4E54-AF96-445AE4D45415}">
          <x14:formula1>
            <xm:f>'인원 입력 기능'!$B$5:$B$105</xm:f>
          </x14:formula1>
          <xm:sqref>H8</xm:sqref>
        </x14:dataValidation>
        <x14:dataValidation type="list" allowBlank="1" showInputMessage="1" showErrorMessage="1" errorTitle="입력할 수 없는 값입니다." error="2023학년도 대학수학능력시험 6월 모의평가 국어 영역의 표준점수 범위는 다음과 같습니다._x000a_[63 이상 147 이하의 정수]" xr:uid="{62D1FBFE-A989-45CA-8B8B-BEE96865A735}">
          <x14:formula1>
            <xm:f>'인원 입력 기능'!$G$5:$G$89</xm:f>
          </x14:formula1>
          <xm:sqref>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1599-ED7E-DD48-BC90-9ECDA184EE14}">
  <sheetPr>
    <tabColor rgb="FFFFFF00"/>
    <pageSetUpPr fitToPage="1"/>
  </sheetPr>
  <dimension ref="A1:N140"/>
  <sheetViews>
    <sheetView zoomScale="85" zoomScaleNormal="85" workbookViewId="0">
      <selection activeCell="I141" sqref="A1:I141"/>
    </sheetView>
  </sheetViews>
  <sheetFormatPr defaultRowHeight="17" x14ac:dyDescent="0.45"/>
  <cols>
    <col min="1" max="1" width="11.08203125" customWidth="1"/>
    <col min="2" max="2" width="14.08203125" style="216" customWidth="1"/>
    <col min="3" max="4" width="21.25" style="216" customWidth="1"/>
    <col min="5" max="9" width="14.08203125" customWidth="1"/>
    <col min="10" max="10" width="13.75" customWidth="1"/>
    <col min="11" max="11" width="12.1640625" customWidth="1"/>
    <col min="13" max="14" width="8.6640625" customWidth="1"/>
  </cols>
  <sheetData>
    <row r="1" spans="1:14" ht="17.5" customHeight="1" thickBot="1" x14ac:dyDescent="0.5">
      <c r="A1" s="7"/>
      <c r="B1" s="208"/>
      <c r="C1" s="208"/>
      <c r="D1" s="208"/>
      <c r="E1" s="7"/>
      <c r="F1" s="7"/>
      <c r="G1" s="7"/>
      <c r="H1" s="7"/>
      <c r="I1" s="7"/>
      <c r="J1" s="7"/>
    </row>
    <row r="2" spans="1:14" ht="25" customHeight="1" thickBot="1" x14ac:dyDescent="0.5">
      <c r="A2" s="7"/>
      <c r="B2" s="465" t="s">
        <v>218</v>
      </c>
      <c r="C2" s="466" t="s">
        <v>219</v>
      </c>
      <c r="D2" s="467"/>
      <c r="E2" s="480" t="s">
        <v>225</v>
      </c>
      <c r="F2" s="481" t="s">
        <v>74</v>
      </c>
      <c r="G2" s="239" t="s">
        <v>226</v>
      </c>
      <c r="H2" s="482">
        <f>MAX('인원 입력 기능'!F:F)</f>
        <v>391224</v>
      </c>
      <c r="I2" s="7"/>
      <c r="J2" s="7"/>
    </row>
    <row r="3" spans="1:14" ht="25" customHeight="1" thickBot="1" x14ac:dyDescent="0.5">
      <c r="A3" s="7"/>
      <c r="B3" s="468" t="s">
        <v>220</v>
      </c>
      <c r="C3" s="469" t="s">
        <v>221</v>
      </c>
      <c r="D3" s="470"/>
      <c r="E3" s="483" t="s">
        <v>227</v>
      </c>
      <c r="F3" s="484" t="s">
        <v>37</v>
      </c>
      <c r="G3" s="184"/>
      <c r="H3" s="208"/>
      <c r="J3" s="7"/>
    </row>
    <row r="4" spans="1:14" ht="25" customHeight="1" thickBot="1" x14ac:dyDescent="0.5">
      <c r="A4" s="7"/>
      <c r="B4" s="184"/>
      <c r="C4" s="184"/>
      <c r="D4" s="184"/>
      <c r="E4" s="213"/>
      <c r="F4" s="211"/>
      <c r="G4" s="211"/>
      <c r="H4" s="211"/>
      <c r="I4" s="7"/>
      <c r="J4" s="7"/>
    </row>
    <row r="5" spans="1:14" ht="25" customHeight="1" thickBot="1" x14ac:dyDescent="0.5">
      <c r="A5" s="7"/>
      <c r="B5" s="471" t="s">
        <v>222</v>
      </c>
      <c r="C5" s="472" t="s">
        <v>223</v>
      </c>
      <c r="D5" s="473" t="s">
        <v>224</v>
      </c>
      <c r="E5" s="494" t="s">
        <v>228</v>
      </c>
      <c r="F5" s="486" t="s">
        <v>229</v>
      </c>
      <c r="G5" s="486" t="s">
        <v>230</v>
      </c>
      <c r="H5" s="487" t="s">
        <v>231</v>
      </c>
      <c r="I5" s="7"/>
      <c r="J5" s="5"/>
      <c r="K5" s="123"/>
    </row>
    <row r="6" spans="1:14" ht="25" customHeight="1" x14ac:dyDescent="0.45">
      <c r="A6" s="7"/>
      <c r="B6" s="474">
        <f>'인원 입력 기능'!B5</f>
        <v>149</v>
      </c>
      <c r="C6" s="475">
        <f t="shared" ref="C6:C69" si="0">IF(ROUND(B6,0)&gt;=$N$6,1,IF(ROUND(B6,0)&gt;=$N$7,2,IF(ROUND(B6,0)&gt;=$N$8,3,IF(ROUND(B6,0)&gt;=$N$9,4,IF(ROUND(B6,0)&gt;=$N$10,5,IF(ROUND(B6,0)&gt;=$N$11,6,IF(ROUND(B6,0)&gt;=$N$12,7,IF(ROUND(B6,0)&gt;=$N$13,8,9))))))))</f>
        <v>1</v>
      </c>
      <c r="D6" s="476">
        <f>ROUND(100*(1-(0+G6)/2/$H$2),0)</f>
        <v>100</v>
      </c>
      <c r="E6" s="495">
        <f>'인원 입력 기능'!E5</f>
        <v>59</v>
      </c>
      <c r="F6" s="492">
        <f>E6/$H$2</f>
        <v>1.5080874383984621E-4</v>
      </c>
      <c r="G6" s="488">
        <f>E6</f>
        <v>59</v>
      </c>
      <c r="H6" s="493">
        <f>G6/$H$2</f>
        <v>1.5080874383984621E-4</v>
      </c>
      <c r="I6" s="7"/>
      <c r="J6" s="7"/>
      <c r="K6" s="10"/>
      <c r="M6" s="10">
        <v>1</v>
      </c>
      <c r="N6" s="171">
        <v>133</v>
      </c>
    </row>
    <row r="7" spans="1:14" ht="25" customHeight="1" x14ac:dyDescent="0.45">
      <c r="A7" s="7"/>
      <c r="B7" s="477">
        <f>'인원 입력 기능'!B6</f>
        <v>148</v>
      </c>
      <c r="C7" s="478">
        <f t="shared" ref="C7:C15" si="1">IF(ROUND(B7,0)&gt;=$N$6,1,IF(ROUND(B7,0)&gt;=$N$7,2,IF(ROUND(B7,0)&gt;=$N$8,3,IF(ROUND(B7,0)&gt;=$N$9,4,IF(ROUND(B7,0)&gt;=$N$10,5,IF(ROUND(B7,0)&gt;=$N$11,6,IF(ROUND(B7,0)&gt;=$N$12,7,IF(ROUND(B7,0)&gt;=$N$13,8,9))))))))</f>
        <v>1</v>
      </c>
      <c r="D7" s="479">
        <f>ROUND(100*(1-(G6+G7)/2/$H$2),0)</f>
        <v>100</v>
      </c>
      <c r="E7" s="496">
        <f>'인원 입력 기능'!E6</f>
        <v>28</v>
      </c>
      <c r="F7" s="492">
        <f t="shared" ref="F7:F70" si="2">E7/$H$2</f>
        <v>7.1570251313825322E-5</v>
      </c>
      <c r="G7" s="490">
        <f>SUM($E$6:E7)</f>
        <v>87</v>
      </c>
      <c r="H7" s="493">
        <f t="shared" ref="H7:H70" si="3">G7/$H$2</f>
        <v>2.2237899515367156E-4</v>
      </c>
      <c r="I7" s="7"/>
      <c r="J7" s="7"/>
      <c r="K7" s="10"/>
      <c r="M7" s="10">
        <v>2</v>
      </c>
      <c r="N7" s="171">
        <v>125</v>
      </c>
    </row>
    <row r="8" spans="1:14" ht="25" customHeight="1" x14ac:dyDescent="0.45">
      <c r="A8" s="7"/>
      <c r="B8" s="477">
        <f>'인원 입력 기능'!B7</f>
        <v>147</v>
      </c>
      <c r="C8" s="478">
        <f t="shared" si="1"/>
        <v>1</v>
      </c>
      <c r="D8" s="479">
        <f t="shared" ref="D8:D71" si="4">ROUND(100*(1-(G7+G8)/2/$H$2),0)</f>
        <v>100</v>
      </c>
      <c r="E8" s="496">
        <f>'인원 입력 기능'!E7</f>
        <v>155</v>
      </c>
      <c r="F8" s="492">
        <f t="shared" si="2"/>
        <v>3.9619246263010449E-4</v>
      </c>
      <c r="G8" s="490">
        <f>SUM($E$6:E8)</f>
        <v>242</v>
      </c>
      <c r="H8" s="493">
        <f t="shared" si="3"/>
        <v>6.18571457783776E-4</v>
      </c>
      <c r="I8" s="7"/>
      <c r="J8" s="7"/>
      <c r="K8" s="10"/>
      <c r="M8" s="10">
        <v>3</v>
      </c>
      <c r="N8" s="171">
        <v>117</v>
      </c>
    </row>
    <row r="9" spans="1:14" ht="25" customHeight="1" x14ac:dyDescent="0.45">
      <c r="A9" s="7"/>
      <c r="B9" s="477">
        <f>'인원 입력 기능'!B8</f>
        <v>146</v>
      </c>
      <c r="C9" s="478">
        <f t="shared" si="1"/>
        <v>1</v>
      </c>
      <c r="D9" s="479">
        <f t="shared" si="4"/>
        <v>100</v>
      </c>
      <c r="E9" s="496">
        <f>'인원 입력 기능'!E8</f>
        <v>199</v>
      </c>
      <c r="F9" s="492">
        <f t="shared" si="2"/>
        <v>5.0866000040897285E-4</v>
      </c>
      <c r="G9" s="490">
        <f>SUM($E$6:E9)</f>
        <v>441</v>
      </c>
      <c r="H9" s="493">
        <f t="shared" si="3"/>
        <v>1.127231458192749E-3</v>
      </c>
      <c r="I9" s="7"/>
      <c r="J9" s="7"/>
      <c r="K9" s="10"/>
      <c r="M9" s="10">
        <v>4</v>
      </c>
      <c r="N9" s="171">
        <v>107</v>
      </c>
    </row>
    <row r="10" spans="1:14" ht="25" customHeight="1" x14ac:dyDescent="0.45">
      <c r="A10" s="7"/>
      <c r="B10" s="477">
        <f>'인원 입력 기능'!B9</f>
        <v>145</v>
      </c>
      <c r="C10" s="478">
        <f t="shared" si="1"/>
        <v>1</v>
      </c>
      <c r="D10" s="479">
        <f t="shared" si="4"/>
        <v>100</v>
      </c>
      <c r="E10" s="496">
        <f>'인원 입력 기능'!E9</f>
        <v>310</v>
      </c>
      <c r="F10" s="492">
        <f t="shared" si="2"/>
        <v>7.9238492526020898E-4</v>
      </c>
      <c r="G10" s="490">
        <f>SUM($E$6:E10)</f>
        <v>751</v>
      </c>
      <c r="H10" s="493">
        <f t="shared" si="3"/>
        <v>1.9196163834529578E-3</v>
      </c>
      <c r="I10" s="7"/>
      <c r="J10" s="7"/>
      <c r="K10" s="10"/>
      <c r="M10" s="10">
        <v>5</v>
      </c>
      <c r="N10" s="171">
        <v>95</v>
      </c>
    </row>
    <row r="11" spans="1:14" ht="25" customHeight="1" x14ac:dyDescent="0.45">
      <c r="A11" s="7"/>
      <c r="B11" s="477">
        <f>'인원 입력 기능'!B10</f>
        <v>144</v>
      </c>
      <c r="C11" s="478">
        <f t="shared" si="1"/>
        <v>1</v>
      </c>
      <c r="D11" s="479">
        <f t="shared" si="4"/>
        <v>100</v>
      </c>
      <c r="E11" s="496">
        <f>'인원 입력 기능'!E10</f>
        <v>443</v>
      </c>
      <c r="F11" s="492">
        <f t="shared" si="2"/>
        <v>1.1323436190008793E-3</v>
      </c>
      <c r="G11" s="490">
        <f>SUM($E$6:E11)</f>
        <v>1194</v>
      </c>
      <c r="H11" s="493">
        <f t="shared" si="3"/>
        <v>3.0519600024538373E-3</v>
      </c>
      <c r="I11" s="7"/>
      <c r="J11" s="7"/>
      <c r="K11" s="10"/>
      <c r="M11" s="10">
        <v>6</v>
      </c>
      <c r="N11" s="171">
        <v>83</v>
      </c>
    </row>
    <row r="12" spans="1:14" ht="25" customHeight="1" x14ac:dyDescent="0.45">
      <c r="A12" s="7"/>
      <c r="B12" s="477">
        <f>'인원 입력 기능'!B11</f>
        <v>143</v>
      </c>
      <c r="C12" s="478">
        <f t="shared" si="1"/>
        <v>1</v>
      </c>
      <c r="D12" s="479">
        <f t="shared" si="4"/>
        <v>100</v>
      </c>
      <c r="E12" s="496">
        <f>'인원 입력 기능'!E11</f>
        <v>372</v>
      </c>
      <c r="F12" s="492">
        <f t="shared" si="2"/>
        <v>9.5086191031225082E-4</v>
      </c>
      <c r="G12" s="490">
        <f>SUM($E$6:E12)</f>
        <v>1566</v>
      </c>
      <c r="H12" s="493">
        <f t="shared" si="3"/>
        <v>4.0028219127660877E-3</v>
      </c>
      <c r="I12" s="7"/>
      <c r="J12" s="7"/>
      <c r="K12" s="10"/>
      <c r="M12" s="10">
        <v>7</v>
      </c>
      <c r="N12" s="171">
        <v>72</v>
      </c>
    </row>
    <row r="13" spans="1:14" ht="25" customHeight="1" x14ac:dyDescent="0.45">
      <c r="A13" s="7"/>
      <c r="B13" s="477">
        <f>'인원 입력 기능'!B12</f>
        <v>142</v>
      </c>
      <c r="C13" s="478">
        <f t="shared" si="1"/>
        <v>1</v>
      </c>
      <c r="D13" s="479">
        <f t="shared" si="4"/>
        <v>100</v>
      </c>
      <c r="E13" s="496">
        <f>'인원 입력 기능'!E12</f>
        <v>762</v>
      </c>
      <c r="F13" s="492">
        <f t="shared" si="2"/>
        <v>1.9477332678976751E-3</v>
      </c>
      <c r="G13" s="490">
        <f>SUM($E$6:E13)</f>
        <v>2328</v>
      </c>
      <c r="H13" s="493">
        <f t="shared" si="3"/>
        <v>5.9505551806637632E-3</v>
      </c>
      <c r="I13" s="7"/>
      <c r="J13" s="7"/>
      <c r="K13" s="10"/>
      <c r="M13" s="10">
        <v>8</v>
      </c>
      <c r="N13" s="171">
        <v>66</v>
      </c>
    </row>
    <row r="14" spans="1:14" ht="25" customHeight="1" x14ac:dyDescent="0.45">
      <c r="A14" s="7"/>
      <c r="B14" s="477">
        <f>'인원 입력 기능'!B13</f>
        <v>141</v>
      </c>
      <c r="C14" s="478">
        <f t="shared" si="1"/>
        <v>1</v>
      </c>
      <c r="D14" s="479">
        <f t="shared" si="4"/>
        <v>99</v>
      </c>
      <c r="E14" s="496">
        <f>'인원 입력 기능'!E13</f>
        <v>736</v>
      </c>
      <c r="F14" s="492">
        <f t="shared" si="2"/>
        <v>1.88127517739198E-3</v>
      </c>
      <c r="G14" s="490">
        <f>SUM($E$6:E14)</f>
        <v>3064</v>
      </c>
      <c r="H14" s="493">
        <f t="shared" si="3"/>
        <v>7.8318303580557427E-3</v>
      </c>
      <c r="I14" s="7"/>
      <c r="J14" s="7"/>
      <c r="K14" s="10"/>
      <c r="M14" s="10">
        <v>9</v>
      </c>
      <c r="N14" s="171"/>
    </row>
    <row r="15" spans="1:14" ht="25" customHeight="1" x14ac:dyDescent="0.45">
      <c r="A15" s="7"/>
      <c r="B15" s="477">
        <f>'인원 입력 기능'!B14</f>
        <v>140</v>
      </c>
      <c r="C15" s="478">
        <f t="shared" si="1"/>
        <v>1</v>
      </c>
      <c r="D15" s="479">
        <f t="shared" si="4"/>
        <v>99</v>
      </c>
      <c r="E15" s="496">
        <f>'인원 입력 기능'!E14</f>
        <v>1103</v>
      </c>
      <c r="F15" s="492">
        <f t="shared" si="2"/>
        <v>2.8193566856839049E-3</v>
      </c>
      <c r="G15" s="490">
        <f>SUM($E$6:E15)</f>
        <v>4167</v>
      </c>
      <c r="H15" s="493">
        <f t="shared" si="3"/>
        <v>1.0651187043739649E-2</v>
      </c>
      <c r="I15" s="7"/>
      <c r="J15" s="7"/>
      <c r="K15" s="10"/>
    </row>
    <row r="16" spans="1:14" ht="25" customHeight="1" x14ac:dyDescent="0.45">
      <c r="A16" s="7"/>
      <c r="B16" s="477">
        <f>'인원 입력 기능'!B15</f>
        <v>139</v>
      </c>
      <c r="C16" s="478">
        <f t="shared" si="0"/>
        <v>1</v>
      </c>
      <c r="D16" s="479">
        <f t="shared" si="4"/>
        <v>99</v>
      </c>
      <c r="E16" s="496">
        <f>'인원 입력 기능'!E15</f>
        <v>1183</v>
      </c>
      <c r="F16" s="492">
        <f t="shared" si="2"/>
        <v>3.0238431180091203E-3</v>
      </c>
      <c r="G16" s="490">
        <f>SUM($E$6:E16)</f>
        <v>5350</v>
      </c>
      <c r="H16" s="493">
        <f t="shared" si="3"/>
        <v>1.3675030161748768E-2</v>
      </c>
      <c r="I16" s="7"/>
      <c r="J16" s="7"/>
      <c r="K16" s="10"/>
    </row>
    <row r="17" spans="1:11" ht="25" customHeight="1" x14ac:dyDescent="0.45">
      <c r="A17" s="7"/>
      <c r="B17" s="477">
        <f>'인원 입력 기능'!B16</f>
        <v>138</v>
      </c>
      <c r="C17" s="478">
        <f t="shared" si="0"/>
        <v>1</v>
      </c>
      <c r="D17" s="479">
        <f t="shared" si="4"/>
        <v>98</v>
      </c>
      <c r="E17" s="496">
        <f>'인원 입력 기능'!E16</f>
        <v>1404</v>
      </c>
      <c r="F17" s="492">
        <f t="shared" si="2"/>
        <v>3.5887368873075273E-3</v>
      </c>
      <c r="G17" s="490">
        <f>SUM($E$6:E17)</f>
        <v>6754</v>
      </c>
      <c r="H17" s="493">
        <f t="shared" si="3"/>
        <v>1.7263767049056297E-2</v>
      </c>
      <c r="I17" s="7"/>
      <c r="J17" s="7"/>
      <c r="K17" s="10"/>
    </row>
    <row r="18" spans="1:11" ht="25" customHeight="1" x14ac:dyDescent="0.45">
      <c r="A18" s="7"/>
      <c r="B18" s="477">
        <f>'인원 입력 기능'!B17</f>
        <v>137</v>
      </c>
      <c r="C18" s="478">
        <f t="shared" si="0"/>
        <v>1</v>
      </c>
      <c r="D18" s="479">
        <f t="shared" si="4"/>
        <v>98</v>
      </c>
      <c r="E18" s="496">
        <f>'인원 입력 기능'!E17</f>
        <v>1577</v>
      </c>
      <c r="F18" s="492">
        <f t="shared" si="2"/>
        <v>4.0309387972108047E-3</v>
      </c>
      <c r="G18" s="490">
        <f>SUM($E$6:E18)</f>
        <v>8331</v>
      </c>
      <c r="H18" s="493">
        <f t="shared" si="3"/>
        <v>2.1294705846267099E-2</v>
      </c>
      <c r="I18" s="7"/>
      <c r="J18" s="7"/>
      <c r="K18" s="10"/>
    </row>
    <row r="19" spans="1:11" ht="25" customHeight="1" x14ac:dyDescent="0.45">
      <c r="A19" s="7"/>
      <c r="B19" s="477">
        <f>'인원 입력 기능'!B18</f>
        <v>136</v>
      </c>
      <c r="C19" s="478">
        <f t="shared" si="0"/>
        <v>1</v>
      </c>
      <c r="D19" s="479">
        <f t="shared" si="4"/>
        <v>98</v>
      </c>
      <c r="E19" s="496">
        <f>'인원 입력 기능'!E18</f>
        <v>1855</v>
      </c>
      <c r="F19" s="492">
        <f t="shared" si="2"/>
        <v>4.7415291495409278E-3</v>
      </c>
      <c r="G19" s="490">
        <f>SUM($E$6:E19)</f>
        <v>10186</v>
      </c>
      <c r="H19" s="493">
        <f t="shared" si="3"/>
        <v>2.6036234995808028E-2</v>
      </c>
      <c r="I19" s="7"/>
      <c r="J19" s="7"/>
      <c r="K19" s="10"/>
    </row>
    <row r="20" spans="1:11" ht="25" customHeight="1" x14ac:dyDescent="0.45">
      <c r="A20" s="7"/>
      <c r="B20" s="477">
        <f>'인원 입력 기능'!B19</f>
        <v>135</v>
      </c>
      <c r="C20" s="478">
        <f t="shared" si="0"/>
        <v>1</v>
      </c>
      <c r="D20" s="479">
        <f t="shared" si="4"/>
        <v>97</v>
      </c>
      <c r="E20" s="496">
        <f>'인원 입력 기능'!E19</f>
        <v>2101</v>
      </c>
      <c r="F20" s="492">
        <f t="shared" si="2"/>
        <v>5.3703249289409651E-3</v>
      </c>
      <c r="G20" s="490">
        <f>SUM($E$6:E20)</f>
        <v>12287</v>
      </c>
      <c r="H20" s="493">
        <f t="shared" si="3"/>
        <v>3.1406559924748993E-2</v>
      </c>
      <c r="I20" s="7"/>
      <c r="J20" s="7"/>
      <c r="K20" s="10"/>
    </row>
    <row r="21" spans="1:11" ht="25" customHeight="1" x14ac:dyDescent="0.45">
      <c r="A21" s="7"/>
      <c r="B21" s="477">
        <f>'인원 입력 기능'!B20</f>
        <v>134</v>
      </c>
      <c r="C21" s="478">
        <f t="shared" si="0"/>
        <v>1</v>
      </c>
      <c r="D21" s="479">
        <f t="shared" si="4"/>
        <v>97</v>
      </c>
      <c r="E21" s="496">
        <f>'인원 입력 기능'!E20</f>
        <v>1997</v>
      </c>
      <c r="F21" s="492">
        <f t="shared" si="2"/>
        <v>5.1044925669181847E-3</v>
      </c>
      <c r="G21" s="490">
        <f>SUM($E$6:E21)</f>
        <v>14284</v>
      </c>
      <c r="H21" s="493">
        <f t="shared" si="3"/>
        <v>3.6511052491667174E-2</v>
      </c>
      <c r="I21" s="7"/>
      <c r="J21" s="7"/>
      <c r="K21" s="10"/>
    </row>
    <row r="22" spans="1:11" ht="25" customHeight="1" x14ac:dyDescent="0.45">
      <c r="A22" s="7"/>
      <c r="B22" s="477">
        <f>'인원 입력 기능'!B21</f>
        <v>133</v>
      </c>
      <c r="C22" s="478">
        <f t="shared" si="0"/>
        <v>1</v>
      </c>
      <c r="D22" s="479">
        <f t="shared" si="4"/>
        <v>96</v>
      </c>
      <c r="E22" s="496">
        <f>'인원 입력 기능'!E21</f>
        <v>2643</v>
      </c>
      <c r="F22" s="492">
        <f t="shared" si="2"/>
        <v>6.7557205079442975E-3</v>
      </c>
      <c r="G22" s="490">
        <f>SUM($E$6:E22)</f>
        <v>16927</v>
      </c>
      <c r="H22" s="493">
        <f t="shared" si="3"/>
        <v>4.3266772999611479E-2</v>
      </c>
      <c r="I22" s="7"/>
      <c r="J22" s="7"/>
      <c r="K22" s="10"/>
    </row>
    <row r="23" spans="1:11" ht="25" customHeight="1" x14ac:dyDescent="0.45">
      <c r="A23" s="7"/>
      <c r="B23" s="477">
        <f>'인원 입력 기능'!B22</f>
        <v>132</v>
      </c>
      <c r="C23" s="478">
        <f t="shared" si="0"/>
        <v>2</v>
      </c>
      <c r="D23" s="479">
        <f t="shared" si="4"/>
        <v>95</v>
      </c>
      <c r="E23" s="496">
        <f>'인원 입력 기능'!E22</f>
        <v>2781</v>
      </c>
      <c r="F23" s="492">
        <f t="shared" si="2"/>
        <v>7.1084596037052942E-3</v>
      </c>
      <c r="G23" s="490">
        <f>SUM($E$6:E23)</f>
        <v>19708</v>
      </c>
      <c r="H23" s="493">
        <f t="shared" si="3"/>
        <v>5.037523260331677E-2</v>
      </c>
      <c r="I23" s="7"/>
      <c r="J23" s="7"/>
      <c r="K23" s="10"/>
    </row>
    <row r="24" spans="1:11" ht="25" customHeight="1" x14ac:dyDescent="0.45">
      <c r="A24" s="7"/>
      <c r="B24" s="477">
        <f>'인원 입력 기능'!B23</f>
        <v>131</v>
      </c>
      <c r="C24" s="478">
        <f t="shared" si="0"/>
        <v>2</v>
      </c>
      <c r="D24" s="479">
        <f t="shared" si="4"/>
        <v>95</v>
      </c>
      <c r="E24" s="496">
        <f>'인원 입력 기능'!E23</f>
        <v>3189</v>
      </c>
      <c r="F24" s="492">
        <f t="shared" si="2"/>
        <v>8.151340408563891E-3</v>
      </c>
      <c r="G24" s="490">
        <f>SUM($E$6:E24)</f>
        <v>22897</v>
      </c>
      <c r="H24" s="493">
        <f t="shared" si="3"/>
        <v>5.8526573011880662E-2</v>
      </c>
      <c r="I24" s="7"/>
      <c r="J24" s="7"/>
      <c r="K24" s="10"/>
    </row>
    <row r="25" spans="1:11" ht="25" customHeight="1" x14ac:dyDescent="0.45">
      <c r="A25" s="7"/>
      <c r="B25" s="477">
        <f>'인원 입력 기능'!B24</f>
        <v>130</v>
      </c>
      <c r="C25" s="478">
        <f t="shared" si="0"/>
        <v>2</v>
      </c>
      <c r="D25" s="479">
        <f t="shared" si="4"/>
        <v>94</v>
      </c>
      <c r="E25" s="496">
        <f>'인원 입력 기능'!E24</f>
        <v>3287</v>
      </c>
      <c r="F25" s="492">
        <f t="shared" si="2"/>
        <v>8.4018362881622798E-3</v>
      </c>
      <c r="G25" s="490">
        <f>SUM($E$6:E25)</f>
        <v>26184</v>
      </c>
      <c r="H25" s="493">
        <f t="shared" si="3"/>
        <v>6.6928409300042943E-2</v>
      </c>
      <c r="I25" s="7"/>
      <c r="J25" s="7"/>
      <c r="K25" s="10"/>
    </row>
    <row r="26" spans="1:11" ht="25" customHeight="1" x14ac:dyDescent="0.45">
      <c r="A26" s="7"/>
      <c r="B26" s="477">
        <f>'인원 입력 기능'!B25</f>
        <v>129</v>
      </c>
      <c r="C26" s="478">
        <f t="shared" si="0"/>
        <v>2</v>
      </c>
      <c r="D26" s="479">
        <f t="shared" si="4"/>
        <v>93</v>
      </c>
      <c r="E26" s="496">
        <f>'인원 입력 기능'!E25</f>
        <v>3481</v>
      </c>
      <c r="F26" s="492">
        <f t="shared" si="2"/>
        <v>8.8977158865509269E-3</v>
      </c>
      <c r="G26" s="490">
        <f>SUM($E$6:E26)</f>
        <v>29665</v>
      </c>
      <c r="H26" s="493">
        <f t="shared" si="3"/>
        <v>7.5826125186593873E-2</v>
      </c>
      <c r="I26" s="7"/>
      <c r="J26" s="7"/>
      <c r="K26" s="10"/>
    </row>
    <row r="27" spans="1:11" ht="25" customHeight="1" x14ac:dyDescent="0.45">
      <c r="A27" s="7"/>
      <c r="B27" s="477">
        <f>'인원 입력 기능'!B26</f>
        <v>128</v>
      </c>
      <c r="C27" s="478">
        <f t="shared" si="0"/>
        <v>2</v>
      </c>
      <c r="D27" s="479">
        <f t="shared" si="4"/>
        <v>92</v>
      </c>
      <c r="E27" s="496">
        <f>'인원 입력 기능'!E26</f>
        <v>3836</v>
      </c>
      <c r="F27" s="492">
        <f t="shared" si="2"/>
        <v>9.80512442999407E-3</v>
      </c>
      <c r="G27" s="490">
        <f>SUM($E$6:E27)</f>
        <v>33501</v>
      </c>
      <c r="H27" s="493">
        <f t="shared" si="3"/>
        <v>8.563124961658794E-2</v>
      </c>
      <c r="I27" s="7"/>
      <c r="J27" s="7"/>
      <c r="K27" s="10"/>
    </row>
    <row r="28" spans="1:11" ht="25" customHeight="1" x14ac:dyDescent="0.45">
      <c r="A28" s="7"/>
      <c r="B28" s="477">
        <f>'인원 입력 기능'!B27</f>
        <v>127</v>
      </c>
      <c r="C28" s="478">
        <f t="shared" si="0"/>
        <v>2</v>
      </c>
      <c r="D28" s="479">
        <f t="shared" si="4"/>
        <v>91</v>
      </c>
      <c r="E28" s="496">
        <f>'인원 입력 기능'!E27</f>
        <v>4127</v>
      </c>
      <c r="F28" s="492">
        <f t="shared" si="2"/>
        <v>1.054894382757704E-2</v>
      </c>
      <c r="G28" s="490">
        <f>SUM($E$6:E28)</f>
        <v>37628</v>
      </c>
      <c r="H28" s="493">
        <f t="shared" si="3"/>
        <v>9.618019344416498E-2</v>
      </c>
      <c r="I28" s="7"/>
      <c r="J28" s="7"/>
      <c r="K28" s="10"/>
    </row>
    <row r="29" spans="1:11" ht="25" customHeight="1" x14ac:dyDescent="0.45">
      <c r="A29" s="7"/>
      <c r="B29" s="477">
        <f>'인원 입력 기능'!B28</f>
        <v>126</v>
      </c>
      <c r="C29" s="478">
        <f t="shared" si="0"/>
        <v>2</v>
      </c>
      <c r="D29" s="479">
        <f t="shared" si="4"/>
        <v>90</v>
      </c>
      <c r="E29" s="496">
        <f>'인원 입력 기능'!E28</f>
        <v>4088</v>
      </c>
      <c r="F29" s="492">
        <f t="shared" si="2"/>
        <v>1.0449256691818497E-2</v>
      </c>
      <c r="G29" s="490">
        <f>SUM($E$6:E29)</f>
        <v>41716</v>
      </c>
      <c r="H29" s="493">
        <f t="shared" si="3"/>
        <v>0.10662945013598348</v>
      </c>
      <c r="I29" s="7"/>
      <c r="J29" s="7"/>
      <c r="K29" s="10"/>
    </row>
    <row r="30" spans="1:11" ht="25" customHeight="1" x14ac:dyDescent="0.45">
      <c r="A30" s="7"/>
      <c r="B30" s="477">
        <f>'인원 입력 기능'!B29</f>
        <v>125</v>
      </c>
      <c r="C30" s="478">
        <f t="shared" si="0"/>
        <v>2</v>
      </c>
      <c r="D30" s="479">
        <f t="shared" si="4"/>
        <v>89</v>
      </c>
      <c r="E30" s="496">
        <f>'인원 입력 기능'!E29</f>
        <v>3652</v>
      </c>
      <c r="F30" s="492">
        <f t="shared" si="2"/>
        <v>9.3348056356460755E-3</v>
      </c>
      <c r="G30" s="490">
        <f>SUM($E$6:E30)</f>
        <v>45368</v>
      </c>
      <c r="H30" s="493">
        <f t="shared" si="3"/>
        <v>0.11596425577162955</v>
      </c>
      <c r="I30" s="7"/>
      <c r="J30" s="7"/>
      <c r="K30" s="10"/>
    </row>
    <row r="31" spans="1:11" ht="25" customHeight="1" x14ac:dyDescent="0.45">
      <c r="A31" s="7"/>
      <c r="B31" s="477">
        <f>'인원 입력 기능'!B30</f>
        <v>124</v>
      </c>
      <c r="C31" s="478">
        <f t="shared" si="0"/>
        <v>3</v>
      </c>
      <c r="D31" s="479">
        <f t="shared" si="4"/>
        <v>88</v>
      </c>
      <c r="E31" s="496">
        <f>'인원 입력 기능'!E30</f>
        <v>4984</v>
      </c>
      <c r="F31" s="492">
        <f t="shared" si="2"/>
        <v>1.2739504733860908E-2</v>
      </c>
      <c r="G31" s="490">
        <f>SUM($E$6:E31)</f>
        <v>50352</v>
      </c>
      <c r="H31" s="493">
        <f t="shared" si="3"/>
        <v>0.12870376050549046</v>
      </c>
      <c r="I31" s="7"/>
      <c r="J31" s="7"/>
      <c r="K31" s="10"/>
    </row>
    <row r="32" spans="1:11" ht="25" customHeight="1" x14ac:dyDescent="0.45">
      <c r="A32" s="7"/>
      <c r="B32" s="477">
        <f>'인원 입력 기능'!B31</f>
        <v>123</v>
      </c>
      <c r="C32" s="478">
        <f t="shared" si="0"/>
        <v>3</v>
      </c>
      <c r="D32" s="479">
        <f t="shared" si="4"/>
        <v>87</v>
      </c>
      <c r="E32" s="496">
        <f>'인원 입력 기능'!E31</f>
        <v>4901</v>
      </c>
      <c r="F32" s="492">
        <f t="shared" si="2"/>
        <v>1.2527350060323498E-2</v>
      </c>
      <c r="G32" s="490">
        <f>SUM($E$6:E32)</f>
        <v>55253</v>
      </c>
      <c r="H32" s="493">
        <f t="shared" si="3"/>
        <v>0.14123111056581397</v>
      </c>
      <c r="I32" s="7"/>
      <c r="J32" s="7"/>
      <c r="K32" s="10"/>
    </row>
    <row r="33" spans="1:11" ht="25" customHeight="1" x14ac:dyDescent="0.45">
      <c r="A33" s="7"/>
      <c r="B33" s="477">
        <f>'인원 입력 기능'!B32</f>
        <v>122</v>
      </c>
      <c r="C33" s="478">
        <f t="shared" si="0"/>
        <v>3</v>
      </c>
      <c r="D33" s="479">
        <f t="shared" si="4"/>
        <v>85</v>
      </c>
      <c r="E33" s="496">
        <f>'인원 입력 기능'!E32</f>
        <v>5218</v>
      </c>
      <c r="F33" s="492">
        <f t="shared" si="2"/>
        <v>1.3337627548412162E-2</v>
      </c>
      <c r="G33" s="490">
        <f>SUM($E$6:E33)</f>
        <v>60471</v>
      </c>
      <c r="H33" s="493">
        <f t="shared" si="3"/>
        <v>0.15456873811422611</v>
      </c>
      <c r="I33" s="7"/>
      <c r="J33" s="7"/>
      <c r="K33" s="10"/>
    </row>
    <row r="34" spans="1:11" ht="25" customHeight="1" x14ac:dyDescent="0.45">
      <c r="A34" s="7"/>
      <c r="B34" s="477">
        <f>'인원 입력 기능'!B33</f>
        <v>121</v>
      </c>
      <c r="C34" s="478">
        <f t="shared" si="0"/>
        <v>3</v>
      </c>
      <c r="D34" s="479">
        <f t="shared" si="4"/>
        <v>84</v>
      </c>
      <c r="E34" s="496">
        <f>'인원 입력 기능'!E33</f>
        <v>5719</v>
      </c>
      <c r="F34" s="492">
        <f t="shared" si="2"/>
        <v>1.4618223830848823E-2</v>
      </c>
      <c r="G34" s="490">
        <f>SUM($E$6:E34)</f>
        <v>66190</v>
      </c>
      <c r="H34" s="493">
        <f t="shared" si="3"/>
        <v>0.16918696194507493</v>
      </c>
      <c r="I34" s="7"/>
      <c r="J34" s="7"/>
      <c r="K34" s="10"/>
    </row>
    <row r="35" spans="1:11" ht="25" customHeight="1" x14ac:dyDescent="0.45">
      <c r="A35" s="7"/>
      <c r="B35" s="477">
        <f>'인원 입력 기능'!B34</f>
        <v>120</v>
      </c>
      <c r="C35" s="478">
        <f t="shared" si="0"/>
        <v>3</v>
      </c>
      <c r="D35" s="479">
        <f t="shared" si="4"/>
        <v>82</v>
      </c>
      <c r="E35" s="496">
        <f>'인원 입력 기능'!E34</f>
        <v>5593</v>
      </c>
      <c r="F35" s="492">
        <f t="shared" si="2"/>
        <v>1.4296157699936609E-2</v>
      </c>
      <c r="G35" s="490">
        <f>SUM($E$6:E35)</f>
        <v>71783</v>
      </c>
      <c r="H35" s="493">
        <f t="shared" si="3"/>
        <v>0.18348311964501154</v>
      </c>
      <c r="I35" s="7"/>
      <c r="J35" s="7"/>
      <c r="K35" s="10"/>
    </row>
    <row r="36" spans="1:11" ht="25" customHeight="1" x14ac:dyDescent="0.45">
      <c r="A36" s="7"/>
      <c r="B36" s="477">
        <f>'인원 입력 기능'!B35</f>
        <v>119</v>
      </c>
      <c r="C36" s="478">
        <f t="shared" si="0"/>
        <v>3</v>
      </c>
      <c r="D36" s="479">
        <f t="shared" si="4"/>
        <v>81</v>
      </c>
      <c r="E36" s="496">
        <f>'인원 입력 기능'!E35</f>
        <v>5978</v>
      </c>
      <c r="F36" s="492">
        <f t="shared" si="2"/>
        <v>1.5280248655501708E-2</v>
      </c>
      <c r="G36" s="490">
        <f>SUM($E$6:E36)</f>
        <v>77761</v>
      </c>
      <c r="H36" s="493">
        <f t="shared" si="3"/>
        <v>0.19876336830051325</v>
      </c>
      <c r="I36" s="7"/>
      <c r="J36" s="7"/>
      <c r="K36" s="10"/>
    </row>
    <row r="37" spans="1:11" ht="25" customHeight="1" x14ac:dyDescent="0.45">
      <c r="A37" s="7"/>
      <c r="B37" s="477">
        <f>'인원 입력 기능'!B36</f>
        <v>118</v>
      </c>
      <c r="C37" s="478">
        <f t="shared" si="0"/>
        <v>3</v>
      </c>
      <c r="D37" s="479">
        <f t="shared" si="4"/>
        <v>79</v>
      </c>
      <c r="E37" s="496">
        <f>'인원 입력 기능'!E36</f>
        <v>6385</v>
      </c>
      <c r="F37" s="492">
        <f t="shared" si="2"/>
        <v>1.6320573379956241E-2</v>
      </c>
      <c r="G37" s="490">
        <f>SUM($E$6:E37)</f>
        <v>84146</v>
      </c>
      <c r="H37" s="493">
        <f t="shared" si="3"/>
        <v>0.21508394168046949</v>
      </c>
      <c r="I37" s="7"/>
      <c r="J37" s="7"/>
      <c r="K37" s="10"/>
    </row>
    <row r="38" spans="1:11" ht="25" customHeight="1" x14ac:dyDescent="0.45">
      <c r="A38" s="7"/>
      <c r="B38" s="477">
        <f>'인원 입력 기능'!B37</f>
        <v>117</v>
      </c>
      <c r="C38" s="478">
        <f t="shared" si="0"/>
        <v>3</v>
      </c>
      <c r="D38" s="479">
        <f t="shared" si="4"/>
        <v>78</v>
      </c>
      <c r="E38" s="496">
        <f>'인원 입력 기능'!E37</f>
        <v>6140</v>
      </c>
      <c r="F38" s="492">
        <f t="shared" si="2"/>
        <v>1.5694333680960269E-2</v>
      </c>
      <c r="G38" s="490">
        <f>SUM($E$6:E38)</f>
        <v>90286</v>
      </c>
      <c r="H38" s="493">
        <f t="shared" si="3"/>
        <v>0.23077827536142978</v>
      </c>
      <c r="I38" s="7"/>
      <c r="J38" s="7"/>
      <c r="K38" s="10"/>
    </row>
    <row r="39" spans="1:11" ht="25" customHeight="1" x14ac:dyDescent="0.45">
      <c r="A39" s="7"/>
      <c r="B39" s="477">
        <f>'인원 입력 기능'!B38</f>
        <v>116</v>
      </c>
      <c r="C39" s="478">
        <f t="shared" si="0"/>
        <v>4</v>
      </c>
      <c r="D39" s="479">
        <f t="shared" si="4"/>
        <v>76</v>
      </c>
      <c r="E39" s="496">
        <f>'인원 입력 기능'!E38</f>
        <v>6250</v>
      </c>
      <c r="F39" s="492">
        <f t="shared" si="2"/>
        <v>1.5975502525407439E-2</v>
      </c>
      <c r="G39" s="490">
        <f>SUM($E$6:E39)</f>
        <v>96536</v>
      </c>
      <c r="H39" s="493">
        <f t="shared" si="3"/>
        <v>0.24675377788683719</v>
      </c>
      <c r="I39" s="7"/>
      <c r="J39" s="7"/>
      <c r="K39" s="10"/>
    </row>
    <row r="40" spans="1:11" ht="25" customHeight="1" x14ac:dyDescent="0.45">
      <c r="A40" s="7"/>
      <c r="B40" s="477">
        <f>'인원 입력 기능'!B39</f>
        <v>115</v>
      </c>
      <c r="C40" s="478">
        <f t="shared" si="0"/>
        <v>4</v>
      </c>
      <c r="D40" s="479">
        <f t="shared" si="4"/>
        <v>74</v>
      </c>
      <c r="E40" s="496">
        <f>'인원 입력 기능'!E39</f>
        <v>6861</v>
      </c>
      <c r="F40" s="492">
        <f t="shared" si="2"/>
        <v>1.7537267652291272E-2</v>
      </c>
      <c r="G40" s="490">
        <f>SUM($E$6:E40)</f>
        <v>103397</v>
      </c>
      <c r="H40" s="493">
        <f t="shared" si="3"/>
        <v>0.26429104553912847</v>
      </c>
      <c r="I40" s="7"/>
      <c r="J40" s="7"/>
      <c r="K40" s="10"/>
    </row>
    <row r="41" spans="1:11" ht="25" customHeight="1" x14ac:dyDescent="0.45">
      <c r="A41" s="7"/>
      <c r="B41" s="477">
        <f>'인원 입력 기능'!B40</f>
        <v>114</v>
      </c>
      <c r="C41" s="478">
        <f t="shared" si="0"/>
        <v>4</v>
      </c>
      <c r="D41" s="479">
        <f t="shared" si="4"/>
        <v>73</v>
      </c>
      <c r="E41" s="496">
        <f>'인원 입력 기능'!E40</f>
        <v>6951</v>
      </c>
      <c r="F41" s="492">
        <f t="shared" si="2"/>
        <v>1.7767314888657137E-2</v>
      </c>
      <c r="G41" s="490">
        <f>SUM($E$6:E41)</f>
        <v>110348</v>
      </c>
      <c r="H41" s="493">
        <f t="shared" si="3"/>
        <v>0.28205836042778559</v>
      </c>
      <c r="I41" s="7"/>
      <c r="J41" s="7"/>
      <c r="K41" s="10"/>
    </row>
    <row r="42" spans="1:11" ht="25" customHeight="1" x14ac:dyDescent="0.45">
      <c r="A42" s="7"/>
      <c r="B42" s="477">
        <f>'인원 입력 기능'!B41</f>
        <v>113</v>
      </c>
      <c r="C42" s="478">
        <f t="shared" si="0"/>
        <v>4</v>
      </c>
      <c r="D42" s="479">
        <f t="shared" si="4"/>
        <v>71</v>
      </c>
      <c r="E42" s="496">
        <f>'인원 입력 기능'!E41</f>
        <v>6693</v>
      </c>
      <c r="F42" s="492">
        <f t="shared" si="2"/>
        <v>1.7107846144408318E-2</v>
      </c>
      <c r="G42" s="490">
        <f>SUM($E$6:E42)</f>
        <v>117041</v>
      </c>
      <c r="H42" s="493">
        <f t="shared" si="3"/>
        <v>0.29916620657219395</v>
      </c>
      <c r="I42" s="7"/>
      <c r="J42" s="7"/>
      <c r="K42" s="10"/>
    </row>
    <row r="43" spans="1:11" ht="25" customHeight="1" x14ac:dyDescent="0.45">
      <c r="A43" s="7"/>
      <c r="B43" s="477">
        <f>'인원 입력 기능'!B42</f>
        <v>112</v>
      </c>
      <c r="C43" s="478">
        <f t="shared" si="0"/>
        <v>4</v>
      </c>
      <c r="D43" s="479">
        <f t="shared" si="4"/>
        <v>69</v>
      </c>
      <c r="E43" s="496">
        <f>'인원 입력 기능'!E42</f>
        <v>5520</v>
      </c>
      <c r="F43" s="492">
        <f t="shared" si="2"/>
        <v>1.4109563830439851E-2</v>
      </c>
      <c r="G43" s="490">
        <f>SUM($E$6:E43)</f>
        <v>122561</v>
      </c>
      <c r="H43" s="493">
        <f t="shared" si="3"/>
        <v>0.31327577040263377</v>
      </c>
      <c r="I43" s="7"/>
      <c r="J43" s="7"/>
      <c r="K43" s="10"/>
    </row>
    <row r="44" spans="1:11" ht="25" customHeight="1" x14ac:dyDescent="0.45">
      <c r="A44" s="7"/>
      <c r="B44" s="477">
        <f>'인원 입력 기능'!B43</f>
        <v>111</v>
      </c>
      <c r="C44" s="478">
        <f t="shared" si="0"/>
        <v>4</v>
      </c>
      <c r="D44" s="479">
        <f t="shared" si="4"/>
        <v>68</v>
      </c>
      <c r="E44" s="496">
        <f>'인원 입력 기능'!E43</f>
        <v>7092</v>
      </c>
      <c r="F44" s="492">
        <f t="shared" si="2"/>
        <v>1.8127722225630329E-2</v>
      </c>
      <c r="G44" s="490">
        <f>SUM($E$6:E44)</f>
        <v>129653</v>
      </c>
      <c r="H44" s="493">
        <f t="shared" si="3"/>
        <v>0.33140349262826413</v>
      </c>
      <c r="I44" s="7"/>
      <c r="J44" s="7"/>
      <c r="K44" s="10"/>
    </row>
    <row r="45" spans="1:11" ht="25" customHeight="1" x14ac:dyDescent="0.45">
      <c r="A45" s="7"/>
      <c r="B45" s="477">
        <f>'인원 입력 기능'!B44</f>
        <v>110</v>
      </c>
      <c r="C45" s="478">
        <f t="shared" si="0"/>
        <v>4</v>
      </c>
      <c r="D45" s="479">
        <f t="shared" si="4"/>
        <v>66</v>
      </c>
      <c r="E45" s="496">
        <f>'인원 입력 기능'!E44</f>
        <v>7268</v>
      </c>
      <c r="F45" s="492">
        <f t="shared" si="2"/>
        <v>1.8577592376745802E-2</v>
      </c>
      <c r="G45" s="490">
        <f>SUM($E$6:E45)</f>
        <v>136921</v>
      </c>
      <c r="H45" s="493">
        <f t="shared" si="3"/>
        <v>0.34998108500500991</v>
      </c>
      <c r="I45" s="7"/>
      <c r="J45" s="7"/>
      <c r="K45" s="10"/>
    </row>
    <row r="46" spans="1:11" ht="25" customHeight="1" x14ac:dyDescent="0.45">
      <c r="A46" s="7"/>
      <c r="B46" s="477">
        <f>'인원 입력 기능'!B45</f>
        <v>109</v>
      </c>
      <c r="C46" s="478">
        <f t="shared" si="0"/>
        <v>4</v>
      </c>
      <c r="D46" s="479">
        <f t="shared" si="4"/>
        <v>64</v>
      </c>
      <c r="E46" s="496">
        <f>'인원 입력 기능'!E45</f>
        <v>6465</v>
      </c>
      <c r="F46" s="492">
        <f t="shared" si="2"/>
        <v>1.6525059812281456E-2</v>
      </c>
      <c r="G46" s="490">
        <f>SUM($E$6:E46)</f>
        <v>143386</v>
      </c>
      <c r="H46" s="493">
        <f t="shared" si="3"/>
        <v>0.36650614481729138</v>
      </c>
      <c r="I46" s="7"/>
      <c r="J46" s="7"/>
      <c r="K46" s="10"/>
    </row>
    <row r="47" spans="1:11" ht="25" customHeight="1" x14ac:dyDescent="0.45">
      <c r="A47" s="7"/>
      <c r="B47" s="477">
        <f>'인원 입력 기능'!B46</f>
        <v>108</v>
      </c>
      <c r="C47" s="478">
        <f t="shared" si="0"/>
        <v>4</v>
      </c>
      <c r="D47" s="479">
        <f t="shared" si="4"/>
        <v>62</v>
      </c>
      <c r="E47" s="496">
        <f>'인원 입력 기능'!E46</f>
        <v>7499</v>
      </c>
      <c r="F47" s="492">
        <f t="shared" si="2"/>
        <v>1.9168046950084863E-2</v>
      </c>
      <c r="G47" s="490">
        <f>SUM($E$6:E47)</f>
        <v>150885</v>
      </c>
      <c r="H47" s="493">
        <f t="shared" si="3"/>
        <v>0.38567419176737622</v>
      </c>
      <c r="I47" s="7"/>
      <c r="J47" s="7"/>
      <c r="K47" s="10"/>
    </row>
    <row r="48" spans="1:11" ht="25" customHeight="1" x14ac:dyDescent="0.45">
      <c r="A48" s="7"/>
      <c r="B48" s="477">
        <f>'인원 입력 기능'!B47</f>
        <v>107</v>
      </c>
      <c r="C48" s="478">
        <f t="shared" si="0"/>
        <v>4</v>
      </c>
      <c r="D48" s="479">
        <f t="shared" si="4"/>
        <v>61</v>
      </c>
      <c r="E48" s="496">
        <f>'인원 입력 기능'!E47</f>
        <v>7194</v>
      </c>
      <c r="F48" s="492">
        <f t="shared" si="2"/>
        <v>1.8388442426844977E-2</v>
      </c>
      <c r="G48" s="490">
        <f>SUM($E$6:E48)</f>
        <v>158079</v>
      </c>
      <c r="H48" s="493">
        <f t="shared" si="3"/>
        <v>0.40406263419422123</v>
      </c>
      <c r="I48" s="7"/>
      <c r="J48" s="7"/>
      <c r="K48" s="10"/>
    </row>
    <row r="49" spans="1:11" ht="25" customHeight="1" x14ac:dyDescent="0.45">
      <c r="A49" s="7"/>
      <c r="B49" s="477">
        <f>'인원 입력 기능'!B48</f>
        <v>106</v>
      </c>
      <c r="C49" s="478">
        <f t="shared" si="0"/>
        <v>5</v>
      </c>
      <c r="D49" s="479">
        <f t="shared" si="4"/>
        <v>59</v>
      </c>
      <c r="E49" s="496">
        <f>'인원 입력 기능'!E48</f>
        <v>7227</v>
      </c>
      <c r="F49" s="492">
        <f t="shared" si="2"/>
        <v>1.8472793080179128E-2</v>
      </c>
      <c r="G49" s="490">
        <f>SUM($E$6:E49)</f>
        <v>165306</v>
      </c>
      <c r="H49" s="493">
        <f t="shared" si="3"/>
        <v>0.42253542727440035</v>
      </c>
      <c r="I49" s="7"/>
      <c r="J49" s="7"/>
      <c r="K49" s="10"/>
    </row>
    <row r="50" spans="1:11" ht="25" customHeight="1" x14ac:dyDescent="0.45">
      <c r="A50" s="7"/>
      <c r="B50" s="477">
        <f>'인원 입력 기능'!B49</f>
        <v>105</v>
      </c>
      <c r="C50" s="478">
        <f t="shared" si="0"/>
        <v>5</v>
      </c>
      <c r="D50" s="479">
        <f t="shared" si="4"/>
        <v>57</v>
      </c>
      <c r="E50" s="496">
        <f>'인원 입력 기능'!E49</f>
        <v>7144</v>
      </c>
      <c r="F50" s="492">
        <f t="shared" si="2"/>
        <v>1.8260638406641719E-2</v>
      </c>
      <c r="G50" s="490">
        <f>SUM($E$6:E50)</f>
        <v>172450</v>
      </c>
      <c r="H50" s="493">
        <f t="shared" si="3"/>
        <v>0.44079606568104207</v>
      </c>
      <c r="I50" s="7"/>
      <c r="J50" s="7"/>
      <c r="K50" s="10"/>
    </row>
    <row r="51" spans="1:11" ht="25" customHeight="1" x14ac:dyDescent="0.45">
      <c r="A51" s="7"/>
      <c r="B51" s="477">
        <f>'인원 입력 기능'!B50</f>
        <v>104</v>
      </c>
      <c r="C51" s="478">
        <f t="shared" si="0"/>
        <v>5</v>
      </c>
      <c r="D51" s="479">
        <f t="shared" si="4"/>
        <v>55</v>
      </c>
      <c r="E51" s="496">
        <f>'인원 입력 기능'!E50</f>
        <v>7105</v>
      </c>
      <c r="F51" s="492">
        <f t="shared" si="2"/>
        <v>1.8160951270883179E-2</v>
      </c>
      <c r="G51" s="490">
        <f>SUM($E$6:E51)</f>
        <v>179555</v>
      </c>
      <c r="H51" s="493">
        <f t="shared" si="3"/>
        <v>0.45895701695192526</v>
      </c>
      <c r="I51" s="7"/>
      <c r="J51" s="7"/>
      <c r="K51" s="10"/>
    </row>
    <row r="52" spans="1:11" ht="25" customHeight="1" x14ac:dyDescent="0.45">
      <c r="A52" s="7"/>
      <c r="B52" s="477">
        <f>'인원 입력 기능'!B51</f>
        <v>103</v>
      </c>
      <c r="C52" s="478">
        <f t="shared" si="0"/>
        <v>5</v>
      </c>
      <c r="D52" s="479">
        <f t="shared" si="4"/>
        <v>53</v>
      </c>
      <c r="E52" s="496">
        <f>'인원 입력 기능'!E51</f>
        <v>6958</v>
      </c>
      <c r="F52" s="492">
        <f t="shared" si="2"/>
        <v>1.7785207451485593E-2</v>
      </c>
      <c r="G52" s="490">
        <f>SUM($E$6:E52)</f>
        <v>186513</v>
      </c>
      <c r="H52" s="493">
        <f t="shared" si="3"/>
        <v>0.47674222440341085</v>
      </c>
      <c r="I52" s="7"/>
      <c r="J52" s="7"/>
      <c r="K52" s="10"/>
    </row>
    <row r="53" spans="1:11" ht="25" customHeight="1" x14ac:dyDescent="0.45">
      <c r="A53" s="7"/>
      <c r="B53" s="477">
        <f>'인원 입력 기능'!B52</f>
        <v>102</v>
      </c>
      <c r="C53" s="478">
        <f t="shared" si="0"/>
        <v>5</v>
      </c>
      <c r="D53" s="479">
        <f t="shared" si="4"/>
        <v>51</v>
      </c>
      <c r="E53" s="496">
        <f>'인원 입력 기능'!E52</f>
        <v>6796</v>
      </c>
      <c r="F53" s="492">
        <f t="shared" si="2"/>
        <v>1.7371122426027032E-2</v>
      </c>
      <c r="G53" s="490">
        <f>SUM($E$6:E53)</f>
        <v>193309</v>
      </c>
      <c r="H53" s="493">
        <f t="shared" si="3"/>
        <v>0.49411334682943786</v>
      </c>
      <c r="I53" s="7"/>
      <c r="J53" s="7"/>
      <c r="K53" s="10"/>
    </row>
    <row r="54" spans="1:11" ht="25" customHeight="1" x14ac:dyDescent="0.45">
      <c r="A54" s="7"/>
      <c r="B54" s="477">
        <f>'인원 입력 기능'!B53</f>
        <v>101</v>
      </c>
      <c r="C54" s="478">
        <f t="shared" si="0"/>
        <v>5</v>
      </c>
      <c r="D54" s="479">
        <f t="shared" si="4"/>
        <v>50</v>
      </c>
      <c r="E54" s="496">
        <f>'인원 입력 기능'!E53</f>
        <v>6906</v>
      </c>
      <c r="F54" s="492">
        <f t="shared" si="2"/>
        <v>1.7652291270474203E-2</v>
      </c>
      <c r="G54" s="490">
        <f>SUM($E$6:E54)</f>
        <v>200215</v>
      </c>
      <c r="H54" s="493">
        <f t="shared" si="3"/>
        <v>0.51176563809991205</v>
      </c>
      <c r="I54" s="7"/>
      <c r="J54" s="7"/>
      <c r="K54" s="10"/>
    </row>
    <row r="55" spans="1:11" ht="25" customHeight="1" x14ac:dyDescent="0.45">
      <c r="A55" s="7"/>
      <c r="B55" s="477">
        <f>'인원 입력 기능'!B54</f>
        <v>100</v>
      </c>
      <c r="C55" s="478">
        <f t="shared" si="0"/>
        <v>5</v>
      </c>
      <c r="D55" s="479">
        <f t="shared" si="4"/>
        <v>48</v>
      </c>
      <c r="E55" s="496">
        <f>'인원 입력 기능'!E54</f>
        <v>6507</v>
      </c>
      <c r="F55" s="492">
        <f t="shared" si="2"/>
        <v>1.6632415189252191E-2</v>
      </c>
      <c r="G55" s="490">
        <f>SUM($E$6:E55)</f>
        <v>206722</v>
      </c>
      <c r="H55" s="493">
        <f t="shared" si="3"/>
        <v>0.52839805328916423</v>
      </c>
      <c r="I55" s="7"/>
      <c r="J55" s="7"/>
      <c r="K55" s="10"/>
    </row>
    <row r="56" spans="1:11" ht="25" customHeight="1" x14ac:dyDescent="0.45">
      <c r="A56" s="7"/>
      <c r="B56" s="477">
        <f>'인원 입력 기능'!B55</f>
        <v>99</v>
      </c>
      <c r="C56" s="478">
        <f t="shared" si="0"/>
        <v>5</v>
      </c>
      <c r="D56" s="479">
        <f t="shared" si="4"/>
        <v>46</v>
      </c>
      <c r="E56" s="496">
        <f>'인원 입력 기능'!E55</f>
        <v>6707</v>
      </c>
      <c r="F56" s="492">
        <f t="shared" si="2"/>
        <v>1.714363127006523E-2</v>
      </c>
      <c r="G56" s="490">
        <f>SUM($E$6:E56)</f>
        <v>213429</v>
      </c>
      <c r="H56" s="493">
        <f t="shared" si="3"/>
        <v>0.54554168455922947</v>
      </c>
      <c r="I56" s="7"/>
      <c r="J56" s="7"/>
      <c r="K56" s="10"/>
    </row>
    <row r="57" spans="1:11" ht="25" customHeight="1" x14ac:dyDescent="0.45">
      <c r="A57" s="7"/>
      <c r="B57" s="477">
        <f>'인원 입력 기능'!B56</f>
        <v>98</v>
      </c>
      <c r="C57" s="478">
        <f t="shared" si="0"/>
        <v>5</v>
      </c>
      <c r="D57" s="479">
        <f t="shared" si="4"/>
        <v>45</v>
      </c>
      <c r="E57" s="496">
        <f>'인원 입력 기능'!E56</f>
        <v>5688</v>
      </c>
      <c r="F57" s="492">
        <f t="shared" si="2"/>
        <v>1.4538985338322803E-2</v>
      </c>
      <c r="G57" s="490">
        <f>SUM($E$6:E57)</f>
        <v>219117</v>
      </c>
      <c r="H57" s="493">
        <f t="shared" si="3"/>
        <v>0.56008066989755234</v>
      </c>
      <c r="I57" s="7"/>
      <c r="J57" s="7"/>
      <c r="K57" s="10"/>
    </row>
    <row r="58" spans="1:11" ht="25" customHeight="1" x14ac:dyDescent="0.45">
      <c r="A58" s="7"/>
      <c r="B58" s="477">
        <f>'인원 입력 기능'!B57</f>
        <v>97</v>
      </c>
      <c r="C58" s="478">
        <f t="shared" si="0"/>
        <v>5</v>
      </c>
      <c r="D58" s="479">
        <f t="shared" si="4"/>
        <v>43</v>
      </c>
      <c r="E58" s="496">
        <f>'인원 입력 기능'!E57</f>
        <v>6778</v>
      </c>
      <c r="F58" s="492">
        <f t="shared" si="2"/>
        <v>1.7325112978753859E-2</v>
      </c>
      <c r="G58" s="490">
        <f>SUM($E$6:E58)</f>
        <v>225895</v>
      </c>
      <c r="H58" s="493">
        <f t="shared" si="3"/>
        <v>0.57740578287630617</v>
      </c>
      <c r="I58" s="7"/>
      <c r="J58" s="7"/>
      <c r="K58" s="10"/>
    </row>
    <row r="59" spans="1:11" ht="25" customHeight="1" x14ac:dyDescent="0.45">
      <c r="A59" s="7"/>
      <c r="B59" s="477">
        <f>'인원 입력 기능'!B58</f>
        <v>96</v>
      </c>
      <c r="C59" s="478">
        <f t="shared" si="0"/>
        <v>5</v>
      </c>
      <c r="D59" s="479">
        <f t="shared" si="4"/>
        <v>41</v>
      </c>
      <c r="E59" s="496">
        <f>'인원 입력 기능'!E58</f>
        <v>6538</v>
      </c>
      <c r="F59" s="492">
        <f t="shared" si="2"/>
        <v>1.6711653681778214E-2</v>
      </c>
      <c r="G59" s="490">
        <f>SUM($E$6:E59)</f>
        <v>232433</v>
      </c>
      <c r="H59" s="493">
        <f t="shared" si="3"/>
        <v>0.59411743655808436</v>
      </c>
      <c r="I59" s="7"/>
      <c r="J59" s="7"/>
      <c r="K59" s="10"/>
    </row>
    <row r="60" spans="1:11" ht="25" customHeight="1" x14ac:dyDescent="0.45">
      <c r="A60" s="7"/>
      <c r="B60" s="477">
        <f>'인원 입력 기능'!B59</f>
        <v>95</v>
      </c>
      <c r="C60" s="478">
        <f t="shared" si="0"/>
        <v>5</v>
      </c>
      <c r="D60" s="479">
        <f t="shared" si="4"/>
        <v>40</v>
      </c>
      <c r="E60" s="496">
        <f>'인원 입력 기능'!E59</f>
        <v>5749</v>
      </c>
      <c r="F60" s="492">
        <f t="shared" si="2"/>
        <v>1.469490624297078E-2</v>
      </c>
      <c r="G60" s="490">
        <f>SUM($E$6:E60)</f>
        <v>238182</v>
      </c>
      <c r="H60" s="493">
        <f t="shared" si="3"/>
        <v>0.60881234280105512</v>
      </c>
      <c r="I60" s="7"/>
      <c r="J60" s="7"/>
      <c r="K60" s="10"/>
    </row>
    <row r="61" spans="1:11" ht="25" customHeight="1" x14ac:dyDescent="0.45">
      <c r="A61" s="7"/>
      <c r="B61" s="477">
        <f>'인원 입력 기능'!B60</f>
        <v>94</v>
      </c>
      <c r="C61" s="478">
        <f t="shared" si="0"/>
        <v>6</v>
      </c>
      <c r="D61" s="479">
        <f t="shared" si="4"/>
        <v>38</v>
      </c>
      <c r="E61" s="496">
        <f>'인원 입력 기능'!E60</f>
        <v>6040</v>
      </c>
      <c r="F61" s="492">
        <f t="shared" si="2"/>
        <v>1.5438725640553749E-2</v>
      </c>
      <c r="G61" s="490">
        <f>SUM($E$6:E61)</f>
        <v>244222</v>
      </c>
      <c r="H61" s="493">
        <f t="shared" si="3"/>
        <v>0.62425106844160894</v>
      </c>
      <c r="I61" s="7"/>
      <c r="J61" s="7"/>
      <c r="K61" s="10"/>
    </row>
    <row r="62" spans="1:11" ht="25" customHeight="1" x14ac:dyDescent="0.45">
      <c r="A62" s="7"/>
      <c r="B62" s="477">
        <f>'인원 입력 기능'!B61</f>
        <v>93</v>
      </c>
      <c r="C62" s="478">
        <f t="shared" si="0"/>
        <v>6</v>
      </c>
      <c r="D62" s="479">
        <f t="shared" si="4"/>
        <v>37</v>
      </c>
      <c r="E62" s="496">
        <f>'인원 입력 기능'!E61</f>
        <v>6259</v>
      </c>
      <c r="F62" s="492">
        <f t="shared" si="2"/>
        <v>1.5998507249044027E-2</v>
      </c>
      <c r="G62" s="490">
        <f>SUM($E$6:E62)</f>
        <v>250481</v>
      </c>
      <c r="H62" s="493">
        <f t="shared" si="3"/>
        <v>0.64024957569065288</v>
      </c>
      <c r="I62" s="7"/>
      <c r="J62" s="7"/>
      <c r="K62" s="10"/>
    </row>
    <row r="63" spans="1:11" ht="25" customHeight="1" x14ac:dyDescent="0.45">
      <c r="A63" s="7"/>
      <c r="B63" s="477">
        <f>'인원 입력 기능'!B62</f>
        <v>92</v>
      </c>
      <c r="C63" s="478">
        <f t="shared" si="0"/>
        <v>6</v>
      </c>
      <c r="D63" s="479">
        <f t="shared" si="4"/>
        <v>35</v>
      </c>
      <c r="E63" s="496">
        <f>'인원 입력 기능'!E62</f>
        <v>6002</v>
      </c>
      <c r="F63" s="492">
        <f t="shared" si="2"/>
        <v>1.5341594585199273E-2</v>
      </c>
      <c r="G63" s="490">
        <f>SUM($E$6:E63)</f>
        <v>256483</v>
      </c>
      <c r="H63" s="493">
        <f t="shared" si="3"/>
        <v>0.65559117027585223</v>
      </c>
      <c r="I63" s="7"/>
      <c r="J63" s="7"/>
      <c r="K63" s="10"/>
    </row>
    <row r="64" spans="1:11" ht="25" customHeight="1" x14ac:dyDescent="0.45">
      <c r="A64" s="7"/>
      <c r="B64" s="477">
        <f>'인원 입력 기능'!B63</f>
        <v>91</v>
      </c>
      <c r="C64" s="478">
        <f t="shared" si="0"/>
        <v>6</v>
      </c>
      <c r="D64" s="479">
        <f t="shared" si="4"/>
        <v>34</v>
      </c>
      <c r="E64" s="496">
        <f>'인원 입력 기능'!E63</f>
        <v>5505</v>
      </c>
      <c r="F64" s="492">
        <f t="shared" si="2"/>
        <v>1.4071222624378873E-2</v>
      </c>
      <c r="G64" s="490">
        <f>SUM($E$6:E64)</f>
        <v>261988</v>
      </c>
      <c r="H64" s="493">
        <f t="shared" si="3"/>
        <v>0.66966239290023111</v>
      </c>
      <c r="I64" s="7"/>
      <c r="J64" s="7"/>
      <c r="K64" s="10"/>
    </row>
    <row r="65" spans="1:11" ht="25" customHeight="1" x14ac:dyDescent="0.45">
      <c r="A65" s="7"/>
      <c r="B65" s="477">
        <f>'인원 입력 기능'!B64</f>
        <v>90</v>
      </c>
      <c r="C65" s="478">
        <f t="shared" si="0"/>
        <v>6</v>
      </c>
      <c r="D65" s="479">
        <f t="shared" si="4"/>
        <v>32</v>
      </c>
      <c r="E65" s="496">
        <f>'인원 입력 기능'!E64</f>
        <v>5769</v>
      </c>
      <c r="F65" s="492">
        <f t="shared" si="2"/>
        <v>1.4746027851052083E-2</v>
      </c>
      <c r="G65" s="490">
        <f>SUM($E$6:E65)</f>
        <v>267757</v>
      </c>
      <c r="H65" s="493">
        <f t="shared" si="3"/>
        <v>0.68440842075128316</v>
      </c>
      <c r="I65" s="7"/>
      <c r="J65" s="7"/>
      <c r="K65" s="10"/>
    </row>
    <row r="66" spans="1:11" ht="25" customHeight="1" x14ac:dyDescent="0.45">
      <c r="A66" s="7"/>
      <c r="B66" s="477">
        <f>'인원 입력 기능'!B65</f>
        <v>89</v>
      </c>
      <c r="C66" s="478">
        <f t="shared" si="0"/>
        <v>6</v>
      </c>
      <c r="D66" s="479">
        <f t="shared" si="4"/>
        <v>31</v>
      </c>
      <c r="E66" s="496">
        <f>'인원 입력 기능'!E65</f>
        <v>5612</v>
      </c>
      <c r="F66" s="492">
        <f t="shared" si="2"/>
        <v>1.4344723227613848E-2</v>
      </c>
      <c r="G66" s="490">
        <f>SUM($E$6:E66)</f>
        <v>273369</v>
      </c>
      <c r="H66" s="493">
        <f t="shared" si="3"/>
        <v>0.69875314397889698</v>
      </c>
      <c r="I66" s="7"/>
      <c r="J66" s="7"/>
      <c r="K66" s="10"/>
    </row>
    <row r="67" spans="1:11" ht="25" customHeight="1" x14ac:dyDescent="0.45">
      <c r="A67" s="7"/>
      <c r="B67" s="477">
        <f>'인원 입력 기능'!B66</f>
        <v>88</v>
      </c>
      <c r="C67" s="478">
        <f t="shared" si="0"/>
        <v>6</v>
      </c>
      <c r="D67" s="479">
        <f t="shared" si="4"/>
        <v>29</v>
      </c>
      <c r="E67" s="496">
        <f>'인원 입력 기능'!E66</f>
        <v>5004</v>
      </c>
      <c r="F67" s="492">
        <f t="shared" si="2"/>
        <v>1.2790626341942212E-2</v>
      </c>
      <c r="G67" s="490">
        <f>SUM($E$6:E67)</f>
        <v>278373</v>
      </c>
      <c r="H67" s="493">
        <f t="shared" si="3"/>
        <v>0.71154377032083926</v>
      </c>
      <c r="I67" s="7"/>
      <c r="J67" s="7"/>
      <c r="K67" s="10"/>
    </row>
    <row r="68" spans="1:11" ht="25" customHeight="1" x14ac:dyDescent="0.45">
      <c r="A68" s="7"/>
      <c r="B68" s="477">
        <f>'인원 입력 기능'!B67</f>
        <v>87</v>
      </c>
      <c r="C68" s="478">
        <f t="shared" si="0"/>
        <v>6</v>
      </c>
      <c r="D68" s="479">
        <f t="shared" si="4"/>
        <v>28</v>
      </c>
      <c r="E68" s="496">
        <f>'인원 입력 기능'!E67</f>
        <v>5099</v>
      </c>
      <c r="F68" s="492">
        <f t="shared" si="2"/>
        <v>1.3033453980328406E-2</v>
      </c>
      <c r="G68" s="490">
        <f>SUM($E$6:E68)</f>
        <v>283472</v>
      </c>
      <c r="H68" s="493">
        <f t="shared" si="3"/>
        <v>0.72457722430116767</v>
      </c>
      <c r="I68" s="7"/>
      <c r="J68" s="7"/>
      <c r="K68" s="10"/>
    </row>
    <row r="69" spans="1:11" ht="25" customHeight="1" x14ac:dyDescent="0.45">
      <c r="A69" s="7"/>
      <c r="B69" s="477">
        <f>'인원 입력 기능'!B68</f>
        <v>86</v>
      </c>
      <c r="C69" s="478">
        <f t="shared" si="0"/>
        <v>6</v>
      </c>
      <c r="D69" s="479">
        <f t="shared" si="4"/>
        <v>27</v>
      </c>
      <c r="E69" s="496">
        <f>'인원 입력 기능'!E68</f>
        <v>5306</v>
      </c>
      <c r="F69" s="492">
        <f t="shared" si="2"/>
        <v>1.35625626239699E-2</v>
      </c>
      <c r="G69" s="490">
        <f>SUM($E$6:E69)</f>
        <v>288778</v>
      </c>
      <c r="H69" s="493">
        <f t="shared" si="3"/>
        <v>0.73813978692513749</v>
      </c>
      <c r="I69" s="7"/>
      <c r="J69" s="7"/>
      <c r="K69" s="10"/>
    </row>
    <row r="70" spans="1:11" ht="25" customHeight="1" x14ac:dyDescent="0.45">
      <c r="A70" s="7"/>
      <c r="B70" s="477">
        <f>'인원 입력 기능'!B69</f>
        <v>85</v>
      </c>
      <c r="C70" s="478">
        <f t="shared" ref="C70:C91" si="5">IF(ROUND(B70,0)&gt;=$N$6,1,IF(ROUND(B70,0)&gt;=$N$7,2,IF(ROUND(B70,0)&gt;=$N$8,3,IF(ROUND(B70,0)&gt;=$N$9,4,IF(ROUND(B70,0)&gt;=$N$10,5,IF(ROUND(B70,0)&gt;=$N$11,6,IF(ROUND(B70,0)&gt;=$N$12,7,IF(ROUND(B70,0)&gt;=$N$13,8,9))))))))</f>
        <v>6</v>
      </c>
      <c r="D70" s="479">
        <f t="shared" si="4"/>
        <v>26</v>
      </c>
      <c r="E70" s="496">
        <f>'인원 입력 기능'!E69</f>
        <v>4713</v>
      </c>
      <c r="F70" s="492">
        <f t="shared" si="2"/>
        <v>1.2046806944359242E-2</v>
      </c>
      <c r="G70" s="490">
        <f>SUM($E$6:E70)</f>
        <v>293491</v>
      </c>
      <c r="H70" s="493">
        <f t="shared" si="3"/>
        <v>0.75018659386949671</v>
      </c>
      <c r="I70" s="7"/>
      <c r="J70" s="7"/>
      <c r="K70" s="10"/>
    </row>
    <row r="71" spans="1:11" ht="25" customHeight="1" x14ac:dyDescent="0.45">
      <c r="A71" s="7"/>
      <c r="B71" s="477">
        <f>'인원 입력 기능'!B70</f>
        <v>84</v>
      </c>
      <c r="C71" s="478">
        <f t="shared" si="5"/>
        <v>6</v>
      </c>
      <c r="D71" s="479">
        <f t="shared" si="4"/>
        <v>24</v>
      </c>
      <c r="E71" s="496">
        <f>'인원 입력 기능'!E70</f>
        <v>4722</v>
      </c>
      <c r="F71" s="492">
        <f t="shared" ref="F71:F117" si="6">E71/$H$2</f>
        <v>1.2069811667995829E-2</v>
      </c>
      <c r="G71" s="490">
        <f>SUM($E$6:E71)</f>
        <v>298213</v>
      </c>
      <c r="H71" s="493">
        <f t="shared" ref="H71:H117" si="7">G71/$H$2</f>
        <v>0.76225640553749263</v>
      </c>
      <c r="I71" s="7"/>
      <c r="J71" s="7"/>
      <c r="K71" s="10"/>
    </row>
    <row r="72" spans="1:11" ht="25" customHeight="1" x14ac:dyDescent="0.45">
      <c r="A72" s="7"/>
      <c r="B72" s="477">
        <f>'인원 입력 기능'!B71</f>
        <v>83</v>
      </c>
      <c r="C72" s="478">
        <f t="shared" si="5"/>
        <v>6</v>
      </c>
      <c r="D72" s="479">
        <f t="shared" ref="D72:D135" si="8">ROUND(100*(1-(G71+G72)/2/$H$2),0)</f>
        <v>23</v>
      </c>
      <c r="E72" s="496">
        <f>'인원 입력 기능'!E71</f>
        <v>4885</v>
      </c>
      <c r="F72" s="492">
        <f t="shared" si="6"/>
        <v>1.2486452773858455E-2</v>
      </c>
      <c r="G72" s="490">
        <f>SUM($E$6:E72)</f>
        <v>303098</v>
      </c>
      <c r="H72" s="493">
        <f t="shared" si="7"/>
        <v>0.77474285831135103</v>
      </c>
      <c r="I72" s="7"/>
      <c r="J72" s="7"/>
      <c r="K72" s="10"/>
    </row>
    <row r="73" spans="1:11" ht="25" customHeight="1" x14ac:dyDescent="0.45">
      <c r="A73" s="7"/>
      <c r="B73" s="477">
        <f>'인원 입력 기능'!B72</f>
        <v>82</v>
      </c>
      <c r="C73" s="478">
        <f t="shared" si="5"/>
        <v>7</v>
      </c>
      <c r="D73" s="479">
        <f t="shared" si="8"/>
        <v>22</v>
      </c>
      <c r="E73" s="496">
        <f>'인원 입력 기능'!E72</f>
        <v>4902</v>
      </c>
      <c r="F73" s="492">
        <f t="shared" si="6"/>
        <v>1.2529906140727562E-2</v>
      </c>
      <c r="G73" s="490">
        <f>SUM($E$6:E73)</f>
        <v>308000</v>
      </c>
      <c r="H73" s="493">
        <f t="shared" si="7"/>
        <v>0.78727276445207861</v>
      </c>
      <c r="I73" s="7"/>
      <c r="J73" s="7"/>
      <c r="K73" s="10"/>
    </row>
    <row r="74" spans="1:11" ht="25" customHeight="1" x14ac:dyDescent="0.45">
      <c r="A74" s="7"/>
      <c r="B74" s="477">
        <f>'인원 입력 기능'!B73</f>
        <v>81</v>
      </c>
      <c r="C74" s="478">
        <f t="shared" si="5"/>
        <v>7</v>
      </c>
      <c r="D74" s="479">
        <f t="shared" si="8"/>
        <v>21</v>
      </c>
      <c r="E74" s="496">
        <f>'인원 입력 기능'!E73</f>
        <v>4526</v>
      </c>
      <c r="F74" s="492">
        <f t="shared" si="6"/>
        <v>1.1568819908799051E-2</v>
      </c>
      <c r="G74" s="490">
        <f>SUM($E$6:E74)</f>
        <v>312526</v>
      </c>
      <c r="H74" s="493">
        <f t="shared" si="7"/>
        <v>0.79884158436087771</v>
      </c>
      <c r="I74" s="7"/>
      <c r="J74" s="7"/>
      <c r="K74" s="10"/>
    </row>
    <row r="75" spans="1:11" ht="25" customHeight="1" x14ac:dyDescent="0.45">
      <c r="A75" s="7"/>
      <c r="B75" s="477">
        <f>'인원 입력 기능'!B74</f>
        <v>80</v>
      </c>
      <c r="C75" s="478">
        <f t="shared" si="5"/>
        <v>7</v>
      </c>
      <c r="D75" s="479">
        <f t="shared" si="8"/>
        <v>20</v>
      </c>
      <c r="E75" s="496">
        <f>'인원 입력 기능'!E74</f>
        <v>4732</v>
      </c>
      <c r="F75" s="492">
        <f t="shared" si="6"/>
        <v>1.2095372472036481E-2</v>
      </c>
      <c r="G75" s="490">
        <f>SUM($E$6:E75)</f>
        <v>317258</v>
      </c>
      <c r="H75" s="493">
        <f t="shared" si="7"/>
        <v>0.81093695683291411</v>
      </c>
      <c r="I75" s="7"/>
      <c r="J75" s="7"/>
      <c r="K75" s="10"/>
    </row>
    <row r="76" spans="1:11" ht="25" customHeight="1" x14ac:dyDescent="0.45">
      <c r="A76" s="7"/>
      <c r="B76" s="477">
        <f>'인원 입력 기능'!B75</f>
        <v>79</v>
      </c>
      <c r="C76" s="478">
        <f t="shared" si="5"/>
        <v>7</v>
      </c>
      <c r="D76" s="479">
        <f t="shared" si="8"/>
        <v>18</v>
      </c>
      <c r="E76" s="496">
        <f>'인원 입력 기능'!E75</f>
        <v>4658</v>
      </c>
      <c r="F76" s="492">
        <f t="shared" si="6"/>
        <v>1.1906222522135657E-2</v>
      </c>
      <c r="G76" s="490">
        <f>SUM($E$6:E76)</f>
        <v>321916</v>
      </c>
      <c r="H76" s="493">
        <f t="shared" si="7"/>
        <v>0.8228431793550498</v>
      </c>
      <c r="I76" s="7"/>
      <c r="J76" s="7"/>
      <c r="K76" s="10"/>
    </row>
    <row r="77" spans="1:11" ht="25" customHeight="1" x14ac:dyDescent="0.45">
      <c r="A77" s="7"/>
      <c r="B77" s="477">
        <f>'인원 입력 기능'!B76</f>
        <v>78</v>
      </c>
      <c r="C77" s="478">
        <f t="shared" si="5"/>
        <v>7</v>
      </c>
      <c r="D77" s="479">
        <f t="shared" si="8"/>
        <v>17</v>
      </c>
      <c r="E77" s="496">
        <f>'인원 입력 기능'!E76</f>
        <v>4325</v>
      </c>
      <c r="F77" s="492">
        <f t="shared" si="6"/>
        <v>1.1055047747581948E-2</v>
      </c>
      <c r="G77" s="490">
        <f>SUM($E$6:E77)</f>
        <v>326241</v>
      </c>
      <c r="H77" s="493">
        <f t="shared" si="7"/>
        <v>0.83389822710263173</v>
      </c>
      <c r="I77" s="7"/>
      <c r="J77" s="7"/>
      <c r="K77" s="10"/>
    </row>
    <row r="78" spans="1:11" ht="25" customHeight="1" x14ac:dyDescent="0.45">
      <c r="A78" s="7"/>
      <c r="B78" s="477">
        <f>'인원 입력 기능'!B77</f>
        <v>77</v>
      </c>
      <c r="C78" s="478">
        <f t="shared" si="5"/>
        <v>7</v>
      </c>
      <c r="D78" s="479">
        <f t="shared" si="8"/>
        <v>16</v>
      </c>
      <c r="E78" s="496">
        <f>'인원 입력 기능'!E77</f>
        <v>4574</v>
      </c>
      <c r="F78" s="492">
        <f t="shared" si="6"/>
        <v>1.169151176819418E-2</v>
      </c>
      <c r="G78" s="490">
        <f>SUM($E$6:E78)</f>
        <v>330815</v>
      </c>
      <c r="H78" s="493">
        <f t="shared" si="7"/>
        <v>0.84558973887082589</v>
      </c>
      <c r="I78" s="7"/>
      <c r="J78" s="7"/>
      <c r="K78" s="10"/>
    </row>
    <row r="79" spans="1:11" ht="25" customHeight="1" x14ac:dyDescent="0.45">
      <c r="A79" s="7"/>
      <c r="B79" s="477">
        <f>'인원 입력 기능'!B78</f>
        <v>76</v>
      </c>
      <c r="C79" s="478">
        <f t="shared" si="5"/>
        <v>7</v>
      </c>
      <c r="D79" s="479">
        <f t="shared" si="8"/>
        <v>15</v>
      </c>
      <c r="E79" s="496">
        <f>'인원 입력 기능'!E78</f>
        <v>3963</v>
      </c>
      <c r="F79" s="492">
        <f t="shared" si="6"/>
        <v>1.0129746641310349E-2</v>
      </c>
      <c r="G79" s="490">
        <f>SUM($E$6:E79)</f>
        <v>334778</v>
      </c>
      <c r="H79" s="493">
        <f t="shared" si="7"/>
        <v>0.85571948551213628</v>
      </c>
      <c r="I79" s="7"/>
      <c r="J79" s="7"/>
      <c r="K79" s="10"/>
    </row>
    <row r="80" spans="1:11" ht="25" customHeight="1" x14ac:dyDescent="0.45">
      <c r="A80" s="7"/>
      <c r="B80" s="477">
        <f>'인원 입력 기능'!B79</f>
        <v>75</v>
      </c>
      <c r="C80" s="478">
        <f t="shared" si="5"/>
        <v>7</v>
      </c>
      <c r="D80" s="479">
        <f t="shared" si="8"/>
        <v>14</v>
      </c>
      <c r="E80" s="496">
        <f>'인원 입력 기능'!E79</f>
        <v>4263</v>
      </c>
      <c r="F80" s="492">
        <f t="shared" si="6"/>
        <v>1.0896570762529907E-2</v>
      </c>
      <c r="G80" s="490">
        <f>SUM($E$6:E80)</f>
        <v>339041</v>
      </c>
      <c r="H80" s="493">
        <f t="shared" si="7"/>
        <v>0.8666160562746662</v>
      </c>
      <c r="I80" s="7"/>
      <c r="J80" s="7"/>
      <c r="K80" s="10"/>
    </row>
    <row r="81" spans="1:11" ht="25" customHeight="1" x14ac:dyDescent="0.45">
      <c r="A81" s="7"/>
      <c r="B81" s="477">
        <f>'인원 입력 기능'!B80</f>
        <v>74</v>
      </c>
      <c r="C81" s="478">
        <f t="shared" si="5"/>
        <v>7</v>
      </c>
      <c r="D81" s="479">
        <f t="shared" si="8"/>
        <v>13</v>
      </c>
      <c r="E81" s="496">
        <f>'인원 입력 기능'!E80</f>
        <v>4039</v>
      </c>
      <c r="F81" s="492">
        <f t="shared" si="6"/>
        <v>1.0324008752019304E-2</v>
      </c>
      <c r="G81" s="490">
        <f>SUM($E$6:E81)</f>
        <v>343080</v>
      </c>
      <c r="H81" s="493">
        <f t="shared" si="7"/>
        <v>0.87694006502668553</v>
      </c>
      <c r="I81" s="7"/>
      <c r="J81" s="7"/>
      <c r="K81" s="10"/>
    </row>
    <row r="82" spans="1:11" ht="25" customHeight="1" x14ac:dyDescent="0.45">
      <c r="A82" s="7"/>
      <c r="B82" s="477">
        <f>'인원 입력 기능'!B81</f>
        <v>73</v>
      </c>
      <c r="C82" s="478">
        <f t="shared" si="5"/>
        <v>7</v>
      </c>
      <c r="D82" s="479">
        <f t="shared" si="8"/>
        <v>12</v>
      </c>
      <c r="E82" s="496">
        <f>'인원 입력 기능'!E81</f>
        <v>4420</v>
      </c>
      <c r="F82" s="492">
        <f t="shared" si="6"/>
        <v>1.1297875385968142E-2</v>
      </c>
      <c r="G82" s="490">
        <f>SUM($E$6:E82)</f>
        <v>347500</v>
      </c>
      <c r="H82" s="493">
        <f t="shared" si="7"/>
        <v>0.88823794041265358</v>
      </c>
      <c r="I82" s="7"/>
      <c r="J82" s="7"/>
      <c r="K82" s="10"/>
    </row>
    <row r="83" spans="1:11" ht="25" customHeight="1" x14ac:dyDescent="0.45">
      <c r="A83" s="7"/>
      <c r="B83" s="477">
        <f>'인원 입력 기능'!B82</f>
        <v>72</v>
      </c>
      <c r="C83" s="478">
        <f t="shared" si="5"/>
        <v>7</v>
      </c>
      <c r="D83" s="479">
        <f t="shared" si="8"/>
        <v>11</v>
      </c>
      <c r="E83" s="496">
        <f>'인원 입력 기능'!E82</f>
        <v>3928</v>
      </c>
      <c r="F83" s="492">
        <f t="shared" si="6"/>
        <v>1.0040283827168067E-2</v>
      </c>
      <c r="G83" s="490">
        <f>SUM($E$6:E83)</f>
        <v>351428</v>
      </c>
      <c r="H83" s="493">
        <f t="shared" si="7"/>
        <v>0.89827822423982173</v>
      </c>
      <c r="I83" s="7"/>
      <c r="J83" s="7"/>
      <c r="K83" s="10"/>
    </row>
    <row r="84" spans="1:11" ht="25" customHeight="1" x14ac:dyDescent="0.45">
      <c r="A84" s="7"/>
      <c r="B84" s="477">
        <f>'인원 입력 기능'!B83</f>
        <v>71</v>
      </c>
      <c r="C84" s="478">
        <f t="shared" si="5"/>
        <v>8</v>
      </c>
      <c r="D84" s="479">
        <f t="shared" si="8"/>
        <v>10</v>
      </c>
      <c r="E84" s="496">
        <f>'인원 입력 기능'!E83</f>
        <v>4795</v>
      </c>
      <c r="F84" s="492">
        <f t="shared" si="6"/>
        <v>1.2256405537492587E-2</v>
      </c>
      <c r="G84" s="490">
        <f>SUM($E$6:E84)</f>
        <v>356223</v>
      </c>
      <c r="H84" s="493">
        <f t="shared" si="7"/>
        <v>0.91053462977731425</v>
      </c>
      <c r="I84" s="7"/>
      <c r="J84" s="7"/>
      <c r="K84" s="10"/>
    </row>
    <row r="85" spans="1:11" ht="25" customHeight="1" x14ac:dyDescent="0.45">
      <c r="A85" s="7"/>
      <c r="B85" s="477">
        <f>'인원 입력 기능'!B84</f>
        <v>70</v>
      </c>
      <c r="C85" s="478">
        <f t="shared" si="5"/>
        <v>8</v>
      </c>
      <c r="D85" s="479">
        <f t="shared" si="8"/>
        <v>8</v>
      </c>
      <c r="E85" s="496">
        <f>'인원 입력 기능'!E84</f>
        <v>3839</v>
      </c>
      <c r="F85" s="492">
        <f t="shared" si="6"/>
        <v>9.8127926712062649E-3</v>
      </c>
      <c r="G85" s="490">
        <f>SUM($E$6:E85)</f>
        <v>360062</v>
      </c>
      <c r="H85" s="493">
        <f t="shared" si="7"/>
        <v>0.92034742244852052</v>
      </c>
      <c r="I85" s="7"/>
      <c r="J85" s="7"/>
      <c r="K85" s="10"/>
    </row>
    <row r="86" spans="1:11" ht="25" customHeight="1" x14ac:dyDescent="0.45">
      <c r="A86" s="7"/>
      <c r="B86" s="477">
        <f>'인원 입력 기능'!B85</f>
        <v>69</v>
      </c>
      <c r="C86" s="478">
        <f t="shared" si="5"/>
        <v>8</v>
      </c>
      <c r="D86" s="479">
        <f t="shared" si="8"/>
        <v>7</v>
      </c>
      <c r="E86" s="496">
        <f>'인원 입력 기능'!E85</f>
        <v>5347</v>
      </c>
      <c r="F86" s="492">
        <f t="shared" si="6"/>
        <v>1.3667361920536572E-2</v>
      </c>
      <c r="G86" s="490">
        <f>SUM($E$6:E86)</f>
        <v>365409</v>
      </c>
      <c r="H86" s="493">
        <f t="shared" si="7"/>
        <v>0.93401478436905716</v>
      </c>
      <c r="I86" s="7"/>
      <c r="J86" s="7"/>
      <c r="K86" s="10"/>
    </row>
    <row r="87" spans="1:11" ht="25" customHeight="1" x14ac:dyDescent="0.45">
      <c r="A87" s="7"/>
      <c r="B87" s="477">
        <f>'인원 입력 기능'!B86</f>
        <v>68</v>
      </c>
      <c r="C87" s="478">
        <f t="shared" si="5"/>
        <v>8</v>
      </c>
      <c r="D87" s="479">
        <f t="shared" si="8"/>
        <v>6</v>
      </c>
      <c r="E87" s="496">
        <f>'인원 입력 기능'!E86</f>
        <v>5386</v>
      </c>
      <c r="F87" s="492">
        <f t="shared" si="6"/>
        <v>1.3767049056295114E-2</v>
      </c>
      <c r="G87" s="490">
        <f>SUM($E$6:E87)</f>
        <v>370795</v>
      </c>
      <c r="H87" s="493">
        <f t="shared" si="7"/>
        <v>0.94778183342535227</v>
      </c>
      <c r="I87" s="7"/>
      <c r="J87" s="7"/>
      <c r="K87" s="10"/>
    </row>
    <row r="88" spans="1:11" ht="25" customHeight="1" x14ac:dyDescent="0.45">
      <c r="A88" s="7"/>
      <c r="B88" s="477">
        <f>'인원 입력 기능'!B87</f>
        <v>67</v>
      </c>
      <c r="C88" s="478">
        <f t="shared" si="5"/>
        <v>8</v>
      </c>
      <c r="D88" s="479">
        <f t="shared" si="8"/>
        <v>5</v>
      </c>
      <c r="E88" s="496">
        <f>'인원 입력 기능'!E87</f>
        <v>2708</v>
      </c>
      <c r="F88" s="492">
        <f t="shared" si="6"/>
        <v>6.9218657342085353E-3</v>
      </c>
      <c r="G88" s="490">
        <f>SUM($E$6:E88)</f>
        <v>373503</v>
      </c>
      <c r="H88" s="493">
        <f t="shared" si="7"/>
        <v>0.95470369915956077</v>
      </c>
      <c r="I88" s="7"/>
      <c r="J88" s="7"/>
      <c r="K88" s="10"/>
    </row>
    <row r="89" spans="1:11" ht="25" customHeight="1" x14ac:dyDescent="0.45">
      <c r="A89" s="7"/>
      <c r="B89" s="477">
        <f>'인원 입력 기능'!B88</f>
        <v>66</v>
      </c>
      <c r="C89" s="478">
        <f t="shared" si="5"/>
        <v>8</v>
      </c>
      <c r="D89" s="479">
        <f t="shared" si="8"/>
        <v>4</v>
      </c>
      <c r="E89" s="496">
        <f>'인원 입력 기능'!E88</f>
        <v>6225</v>
      </c>
      <c r="F89" s="492">
        <f t="shared" si="6"/>
        <v>1.591160051530581E-2</v>
      </c>
      <c r="G89" s="490">
        <f>SUM($E$6:E89)</f>
        <v>379728</v>
      </c>
      <c r="H89" s="493">
        <f t="shared" si="7"/>
        <v>0.97061529967486659</v>
      </c>
      <c r="I89" s="7"/>
      <c r="J89" s="7"/>
      <c r="K89" s="10"/>
    </row>
    <row r="90" spans="1:11" ht="25" customHeight="1" x14ac:dyDescent="0.45">
      <c r="A90" s="7"/>
      <c r="B90" s="477">
        <f>'인원 입력 기능'!B89</f>
        <v>65</v>
      </c>
      <c r="C90" s="478">
        <f t="shared" si="5"/>
        <v>9</v>
      </c>
      <c r="D90" s="479">
        <f t="shared" si="8"/>
        <v>3</v>
      </c>
      <c r="E90" s="496">
        <f>'인원 입력 기능'!E89</f>
        <v>2729</v>
      </c>
      <c r="F90" s="492">
        <f t="shared" si="6"/>
        <v>6.975543422693904E-3</v>
      </c>
      <c r="G90" s="490">
        <f>SUM($E$6:E90)</f>
        <v>382457</v>
      </c>
      <c r="H90" s="493">
        <f t="shared" si="7"/>
        <v>0.9775908430975605</v>
      </c>
      <c r="I90" s="7"/>
      <c r="J90" s="7"/>
      <c r="K90" s="10"/>
    </row>
    <row r="91" spans="1:11" ht="25" customHeight="1" x14ac:dyDescent="0.45">
      <c r="A91" s="7"/>
      <c r="B91" s="477">
        <f>'인원 입력 기능'!B90</f>
        <v>64</v>
      </c>
      <c r="C91" s="478">
        <f t="shared" si="5"/>
        <v>9</v>
      </c>
      <c r="D91" s="479">
        <f t="shared" si="8"/>
        <v>2</v>
      </c>
      <c r="E91" s="496">
        <f>'인원 입력 기능'!E90</f>
        <v>1627</v>
      </c>
      <c r="F91" s="492">
        <f t="shared" si="6"/>
        <v>4.1587428174140644E-3</v>
      </c>
      <c r="G91" s="490">
        <f>SUM($E$6:E91)</f>
        <v>384084</v>
      </c>
      <c r="H91" s="493">
        <f t="shared" si="7"/>
        <v>0.98174958591497452</v>
      </c>
      <c r="I91" s="7"/>
      <c r="J91" s="7"/>
      <c r="K91" s="10"/>
    </row>
    <row r="92" spans="1:11" ht="25" customHeight="1" x14ac:dyDescent="0.45">
      <c r="A92" s="7"/>
      <c r="B92" s="477">
        <f>'인원 입력 기능'!B91</f>
        <v>63</v>
      </c>
      <c r="C92" s="478">
        <f t="shared" ref="C92:C106" si="9">IF(ROUND(B92,0)&gt;=$N$6,1,IF(ROUND(B92,0)&gt;=$N$7,2,IF(ROUND(B92,0)&gt;=$N$8,3,IF(ROUND(B92,0)&gt;=$N$9,4,IF(ROUND(B92,0)&gt;=$N$10,5,IF(ROUND(B92,0)&gt;=$N$11,6,IF(ROUND(B92,0)&gt;=$N$12,7,IF(ROUND(B92,0)&gt;=$N$13,8,9))))))))</f>
        <v>9</v>
      </c>
      <c r="D92" s="479">
        <f t="shared" si="8"/>
        <v>2</v>
      </c>
      <c r="E92" s="496">
        <f>'인원 입력 기능'!E91</f>
        <v>1455</v>
      </c>
      <c r="F92" s="492">
        <f t="shared" si="6"/>
        <v>3.7190969879148518E-3</v>
      </c>
      <c r="G92" s="490">
        <f>SUM($E$6:E92)</f>
        <v>385539</v>
      </c>
      <c r="H92" s="493">
        <f t="shared" si="7"/>
        <v>0.98546868290288936</v>
      </c>
      <c r="I92" s="7"/>
      <c r="J92" s="7"/>
      <c r="K92" s="10"/>
    </row>
    <row r="93" spans="1:11" ht="25" customHeight="1" x14ac:dyDescent="0.45">
      <c r="A93" s="7"/>
      <c r="B93" s="477">
        <f>'인원 입력 기능'!B92</f>
        <v>62</v>
      </c>
      <c r="C93" s="478">
        <f t="shared" si="9"/>
        <v>9</v>
      </c>
      <c r="D93" s="479">
        <f t="shared" si="8"/>
        <v>1</v>
      </c>
      <c r="E93" s="496">
        <f>'인원 입력 기능'!E92</f>
        <v>1040</v>
      </c>
      <c r="F93" s="492">
        <f t="shared" si="6"/>
        <v>2.6583236202277977E-3</v>
      </c>
      <c r="G93" s="490">
        <f>SUM($E$6:E93)</f>
        <v>386579</v>
      </c>
      <c r="H93" s="493">
        <f t="shared" si="7"/>
        <v>0.98812700652311725</v>
      </c>
      <c r="I93" s="7"/>
      <c r="J93" s="7"/>
    </row>
    <row r="94" spans="1:11" ht="25" customHeight="1" x14ac:dyDescent="0.45">
      <c r="A94" s="7"/>
      <c r="B94" s="477">
        <f>'인원 입력 기능'!B93</f>
        <v>61</v>
      </c>
      <c r="C94" s="478">
        <f t="shared" si="9"/>
        <v>9</v>
      </c>
      <c r="D94" s="479">
        <f t="shared" si="8"/>
        <v>1</v>
      </c>
      <c r="E94" s="496">
        <f>'인원 입력 기능'!E93</f>
        <v>874</v>
      </c>
      <c r="F94" s="492">
        <f t="shared" si="6"/>
        <v>2.2340142731529762E-3</v>
      </c>
      <c r="G94" s="490">
        <f>SUM($E$6:E94)</f>
        <v>387453</v>
      </c>
      <c r="H94" s="493">
        <f t="shared" si="7"/>
        <v>0.9903610207962702</v>
      </c>
      <c r="I94" s="7"/>
      <c r="J94" s="7"/>
    </row>
    <row r="95" spans="1:11" ht="25" customHeight="1" x14ac:dyDescent="0.45">
      <c r="A95" s="7"/>
      <c r="B95" s="477">
        <f>'인원 입력 기능'!B94</f>
        <v>60</v>
      </c>
      <c r="C95" s="478">
        <f t="shared" si="9"/>
        <v>9</v>
      </c>
      <c r="D95" s="479">
        <f t="shared" si="8"/>
        <v>1</v>
      </c>
      <c r="E95" s="496">
        <f>'인원 입력 기능'!E94</f>
        <v>699</v>
      </c>
      <c r="F95" s="492">
        <f t="shared" si="6"/>
        <v>1.7867002024415681E-3</v>
      </c>
      <c r="G95" s="490">
        <f>SUM($E$6:E95)</f>
        <v>388152</v>
      </c>
      <c r="H95" s="493">
        <f t="shared" si="7"/>
        <v>0.99214772099871174</v>
      </c>
      <c r="I95" s="7"/>
      <c r="J95" s="7"/>
    </row>
    <row r="96" spans="1:11" ht="25" customHeight="1" x14ac:dyDescent="0.45">
      <c r="A96" s="7"/>
      <c r="B96" s="477">
        <f>'인원 입력 기능'!B95</f>
        <v>59</v>
      </c>
      <c r="C96" s="478">
        <f t="shared" si="9"/>
        <v>9</v>
      </c>
      <c r="D96" s="479">
        <f t="shared" si="8"/>
        <v>1</v>
      </c>
      <c r="E96" s="496">
        <f>'인원 입력 기능'!E95</f>
        <v>422</v>
      </c>
      <c r="F96" s="492">
        <f t="shared" si="6"/>
        <v>1.0786659305155103E-3</v>
      </c>
      <c r="G96" s="490">
        <f>SUM($E$6:E96)</f>
        <v>388574</v>
      </c>
      <c r="H96" s="493">
        <f t="shared" si="7"/>
        <v>0.99322638692922727</v>
      </c>
      <c r="I96" s="7"/>
      <c r="J96" s="7"/>
    </row>
    <row r="97" spans="1:10" ht="25" customHeight="1" x14ac:dyDescent="0.45">
      <c r="A97" s="7"/>
      <c r="B97" s="477">
        <f>'인원 입력 기능'!B96</f>
        <v>58</v>
      </c>
      <c r="C97" s="478">
        <f t="shared" si="9"/>
        <v>9</v>
      </c>
      <c r="D97" s="479">
        <f t="shared" si="8"/>
        <v>1</v>
      </c>
      <c r="E97" s="496">
        <f>'인원 입력 기능'!E96</f>
        <v>356</v>
      </c>
      <c r="F97" s="492">
        <f t="shared" si="6"/>
        <v>9.099646238472077E-4</v>
      </c>
      <c r="G97" s="490">
        <f>SUM($E$6:E97)</f>
        <v>388930</v>
      </c>
      <c r="H97" s="493">
        <f t="shared" si="7"/>
        <v>0.99413635155307445</v>
      </c>
      <c r="I97" s="7"/>
      <c r="J97" s="7"/>
    </row>
    <row r="98" spans="1:10" ht="25" customHeight="1" x14ac:dyDescent="0.45">
      <c r="A98" s="7"/>
      <c r="B98" s="477">
        <f>'인원 입력 기능'!B97</f>
        <v>57</v>
      </c>
      <c r="C98" s="478">
        <f t="shared" si="9"/>
        <v>9</v>
      </c>
      <c r="D98" s="479">
        <f t="shared" si="8"/>
        <v>1</v>
      </c>
      <c r="E98" s="496">
        <f>'인원 입력 기능'!E97</f>
        <v>327</v>
      </c>
      <c r="F98" s="492">
        <f t="shared" si="6"/>
        <v>8.3583829212931725E-4</v>
      </c>
      <c r="G98" s="490">
        <f>SUM($E$6:E98)</f>
        <v>389257</v>
      </c>
      <c r="H98" s="493">
        <f t="shared" si="7"/>
        <v>0.99497218984520375</v>
      </c>
      <c r="I98" s="7"/>
      <c r="J98" s="7"/>
    </row>
    <row r="99" spans="1:10" ht="25" customHeight="1" x14ac:dyDescent="0.45">
      <c r="A99" s="7"/>
      <c r="B99" s="477">
        <f>'인원 입력 기능'!B98</f>
        <v>56</v>
      </c>
      <c r="C99" s="478">
        <f t="shared" si="9"/>
        <v>9</v>
      </c>
      <c r="D99" s="479">
        <f t="shared" si="8"/>
        <v>0</v>
      </c>
      <c r="E99" s="496">
        <f>'인원 입력 기능'!E98</f>
        <v>185</v>
      </c>
      <c r="F99" s="492">
        <f t="shared" si="6"/>
        <v>4.728748747520602E-4</v>
      </c>
      <c r="G99" s="490">
        <f>SUM($E$6:E99)</f>
        <v>389442</v>
      </c>
      <c r="H99" s="493">
        <f t="shared" si="7"/>
        <v>0.99544506471995586</v>
      </c>
      <c r="I99" s="7"/>
      <c r="J99" s="7"/>
    </row>
    <row r="100" spans="1:10" ht="25" customHeight="1" x14ac:dyDescent="0.45">
      <c r="A100" s="7"/>
      <c r="B100" s="477">
        <f>'인원 입력 기능'!B99</f>
        <v>55</v>
      </c>
      <c r="C100" s="478">
        <f t="shared" si="9"/>
        <v>9</v>
      </c>
      <c r="D100" s="479">
        <f t="shared" si="8"/>
        <v>0</v>
      </c>
      <c r="E100" s="496">
        <f>'인원 입력 기능'!E99</f>
        <v>161</v>
      </c>
      <c r="F100" s="492">
        <f t="shared" si="6"/>
        <v>4.1152894505449563E-4</v>
      </c>
      <c r="G100" s="490">
        <f>SUM($E$6:E100)</f>
        <v>389603</v>
      </c>
      <c r="H100" s="493">
        <f t="shared" si="7"/>
        <v>0.99585659366501034</v>
      </c>
      <c r="I100" s="7"/>
      <c r="J100" s="7"/>
    </row>
    <row r="101" spans="1:10" ht="25" customHeight="1" x14ac:dyDescent="0.45">
      <c r="A101" s="7"/>
      <c r="B101" s="477">
        <f>'인원 입력 기능'!B100</f>
        <v>54</v>
      </c>
      <c r="C101" s="478">
        <f t="shared" si="9"/>
        <v>9</v>
      </c>
      <c r="D101" s="479">
        <f t="shared" si="8"/>
        <v>0</v>
      </c>
      <c r="E101" s="496">
        <f>'인원 입력 기능'!E100</f>
        <v>98</v>
      </c>
      <c r="F101" s="492">
        <f t="shared" si="6"/>
        <v>2.5049587959838864E-4</v>
      </c>
      <c r="G101" s="490">
        <f>SUM($E$6:E101)</f>
        <v>389701</v>
      </c>
      <c r="H101" s="493">
        <f t="shared" si="7"/>
        <v>0.99610708954460869</v>
      </c>
      <c r="I101" s="7"/>
      <c r="J101" s="7"/>
    </row>
    <row r="102" spans="1:10" ht="25" customHeight="1" x14ac:dyDescent="0.45">
      <c r="A102" s="7"/>
      <c r="B102" s="477">
        <f>'인원 입력 기능'!B101</f>
        <v>53</v>
      </c>
      <c r="C102" s="478">
        <f t="shared" si="9"/>
        <v>9</v>
      </c>
      <c r="D102" s="479">
        <f t="shared" si="8"/>
        <v>0</v>
      </c>
      <c r="E102" s="496">
        <f>'인원 입력 기능'!E101</f>
        <v>94</v>
      </c>
      <c r="F102" s="492">
        <f t="shared" si="6"/>
        <v>2.4027155798212789E-4</v>
      </c>
      <c r="G102" s="490">
        <f>SUM($E$6:E102)</f>
        <v>389795</v>
      </c>
      <c r="H102" s="493">
        <f t="shared" si="7"/>
        <v>0.99634736110259081</v>
      </c>
      <c r="I102" s="7"/>
      <c r="J102" s="7"/>
    </row>
    <row r="103" spans="1:10" ht="25" customHeight="1" x14ac:dyDescent="0.45">
      <c r="A103" s="7"/>
      <c r="B103" s="477">
        <f>'인원 입력 기능'!B102</f>
        <v>52</v>
      </c>
      <c r="C103" s="478">
        <f t="shared" si="9"/>
        <v>9</v>
      </c>
      <c r="D103" s="479">
        <f t="shared" si="8"/>
        <v>0</v>
      </c>
      <c r="E103" s="496">
        <f>'인원 입력 기능'!E102</f>
        <v>97</v>
      </c>
      <c r="F103" s="492">
        <f t="shared" si="6"/>
        <v>2.4793979919432343E-4</v>
      </c>
      <c r="G103" s="490">
        <f>SUM($E$6:E103)</f>
        <v>389892</v>
      </c>
      <c r="H103" s="493">
        <f t="shared" si="7"/>
        <v>0.99659530090178516</v>
      </c>
      <c r="I103" s="7"/>
      <c r="J103" s="7"/>
    </row>
    <row r="104" spans="1:10" ht="25" customHeight="1" x14ac:dyDescent="0.45">
      <c r="A104" s="7"/>
      <c r="B104" s="477">
        <f>'인원 입력 기능'!B103</f>
        <v>51</v>
      </c>
      <c r="C104" s="478">
        <f t="shared" si="9"/>
        <v>9</v>
      </c>
      <c r="D104" s="479">
        <f t="shared" si="8"/>
        <v>0</v>
      </c>
      <c r="E104" s="496">
        <f>'인원 입력 기능'!E103</f>
        <v>28</v>
      </c>
      <c r="F104" s="492">
        <f t="shared" si="6"/>
        <v>7.1570251313825322E-5</v>
      </c>
      <c r="G104" s="490">
        <f>SUM($E$6:E104)</f>
        <v>389920</v>
      </c>
      <c r="H104" s="493">
        <f t="shared" si="7"/>
        <v>0.99666687115309904</v>
      </c>
      <c r="I104" s="7"/>
      <c r="J104" s="7"/>
    </row>
    <row r="105" spans="1:10" ht="25" customHeight="1" x14ac:dyDescent="0.45">
      <c r="A105" s="7"/>
      <c r="B105" s="477">
        <f>'인원 입력 기능'!B104</f>
        <v>50</v>
      </c>
      <c r="C105" s="478">
        <f t="shared" si="9"/>
        <v>9</v>
      </c>
      <c r="D105" s="479">
        <f t="shared" si="8"/>
        <v>0</v>
      </c>
      <c r="E105" s="496">
        <f>'인원 입력 기능'!E104</f>
        <v>418</v>
      </c>
      <c r="F105" s="492">
        <f t="shared" si="6"/>
        <v>1.0684416088992494E-3</v>
      </c>
      <c r="G105" s="490">
        <f>SUM($E$6:E105)</f>
        <v>390338</v>
      </c>
      <c r="H105" s="493">
        <f t="shared" si="7"/>
        <v>0.99773531276199823</v>
      </c>
      <c r="I105" s="7"/>
      <c r="J105" s="7"/>
    </row>
    <row r="106" spans="1:10" ht="25" customHeight="1" thickBot="1" x14ac:dyDescent="0.5">
      <c r="A106" s="7"/>
      <c r="B106" s="497">
        <f>'인원 입력 기능'!B105</f>
        <v>48</v>
      </c>
      <c r="C106" s="498">
        <f t="shared" si="9"/>
        <v>9</v>
      </c>
      <c r="D106" s="499">
        <f t="shared" si="8"/>
        <v>0</v>
      </c>
      <c r="E106" s="500">
        <f>'인원 입력 기능'!E105</f>
        <v>886</v>
      </c>
      <c r="F106" s="501">
        <f t="shared" si="6"/>
        <v>2.2646872380017585E-3</v>
      </c>
      <c r="G106" s="502">
        <f>SUM($E$6:E106)</f>
        <v>391224</v>
      </c>
      <c r="H106" s="503">
        <f t="shared" si="7"/>
        <v>1</v>
      </c>
      <c r="I106" s="7"/>
      <c r="J106" s="7"/>
    </row>
    <row r="107" spans="1:10" ht="21" hidden="1" customHeight="1" x14ac:dyDescent="0.45">
      <c r="A107" s="7"/>
      <c r="B107" s="243">
        <f>'인원 입력 기능'!B106</f>
        <v>0</v>
      </c>
      <c r="C107" s="209">
        <f t="shared" ref="C107" si="10">IF(ROUND(B107,0)&gt;=$N$6,1,IF(ROUND(B107,0)&gt;=$N$7,2,IF(ROUND(B107,0)&gt;=$N$8,3,IF(ROUND(B107,0)&gt;=$N$9,4,IF(ROUND(B107,0)&gt;=$N$10,5,IF(ROUND(B107,0)&gt;=$N$11,6,IF(ROUND(B107,0)&gt;=$N$12,7,IF(ROUND(B107,0)&gt;=$N$13,8,9))))))))</f>
        <v>9</v>
      </c>
      <c r="D107" s="364">
        <f t="shared" si="8"/>
        <v>0</v>
      </c>
      <c r="E107" s="165">
        <f>'인원 입력 기능'!E106</f>
        <v>0</v>
      </c>
      <c r="F107" s="492">
        <f t="shared" si="6"/>
        <v>0</v>
      </c>
      <c r="G107" s="491">
        <f>SUM($E$6:E107)</f>
        <v>391224</v>
      </c>
      <c r="H107" s="493">
        <f t="shared" si="7"/>
        <v>1</v>
      </c>
      <c r="I107" s="7"/>
      <c r="J107" s="7"/>
    </row>
    <row r="108" spans="1:10" ht="21" hidden="1" customHeight="1" x14ac:dyDescent="0.45">
      <c r="A108" s="7"/>
      <c r="B108" s="240">
        <f>'인원 입력 기능'!B107</f>
        <v>0</v>
      </c>
      <c r="C108" s="195">
        <f t="shared" ref="C108:C110" si="11">IF(ROUND(B108,0)&gt;=$N$6,1,IF(ROUND(B108,0)&gt;=$N$7,2,IF(ROUND(B108,0)&gt;=$N$8,3,IF(ROUND(B108,0)&gt;=$N$9,4,IF(ROUND(B108,0)&gt;=$N$10,5,IF(ROUND(B108,0)&gt;=$N$11,6,IF(ROUND(B108,0)&gt;=$N$12,7,IF(ROUND(B108,0)&gt;=$N$13,8,9))))))))</f>
        <v>9</v>
      </c>
      <c r="D108" s="244">
        <f t="shared" si="8"/>
        <v>0</v>
      </c>
      <c r="E108" s="166">
        <f>'인원 입력 기능'!E107</f>
        <v>0</v>
      </c>
      <c r="F108" s="492">
        <f t="shared" si="6"/>
        <v>0</v>
      </c>
      <c r="G108" s="4">
        <f>SUM($E$6:E108)</f>
        <v>391224</v>
      </c>
      <c r="H108" s="493">
        <f t="shared" si="7"/>
        <v>1</v>
      </c>
      <c r="I108" s="7"/>
      <c r="J108" s="7"/>
    </row>
    <row r="109" spans="1:10" ht="21" hidden="1" customHeight="1" x14ac:dyDescent="0.45">
      <c r="A109" s="7"/>
      <c r="B109" s="240">
        <f>'인원 입력 기능'!B108</f>
        <v>0</v>
      </c>
      <c r="C109" s="195">
        <f t="shared" si="11"/>
        <v>9</v>
      </c>
      <c r="D109" s="244">
        <f t="shared" si="8"/>
        <v>0</v>
      </c>
      <c r="E109" s="166">
        <f>'인원 입력 기능'!E108</f>
        <v>0</v>
      </c>
      <c r="F109" s="492">
        <f t="shared" si="6"/>
        <v>0</v>
      </c>
      <c r="G109" s="4">
        <f>SUM($E$6:E109)</f>
        <v>391224</v>
      </c>
      <c r="H109" s="493">
        <f t="shared" si="7"/>
        <v>1</v>
      </c>
      <c r="I109" s="7"/>
      <c r="J109" s="7"/>
    </row>
    <row r="110" spans="1:10" ht="21" hidden="1" customHeight="1" x14ac:dyDescent="0.45">
      <c r="A110" s="7"/>
      <c r="B110" s="240">
        <f>'인원 입력 기능'!B109</f>
        <v>0</v>
      </c>
      <c r="C110" s="195">
        <f t="shared" si="11"/>
        <v>9</v>
      </c>
      <c r="D110" s="244">
        <f t="shared" si="8"/>
        <v>0</v>
      </c>
      <c r="E110" s="166">
        <f>'인원 입력 기능'!E109</f>
        <v>0</v>
      </c>
      <c r="F110" s="492">
        <f t="shared" si="6"/>
        <v>0</v>
      </c>
      <c r="G110" s="4">
        <f>SUM($E$6:E110)</f>
        <v>391224</v>
      </c>
      <c r="H110" s="493">
        <f t="shared" si="7"/>
        <v>1</v>
      </c>
      <c r="I110" s="7"/>
      <c r="J110" s="7"/>
    </row>
    <row r="111" spans="1:10" ht="21" hidden="1" customHeight="1" x14ac:dyDescent="0.45">
      <c r="A111" s="7"/>
      <c r="B111" s="240">
        <f>'인원 입력 기능'!B110</f>
        <v>0</v>
      </c>
      <c r="C111" s="195">
        <f t="shared" ref="C111:C115" si="12">IF(ROUND(B111,0)&gt;=$N$6,1,IF(ROUND(B111,0)&gt;=$N$7,2,IF(ROUND(B111,0)&gt;=$N$8,3,IF(ROUND(B111,0)&gt;=$N$9,4,IF(ROUND(B111,0)&gt;=$N$10,5,IF(ROUND(B111,0)&gt;=$N$11,6,IF(ROUND(B111,0)&gt;=$N$12,7,IF(ROUND(B111,0)&gt;=$N$13,8,9))))))))</f>
        <v>9</v>
      </c>
      <c r="D111" s="244">
        <f t="shared" si="8"/>
        <v>0</v>
      </c>
      <c r="E111" s="166">
        <f>'인원 입력 기능'!E110</f>
        <v>0</v>
      </c>
      <c r="F111" s="492">
        <f t="shared" si="6"/>
        <v>0</v>
      </c>
      <c r="G111" s="4">
        <f>SUM($E$6:E111)</f>
        <v>391224</v>
      </c>
      <c r="H111" s="493">
        <f t="shared" si="7"/>
        <v>1</v>
      </c>
      <c r="I111" s="7"/>
      <c r="J111" s="7"/>
    </row>
    <row r="112" spans="1:10" ht="21" hidden="1" customHeight="1" x14ac:dyDescent="0.45">
      <c r="A112" s="7"/>
      <c r="B112" s="240">
        <f>'인원 입력 기능'!B111</f>
        <v>0</v>
      </c>
      <c r="C112" s="195">
        <f t="shared" si="12"/>
        <v>9</v>
      </c>
      <c r="D112" s="244">
        <f t="shared" si="8"/>
        <v>0</v>
      </c>
      <c r="E112" s="166">
        <f>'인원 입력 기능'!E111</f>
        <v>0</v>
      </c>
      <c r="F112" s="492">
        <f t="shared" si="6"/>
        <v>0</v>
      </c>
      <c r="G112" s="4">
        <f>SUM($E$6:E112)</f>
        <v>391224</v>
      </c>
      <c r="H112" s="493">
        <f t="shared" si="7"/>
        <v>1</v>
      </c>
      <c r="I112" s="7"/>
      <c r="J112" s="7"/>
    </row>
    <row r="113" spans="1:10" ht="21" hidden="1" customHeight="1" x14ac:dyDescent="0.45">
      <c r="A113" s="7"/>
      <c r="B113" s="240">
        <f>'인원 입력 기능'!B112</f>
        <v>0</v>
      </c>
      <c r="C113" s="195">
        <f t="shared" si="12"/>
        <v>9</v>
      </c>
      <c r="D113" s="244">
        <f t="shared" si="8"/>
        <v>0</v>
      </c>
      <c r="E113" s="166">
        <f>'인원 입력 기능'!E112</f>
        <v>0</v>
      </c>
      <c r="F113" s="492">
        <f t="shared" si="6"/>
        <v>0</v>
      </c>
      <c r="G113" s="4">
        <f>SUM($E$6:E113)</f>
        <v>391224</v>
      </c>
      <c r="H113" s="493">
        <f t="shared" si="7"/>
        <v>1</v>
      </c>
      <c r="I113" s="7"/>
      <c r="J113" s="7"/>
    </row>
    <row r="114" spans="1:10" ht="21" hidden="1" customHeight="1" x14ac:dyDescent="0.45">
      <c r="A114" s="7"/>
      <c r="B114" s="240">
        <f>'인원 입력 기능'!B113</f>
        <v>0</v>
      </c>
      <c r="C114" s="195">
        <f t="shared" si="12"/>
        <v>9</v>
      </c>
      <c r="D114" s="244">
        <f t="shared" si="8"/>
        <v>0</v>
      </c>
      <c r="E114" s="166">
        <f>'인원 입력 기능'!E113</f>
        <v>0</v>
      </c>
      <c r="F114" s="492">
        <f t="shared" si="6"/>
        <v>0</v>
      </c>
      <c r="G114" s="4">
        <f>SUM($E$6:E114)</f>
        <v>391224</v>
      </c>
      <c r="H114" s="493">
        <f t="shared" si="7"/>
        <v>1</v>
      </c>
      <c r="I114" s="7"/>
      <c r="J114" s="7"/>
    </row>
    <row r="115" spans="1:10" ht="21" hidden="1" customHeight="1" x14ac:dyDescent="0.45">
      <c r="A115" s="7"/>
      <c r="B115" s="240">
        <f>'인원 입력 기능'!B114</f>
        <v>0</v>
      </c>
      <c r="C115" s="195">
        <f t="shared" si="12"/>
        <v>9</v>
      </c>
      <c r="D115" s="244">
        <f t="shared" si="8"/>
        <v>0</v>
      </c>
      <c r="E115" s="166">
        <f>'인원 입력 기능'!E114</f>
        <v>0</v>
      </c>
      <c r="F115" s="492">
        <f t="shared" si="6"/>
        <v>0</v>
      </c>
      <c r="G115" s="4">
        <f>SUM($E$6:E115)</f>
        <v>391224</v>
      </c>
      <c r="H115" s="493">
        <f t="shared" si="7"/>
        <v>1</v>
      </c>
      <c r="I115" s="7"/>
      <c r="J115" s="7"/>
    </row>
    <row r="116" spans="1:10" ht="21" hidden="1" customHeight="1" x14ac:dyDescent="0.45">
      <c r="A116" s="7"/>
      <c r="B116" s="240">
        <f>'인원 입력 기능'!B115</f>
        <v>0</v>
      </c>
      <c r="C116" s="195">
        <f t="shared" ref="C116:C140" si="13">IF(ROUND(B116,0)&gt;=$N$6,1,IF(ROUND(B116,0)&gt;=$N$7,2,IF(ROUND(B116,0)&gt;=$N$8,3,IF(ROUND(B116,0)&gt;=$N$9,4,IF(ROUND(B116,0)&gt;=$N$10,5,IF(ROUND(B116,0)&gt;=$N$11,6,IF(ROUND(B116,0)&gt;=$N$12,7,IF(ROUND(B116,0)&gt;=$N$13,8,9))))))))</f>
        <v>9</v>
      </c>
      <c r="D116" s="244">
        <f t="shared" si="8"/>
        <v>0</v>
      </c>
      <c r="E116" s="166">
        <f>'인원 입력 기능'!E115</f>
        <v>0</v>
      </c>
      <c r="F116" s="492">
        <f t="shared" si="6"/>
        <v>0</v>
      </c>
      <c r="G116" s="4">
        <f>SUM($E$6:E116)</f>
        <v>391224</v>
      </c>
      <c r="H116" s="493">
        <f t="shared" si="7"/>
        <v>1</v>
      </c>
      <c r="I116" s="7"/>
      <c r="J116" s="7"/>
    </row>
    <row r="117" spans="1:10" ht="21" hidden="1" customHeight="1" thickBot="1" x14ac:dyDescent="0.5">
      <c r="A117" s="7"/>
      <c r="B117" s="240">
        <f>'인원 입력 기능'!B116</f>
        <v>0</v>
      </c>
      <c r="C117" s="195">
        <f t="shared" si="13"/>
        <v>9</v>
      </c>
      <c r="D117" s="244">
        <f t="shared" si="8"/>
        <v>0</v>
      </c>
      <c r="E117" s="167">
        <f>'인원 입력 기능'!E116</f>
        <v>0</v>
      </c>
      <c r="F117" s="492">
        <f t="shared" si="6"/>
        <v>0</v>
      </c>
      <c r="G117" s="117">
        <f>SUM($E$6:E117)</f>
        <v>391224</v>
      </c>
      <c r="H117" s="493">
        <f t="shared" si="7"/>
        <v>1</v>
      </c>
      <c r="I117" s="7"/>
      <c r="J117" s="7"/>
    </row>
    <row r="118" spans="1:10" ht="21" hidden="1" customHeight="1" x14ac:dyDescent="0.45">
      <c r="A118" s="7"/>
      <c r="B118" s="240">
        <f>'인원 입력 기능'!B117</f>
        <v>0</v>
      </c>
      <c r="C118" s="195">
        <f t="shared" si="13"/>
        <v>9</v>
      </c>
      <c r="D118" s="244">
        <f t="shared" si="8"/>
        <v>50</v>
      </c>
      <c r="E118" s="7"/>
      <c r="F118" s="7"/>
      <c r="G118" s="7"/>
      <c r="H118" s="7"/>
      <c r="I118" s="7"/>
      <c r="J118" s="7"/>
    </row>
    <row r="119" spans="1:10" ht="21" hidden="1" customHeight="1" x14ac:dyDescent="0.45">
      <c r="A119" s="7"/>
      <c r="B119" s="240">
        <f>'인원 입력 기능'!B118</f>
        <v>0</v>
      </c>
      <c r="C119" s="195">
        <f t="shared" si="13"/>
        <v>9</v>
      </c>
      <c r="D119" s="244">
        <f t="shared" si="8"/>
        <v>100</v>
      </c>
      <c r="E119" s="7"/>
      <c r="F119" s="7"/>
      <c r="G119" s="7"/>
      <c r="H119" s="7"/>
      <c r="I119" s="7"/>
      <c r="J119" s="7"/>
    </row>
    <row r="120" spans="1:10" ht="21" hidden="1" customHeight="1" x14ac:dyDescent="0.45">
      <c r="A120" s="7"/>
      <c r="B120" s="240">
        <f>'인원 입력 기능'!B119</f>
        <v>0</v>
      </c>
      <c r="C120" s="195">
        <f t="shared" si="13"/>
        <v>9</v>
      </c>
      <c r="D120" s="244">
        <f t="shared" si="8"/>
        <v>100</v>
      </c>
      <c r="E120" s="7"/>
      <c r="F120" s="7"/>
      <c r="G120" s="7"/>
      <c r="H120" s="7"/>
      <c r="I120" s="7"/>
      <c r="J120" s="7"/>
    </row>
    <row r="121" spans="1:10" ht="21" hidden="1" customHeight="1" x14ac:dyDescent="0.45">
      <c r="A121" s="7"/>
      <c r="B121" s="240">
        <f>'인원 입력 기능'!B120</f>
        <v>0</v>
      </c>
      <c r="C121" s="195">
        <f t="shared" si="13"/>
        <v>9</v>
      </c>
      <c r="D121" s="244">
        <f t="shared" si="8"/>
        <v>100</v>
      </c>
      <c r="E121" s="7"/>
      <c r="F121" s="7"/>
      <c r="G121" s="7"/>
      <c r="H121" s="7"/>
      <c r="I121" s="7"/>
      <c r="J121" s="7"/>
    </row>
    <row r="122" spans="1:10" ht="21" hidden="1" customHeight="1" x14ac:dyDescent="0.45">
      <c r="B122" s="240">
        <f>'인원 입력 기능'!B121</f>
        <v>0</v>
      </c>
      <c r="C122" s="195">
        <f t="shared" si="13"/>
        <v>9</v>
      </c>
      <c r="D122" s="244">
        <f t="shared" si="8"/>
        <v>100</v>
      </c>
    </row>
    <row r="123" spans="1:10" ht="21" hidden="1" customHeight="1" x14ac:dyDescent="0.45">
      <c r="B123" s="240">
        <f>'인원 입력 기능'!B122</f>
        <v>0</v>
      </c>
      <c r="C123" s="195">
        <f t="shared" si="13"/>
        <v>9</v>
      </c>
      <c r="D123" s="244">
        <f t="shared" si="8"/>
        <v>100</v>
      </c>
    </row>
    <row r="124" spans="1:10" ht="21" hidden="1" customHeight="1" x14ac:dyDescent="0.45">
      <c r="B124" s="240">
        <f>'인원 입력 기능'!B123</f>
        <v>0</v>
      </c>
      <c r="C124" s="195">
        <f t="shared" si="13"/>
        <v>9</v>
      </c>
      <c r="D124" s="244">
        <f t="shared" si="8"/>
        <v>100</v>
      </c>
    </row>
    <row r="125" spans="1:10" ht="21" hidden="1" customHeight="1" x14ac:dyDescent="0.45">
      <c r="B125" s="240">
        <f>'인원 입력 기능'!B124</f>
        <v>0</v>
      </c>
      <c r="C125" s="195">
        <f t="shared" si="13"/>
        <v>9</v>
      </c>
      <c r="D125" s="244">
        <f t="shared" si="8"/>
        <v>100</v>
      </c>
    </row>
    <row r="126" spans="1:10" ht="21" hidden="1" customHeight="1" x14ac:dyDescent="0.45">
      <c r="B126" s="240">
        <f>'인원 입력 기능'!B125</f>
        <v>0</v>
      </c>
      <c r="C126" s="195">
        <f t="shared" si="13"/>
        <v>9</v>
      </c>
      <c r="D126" s="244">
        <f t="shared" si="8"/>
        <v>100</v>
      </c>
    </row>
    <row r="127" spans="1:10" ht="21" hidden="1" customHeight="1" x14ac:dyDescent="0.45">
      <c r="B127" s="240">
        <f>'인원 입력 기능'!B126</f>
        <v>0</v>
      </c>
      <c r="C127" s="195">
        <f t="shared" si="13"/>
        <v>9</v>
      </c>
      <c r="D127" s="244">
        <f t="shared" si="8"/>
        <v>100</v>
      </c>
    </row>
    <row r="128" spans="1:10" ht="21" hidden="1" customHeight="1" x14ac:dyDescent="0.45">
      <c r="B128" s="240">
        <f>'인원 입력 기능'!B127</f>
        <v>0</v>
      </c>
      <c r="C128" s="195">
        <f t="shared" si="13"/>
        <v>9</v>
      </c>
      <c r="D128" s="244">
        <f t="shared" si="8"/>
        <v>100</v>
      </c>
    </row>
    <row r="129" spans="2:4" ht="21" hidden="1" customHeight="1" x14ac:dyDescent="0.45">
      <c r="B129" s="240">
        <f>'인원 입력 기능'!B128</f>
        <v>0</v>
      </c>
      <c r="C129" s="195">
        <f t="shared" si="13"/>
        <v>9</v>
      </c>
      <c r="D129" s="244">
        <f t="shared" si="8"/>
        <v>100</v>
      </c>
    </row>
    <row r="130" spans="2:4" ht="21" hidden="1" customHeight="1" x14ac:dyDescent="0.45">
      <c r="B130" s="240">
        <f>'인원 입력 기능'!B129</f>
        <v>0</v>
      </c>
      <c r="C130" s="195">
        <f t="shared" si="13"/>
        <v>9</v>
      </c>
      <c r="D130" s="244">
        <f t="shared" si="8"/>
        <v>100</v>
      </c>
    </row>
    <row r="131" spans="2:4" ht="21" hidden="1" customHeight="1" x14ac:dyDescent="0.45">
      <c r="B131" s="240">
        <f>'인원 입력 기능'!B130</f>
        <v>0</v>
      </c>
      <c r="C131" s="195">
        <f t="shared" si="13"/>
        <v>9</v>
      </c>
      <c r="D131" s="244">
        <f t="shared" si="8"/>
        <v>100</v>
      </c>
    </row>
    <row r="132" spans="2:4" ht="21" hidden="1" customHeight="1" x14ac:dyDescent="0.45">
      <c r="B132" s="240">
        <f>'인원 입력 기능'!B131</f>
        <v>0</v>
      </c>
      <c r="C132" s="195">
        <f t="shared" si="13"/>
        <v>9</v>
      </c>
      <c r="D132" s="244">
        <f t="shared" si="8"/>
        <v>100</v>
      </c>
    </row>
    <row r="133" spans="2:4" ht="21" hidden="1" customHeight="1" x14ac:dyDescent="0.45">
      <c r="B133" s="240">
        <f>'인원 입력 기능'!B132</f>
        <v>0</v>
      </c>
      <c r="C133" s="195">
        <f t="shared" si="13"/>
        <v>9</v>
      </c>
      <c r="D133" s="244">
        <f t="shared" si="8"/>
        <v>100</v>
      </c>
    </row>
    <row r="134" spans="2:4" ht="21" hidden="1" customHeight="1" x14ac:dyDescent="0.45">
      <c r="B134" s="240">
        <f>'인원 입력 기능'!B133</f>
        <v>0</v>
      </c>
      <c r="C134" s="195">
        <f t="shared" si="13"/>
        <v>9</v>
      </c>
      <c r="D134" s="244">
        <f t="shared" si="8"/>
        <v>100</v>
      </c>
    </row>
    <row r="135" spans="2:4" ht="21" hidden="1" customHeight="1" x14ac:dyDescent="0.45">
      <c r="B135" s="240">
        <f>'인원 입력 기능'!B134</f>
        <v>0</v>
      </c>
      <c r="C135" s="195">
        <f t="shared" si="13"/>
        <v>9</v>
      </c>
      <c r="D135" s="244">
        <f t="shared" si="8"/>
        <v>100</v>
      </c>
    </row>
    <row r="136" spans="2:4" ht="21" hidden="1" customHeight="1" x14ac:dyDescent="0.45">
      <c r="B136" s="240">
        <f>'인원 입력 기능'!B135</f>
        <v>0</v>
      </c>
      <c r="C136" s="195">
        <f t="shared" si="13"/>
        <v>9</v>
      </c>
      <c r="D136" s="244">
        <f t="shared" ref="D136:D140" si="14">ROUND(100*(1-(G135+G136)/2/$H$2),0)</f>
        <v>100</v>
      </c>
    </row>
    <row r="137" spans="2:4" ht="21" hidden="1" customHeight="1" x14ac:dyDescent="0.45">
      <c r="B137" s="240">
        <f>'인원 입력 기능'!B136</f>
        <v>0</v>
      </c>
      <c r="C137" s="195">
        <f t="shared" si="13"/>
        <v>9</v>
      </c>
      <c r="D137" s="244">
        <f t="shared" si="14"/>
        <v>100</v>
      </c>
    </row>
    <row r="138" spans="2:4" ht="21" hidden="1" customHeight="1" x14ac:dyDescent="0.45">
      <c r="B138" s="240">
        <f>'인원 입력 기능'!B137</f>
        <v>0</v>
      </c>
      <c r="C138" s="195">
        <f t="shared" si="13"/>
        <v>9</v>
      </c>
      <c r="D138" s="244">
        <f t="shared" si="14"/>
        <v>100</v>
      </c>
    </row>
    <row r="139" spans="2:4" ht="21" hidden="1" customHeight="1" x14ac:dyDescent="0.45">
      <c r="B139" s="240">
        <f>'인원 입력 기능'!B138</f>
        <v>0</v>
      </c>
      <c r="C139" s="195">
        <f t="shared" si="13"/>
        <v>9</v>
      </c>
      <c r="D139" s="244">
        <f t="shared" si="14"/>
        <v>100</v>
      </c>
    </row>
    <row r="140" spans="2:4" ht="21" hidden="1" customHeight="1" thickBot="1" x14ac:dyDescent="0.5">
      <c r="B140" s="242">
        <f>'인원 입력 기능'!B139</f>
        <v>0</v>
      </c>
      <c r="C140" s="199">
        <f t="shared" si="13"/>
        <v>9</v>
      </c>
      <c r="D140" s="245">
        <f t="shared" si="14"/>
        <v>100</v>
      </c>
    </row>
  </sheetData>
  <mergeCells count="2">
    <mergeCell ref="C2:D2"/>
    <mergeCell ref="C3:D3"/>
  </mergeCells>
  <phoneticPr fontId="1" type="noConversion"/>
  <conditionalFormatting sqref="B6:B140">
    <cfRule type="expression" dxfId="20" priority="1">
      <formula>$B6=$B7</formula>
    </cfRule>
  </conditionalFormatting>
  <conditionalFormatting sqref="B6:H6 B7:B140 B16:C32 C7:D7 C8:C15 D8:D140 C33:C140 E7:H117">
    <cfRule type="expression" dxfId="1" priority="2">
      <formula>OR($B6=$N$6:$N$13)</formula>
    </cfRule>
  </conditionalFormatting>
  <pageMargins left="0.7" right="0.7" top="0.75" bottom="0.75" header="0.3" footer="0.3"/>
  <pageSetup paperSize="9" scale="4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FA90-3144-1D46-B50D-BE8A5A8E5554}">
  <sheetPr>
    <tabColor rgb="FFFFFF00"/>
    <pageSetUpPr fitToPage="1"/>
  </sheetPr>
  <dimension ref="A1:AB108"/>
  <sheetViews>
    <sheetView topLeftCell="A25" zoomScale="55" zoomScaleNormal="55" workbookViewId="0">
      <selection activeCell="G17" sqref="G17"/>
    </sheetView>
  </sheetViews>
  <sheetFormatPr defaultRowHeight="14" x14ac:dyDescent="0.45"/>
  <cols>
    <col min="1" max="1" width="8.6640625" style="214"/>
    <col min="2" max="2" width="14.08203125" style="251" customWidth="1"/>
    <col min="3" max="26" width="14.08203125" style="214" customWidth="1"/>
    <col min="27" max="28" width="8.6640625" style="214" customWidth="1"/>
    <col min="29" max="16384" width="8.6640625" style="214"/>
  </cols>
  <sheetData>
    <row r="1" spans="1:28" ht="14.5" thickBot="1" x14ac:dyDescent="0.5">
      <c r="A1" s="211"/>
      <c r="B1" s="246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</row>
    <row r="2" spans="1:28" ht="21" customHeight="1" x14ac:dyDescent="0.45">
      <c r="A2" s="211"/>
      <c r="B2" s="212" t="s">
        <v>86</v>
      </c>
      <c r="C2" s="442" t="s">
        <v>87</v>
      </c>
      <c r="D2" s="443"/>
      <c r="E2" s="444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</row>
    <row r="3" spans="1:28" ht="21" customHeight="1" thickBot="1" x14ac:dyDescent="0.5">
      <c r="A3" s="211"/>
      <c r="B3" s="215" t="s">
        <v>109</v>
      </c>
      <c r="C3" s="445" t="s">
        <v>129</v>
      </c>
      <c r="D3" s="446"/>
      <c r="E3" s="447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</row>
    <row r="4" spans="1:28" ht="14.5" thickBot="1" x14ac:dyDescent="0.5">
      <c r="A4" s="211"/>
      <c r="B4" s="247"/>
      <c r="C4" s="213"/>
      <c r="D4" s="213"/>
      <c r="E4" s="213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</row>
    <row r="5" spans="1:28" s="251" customFormat="1" ht="21" customHeight="1" thickBot="1" x14ac:dyDescent="0.5">
      <c r="A5" s="246"/>
      <c r="B5" s="252" t="s">
        <v>110</v>
      </c>
      <c r="C5" s="248">
        <v>24</v>
      </c>
      <c r="D5" s="249">
        <v>22</v>
      </c>
      <c r="E5" s="249">
        <v>21</v>
      </c>
      <c r="F5" s="249">
        <v>20</v>
      </c>
      <c r="G5" s="249">
        <v>19</v>
      </c>
      <c r="H5" s="249">
        <v>18</v>
      </c>
      <c r="I5" s="249">
        <v>17</v>
      </c>
      <c r="J5" s="249">
        <v>16</v>
      </c>
      <c r="K5" s="249">
        <v>15</v>
      </c>
      <c r="L5" s="249">
        <v>14</v>
      </c>
      <c r="M5" s="249">
        <v>13</v>
      </c>
      <c r="N5" s="249">
        <v>12</v>
      </c>
      <c r="O5" s="249">
        <v>11</v>
      </c>
      <c r="P5" s="249">
        <v>10</v>
      </c>
      <c r="Q5" s="249">
        <v>9</v>
      </c>
      <c r="R5" s="249">
        <v>8</v>
      </c>
      <c r="S5" s="249">
        <v>7</v>
      </c>
      <c r="T5" s="249">
        <v>6</v>
      </c>
      <c r="U5" s="249">
        <v>5</v>
      </c>
      <c r="V5" s="249">
        <v>4</v>
      </c>
      <c r="W5" s="249">
        <v>3</v>
      </c>
      <c r="X5" s="249">
        <v>2</v>
      </c>
      <c r="Y5" s="250">
        <v>0</v>
      </c>
      <c r="Z5" s="247"/>
      <c r="AA5" s="246"/>
    </row>
    <row r="6" spans="1:28" s="216" customFormat="1" ht="21" customHeight="1" x14ac:dyDescent="0.45">
      <c r="A6" s="208"/>
      <c r="B6" s="279">
        <v>100</v>
      </c>
      <c r="C6" s="260">
        <f>IF(OR($B6-C$5&gt;76, $B6-C$5=75, $B6-C$5=1, $B6-C$5&lt;0),"",ROUND(($B6-C$5)*'점수 계산기'!$C$21+C$5*'점수 계산기'!$C$22+'점수 계산기'!$C$24,0))</f>
        <v>145</v>
      </c>
      <c r="D6" s="260" t="str">
        <f>IF(OR($B6-D$5&gt;76, $B6-D$5=75, $B6-D$5=1, $B6-D$5&lt;0),"",ROUND(($B6-D$5)*'점수 계산기'!$C$21+D$5*'점수 계산기'!$C$22+'점수 계산기'!$C$24,0))</f>
        <v/>
      </c>
      <c r="E6" s="260" t="str">
        <f>IF(OR($B6-E$5&gt;76, $B6-E$5=75, $B6-E$5=1, $B6-E$5&lt;0),"",ROUND(($B6-E$5)*'점수 계산기'!$C$21+E$5*'점수 계산기'!$C$22+'점수 계산기'!$C$24,0))</f>
        <v/>
      </c>
      <c r="F6" s="260" t="str">
        <f>IF(OR($B6-F$5&gt;76, $B6-F$5=75, $B6-F$5=1, $B6-F$5&lt;0),"",ROUND(($B6-F$5)*'점수 계산기'!$C$21+F$5*'점수 계산기'!$C$22+'점수 계산기'!$C$24,0))</f>
        <v/>
      </c>
      <c r="G6" s="260" t="str">
        <f>IF(OR($B6-G$5&gt;76, $B6-G$5=75, $B6-G$5=1, $B6-G$5&lt;0),"",ROUND(($B6-G$5)*'점수 계산기'!$C$21+G$5*'점수 계산기'!$C$22+'점수 계산기'!$C$24,0))</f>
        <v/>
      </c>
      <c r="H6" s="260" t="str">
        <f>IF(OR($B6-H$5&gt;76, $B6-H$5=75, $B6-H$5=1, $B6-H$5&lt;0),"",ROUND(($B6-H$5)*'점수 계산기'!$C$21+H$5*'점수 계산기'!$C$22+'점수 계산기'!$C$24,0))</f>
        <v/>
      </c>
      <c r="I6" s="260" t="str">
        <f>IF(OR($B6-I$5&gt;76, $B6-I$5=75, $B6-I$5=1, $B6-I$5&lt;0),"",ROUND(($B6-I$5)*'점수 계산기'!$C$21+I$5*'점수 계산기'!$C$22+'점수 계산기'!$C$24,0))</f>
        <v/>
      </c>
      <c r="J6" s="260" t="str">
        <f>IF(OR($B6-J$5&gt;76, $B6-J$5=75, $B6-J$5=1, $B6-J$5&lt;0),"",ROUND(($B6-J$5)*'점수 계산기'!$C$21+J$5*'점수 계산기'!$C$22+'점수 계산기'!$C$24,0))</f>
        <v/>
      </c>
      <c r="K6" s="260" t="str">
        <f>IF(OR($B6-K$5&gt;76, $B6-K$5=75, $B6-K$5=1, $B6-K$5&lt;0),"",ROUND(($B6-K$5)*'점수 계산기'!$C$21+K$5*'점수 계산기'!$C$22+'점수 계산기'!$C$24,0))</f>
        <v/>
      </c>
      <c r="L6" s="260" t="str">
        <f>IF(OR($B6-L$5&gt;76, $B6-L$5=75, $B6-L$5=1, $B6-L$5&lt;0),"",ROUND(($B6-L$5)*'점수 계산기'!$C$21+L$5*'점수 계산기'!$C$22+'점수 계산기'!$C$24,0))</f>
        <v/>
      </c>
      <c r="M6" s="260" t="str">
        <f>IF(OR($B6-M$5&gt;76, $B6-M$5=75, $B6-M$5=1, $B6-M$5&lt;0),"",ROUND(($B6-M$5)*'점수 계산기'!$C$21+M$5*'점수 계산기'!$C$22+'점수 계산기'!$C$24,0))</f>
        <v/>
      </c>
      <c r="N6" s="260" t="str">
        <f>IF(OR($B6-N$5&gt;76, $B6-N$5=75, $B6-N$5=1, $B6-N$5&lt;0),"",ROUND(($B6-N$5)*'점수 계산기'!$C$21+N$5*'점수 계산기'!$C$22+'점수 계산기'!$C$24,0))</f>
        <v/>
      </c>
      <c r="O6" s="260" t="str">
        <f>IF(OR($B6-O$5&gt;76, $B6-O$5=75, $B6-O$5=1, $B6-O$5&lt;0),"",ROUND(($B6-O$5)*'점수 계산기'!$C$21+O$5*'점수 계산기'!$C$22+'점수 계산기'!$C$24,0))</f>
        <v/>
      </c>
      <c r="P6" s="260" t="str">
        <f>IF(OR($B6-P$5&gt;76, $B6-P$5=75, $B6-P$5=1, $B6-P$5&lt;0),"",ROUND(($B6-P$5)*'점수 계산기'!$C$21+P$5*'점수 계산기'!$C$22+'점수 계산기'!$C$24,0))</f>
        <v/>
      </c>
      <c r="Q6" s="260" t="str">
        <f>IF(OR($B6-Q$5&gt;76, $B6-Q$5=75, $B6-Q$5=1, $B6-Q$5&lt;0),"",ROUND(($B6-Q$5)*'점수 계산기'!$C$21+Q$5*'점수 계산기'!$C$22+'점수 계산기'!$C$24,0))</f>
        <v/>
      </c>
      <c r="R6" s="260" t="str">
        <f>IF(OR($B6-R$5&gt;76, $B6-R$5=75, $B6-R$5=1, $B6-R$5&lt;0),"",ROUND(($B6-R$5)*'점수 계산기'!$C$21+R$5*'점수 계산기'!$C$22+'점수 계산기'!$C$24,0))</f>
        <v/>
      </c>
      <c r="S6" s="260" t="str">
        <f>IF(OR($B6-S$5&gt;76, $B6-S$5=75, $B6-S$5=1, $B6-S$5&lt;0),"",ROUND(($B6-S$5)*'점수 계산기'!$C$21+S$5*'점수 계산기'!$C$22+'점수 계산기'!$C$24,0))</f>
        <v/>
      </c>
      <c r="T6" s="260" t="str">
        <f>IF(OR($B6-T$5&gt;76, $B6-T$5=75, $B6-T$5=1, $B6-T$5&lt;0),"",ROUND(($B6-T$5)*'점수 계산기'!$C$21+T$5*'점수 계산기'!$C$22+'점수 계산기'!$C$24,0))</f>
        <v/>
      </c>
      <c r="U6" s="260" t="str">
        <f>IF(OR($B6-U$5&gt;76, $B6-U$5=75, $B6-U$5=1, $B6-U$5&lt;0),"",ROUND(($B6-U$5)*'점수 계산기'!$C$21+U$5*'점수 계산기'!$C$22+'점수 계산기'!$C$24,0))</f>
        <v/>
      </c>
      <c r="V6" s="260" t="str">
        <f>IF(OR($B6-V$5&gt;76, $B6-V$5=75, $B6-V$5=1, $B6-V$5&lt;0),"",ROUND(($B6-V$5)*'점수 계산기'!$C$21+V$5*'점수 계산기'!$C$22+'점수 계산기'!$C$24,0))</f>
        <v/>
      </c>
      <c r="W6" s="260" t="str">
        <f>IF(OR($B6-W$5&gt;76, $B6-W$5=75, $B6-W$5=1, $B6-W$5&lt;0),"",ROUND(($B6-W$5)*'점수 계산기'!$C$21+W$5*'점수 계산기'!$C$22+'점수 계산기'!$C$24,0))</f>
        <v/>
      </c>
      <c r="X6" s="260" t="str">
        <f>IF(OR($B6-X$5&gt;76, $B6-X$5=75, $B6-X$5=1, $B6-X$5&lt;0),"",ROUND(($B6-X$5)*'점수 계산기'!$C$21+X$5*'점수 계산기'!$C$22+'점수 계산기'!$C$24,0))</f>
        <v/>
      </c>
      <c r="Y6" s="261" t="str">
        <f>IF(OR($B6-Y$5&gt;76, $B6-Y$5=75, $B6-Y$5=1, $B6-Y$5&lt;0),"",ROUND(($B6-Y$5)*'점수 계산기'!$C$21+Y$5*'점수 계산기'!$C$22+'점수 계산기'!$C$24,0))</f>
        <v/>
      </c>
      <c r="Z6" s="184"/>
      <c r="AA6" s="184"/>
      <c r="AB6" s="262"/>
    </row>
    <row r="7" spans="1:28" s="216" customFormat="1" ht="21" customHeight="1" x14ac:dyDescent="0.45">
      <c r="A7" s="208"/>
      <c r="B7" s="280">
        <v>99</v>
      </c>
      <c r="C7" s="260" t="str">
        <f>IF(OR($B7-C$5&gt;76, $B7-C$5=75, $B7-C$5=1, $B7-C$5&lt;0),"",ROUND(($B7-C$5)*'점수 계산기'!$C$21+C$5*'점수 계산기'!$C$22+'점수 계산기'!$C$24,0))</f>
        <v/>
      </c>
      <c r="D7" s="260" t="str">
        <f>IF(OR($B7-D$5&gt;76, $B7-D$5=75, $B7-D$5=1, $B7-D$5&lt;0),"",ROUND(($B7-D$5)*'점수 계산기'!$C$21+D$5*'점수 계산기'!$C$22+'점수 계산기'!$C$24,0))</f>
        <v/>
      </c>
      <c r="E7" s="260" t="str">
        <f>IF(OR($B7-E$5&gt;76, $B7-E$5=75, $B7-E$5=1, $B7-E$5&lt;0),"",ROUND(($B7-E$5)*'점수 계산기'!$C$21+E$5*'점수 계산기'!$C$22+'점수 계산기'!$C$24,0))</f>
        <v/>
      </c>
      <c r="F7" s="260" t="str">
        <f>IF(OR($B7-F$5&gt;76, $B7-F$5=75, $B7-F$5=1, $B7-F$5&lt;0),"",ROUND(($B7-F$5)*'점수 계산기'!$C$21+F$5*'점수 계산기'!$C$22+'점수 계산기'!$C$24,0))</f>
        <v/>
      </c>
      <c r="G7" s="260" t="str">
        <f>IF(OR($B7-G$5&gt;76, $B7-G$5=75, $B7-G$5=1, $B7-G$5&lt;0),"",ROUND(($B7-G$5)*'점수 계산기'!$C$21+G$5*'점수 계산기'!$C$22+'점수 계산기'!$C$24,0))</f>
        <v/>
      </c>
      <c r="H7" s="260" t="str">
        <f>IF(OR($B7-H$5&gt;76, $B7-H$5=75, $B7-H$5=1, $B7-H$5&lt;0),"",ROUND(($B7-H$5)*'점수 계산기'!$C$21+H$5*'점수 계산기'!$C$22+'점수 계산기'!$C$24,0))</f>
        <v/>
      </c>
      <c r="I7" s="260" t="str">
        <f>IF(OR($B7-I$5&gt;76, $B7-I$5=75, $B7-I$5=1, $B7-I$5&lt;0),"",ROUND(($B7-I$5)*'점수 계산기'!$C$21+I$5*'점수 계산기'!$C$22+'점수 계산기'!$C$24,0))</f>
        <v/>
      </c>
      <c r="J7" s="260" t="str">
        <f>IF(OR($B7-J$5&gt;76, $B7-J$5=75, $B7-J$5=1, $B7-J$5&lt;0),"",ROUND(($B7-J$5)*'점수 계산기'!$C$21+J$5*'점수 계산기'!$C$22+'점수 계산기'!$C$24,0))</f>
        <v/>
      </c>
      <c r="K7" s="260" t="str">
        <f>IF(OR($B7-K$5&gt;76, $B7-K$5=75, $B7-K$5=1, $B7-K$5&lt;0),"",ROUND(($B7-K$5)*'점수 계산기'!$C$21+K$5*'점수 계산기'!$C$22+'점수 계산기'!$C$24,0))</f>
        <v/>
      </c>
      <c r="L7" s="260" t="str">
        <f>IF(OR($B7-L$5&gt;76, $B7-L$5=75, $B7-L$5=1, $B7-L$5&lt;0),"",ROUND(($B7-L$5)*'점수 계산기'!$C$21+L$5*'점수 계산기'!$C$22+'점수 계산기'!$C$24,0))</f>
        <v/>
      </c>
      <c r="M7" s="260" t="str">
        <f>IF(OR($B7-M$5&gt;76, $B7-M$5=75, $B7-M$5=1, $B7-M$5&lt;0),"",ROUND(($B7-M$5)*'점수 계산기'!$C$21+M$5*'점수 계산기'!$C$22+'점수 계산기'!$C$24,0))</f>
        <v/>
      </c>
      <c r="N7" s="260" t="str">
        <f>IF(OR($B7-N$5&gt;76, $B7-N$5=75, $B7-N$5=1, $B7-N$5&lt;0),"",ROUND(($B7-N$5)*'점수 계산기'!$C$21+N$5*'점수 계산기'!$C$22+'점수 계산기'!$C$24,0))</f>
        <v/>
      </c>
      <c r="O7" s="260" t="str">
        <f>IF(OR($B7-O$5&gt;76, $B7-O$5=75, $B7-O$5=1, $B7-O$5&lt;0),"",ROUND(($B7-O$5)*'점수 계산기'!$C$21+O$5*'점수 계산기'!$C$22+'점수 계산기'!$C$24,0))</f>
        <v/>
      </c>
      <c r="P7" s="260" t="str">
        <f>IF(OR($B7-P$5&gt;76, $B7-P$5=75, $B7-P$5=1, $B7-P$5&lt;0),"",ROUND(($B7-P$5)*'점수 계산기'!$C$21+P$5*'점수 계산기'!$C$22+'점수 계산기'!$C$24,0))</f>
        <v/>
      </c>
      <c r="Q7" s="260" t="str">
        <f>IF(OR($B7-Q$5&gt;76, $B7-Q$5=75, $B7-Q$5=1, $B7-Q$5&lt;0),"",ROUND(($B7-Q$5)*'점수 계산기'!$C$21+Q$5*'점수 계산기'!$C$22+'점수 계산기'!$C$24,0))</f>
        <v/>
      </c>
      <c r="R7" s="260" t="str">
        <f>IF(OR($B7-R$5&gt;76, $B7-R$5=75, $B7-R$5=1, $B7-R$5&lt;0),"",ROUND(($B7-R$5)*'점수 계산기'!$C$21+R$5*'점수 계산기'!$C$22+'점수 계산기'!$C$24,0))</f>
        <v/>
      </c>
      <c r="S7" s="260" t="str">
        <f>IF(OR($B7-S$5&gt;76, $B7-S$5=75, $B7-S$5=1, $B7-S$5&lt;0),"",ROUND(($B7-S$5)*'점수 계산기'!$C$21+S$5*'점수 계산기'!$C$22+'점수 계산기'!$C$24,0))</f>
        <v/>
      </c>
      <c r="T7" s="260" t="str">
        <f>IF(OR($B7-T$5&gt;76, $B7-T$5=75, $B7-T$5=1, $B7-T$5&lt;0),"",ROUND(($B7-T$5)*'점수 계산기'!$C$21+T$5*'점수 계산기'!$C$22+'점수 계산기'!$C$24,0))</f>
        <v/>
      </c>
      <c r="U7" s="260" t="str">
        <f>IF(OR($B7-U$5&gt;76, $B7-U$5=75, $B7-U$5=1, $B7-U$5&lt;0),"",ROUND(($B7-U$5)*'점수 계산기'!$C$21+U$5*'점수 계산기'!$C$22+'점수 계산기'!$C$24,0))</f>
        <v/>
      </c>
      <c r="V7" s="260" t="str">
        <f>IF(OR($B7-V$5&gt;76, $B7-V$5=75, $B7-V$5=1, $B7-V$5&lt;0),"",ROUND(($B7-V$5)*'점수 계산기'!$C$21+V$5*'점수 계산기'!$C$22+'점수 계산기'!$C$24,0))</f>
        <v/>
      </c>
      <c r="W7" s="260" t="str">
        <f>IF(OR($B7-W$5&gt;76, $B7-W$5=75, $B7-W$5=1, $B7-W$5&lt;0),"",ROUND(($B7-W$5)*'점수 계산기'!$C$21+W$5*'점수 계산기'!$C$22+'점수 계산기'!$C$24,0))</f>
        <v/>
      </c>
      <c r="X7" s="260" t="str">
        <f>IF(OR($B7-X$5&gt;76, $B7-X$5=75, $B7-X$5=1, $B7-X$5&lt;0),"",ROUND(($B7-X$5)*'점수 계산기'!$C$21+X$5*'점수 계산기'!$C$22+'점수 계산기'!$C$24,0))</f>
        <v/>
      </c>
      <c r="Y7" s="261" t="str">
        <f>IF(OR($B7-Y$5&gt;76, $B7-Y$5=75, $B7-Y$5=1, $B7-Y$5&lt;0),"",ROUND(($B7-Y$5)*'점수 계산기'!$C$21+Y$5*'점수 계산기'!$C$22+'점수 계산기'!$C$24,0))</f>
        <v/>
      </c>
      <c r="Z7" s="184"/>
      <c r="AA7" s="184"/>
      <c r="AB7" s="262"/>
    </row>
    <row r="8" spans="1:28" s="216" customFormat="1" ht="21" customHeight="1" x14ac:dyDescent="0.45">
      <c r="A8" s="208"/>
      <c r="B8" s="280">
        <v>98</v>
      </c>
      <c r="C8" s="260">
        <f>IF(OR($B8-C$5&gt;76, $B8-C$5=75, $B8-C$5=1, $B8-C$5&lt;0),"",ROUND(($B8-C$5)*'점수 계산기'!$C$21+C$5*'점수 계산기'!$C$22+'점수 계산기'!$C$24,0))</f>
        <v>143</v>
      </c>
      <c r="D8" s="260">
        <f>IF(OR($B8-D$5&gt;76, $B8-D$5=75, $B8-D$5=1, $B8-D$5&lt;0),"",ROUND(($B8-D$5)*'점수 계산기'!$C$21+D$5*'점수 계산기'!$C$22+'점수 계산기'!$C$24,0))</f>
        <v>144</v>
      </c>
      <c r="E8" s="260" t="str">
        <f>IF(OR($B8-E$5&gt;76, $B8-E$5=75, $B8-E$5=1, $B8-E$5&lt;0),"",ROUND(($B8-E$5)*'점수 계산기'!$C$21+E$5*'점수 계산기'!$C$22+'점수 계산기'!$C$24,0))</f>
        <v/>
      </c>
      <c r="F8" s="260" t="str">
        <f>IF(OR($B8-F$5&gt;76, $B8-F$5=75, $B8-F$5=1, $B8-F$5&lt;0),"",ROUND(($B8-F$5)*'점수 계산기'!$C$21+F$5*'점수 계산기'!$C$22+'점수 계산기'!$C$24,0))</f>
        <v/>
      </c>
      <c r="G8" s="260" t="str">
        <f>IF(OR($B8-G$5&gt;76, $B8-G$5=75, $B8-G$5=1, $B8-G$5&lt;0),"",ROUND(($B8-G$5)*'점수 계산기'!$C$21+G$5*'점수 계산기'!$C$22+'점수 계산기'!$C$24,0))</f>
        <v/>
      </c>
      <c r="H8" s="260" t="str">
        <f>IF(OR($B8-H$5&gt;76, $B8-H$5=75, $B8-H$5=1, $B8-H$5&lt;0),"",ROUND(($B8-H$5)*'점수 계산기'!$C$21+H$5*'점수 계산기'!$C$22+'점수 계산기'!$C$24,0))</f>
        <v/>
      </c>
      <c r="I8" s="260" t="str">
        <f>IF(OR($B8-I$5&gt;76, $B8-I$5=75, $B8-I$5=1, $B8-I$5&lt;0),"",ROUND(($B8-I$5)*'점수 계산기'!$C$21+I$5*'점수 계산기'!$C$22+'점수 계산기'!$C$24,0))</f>
        <v/>
      </c>
      <c r="J8" s="260" t="str">
        <f>IF(OR($B8-J$5&gt;76, $B8-J$5=75, $B8-J$5=1, $B8-J$5&lt;0),"",ROUND(($B8-J$5)*'점수 계산기'!$C$21+J$5*'점수 계산기'!$C$22+'점수 계산기'!$C$24,0))</f>
        <v/>
      </c>
      <c r="K8" s="260" t="str">
        <f>IF(OR($B8-K$5&gt;76, $B8-K$5=75, $B8-K$5=1, $B8-K$5&lt;0),"",ROUND(($B8-K$5)*'점수 계산기'!$C$21+K$5*'점수 계산기'!$C$22+'점수 계산기'!$C$24,0))</f>
        <v/>
      </c>
      <c r="L8" s="260" t="str">
        <f>IF(OR($B8-L$5&gt;76, $B8-L$5=75, $B8-L$5=1, $B8-L$5&lt;0),"",ROUND(($B8-L$5)*'점수 계산기'!$C$21+L$5*'점수 계산기'!$C$22+'점수 계산기'!$C$24,0))</f>
        <v/>
      </c>
      <c r="M8" s="260" t="str">
        <f>IF(OR($B8-M$5&gt;76, $B8-M$5=75, $B8-M$5=1, $B8-M$5&lt;0),"",ROUND(($B8-M$5)*'점수 계산기'!$C$21+M$5*'점수 계산기'!$C$22+'점수 계산기'!$C$24,0))</f>
        <v/>
      </c>
      <c r="N8" s="260" t="str">
        <f>IF(OR($B8-N$5&gt;76, $B8-N$5=75, $B8-N$5=1, $B8-N$5&lt;0),"",ROUND(($B8-N$5)*'점수 계산기'!$C$21+N$5*'점수 계산기'!$C$22+'점수 계산기'!$C$24,0))</f>
        <v/>
      </c>
      <c r="O8" s="260" t="str">
        <f>IF(OR($B8-O$5&gt;76, $B8-O$5=75, $B8-O$5=1, $B8-O$5&lt;0),"",ROUND(($B8-O$5)*'점수 계산기'!$C$21+O$5*'점수 계산기'!$C$22+'점수 계산기'!$C$24,0))</f>
        <v/>
      </c>
      <c r="P8" s="260" t="str">
        <f>IF(OR($B8-P$5&gt;76, $B8-P$5=75, $B8-P$5=1, $B8-P$5&lt;0),"",ROUND(($B8-P$5)*'점수 계산기'!$C$21+P$5*'점수 계산기'!$C$22+'점수 계산기'!$C$24,0))</f>
        <v/>
      </c>
      <c r="Q8" s="260" t="str">
        <f>IF(OR($B8-Q$5&gt;76, $B8-Q$5=75, $B8-Q$5=1, $B8-Q$5&lt;0),"",ROUND(($B8-Q$5)*'점수 계산기'!$C$21+Q$5*'점수 계산기'!$C$22+'점수 계산기'!$C$24,0))</f>
        <v/>
      </c>
      <c r="R8" s="260" t="str">
        <f>IF(OR($B8-R$5&gt;76, $B8-R$5=75, $B8-R$5=1, $B8-R$5&lt;0),"",ROUND(($B8-R$5)*'점수 계산기'!$C$21+R$5*'점수 계산기'!$C$22+'점수 계산기'!$C$24,0))</f>
        <v/>
      </c>
      <c r="S8" s="260" t="str">
        <f>IF(OR($B8-S$5&gt;76, $B8-S$5=75, $B8-S$5=1, $B8-S$5&lt;0),"",ROUND(($B8-S$5)*'점수 계산기'!$C$21+S$5*'점수 계산기'!$C$22+'점수 계산기'!$C$24,0))</f>
        <v/>
      </c>
      <c r="T8" s="260" t="str">
        <f>IF(OR($B8-T$5&gt;76, $B8-T$5=75, $B8-T$5=1, $B8-T$5&lt;0),"",ROUND(($B8-T$5)*'점수 계산기'!$C$21+T$5*'점수 계산기'!$C$22+'점수 계산기'!$C$24,0))</f>
        <v/>
      </c>
      <c r="U8" s="260" t="str">
        <f>IF(OR($B8-U$5&gt;76, $B8-U$5=75, $B8-U$5=1, $B8-U$5&lt;0),"",ROUND(($B8-U$5)*'점수 계산기'!$C$21+U$5*'점수 계산기'!$C$22+'점수 계산기'!$C$24,0))</f>
        <v/>
      </c>
      <c r="V8" s="260" t="str">
        <f>IF(OR($B8-V$5&gt;76, $B8-V$5=75, $B8-V$5=1, $B8-V$5&lt;0),"",ROUND(($B8-V$5)*'점수 계산기'!$C$21+V$5*'점수 계산기'!$C$22+'점수 계산기'!$C$24,0))</f>
        <v/>
      </c>
      <c r="W8" s="260" t="str">
        <f>IF(OR($B8-W$5&gt;76, $B8-W$5=75, $B8-W$5=1, $B8-W$5&lt;0),"",ROUND(($B8-W$5)*'점수 계산기'!$C$21+W$5*'점수 계산기'!$C$22+'점수 계산기'!$C$24,0))</f>
        <v/>
      </c>
      <c r="X8" s="260" t="str">
        <f>IF(OR($B8-X$5&gt;76, $B8-X$5=75, $B8-X$5=1, $B8-X$5&lt;0),"",ROUND(($B8-X$5)*'점수 계산기'!$C$21+X$5*'점수 계산기'!$C$22+'점수 계산기'!$C$24,0))</f>
        <v/>
      </c>
      <c r="Y8" s="261" t="str">
        <f>IF(OR($B8-Y$5&gt;76, $B8-Y$5=75, $B8-Y$5=1, $B8-Y$5&lt;0),"",ROUND(($B8-Y$5)*'점수 계산기'!$C$21+Y$5*'점수 계산기'!$C$22+'점수 계산기'!$C$24,0))</f>
        <v/>
      </c>
      <c r="Z8" s="184"/>
      <c r="AA8" s="184"/>
      <c r="AB8" s="262"/>
    </row>
    <row r="9" spans="1:28" s="216" customFormat="1" ht="21" customHeight="1" x14ac:dyDescent="0.45">
      <c r="A9" s="208"/>
      <c r="B9" s="280">
        <v>97</v>
      </c>
      <c r="C9" s="260">
        <f>IF(OR($B9-C$5&gt;76, $B9-C$5=75, $B9-C$5=1, $B9-C$5&lt;0),"",ROUND(($B9-C$5)*'점수 계산기'!$C$21+C$5*'점수 계산기'!$C$22+'점수 계산기'!$C$24,0))</f>
        <v>142</v>
      </c>
      <c r="D9" s="260" t="str">
        <f>IF(OR($B9-D$5&gt;76, $B9-D$5=75, $B9-D$5=1, $B9-D$5&lt;0),"",ROUND(($B9-D$5)*'점수 계산기'!$C$21+D$5*'점수 계산기'!$C$22+'점수 계산기'!$C$24,0))</f>
        <v/>
      </c>
      <c r="E9" s="260">
        <f>IF(OR($B9-E$5&gt;76, $B9-E$5=75, $B9-E$5=1, $B9-E$5&lt;0),"",ROUND(($B9-E$5)*'점수 계산기'!$C$21+E$5*'점수 계산기'!$C$22+'점수 계산기'!$C$24,0))</f>
        <v>143</v>
      </c>
      <c r="F9" s="260" t="str">
        <f>IF(OR($B9-F$5&gt;76, $B9-F$5=75, $B9-F$5=1, $B9-F$5&lt;0),"",ROUND(($B9-F$5)*'점수 계산기'!$C$21+F$5*'점수 계산기'!$C$22+'점수 계산기'!$C$24,0))</f>
        <v/>
      </c>
      <c r="G9" s="260" t="str">
        <f>IF(OR($B9-G$5&gt;76, $B9-G$5=75, $B9-G$5=1, $B9-G$5&lt;0),"",ROUND(($B9-G$5)*'점수 계산기'!$C$21+G$5*'점수 계산기'!$C$22+'점수 계산기'!$C$24,0))</f>
        <v/>
      </c>
      <c r="H9" s="260" t="str">
        <f>IF(OR($B9-H$5&gt;76, $B9-H$5=75, $B9-H$5=1, $B9-H$5&lt;0),"",ROUND(($B9-H$5)*'점수 계산기'!$C$21+H$5*'점수 계산기'!$C$22+'점수 계산기'!$C$24,0))</f>
        <v/>
      </c>
      <c r="I9" s="260" t="str">
        <f>IF(OR($B9-I$5&gt;76, $B9-I$5=75, $B9-I$5=1, $B9-I$5&lt;0),"",ROUND(($B9-I$5)*'점수 계산기'!$C$21+I$5*'점수 계산기'!$C$22+'점수 계산기'!$C$24,0))</f>
        <v/>
      </c>
      <c r="J9" s="260" t="str">
        <f>IF(OR($B9-J$5&gt;76, $B9-J$5=75, $B9-J$5=1, $B9-J$5&lt;0),"",ROUND(($B9-J$5)*'점수 계산기'!$C$21+J$5*'점수 계산기'!$C$22+'점수 계산기'!$C$24,0))</f>
        <v/>
      </c>
      <c r="K9" s="260" t="str">
        <f>IF(OR($B9-K$5&gt;76, $B9-K$5=75, $B9-K$5=1, $B9-K$5&lt;0),"",ROUND(($B9-K$5)*'점수 계산기'!$C$21+K$5*'점수 계산기'!$C$22+'점수 계산기'!$C$24,0))</f>
        <v/>
      </c>
      <c r="L9" s="260" t="str">
        <f>IF(OR($B9-L$5&gt;76, $B9-L$5=75, $B9-L$5=1, $B9-L$5&lt;0),"",ROUND(($B9-L$5)*'점수 계산기'!$C$21+L$5*'점수 계산기'!$C$22+'점수 계산기'!$C$24,0))</f>
        <v/>
      </c>
      <c r="M9" s="260" t="str">
        <f>IF(OR($B9-M$5&gt;76, $B9-M$5=75, $B9-M$5=1, $B9-M$5&lt;0),"",ROUND(($B9-M$5)*'점수 계산기'!$C$21+M$5*'점수 계산기'!$C$22+'점수 계산기'!$C$24,0))</f>
        <v/>
      </c>
      <c r="N9" s="260" t="str">
        <f>IF(OR($B9-N$5&gt;76, $B9-N$5=75, $B9-N$5=1, $B9-N$5&lt;0),"",ROUND(($B9-N$5)*'점수 계산기'!$C$21+N$5*'점수 계산기'!$C$22+'점수 계산기'!$C$24,0))</f>
        <v/>
      </c>
      <c r="O9" s="260" t="str">
        <f>IF(OR($B9-O$5&gt;76, $B9-O$5=75, $B9-O$5=1, $B9-O$5&lt;0),"",ROUND(($B9-O$5)*'점수 계산기'!$C$21+O$5*'점수 계산기'!$C$22+'점수 계산기'!$C$24,0))</f>
        <v/>
      </c>
      <c r="P9" s="260" t="str">
        <f>IF(OR($B9-P$5&gt;76, $B9-P$5=75, $B9-P$5=1, $B9-P$5&lt;0),"",ROUND(($B9-P$5)*'점수 계산기'!$C$21+P$5*'점수 계산기'!$C$22+'점수 계산기'!$C$24,0))</f>
        <v/>
      </c>
      <c r="Q9" s="260" t="str">
        <f>IF(OR($B9-Q$5&gt;76, $B9-Q$5=75, $B9-Q$5=1, $B9-Q$5&lt;0),"",ROUND(($B9-Q$5)*'점수 계산기'!$C$21+Q$5*'점수 계산기'!$C$22+'점수 계산기'!$C$24,0))</f>
        <v/>
      </c>
      <c r="R9" s="260" t="str">
        <f>IF(OR($B9-R$5&gt;76, $B9-R$5=75, $B9-R$5=1, $B9-R$5&lt;0),"",ROUND(($B9-R$5)*'점수 계산기'!$C$21+R$5*'점수 계산기'!$C$22+'점수 계산기'!$C$24,0))</f>
        <v/>
      </c>
      <c r="S9" s="260" t="str">
        <f>IF(OR($B9-S$5&gt;76, $B9-S$5=75, $B9-S$5=1, $B9-S$5&lt;0),"",ROUND(($B9-S$5)*'점수 계산기'!$C$21+S$5*'점수 계산기'!$C$22+'점수 계산기'!$C$24,0))</f>
        <v/>
      </c>
      <c r="T9" s="260" t="str">
        <f>IF(OR($B9-T$5&gt;76, $B9-T$5=75, $B9-T$5=1, $B9-T$5&lt;0),"",ROUND(($B9-T$5)*'점수 계산기'!$C$21+T$5*'점수 계산기'!$C$22+'점수 계산기'!$C$24,0))</f>
        <v/>
      </c>
      <c r="U9" s="260" t="str">
        <f>IF(OR($B9-U$5&gt;76, $B9-U$5=75, $B9-U$5=1, $B9-U$5&lt;0),"",ROUND(($B9-U$5)*'점수 계산기'!$C$21+U$5*'점수 계산기'!$C$22+'점수 계산기'!$C$24,0))</f>
        <v/>
      </c>
      <c r="V9" s="260" t="str">
        <f>IF(OR($B9-V$5&gt;76, $B9-V$5=75, $B9-V$5=1, $B9-V$5&lt;0),"",ROUND(($B9-V$5)*'점수 계산기'!$C$21+V$5*'점수 계산기'!$C$22+'점수 계산기'!$C$24,0))</f>
        <v/>
      </c>
      <c r="W9" s="260" t="str">
        <f>IF(OR($B9-W$5&gt;76, $B9-W$5=75, $B9-W$5=1, $B9-W$5&lt;0),"",ROUND(($B9-W$5)*'점수 계산기'!$C$21+W$5*'점수 계산기'!$C$22+'점수 계산기'!$C$24,0))</f>
        <v/>
      </c>
      <c r="X9" s="260" t="str">
        <f>IF(OR($B9-X$5&gt;76, $B9-X$5=75, $B9-X$5=1, $B9-X$5&lt;0),"",ROUND(($B9-X$5)*'점수 계산기'!$C$21+X$5*'점수 계산기'!$C$22+'점수 계산기'!$C$24,0))</f>
        <v/>
      </c>
      <c r="Y9" s="261" t="str">
        <f>IF(OR($B9-Y$5&gt;76, $B9-Y$5=75, $B9-Y$5=1, $B9-Y$5&lt;0),"",ROUND(($B9-Y$5)*'점수 계산기'!$C$21+Y$5*'점수 계산기'!$C$22+'점수 계산기'!$C$24,0))</f>
        <v/>
      </c>
      <c r="Z9" s="184"/>
      <c r="AA9" s="184"/>
      <c r="AB9" s="262"/>
    </row>
    <row r="10" spans="1:28" s="216" customFormat="1" ht="21" customHeight="1" x14ac:dyDescent="0.45">
      <c r="A10" s="208"/>
      <c r="B10" s="281">
        <v>96</v>
      </c>
      <c r="C10" s="265">
        <f>IF(OR($B10-C$5&gt;76, $B10-C$5=75, $B10-C$5=1, $B10-C$5&lt;0),"",ROUND(($B10-C$5)*'점수 계산기'!$C$21+C$5*'점수 계산기'!$C$22+'점수 계산기'!$C$24,0))</f>
        <v>141</v>
      </c>
      <c r="D10" s="265">
        <f>IF(OR($B10-D$5&gt;76, $B10-D$5=75, $B10-D$5=1, $B10-D$5&lt;0),"",ROUND(($B10-D$5)*'점수 계산기'!$C$21+D$5*'점수 계산기'!$C$22+'점수 계산기'!$C$24,0))</f>
        <v>142</v>
      </c>
      <c r="E10" s="265" t="str">
        <f>IF(OR($B10-E$5&gt;76, $B10-E$5=75, $B10-E$5=1, $B10-E$5&lt;0),"",ROUND(($B10-E$5)*'점수 계산기'!$C$21+E$5*'점수 계산기'!$C$22+'점수 계산기'!$C$24,0))</f>
        <v/>
      </c>
      <c r="F10" s="265">
        <f>IF(OR($B10-F$5&gt;76, $B10-F$5=75, $B10-F$5=1, $B10-F$5&lt;0),"",ROUND(($B10-F$5)*'점수 계산기'!$C$21+F$5*'점수 계산기'!$C$22+'점수 계산기'!$C$24,0))</f>
        <v>142</v>
      </c>
      <c r="G10" s="265" t="str">
        <f>IF(OR($B10-G$5&gt;76, $B10-G$5=75, $B10-G$5=1, $B10-G$5&lt;0),"",ROUND(($B10-G$5)*'점수 계산기'!$C$21+G$5*'점수 계산기'!$C$22+'점수 계산기'!$C$24,0))</f>
        <v/>
      </c>
      <c r="H10" s="265" t="str">
        <f>IF(OR($B10-H$5&gt;76, $B10-H$5=75, $B10-H$5=1, $B10-H$5&lt;0),"",ROUND(($B10-H$5)*'점수 계산기'!$C$21+H$5*'점수 계산기'!$C$22+'점수 계산기'!$C$24,0))</f>
        <v/>
      </c>
      <c r="I10" s="265" t="str">
        <f>IF(OR($B10-I$5&gt;76, $B10-I$5=75, $B10-I$5=1, $B10-I$5&lt;0),"",ROUND(($B10-I$5)*'점수 계산기'!$C$21+I$5*'점수 계산기'!$C$22+'점수 계산기'!$C$24,0))</f>
        <v/>
      </c>
      <c r="J10" s="265" t="str">
        <f>IF(OR($B10-J$5&gt;76, $B10-J$5=75, $B10-J$5=1, $B10-J$5&lt;0),"",ROUND(($B10-J$5)*'점수 계산기'!$C$21+J$5*'점수 계산기'!$C$22+'점수 계산기'!$C$24,0))</f>
        <v/>
      </c>
      <c r="K10" s="265" t="str">
        <f>IF(OR($B10-K$5&gt;76, $B10-K$5=75, $B10-K$5=1, $B10-K$5&lt;0),"",ROUND(($B10-K$5)*'점수 계산기'!$C$21+K$5*'점수 계산기'!$C$22+'점수 계산기'!$C$24,0))</f>
        <v/>
      </c>
      <c r="L10" s="265" t="str">
        <f>IF(OR($B10-L$5&gt;76, $B10-L$5=75, $B10-L$5=1, $B10-L$5&lt;0),"",ROUND(($B10-L$5)*'점수 계산기'!$C$21+L$5*'점수 계산기'!$C$22+'점수 계산기'!$C$24,0))</f>
        <v/>
      </c>
      <c r="M10" s="265" t="str">
        <f>IF(OR($B10-M$5&gt;76, $B10-M$5=75, $B10-M$5=1, $B10-M$5&lt;0),"",ROUND(($B10-M$5)*'점수 계산기'!$C$21+M$5*'점수 계산기'!$C$22+'점수 계산기'!$C$24,0))</f>
        <v/>
      </c>
      <c r="N10" s="265" t="str">
        <f>IF(OR($B10-N$5&gt;76, $B10-N$5=75, $B10-N$5=1, $B10-N$5&lt;0),"",ROUND(($B10-N$5)*'점수 계산기'!$C$21+N$5*'점수 계산기'!$C$22+'점수 계산기'!$C$24,0))</f>
        <v/>
      </c>
      <c r="O10" s="265" t="str">
        <f>IF(OR($B10-O$5&gt;76, $B10-O$5=75, $B10-O$5=1, $B10-O$5&lt;0),"",ROUND(($B10-O$5)*'점수 계산기'!$C$21+O$5*'점수 계산기'!$C$22+'점수 계산기'!$C$24,0))</f>
        <v/>
      </c>
      <c r="P10" s="265" t="str">
        <f>IF(OR($B10-P$5&gt;76, $B10-P$5=75, $B10-P$5=1, $B10-P$5&lt;0),"",ROUND(($B10-P$5)*'점수 계산기'!$C$21+P$5*'점수 계산기'!$C$22+'점수 계산기'!$C$24,0))</f>
        <v/>
      </c>
      <c r="Q10" s="265" t="str">
        <f>IF(OR($B10-Q$5&gt;76, $B10-Q$5=75, $B10-Q$5=1, $B10-Q$5&lt;0),"",ROUND(($B10-Q$5)*'점수 계산기'!$C$21+Q$5*'점수 계산기'!$C$22+'점수 계산기'!$C$24,0))</f>
        <v/>
      </c>
      <c r="R10" s="265" t="str">
        <f>IF(OR($B10-R$5&gt;76, $B10-R$5=75, $B10-R$5=1, $B10-R$5&lt;0),"",ROUND(($B10-R$5)*'점수 계산기'!$C$21+R$5*'점수 계산기'!$C$22+'점수 계산기'!$C$24,0))</f>
        <v/>
      </c>
      <c r="S10" s="265" t="str">
        <f>IF(OR($B10-S$5&gt;76, $B10-S$5=75, $B10-S$5=1, $B10-S$5&lt;0),"",ROUND(($B10-S$5)*'점수 계산기'!$C$21+S$5*'점수 계산기'!$C$22+'점수 계산기'!$C$24,0))</f>
        <v/>
      </c>
      <c r="T10" s="265" t="str">
        <f>IF(OR($B10-T$5&gt;76, $B10-T$5=75, $B10-T$5=1, $B10-T$5&lt;0),"",ROUND(($B10-T$5)*'점수 계산기'!$C$21+T$5*'점수 계산기'!$C$22+'점수 계산기'!$C$24,0))</f>
        <v/>
      </c>
      <c r="U10" s="265" t="str">
        <f>IF(OR($B10-U$5&gt;76, $B10-U$5=75, $B10-U$5=1, $B10-U$5&lt;0),"",ROUND(($B10-U$5)*'점수 계산기'!$C$21+U$5*'점수 계산기'!$C$22+'점수 계산기'!$C$24,0))</f>
        <v/>
      </c>
      <c r="V10" s="265" t="str">
        <f>IF(OR($B10-V$5&gt;76, $B10-V$5=75, $B10-V$5=1, $B10-V$5&lt;0),"",ROUND(($B10-V$5)*'점수 계산기'!$C$21+V$5*'점수 계산기'!$C$22+'점수 계산기'!$C$24,0))</f>
        <v/>
      </c>
      <c r="W10" s="265" t="str">
        <f>IF(OR($B10-W$5&gt;76, $B10-W$5=75, $B10-W$5=1, $B10-W$5&lt;0),"",ROUND(($B10-W$5)*'점수 계산기'!$C$21+W$5*'점수 계산기'!$C$22+'점수 계산기'!$C$24,0))</f>
        <v/>
      </c>
      <c r="X10" s="265" t="str">
        <f>IF(OR($B10-X$5&gt;76, $B10-X$5=75, $B10-X$5=1, $B10-X$5&lt;0),"",ROUND(($B10-X$5)*'점수 계산기'!$C$21+X$5*'점수 계산기'!$C$22+'점수 계산기'!$C$24,0))</f>
        <v/>
      </c>
      <c r="Y10" s="266" t="str">
        <f>IF(OR($B10-Y$5&gt;76, $B10-Y$5=75, $B10-Y$5=1, $B10-Y$5&lt;0),"",ROUND(($B10-Y$5)*'점수 계산기'!$C$21+Y$5*'점수 계산기'!$C$22+'점수 계산기'!$C$24,0))</f>
        <v/>
      </c>
      <c r="Z10" s="184"/>
      <c r="AA10" s="184"/>
      <c r="AB10" s="262"/>
    </row>
    <row r="11" spans="1:28" s="216" customFormat="1" ht="21" customHeight="1" x14ac:dyDescent="0.45">
      <c r="A11" s="208"/>
      <c r="B11" s="281">
        <v>95</v>
      </c>
      <c r="C11" s="265">
        <f>IF(OR($B11-C$5&gt;76, $B11-C$5=75, $B11-C$5=1, $B11-C$5&lt;0),"",ROUND(($B11-C$5)*'점수 계산기'!$C$21+C$5*'점수 계산기'!$C$22+'점수 계산기'!$C$24,0))</f>
        <v>140</v>
      </c>
      <c r="D11" s="265">
        <f>IF(OR($B11-D$5&gt;76, $B11-D$5=75, $B11-D$5=1, $B11-D$5&lt;0),"",ROUND(($B11-D$5)*'점수 계산기'!$C$21+D$5*'점수 계산기'!$C$22+'점수 계산기'!$C$24,0))</f>
        <v>141</v>
      </c>
      <c r="E11" s="265">
        <f>IF(OR($B11-E$5&gt;76, $B11-E$5=75, $B11-E$5=1, $B11-E$5&lt;0),"",ROUND(($B11-E$5)*'점수 계산기'!$C$21+E$5*'점수 계산기'!$C$22+'점수 계산기'!$C$24,0))</f>
        <v>141</v>
      </c>
      <c r="F11" s="265" t="str">
        <f>IF(OR($B11-F$5&gt;76, $B11-F$5=75, $B11-F$5=1, $B11-F$5&lt;0),"",ROUND(($B11-F$5)*'점수 계산기'!$C$21+F$5*'점수 계산기'!$C$22+'점수 계산기'!$C$24,0))</f>
        <v/>
      </c>
      <c r="G11" s="265">
        <f>IF(OR($B11-G$5&gt;76, $B11-G$5=75, $B11-G$5=1, $B11-G$5&lt;0),"",ROUND(($B11-G$5)*'점수 계산기'!$C$21+G$5*'점수 계산기'!$C$22+'점수 계산기'!$C$24,0))</f>
        <v>142</v>
      </c>
      <c r="H11" s="265" t="str">
        <f>IF(OR($B11-H$5&gt;76, $B11-H$5=75, $B11-H$5=1, $B11-H$5&lt;0),"",ROUND(($B11-H$5)*'점수 계산기'!$C$21+H$5*'점수 계산기'!$C$22+'점수 계산기'!$C$24,0))</f>
        <v/>
      </c>
      <c r="I11" s="265" t="str">
        <f>IF(OR($B11-I$5&gt;76, $B11-I$5=75, $B11-I$5=1, $B11-I$5&lt;0),"",ROUND(($B11-I$5)*'점수 계산기'!$C$21+I$5*'점수 계산기'!$C$22+'점수 계산기'!$C$24,0))</f>
        <v/>
      </c>
      <c r="J11" s="265" t="str">
        <f>IF(OR($B11-J$5&gt;76, $B11-J$5=75, $B11-J$5=1, $B11-J$5&lt;0),"",ROUND(($B11-J$5)*'점수 계산기'!$C$21+J$5*'점수 계산기'!$C$22+'점수 계산기'!$C$24,0))</f>
        <v/>
      </c>
      <c r="K11" s="265" t="str">
        <f>IF(OR($B11-K$5&gt;76, $B11-K$5=75, $B11-K$5=1, $B11-K$5&lt;0),"",ROUND(($B11-K$5)*'점수 계산기'!$C$21+K$5*'점수 계산기'!$C$22+'점수 계산기'!$C$24,0))</f>
        <v/>
      </c>
      <c r="L11" s="265" t="str">
        <f>IF(OR($B11-L$5&gt;76, $B11-L$5=75, $B11-L$5=1, $B11-L$5&lt;0),"",ROUND(($B11-L$5)*'점수 계산기'!$C$21+L$5*'점수 계산기'!$C$22+'점수 계산기'!$C$24,0))</f>
        <v/>
      </c>
      <c r="M11" s="265" t="str">
        <f>IF(OR($B11-M$5&gt;76, $B11-M$5=75, $B11-M$5=1, $B11-M$5&lt;0),"",ROUND(($B11-M$5)*'점수 계산기'!$C$21+M$5*'점수 계산기'!$C$22+'점수 계산기'!$C$24,0))</f>
        <v/>
      </c>
      <c r="N11" s="265" t="str">
        <f>IF(OR($B11-N$5&gt;76, $B11-N$5=75, $B11-N$5=1, $B11-N$5&lt;0),"",ROUND(($B11-N$5)*'점수 계산기'!$C$21+N$5*'점수 계산기'!$C$22+'점수 계산기'!$C$24,0))</f>
        <v/>
      </c>
      <c r="O11" s="265" t="str">
        <f>IF(OR($B11-O$5&gt;76, $B11-O$5=75, $B11-O$5=1, $B11-O$5&lt;0),"",ROUND(($B11-O$5)*'점수 계산기'!$C$21+O$5*'점수 계산기'!$C$22+'점수 계산기'!$C$24,0))</f>
        <v/>
      </c>
      <c r="P11" s="265" t="str">
        <f>IF(OR($B11-P$5&gt;76, $B11-P$5=75, $B11-P$5=1, $B11-P$5&lt;0),"",ROUND(($B11-P$5)*'점수 계산기'!$C$21+P$5*'점수 계산기'!$C$22+'점수 계산기'!$C$24,0))</f>
        <v/>
      </c>
      <c r="Q11" s="265" t="str">
        <f>IF(OR($B11-Q$5&gt;76, $B11-Q$5=75, $B11-Q$5=1, $B11-Q$5&lt;0),"",ROUND(($B11-Q$5)*'점수 계산기'!$C$21+Q$5*'점수 계산기'!$C$22+'점수 계산기'!$C$24,0))</f>
        <v/>
      </c>
      <c r="R11" s="265" t="str">
        <f>IF(OR($B11-R$5&gt;76, $B11-R$5=75, $B11-R$5=1, $B11-R$5&lt;0),"",ROUND(($B11-R$5)*'점수 계산기'!$C$21+R$5*'점수 계산기'!$C$22+'점수 계산기'!$C$24,0))</f>
        <v/>
      </c>
      <c r="S11" s="265" t="str">
        <f>IF(OR($B11-S$5&gt;76, $B11-S$5=75, $B11-S$5=1, $B11-S$5&lt;0),"",ROUND(($B11-S$5)*'점수 계산기'!$C$21+S$5*'점수 계산기'!$C$22+'점수 계산기'!$C$24,0))</f>
        <v/>
      </c>
      <c r="T11" s="265" t="str">
        <f>IF(OR($B11-T$5&gt;76, $B11-T$5=75, $B11-T$5=1, $B11-T$5&lt;0),"",ROUND(($B11-T$5)*'점수 계산기'!$C$21+T$5*'점수 계산기'!$C$22+'점수 계산기'!$C$24,0))</f>
        <v/>
      </c>
      <c r="U11" s="265" t="str">
        <f>IF(OR($B11-U$5&gt;76, $B11-U$5=75, $B11-U$5=1, $B11-U$5&lt;0),"",ROUND(($B11-U$5)*'점수 계산기'!$C$21+U$5*'점수 계산기'!$C$22+'점수 계산기'!$C$24,0))</f>
        <v/>
      </c>
      <c r="V11" s="265" t="str">
        <f>IF(OR($B11-V$5&gt;76, $B11-V$5=75, $B11-V$5=1, $B11-V$5&lt;0),"",ROUND(($B11-V$5)*'점수 계산기'!$C$21+V$5*'점수 계산기'!$C$22+'점수 계산기'!$C$24,0))</f>
        <v/>
      </c>
      <c r="W11" s="265" t="str">
        <f>IF(OR($B11-W$5&gt;76, $B11-W$5=75, $B11-W$5=1, $B11-W$5&lt;0),"",ROUND(($B11-W$5)*'점수 계산기'!$C$21+W$5*'점수 계산기'!$C$22+'점수 계산기'!$C$24,0))</f>
        <v/>
      </c>
      <c r="X11" s="265" t="str">
        <f>IF(OR($B11-X$5&gt;76, $B11-X$5=75, $B11-X$5=1, $B11-X$5&lt;0),"",ROUND(($B11-X$5)*'점수 계산기'!$C$21+X$5*'점수 계산기'!$C$22+'점수 계산기'!$C$24,0))</f>
        <v/>
      </c>
      <c r="Y11" s="266" t="str">
        <f>IF(OR($B11-Y$5&gt;76, $B11-Y$5=75, $B11-Y$5=1, $B11-Y$5&lt;0),"",ROUND(($B11-Y$5)*'점수 계산기'!$C$21+Y$5*'점수 계산기'!$C$22+'점수 계산기'!$C$24,0))</f>
        <v/>
      </c>
      <c r="Z11" s="184"/>
      <c r="AA11" s="184"/>
      <c r="AB11" s="262"/>
    </row>
    <row r="12" spans="1:28" s="216" customFormat="1" ht="21" customHeight="1" x14ac:dyDescent="0.45">
      <c r="A12" s="208"/>
      <c r="B12" s="281">
        <v>94</v>
      </c>
      <c r="C12" s="265">
        <f>IF(OR($B12-C$5&gt;76, $B12-C$5=75, $B12-C$5=1, $B12-C$5&lt;0),"",ROUND(($B12-C$5)*'점수 계산기'!$C$21+C$5*'점수 계산기'!$C$22+'점수 계산기'!$C$24,0))</f>
        <v>139</v>
      </c>
      <c r="D12" s="265">
        <f>IF(OR($B12-D$5&gt;76, $B12-D$5=75, $B12-D$5=1, $B12-D$5&lt;0),"",ROUND(($B12-D$5)*'점수 계산기'!$C$21+D$5*'점수 계산기'!$C$22+'점수 계산기'!$C$24,0))</f>
        <v>140</v>
      </c>
      <c r="E12" s="265">
        <f>IF(OR($B12-E$5&gt;76, $B12-E$5=75, $B12-E$5=1, $B12-E$5&lt;0),"",ROUND(($B12-E$5)*'점수 계산기'!$C$21+E$5*'점수 계산기'!$C$22+'점수 계산기'!$C$24,0))</f>
        <v>140</v>
      </c>
      <c r="F12" s="265">
        <f>IF(OR($B12-F$5&gt;76, $B12-F$5=75, $B12-F$5=1, $B12-F$5&lt;0),"",ROUND(($B12-F$5)*'점수 계산기'!$C$21+F$5*'점수 계산기'!$C$22+'점수 계산기'!$C$24,0))</f>
        <v>140</v>
      </c>
      <c r="G12" s="265" t="str">
        <f>IF(OR($B12-G$5&gt;76, $B12-G$5=75, $B12-G$5=1, $B12-G$5&lt;0),"",ROUND(($B12-G$5)*'점수 계산기'!$C$21+G$5*'점수 계산기'!$C$22+'점수 계산기'!$C$24,0))</f>
        <v/>
      </c>
      <c r="H12" s="265">
        <f>IF(OR($B12-H$5&gt;76, $B12-H$5=75, $B12-H$5=1, $B12-H$5&lt;0),"",ROUND(($B12-H$5)*'점수 계산기'!$C$21+H$5*'점수 계산기'!$C$22+'점수 계산기'!$C$24,0))</f>
        <v>141</v>
      </c>
      <c r="I12" s="265" t="str">
        <f>IF(OR($B12-I$5&gt;76, $B12-I$5=75, $B12-I$5=1, $B12-I$5&lt;0),"",ROUND(($B12-I$5)*'점수 계산기'!$C$21+I$5*'점수 계산기'!$C$22+'점수 계산기'!$C$24,0))</f>
        <v/>
      </c>
      <c r="J12" s="265" t="str">
        <f>IF(OR($B12-J$5&gt;76, $B12-J$5=75, $B12-J$5=1, $B12-J$5&lt;0),"",ROUND(($B12-J$5)*'점수 계산기'!$C$21+J$5*'점수 계산기'!$C$22+'점수 계산기'!$C$24,0))</f>
        <v/>
      </c>
      <c r="K12" s="265" t="str">
        <f>IF(OR($B12-K$5&gt;76, $B12-K$5=75, $B12-K$5=1, $B12-K$5&lt;0),"",ROUND(($B12-K$5)*'점수 계산기'!$C$21+K$5*'점수 계산기'!$C$22+'점수 계산기'!$C$24,0))</f>
        <v/>
      </c>
      <c r="L12" s="265" t="str">
        <f>IF(OR($B12-L$5&gt;76, $B12-L$5=75, $B12-L$5=1, $B12-L$5&lt;0),"",ROUND(($B12-L$5)*'점수 계산기'!$C$21+L$5*'점수 계산기'!$C$22+'점수 계산기'!$C$24,0))</f>
        <v/>
      </c>
      <c r="M12" s="265" t="str">
        <f>IF(OR($B12-M$5&gt;76, $B12-M$5=75, $B12-M$5=1, $B12-M$5&lt;0),"",ROUND(($B12-M$5)*'점수 계산기'!$C$21+M$5*'점수 계산기'!$C$22+'점수 계산기'!$C$24,0))</f>
        <v/>
      </c>
      <c r="N12" s="265" t="str">
        <f>IF(OR($B12-N$5&gt;76, $B12-N$5=75, $B12-N$5=1, $B12-N$5&lt;0),"",ROUND(($B12-N$5)*'점수 계산기'!$C$21+N$5*'점수 계산기'!$C$22+'점수 계산기'!$C$24,0))</f>
        <v/>
      </c>
      <c r="O12" s="265" t="str">
        <f>IF(OR($B12-O$5&gt;76, $B12-O$5=75, $B12-O$5=1, $B12-O$5&lt;0),"",ROUND(($B12-O$5)*'점수 계산기'!$C$21+O$5*'점수 계산기'!$C$22+'점수 계산기'!$C$24,0))</f>
        <v/>
      </c>
      <c r="P12" s="265" t="str">
        <f>IF(OR($B12-P$5&gt;76, $B12-P$5=75, $B12-P$5=1, $B12-P$5&lt;0),"",ROUND(($B12-P$5)*'점수 계산기'!$C$21+P$5*'점수 계산기'!$C$22+'점수 계산기'!$C$24,0))</f>
        <v/>
      </c>
      <c r="Q12" s="265" t="str">
        <f>IF(OR($B12-Q$5&gt;76, $B12-Q$5=75, $B12-Q$5=1, $B12-Q$5&lt;0),"",ROUND(($B12-Q$5)*'점수 계산기'!$C$21+Q$5*'점수 계산기'!$C$22+'점수 계산기'!$C$24,0))</f>
        <v/>
      </c>
      <c r="R12" s="265" t="str">
        <f>IF(OR($B12-R$5&gt;76, $B12-R$5=75, $B12-R$5=1, $B12-R$5&lt;0),"",ROUND(($B12-R$5)*'점수 계산기'!$C$21+R$5*'점수 계산기'!$C$22+'점수 계산기'!$C$24,0))</f>
        <v/>
      </c>
      <c r="S12" s="265" t="str">
        <f>IF(OR($B12-S$5&gt;76, $B12-S$5=75, $B12-S$5=1, $B12-S$5&lt;0),"",ROUND(($B12-S$5)*'점수 계산기'!$C$21+S$5*'점수 계산기'!$C$22+'점수 계산기'!$C$24,0))</f>
        <v/>
      </c>
      <c r="T12" s="265" t="str">
        <f>IF(OR($B12-T$5&gt;76, $B12-T$5=75, $B12-T$5=1, $B12-T$5&lt;0),"",ROUND(($B12-T$5)*'점수 계산기'!$C$21+T$5*'점수 계산기'!$C$22+'점수 계산기'!$C$24,0))</f>
        <v/>
      </c>
      <c r="U12" s="265" t="str">
        <f>IF(OR($B12-U$5&gt;76, $B12-U$5=75, $B12-U$5=1, $B12-U$5&lt;0),"",ROUND(($B12-U$5)*'점수 계산기'!$C$21+U$5*'점수 계산기'!$C$22+'점수 계산기'!$C$24,0))</f>
        <v/>
      </c>
      <c r="V12" s="265" t="str">
        <f>IF(OR($B12-V$5&gt;76, $B12-V$5=75, $B12-V$5=1, $B12-V$5&lt;0),"",ROUND(($B12-V$5)*'점수 계산기'!$C$21+V$5*'점수 계산기'!$C$22+'점수 계산기'!$C$24,0))</f>
        <v/>
      </c>
      <c r="W12" s="265" t="str">
        <f>IF(OR($B12-W$5&gt;76, $B12-W$5=75, $B12-W$5=1, $B12-W$5&lt;0),"",ROUND(($B12-W$5)*'점수 계산기'!$C$21+W$5*'점수 계산기'!$C$22+'점수 계산기'!$C$24,0))</f>
        <v/>
      </c>
      <c r="X12" s="265" t="str">
        <f>IF(OR($B12-X$5&gt;76, $B12-X$5=75, $B12-X$5=1, $B12-X$5&lt;0),"",ROUND(($B12-X$5)*'점수 계산기'!$C$21+X$5*'점수 계산기'!$C$22+'점수 계산기'!$C$24,0))</f>
        <v/>
      </c>
      <c r="Y12" s="266" t="str">
        <f>IF(OR($B12-Y$5&gt;76, $B12-Y$5=75, $B12-Y$5=1, $B12-Y$5&lt;0),"",ROUND(($B12-Y$5)*'점수 계산기'!$C$21+Y$5*'점수 계산기'!$C$22+'점수 계산기'!$C$24,0))</f>
        <v/>
      </c>
      <c r="Z12" s="184"/>
      <c r="AA12" s="184"/>
      <c r="AB12" s="262"/>
    </row>
    <row r="13" spans="1:28" s="216" customFormat="1" ht="21" customHeight="1" x14ac:dyDescent="0.45">
      <c r="A13" s="208"/>
      <c r="B13" s="281">
        <v>93</v>
      </c>
      <c r="C13" s="265">
        <f>IF(OR($B13-C$5&gt;76, $B13-C$5=75, $B13-C$5=1, $B13-C$5&lt;0),"",ROUND(($B13-C$5)*'점수 계산기'!$C$21+C$5*'점수 계산기'!$C$22+'점수 계산기'!$C$24,0))</f>
        <v>138</v>
      </c>
      <c r="D13" s="265">
        <f>IF(OR($B13-D$5&gt;76, $B13-D$5=75, $B13-D$5=1, $B13-D$5&lt;0),"",ROUND(($B13-D$5)*'점수 계산기'!$C$21+D$5*'점수 계산기'!$C$22+'점수 계산기'!$C$24,0))</f>
        <v>139</v>
      </c>
      <c r="E13" s="265">
        <f>IF(OR($B13-E$5&gt;76, $B13-E$5=75, $B13-E$5=1, $B13-E$5&lt;0),"",ROUND(($B13-E$5)*'점수 계산기'!$C$21+E$5*'점수 계산기'!$C$22+'점수 계산기'!$C$24,0))</f>
        <v>139</v>
      </c>
      <c r="F13" s="265">
        <f>IF(OR($B13-F$5&gt;76, $B13-F$5=75, $B13-F$5=1, $B13-F$5&lt;0),"",ROUND(($B13-F$5)*'점수 계산기'!$C$21+F$5*'점수 계산기'!$C$22+'점수 계산기'!$C$24,0))</f>
        <v>139</v>
      </c>
      <c r="G13" s="265">
        <f>IF(OR($B13-G$5&gt;76, $B13-G$5=75, $B13-G$5=1, $B13-G$5&lt;0),"",ROUND(($B13-G$5)*'점수 계산기'!$C$21+G$5*'점수 계산기'!$C$22+'점수 계산기'!$C$24,0))</f>
        <v>139</v>
      </c>
      <c r="H13" s="265" t="str">
        <f>IF(OR($B13-H$5&gt;76, $B13-H$5=75, $B13-H$5=1, $B13-H$5&lt;0),"",ROUND(($B13-H$5)*'점수 계산기'!$C$21+H$5*'점수 계산기'!$C$22+'점수 계산기'!$C$24,0))</f>
        <v/>
      </c>
      <c r="I13" s="265">
        <f>IF(OR($B13-I$5&gt;76, $B13-I$5=75, $B13-I$5=1, $B13-I$5&lt;0),"",ROUND(($B13-I$5)*'점수 계산기'!$C$21+I$5*'점수 계산기'!$C$22+'점수 계산기'!$C$24,0))</f>
        <v>140</v>
      </c>
      <c r="J13" s="265" t="str">
        <f>IF(OR($B13-J$5&gt;76, $B13-J$5=75, $B13-J$5=1, $B13-J$5&lt;0),"",ROUND(($B13-J$5)*'점수 계산기'!$C$21+J$5*'점수 계산기'!$C$22+'점수 계산기'!$C$24,0))</f>
        <v/>
      </c>
      <c r="K13" s="265" t="str">
        <f>IF(OR($B13-K$5&gt;76, $B13-K$5=75, $B13-K$5=1, $B13-K$5&lt;0),"",ROUND(($B13-K$5)*'점수 계산기'!$C$21+K$5*'점수 계산기'!$C$22+'점수 계산기'!$C$24,0))</f>
        <v/>
      </c>
      <c r="L13" s="265" t="str">
        <f>IF(OR($B13-L$5&gt;76, $B13-L$5=75, $B13-L$5=1, $B13-L$5&lt;0),"",ROUND(($B13-L$5)*'점수 계산기'!$C$21+L$5*'점수 계산기'!$C$22+'점수 계산기'!$C$24,0))</f>
        <v/>
      </c>
      <c r="M13" s="265" t="str">
        <f>IF(OR($B13-M$5&gt;76, $B13-M$5=75, $B13-M$5=1, $B13-M$5&lt;0),"",ROUND(($B13-M$5)*'점수 계산기'!$C$21+M$5*'점수 계산기'!$C$22+'점수 계산기'!$C$24,0))</f>
        <v/>
      </c>
      <c r="N13" s="265" t="str">
        <f>IF(OR($B13-N$5&gt;76, $B13-N$5=75, $B13-N$5=1, $B13-N$5&lt;0),"",ROUND(($B13-N$5)*'점수 계산기'!$C$21+N$5*'점수 계산기'!$C$22+'점수 계산기'!$C$24,0))</f>
        <v/>
      </c>
      <c r="O13" s="265" t="str">
        <f>IF(OR($B13-O$5&gt;76, $B13-O$5=75, $B13-O$5=1, $B13-O$5&lt;0),"",ROUND(($B13-O$5)*'점수 계산기'!$C$21+O$5*'점수 계산기'!$C$22+'점수 계산기'!$C$24,0))</f>
        <v/>
      </c>
      <c r="P13" s="265" t="str">
        <f>IF(OR($B13-P$5&gt;76, $B13-P$5=75, $B13-P$5=1, $B13-P$5&lt;0),"",ROUND(($B13-P$5)*'점수 계산기'!$C$21+P$5*'점수 계산기'!$C$22+'점수 계산기'!$C$24,0))</f>
        <v/>
      </c>
      <c r="Q13" s="265" t="str">
        <f>IF(OR($B13-Q$5&gt;76, $B13-Q$5=75, $B13-Q$5=1, $B13-Q$5&lt;0),"",ROUND(($B13-Q$5)*'점수 계산기'!$C$21+Q$5*'점수 계산기'!$C$22+'점수 계산기'!$C$24,0))</f>
        <v/>
      </c>
      <c r="R13" s="265" t="str">
        <f>IF(OR($B13-R$5&gt;76, $B13-R$5=75, $B13-R$5=1, $B13-R$5&lt;0),"",ROUND(($B13-R$5)*'점수 계산기'!$C$21+R$5*'점수 계산기'!$C$22+'점수 계산기'!$C$24,0))</f>
        <v/>
      </c>
      <c r="S13" s="265" t="str">
        <f>IF(OR($B13-S$5&gt;76, $B13-S$5=75, $B13-S$5=1, $B13-S$5&lt;0),"",ROUND(($B13-S$5)*'점수 계산기'!$C$21+S$5*'점수 계산기'!$C$22+'점수 계산기'!$C$24,0))</f>
        <v/>
      </c>
      <c r="T13" s="265" t="str">
        <f>IF(OR($B13-T$5&gt;76, $B13-T$5=75, $B13-T$5=1, $B13-T$5&lt;0),"",ROUND(($B13-T$5)*'점수 계산기'!$C$21+T$5*'점수 계산기'!$C$22+'점수 계산기'!$C$24,0))</f>
        <v/>
      </c>
      <c r="U13" s="265" t="str">
        <f>IF(OR($B13-U$5&gt;76, $B13-U$5=75, $B13-U$5=1, $B13-U$5&lt;0),"",ROUND(($B13-U$5)*'점수 계산기'!$C$21+U$5*'점수 계산기'!$C$22+'점수 계산기'!$C$24,0))</f>
        <v/>
      </c>
      <c r="V13" s="265" t="str">
        <f>IF(OR($B13-V$5&gt;76, $B13-V$5=75, $B13-V$5=1, $B13-V$5&lt;0),"",ROUND(($B13-V$5)*'점수 계산기'!$C$21+V$5*'점수 계산기'!$C$22+'점수 계산기'!$C$24,0))</f>
        <v/>
      </c>
      <c r="W13" s="265" t="str">
        <f>IF(OR($B13-W$5&gt;76, $B13-W$5=75, $B13-W$5=1, $B13-W$5&lt;0),"",ROUND(($B13-W$5)*'점수 계산기'!$C$21+W$5*'점수 계산기'!$C$22+'점수 계산기'!$C$24,0))</f>
        <v/>
      </c>
      <c r="X13" s="265" t="str">
        <f>IF(OR($B13-X$5&gt;76, $B13-X$5=75, $B13-X$5=1, $B13-X$5&lt;0),"",ROUND(($B13-X$5)*'점수 계산기'!$C$21+X$5*'점수 계산기'!$C$22+'점수 계산기'!$C$24,0))</f>
        <v/>
      </c>
      <c r="Y13" s="266" t="str">
        <f>IF(OR($B13-Y$5&gt;76, $B13-Y$5=75, $B13-Y$5=1, $B13-Y$5&lt;0),"",ROUND(($B13-Y$5)*'점수 계산기'!$C$21+Y$5*'점수 계산기'!$C$22+'점수 계산기'!$C$24,0))</f>
        <v/>
      </c>
      <c r="Z13" s="184"/>
      <c r="AA13" s="184"/>
      <c r="AB13" s="262"/>
    </row>
    <row r="14" spans="1:28" s="216" customFormat="1" ht="21" customHeight="1" x14ac:dyDescent="0.45">
      <c r="A14" s="208"/>
      <c r="B14" s="282">
        <v>92</v>
      </c>
      <c r="C14" s="268">
        <f>IF(OR($B14-C$5&gt;76, $B14-C$5=75, $B14-C$5=1, $B14-C$5&lt;0),"",ROUND(($B14-C$5)*'점수 계산기'!$C$21+C$5*'점수 계산기'!$C$22+'점수 계산기'!$C$24,0))</f>
        <v>137</v>
      </c>
      <c r="D14" s="268">
        <f>IF(OR($B14-D$5&gt;76, $B14-D$5=75, $B14-D$5=1, $B14-D$5&lt;0),"",ROUND(($B14-D$5)*'점수 계산기'!$C$21+D$5*'점수 계산기'!$C$22+'점수 계산기'!$C$24,0))</f>
        <v>138</v>
      </c>
      <c r="E14" s="268">
        <f>IF(OR($B14-E$5&gt;76, $B14-E$5=75, $B14-E$5=1, $B14-E$5&lt;0),"",ROUND(($B14-E$5)*'점수 계산기'!$C$21+E$5*'점수 계산기'!$C$22+'점수 계산기'!$C$24,0))</f>
        <v>138</v>
      </c>
      <c r="F14" s="268">
        <f>IF(OR($B14-F$5&gt;76, $B14-F$5=75, $B14-F$5=1, $B14-F$5&lt;0),"",ROUND(($B14-F$5)*'점수 계산기'!$C$21+F$5*'점수 계산기'!$C$22+'점수 계산기'!$C$24,0))</f>
        <v>138</v>
      </c>
      <c r="G14" s="268">
        <f>IF(OR($B14-G$5&gt;76, $B14-G$5=75, $B14-G$5=1, $B14-G$5&lt;0),"",ROUND(($B14-G$5)*'점수 계산기'!$C$21+G$5*'점수 계산기'!$C$22+'점수 계산기'!$C$24,0))</f>
        <v>138</v>
      </c>
      <c r="H14" s="268">
        <f>IF(OR($B14-H$5&gt;76, $B14-H$5=75, $B14-H$5=1, $B14-H$5&lt;0),"",ROUND(($B14-H$5)*'점수 계산기'!$C$21+H$5*'점수 계산기'!$C$22+'점수 계산기'!$C$24,0))</f>
        <v>139</v>
      </c>
      <c r="I14" s="268" t="str">
        <f>IF(OR($B14-I$5&gt;76, $B14-I$5=75, $B14-I$5=1, $B14-I$5&lt;0),"",ROUND(($B14-I$5)*'점수 계산기'!$C$21+I$5*'점수 계산기'!$C$22+'점수 계산기'!$C$24,0))</f>
        <v/>
      </c>
      <c r="J14" s="268">
        <f>IF(OR($B14-J$5&gt;76, $B14-J$5=75, $B14-J$5=1, $B14-J$5&lt;0),"",ROUND(($B14-J$5)*'점수 계산기'!$C$21+J$5*'점수 계산기'!$C$22+'점수 계산기'!$C$24,0))</f>
        <v>139</v>
      </c>
      <c r="K14" s="268" t="str">
        <f>IF(OR($B14-K$5&gt;76, $B14-K$5=75, $B14-K$5=1, $B14-K$5&lt;0),"",ROUND(($B14-K$5)*'점수 계산기'!$C$21+K$5*'점수 계산기'!$C$22+'점수 계산기'!$C$24,0))</f>
        <v/>
      </c>
      <c r="L14" s="268" t="str">
        <f>IF(OR($B14-L$5&gt;76, $B14-L$5=75, $B14-L$5=1, $B14-L$5&lt;0),"",ROUND(($B14-L$5)*'점수 계산기'!$C$21+L$5*'점수 계산기'!$C$22+'점수 계산기'!$C$24,0))</f>
        <v/>
      </c>
      <c r="M14" s="268" t="str">
        <f>IF(OR($B14-M$5&gt;76, $B14-M$5=75, $B14-M$5=1, $B14-M$5&lt;0),"",ROUND(($B14-M$5)*'점수 계산기'!$C$21+M$5*'점수 계산기'!$C$22+'점수 계산기'!$C$24,0))</f>
        <v/>
      </c>
      <c r="N14" s="268" t="str">
        <f>IF(OR($B14-N$5&gt;76, $B14-N$5=75, $B14-N$5=1, $B14-N$5&lt;0),"",ROUND(($B14-N$5)*'점수 계산기'!$C$21+N$5*'점수 계산기'!$C$22+'점수 계산기'!$C$24,0))</f>
        <v/>
      </c>
      <c r="O14" s="268" t="str">
        <f>IF(OR($B14-O$5&gt;76, $B14-O$5=75, $B14-O$5=1, $B14-O$5&lt;0),"",ROUND(($B14-O$5)*'점수 계산기'!$C$21+O$5*'점수 계산기'!$C$22+'점수 계산기'!$C$24,0))</f>
        <v/>
      </c>
      <c r="P14" s="268" t="str">
        <f>IF(OR($B14-P$5&gt;76, $B14-P$5=75, $B14-P$5=1, $B14-P$5&lt;0),"",ROUND(($B14-P$5)*'점수 계산기'!$C$21+P$5*'점수 계산기'!$C$22+'점수 계산기'!$C$24,0))</f>
        <v/>
      </c>
      <c r="Q14" s="268" t="str">
        <f>IF(OR($B14-Q$5&gt;76, $B14-Q$5=75, $B14-Q$5=1, $B14-Q$5&lt;0),"",ROUND(($B14-Q$5)*'점수 계산기'!$C$21+Q$5*'점수 계산기'!$C$22+'점수 계산기'!$C$24,0))</f>
        <v/>
      </c>
      <c r="R14" s="268" t="str">
        <f>IF(OR($B14-R$5&gt;76, $B14-R$5=75, $B14-R$5=1, $B14-R$5&lt;0),"",ROUND(($B14-R$5)*'점수 계산기'!$C$21+R$5*'점수 계산기'!$C$22+'점수 계산기'!$C$24,0))</f>
        <v/>
      </c>
      <c r="S14" s="268" t="str">
        <f>IF(OR($B14-S$5&gt;76, $B14-S$5=75, $B14-S$5=1, $B14-S$5&lt;0),"",ROUND(($B14-S$5)*'점수 계산기'!$C$21+S$5*'점수 계산기'!$C$22+'점수 계산기'!$C$24,0))</f>
        <v/>
      </c>
      <c r="T14" s="268" t="str">
        <f>IF(OR($B14-T$5&gt;76, $B14-T$5=75, $B14-T$5=1, $B14-T$5&lt;0),"",ROUND(($B14-T$5)*'점수 계산기'!$C$21+T$5*'점수 계산기'!$C$22+'점수 계산기'!$C$24,0))</f>
        <v/>
      </c>
      <c r="U14" s="268" t="str">
        <f>IF(OR($B14-U$5&gt;76, $B14-U$5=75, $B14-U$5=1, $B14-U$5&lt;0),"",ROUND(($B14-U$5)*'점수 계산기'!$C$21+U$5*'점수 계산기'!$C$22+'점수 계산기'!$C$24,0))</f>
        <v/>
      </c>
      <c r="V14" s="268" t="str">
        <f>IF(OR($B14-V$5&gt;76, $B14-V$5=75, $B14-V$5=1, $B14-V$5&lt;0),"",ROUND(($B14-V$5)*'점수 계산기'!$C$21+V$5*'점수 계산기'!$C$22+'점수 계산기'!$C$24,0))</f>
        <v/>
      </c>
      <c r="W14" s="268" t="str">
        <f>IF(OR($B14-W$5&gt;76, $B14-W$5=75, $B14-W$5=1, $B14-W$5&lt;0),"",ROUND(($B14-W$5)*'점수 계산기'!$C$21+W$5*'점수 계산기'!$C$22+'점수 계산기'!$C$24,0))</f>
        <v/>
      </c>
      <c r="X14" s="268" t="str">
        <f>IF(OR($B14-X$5&gt;76, $B14-X$5=75, $B14-X$5=1, $B14-X$5&lt;0),"",ROUND(($B14-X$5)*'점수 계산기'!$C$21+X$5*'점수 계산기'!$C$22+'점수 계산기'!$C$24,0))</f>
        <v/>
      </c>
      <c r="Y14" s="269" t="str">
        <f>IF(OR($B14-Y$5&gt;76, $B14-Y$5=75, $B14-Y$5=1, $B14-Y$5&lt;0),"",ROUND(($B14-Y$5)*'점수 계산기'!$C$21+Y$5*'점수 계산기'!$C$22+'점수 계산기'!$C$24,0))</f>
        <v/>
      </c>
      <c r="Z14" s="184"/>
      <c r="AA14" s="184"/>
      <c r="AB14" s="262"/>
    </row>
    <row r="15" spans="1:28" s="216" customFormat="1" ht="21" customHeight="1" x14ac:dyDescent="0.45">
      <c r="A15" s="208"/>
      <c r="B15" s="282">
        <v>91</v>
      </c>
      <c r="C15" s="268">
        <f>IF(OR($B15-C$5&gt;76, $B15-C$5=75, $B15-C$5=1, $B15-C$5&lt;0),"",ROUND(($B15-C$5)*'점수 계산기'!$C$21+C$5*'점수 계산기'!$C$22+'점수 계산기'!$C$24,0))</f>
        <v>136</v>
      </c>
      <c r="D15" s="268">
        <f>IF(OR($B15-D$5&gt;76, $B15-D$5=75, $B15-D$5=1, $B15-D$5&lt;0),"",ROUND(($B15-D$5)*'점수 계산기'!$C$21+D$5*'점수 계산기'!$C$22+'점수 계산기'!$C$24,0))</f>
        <v>136</v>
      </c>
      <c r="E15" s="268">
        <f>IF(OR($B15-E$5&gt;76, $B15-E$5=75, $B15-E$5=1, $B15-E$5&lt;0),"",ROUND(($B15-E$5)*'점수 계산기'!$C$21+E$5*'점수 계산기'!$C$22+'점수 계산기'!$C$24,0))</f>
        <v>137</v>
      </c>
      <c r="F15" s="268">
        <f>IF(OR($B15-F$5&gt;76, $B15-F$5=75, $B15-F$5=1, $B15-F$5&lt;0),"",ROUND(($B15-F$5)*'점수 계산기'!$C$21+F$5*'점수 계산기'!$C$22+'점수 계산기'!$C$24,0))</f>
        <v>137</v>
      </c>
      <c r="G15" s="268">
        <f>IF(OR($B15-G$5&gt;76, $B15-G$5=75, $B15-G$5=1, $B15-G$5&lt;0),"",ROUND(($B15-G$5)*'점수 계산기'!$C$21+G$5*'점수 계산기'!$C$22+'점수 계산기'!$C$24,0))</f>
        <v>137</v>
      </c>
      <c r="H15" s="268">
        <f>IF(OR($B15-H$5&gt;76, $B15-H$5=75, $B15-H$5=1, $B15-H$5&lt;0),"",ROUND(($B15-H$5)*'점수 계산기'!$C$21+H$5*'점수 계산기'!$C$22+'점수 계산기'!$C$24,0))</f>
        <v>138</v>
      </c>
      <c r="I15" s="268">
        <f>IF(OR($B15-I$5&gt;76, $B15-I$5=75, $B15-I$5=1, $B15-I$5&lt;0),"",ROUND(($B15-I$5)*'점수 계산기'!$C$21+I$5*'점수 계산기'!$C$22+'점수 계산기'!$C$24,0))</f>
        <v>138</v>
      </c>
      <c r="J15" s="268" t="str">
        <f>IF(OR($B15-J$5&gt;76, $B15-J$5=75, $B15-J$5=1, $B15-J$5&lt;0),"",ROUND(($B15-J$5)*'점수 계산기'!$C$21+J$5*'점수 계산기'!$C$22+'점수 계산기'!$C$24,0))</f>
        <v/>
      </c>
      <c r="K15" s="268">
        <f>IF(OR($B15-K$5&gt;76, $B15-K$5=75, $B15-K$5=1, $B15-K$5&lt;0),"",ROUND(($B15-K$5)*'점수 계산기'!$C$21+K$5*'점수 계산기'!$C$22+'점수 계산기'!$C$24,0))</f>
        <v>139</v>
      </c>
      <c r="L15" s="268" t="str">
        <f>IF(OR($B15-L$5&gt;76, $B15-L$5=75, $B15-L$5=1, $B15-L$5&lt;0),"",ROUND(($B15-L$5)*'점수 계산기'!$C$21+L$5*'점수 계산기'!$C$22+'점수 계산기'!$C$24,0))</f>
        <v/>
      </c>
      <c r="M15" s="268" t="str">
        <f>IF(OR($B15-M$5&gt;76, $B15-M$5=75, $B15-M$5=1, $B15-M$5&lt;0),"",ROUND(($B15-M$5)*'점수 계산기'!$C$21+M$5*'점수 계산기'!$C$22+'점수 계산기'!$C$24,0))</f>
        <v/>
      </c>
      <c r="N15" s="268" t="str">
        <f>IF(OR($B15-N$5&gt;76, $B15-N$5=75, $B15-N$5=1, $B15-N$5&lt;0),"",ROUND(($B15-N$5)*'점수 계산기'!$C$21+N$5*'점수 계산기'!$C$22+'점수 계산기'!$C$24,0))</f>
        <v/>
      </c>
      <c r="O15" s="268" t="str">
        <f>IF(OR($B15-O$5&gt;76, $B15-O$5=75, $B15-O$5=1, $B15-O$5&lt;0),"",ROUND(($B15-O$5)*'점수 계산기'!$C$21+O$5*'점수 계산기'!$C$22+'점수 계산기'!$C$24,0))</f>
        <v/>
      </c>
      <c r="P15" s="268" t="str">
        <f>IF(OR($B15-P$5&gt;76, $B15-P$5=75, $B15-P$5=1, $B15-P$5&lt;0),"",ROUND(($B15-P$5)*'점수 계산기'!$C$21+P$5*'점수 계산기'!$C$22+'점수 계산기'!$C$24,0))</f>
        <v/>
      </c>
      <c r="Q15" s="268" t="str">
        <f>IF(OR($B15-Q$5&gt;76, $B15-Q$5=75, $B15-Q$5=1, $B15-Q$5&lt;0),"",ROUND(($B15-Q$5)*'점수 계산기'!$C$21+Q$5*'점수 계산기'!$C$22+'점수 계산기'!$C$24,0))</f>
        <v/>
      </c>
      <c r="R15" s="268" t="str">
        <f>IF(OR($B15-R$5&gt;76, $B15-R$5=75, $B15-R$5=1, $B15-R$5&lt;0),"",ROUND(($B15-R$5)*'점수 계산기'!$C$21+R$5*'점수 계산기'!$C$22+'점수 계산기'!$C$24,0))</f>
        <v/>
      </c>
      <c r="S15" s="268" t="str">
        <f>IF(OR($B15-S$5&gt;76, $B15-S$5=75, $B15-S$5=1, $B15-S$5&lt;0),"",ROUND(($B15-S$5)*'점수 계산기'!$C$21+S$5*'점수 계산기'!$C$22+'점수 계산기'!$C$24,0))</f>
        <v/>
      </c>
      <c r="T15" s="268" t="str">
        <f>IF(OR($B15-T$5&gt;76, $B15-T$5=75, $B15-T$5=1, $B15-T$5&lt;0),"",ROUND(($B15-T$5)*'점수 계산기'!$C$21+T$5*'점수 계산기'!$C$22+'점수 계산기'!$C$24,0))</f>
        <v/>
      </c>
      <c r="U15" s="268" t="str">
        <f>IF(OR($B15-U$5&gt;76, $B15-U$5=75, $B15-U$5=1, $B15-U$5&lt;0),"",ROUND(($B15-U$5)*'점수 계산기'!$C$21+U$5*'점수 계산기'!$C$22+'점수 계산기'!$C$24,0))</f>
        <v/>
      </c>
      <c r="V15" s="268" t="str">
        <f>IF(OR($B15-V$5&gt;76, $B15-V$5=75, $B15-V$5=1, $B15-V$5&lt;0),"",ROUND(($B15-V$5)*'점수 계산기'!$C$21+V$5*'점수 계산기'!$C$22+'점수 계산기'!$C$24,0))</f>
        <v/>
      </c>
      <c r="W15" s="268" t="str">
        <f>IF(OR($B15-W$5&gt;76, $B15-W$5=75, $B15-W$5=1, $B15-W$5&lt;0),"",ROUND(($B15-W$5)*'점수 계산기'!$C$21+W$5*'점수 계산기'!$C$22+'점수 계산기'!$C$24,0))</f>
        <v/>
      </c>
      <c r="X15" s="268" t="str">
        <f>IF(OR($B15-X$5&gt;76, $B15-X$5=75, $B15-X$5=1, $B15-X$5&lt;0),"",ROUND(($B15-X$5)*'점수 계산기'!$C$21+X$5*'점수 계산기'!$C$22+'점수 계산기'!$C$24,0))</f>
        <v/>
      </c>
      <c r="Y15" s="269" t="str">
        <f>IF(OR($B15-Y$5&gt;76, $B15-Y$5=75, $B15-Y$5=1, $B15-Y$5&lt;0),"",ROUND(($B15-Y$5)*'점수 계산기'!$C$21+Y$5*'점수 계산기'!$C$22+'점수 계산기'!$C$24,0))</f>
        <v/>
      </c>
      <c r="Z15" s="184"/>
      <c r="AA15" s="208"/>
    </row>
    <row r="16" spans="1:28" s="216" customFormat="1" ht="21" customHeight="1" x14ac:dyDescent="0.45">
      <c r="A16" s="208"/>
      <c r="B16" s="282">
        <v>90</v>
      </c>
      <c r="C16" s="268">
        <f>IF(OR($B16-C$5&gt;76, $B16-C$5=75, $B16-C$5=1, $B16-C$5&lt;0),"",ROUND(($B16-C$5)*'점수 계산기'!$C$21+C$5*'점수 계산기'!$C$22+'점수 계산기'!$C$24,0))</f>
        <v>135</v>
      </c>
      <c r="D16" s="268">
        <f>IF(OR($B16-D$5&gt;76, $B16-D$5=75, $B16-D$5=1, $B16-D$5&lt;0),"",ROUND(($B16-D$5)*'점수 계산기'!$C$21+D$5*'점수 계산기'!$C$22+'점수 계산기'!$C$24,0))</f>
        <v>135</v>
      </c>
      <c r="E16" s="268">
        <f>IF(OR($B16-E$5&gt;76, $B16-E$5=75, $B16-E$5=1, $B16-E$5&lt;0),"",ROUND(($B16-E$5)*'점수 계산기'!$C$21+E$5*'점수 계산기'!$C$22+'점수 계산기'!$C$24,0))</f>
        <v>136</v>
      </c>
      <c r="F16" s="268">
        <f>IF(OR($B16-F$5&gt;76, $B16-F$5=75, $B16-F$5=1, $B16-F$5&lt;0),"",ROUND(($B16-F$5)*'점수 계산기'!$C$21+F$5*'점수 계산기'!$C$22+'점수 계산기'!$C$24,0))</f>
        <v>136</v>
      </c>
      <c r="G16" s="268">
        <f>IF(OR($B16-G$5&gt;76, $B16-G$5=75, $B16-G$5=1, $B16-G$5&lt;0),"",ROUND(($B16-G$5)*'점수 계산기'!$C$21+G$5*'점수 계산기'!$C$22+'점수 계산기'!$C$24,0))</f>
        <v>136</v>
      </c>
      <c r="H16" s="268">
        <f>IF(OR($B16-H$5&gt;76, $B16-H$5=75, $B16-H$5=1, $B16-H$5&lt;0),"",ROUND(($B16-H$5)*'점수 계산기'!$C$21+H$5*'점수 계산기'!$C$22+'점수 계산기'!$C$24,0))</f>
        <v>137</v>
      </c>
      <c r="I16" s="268">
        <f>IF(OR($B16-I$5&gt;76, $B16-I$5=75, $B16-I$5=1, $B16-I$5&lt;0),"",ROUND(($B16-I$5)*'점수 계산기'!$C$21+I$5*'점수 계산기'!$C$22+'점수 계산기'!$C$24,0))</f>
        <v>137</v>
      </c>
      <c r="J16" s="268">
        <f>IF(OR($B16-J$5&gt;76, $B16-J$5=75, $B16-J$5=1, $B16-J$5&lt;0),"",ROUND(($B16-J$5)*'점수 계산기'!$C$21+J$5*'점수 계산기'!$C$22+'점수 계산기'!$C$24,0))</f>
        <v>137</v>
      </c>
      <c r="K16" s="268" t="str">
        <f>IF(OR($B16-K$5&gt;76, $B16-K$5=75, $B16-K$5=1, $B16-K$5&lt;0),"",ROUND(($B16-K$5)*'점수 계산기'!$C$21+K$5*'점수 계산기'!$C$22+'점수 계산기'!$C$24,0))</f>
        <v/>
      </c>
      <c r="L16" s="268">
        <f>IF(OR($B16-L$5&gt;76, $B16-L$5=75, $B16-L$5=1, $B16-L$5&lt;0),"",ROUND(($B16-L$5)*'점수 계산기'!$C$21+L$5*'점수 계산기'!$C$22+'점수 계산기'!$C$24,0))</f>
        <v>138</v>
      </c>
      <c r="M16" s="268" t="str">
        <f>IF(OR($B16-M$5&gt;76, $B16-M$5=75, $B16-M$5=1, $B16-M$5&lt;0),"",ROUND(($B16-M$5)*'점수 계산기'!$C$21+M$5*'점수 계산기'!$C$22+'점수 계산기'!$C$24,0))</f>
        <v/>
      </c>
      <c r="N16" s="268" t="str">
        <f>IF(OR($B16-N$5&gt;76, $B16-N$5=75, $B16-N$5=1, $B16-N$5&lt;0),"",ROUND(($B16-N$5)*'점수 계산기'!$C$21+N$5*'점수 계산기'!$C$22+'점수 계산기'!$C$24,0))</f>
        <v/>
      </c>
      <c r="O16" s="268" t="str">
        <f>IF(OR($B16-O$5&gt;76, $B16-O$5=75, $B16-O$5=1, $B16-O$5&lt;0),"",ROUND(($B16-O$5)*'점수 계산기'!$C$21+O$5*'점수 계산기'!$C$22+'점수 계산기'!$C$24,0))</f>
        <v/>
      </c>
      <c r="P16" s="268" t="str">
        <f>IF(OR($B16-P$5&gt;76, $B16-P$5=75, $B16-P$5=1, $B16-P$5&lt;0),"",ROUND(($B16-P$5)*'점수 계산기'!$C$21+P$5*'점수 계산기'!$C$22+'점수 계산기'!$C$24,0))</f>
        <v/>
      </c>
      <c r="Q16" s="268" t="str">
        <f>IF(OR($B16-Q$5&gt;76, $B16-Q$5=75, $B16-Q$5=1, $B16-Q$5&lt;0),"",ROUND(($B16-Q$5)*'점수 계산기'!$C$21+Q$5*'점수 계산기'!$C$22+'점수 계산기'!$C$24,0))</f>
        <v/>
      </c>
      <c r="R16" s="268" t="str">
        <f>IF(OR($B16-R$5&gt;76, $B16-R$5=75, $B16-R$5=1, $B16-R$5&lt;0),"",ROUND(($B16-R$5)*'점수 계산기'!$C$21+R$5*'점수 계산기'!$C$22+'점수 계산기'!$C$24,0))</f>
        <v/>
      </c>
      <c r="S16" s="268" t="str">
        <f>IF(OR($B16-S$5&gt;76, $B16-S$5=75, $B16-S$5=1, $B16-S$5&lt;0),"",ROUND(($B16-S$5)*'점수 계산기'!$C$21+S$5*'점수 계산기'!$C$22+'점수 계산기'!$C$24,0))</f>
        <v/>
      </c>
      <c r="T16" s="268" t="str">
        <f>IF(OR($B16-T$5&gt;76, $B16-T$5=75, $B16-T$5=1, $B16-T$5&lt;0),"",ROUND(($B16-T$5)*'점수 계산기'!$C$21+T$5*'점수 계산기'!$C$22+'점수 계산기'!$C$24,0))</f>
        <v/>
      </c>
      <c r="U16" s="268" t="str">
        <f>IF(OR($B16-U$5&gt;76, $B16-U$5=75, $B16-U$5=1, $B16-U$5&lt;0),"",ROUND(($B16-U$5)*'점수 계산기'!$C$21+U$5*'점수 계산기'!$C$22+'점수 계산기'!$C$24,0))</f>
        <v/>
      </c>
      <c r="V16" s="268" t="str">
        <f>IF(OR($B16-V$5&gt;76, $B16-V$5=75, $B16-V$5=1, $B16-V$5&lt;0),"",ROUND(($B16-V$5)*'점수 계산기'!$C$21+V$5*'점수 계산기'!$C$22+'점수 계산기'!$C$24,0))</f>
        <v/>
      </c>
      <c r="W16" s="268" t="str">
        <f>IF(OR($B16-W$5&gt;76, $B16-W$5=75, $B16-W$5=1, $B16-W$5&lt;0),"",ROUND(($B16-W$5)*'점수 계산기'!$C$21+W$5*'점수 계산기'!$C$22+'점수 계산기'!$C$24,0))</f>
        <v/>
      </c>
      <c r="X16" s="268" t="str">
        <f>IF(OR($B16-X$5&gt;76, $B16-X$5=75, $B16-X$5=1, $B16-X$5&lt;0),"",ROUND(($B16-X$5)*'점수 계산기'!$C$21+X$5*'점수 계산기'!$C$22+'점수 계산기'!$C$24,0))</f>
        <v/>
      </c>
      <c r="Y16" s="269" t="str">
        <f>IF(OR($B16-Y$5&gt;76, $B16-Y$5=75, $B16-Y$5=1, $B16-Y$5&lt;0),"",ROUND(($B16-Y$5)*'점수 계산기'!$C$21+Y$5*'점수 계산기'!$C$22+'점수 계산기'!$C$24,0))</f>
        <v/>
      </c>
      <c r="Z16" s="184"/>
      <c r="AA16" s="208"/>
    </row>
    <row r="17" spans="1:27" s="216" customFormat="1" ht="21" customHeight="1" x14ac:dyDescent="0.45">
      <c r="A17" s="208"/>
      <c r="B17" s="282">
        <v>89</v>
      </c>
      <c r="C17" s="268">
        <f>IF(OR($B17-C$5&gt;76, $B17-C$5=75, $B17-C$5=1, $B17-C$5&lt;0),"",ROUND(($B17-C$5)*'점수 계산기'!$C$21+C$5*'점수 계산기'!$C$22+'점수 계산기'!$C$24,0))</f>
        <v>134</v>
      </c>
      <c r="D17" s="268">
        <f>IF(OR($B17-D$5&gt;76, $B17-D$5=75, $B17-D$5=1, $B17-D$5&lt;0),"",ROUND(($B17-D$5)*'점수 계산기'!$C$21+D$5*'점수 계산기'!$C$22+'점수 계산기'!$C$24,0))</f>
        <v>134</v>
      </c>
      <c r="E17" s="268">
        <f>IF(OR($B17-E$5&gt;76, $B17-E$5=75, $B17-E$5=1, $B17-E$5&lt;0),"",ROUND(($B17-E$5)*'점수 계산기'!$C$21+E$5*'점수 계산기'!$C$22+'점수 계산기'!$C$24,0))</f>
        <v>135</v>
      </c>
      <c r="F17" s="268">
        <f>IF(OR($B17-F$5&gt;76, $B17-F$5=75, $B17-F$5=1, $B17-F$5&lt;0),"",ROUND(($B17-F$5)*'점수 계산기'!$C$21+F$5*'점수 계산기'!$C$22+'점수 계산기'!$C$24,0))</f>
        <v>135</v>
      </c>
      <c r="G17" s="268">
        <f>IF(OR($B17-G$5&gt;76, $B17-G$5=75, $B17-G$5=1, $B17-G$5&lt;0),"",ROUND(($B17-G$5)*'점수 계산기'!$C$21+G$5*'점수 계산기'!$C$22+'점수 계산기'!$C$24,0))</f>
        <v>135</v>
      </c>
      <c r="H17" s="268">
        <f>IF(OR($B17-H$5&gt;76, $B17-H$5=75, $B17-H$5=1, $B17-H$5&lt;0),"",ROUND(($B17-H$5)*'점수 계산기'!$C$21+H$5*'점수 계산기'!$C$22+'점수 계산기'!$C$24,0))</f>
        <v>136</v>
      </c>
      <c r="I17" s="268">
        <f>IF(OR($B17-I$5&gt;76, $B17-I$5=75, $B17-I$5=1, $B17-I$5&lt;0),"",ROUND(($B17-I$5)*'점수 계산기'!$C$21+I$5*'점수 계산기'!$C$22+'점수 계산기'!$C$24,0))</f>
        <v>136</v>
      </c>
      <c r="J17" s="268">
        <f>IF(OR($B17-J$5&gt;76, $B17-J$5=75, $B17-J$5=1, $B17-J$5&lt;0),"",ROUND(($B17-J$5)*'점수 계산기'!$C$21+J$5*'점수 계산기'!$C$22+'점수 계산기'!$C$24,0))</f>
        <v>136</v>
      </c>
      <c r="K17" s="268">
        <f>IF(OR($B17-K$5&gt;76, $B17-K$5=75, $B17-K$5=1, $B17-K$5&lt;0),"",ROUND(($B17-K$5)*'점수 계산기'!$C$21+K$5*'점수 계산기'!$C$22+'점수 계산기'!$C$24,0))</f>
        <v>136</v>
      </c>
      <c r="L17" s="268" t="str">
        <f>IF(OR($B17-L$5&gt;76, $B17-L$5=75, $B17-L$5=1, $B17-L$5&lt;0),"",ROUND(($B17-L$5)*'점수 계산기'!$C$21+L$5*'점수 계산기'!$C$22+'점수 계산기'!$C$24,0))</f>
        <v/>
      </c>
      <c r="M17" s="268">
        <f>IF(OR($B17-M$5&gt;76, $B17-M$5=75, $B17-M$5=1, $B17-M$5&lt;0),"",ROUND(($B17-M$5)*'점수 계산기'!$C$21+M$5*'점수 계산기'!$C$22+'점수 계산기'!$C$24,0))</f>
        <v>137</v>
      </c>
      <c r="N17" s="268" t="str">
        <f>IF(OR($B17-N$5&gt;76, $B17-N$5=75, $B17-N$5=1, $B17-N$5&lt;0),"",ROUND(($B17-N$5)*'점수 계산기'!$C$21+N$5*'점수 계산기'!$C$22+'점수 계산기'!$C$24,0))</f>
        <v/>
      </c>
      <c r="O17" s="268" t="str">
        <f>IF(OR($B17-O$5&gt;76, $B17-O$5=75, $B17-O$5=1, $B17-O$5&lt;0),"",ROUND(($B17-O$5)*'점수 계산기'!$C$21+O$5*'점수 계산기'!$C$22+'점수 계산기'!$C$24,0))</f>
        <v/>
      </c>
      <c r="P17" s="268" t="str">
        <f>IF(OR($B17-P$5&gt;76, $B17-P$5=75, $B17-P$5=1, $B17-P$5&lt;0),"",ROUND(($B17-P$5)*'점수 계산기'!$C$21+P$5*'점수 계산기'!$C$22+'점수 계산기'!$C$24,0))</f>
        <v/>
      </c>
      <c r="Q17" s="268" t="str">
        <f>IF(OR($B17-Q$5&gt;76, $B17-Q$5=75, $B17-Q$5=1, $B17-Q$5&lt;0),"",ROUND(($B17-Q$5)*'점수 계산기'!$C$21+Q$5*'점수 계산기'!$C$22+'점수 계산기'!$C$24,0))</f>
        <v/>
      </c>
      <c r="R17" s="268" t="str">
        <f>IF(OR($B17-R$5&gt;76, $B17-R$5=75, $B17-R$5=1, $B17-R$5&lt;0),"",ROUND(($B17-R$5)*'점수 계산기'!$C$21+R$5*'점수 계산기'!$C$22+'점수 계산기'!$C$24,0))</f>
        <v/>
      </c>
      <c r="S17" s="268" t="str">
        <f>IF(OR($B17-S$5&gt;76, $B17-S$5=75, $B17-S$5=1, $B17-S$5&lt;0),"",ROUND(($B17-S$5)*'점수 계산기'!$C$21+S$5*'점수 계산기'!$C$22+'점수 계산기'!$C$24,0))</f>
        <v/>
      </c>
      <c r="T17" s="268" t="str">
        <f>IF(OR($B17-T$5&gt;76, $B17-T$5=75, $B17-T$5=1, $B17-T$5&lt;0),"",ROUND(($B17-T$5)*'점수 계산기'!$C$21+T$5*'점수 계산기'!$C$22+'점수 계산기'!$C$24,0))</f>
        <v/>
      </c>
      <c r="U17" s="268" t="str">
        <f>IF(OR($B17-U$5&gt;76, $B17-U$5=75, $B17-U$5=1, $B17-U$5&lt;0),"",ROUND(($B17-U$5)*'점수 계산기'!$C$21+U$5*'점수 계산기'!$C$22+'점수 계산기'!$C$24,0))</f>
        <v/>
      </c>
      <c r="V17" s="268" t="str">
        <f>IF(OR($B17-V$5&gt;76, $B17-V$5=75, $B17-V$5=1, $B17-V$5&lt;0),"",ROUND(($B17-V$5)*'점수 계산기'!$C$21+V$5*'점수 계산기'!$C$22+'점수 계산기'!$C$24,0))</f>
        <v/>
      </c>
      <c r="W17" s="268" t="str">
        <f>IF(OR($B17-W$5&gt;76, $B17-W$5=75, $B17-W$5=1, $B17-W$5&lt;0),"",ROUND(($B17-W$5)*'점수 계산기'!$C$21+W$5*'점수 계산기'!$C$22+'점수 계산기'!$C$24,0))</f>
        <v/>
      </c>
      <c r="X17" s="268" t="str">
        <f>IF(OR($B17-X$5&gt;76, $B17-X$5=75, $B17-X$5=1, $B17-X$5&lt;0),"",ROUND(($B17-X$5)*'점수 계산기'!$C$21+X$5*'점수 계산기'!$C$22+'점수 계산기'!$C$24,0))</f>
        <v/>
      </c>
      <c r="Y17" s="269" t="str">
        <f>IF(OR($B17-Y$5&gt;76, $B17-Y$5=75, $B17-Y$5=1, $B17-Y$5&lt;0),"",ROUND(($B17-Y$5)*'점수 계산기'!$C$21+Y$5*'점수 계산기'!$C$22+'점수 계산기'!$C$24,0))</f>
        <v/>
      </c>
      <c r="Z17" s="184"/>
      <c r="AA17" s="208"/>
    </row>
    <row r="18" spans="1:27" s="216" customFormat="1" ht="21" customHeight="1" x14ac:dyDescent="0.45">
      <c r="A18" s="208"/>
      <c r="B18" s="283">
        <v>88</v>
      </c>
      <c r="C18" s="271">
        <f>IF(OR($B18-C$5&gt;76, $B18-C$5=75, $B18-C$5=1, $B18-C$5&lt;0),"",ROUND(($B18-C$5)*'점수 계산기'!$C$21+C$5*'점수 계산기'!$C$22+'점수 계산기'!$C$24,0))</f>
        <v>133</v>
      </c>
      <c r="D18" s="271">
        <f>IF(OR($B18-D$5&gt;76, $B18-D$5=75, $B18-D$5=1, $B18-D$5&lt;0),"",ROUND(($B18-D$5)*'점수 계산기'!$C$21+D$5*'점수 계산기'!$C$22+'점수 계산기'!$C$24,0))</f>
        <v>133</v>
      </c>
      <c r="E18" s="271">
        <f>IF(OR($B18-E$5&gt;76, $B18-E$5=75, $B18-E$5=1, $B18-E$5&lt;0),"",ROUND(($B18-E$5)*'점수 계산기'!$C$21+E$5*'점수 계산기'!$C$22+'점수 계산기'!$C$24,0))</f>
        <v>134</v>
      </c>
      <c r="F18" s="271">
        <f>IF(OR($B18-F$5&gt;76, $B18-F$5=75, $B18-F$5=1, $B18-F$5&lt;0),"",ROUND(($B18-F$5)*'점수 계산기'!$C$21+F$5*'점수 계산기'!$C$22+'점수 계산기'!$C$24,0))</f>
        <v>134</v>
      </c>
      <c r="G18" s="271">
        <f>IF(OR($B18-G$5&gt;76, $B18-G$5=75, $B18-G$5=1, $B18-G$5&lt;0),"",ROUND(($B18-G$5)*'점수 계산기'!$C$21+G$5*'점수 계산기'!$C$22+'점수 계산기'!$C$24,0))</f>
        <v>134</v>
      </c>
      <c r="H18" s="271">
        <f>IF(OR($B18-H$5&gt;76, $B18-H$5=75, $B18-H$5=1, $B18-H$5&lt;0),"",ROUND(($B18-H$5)*'점수 계산기'!$C$21+H$5*'점수 계산기'!$C$22+'점수 계산기'!$C$24,0))</f>
        <v>135</v>
      </c>
      <c r="I18" s="271">
        <f>IF(OR($B18-I$5&gt;76, $B18-I$5=75, $B18-I$5=1, $B18-I$5&lt;0),"",ROUND(($B18-I$5)*'점수 계산기'!$C$21+I$5*'점수 계산기'!$C$22+'점수 계산기'!$C$24,0))</f>
        <v>135</v>
      </c>
      <c r="J18" s="271">
        <f>IF(OR($B18-J$5&gt;76, $B18-J$5=75, $B18-J$5=1, $B18-J$5&lt;0),"",ROUND(($B18-J$5)*'점수 계산기'!$C$21+J$5*'점수 계산기'!$C$22+'점수 계산기'!$C$24,0))</f>
        <v>135</v>
      </c>
      <c r="K18" s="271">
        <f>IF(OR($B18-K$5&gt;76, $B18-K$5=75, $B18-K$5=1, $B18-K$5&lt;0),"",ROUND(($B18-K$5)*'점수 계산기'!$C$21+K$5*'점수 계산기'!$C$22+'점수 계산기'!$C$24,0))</f>
        <v>135</v>
      </c>
      <c r="L18" s="271">
        <f>IF(OR($B18-L$5&gt;76, $B18-L$5=75, $B18-L$5=1, $B18-L$5&lt;0),"",ROUND(($B18-L$5)*'점수 계산기'!$C$21+L$5*'점수 계산기'!$C$22+'점수 계산기'!$C$24,0))</f>
        <v>136</v>
      </c>
      <c r="M18" s="271" t="str">
        <f>IF(OR($B18-M$5&gt;76, $B18-M$5=75, $B18-M$5=1, $B18-M$5&lt;0),"",ROUND(($B18-M$5)*'점수 계산기'!$C$21+M$5*'점수 계산기'!$C$22+'점수 계산기'!$C$24,0))</f>
        <v/>
      </c>
      <c r="N18" s="271">
        <f>IF(OR($B18-N$5&gt;76, $B18-N$5=75, $B18-N$5=1, $B18-N$5&lt;0),"",ROUND(($B18-N$5)*'점수 계산기'!$C$21+N$5*'점수 계산기'!$C$22+'점수 계산기'!$C$24,0))</f>
        <v>136</v>
      </c>
      <c r="O18" s="271" t="str">
        <f>IF(OR($B18-O$5&gt;76, $B18-O$5=75, $B18-O$5=1, $B18-O$5&lt;0),"",ROUND(($B18-O$5)*'점수 계산기'!$C$21+O$5*'점수 계산기'!$C$22+'점수 계산기'!$C$24,0))</f>
        <v/>
      </c>
      <c r="P18" s="271" t="str">
        <f>IF(OR($B18-P$5&gt;76, $B18-P$5=75, $B18-P$5=1, $B18-P$5&lt;0),"",ROUND(($B18-P$5)*'점수 계산기'!$C$21+P$5*'점수 계산기'!$C$22+'점수 계산기'!$C$24,0))</f>
        <v/>
      </c>
      <c r="Q18" s="271" t="str">
        <f>IF(OR($B18-Q$5&gt;76, $B18-Q$5=75, $B18-Q$5=1, $B18-Q$5&lt;0),"",ROUND(($B18-Q$5)*'점수 계산기'!$C$21+Q$5*'점수 계산기'!$C$22+'점수 계산기'!$C$24,0))</f>
        <v/>
      </c>
      <c r="R18" s="271" t="str">
        <f>IF(OR($B18-R$5&gt;76, $B18-R$5=75, $B18-R$5=1, $B18-R$5&lt;0),"",ROUND(($B18-R$5)*'점수 계산기'!$C$21+R$5*'점수 계산기'!$C$22+'점수 계산기'!$C$24,0))</f>
        <v/>
      </c>
      <c r="S18" s="271" t="str">
        <f>IF(OR($B18-S$5&gt;76, $B18-S$5=75, $B18-S$5=1, $B18-S$5&lt;0),"",ROUND(($B18-S$5)*'점수 계산기'!$C$21+S$5*'점수 계산기'!$C$22+'점수 계산기'!$C$24,0))</f>
        <v/>
      </c>
      <c r="T18" s="271" t="str">
        <f>IF(OR($B18-T$5&gt;76, $B18-T$5=75, $B18-T$5=1, $B18-T$5&lt;0),"",ROUND(($B18-T$5)*'점수 계산기'!$C$21+T$5*'점수 계산기'!$C$22+'점수 계산기'!$C$24,0))</f>
        <v/>
      </c>
      <c r="U18" s="271" t="str">
        <f>IF(OR($B18-U$5&gt;76, $B18-U$5=75, $B18-U$5=1, $B18-U$5&lt;0),"",ROUND(($B18-U$5)*'점수 계산기'!$C$21+U$5*'점수 계산기'!$C$22+'점수 계산기'!$C$24,0))</f>
        <v/>
      </c>
      <c r="V18" s="271" t="str">
        <f>IF(OR($B18-V$5&gt;76, $B18-V$5=75, $B18-V$5=1, $B18-V$5&lt;0),"",ROUND(($B18-V$5)*'점수 계산기'!$C$21+V$5*'점수 계산기'!$C$22+'점수 계산기'!$C$24,0))</f>
        <v/>
      </c>
      <c r="W18" s="271" t="str">
        <f>IF(OR($B18-W$5&gt;76, $B18-W$5=75, $B18-W$5=1, $B18-W$5&lt;0),"",ROUND(($B18-W$5)*'점수 계산기'!$C$21+W$5*'점수 계산기'!$C$22+'점수 계산기'!$C$24,0))</f>
        <v/>
      </c>
      <c r="X18" s="271" t="str">
        <f>IF(OR($B18-X$5&gt;76, $B18-X$5=75, $B18-X$5=1, $B18-X$5&lt;0),"",ROUND(($B18-X$5)*'점수 계산기'!$C$21+X$5*'점수 계산기'!$C$22+'점수 계산기'!$C$24,0))</f>
        <v/>
      </c>
      <c r="Y18" s="272" t="str">
        <f>IF(OR($B18-Y$5&gt;76, $B18-Y$5=75, $B18-Y$5=1, $B18-Y$5&lt;0),"",ROUND(($B18-Y$5)*'점수 계산기'!$C$21+Y$5*'점수 계산기'!$C$22+'점수 계산기'!$C$24,0))</f>
        <v/>
      </c>
      <c r="Z18" s="184"/>
      <c r="AA18" s="208"/>
    </row>
    <row r="19" spans="1:27" s="216" customFormat="1" ht="21" customHeight="1" x14ac:dyDescent="0.45">
      <c r="A19" s="208"/>
      <c r="B19" s="283">
        <v>87</v>
      </c>
      <c r="C19" s="271">
        <f>IF(OR($B19-C$5&gt;76, $B19-C$5=75, $B19-C$5=1, $B19-C$5&lt;0),"",ROUND(($B19-C$5)*'점수 계산기'!$C$21+C$5*'점수 계산기'!$C$22+'점수 계산기'!$C$24,0))</f>
        <v>132</v>
      </c>
      <c r="D19" s="271">
        <f>IF(OR($B19-D$5&gt;76, $B19-D$5=75, $B19-D$5=1, $B19-D$5&lt;0),"",ROUND(($B19-D$5)*'점수 계산기'!$C$21+D$5*'점수 계산기'!$C$22+'점수 계산기'!$C$24,0))</f>
        <v>132</v>
      </c>
      <c r="E19" s="271">
        <f>IF(OR($B19-E$5&gt;76, $B19-E$5=75, $B19-E$5=1, $B19-E$5&lt;0),"",ROUND(($B19-E$5)*'점수 계산기'!$C$21+E$5*'점수 계산기'!$C$22+'점수 계산기'!$C$24,0))</f>
        <v>133</v>
      </c>
      <c r="F19" s="271">
        <f>IF(OR($B19-F$5&gt;76, $B19-F$5=75, $B19-F$5=1, $B19-F$5&lt;0),"",ROUND(($B19-F$5)*'점수 계산기'!$C$21+F$5*'점수 계산기'!$C$22+'점수 계산기'!$C$24,0))</f>
        <v>133</v>
      </c>
      <c r="G19" s="271">
        <f>IF(OR($B19-G$5&gt;76, $B19-G$5=75, $B19-G$5=1, $B19-G$5&lt;0),"",ROUND(($B19-G$5)*'점수 계산기'!$C$21+G$5*'점수 계산기'!$C$22+'점수 계산기'!$C$24,0))</f>
        <v>133</v>
      </c>
      <c r="H19" s="271">
        <f>IF(OR($B19-H$5&gt;76, $B19-H$5=75, $B19-H$5=1, $B19-H$5&lt;0),"",ROUND(($B19-H$5)*'점수 계산기'!$C$21+H$5*'점수 계산기'!$C$22+'점수 계산기'!$C$24,0))</f>
        <v>133</v>
      </c>
      <c r="I19" s="271">
        <f>IF(OR($B19-I$5&gt;76, $B19-I$5=75, $B19-I$5=1, $B19-I$5&lt;0),"",ROUND(($B19-I$5)*'점수 계산기'!$C$21+I$5*'점수 계산기'!$C$22+'점수 계산기'!$C$24,0))</f>
        <v>134</v>
      </c>
      <c r="J19" s="271">
        <f>IF(OR($B19-J$5&gt;76, $B19-J$5=75, $B19-J$5=1, $B19-J$5&lt;0),"",ROUND(($B19-J$5)*'점수 계산기'!$C$21+J$5*'점수 계산기'!$C$22+'점수 계산기'!$C$24,0))</f>
        <v>134</v>
      </c>
      <c r="K19" s="271">
        <f>IF(OR($B19-K$5&gt;76, $B19-K$5=75, $B19-K$5=1, $B19-K$5&lt;0),"",ROUND(($B19-K$5)*'점수 계산기'!$C$21+K$5*'점수 계산기'!$C$22+'점수 계산기'!$C$24,0))</f>
        <v>134</v>
      </c>
      <c r="L19" s="271">
        <f>IF(OR($B19-L$5&gt;76, $B19-L$5=75, $B19-L$5=1, $B19-L$5&lt;0),"",ROUND(($B19-L$5)*'점수 계산기'!$C$21+L$5*'점수 계산기'!$C$22+'점수 계산기'!$C$24,0))</f>
        <v>135</v>
      </c>
      <c r="M19" s="271">
        <f>IF(OR($B19-M$5&gt;76, $B19-M$5=75, $B19-M$5=1, $B19-M$5&lt;0),"",ROUND(($B19-M$5)*'점수 계산기'!$C$21+M$5*'점수 계산기'!$C$22+'점수 계산기'!$C$24,0))</f>
        <v>135</v>
      </c>
      <c r="N19" s="271" t="str">
        <f>IF(OR($B19-N$5&gt;76, $B19-N$5=75, $B19-N$5=1, $B19-N$5&lt;0),"",ROUND(($B19-N$5)*'점수 계산기'!$C$21+N$5*'점수 계산기'!$C$22+'점수 계산기'!$C$24,0))</f>
        <v/>
      </c>
      <c r="O19" s="271">
        <f>IF(OR($B19-O$5&gt;76, $B19-O$5=75, $B19-O$5=1, $B19-O$5&lt;0),"",ROUND(($B19-O$5)*'점수 계산기'!$C$21+O$5*'점수 계산기'!$C$22+'점수 계산기'!$C$24,0))</f>
        <v>136</v>
      </c>
      <c r="P19" s="271" t="str">
        <f>IF(OR($B19-P$5&gt;76, $B19-P$5=75, $B19-P$5=1, $B19-P$5&lt;0),"",ROUND(($B19-P$5)*'점수 계산기'!$C$21+P$5*'점수 계산기'!$C$22+'점수 계산기'!$C$24,0))</f>
        <v/>
      </c>
      <c r="Q19" s="271" t="str">
        <f>IF(OR($B19-Q$5&gt;76, $B19-Q$5=75, $B19-Q$5=1, $B19-Q$5&lt;0),"",ROUND(($B19-Q$5)*'점수 계산기'!$C$21+Q$5*'점수 계산기'!$C$22+'점수 계산기'!$C$24,0))</f>
        <v/>
      </c>
      <c r="R19" s="271" t="str">
        <f>IF(OR($B19-R$5&gt;76, $B19-R$5=75, $B19-R$5=1, $B19-R$5&lt;0),"",ROUND(($B19-R$5)*'점수 계산기'!$C$21+R$5*'점수 계산기'!$C$22+'점수 계산기'!$C$24,0))</f>
        <v/>
      </c>
      <c r="S19" s="271" t="str">
        <f>IF(OR($B19-S$5&gt;76, $B19-S$5=75, $B19-S$5=1, $B19-S$5&lt;0),"",ROUND(($B19-S$5)*'점수 계산기'!$C$21+S$5*'점수 계산기'!$C$22+'점수 계산기'!$C$24,0))</f>
        <v/>
      </c>
      <c r="T19" s="271" t="str">
        <f>IF(OR($B19-T$5&gt;76, $B19-T$5=75, $B19-T$5=1, $B19-T$5&lt;0),"",ROUND(($B19-T$5)*'점수 계산기'!$C$21+T$5*'점수 계산기'!$C$22+'점수 계산기'!$C$24,0))</f>
        <v/>
      </c>
      <c r="U19" s="271" t="str">
        <f>IF(OR($B19-U$5&gt;76, $B19-U$5=75, $B19-U$5=1, $B19-U$5&lt;0),"",ROUND(($B19-U$5)*'점수 계산기'!$C$21+U$5*'점수 계산기'!$C$22+'점수 계산기'!$C$24,0))</f>
        <v/>
      </c>
      <c r="V19" s="271" t="str">
        <f>IF(OR($B19-V$5&gt;76, $B19-V$5=75, $B19-V$5=1, $B19-V$5&lt;0),"",ROUND(($B19-V$5)*'점수 계산기'!$C$21+V$5*'점수 계산기'!$C$22+'점수 계산기'!$C$24,0))</f>
        <v/>
      </c>
      <c r="W19" s="271" t="str">
        <f>IF(OR($B19-W$5&gt;76, $B19-W$5=75, $B19-W$5=1, $B19-W$5&lt;0),"",ROUND(($B19-W$5)*'점수 계산기'!$C$21+W$5*'점수 계산기'!$C$22+'점수 계산기'!$C$24,0))</f>
        <v/>
      </c>
      <c r="X19" s="271" t="str">
        <f>IF(OR($B19-X$5&gt;76, $B19-X$5=75, $B19-X$5=1, $B19-X$5&lt;0),"",ROUND(($B19-X$5)*'점수 계산기'!$C$21+X$5*'점수 계산기'!$C$22+'점수 계산기'!$C$24,0))</f>
        <v/>
      </c>
      <c r="Y19" s="272" t="str">
        <f>IF(OR($B19-Y$5&gt;76, $B19-Y$5=75, $B19-Y$5=1, $B19-Y$5&lt;0),"",ROUND(($B19-Y$5)*'점수 계산기'!$C$21+Y$5*'점수 계산기'!$C$22+'점수 계산기'!$C$24,0))</f>
        <v/>
      </c>
      <c r="Z19" s="184"/>
      <c r="AA19" s="208"/>
    </row>
    <row r="20" spans="1:27" s="216" customFormat="1" ht="21" customHeight="1" x14ac:dyDescent="0.45">
      <c r="A20" s="208"/>
      <c r="B20" s="283">
        <v>86</v>
      </c>
      <c r="C20" s="271">
        <f>IF(OR($B20-C$5&gt;76, $B20-C$5=75, $B20-C$5=1, $B20-C$5&lt;0),"",ROUND(($B20-C$5)*'점수 계산기'!$C$21+C$5*'점수 계산기'!$C$22+'점수 계산기'!$C$24,0))</f>
        <v>131</v>
      </c>
      <c r="D20" s="271">
        <f>IF(OR($B20-D$5&gt;76, $B20-D$5=75, $B20-D$5=1, $B20-D$5&lt;0),"",ROUND(($B20-D$5)*'점수 계산기'!$C$21+D$5*'점수 계산기'!$C$22+'점수 계산기'!$C$24,0))</f>
        <v>131</v>
      </c>
      <c r="E20" s="271">
        <f>IF(OR($B20-E$5&gt;76, $B20-E$5=75, $B20-E$5=1, $B20-E$5&lt;0),"",ROUND(($B20-E$5)*'점수 계산기'!$C$21+E$5*'점수 계산기'!$C$22+'점수 계산기'!$C$24,0))</f>
        <v>132</v>
      </c>
      <c r="F20" s="271">
        <f>IF(OR($B20-F$5&gt;76, $B20-F$5=75, $B20-F$5=1, $B20-F$5&lt;0),"",ROUND(($B20-F$5)*'점수 계산기'!$C$21+F$5*'점수 계산기'!$C$22+'점수 계산기'!$C$24,0))</f>
        <v>132</v>
      </c>
      <c r="G20" s="271">
        <f>IF(OR($B20-G$5&gt;76, $B20-G$5=75, $B20-G$5=1, $B20-G$5&lt;0),"",ROUND(($B20-G$5)*'점수 계산기'!$C$21+G$5*'점수 계산기'!$C$22+'점수 계산기'!$C$24,0))</f>
        <v>132</v>
      </c>
      <c r="H20" s="271">
        <f>IF(OR($B20-H$5&gt;76, $B20-H$5=75, $B20-H$5=1, $B20-H$5&lt;0),"",ROUND(($B20-H$5)*'점수 계산기'!$C$21+H$5*'점수 계산기'!$C$22+'점수 계산기'!$C$24,0))</f>
        <v>132</v>
      </c>
      <c r="I20" s="271">
        <f>IF(OR($B20-I$5&gt;76, $B20-I$5=75, $B20-I$5=1, $B20-I$5&lt;0),"",ROUND(($B20-I$5)*'점수 계산기'!$C$21+I$5*'점수 계산기'!$C$22+'점수 계산기'!$C$24,0))</f>
        <v>133</v>
      </c>
      <c r="J20" s="271">
        <f>IF(OR($B20-J$5&gt;76, $B20-J$5=75, $B20-J$5=1, $B20-J$5&lt;0),"",ROUND(($B20-J$5)*'점수 계산기'!$C$21+J$5*'점수 계산기'!$C$22+'점수 계산기'!$C$24,0))</f>
        <v>133</v>
      </c>
      <c r="K20" s="271">
        <f>IF(OR($B20-K$5&gt;76, $B20-K$5=75, $B20-K$5=1, $B20-K$5&lt;0),"",ROUND(($B20-K$5)*'점수 계산기'!$C$21+K$5*'점수 계산기'!$C$22+'점수 계산기'!$C$24,0))</f>
        <v>133</v>
      </c>
      <c r="L20" s="271">
        <f>IF(OR($B20-L$5&gt;76, $B20-L$5=75, $B20-L$5=1, $B20-L$5&lt;0),"",ROUND(($B20-L$5)*'점수 계산기'!$C$21+L$5*'점수 계산기'!$C$22+'점수 계산기'!$C$24,0))</f>
        <v>134</v>
      </c>
      <c r="M20" s="271">
        <f>IF(OR($B20-M$5&gt;76, $B20-M$5=75, $B20-M$5=1, $B20-M$5&lt;0),"",ROUND(($B20-M$5)*'점수 계산기'!$C$21+M$5*'점수 계산기'!$C$22+'점수 계산기'!$C$24,0))</f>
        <v>134</v>
      </c>
      <c r="N20" s="271">
        <f>IF(OR($B20-N$5&gt;76, $B20-N$5=75, $B20-N$5=1, $B20-N$5&lt;0),"",ROUND(($B20-N$5)*'점수 계산기'!$C$21+N$5*'점수 계산기'!$C$22+'점수 계산기'!$C$24,0))</f>
        <v>134</v>
      </c>
      <c r="O20" s="271" t="str">
        <f>IF(OR($B20-O$5&gt;76, $B20-O$5=75, $B20-O$5=1, $B20-O$5&lt;0),"",ROUND(($B20-O$5)*'점수 계산기'!$C$21+O$5*'점수 계산기'!$C$22+'점수 계산기'!$C$24,0))</f>
        <v/>
      </c>
      <c r="P20" s="271">
        <f>IF(OR($B20-P$5&gt;76, $B20-P$5=75, $B20-P$5=1, $B20-P$5&lt;0),"",ROUND(($B20-P$5)*'점수 계산기'!$C$21+P$5*'점수 계산기'!$C$22+'점수 계산기'!$C$24,0))</f>
        <v>135</v>
      </c>
      <c r="Q20" s="271" t="str">
        <f>IF(OR($B20-Q$5&gt;76, $B20-Q$5=75, $B20-Q$5=1, $B20-Q$5&lt;0),"",ROUND(($B20-Q$5)*'점수 계산기'!$C$21+Q$5*'점수 계산기'!$C$22+'점수 계산기'!$C$24,0))</f>
        <v/>
      </c>
      <c r="R20" s="271" t="str">
        <f>IF(OR($B20-R$5&gt;76, $B20-R$5=75, $B20-R$5=1, $B20-R$5&lt;0),"",ROUND(($B20-R$5)*'점수 계산기'!$C$21+R$5*'점수 계산기'!$C$22+'점수 계산기'!$C$24,0))</f>
        <v/>
      </c>
      <c r="S20" s="271" t="str">
        <f>IF(OR($B20-S$5&gt;76, $B20-S$5=75, $B20-S$5=1, $B20-S$5&lt;0),"",ROUND(($B20-S$5)*'점수 계산기'!$C$21+S$5*'점수 계산기'!$C$22+'점수 계산기'!$C$24,0))</f>
        <v/>
      </c>
      <c r="T20" s="271" t="str">
        <f>IF(OR($B20-T$5&gt;76, $B20-T$5=75, $B20-T$5=1, $B20-T$5&lt;0),"",ROUND(($B20-T$5)*'점수 계산기'!$C$21+T$5*'점수 계산기'!$C$22+'점수 계산기'!$C$24,0))</f>
        <v/>
      </c>
      <c r="U20" s="271" t="str">
        <f>IF(OR($B20-U$5&gt;76, $B20-U$5=75, $B20-U$5=1, $B20-U$5&lt;0),"",ROUND(($B20-U$5)*'점수 계산기'!$C$21+U$5*'점수 계산기'!$C$22+'점수 계산기'!$C$24,0))</f>
        <v/>
      </c>
      <c r="V20" s="271" t="str">
        <f>IF(OR($B20-V$5&gt;76, $B20-V$5=75, $B20-V$5=1, $B20-V$5&lt;0),"",ROUND(($B20-V$5)*'점수 계산기'!$C$21+V$5*'점수 계산기'!$C$22+'점수 계산기'!$C$24,0))</f>
        <v/>
      </c>
      <c r="W20" s="271" t="str">
        <f>IF(OR($B20-W$5&gt;76, $B20-W$5=75, $B20-W$5=1, $B20-W$5&lt;0),"",ROUND(($B20-W$5)*'점수 계산기'!$C$21+W$5*'점수 계산기'!$C$22+'점수 계산기'!$C$24,0))</f>
        <v/>
      </c>
      <c r="X20" s="271" t="str">
        <f>IF(OR($B20-X$5&gt;76, $B20-X$5=75, $B20-X$5=1, $B20-X$5&lt;0),"",ROUND(($B20-X$5)*'점수 계산기'!$C$21+X$5*'점수 계산기'!$C$22+'점수 계산기'!$C$24,0))</f>
        <v/>
      </c>
      <c r="Y20" s="272" t="str">
        <f>IF(OR($B20-Y$5&gt;76, $B20-Y$5=75, $B20-Y$5=1, $B20-Y$5&lt;0),"",ROUND(($B20-Y$5)*'점수 계산기'!$C$21+Y$5*'점수 계산기'!$C$22+'점수 계산기'!$C$24,0))</f>
        <v/>
      </c>
      <c r="Z20" s="184"/>
      <c r="AA20" s="208"/>
    </row>
    <row r="21" spans="1:27" s="216" customFormat="1" ht="21" customHeight="1" x14ac:dyDescent="0.45">
      <c r="A21" s="208"/>
      <c r="B21" s="283">
        <v>85</v>
      </c>
      <c r="C21" s="271">
        <f>IF(OR($B21-C$5&gt;76, $B21-C$5=75, $B21-C$5=1, $B21-C$5&lt;0),"",ROUND(($B21-C$5)*'점수 계산기'!$C$21+C$5*'점수 계산기'!$C$22+'점수 계산기'!$C$24,0))</f>
        <v>130</v>
      </c>
      <c r="D21" s="271">
        <f>IF(OR($B21-D$5&gt;76, $B21-D$5=75, $B21-D$5=1, $B21-D$5&lt;0),"",ROUND(($B21-D$5)*'점수 계산기'!$C$21+D$5*'점수 계산기'!$C$22+'점수 계산기'!$C$24,0))</f>
        <v>130</v>
      </c>
      <c r="E21" s="271">
        <f>IF(OR($B21-E$5&gt;76, $B21-E$5=75, $B21-E$5=1, $B21-E$5&lt;0),"",ROUND(($B21-E$5)*'점수 계산기'!$C$21+E$5*'점수 계산기'!$C$22+'점수 계산기'!$C$24,0))</f>
        <v>131</v>
      </c>
      <c r="F21" s="271">
        <f>IF(OR($B21-F$5&gt;76, $B21-F$5=75, $B21-F$5=1, $B21-F$5&lt;0),"",ROUND(($B21-F$5)*'점수 계산기'!$C$21+F$5*'점수 계산기'!$C$22+'점수 계산기'!$C$24,0))</f>
        <v>131</v>
      </c>
      <c r="G21" s="271">
        <f>IF(OR($B21-G$5&gt;76, $B21-G$5=75, $B21-G$5=1, $B21-G$5&lt;0),"",ROUND(($B21-G$5)*'점수 계산기'!$C$21+G$5*'점수 계산기'!$C$22+'점수 계산기'!$C$24,0))</f>
        <v>131</v>
      </c>
      <c r="H21" s="271">
        <f>IF(OR($B21-H$5&gt;76, $B21-H$5=75, $B21-H$5=1, $B21-H$5&lt;0),"",ROUND(($B21-H$5)*'점수 계산기'!$C$21+H$5*'점수 계산기'!$C$22+'점수 계산기'!$C$24,0))</f>
        <v>131</v>
      </c>
      <c r="I21" s="271">
        <f>IF(OR($B21-I$5&gt;76, $B21-I$5=75, $B21-I$5=1, $B21-I$5&lt;0),"",ROUND(($B21-I$5)*'점수 계산기'!$C$21+I$5*'점수 계산기'!$C$22+'점수 계산기'!$C$24,0))</f>
        <v>132</v>
      </c>
      <c r="J21" s="271">
        <f>IF(OR($B21-J$5&gt;76, $B21-J$5=75, $B21-J$5=1, $B21-J$5&lt;0),"",ROUND(($B21-J$5)*'점수 계산기'!$C$21+J$5*'점수 계산기'!$C$22+'점수 계산기'!$C$24,0))</f>
        <v>132</v>
      </c>
      <c r="K21" s="271">
        <f>IF(OR($B21-K$5&gt;76, $B21-K$5=75, $B21-K$5=1, $B21-K$5&lt;0),"",ROUND(($B21-K$5)*'점수 계산기'!$C$21+K$5*'점수 계산기'!$C$22+'점수 계산기'!$C$24,0))</f>
        <v>132</v>
      </c>
      <c r="L21" s="271">
        <f>IF(OR($B21-L$5&gt;76, $B21-L$5=75, $B21-L$5=1, $B21-L$5&lt;0),"",ROUND(($B21-L$5)*'점수 계산기'!$C$21+L$5*'점수 계산기'!$C$22+'점수 계산기'!$C$24,0))</f>
        <v>133</v>
      </c>
      <c r="M21" s="271">
        <f>IF(OR($B21-M$5&gt;76, $B21-M$5=75, $B21-M$5=1, $B21-M$5&lt;0),"",ROUND(($B21-M$5)*'점수 계산기'!$C$21+M$5*'점수 계산기'!$C$22+'점수 계산기'!$C$24,0))</f>
        <v>133</v>
      </c>
      <c r="N21" s="271">
        <f>IF(OR($B21-N$5&gt;76, $B21-N$5=75, $B21-N$5=1, $B21-N$5&lt;0),"",ROUND(($B21-N$5)*'점수 계산기'!$C$21+N$5*'점수 계산기'!$C$22+'점수 계산기'!$C$24,0))</f>
        <v>133</v>
      </c>
      <c r="O21" s="271">
        <f>IF(OR($B21-O$5&gt;76, $B21-O$5=75, $B21-O$5=1, $B21-O$5&lt;0),"",ROUND(($B21-O$5)*'점수 계산기'!$C$21+O$5*'점수 계산기'!$C$22+'점수 계산기'!$C$24,0))</f>
        <v>133</v>
      </c>
      <c r="P21" s="271" t="str">
        <f>IF(OR($B21-P$5&gt;76, $B21-P$5=75, $B21-P$5=1, $B21-P$5&lt;0),"",ROUND(($B21-P$5)*'점수 계산기'!$C$21+P$5*'점수 계산기'!$C$22+'점수 계산기'!$C$24,0))</f>
        <v/>
      </c>
      <c r="Q21" s="271">
        <f>IF(OR($B21-Q$5&gt;76, $B21-Q$5=75, $B21-Q$5=1, $B21-Q$5&lt;0),"",ROUND(($B21-Q$5)*'점수 계산기'!$C$21+Q$5*'점수 계산기'!$C$22+'점수 계산기'!$C$24,0))</f>
        <v>134</v>
      </c>
      <c r="R21" s="271" t="str">
        <f>IF(OR($B21-R$5&gt;76, $B21-R$5=75, $B21-R$5=1, $B21-R$5&lt;0),"",ROUND(($B21-R$5)*'점수 계산기'!$C$21+R$5*'점수 계산기'!$C$22+'점수 계산기'!$C$24,0))</f>
        <v/>
      </c>
      <c r="S21" s="271" t="str">
        <f>IF(OR($B21-S$5&gt;76, $B21-S$5=75, $B21-S$5=1, $B21-S$5&lt;0),"",ROUND(($B21-S$5)*'점수 계산기'!$C$21+S$5*'점수 계산기'!$C$22+'점수 계산기'!$C$24,0))</f>
        <v/>
      </c>
      <c r="T21" s="271" t="str">
        <f>IF(OR($B21-T$5&gt;76, $B21-T$5=75, $B21-T$5=1, $B21-T$5&lt;0),"",ROUND(($B21-T$5)*'점수 계산기'!$C$21+T$5*'점수 계산기'!$C$22+'점수 계산기'!$C$24,0))</f>
        <v/>
      </c>
      <c r="U21" s="271" t="str">
        <f>IF(OR($B21-U$5&gt;76, $B21-U$5=75, $B21-U$5=1, $B21-U$5&lt;0),"",ROUND(($B21-U$5)*'점수 계산기'!$C$21+U$5*'점수 계산기'!$C$22+'점수 계산기'!$C$24,0))</f>
        <v/>
      </c>
      <c r="V21" s="271" t="str">
        <f>IF(OR($B21-V$5&gt;76, $B21-V$5=75, $B21-V$5=1, $B21-V$5&lt;0),"",ROUND(($B21-V$5)*'점수 계산기'!$C$21+V$5*'점수 계산기'!$C$22+'점수 계산기'!$C$24,0))</f>
        <v/>
      </c>
      <c r="W21" s="271" t="str">
        <f>IF(OR($B21-W$5&gt;76, $B21-W$5=75, $B21-W$5=1, $B21-W$5&lt;0),"",ROUND(($B21-W$5)*'점수 계산기'!$C$21+W$5*'점수 계산기'!$C$22+'점수 계산기'!$C$24,0))</f>
        <v/>
      </c>
      <c r="X21" s="271" t="str">
        <f>IF(OR($B21-X$5&gt;76, $B21-X$5=75, $B21-X$5=1, $B21-X$5&lt;0),"",ROUND(($B21-X$5)*'점수 계산기'!$C$21+X$5*'점수 계산기'!$C$22+'점수 계산기'!$C$24,0))</f>
        <v/>
      </c>
      <c r="Y21" s="272" t="str">
        <f>IF(OR($B21-Y$5&gt;76, $B21-Y$5=75, $B21-Y$5=1, $B21-Y$5&lt;0),"",ROUND(($B21-Y$5)*'점수 계산기'!$C$21+Y$5*'점수 계산기'!$C$22+'점수 계산기'!$C$24,0))</f>
        <v/>
      </c>
      <c r="Z21" s="184"/>
      <c r="AA21" s="208"/>
    </row>
    <row r="22" spans="1:27" s="216" customFormat="1" ht="21" customHeight="1" x14ac:dyDescent="0.45">
      <c r="A22" s="208"/>
      <c r="B22" s="284">
        <v>84</v>
      </c>
      <c r="C22" s="274">
        <f>IF(OR($B22-C$5&gt;76, $B22-C$5=75, $B22-C$5=1, $B22-C$5&lt;0),"",ROUND(($B22-C$5)*'점수 계산기'!$C$21+C$5*'점수 계산기'!$C$22+'점수 계산기'!$C$24,0))</f>
        <v>129</v>
      </c>
      <c r="D22" s="274">
        <f>IF(OR($B22-D$5&gt;76, $B22-D$5=75, $B22-D$5=1, $B22-D$5&lt;0),"",ROUND(($B22-D$5)*'점수 계산기'!$C$21+D$5*'점수 계산기'!$C$22+'점수 계산기'!$C$24,0))</f>
        <v>129</v>
      </c>
      <c r="E22" s="274">
        <f>IF(OR($B22-E$5&gt;76, $B22-E$5=75, $B22-E$5=1, $B22-E$5&lt;0),"",ROUND(($B22-E$5)*'점수 계산기'!$C$21+E$5*'점수 계산기'!$C$22+'점수 계산기'!$C$24,0))</f>
        <v>130</v>
      </c>
      <c r="F22" s="274">
        <f>IF(OR($B22-F$5&gt;76, $B22-F$5=75, $B22-F$5=1, $B22-F$5&lt;0),"",ROUND(($B22-F$5)*'점수 계산기'!$C$21+F$5*'점수 계산기'!$C$22+'점수 계산기'!$C$24,0))</f>
        <v>130</v>
      </c>
      <c r="G22" s="274">
        <f>IF(OR($B22-G$5&gt;76, $B22-G$5=75, $B22-G$5=1, $B22-G$5&lt;0),"",ROUND(($B22-G$5)*'점수 계산기'!$C$21+G$5*'점수 계산기'!$C$22+'점수 계산기'!$C$24,0))</f>
        <v>130</v>
      </c>
      <c r="H22" s="274">
        <f>IF(OR($B22-H$5&gt;76, $B22-H$5=75, $B22-H$5=1, $B22-H$5&lt;0),"",ROUND(($B22-H$5)*'점수 계산기'!$C$21+H$5*'점수 계산기'!$C$22+'점수 계산기'!$C$24,0))</f>
        <v>130</v>
      </c>
      <c r="I22" s="274">
        <f>IF(OR($B22-I$5&gt;76, $B22-I$5=75, $B22-I$5=1, $B22-I$5&lt;0),"",ROUND(($B22-I$5)*'점수 계산기'!$C$21+I$5*'점수 계산기'!$C$22+'점수 계산기'!$C$24,0))</f>
        <v>131</v>
      </c>
      <c r="J22" s="274">
        <f>IF(OR($B22-J$5&gt;76, $B22-J$5=75, $B22-J$5=1, $B22-J$5&lt;0),"",ROUND(($B22-J$5)*'점수 계산기'!$C$21+J$5*'점수 계산기'!$C$22+'점수 계산기'!$C$24,0))</f>
        <v>131</v>
      </c>
      <c r="K22" s="274">
        <f>IF(OR($B22-K$5&gt;76, $B22-K$5=75, $B22-K$5=1, $B22-K$5&lt;0),"",ROUND(($B22-K$5)*'점수 계산기'!$C$21+K$5*'점수 계산기'!$C$22+'점수 계산기'!$C$24,0))</f>
        <v>131</v>
      </c>
      <c r="L22" s="274">
        <f>IF(OR($B22-L$5&gt;76, $B22-L$5=75, $B22-L$5=1, $B22-L$5&lt;0),"",ROUND(($B22-L$5)*'점수 계산기'!$C$21+L$5*'점수 계산기'!$C$22+'점수 계산기'!$C$24,0))</f>
        <v>132</v>
      </c>
      <c r="M22" s="274">
        <f>IF(OR($B22-M$5&gt;76, $B22-M$5=75, $B22-M$5=1, $B22-M$5&lt;0),"",ROUND(($B22-M$5)*'점수 계산기'!$C$21+M$5*'점수 계산기'!$C$22+'점수 계산기'!$C$24,0))</f>
        <v>132</v>
      </c>
      <c r="N22" s="274">
        <f>IF(OR($B22-N$5&gt;76, $B22-N$5=75, $B22-N$5=1, $B22-N$5&lt;0),"",ROUND(($B22-N$5)*'점수 계산기'!$C$21+N$5*'점수 계산기'!$C$22+'점수 계산기'!$C$24,0))</f>
        <v>132</v>
      </c>
      <c r="O22" s="274">
        <f>IF(OR($B22-O$5&gt;76, $B22-O$5=75, $B22-O$5=1, $B22-O$5&lt;0),"",ROUND(($B22-O$5)*'점수 계산기'!$C$21+O$5*'점수 계산기'!$C$22+'점수 계산기'!$C$24,0))</f>
        <v>132</v>
      </c>
      <c r="P22" s="274">
        <f>IF(OR($B22-P$5&gt;76, $B22-P$5=75, $B22-P$5=1, $B22-P$5&lt;0),"",ROUND(($B22-P$5)*'점수 계산기'!$C$21+P$5*'점수 계산기'!$C$22+'점수 계산기'!$C$24,0))</f>
        <v>133</v>
      </c>
      <c r="Q22" s="274" t="str">
        <f>IF(OR($B22-Q$5&gt;76, $B22-Q$5=75, $B22-Q$5=1, $B22-Q$5&lt;0),"",ROUND(($B22-Q$5)*'점수 계산기'!$C$21+Q$5*'점수 계산기'!$C$22+'점수 계산기'!$C$24,0))</f>
        <v/>
      </c>
      <c r="R22" s="274">
        <f>IF(OR($B22-R$5&gt;76, $B22-R$5=75, $B22-R$5=1, $B22-R$5&lt;0),"",ROUND(($B22-R$5)*'점수 계산기'!$C$21+R$5*'점수 계산기'!$C$22+'점수 계산기'!$C$24,0))</f>
        <v>133</v>
      </c>
      <c r="S22" s="274" t="str">
        <f>IF(OR($B22-S$5&gt;76, $B22-S$5=75, $B22-S$5=1, $B22-S$5&lt;0),"",ROUND(($B22-S$5)*'점수 계산기'!$C$21+S$5*'점수 계산기'!$C$22+'점수 계산기'!$C$24,0))</f>
        <v/>
      </c>
      <c r="T22" s="274" t="str">
        <f>IF(OR($B22-T$5&gt;76, $B22-T$5=75, $B22-T$5=1, $B22-T$5&lt;0),"",ROUND(($B22-T$5)*'점수 계산기'!$C$21+T$5*'점수 계산기'!$C$22+'점수 계산기'!$C$24,0))</f>
        <v/>
      </c>
      <c r="U22" s="274" t="str">
        <f>IF(OR($B22-U$5&gt;76, $B22-U$5=75, $B22-U$5=1, $B22-U$5&lt;0),"",ROUND(($B22-U$5)*'점수 계산기'!$C$21+U$5*'점수 계산기'!$C$22+'점수 계산기'!$C$24,0))</f>
        <v/>
      </c>
      <c r="V22" s="274" t="str">
        <f>IF(OR($B22-V$5&gt;76, $B22-V$5=75, $B22-V$5=1, $B22-V$5&lt;0),"",ROUND(($B22-V$5)*'점수 계산기'!$C$21+V$5*'점수 계산기'!$C$22+'점수 계산기'!$C$24,0))</f>
        <v/>
      </c>
      <c r="W22" s="274" t="str">
        <f>IF(OR($B22-W$5&gt;76, $B22-W$5=75, $B22-W$5=1, $B22-W$5&lt;0),"",ROUND(($B22-W$5)*'점수 계산기'!$C$21+W$5*'점수 계산기'!$C$22+'점수 계산기'!$C$24,0))</f>
        <v/>
      </c>
      <c r="X22" s="274" t="str">
        <f>IF(OR($B22-X$5&gt;76, $B22-X$5=75, $B22-X$5=1, $B22-X$5&lt;0),"",ROUND(($B22-X$5)*'점수 계산기'!$C$21+X$5*'점수 계산기'!$C$22+'점수 계산기'!$C$24,0))</f>
        <v/>
      </c>
      <c r="Y22" s="275" t="str">
        <f>IF(OR($B22-Y$5&gt;76, $B22-Y$5=75, $B22-Y$5=1, $B22-Y$5&lt;0),"",ROUND(($B22-Y$5)*'점수 계산기'!$C$21+Y$5*'점수 계산기'!$C$22+'점수 계산기'!$C$24,0))</f>
        <v/>
      </c>
      <c r="Z22" s="184"/>
      <c r="AA22" s="208"/>
    </row>
    <row r="23" spans="1:27" s="216" customFormat="1" ht="21" customHeight="1" x14ac:dyDescent="0.45">
      <c r="A23" s="208"/>
      <c r="B23" s="284">
        <v>83</v>
      </c>
      <c r="C23" s="274">
        <f>IF(OR($B23-C$5&gt;76, $B23-C$5=75, $B23-C$5=1, $B23-C$5&lt;0),"",ROUND(($B23-C$5)*'점수 계산기'!$C$21+C$5*'점수 계산기'!$C$22+'점수 계산기'!$C$24,0))</f>
        <v>128</v>
      </c>
      <c r="D23" s="274">
        <f>IF(OR($B23-D$5&gt;76, $B23-D$5=75, $B23-D$5=1, $B23-D$5&lt;0),"",ROUND(($B23-D$5)*'점수 계산기'!$C$21+D$5*'점수 계산기'!$C$22+'점수 계산기'!$C$24,0))</f>
        <v>128</v>
      </c>
      <c r="E23" s="274">
        <f>IF(OR($B23-E$5&gt;76, $B23-E$5=75, $B23-E$5=1, $B23-E$5&lt;0),"",ROUND(($B23-E$5)*'점수 계산기'!$C$21+E$5*'점수 계산기'!$C$22+'점수 계산기'!$C$24,0))</f>
        <v>128</v>
      </c>
      <c r="F23" s="274">
        <f>IF(OR($B23-F$5&gt;76, $B23-F$5=75, $B23-F$5=1, $B23-F$5&lt;0),"",ROUND(($B23-F$5)*'점수 계산기'!$C$21+F$5*'점수 계산기'!$C$22+'점수 계산기'!$C$24,0))</f>
        <v>129</v>
      </c>
      <c r="G23" s="274">
        <f>IF(OR($B23-G$5&gt;76, $B23-G$5=75, $B23-G$5=1, $B23-G$5&lt;0),"",ROUND(($B23-G$5)*'점수 계산기'!$C$21+G$5*'점수 계산기'!$C$22+'점수 계산기'!$C$24,0))</f>
        <v>129</v>
      </c>
      <c r="H23" s="274">
        <f>IF(OR($B23-H$5&gt;76, $B23-H$5=75, $B23-H$5=1, $B23-H$5&lt;0),"",ROUND(($B23-H$5)*'점수 계산기'!$C$21+H$5*'점수 계산기'!$C$22+'점수 계산기'!$C$24,0))</f>
        <v>129</v>
      </c>
      <c r="I23" s="274">
        <f>IF(OR($B23-I$5&gt;76, $B23-I$5=75, $B23-I$5=1, $B23-I$5&lt;0),"",ROUND(($B23-I$5)*'점수 계산기'!$C$21+I$5*'점수 계산기'!$C$22+'점수 계산기'!$C$24,0))</f>
        <v>130</v>
      </c>
      <c r="J23" s="274">
        <f>IF(OR($B23-J$5&gt;76, $B23-J$5=75, $B23-J$5=1, $B23-J$5&lt;0),"",ROUND(($B23-J$5)*'점수 계산기'!$C$21+J$5*'점수 계산기'!$C$22+'점수 계산기'!$C$24,0))</f>
        <v>130</v>
      </c>
      <c r="K23" s="274">
        <f>IF(OR($B23-K$5&gt;76, $B23-K$5=75, $B23-K$5=1, $B23-K$5&lt;0),"",ROUND(($B23-K$5)*'점수 계산기'!$C$21+K$5*'점수 계산기'!$C$22+'점수 계산기'!$C$24,0))</f>
        <v>130</v>
      </c>
      <c r="L23" s="274">
        <f>IF(OR($B23-L$5&gt;76, $B23-L$5=75, $B23-L$5=1, $B23-L$5&lt;0),"",ROUND(($B23-L$5)*'점수 계산기'!$C$21+L$5*'점수 계산기'!$C$22+'점수 계산기'!$C$24,0))</f>
        <v>130</v>
      </c>
      <c r="M23" s="274">
        <f>IF(OR($B23-M$5&gt;76, $B23-M$5=75, $B23-M$5=1, $B23-M$5&lt;0),"",ROUND(($B23-M$5)*'점수 계산기'!$C$21+M$5*'점수 계산기'!$C$22+'점수 계산기'!$C$24,0))</f>
        <v>131</v>
      </c>
      <c r="N23" s="274">
        <f>IF(OR($B23-N$5&gt;76, $B23-N$5=75, $B23-N$5=1, $B23-N$5&lt;0),"",ROUND(($B23-N$5)*'점수 계산기'!$C$21+N$5*'점수 계산기'!$C$22+'점수 계산기'!$C$24,0))</f>
        <v>131</v>
      </c>
      <c r="O23" s="274">
        <f>IF(OR($B23-O$5&gt;76, $B23-O$5=75, $B23-O$5=1, $B23-O$5&lt;0),"",ROUND(($B23-O$5)*'점수 계산기'!$C$21+O$5*'점수 계산기'!$C$22+'점수 계산기'!$C$24,0))</f>
        <v>131</v>
      </c>
      <c r="P23" s="274">
        <f>IF(OR($B23-P$5&gt;76, $B23-P$5=75, $B23-P$5=1, $B23-P$5&lt;0),"",ROUND(($B23-P$5)*'점수 계산기'!$C$21+P$5*'점수 계산기'!$C$22+'점수 계산기'!$C$24,0))</f>
        <v>132</v>
      </c>
      <c r="Q23" s="274">
        <f>IF(OR($B23-Q$5&gt;76, $B23-Q$5=75, $B23-Q$5=1, $B23-Q$5&lt;0),"",ROUND(($B23-Q$5)*'점수 계산기'!$C$21+Q$5*'점수 계산기'!$C$22+'점수 계산기'!$C$24,0))</f>
        <v>132</v>
      </c>
      <c r="R23" s="274" t="str">
        <f>IF(OR($B23-R$5&gt;76, $B23-R$5=75, $B23-R$5=1, $B23-R$5&lt;0),"",ROUND(($B23-R$5)*'점수 계산기'!$C$21+R$5*'점수 계산기'!$C$22+'점수 계산기'!$C$24,0))</f>
        <v/>
      </c>
      <c r="S23" s="274">
        <f>IF(OR($B23-S$5&gt;76, $B23-S$5=75, $B23-S$5=1, $B23-S$5&lt;0),"",ROUND(($B23-S$5)*'점수 계산기'!$C$21+S$5*'점수 계산기'!$C$22+'점수 계산기'!$C$24,0))</f>
        <v>133</v>
      </c>
      <c r="T23" s="274" t="str">
        <f>IF(OR($B23-T$5&gt;76, $B23-T$5=75, $B23-T$5=1, $B23-T$5&lt;0),"",ROUND(($B23-T$5)*'점수 계산기'!$C$21+T$5*'점수 계산기'!$C$22+'점수 계산기'!$C$24,0))</f>
        <v/>
      </c>
      <c r="U23" s="274" t="str">
        <f>IF(OR($B23-U$5&gt;76, $B23-U$5=75, $B23-U$5=1, $B23-U$5&lt;0),"",ROUND(($B23-U$5)*'점수 계산기'!$C$21+U$5*'점수 계산기'!$C$22+'점수 계산기'!$C$24,0))</f>
        <v/>
      </c>
      <c r="V23" s="274" t="str">
        <f>IF(OR($B23-V$5&gt;76, $B23-V$5=75, $B23-V$5=1, $B23-V$5&lt;0),"",ROUND(($B23-V$5)*'점수 계산기'!$C$21+V$5*'점수 계산기'!$C$22+'점수 계산기'!$C$24,0))</f>
        <v/>
      </c>
      <c r="W23" s="274" t="str">
        <f>IF(OR($B23-W$5&gt;76, $B23-W$5=75, $B23-W$5=1, $B23-W$5&lt;0),"",ROUND(($B23-W$5)*'점수 계산기'!$C$21+W$5*'점수 계산기'!$C$22+'점수 계산기'!$C$24,0))</f>
        <v/>
      </c>
      <c r="X23" s="274" t="str">
        <f>IF(OR($B23-X$5&gt;76, $B23-X$5=75, $B23-X$5=1, $B23-X$5&lt;0),"",ROUND(($B23-X$5)*'점수 계산기'!$C$21+X$5*'점수 계산기'!$C$22+'점수 계산기'!$C$24,0))</f>
        <v/>
      </c>
      <c r="Y23" s="275" t="str">
        <f>IF(OR($B23-Y$5&gt;76, $B23-Y$5=75, $B23-Y$5=1, $B23-Y$5&lt;0),"",ROUND(($B23-Y$5)*'점수 계산기'!$C$21+Y$5*'점수 계산기'!$C$22+'점수 계산기'!$C$24,0))</f>
        <v/>
      </c>
      <c r="Z23" s="184"/>
      <c r="AA23" s="208"/>
    </row>
    <row r="24" spans="1:27" s="216" customFormat="1" ht="21" customHeight="1" x14ac:dyDescent="0.45">
      <c r="A24" s="208"/>
      <c r="B24" s="284">
        <v>82</v>
      </c>
      <c r="C24" s="274">
        <f>IF(OR($B24-C$5&gt;76, $B24-C$5=75, $B24-C$5=1, $B24-C$5&lt;0),"",ROUND(($B24-C$5)*'점수 계산기'!$C$21+C$5*'점수 계산기'!$C$22+'점수 계산기'!$C$24,0))</f>
        <v>127</v>
      </c>
      <c r="D24" s="274">
        <f>IF(OR($B24-D$5&gt;76, $B24-D$5=75, $B24-D$5=1, $B24-D$5&lt;0),"",ROUND(($B24-D$5)*'점수 계산기'!$C$21+D$5*'점수 계산기'!$C$22+'점수 계산기'!$C$24,0))</f>
        <v>127</v>
      </c>
      <c r="E24" s="274">
        <f>IF(OR($B24-E$5&gt;76, $B24-E$5=75, $B24-E$5=1, $B24-E$5&lt;0),"",ROUND(($B24-E$5)*'점수 계산기'!$C$21+E$5*'점수 계산기'!$C$22+'점수 계산기'!$C$24,0))</f>
        <v>127</v>
      </c>
      <c r="F24" s="274">
        <f>IF(OR($B24-F$5&gt;76, $B24-F$5=75, $B24-F$5=1, $B24-F$5&lt;0),"",ROUND(($B24-F$5)*'점수 계산기'!$C$21+F$5*'점수 계산기'!$C$22+'점수 계산기'!$C$24,0))</f>
        <v>128</v>
      </c>
      <c r="G24" s="274">
        <f>IF(OR($B24-G$5&gt;76, $B24-G$5=75, $B24-G$5=1, $B24-G$5&lt;0),"",ROUND(($B24-G$5)*'점수 계산기'!$C$21+G$5*'점수 계산기'!$C$22+'점수 계산기'!$C$24,0))</f>
        <v>128</v>
      </c>
      <c r="H24" s="274">
        <f>IF(OR($B24-H$5&gt;76, $B24-H$5=75, $B24-H$5=1, $B24-H$5&lt;0),"",ROUND(($B24-H$5)*'점수 계산기'!$C$21+H$5*'점수 계산기'!$C$22+'점수 계산기'!$C$24,0))</f>
        <v>128</v>
      </c>
      <c r="I24" s="274">
        <f>IF(OR($B24-I$5&gt;76, $B24-I$5=75, $B24-I$5=1, $B24-I$5&lt;0),"",ROUND(($B24-I$5)*'점수 계산기'!$C$21+I$5*'점수 계산기'!$C$22+'점수 계산기'!$C$24,0))</f>
        <v>129</v>
      </c>
      <c r="J24" s="274">
        <f>IF(OR($B24-J$5&gt;76, $B24-J$5=75, $B24-J$5=1, $B24-J$5&lt;0),"",ROUND(($B24-J$5)*'점수 계산기'!$C$21+J$5*'점수 계산기'!$C$22+'점수 계산기'!$C$24,0))</f>
        <v>129</v>
      </c>
      <c r="K24" s="274">
        <f>IF(OR($B24-K$5&gt;76, $B24-K$5=75, $B24-K$5=1, $B24-K$5&lt;0),"",ROUND(($B24-K$5)*'점수 계산기'!$C$21+K$5*'점수 계산기'!$C$22+'점수 계산기'!$C$24,0))</f>
        <v>129</v>
      </c>
      <c r="L24" s="274">
        <f>IF(OR($B24-L$5&gt;76, $B24-L$5=75, $B24-L$5=1, $B24-L$5&lt;0),"",ROUND(($B24-L$5)*'점수 계산기'!$C$21+L$5*'점수 계산기'!$C$22+'점수 계산기'!$C$24,0))</f>
        <v>129</v>
      </c>
      <c r="M24" s="274">
        <f>IF(OR($B24-M$5&gt;76, $B24-M$5=75, $B24-M$5=1, $B24-M$5&lt;0),"",ROUND(($B24-M$5)*'점수 계산기'!$C$21+M$5*'점수 계산기'!$C$22+'점수 계산기'!$C$24,0))</f>
        <v>130</v>
      </c>
      <c r="N24" s="274">
        <f>IF(OR($B24-N$5&gt;76, $B24-N$5=75, $B24-N$5=1, $B24-N$5&lt;0),"",ROUND(($B24-N$5)*'점수 계산기'!$C$21+N$5*'점수 계산기'!$C$22+'점수 계산기'!$C$24,0))</f>
        <v>130</v>
      </c>
      <c r="O24" s="274">
        <f>IF(OR($B24-O$5&gt;76, $B24-O$5=75, $B24-O$5=1, $B24-O$5&lt;0),"",ROUND(($B24-O$5)*'점수 계산기'!$C$21+O$5*'점수 계산기'!$C$22+'점수 계산기'!$C$24,0))</f>
        <v>130</v>
      </c>
      <c r="P24" s="274">
        <f>IF(OR($B24-P$5&gt;76, $B24-P$5=75, $B24-P$5=1, $B24-P$5&lt;0),"",ROUND(($B24-P$5)*'점수 계산기'!$C$21+P$5*'점수 계산기'!$C$22+'점수 계산기'!$C$24,0))</f>
        <v>131</v>
      </c>
      <c r="Q24" s="274">
        <f>IF(OR($B24-Q$5&gt;76, $B24-Q$5=75, $B24-Q$5=1, $B24-Q$5&lt;0),"",ROUND(($B24-Q$5)*'점수 계산기'!$C$21+Q$5*'점수 계산기'!$C$22+'점수 계산기'!$C$24,0))</f>
        <v>131</v>
      </c>
      <c r="R24" s="274">
        <f>IF(OR($B24-R$5&gt;76, $B24-R$5=75, $B24-R$5=1, $B24-R$5&lt;0),"",ROUND(($B24-R$5)*'점수 계산기'!$C$21+R$5*'점수 계산기'!$C$22+'점수 계산기'!$C$24,0))</f>
        <v>131</v>
      </c>
      <c r="S24" s="274" t="str">
        <f>IF(OR($B24-S$5&gt;76, $B24-S$5=75, $B24-S$5=1, $B24-S$5&lt;0),"",ROUND(($B24-S$5)*'점수 계산기'!$C$21+S$5*'점수 계산기'!$C$22+'점수 계산기'!$C$24,0))</f>
        <v/>
      </c>
      <c r="T24" s="274">
        <f>IF(OR($B24-T$5&gt;76, $B24-T$5=75, $B24-T$5=1, $B24-T$5&lt;0),"",ROUND(($B24-T$5)*'점수 계산기'!$C$21+T$5*'점수 계산기'!$C$22+'점수 계산기'!$C$24,0))</f>
        <v>132</v>
      </c>
      <c r="U24" s="274" t="str">
        <f>IF(OR($B24-U$5&gt;76, $B24-U$5=75, $B24-U$5=1, $B24-U$5&lt;0),"",ROUND(($B24-U$5)*'점수 계산기'!$C$21+U$5*'점수 계산기'!$C$22+'점수 계산기'!$C$24,0))</f>
        <v/>
      </c>
      <c r="V24" s="274" t="str">
        <f>IF(OR($B24-V$5&gt;76, $B24-V$5=75, $B24-V$5=1, $B24-V$5&lt;0),"",ROUND(($B24-V$5)*'점수 계산기'!$C$21+V$5*'점수 계산기'!$C$22+'점수 계산기'!$C$24,0))</f>
        <v/>
      </c>
      <c r="W24" s="274" t="str">
        <f>IF(OR($B24-W$5&gt;76, $B24-W$5=75, $B24-W$5=1, $B24-W$5&lt;0),"",ROUND(($B24-W$5)*'점수 계산기'!$C$21+W$5*'점수 계산기'!$C$22+'점수 계산기'!$C$24,0))</f>
        <v/>
      </c>
      <c r="X24" s="274" t="str">
        <f>IF(OR($B24-X$5&gt;76, $B24-X$5=75, $B24-X$5=1, $B24-X$5&lt;0),"",ROUND(($B24-X$5)*'점수 계산기'!$C$21+X$5*'점수 계산기'!$C$22+'점수 계산기'!$C$24,0))</f>
        <v/>
      </c>
      <c r="Y24" s="275" t="str">
        <f>IF(OR($B24-Y$5&gt;76, $B24-Y$5=75, $B24-Y$5=1, $B24-Y$5&lt;0),"",ROUND(($B24-Y$5)*'점수 계산기'!$C$21+Y$5*'점수 계산기'!$C$22+'점수 계산기'!$C$24,0))</f>
        <v/>
      </c>
      <c r="Z24" s="184"/>
      <c r="AA24" s="208"/>
    </row>
    <row r="25" spans="1:27" s="216" customFormat="1" ht="21" customHeight="1" x14ac:dyDescent="0.45">
      <c r="A25" s="208"/>
      <c r="B25" s="284">
        <v>81</v>
      </c>
      <c r="C25" s="274">
        <f>IF(OR($B25-C$5&gt;76, $B25-C$5=75, $B25-C$5=1, $B25-C$5&lt;0),"",ROUND(($B25-C$5)*'점수 계산기'!$C$21+C$5*'점수 계산기'!$C$22+'점수 계산기'!$C$24,0))</f>
        <v>126</v>
      </c>
      <c r="D25" s="274">
        <f>IF(OR($B25-D$5&gt;76, $B25-D$5=75, $B25-D$5=1, $B25-D$5&lt;0),"",ROUND(($B25-D$5)*'점수 계산기'!$C$21+D$5*'점수 계산기'!$C$22+'점수 계산기'!$C$24,0))</f>
        <v>126</v>
      </c>
      <c r="E25" s="274">
        <f>IF(OR($B25-E$5&gt;76, $B25-E$5=75, $B25-E$5=1, $B25-E$5&lt;0),"",ROUND(($B25-E$5)*'점수 계산기'!$C$21+E$5*'점수 계산기'!$C$22+'점수 계산기'!$C$24,0))</f>
        <v>126</v>
      </c>
      <c r="F25" s="274">
        <f>IF(OR($B25-F$5&gt;76, $B25-F$5=75, $B25-F$5=1, $B25-F$5&lt;0),"",ROUND(($B25-F$5)*'점수 계산기'!$C$21+F$5*'점수 계산기'!$C$22+'점수 계산기'!$C$24,0))</f>
        <v>127</v>
      </c>
      <c r="G25" s="274">
        <f>IF(OR($B25-G$5&gt;76, $B25-G$5=75, $B25-G$5=1, $B25-G$5&lt;0),"",ROUND(($B25-G$5)*'점수 계산기'!$C$21+G$5*'점수 계산기'!$C$22+'점수 계산기'!$C$24,0))</f>
        <v>127</v>
      </c>
      <c r="H25" s="274">
        <f>IF(OR($B25-H$5&gt;76, $B25-H$5=75, $B25-H$5=1, $B25-H$5&lt;0),"",ROUND(($B25-H$5)*'점수 계산기'!$C$21+H$5*'점수 계산기'!$C$22+'점수 계산기'!$C$24,0))</f>
        <v>127</v>
      </c>
      <c r="I25" s="274">
        <f>IF(OR($B25-I$5&gt;76, $B25-I$5=75, $B25-I$5=1, $B25-I$5&lt;0),"",ROUND(($B25-I$5)*'점수 계산기'!$C$21+I$5*'점수 계산기'!$C$22+'점수 계산기'!$C$24,0))</f>
        <v>128</v>
      </c>
      <c r="J25" s="274">
        <f>IF(OR($B25-J$5&gt;76, $B25-J$5=75, $B25-J$5=1, $B25-J$5&lt;0),"",ROUND(($B25-J$5)*'점수 계산기'!$C$21+J$5*'점수 계산기'!$C$22+'점수 계산기'!$C$24,0))</f>
        <v>128</v>
      </c>
      <c r="K25" s="274">
        <f>IF(OR($B25-K$5&gt;76, $B25-K$5=75, $B25-K$5=1, $B25-K$5&lt;0),"",ROUND(($B25-K$5)*'점수 계산기'!$C$21+K$5*'점수 계산기'!$C$22+'점수 계산기'!$C$24,0))</f>
        <v>128</v>
      </c>
      <c r="L25" s="274">
        <f>IF(OR($B25-L$5&gt;76, $B25-L$5=75, $B25-L$5=1, $B25-L$5&lt;0),"",ROUND(($B25-L$5)*'점수 계산기'!$C$21+L$5*'점수 계산기'!$C$22+'점수 계산기'!$C$24,0))</f>
        <v>128</v>
      </c>
      <c r="M25" s="274">
        <f>IF(OR($B25-M$5&gt;76, $B25-M$5=75, $B25-M$5=1, $B25-M$5&lt;0),"",ROUND(($B25-M$5)*'점수 계산기'!$C$21+M$5*'점수 계산기'!$C$22+'점수 계산기'!$C$24,0))</f>
        <v>129</v>
      </c>
      <c r="N25" s="274">
        <f>IF(OR($B25-N$5&gt;76, $B25-N$5=75, $B25-N$5=1, $B25-N$5&lt;0),"",ROUND(($B25-N$5)*'점수 계산기'!$C$21+N$5*'점수 계산기'!$C$22+'점수 계산기'!$C$24,0))</f>
        <v>129</v>
      </c>
      <c r="O25" s="274">
        <f>IF(OR($B25-O$5&gt;76, $B25-O$5=75, $B25-O$5=1, $B25-O$5&lt;0),"",ROUND(($B25-O$5)*'점수 계산기'!$C$21+O$5*'점수 계산기'!$C$22+'점수 계산기'!$C$24,0))</f>
        <v>129</v>
      </c>
      <c r="P25" s="274">
        <f>IF(OR($B25-P$5&gt;76, $B25-P$5=75, $B25-P$5=1, $B25-P$5&lt;0),"",ROUND(($B25-P$5)*'점수 계산기'!$C$21+P$5*'점수 계산기'!$C$22+'점수 계산기'!$C$24,0))</f>
        <v>130</v>
      </c>
      <c r="Q25" s="274">
        <f>IF(OR($B25-Q$5&gt;76, $B25-Q$5=75, $B25-Q$5=1, $B25-Q$5&lt;0),"",ROUND(($B25-Q$5)*'점수 계산기'!$C$21+Q$5*'점수 계산기'!$C$22+'점수 계산기'!$C$24,0))</f>
        <v>130</v>
      </c>
      <c r="R25" s="274">
        <f>IF(OR($B25-R$5&gt;76, $B25-R$5=75, $B25-R$5=1, $B25-R$5&lt;0),"",ROUND(($B25-R$5)*'점수 계산기'!$C$21+R$5*'점수 계산기'!$C$22+'점수 계산기'!$C$24,0))</f>
        <v>130</v>
      </c>
      <c r="S25" s="274">
        <f>IF(OR($B25-S$5&gt;76, $B25-S$5=75, $B25-S$5=1, $B25-S$5&lt;0),"",ROUND(($B25-S$5)*'점수 계산기'!$C$21+S$5*'점수 계산기'!$C$22+'점수 계산기'!$C$24,0))</f>
        <v>130</v>
      </c>
      <c r="T25" s="274" t="str">
        <f>IF(OR($B25-T$5&gt;76, $B25-T$5=75, $B25-T$5=1, $B25-T$5&lt;0),"",ROUND(($B25-T$5)*'점수 계산기'!$C$21+T$5*'점수 계산기'!$C$22+'점수 계산기'!$C$24,0))</f>
        <v/>
      </c>
      <c r="U25" s="274">
        <f>IF(OR($B25-U$5&gt;76, $B25-U$5=75, $B25-U$5=1, $B25-U$5&lt;0),"",ROUND(($B25-U$5)*'점수 계산기'!$C$21+U$5*'점수 계산기'!$C$22+'점수 계산기'!$C$24,0))</f>
        <v>131</v>
      </c>
      <c r="V25" s="274" t="str">
        <f>IF(OR($B25-V$5&gt;76, $B25-V$5=75, $B25-V$5=1, $B25-V$5&lt;0),"",ROUND(($B25-V$5)*'점수 계산기'!$C$21+V$5*'점수 계산기'!$C$22+'점수 계산기'!$C$24,0))</f>
        <v/>
      </c>
      <c r="W25" s="274" t="str">
        <f>IF(OR($B25-W$5&gt;76, $B25-W$5=75, $B25-W$5=1, $B25-W$5&lt;0),"",ROUND(($B25-W$5)*'점수 계산기'!$C$21+W$5*'점수 계산기'!$C$22+'점수 계산기'!$C$24,0))</f>
        <v/>
      </c>
      <c r="X25" s="274" t="str">
        <f>IF(OR($B25-X$5&gt;76, $B25-X$5=75, $B25-X$5=1, $B25-X$5&lt;0),"",ROUND(($B25-X$5)*'점수 계산기'!$C$21+X$5*'점수 계산기'!$C$22+'점수 계산기'!$C$24,0))</f>
        <v/>
      </c>
      <c r="Y25" s="275" t="str">
        <f>IF(OR($B25-Y$5&gt;76, $B25-Y$5=75, $B25-Y$5=1, $B25-Y$5&lt;0),"",ROUND(($B25-Y$5)*'점수 계산기'!$C$21+Y$5*'점수 계산기'!$C$22+'점수 계산기'!$C$24,0))</f>
        <v/>
      </c>
      <c r="Z25" s="184"/>
      <c r="AA25" s="208"/>
    </row>
    <row r="26" spans="1:27" s="216" customFormat="1" ht="21" customHeight="1" x14ac:dyDescent="0.45">
      <c r="A26" s="208"/>
      <c r="B26" s="280">
        <v>80</v>
      </c>
      <c r="C26" s="260">
        <f>IF(OR($B26-C$5&gt;76, $B26-C$5=75, $B26-C$5=1, $B26-C$5&lt;0),"",ROUND(($B26-C$5)*'점수 계산기'!$C$21+C$5*'점수 계산기'!$C$22+'점수 계산기'!$C$24,0))</f>
        <v>124</v>
      </c>
      <c r="D26" s="260">
        <f>IF(OR($B26-D$5&gt;76, $B26-D$5=75, $B26-D$5=1, $B26-D$5&lt;0),"",ROUND(($B26-D$5)*'점수 계산기'!$C$21+D$5*'점수 계산기'!$C$22+'점수 계산기'!$C$24,0))</f>
        <v>125</v>
      </c>
      <c r="E26" s="260">
        <f>IF(OR($B26-E$5&gt;76, $B26-E$5=75, $B26-E$5=1, $B26-E$5&lt;0),"",ROUND(($B26-E$5)*'점수 계산기'!$C$21+E$5*'점수 계산기'!$C$22+'점수 계산기'!$C$24,0))</f>
        <v>125</v>
      </c>
      <c r="F26" s="260">
        <f>IF(OR($B26-F$5&gt;76, $B26-F$5=75, $B26-F$5=1, $B26-F$5&lt;0),"",ROUND(($B26-F$5)*'점수 계산기'!$C$21+F$5*'점수 계산기'!$C$22+'점수 계산기'!$C$24,0))</f>
        <v>126</v>
      </c>
      <c r="G26" s="260">
        <f>IF(OR($B26-G$5&gt;76, $B26-G$5=75, $B26-G$5=1, $B26-G$5&lt;0),"",ROUND(($B26-G$5)*'점수 계산기'!$C$21+G$5*'점수 계산기'!$C$22+'점수 계산기'!$C$24,0))</f>
        <v>126</v>
      </c>
      <c r="H26" s="260">
        <f>IF(OR($B26-H$5&gt;76, $B26-H$5=75, $B26-H$5=1, $B26-H$5&lt;0),"",ROUND(($B26-H$5)*'점수 계산기'!$C$21+H$5*'점수 계산기'!$C$22+'점수 계산기'!$C$24,0))</f>
        <v>126</v>
      </c>
      <c r="I26" s="260">
        <f>IF(OR($B26-I$5&gt;76, $B26-I$5=75, $B26-I$5=1, $B26-I$5&lt;0),"",ROUND(($B26-I$5)*'점수 계산기'!$C$21+I$5*'점수 계산기'!$C$22+'점수 계산기'!$C$24,0))</f>
        <v>127</v>
      </c>
      <c r="J26" s="260">
        <f>IF(OR($B26-J$5&gt;76, $B26-J$5=75, $B26-J$5=1, $B26-J$5&lt;0),"",ROUND(($B26-J$5)*'점수 계산기'!$C$21+J$5*'점수 계산기'!$C$22+'점수 계산기'!$C$24,0))</f>
        <v>127</v>
      </c>
      <c r="K26" s="260">
        <f>IF(OR($B26-K$5&gt;76, $B26-K$5=75, $B26-K$5=1, $B26-K$5&lt;0),"",ROUND(($B26-K$5)*'점수 계산기'!$C$21+K$5*'점수 계산기'!$C$22+'점수 계산기'!$C$24,0))</f>
        <v>127</v>
      </c>
      <c r="L26" s="260">
        <f>IF(OR($B26-L$5&gt;76, $B26-L$5=75, $B26-L$5=1, $B26-L$5&lt;0),"",ROUND(($B26-L$5)*'점수 계산기'!$C$21+L$5*'점수 계산기'!$C$22+'점수 계산기'!$C$24,0))</f>
        <v>127</v>
      </c>
      <c r="M26" s="260">
        <f>IF(OR($B26-M$5&gt;76, $B26-M$5=75, $B26-M$5=1, $B26-M$5&lt;0),"",ROUND(($B26-M$5)*'점수 계산기'!$C$21+M$5*'점수 계산기'!$C$22+'점수 계산기'!$C$24,0))</f>
        <v>128</v>
      </c>
      <c r="N26" s="260">
        <f>IF(OR($B26-N$5&gt;76, $B26-N$5=75, $B26-N$5=1, $B26-N$5&lt;0),"",ROUND(($B26-N$5)*'점수 계산기'!$C$21+N$5*'점수 계산기'!$C$22+'점수 계산기'!$C$24,0))</f>
        <v>128</v>
      </c>
      <c r="O26" s="260">
        <f>IF(OR($B26-O$5&gt;76, $B26-O$5=75, $B26-O$5=1, $B26-O$5&lt;0),"",ROUND(($B26-O$5)*'점수 계산기'!$C$21+O$5*'점수 계산기'!$C$22+'점수 계산기'!$C$24,0))</f>
        <v>128</v>
      </c>
      <c r="P26" s="260">
        <f>IF(OR($B26-P$5&gt;76, $B26-P$5=75, $B26-P$5=1, $B26-P$5&lt;0),"",ROUND(($B26-P$5)*'점수 계산기'!$C$21+P$5*'점수 계산기'!$C$22+'점수 계산기'!$C$24,0))</f>
        <v>129</v>
      </c>
      <c r="Q26" s="260">
        <f>IF(OR($B26-Q$5&gt;76, $B26-Q$5=75, $B26-Q$5=1, $B26-Q$5&lt;0),"",ROUND(($B26-Q$5)*'점수 계산기'!$C$21+Q$5*'점수 계산기'!$C$22+'점수 계산기'!$C$24,0))</f>
        <v>129</v>
      </c>
      <c r="R26" s="260">
        <f>IF(OR($B26-R$5&gt;76, $B26-R$5=75, $B26-R$5=1, $B26-R$5&lt;0),"",ROUND(($B26-R$5)*'점수 계산기'!$C$21+R$5*'점수 계산기'!$C$22+'점수 계산기'!$C$24,0))</f>
        <v>129</v>
      </c>
      <c r="S26" s="260">
        <f>IF(OR($B26-S$5&gt;76, $B26-S$5=75, $B26-S$5=1, $B26-S$5&lt;0),"",ROUND(($B26-S$5)*'점수 계산기'!$C$21+S$5*'점수 계산기'!$C$22+'점수 계산기'!$C$24,0))</f>
        <v>129</v>
      </c>
      <c r="T26" s="260">
        <f>IF(OR($B26-T$5&gt;76, $B26-T$5=75, $B26-T$5=1, $B26-T$5&lt;0),"",ROUND(($B26-T$5)*'점수 계산기'!$C$21+T$5*'점수 계산기'!$C$22+'점수 계산기'!$C$24,0))</f>
        <v>130</v>
      </c>
      <c r="U26" s="260" t="str">
        <f>IF(OR($B26-U$5&gt;76, $B26-U$5=75, $B26-U$5=1, $B26-U$5&lt;0),"",ROUND(($B26-U$5)*'점수 계산기'!$C$21+U$5*'점수 계산기'!$C$22+'점수 계산기'!$C$24,0))</f>
        <v/>
      </c>
      <c r="V26" s="260">
        <f>IF(OR($B26-V$5&gt;76, $B26-V$5=75, $B26-V$5=1, $B26-V$5&lt;0),"",ROUND(($B26-V$5)*'점수 계산기'!$C$21+V$5*'점수 계산기'!$C$22+'점수 계산기'!$C$24,0))</f>
        <v>130</v>
      </c>
      <c r="W26" s="260" t="str">
        <f>IF(OR($B26-W$5&gt;76, $B26-W$5=75, $B26-W$5=1, $B26-W$5&lt;0),"",ROUND(($B26-W$5)*'점수 계산기'!$C$21+W$5*'점수 계산기'!$C$22+'점수 계산기'!$C$24,0))</f>
        <v/>
      </c>
      <c r="X26" s="260" t="str">
        <f>IF(OR($B26-X$5&gt;76, $B26-X$5=75, $B26-X$5=1, $B26-X$5&lt;0),"",ROUND(($B26-X$5)*'점수 계산기'!$C$21+X$5*'점수 계산기'!$C$22+'점수 계산기'!$C$24,0))</f>
        <v/>
      </c>
      <c r="Y26" s="261" t="str">
        <f>IF(OR($B26-Y$5&gt;76, $B26-Y$5=75, $B26-Y$5=1, $B26-Y$5&lt;0),"",ROUND(($B26-Y$5)*'점수 계산기'!$C$21+Y$5*'점수 계산기'!$C$22+'점수 계산기'!$C$24,0))</f>
        <v/>
      </c>
      <c r="Z26" s="184"/>
      <c r="AA26" s="208"/>
    </row>
    <row r="27" spans="1:27" s="216" customFormat="1" ht="21" customHeight="1" x14ac:dyDescent="0.45">
      <c r="A27" s="208"/>
      <c r="B27" s="280">
        <v>79</v>
      </c>
      <c r="C27" s="260">
        <f>IF(OR($B27-C$5&gt;76, $B27-C$5=75, $B27-C$5=1, $B27-C$5&lt;0),"",ROUND(($B27-C$5)*'점수 계산기'!$C$21+C$5*'점수 계산기'!$C$22+'점수 계산기'!$C$24,0))</f>
        <v>123</v>
      </c>
      <c r="D27" s="260">
        <f>IF(OR($B27-D$5&gt;76, $B27-D$5=75, $B27-D$5=1, $B27-D$5&lt;0),"",ROUND(($B27-D$5)*'점수 계산기'!$C$21+D$5*'점수 계산기'!$C$22+'점수 계산기'!$C$24,0))</f>
        <v>124</v>
      </c>
      <c r="E27" s="260">
        <f>IF(OR($B27-E$5&gt;76, $B27-E$5=75, $B27-E$5=1, $B27-E$5&lt;0),"",ROUND(($B27-E$5)*'점수 계산기'!$C$21+E$5*'점수 계산기'!$C$22+'점수 계산기'!$C$24,0))</f>
        <v>124</v>
      </c>
      <c r="F27" s="260">
        <f>IF(OR($B27-F$5&gt;76, $B27-F$5=75, $B27-F$5=1, $B27-F$5&lt;0),"",ROUND(($B27-F$5)*'점수 계산기'!$C$21+F$5*'점수 계산기'!$C$22+'점수 계산기'!$C$24,0))</f>
        <v>125</v>
      </c>
      <c r="G27" s="260">
        <f>IF(OR($B27-G$5&gt;76, $B27-G$5=75, $B27-G$5=1, $B27-G$5&lt;0),"",ROUND(($B27-G$5)*'점수 계산기'!$C$21+G$5*'점수 계산기'!$C$22+'점수 계산기'!$C$24,0))</f>
        <v>125</v>
      </c>
      <c r="H27" s="260">
        <f>IF(OR($B27-H$5&gt;76, $B27-H$5=75, $B27-H$5=1, $B27-H$5&lt;0),"",ROUND(($B27-H$5)*'점수 계산기'!$C$21+H$5*'점수 계산기'!$C$22+'점수 계산기'!$C$24,0))</f>
        <v>125</v>
      </c>
      <c r="I27" s="260">
        <f>IF(OR($B27-I$5&gt;76, $B27-I$5=75, $B27-I$5=1, $B27-I$5&lt;0),"",ROUND(($B27-I$5)*'점수 계산기'!$C$21+I$5*'점수 계산기'!$C$22+'점수 계산기'!$C$24,0))</f>
        <v>125</v>
      </c>
      <c r="J27" s="260">
        <f>IF(OR($B27-J$5&gt;76, $B27-J$5=75, $B27-J$5=1, $B27-J$5&lt;0),"",ROUND(($B27-J$5)*'점수 계산기'!$C$21+J$5*'점수 계산기'!$C$22+'점수 계산기'!$C$24,0))</f>
        <v>126</v>
      </c>
      <c r="K27" s="260">
        <f>IF(OR($B27-K$5&gt;76, $B27-K$5=75, $B27-K$5=1, $B27-K$5&lt;0),"",ROUND(($B27-K$5)*'점수 계산기'!$C$21+K$5*'점수 계산기'!$C$22+'점수 계산기'!$C$24,0))</f>
        <v>126</v>
      </c>
      <c r="L27" s="260">
        <f>IF(OR($B27-L$5&gt;76, $B27-L$5=75, $B27-L$5=1, $B27-L$5&lt;0),"",ROUND(($B27-L$5)*'점수 계산기'!$C$21+L$5*'점수 계산기'!$C$22+'점수 계산기'!$C$24,0))</f>
        <v>126</v>
      </c>
      <c r="M27" s="260">
        <f>IF(OR($B27-M$5&gt;76, $B27-M$5=75, $B27-M$5=1, $B27-M$5&lt;0),"",ROUND(($B27-M$5)*'점수 계산기'!$C$21+M$5*'점수 계산기'!$C$22+'점수 계산기'!$C$24,0))</f>
        <v>127</v>
      </c>
      <c r="N27" s="260">
        <f>IF(OR($B27-N$5&gt;76, $B27-N$5=75, $B27-N$5=1, $B27-N$5&lt;0),"",ROUND(($B27-N$5)*'점수 계산기'!$C$21+N$5*'점수 계산기'!$C$22+'점수 계산기'!$C$24,0))</f>
        <v>127</v>
      </c>
      <c r="O27" s="260">
        <f>IF(OR($B27-O$5&gt;76, $B27-O$5=75, $B27-O$5=1, $B27-O$5&lt;0),"",ROUND(($B27-O$5)*'점수 계산기'!$C$21+O$5*'점수 계산기'!$C$22+'점수 계산기'!$C$24,0))</f>
        <v>127</v>
      </c>
      <c r="P27" s="260">
        <f>IF(OR($B27-P$5&gt;76, $B27-P$5=75, $B27-P$5=1, $B27-P$5&lt;0),"",ROUND(($B27-P$5)*'점수 계산기'!$C$21+P$5*'점수 계산기'!$C$22+'점수 계산기'!$C$24,0))</f>
        <v>127</v>
      </c>
      <c r="Q27" s="260">
        <f>IF(OR($B27-Q$5&gt;76, $B27-Q$5=75, $B27-Q$5=1, $B27-Q$5&lt;0),"",ROUND(($B27-Q$5)*'점수 계산기'!$C$21+Q$5*'점수 계산기'!$C$22+'점수 계산기'!$C$24,0))</f>
        <v>128</v>
      </c>
      <c r="R27" s="260">
        <f>IF(OR($B27-R$5&gt;76, $B27-R$5=75, $B27-R$5=1, $B27-R$5&lt;0),"",ROUND(($B27-R$5)*'점수 계산기'!$C$21+R$5*'점수 계산기'!$C$22+'점수 계산기'!$C$24,0))</f>
        <v>128</v>
      </c>
      <c r="S27" s="260">
        <f>IF(OR($B27-S$5&gt;76, $B27-S$5=75, $B27-S$5=1, $B27-S$5&lt;0),"",ROUND(($B27-S$5)*'점수 계산기'!$C$21+S$5*'점수 계산기'!$C$22+'점수 계산기'!$C$24,0))</f>
        <v>128</v>
      </c>
      <c r="T27" s="260">
        <f>IF(OR($B27-T$5&gt;76, $B27-T$5=75, $B27-T$5=1, $B27-T$5&lt;0),"",ROUND(($B27-T$5)*'점수 계산기'!$C$21+T$5*'점수 계산기'!$C$22+'점수 계산기'!$C$24,0))</f>
        <v>129</v>
      </c>
      <c r="U27" s="260">
        <f>IF(OR($B27-U$5&gt;76, $B27-U$5=75, $B27-U$5=1, $B27-U$5&lt;0),"",ROUND(($B27-U$5)*'점수 계산기'!$C$21+U$5*'점수 계산기'!$C$22+'점수 계산기'!$C$24,0))</f>
        <v>129</v>
      </c>
      <c r="V27" s="260" t="str">
        <f>IF(OR($B27-V$5&gt;76, $B27-V$5=75, $B27-V$5=1, $B27-V$5&lt;0),"",ROUND(($B27-V$5)*'점수 계산기'!$C$21+V$5*'점수 계산기'!$C$22+'점수 계산기'!$C$24,0))</f>
        <v/>
      </c>
      <c r="W27" s="260">
        <f>IF(OR($B27-W$5&gt;76, $B27-W$5=75, $B27-W$5=1, $B27-W$5&lt;0),"",ROUND(($B27-W$5)*'점수 계산기'!$C$21+W$5*'점수 계산기'!$C$22+'점수 계산기'!$C$24,0))</f>
        <v>130</v>
      </c>
      <c r="X27" s="260" t="str">
        <f>IF(OR($B27-X$5&gt;76, $B27-X$5=75, $B27-X$5=1, $B27-X$5&lt;0),"",ROUND(($B27-X$5)*'점수 계산기'!$C$21+X$5*'점수 계산기'!$C$22+'점수 계산기'!$C$24,0))</f>
        <v/>
      </c>
      <c r="Y27" s="261" t="str">
        <f>IF(OR($B27-Y$5&gt;76, $B27-Y$5=75, $B27-Y$5=1, $B27-Y$5&lt;0),"",ROUND(($B27-Y$5)*'점수 계산기'!$C$21+Y$5*'점수 계산기'!$C$22+'점수 계산기'!$C$24,0))</f>
        <v/>
      </c>
      <c r="Z27" s="184"/>
      <c r="AA27" s="208"/>
    </row>
    <row r="28" spans="1:27" s="216" customFormat="1" ht="21" customHeight="1" x14ac:dyDescent="0.45">
      <c r="A28" s="208"/>
      <c r="B28" s="280">
        <v>78</v>
      </c>
      <c r="C28" s="260">
        <f>IF(OR($B28-C$5&gt;76, $B28-C$5=75, $B28-C$5=1, $B28-C$5&lt;0),"",ROUND(($B28-C$5)*'점수 계산기'!$C$21+C$5*'점수 계산기'!$C$22+'점수 계산기'!$C$24,0))</f>
        <v>122</v>
      </c>
      <c r="D28" s="260">
        <f>IF(OR($B28-D$5&gt;76, $B28-D$5=75, $B28-D$5=1, $B28-D$5&lt;0),"",ROUND(($B28-D$5)*'점수 계산기'!$C$21+D$5*'점수 계산기'!$C$22+'점수 계산기'!$C$24,0))</f>
        <v>123</v>
      </c>
      <c r="E28" s="260">
        <f>IF(OR($B28-E$5&gt;76, $B28-E$5=75, $B28-E$5=1, $B28-E$5&lt;0),"",ROUND(($B28-E$5)*'점수 계산기'!$C$21+E$5*'점수 계산기'!$C$22+'점수 계산기'!$C$24,0))</f>
        <v>123</v>
      </c>
      <c r="F28" s="260">
        <f>IF(OR($B28-F$5&gt;76, $B28-F$5=75, $B28-F$5=1, $B28-F$5&lt;0),"",ROUND(($B28-F$5)*'점수 계산기'!$C$21+F$5*'점수 계산기'!$C$22+'점수 계산기'!$C$24,0))</f>
        <v>124</v>
      </c>
      <c r="G28" s="260">
        <f>IF(OR($B28-G$5&gt;76, $B28-G$5=75, $B28-G$5=1, $B28-G$5&lt;0),"",ROUND(($B28-G$5)*'점수 계산기'!$C$21+G$5*'점수 계산기'!$C$22+'점수 계산기'!$C$24,0))</f>
        <v>124</v>
      </c>
      <c r="H28" s="260">
        <f>IF(OR($B28-H$5&gt;76, $B28-H$5=75, $B28-H$5=1, $B28-H$5&lt;0),"",ROUND(($B28-H$5)*'점수 계산기'!$C$21+H$5*'점수 계산기'!$C$22+'점수 계산기'!$C$24,0))</f>
        <v>124</v>
      </c>
      <c r="I28" s="260">
        <f>IF(OR($B28-I$5&gt;76, $B28-I$5=75, $B28-I$5=1, $B28-I$5&lt;0),"",ROUND(($B28-I$5)*'점수 계산기'!$C$21+I$5*'점수 계산기'!$C$22+'점수 계산기'!$C$24,0))</f>
        <v>124</v>
      </c>
      <c r="J28" s="260">
        <f>IF(OR($B28-J$5&gt;76, $B28-J$5=75, $B28-J$5=1, $B28-J$5&lt;0),"",ROUND(($B28-J$5)*'점수 계산기'!$C$21+J$5*'점수 계산기'!$C$22+'점수 계산기'!$C$24,0))</f>
        <v>125</v>
      </c>
      <c r="K28" s="260">
        <f>IF(OR($B28-K$5&gt;76, $B28-K$5=75, $B28-K$5=1, $B28-K$5&lt;0),"",ROUND(($B28-K$5)*'점수 계산기'!$C$21+K$5*'점수 계산기'!$C$22+'점수 계산기'!$C$24,0))</f>
        <v>125</v>
      </c>
      <c r="L28" s="260">
        <f>IF(OR($B28-L$5&gt;76, $B28-L$5=75, $B28-L$5=1, $B28-L$5&lt;0),"",ROUND(($B28-L$5)*'점수 계산기'!$C$21+L$5*'점수 계산기'!$C$22+'점수 계산기'!$C$24,0))</f>
        <v>125</v>
      </c>
      <c r="M28" s="260">
        <f>IF(OR($B28-M$5&gt;76, $B28-M$5=75, $B28-M$5=1, $B28-M$5&lt;0),"",ROUND(($B28-M$5)*'점수 계산기'!$C$21+M$5*'점수 계산기'!$C$22+'점수 계산기'!$C$24,0))</f>
        <v>126</v>
      </c>
      <c r="N28" s="260">
        <f>IF(OR($B28-N$5&gt;76, $B28-N$5=75, $B28-N$5=1, $B28-N$5&lt;0),"",ROUND(($B28-N$5)*'점수 계산기'!$C$21+N$5*'점수 계산기'!$C$22+'점수 계산기'!$C$24,0))</f>
        <v>126</v>
      </c>
      <c r="O28" s="260">
        <f>IF(OR($B28-O$5&gt;76, $B28-O$5=75, $B28-O$5=1, $B28-O$5&lt;0),"",ROUND(($B28-O$5)*'점수 계산기'!$C$21+O$5*'점수 계산기'!$C$22+'점수 계산기'!$C$24,0))</f>
        <v>126</v>
      </c>
      <c r="P28" s="260">
        <f>IF(OR($B28-P$5&gt;76, $B28-P$5=75, $B28-P$5=1, $B28-P$5&lt;0),"",ROUND(($B28-P$5)*'점수 계산기'!$C$21+P$5*'점수 계산기'!$C$22+'점수 계산기'!$C$24,0))</f>
        <v>126</v>
      </c>
      <c r="Q28" s="260">
        <f>IF(OR($B28-Q$5&gt;76, $B28-Q$5=75, $B28-Q$5=1, $B28-Q$5&lt;0),"",ROUND(($B28-Q$5)*'점수 계산기'!$C$21+Q$5*'점수 계산기'!$C$22+'점수 계산기'!$C$24,0))</f>
        <v>127</v>
      </c>
      <c r="R28" s="260">
        <f>IF(OR($B28-R$5&gt;76, $B28-R$5=75, $B28-R$5=1, $B28-R$5&lt;0),"",ROUND(($B28-R$5)*'점수 계산기'!$C$21+R$5*'점수 계산기'!$C$22+'점수 계산기'!$C$24,0))</f>
        <v>127</v>
      </c>
      <c r="S28" s="260">
        <f>IF(OR($B28-S$5&gt;76, $B28-S$5=75, $B28-S$5=1, $B28-S$5&lt;0),"",ROUND(($B28-S$5)*'점수 계산기'!$C$21+S$5*'점수 계산기'!$C$22+'점수 계산기'!$C$24,0))</f>
        <v>127</v>
      </c>
      <c r="T28" s="260">
        <f>IF(OR($B28-T$5&gt;76, $B28-T$5=75, $B28-T$5=1, $B28-T$5&lt;0),"",ROUND(($B28-T$5)*'점수 계산기'!$C$21+T$5*'점수 계산기'!$C$22+'점수 계산기'!$C$24,0))</f>
        <v>128</v>
      </c>
      <c r="U28" s="260">
        <f>IF(OR($B28-U$5&gt;76, $B28-U$5=75, $B28-U$5=1, $B28-U$5&lt;0),"",ROUND(($B28-U$5)*'점수 계산기'!$C$21+U$5*'점수 계산기'!$C$22+'점수 계산기'!$C$24,0))</f>
        <v>128</v>
      </c>
      <c r="V28" s="260">
        <f>IF(OR($B28-V$5&gt;76, $B28-V$5=75, $B28-V$5=1, $B28-V$5&lt;0),"",ROUND(($B28-V$5)*'점수 계산기'!$C$21+V$5*'점수 계산기'!$C$22+'점수 계산기'!$C$24,0))</f>
        <v>128</v>
      </c>
      <c r="W28" s="260" t="str">
        <f>IF(OR($B28-W$5&gt;76, $B28-W$5=75, $B28-W$5=1, $B28-W$5&lt;0),"",ROUND(($B28-W$5)*'점수 계산기'!$C$21+W$5*'점수 계산기'!$C$22+'점수 계산기'!$C$24,0))</f>
        <v/>
      </c>
      <c r="X28" s="260">
        <f>IF(OR($B28-X$5&gt;76, $B28-X$5=75, $B28-X$5=1, $B28-X$5&lt;0),"",ROUND(($B28-X$5)*'점수 계산기'!$C$21+X$5*'점수 계산기'!$C$22+'점수 계산기'!$C$24,0))</f>
        <v>129</v>
      </c>
      <c r="Y28" s="261" t="str">
        <f>IF(OR($B28-Y$5&gt;76, $B28-Y$5=75, $B28-Y$5=1, $B28-Y$5&lt;0),"",ROUND(($B28-Y$5)*'점수 계산기'!$C$21+Y$5*'점수 계산기'!$C$22+'점수 계산기'!$C$24,0))</f>
        <v/>
      </c>
      <c r="Z28" s="184"/>
      <c r="AA28" s="208"/>
    </row>
    <row r="29" spans="1:27" s="216" customFormat="1" ht="21" customHeight="1" x14ac:dyDescent="0.45">
      <c r="A29" s="208"/>
      <c r="B29" s="280">
        <v>77</v>
      </c>
      <c r="C29" s="260">
        <f>IF(OR($B29-C$5&gt;76, $B29-C$5=75, $B29-C$5=1, $B29-C$5&lt;0),"",ROUND(($B29-C$5)*'점수 계산기'!$C$21+C$5*'점수 계산기'!$C$22+'점수 계산기'!$C$24,0))</f>
        <v>121</v>
      </c>
      <c r="D29" s="260">
        <f>IF(OR($B29-D$5&gt;76, $B29-D$5=75, $B29-D$5=1, $B29-D$5&lt;0),"",ROUND(($B29-D$5)*'점수 계산기'!$C$21+D$5*'점수 계산기'!$C$22+'점수 계산기'!$C$24,0))</f>
        <v>122</v>
      </c>
      <c r="E29" s="260">
        <f>IF(OR($B29-E$5&gt;76, $B29-E$5=75, $B29-E$5=1, $B29-E$5&lt;0),"",ROUND(($B29-E$5)*'점수 계산기'!$C$21+E$5*'점수 계산기'!$C$22+'점수 계산기'!$C$24,0))</f>
        <v>122</v>
      </c>
      <c r="F29" s="260">
        <f>IF(OR($B29-F$5&gt;76, $B29-F$5=75, $B29-F$5=1, $B29-F$5&lt;0),"",ROUND(($B29-F$5)*'점수 계산기'!$C$21+F$5*'점수 계산기'!$C$22+'점수 계산기'!$C$24,0))</f>
        <v>123</v>
      </c>
      <c r="G29" s="260">
        <f>IF(OR($B29-G$5&gt;76, $B29-G$5=75, $B29-G$5=1, $B29-G$5&lt;0),"",ROUND(($B29-G$5)*'점수 계산기'!$C$21+G$5*'점수 계산기'!$C$22+'점수 계산기'!$C$24,0))</f>
        <v>123</v>
      </c>
      <c r="H29" s="260">
        <f>IF(OR($B29-H$5&gt;76, $B29-H$5=75, $B29-H$5=1, $B29-H$5&lt;0),"",ROUND(($B29-H$5)*'점수 계산기'!$C$21+H$5*'점수 계산기'!$C$22+'점수 계산기'!$C$24,0))</f>
        <v>123</v>
      </c>
      <c r="I29" s="260">
        <f>IF(OR($B29-I$5&gt;76, $B29-I$5=75, $B29-I$5=1, $B29-I$5&lt;0),"",ROUND(($B29-I$5)*'점수 계산기'!$C$21+I$5*'점수 계산기'!$C$22+'점수 계산기'!$C$24,0))</f>
        <v>123</v>
      </c>
      <c r="J29" s="260">
        <f>IF(OR($B29-J$5&gt;76, $B29-J$5=75, $B29-J$5=1, $B29-J$5&lt;0),"",ROUND(($B29-J$5)*'점수 계산기'!$C$21+J$5*'점수 계산기'!$C$22+'점수 계산기'!$C$24,0))</f>
        <v>124</v>
      </c>
      <c r="K29" s="260">
        <f>IF(OR($B29-K$5&gt;76, $B29-K$5=75, $B29-K$5=1, $B29-K$5&lt;0),"",ROUND(($B29-K$5)*'점수 계산기'!$C$21+K$5*'점수 계산기'!$C$22+'점수 계산기'!$C$24,0))</f>
        <v>124</v>
      </c>
      <c r="L29" s="260">
        <f>IF(OR($B29-L$5&gt;76, $B29-L$5=75, $B29-L$5=1, $B29-L$5&lt;0),"",ROUND(($B29-L$5)*'점수 계산기'!$C$21+L$5*'점수 계산기'!$C$22+'점수 계산기'!$C$24,0))</f>
        <v>124</v>
      </c>
      <c r="M29" s="260">
        <f>IF(OR($B29-M$5&gt;76, $B29-M$5=75, $B29-M$5=1, $B29-M$5&lt;0),"",ROUND(($B29-M$5)*'점수 계산기'!$C$21+M$5*'점수 계산기'!$C$22+'점수 계산기'!$C$24,0))</f>
        <v>125</v>
      </c>
      <c r="N29" s="260">
        <f>IF(OR($B29-N$5&gt;76, $B29-N$5=75, $B29-N$5=1, $B29-N$5&lt;0),"",ROUND(($B29-N$5)*'점수 계산기'!$C$21+N$5*'점수 계산기'!$C$22+'점수 계산기'!$C$24,0))</f>
        <v>125</v>
      </c>
      <c r="O29" s="260">
        <f>IF(OR($B29-O$5&gt;76, $B29-O$5=75, $B29-O$5=1, $B29-O$5&lt;0),"",ROUND(($B29-O$5)*'점수 계산기'!$C$21+O$5*'점수 계산기'!$C$22+'점수 계산기'!$C$24,0))</f>
        <v>125</v>
      </c>
      <c r="P29" s="260">
        <f>IF(OR($B29-P$5&gt;76, $B29-P$5=75, $B29-P$5=1, $B29-P$5&lt;0),"",ROUND(($B29-P$5)*'점수 계산기'!$C$21+P$5*'점수 계산기'!$C$22+'점수 계산기'!$C$24,0))</f>
        <v>125</v>
      </c>
      <c r="Q29" s="260">
        <f>IF(OR($B29-Q$5&gt;76, $B29-Q$5=75, $B29-Q$5=1, $B29-Q$5&lt;0),"",ROUND(($B29-Q$5)*'점수 계산기'!$C$21+Q$5*'점수 계산기'!$C$22+'점수 계산기'!$C$24,0))</f>
        <v>126</v>
      </c>
      <c r="R29" s="260">
        <f>IF(OR($B29-R$5&gt;76, $B29-R$5=75, $B29-R$5=1, $B29-R$5&lt;0),"",ROUND(($B29-R$5)*'점수 계산기'!$C$21+R$5*'점수 계산기'!$C$22+'점수 계산기'!$C$24,0))</f>
        <v>126</v>
      </c>
      <c r="S29" s="260">
        <f>IF(OR($B29-S$5&gt;76, $B29-S$5=75, $B29-S$5=1, $B29-S$5&lt;0),"",ROUND(($B29-S$5)*'점수 계산기'!$C$21+S$5*'점수 계산기'!$C$22+'점수 계산기'!$C$24,0))</f>
        <v>126</v>
      </c>
      <c r="T29" s="260">
        <f>IF(OR($B29-T$5&gt;76, $B29-T$5=75, $B29-T$5=1, $B29-T$5&lt;0),"",ROUND(($B29-T$5)*'점수 계산기'!$C$21+T$5*'점수 계산기'!$C$22+'점수 계산기'!$C$24,0))</f>
        <v>127</v>
      </c>
      <c r="U29" s="260">
        <f>IF(OR($B29-U$5&gt;76, $B29-U$5=75, $B29-U$5=1, $B29-U$5&lt;0),"",ROUND(($B29-U$5)*'점수 계산기'!$C$21+U$5*'점수 계산기'!$C$22+'점수 계산기'!$C$24,0))</f>
        <v>127</v>
      </c>
      <c r="V29" s="260">
        <f>IF(OR($B29-V$5&gt;76, $B29-V$5=75, $B29-V$5=1, $B29-V$5&lt;0),"",ROUND(($B29-V$5)*'점수 계산기'!$C$21+V$5*'점수 계산기'!$C$22+'점수 계산기'!$C$24,0))</f>
        <v>127</v>
      </c>
      <c r="W29" s="260">
        <f>IF(OR($B29-W$5&gt;76, $B29-W$5=75, $B29-W$5=1, $B29-W$5&lt;0),"",ROUND(($B29-W$5)*'점수 계산기'!$C$21+W$5*'점수 계산기'!$C$22+'점수 계산기'!$C$24,0))</f>
        <v>127</v>
      </c>
      <c r="X29" s="260" t="str">
        <f>IF(OR($B29-X$5&gt;76, $B29-X$5=75, $B29-X$5=1, $B29-X$5&lt;0),"",ROUND(($B29-X$5)*'점수 계산기'!$C$21+X$5*'점수 계산기'!$C$22+'점수 계산기'!$C$24,0))</f>
        <v/>
      </c>
      <c r="Y29" s="261" t="str">
        <f>IF(OR($B29-Y$5&gt;76, $B29-Y$5=75, $B29-Y$5=1, $B29-Y$5&lt;0),"",ROUND(($B29-Y$5)*'점수 계산기'!$C$21+Y$5*'점수 계산기'!$C$22+'점수 계산기'!$C$24,0))</f>
        <v/>
      </c>
      <c r="Z29" s="184"/>
      <c r="AA29" s="208"/>
    </row>
    <row r="30" spans="1:27" s="216" customFormat="1" ht="21" customHeight="1" x14ac:dyDescent="0.45">
      <c r="A30" s="208"/>
      <c r="B30" s="281">
        <v>76</v>
      </c>
      <c r="C30" s="265">
        <f>IF(OR($B30-C$5&gt;76, $B30-C$5=75, $B30-C$5=1, $B30-C$5&lt;0),"",ROUND(($B30-C$5)*'점수 계산기'!$C$21+C$5*'점수 계산기'!$C$22+'점수 계산기'!$C$24,0))</f>
        <v>120</v>
      </c>
      <c r="D30" s="265">
        <f>IF(OR($B30-D$5&gt;76, $B30-D$5=75, $B30-D$5=1, $B30-D$5&lt;0),"",ROUND(($B30-D$5)*'점수 계산기'!$C$21+D$5*'점수 계산기'!$C$22+'점수 계산기'!$C$24,0))</f>
        <v>121</v>
      </c>
      <c r="E30" s="265">
        <f>IF(OR($B30-E$5&gt;76, $B30-E$5=75, $B30-E$5=1, $B30-E$5&lt;0),"",ROUND(($B30-E$5)*'점수 계산기'!$C$21+E$5*'점수 계산기'!$C$22+'점수 계산기'!$C$24,0))</f>
        <v>121</v>
      </c>
      <c r="F30" s="265">
        <f>IF(OR($B30-F$5&gt;76, $B30-F$5=75, $B30-F$5=1, $B30-F$5&lt;0),"",ROUND(($B30-F$5)*'점수 계산기'!$C$21+F$5*'점수 계산기'!$C$22+'점수 계산기'!$C$24,0))</f>
        <v>121</v>
      </c>
      <c r="G30" s="265">
        <f>IF(OR($B30-G$5&gt;76, $B30-G$5=75, $B30-G$5=1, $B30-G$5&lt;0),"",ROUND(($B30-G$5)*'점수 계산기'!$C$21+G$5*'점수 계산기'!$C$22+'점수 계산기'!$C$24,0))</f>
        <v>122</v>
      </c>
      <c r="H30" s="265">
        <f>IF(OR($B30-H$5&gt;76, $B30-H$5=75, $B30-H$5=1, $B30-H$5&lt;0),"",ROUND(($B30-H$5)*'점수 계산기'!$C$21+H$5*'점수 계산기'!$C$22+'점수 계산기'!$C$24,0))</f>
        <v>122</v>
      </c>
      <c r="I30" s="265">
        <f>IF(OR($B30-I$5&gt;76, $B30-I$5=75, $B30-I$5=1, $B30-I$5&lt;0),"",ROUND(($B30-I$5)*'점수 계산기'!$C$21+I$5*'점수 계산기'!$C$22+'점수 계산기'!$C$24,0))</f>
        <v>122</v>
      </c>
      <c r="J30" s="265">
        <f>IF(OR($B30-J$5&gt;76, $B30-J$5=75, $B30-J$5=1, $B30-J$5&lt;0),"",ROUND(($B30-J$5)*'점수 계산기'!$C$21+J$5*'점수 계산기'!$C$22+'점수 계산기'!$C$24,0))</f>
        <v>123</v>
      </c>
      <c r="K30" s="265">
        <f>IF(OR($B30-K$5&gt;76, $B30-K$5=75, $B30-K$5=1, $B30-K$5&lt;0),"",ROUND(($B30-K$5)*'점수 계산기'!$C$21+K$5*'점수 계산기'!$C$22+'점수 계산기'!$C$24,0))</f>
        <v>123</v>
      </c>
      <c r="L30" s="265">
        <f>IF(OR($B30-L$5&gt;76, $B30-L$5=75, $B30-L$5=1, $B30-L$5&lt;0),"",ROUND(($B30-L$5)*'점수 계산기'!$C$21+L$5*'점수 계산기'!$C$22+'점수 계산기'!$C$24,0))</f>
        <v>123</v>
      </c>
      <c r="M30" s="265">
        <f>IF(OR($B30-M$5&gt;76, $B30-M$5=75, $B30-M$5=1, $B30-M$5&lt;0),"",ROUND(($B30-M$5)*'점수 계산기'!$C$21+M$5*'점수 계산기'!$C$22+'점수 계산기'!$C$24,0))</f>
        <v>124</v>
      </c>
      <c r="N30" s="265">
        <f>IF(OR($B30-N$5&gt;76, $B30-N$5=75, $B30-N$5=1, $B30-N$5&lt;0),"",ROUND(($B30-N$5)*'점수 계산기'!$C$21+N$5*'점수 계산기'!$C$22+'점수 계산기'!$C$24,0))</f>
        <v>124</v>
      </c>
      <c r="O30" s="265">
        <f>IF(OR($B30-O$5&gt;76, $B30-O$5=75, $B30-O$5=1, $B30-O$5&lt;0),"",ROUND(($B30-O$5)*'점수 계산기'!$C$21+O$5*'점수 계산기'!$C$22+'점수 계산기'!$C$24,0))</f>
        <v>124</v>
      </c>
      <c r="P30" s="265">
        <f>IF(OR($B30-P$5&gt;76, $B30-P$5=75, $B30-P$5=1, $B30-P$5&lt;0),"",ROUND(($B30-P$5)*'점수 계산기'!$C$21+P$5*'점수 계산기'!$C$22+'점수 계산기'!$C$24,0))</f>
        <v>124</v>
      </c>
      <c r="Q30" s="265">
        <f>IF(OR($B30-Q$5&gt;76, $B30-Q$5=75, $B30-Q$5=1, $B30-Q$5&lt;0),"",ROUND(($B30-Q$5)*'점수 계산기'!$C$21+Q$5*'점수 계산기'!$C$22+'점수 계산기'!$C$24,0))</f>
        <v>125</v>
      </c>
      <c r="R30" s="265">
        <f>IF(OR($B30-R$5&gt;76, $B30-R$5=75, $B30-R$5=1, $B30-R$5&lt;0),"",ROUND(($B30-R$5)*'점수 계산기'!$C$21+R$5*'점수 계산기'!$C$22+'점수 계산기'!$C$24,0))</f>
        <v>125</v>
      </c>
      <c r="S30" s="265">
        <f>IF(OR($B30-S$5&gt;76, $B30-S$5=75, $B30-S$5=1, $B30-S$5&lt;0),"",ROUND(($B30-S$5)*'점수 계산기'!$C$21+S$5*'점수 계산기'!$C$22+'점수 계산기'!$C$24,0))</f>
        <v>125</v>
      </c>
      <c r="T30" s="265">
        <f>IF(OR($B30-T$5&gt;76, $B30-T$5=75, $B30-T$5=1, $B30-T$5&lt;0),"",ROUND(($B30-T$5)*'점수 계산기'!$C$21+T$5*'점수 계산기'!$C$22+'점수 계산기'!$C$24,0))</f>
        <v>126</v>
      </c>
      <c r="U30" s="265">
        <f>IF(OR($B30-U$5&gt;76, $B30-U$5=75, $B30-U$5=1, $B30-U$5&lt;0),"",ROUND(($B30-U$5)*'점수 계산기'!$C$21+U$5*'점수 계산기'!$C$22+'점수 계산기'!$C$24,0))</f>
        <v>126</v>
      </c>
      <c r="V30" s="265">
        <f>IF(OR($B30-V$5&gt;76, $B30-V$5=75, $B30-V$5=1, $B30-V$5&lt;0),"",ROUND(($B30-V$5)*'점수 계산기'!$C$21+V$5*'점수 계산기'!$C$22+'점수 계산기'!$C$24,0))</f>
        <v>126</v>
      </c>
      <c r="W30" s="265">
        <f>IF(OR($B30-W$5&gt;76, $B30-W$5=75, $B30-W$5=1, $B30-W$5&lt;0),"",ROUND(($B30-W$5)*'점수 계산기'!$C$21+W$5*'점수 계산기'!$C$22+'점수 계산기'!$C$24,0))</f>
        <v>126</v>
      </c>
      <c r="X30" s="265">
        <f>IF(OR($B30-X$5&gt;76, $B30-X$5=75, $B30-X$5=1, $B30-X$5&lt;0),"",ROUND(($B30-X$5)*'점수 계산기'!$C$21+X$5*'점수 계산기'!$C$22+'점수 계산기'!$C$24,0))</f>
        <v>127</v>
      </c>
      <c r="Y30" s="266">
        <f>IF(OR($B30-Y$5&gt;76, $B30-Y$5=75, $B30-Y$5=1, $B30-Y$5&lt;0),"",ROUND(($B30-Y$5)*'점수 계산기'!$C$21+Y$5*'점수 계산기'!$C$22+'점수 계산기'!$C$24,0))</f>
        <v>127</v>
      </c>
      <c r="Z30" s="184"/>
      <c r="AA30" s="208"/>
    </row>
    <row r="31" spans="1:27" s="216" customFormat="1" ht="21" customHeight="1" x14ac:dyDescent="0.45">
      <c r="A31" s="208"/>
      <c r="B31" s="281">
        <v>75</v>
      </c>
      <c r="C31" s="265">
        <f>IF(OR($B31-C$5&gt;76, $B31-C$5=75, $B31-C$5=1, $B31-C$5&lt;0),"",ROUND(($B31-C$5)*'점수 계산기'!$C$21+C$5*'점수 계산기'!$C$22+'점수 계산기'!$C$24,0))</f>
        <v>119</v>
      </c>
      <c r="D31" s="265">
        <f>IF(OR($B31-D$5&gt;76, $B31-D$5=75, $B31-D$5=1, $B31-D$5&lt;0),"",ROUND(($B31-D$5)*'점수 계산기'!$C$21+D$5*'점수 계산기'!$C$22+'점수 계산기'!$C$24,0))</f>
        <v>120</v>
      </c>
      <c r="E31" s="265">
        <f>IF(OR($B31-E$5&gt;76, $B31-E$5=75, $B31-E$5=1, $B31-E$5&lt;0),"",ROUND(($B31-E$5)*'점수 계산기'!$C$21+E$5*'점수 계산기'!$C$22+'점수 계산기'!$C$24,0))</f>
        <v>120</v>
      </c>
      <c r="F31" s="265">
        <f>IF(OR($B31-F$5&gt;76, $B31-F$5=75, $B31-F$5=1, $B31-F$5&lt;0),"",ROUND(($B31-F$5)*'점수 계산기'!$C$21+F$5*'점수 계산기'!$C$22+'점수 계산기'!$C$24,0))</f>
        <v>120</v>
      </c>
      <c r="G31" s="265">
        <f>IF(OR($B31-G$5&gt;76, $B31-G$5=75, $B31-G$5=1, $B31-G$5&lt;0),"",ROUND(($B31-G$5)*'점수 계산기'!$C$21+G$5*'점수 계산기'!$C$22+'점수 계산기'!$C$24,0))</f>
        <v>121</v>
      </c>
      <c r="H31" s="265">
        <f>IF(OR($B31-H$5&gt;76, $B31-H$5=75, $B31-H$5=1, $B31-H$5&lt;0),"",ROUND(($B31-H$5)*'점수 계산기'!$C$21+H$5*'점수 계산기'!$C$22+'점수 계산기'!$C$24,0))</f>
        <v>121</v>
      </c>
      <c r="I31" s="265">
        <f>IF(OR($B31-I$5&gt;76, $B31-I$5=75, $B31-I$5=1, $B31-I$5&lt;0),"",ROUND(($B31-I$5)*'점수 계산기'!$C$21+I$5*'점수 계산기'!$C$22+'점수 계산기'!$C$24,0))</f>
        <v>121</v>
      </c>
      <c r="J31" s="265">
        <f>IF(OR($B31-J$5&gt;76, $B31-J$5=75, $B31-J$5=1, $B31-J$5&lt;0),"",ROUND(($B31-J$5)*'점수 계산기'!$C$21+J$5*'점수 계산기'!$C$22+'점수 계산기'!$C$24,0))</f>
        <v>122</v>
      </c>
      <c r="K31" s="265">
        <f>IF(OR($B31-K$5&gt;76, $B31-K$5=75, $B31-K$5=1, $B31-K$5&lt;0),"",ROUND(($B31-K$5)*'점수 계산기'!$C$21+K$5*'점수 계산기'!$C$22+'점수 계산기'!$C$24,0))</f>
        <v>122</v>
      </c>
      <c r="L31" s="265">
        <f>IF(OR($B31-L$5&gt;76, $B31-L$5=75, $B31-L$5=1, $B31-L$5&lt;0),"",ROUND(($B31-L$5)*'점수 계산기'!$C$21+L$5*'점수 계산기'!$C$22+'점수 계산기'!$C$24,0))</f>
        <v>122</v>
      </c>
      <c r="M31" s="265">
        <f>IF(OR($B31-M$5&gt;76, $B31-M$5=75, $B31-M$5=1, $B31-M$5&lt;0),"",ROUND(($B31-M$5)*'점수 계산기'!$C$21+M$5*'점수 계산기'!$C$22+'점수 계산기'!$C$24,0))</f>
        <v>122</v>
      </c>
      <c r="N31" s="265">
        <f>IF(OR($B31-N$5&gt;76, $B31-N$5=75, $B31-N$5=1, $B31-N$5&lt;0),"",ROUND(($B31-N$5)*'점수 계산기'!$C$21+N$5*'점수 계산기'!$C$22+'점수 계산기'!$C$24,0))</f>
        <v>123</v>
      </c>
      <c r="O31" s="265">
        <f>IF(OR($B31-O$5&gt;76, $B31-O$5=75, $B31-O$5=1, $B31-O$5&lt;0),"",ROUND(($B31-O$5)*'점수 계산기'!$C$21+O$5*'점수 계산기'!$C$22+'점수 계산기'!$C$24,0))</f>
        <v>123</v>
      </c>
      <c r="P31" s="265">
        <f>IF(OR($B31-P$5&gt;76, $B31-P$5=75, $B31-P$5=1, $B31-P$5&lt;0),"",ROUND(($B31-P$5)*'점수 계산기'!$C$21+P$5*'점수 계산기'!$C$22+'점수 계산기'!$C$24,0))</f>
        <v>123</v>
      </c>
      <c r="Q31" s="265">
        <f>IF(OR($B31-Q$5&gt;76, $B31-Q$5=75, $B31-Q$5=1, $B31-Q$5&lt;0),"",ROUND(($B31-Q$5)*'점수 계산기'!$C$21+Q$5*'점수 계산기'!$C$22+'점수 계산기'!$C$24,0))</f>
        <v>124</v>
      </c>
      <c r="R31" s="265">
        <f>IF(OR($B31-R$5&gt;76, $B31-R$5=75, $B31-R$5=1, $B31-R$5&lt;0),"",ROUND(($B31-R$5)*'점수 계산기'!$C$21+R$5*'점수 계산기'!$C$22+'점수 계산기'!$C$24,0))</f>
        <v>124</v>
      </c>
      <c r="S31" s="265">
        <f>IF(OR($B31-S$5&gt;76, $B31-S$5=75, $B31-S$5=1, $B31-S$5&lt;0),"",ROUND(($B31-S$5)*'점수 계산기'!$C$21+S$5*'점수 계산기'!$C$22+'점수 계산기'!$C$24,0))</f>
        <v>124</v>
      </c>
      <c r="T31" s="265">
        <f>IF(OR($B31-T$5&gt;76, $B31-T$5=75, $B31-T$5=1, $B31-T$5&lt;0),"",ROUND(($B31-T$5)*'점수 계산기'!$C$21+T$5*'점수 계산기'!$C$22+'점수 계산기'!$C$24,0))</f>
        <v>124</v>
      </c>
      <c r="U31" s="265">
        <f>IF(OR($B31-U$5&gt;76, $B31-U$5=75, $B31-U$5=1, $B31-U$5&lt;0),"",ROUND(($B31-U$5)*'점수 계산기'!$C$21+U$5*'점수 계산기'!$C$22+'점수 계산기'!$C$24,0))</f>
        <v>125</v>
      </c>
      <c r="V31" s="265">
        <f>IF(OR($B31-V$5&gt;76, $B31-V$5=75, $B31-V$5=1, $B31-V$5&lt;0),"",ROUND(($B31-V$5)*'점수 계산기'!$C$21+V$5*'점수 계산기'!$C$22+'점수 계산기'!$C$24,0))</f>
        <v>125</v>
      </c>
      <c r="W31" s="265">
        <f>IF(OR($B31-W$5&gt;76, $B31-W$5=75, $B31-W$5=1, $B31-W$5&lt;0),"",ROUND(($B31-W$5)*'점수 계산기'!$C$21+W$5*'점수 계산기'!$C$22+'점수 계산기'!$C$24,0))</f>
        <v>125</v>
      </c>
      <c r="X31" s="265">
        <f>IF(OR($B31-X$5&gt;76, $B31-X$5=75, $B31-X$5=1, $B31-X$5&lt;0),"",ROUND(($B31-X$5)*'점수 계산기'!$C$21+X$5*'점수 계산기'!$C$22+'점수 계산기'!$C$24,0))</f>
        <v>126</v>
      </c>
      <c r="Y31" s="266" t="str">
        <f>IF(OR($B31-Y$5&gt;76, $B31-Y$5=75, $B31-Y$5=1, $B31-Y$5&lt;0),"",ROUND(($B31-Y$5)*'점수 계산기'!$C$21+Y$5*'점수 계산기'!$C$22+'점수 계산기'!$C$24,0))</f>
        <v/>
      </c>
      <c r="Z31" s="184"/>
      <c r="AA31" s="208"/>
    </row>
    <row r="32" spans="1:27" s="216" customFormat="1" ht="21" customHeight="1" x14ac:dyDescent="0.45">
      <c r="A32" s="208"/>
      <c r="B32" s="281">
        <v>74</v>
      </c>
      <c r="C32" s="265">
        <f>IF(OR($B32-C$5&gt;76, $B32-C$5=75, $B32-C$5=1, $B32-C$5&lt;0),"",ROUND(($B32-C$5)*'점수 계산기'!$C$21+C$5*'점수 계산기'!$C$22+'점수 계산기'!$C$24,0))</f>
        <v>118</v>
      </c>
      <c r="D32" s="265">
        <f>IF(OR($B32-D$5&gt;76, $B32-D$5=75, $B32-D$5=1, $B32-D$5&lt;0),"",ROUND(($B32-D$5)*'점수 계산기'!$C$21+D$5*'점수 계산기'!$C$22+'점수 계산기'!$C$24,0))</f>
        <v>119</v>
      </c>
      <c r="E32" s="265">
        <f>IF(OR($B32-E$5&gt;76, $B32-E$5=75, $B32-E$5=1, $B32-E$5&lt;0),"",ROUND(($B32-E$5)*'점수 계산기'!$C$21+E$5*'점수 계산기'!$C$22+'점수 계산기'!$C$24,0))</f>
        <v>119</v>
      </c>
      <c r="F32" s="265">
        <f>IF(OR($B32-F$5&gt;76, $B32-F$5=75, $B32-F$5=1, $B32-F$5&lt;0),"",ROUND(($B32-F$5)*'점수 계산기'!$C$21+F$5*'점수 계산기'!$C$22+'점수 계산기'!$C$24,0))</f>
        <v>119</v>
      </c>
      <c r="G32" s="265">
        <f>IF(OR($B32-G$5&gt;76, $B32-G$5=75, $B32-G$5=1, $B32-G$5&lt;0),"",ROUND(($B32-G$5)*'점수 계산기'!$C$21+G$5*'점수 계산기'!$C$22+'점수 계산기'!$C$24,0))</f>
        <v>120</v>
      </c>
      <c r="H32" s="265">
        <f>IF(OR($B32-H$5&gt;76, $B32-H$5=75, $B32-H$5=1, $B32-H$5&lt;0),"",ROUND(($B32-H$5)*'점수 계산기'!$C$21+H$5*'점수 계산기'!$C$22+'점수 계산기'!$C$24,0))</f>
        <v>120</v>
      </c>
      <c r="I32" s="265">
        <f>IF(OR($B32-I$5&gt;76, $B32-I$5=75, $B32-I$5=1, $B32-I$5&lt;0),"",ROUND(($B32-I$5)*'점수 계산기'!$C$21+I$5*'점수 계산기'!$C$22+'점수 계산기'!$C$24,0))</f>
        <v>120</v>
      </c>
      <c r="J32" s="265">
        <f>IF(OR($B32-J$5&gt;76, $B32-J$5=75, $B32-J$5=1, $B32-J$5&lt;0),"",ROUND(($B32-J$5)*'점수 계산기'!$C$21+J$5*'점수 계산기'!$C$22+'점수 계산기'!$C$24,0))</f>
        <v>121</v>
      </c>
      <c r="K32" s="265">
        <f>IF(OR($B32-K$5&gt;76, $B32-K$5=75, $B32-K$5=1, $B32-K$5&lt;0),"",ROUND(($B32-K$5)*'점수 계산기'!$C$21+K$5*'점수 계산기'!$C$22+'점수 계산기'!$C$24,0))</f>
        <v>121</v>
      </c>
      <c r="L32" s="265">
        <f>IF(OR($B32-L$5&gt;76, $B32-L$5=75, $B32-L$5=1, $B32-L$5&lt;0),"",ROUND(($B32-L$5)*'점수 계산기'!$C$21+L$5*'점수 계산기'!$C$22+'점수 계산기'!$C$24,0))</f>
        <v>121</v>
      </c>
      <c r="M32" s="265">
        <f>IF(OR($B32-M$5&gt;76, $B32-M$5=75, $B32-M$5=1, $B32-M$5&lt;0),"",ROUND(($B32-M$5)*'점수 계산기'!$C$21+M$5*'점수 계산기'!$C$22+'점수 계산기'!$C$24,0))</f>
        <v>121</v>
      </c>
      <c r="N32" s="265">
        <f>IF(OR($B32-N$5&gt;76, $B32-N$5=75, $B32-N$5=1, $B32-N$5&lt;0),"",ROUND(($B32-N$5)*'점수 계산기'!$C$21+N$5*'점수 계산기'!$C$22+'점수 계산기'!$C$24,0))</f>
        <v>122</v>
      </c>
      <c r="O32" s="265">
        <f>IF(OR($B32-O$5&gt;76, $B32-O$5=75, $B32-O$5=1, $B32-O$5&lt;0),"",ROUND(($B32-O$5)*'점수 계산기'!$C$21+O$5*'점수 계산기'!$C$22+'점수 계산기'!$C$24,0))</f>
        <v>122</v>
      </c>
      <c r="P32" s="265">
        <f>IF(OR($B32-P$5&gt;76, $B32-P$5=75, $B32-P$5=1, $B32-P$5&lt;0),"",ROUND(($B32-P$5)*'점수 계산기'!$C$21+P$5*'점수 계산기'!$C$22+'점수 계산기'!$C$24,0))</f>
        <v>122</v>
      </c>
      <c r="Q32" s="265">
        <f>IF(OR($B32-Q$5&gt;76, $B32-Q$5=75, $B32-Q$5=1, $B32-Q$5&lt;0),"",ROUND(($B32-Q$5)*'점수 계산기'!$C$21+Q$5*'점수 계산기'!$C$22+'점수 계산기'!$C$24,0))</f>
        <v>123</v>
      </c>
      <c r="R32" s="265">
        <f>IF(OR($B32-R$5&gt;76, $B32-R$5=75, $B32-R$5=1, $B32-R$5&lt;0),"",ROUND(($B32-R$5)*'점수 계산기'!$C$21+R$5*'점수 계산기'!$C$22+'점수 계산기'!$C$24,0))</f>
        <v>123</v>
      </c>
      <c r="S32" s="265">
        <f>IF(OR($B32-S$5&gt;76, $B32-S$5=75, $B32-S$5=1, $B32-S$5&lt;0),"",ROUND(($B32-S$5)*'점수 계산기'!$C$21+S$5*'점수 계산기'!$C$22+'점수 계산기'!$C$24,0))</f>
        <v>123</v>
      </c>
      <c r="T32" s="265">
        <f>IF(OR($B32-T$5&gt;76, $B32-T$5=75, $B32-T$5=1, $B32-T$5&lt;0),"",ROUND(($B32-T$5)*'점수 계산기'!$C$21+T$5*'점수 계산기'!$C$22+'점수 계산기'!$C$24,0))</f>
        <v>123</v>
      </c>
      <c r="U32" s="265">
        <f>IF(OR($B32-U$5&gt;76, $B32-U$5=75, $B32-U$5=1, $B32-U$5&lt;0),"",ROUND(($B32-U$5)*'점수 계산기'!$C$21+U$5*'점수 계산기'!$C$22+'점수 계산기'!$C$24,0))</f>
        <v>124</v>
      </c>
      <c r="V32" s="265">
        <f>IF(OR($B32-V$5&gt;76, $B32-V$5=75, $B32-V$5=1, $B32-V$5&lt;0),"",ROUND(($B32-V$5)*'점수 계산기'!$C$21+V$5*'점수 계산기'!$C$22+'점수 계산기'!$C$24,0))</f>
        <v>124</v>
      </c>
      <c r="W32" s="265">
        <f>IF(OR($B32-W$5&gt;76, $B32-W$5=75, $B32-W$5=1, $B32-W$5&lt;0),"",ROUND(($B32-W$5)*'점수 계산기'!$C$21+W$5*'점수 계산기'!$C$22+'점수 계산기'!$C$24,0))</f>
        <v>124</v>
      </c>
      <c r="X32" s="265">
        <f>IF(OR($B32-X$5&gt;76, $B32-X$5=75, $B32-X$5=1, $B32-X$5&lt;0),"",ROUND(($B32-X$5)*'점수 계산기'!$C$21+X$5*'점수 계산기'!$C$22+'점수 계산기'!$C$24,0))</f>
        <v>125</v>
      </c>
      <c r="Y32" s="266">
        <f>IF(OR($B32-Y$5&gt;76, $B32-Y$5=75, $B32-Y$5=1, $B32-Y$5&lt;0),"",ROUND(($B32-Y$5)*'점수 계산기'!$C$21+Y$5*'점수 계산기'!$C$22+'점수 계산기'!$C$24,0))</f>
        <v>125</v>
      </c>
      <c r="Z32" s="184"/>
      <c r="AA32" s="208"/>
    </row>
    <row r="33" spans="1:27" s="216" customFormat="1" ht="21" customHeight="1" x14ac:dyDescent="0.45">
      <c r="A33" s="208"/>
      <c r="B33" s="281">
        <v>73</v>
      </c>
      <c r="C33" s="265">
        <f>IF(OR($B33-C$5&gt;76, $B33-C$5=75, $B33-C$5=1, $B33-C$5&lt;0),"",ROUND(($B33-C$5)*'점수 계산기'!$C$21+C$5*'점수 계산기'!$C$22+'점수 계산기'!$C$24,0))</f>
        <v>117</v>
      </c>
      <c r="D33" s="265">
        <f>IF(OR($B33-D$5&gt;76, $B33-D$5=75, $B33-D$5=1, $B33-D$5&lt;0),"",ROUND(($B33-D$5)*'점수 계산기'!$C$21+D$5*'점수 계산기'!$C$22+'점수 계산기'!$C$24,0))</f>
        <v>118</v>
      </c>
      <c r="E33" s="265">
        <f>IF(OR($B33-E$5&gt;76, $B33-E$5=75, $B33-E$5=1, $B33-E$5&lt;0),"",ROUND(($B33-E$5)*'점수 계산기'!$C$21+E$5*'점수 계산기'!$C$22+'점수 계산기'!$C$24,0))</f>
        <v>118</v>
      </c>
      <c r="F33" s="265">
        <f>IF(OR($B33-F$5&gt;76, $B33-F$5=75, $B33-F$5=1, $B33-F$5&lt;0),"",ROUND(($B33-F$5)*'점수 계산기'!$C$21+F$5*'점수 계산기'!$C$22+'점수 계산기'!$C$24,0))</f>
        <v>118</v>
      </c>
      <c r="G33" s="265">
        <f>IF(OR($B33-G$5&gt;76, $B33-G$5=75, $B33-G$5=1, $B33-G$5&lt;0),"",ROUND(($B33-G$5)*'점수 계산기'!$C$21+G$5*'점수 계산기'!$C$22+'점수 계산기'!$C$24,0))</f>
        <v>119</v>
      </c>
      <c r="H33" s="265">
        <f>IF(OR($B33-H$5&gt;76, $B33-H$5=75, $B33-H$5=1, $B33-H$5&lt;0),"",ROUND(($B33-H$5)*'점수 계산기'!$C$21+H$5*'점수 계산기'!$C$22+'점수 계산기'!$C$24,0))</f>
        <v>119</v>
      </c>
      <c r="I33" s="265">
        <f>IF(OR($B33-I$5&gt;76, $B33-I$5=75, $B33-I$5=1, $B33-I$5&lt;0),"",ROUND(($B33-I$5)*'점수 계산기'!$C$21+I$5*'점수 계산기'!$C$22+'점수 계산기'!$C$24,0))</f>
        <v>119</v>
      </c>
      <c r="J33" s="265">
        <f>IF(OR($B33-J$5&gt;76, $B33-J$5=75, $B33-J$5=1, $B33-J$5&lt;0),"",ROUND(($B33-J$5)*'점수 계산기'!$C$21+J$5*'점수 계산기'!$C$22+'점수 계산기'!$C$24,0))</f>
        <v>120</v>
      </c>
      <c r="K33" s="265">
        <f>IF(OR($B33-K$5&gt;76, $B33-K$5=75, $B33-K$5=1, $B33-K$5&lt;0),"",ROUND(($B33-K$5)*'점수 계산기'!$C$21+K$5*'점수 계산기'!$C$22+'점수 계산기'!$C$24,0))</f>
        <v>120</v>
      </c>
      <c r="L33" s="265">
        <f>IF(OR($B33-L$5&gt;76, $B33-L$5=75, $B33-L$5=1, $B33-L$5&lt;0),"",ROUND(($B33-L$5)*'점수 계산기'!$C$21+L$5*'점수 계산기'!$C$22+'점수 계산기'!$C$24,0))</f>
        <v>120</v>
      </c>
      <c r="M33" s="265">
        <f>IF(OR($B33-M$5&gt;76, $B33-M$5=75, $B33-M$5=1, $B33-M$5&lt;0),"",ROUND(($B33-M$5)*'점수 계산기'!$C$21+M$5*'점수 계산기'!$C$22+'점수 계산기'!$C$24,0))</f>
        <v>120</v>
      </c>
      <c r="N33" s="265">
        <f>IF(OR($B33-N$5&gt;76, $B33-N$5=75, $B33-N$5=1, $B33-N$5&lt;0),"",ROUND(($B33-N$5)*'점수 계산기'!$C$21+N$5*'점수 계산기'!$C$22+'점수 계산기'!$C$24,0))</f>
        <v>121</v>
      </c>
      <c r="O33" s="265">
        <f>IF(OR($B33-O$5&gt;76, $B33-O$5=75, $B33-O$5=1, $B33-O$5&lt;0),"",ROUND(($B33-O$5)*'점수 계산기'!$C$21+O$5*'점수 계산기'!$C$22+'점수 계산기'!$C$24,0))</f>
        <v>121</v>
      </c>
      <c r="P33" s="265">
        <f>IF(OR($B33-P$5&gt;76, $B33-P$5=75, $B33-P$5=1, $B33-P$5&lt;0),"",ROUND(($B33-P$5)*'점수 계산기'!$C$21+P$5*'점수 계산기'!$C$22+'점수 계산기'!$C$24,0))</f>
        <v>121</v>
      </c>
      <c r="Q33" s="265">
        <f>IF(OR($B33-Q$5&gt;76, $B33-Q$5=75, $B33-Q$5=1, $B33-Q$5&lt;0),"",ROUND(($B33-Q$5)*'점수 계산기'!$C$21+Q$5*'점수 계산기'!$C$22+'점수 계산기'!$C$24,0))</f>
        <v>122</v>
      </c>
      <c r="R33" s="265">
        <f>IF(OR($B33-R$5&gt;76, $B33-R$5=75, $B33-R$5=1, $B33-R$5&lt;0),"",ROUND(($B33-R$5)*'점수 계산기'!$C$21+R$5*'점수 계산기'!$C$22+'점수 계산기'!$C$24,0))</f>
        <v>122</v>
      </c>
      <c r="S33" s="265">
        <f>IF(OR($B33-S$5&gt;76, $B33-S$5=75, $B33-S$5=1, $B33-S$5&lt;0),"",ROUND(($B33-S$5)*'점수 계산기'!$C$21+S$5*'점수 계산기'!$C$22+'점수 계산기'!$C$24,0))</f>
        <v>122</v>
      </c>
      <c r="T33" s="265">
        <f>IF(OR($B33-T$5&gt;76, $B33-T$5=75, $B33-T$5=1, $B33-T$5&lt;0),"",ROUND(($B33-T$5)*'점수 계산기'!$C$21+T$5*'점수 계산기'!$C$22+'점수 계산기'!$C$24,0))</f>
        <v>122</v>
      </c>
      <c r="U33" s="265">
        <f>IF(OR($B33-U$5&gt;76, $B33-U$5=75, $B33-U$5=1, $B33-U$5&lt;0),"",ROUND(($B33-U$5)*'점수 계산기'!$C$21+U$5*'점수 계산기'!$C$22+'점수 계산기'!$C$24,0))</f>
        <v>123</v>
      </c>
      <c r="V33" s="265">
        <f>IF(OR($B33-V$5&gt;76, $B33-V$5=75, $B33-V$5=1, $B33-V$5&lt;0),"",ROUND(($B33-V$5)*'점수 계산기'!$C$21+V$5*'점수 계산기'!$C$22+'점수 계산기'!$C$24,0))</f>
        <v>123</v>
      </c>
      <c r="W33" s="265">
        <f>IF(OR($B33-W$5&gt;76, $B33-W$5=75, $B33-W$5=1, $B33-W$5&lt;0),"",ROUND(($B33-W$5)*'점수 계산기'!$C$21+W$5*'점수 계산기'!$C$22+'점수 계산기'!$C$24,0))</f>
        <v>123</v>
      </c>
      <c r="X33" s="265">
        <f>IF(OR($B33-X$5&gt;76, $B33-X$5=75, $B33-X$5=1, $B33-X$5&lt;0),"",ROUND(($B33-X$5)*'점수 계산기'!$C$21+X$5*'점수 계산기'!$C$22+'점수 계산기'!$C$24,0))</f>
        <v>124</v>
      </c>
      <c r="Y33" s="266">
        <f>IF(OR($B33-Y$5&gt;76, $B33-Y$5=75, $B33-Y$5=1, $B33-Y$5&lt;0),"",ROUND(($B33-Y$5)*'점수 계산기'!$C$21+Y$5*'점수 계산기'!$C$22+'점수 계산기'!$C$24,0))</f>
        <v>124</v>
      </c>
      <c r="Z33" s="184"/>
      <c r="AA33" s="208"/>
    </row>
    <row r="34" spans="1:27" s="216" customFormat="1" ht="21" customHeight="1" x14ac:dyDescent="0.45">
      <c r="A34" s="208"/>
      <c r="B34" s="282">
        <v>72</v>
      </c>
      <c r="C34" s="268">
        <f>IF(OR($B34-C$5&gt;76, $B34-C$5=75, $B34-C$5=1, $B34-C$5&lt;0),"",ROUND(($B34-C$5)*'점수 계산기'!$C$21+C$5*'점수 계산기'!$C$22+'점수 계산기'!$C$24,0))</f>
        <v>116</v>
      </c>
      <c r="D34" s="268">
        <f>IF(OR($B34-D$5&gt;76, $B34-D$5=75, $B34-D$5=1, $B34-D$5&lt;0),"",ROUND(($B34-D$5)*'점수 계산기'!$C$21+D$5*'점수 계산기'!$C$22+'점수 계산기'!$C$24,0))</f>
        <v>117</v>
      </c>
      <c r="E34" s="268">
        <f>IF(OR($B34-E$5&gt;76, $B34-E$5=75, $B34-E$5=1, $B34-E$5&lt;0),"",ROUND(($B34-E$5)*'점수 계산기'!$C$21+E$5*'점수 계산기'!$C$22+'점수 계산기'!$C$24,0))</f>
        <v>117</v>
      </c>
      <c r="F34" s="268">
        <f>IF(OR($B34-F$5&gt;76, $B34-F$5=75, $B34-F$5=1, $B34-F$5&lt;0),"",ROUND(($B34-F$5)*'점수 계산기'!$C$21+F$5*'점수 계산기'!$C$22+'점수 계산기'!$C$24,0))</f>
        <v>117</v>
      </c>
      <c r="G34" s="268">
        <f>IF(OR($B34-G$5&gt;76, $B34-G$5=75, $B34-G$5=1, $B34-G$5&lt;0),"",ROUND(($B34-G$5)*'점수 계산기'!$C$21+G$5*'점수 계산기'!$C$22+'점수 계산기'!$C$24,0))</f>
        <v>118</v>
      </c>
      <c r="H34" s="268">
        <f>IF(OR($B34-H$5&gt;76, $B34-H$5=75, $B34-H$5=1, $B34-H$5&lt;0),"",ROUND(($B34-H$5)*'점수 계산기'!$C$21+H$5*'점수 계산기'!$C$22+'점수 계산기'!$C$24,0))</f>
        <v>118</v>
      </c>
      <c r="I34" s="268">
        <f>IF(OR($B34-I$5&gt;76, $B34-I$5=75, $B34-I$5=1, $B34-I$5&lt;0),"",ROUND(($B34-I$5)*'점수 계산기'!$C$21+I$5*'점수 계산기'!$C$22+'점수 계산기'!$C$24,0))</f>
        <v>118</v>
      </c>
      <c r="J34" s="268">
        <f>IF(OR($B34-J$5&gt;76, $B34-J$5=75, $B34-J$5=1, $B34-J$5&lt;0),"",ROUND(($B34-J$5)*'점수 계산기'!$C$21+J$5*'점수 계산기'!$C$22+'점수 계산기'!$C$24,0))</f>
        <v>118</v>
      </c>
      <c r="K34" s="268">
        <f>IF(OR($B34-K$5&gt;76, $B34-K$5=75, $B34-K$5=1, $B34-K$5&lt;0),"",ROUND(($B34-K$5)*'점수 계산기'!$C$21+K$5*'점수 계산기'!$C$22+'점수 계산기'!$C$24,0))</f>
        <v>119</v>
      </c>
      <c r="L34" s="268">
        <f>IF(OR($B34-L$5&gt;76, $B34-L$5=75, $B34-L$5=1, $B34-L$5&lt;0),"",ROUND(($B34-L$5)*'점수 계산기'!$C$21+L$5*'점수 계산기'!$C$22+'점수 계산기'!$C$24,0))</f>
        <v>119</v>
      </c>
      <c r="M34" s="268">
        <f>IF(OR($B34-M$5&gt;76, $B34-M$5=75, $B34-M$5=1, $B34-M$5&lt;0),"",ROUND(($B34-M$5)*'점수 계산기'!$C$21+M$5*'점수 계산기'!$C$22+'점수 계산기'!$C$24,0))</f>
        <v>119</v>
      </c>
      <c r="N34" s="268">
        <f>IF(OR($B34-N$5&gt;76, $B34-N$5=75, $B34-N$5=1, $B34-N$5&lt;0),"",ROUND(($B34-N$5)*'점수 계산기'!$C$21+N$5*'점수 계산기'!$C$22+'점수 계산기'!$C$24,0))</f>
        <v>120</v>
      </c>
      <c r="O34" s="268">
        <f>IF(OR($B34-O$5&gt;76, $B34-O$5=75, $B34-O$5=1, $B34-O$5&lt;0),"",ROUND(($B34-O$5)*'점수 계산기'!$C$21+O$5*'점수 계산기'!$C$22+'점수 계산기'!$C$24,0))</f>
        <v>120</v>
      </c>
      <c r="P34" s="268">
        <f>IF(OR($B34-P$5&gt;76, $B34-P$5=75, $B34-P$5=1, $B34-P$5&lt;0),"",ROUND(($B34-P$5)*'점수 계산기'!$C$21+P$5*'점수 계산기'!$C$22+'점수 계산기'!$C$24,0))</f>
        <v>120</v>
      </c>
      <c r="Q34" s="268">
        <f>IF(OR($B34-Q$5&gt;76, $B34-Q$5=75, $B34-Q$5=1, $B34-Q$5&lt;0),"",ROUND(($B34-Q$5)*'점수 계산기'!$C$21+Q$5*'점수 계산기'!$C$22+'점수 계산기'!$C$24,0))</f>
        <v>121</v>
      </c>
      <c r="R34" s="268">
        <f>IF(OR($B34-R$5&gt;76, $B34-R$5=75, $B34-R$5=1, $B34-R$5&lt;0),"",ROUND(($B34-R$5)*'점수 계산기'!$C$21+R$5*'점수 계산기'!$C$22+'점수 계산기'!$C$24,0))</f>
        <v>121</v>
      </c>
      <c r="S34" s="268">
        <f>IF(OR($B34-S$5&gt;76, $B34-S$5=75, $B34-S$5=1, $B34-S$5&lt;0),"",ROUND(($B34-S$5)*'점수 계산기'!$C$21+S$5*'점수 계산기'!$C$22+'점수 계산기'!$C$24,0))</f>
        <v>121</v>
      </c>
      <c r="T34" s="268">
        <f>IF(OR($B34-T$5&gt;76, $B34-T$5=75, $B34-T$5=1, $B34-T$5&lt;0),"",ROUND(($B34-T$5)*'점수 계산기'!$C$21+T$5*'점수 계산기'!$C$22+'점수 계산기'!$C$24,0))</f>
        <v>121</v>
      </c>
      <c r="U34" s="268">
        <f>IF(OR($B34-U$5&gt;76, $B34-U$5=75, $B34-U$5=1, $B34-U$5&lt;0),"",ROUND(($B34-U$5)*'점수 계산기'!$C$21+U$5*'점수 계산기'!$C$22+'점수 계산기'!$C$24,0))</f>
        <v>122</v>
      </c>
      <c r="V34" s="268">
        <f>IF(OR($B34-V$5&gt;76, $B34-V$5=75, $B34-V$5=1, $B34-V$5&lt;0),"",ROUND(($B34-V$5)*'점수 계산기'!$C$21+V$5*'점수 계산기'!$C$22+'점수 계산기'!$C$24,0))</f>
        <v>122</v>
      </c>
      <c r="W34" s="268">
        <f>IF(OR($B34-W$5&gt;76, $B34-W$5=75, $B34-W$5=1, $B34-W$5&lt;0),"",ROUND(($B34-W$5)*'점수 계산기'!$C$21+W$5*'점수 계산기'!$C$22+'점수 계산기'!$C$24,0))</f>
        <v>122</v>
      </c>
      <c r="X34" s="268">
        <f>IF(OR($B34-X$5&gt;76, $B34-X$5=75, $B34-X$5=1, $B34-X$5&lt;0),"",ROUND(($B34-X$5)*'점수 계산기'!$C$21+X$5*'점수 계산기'!$C$22+'점수 계산기'!$C$24,0))</f>
        <v>123</v>
      </c>
      <c r="Y34" s="269">
        <f>IF(OR($B34-Y$5&gt;76, $B34-Y$5=75, $B34-Y$5=1, $B34-Y$5&lt;0),"",ROUND(($B34-Y$5)*'점수 계산기'!$C$21+Y$5*'점수 계산기'!$C$22+'점수 계산기'!$C$24,0))</f>
        <v>123</v>
      </c>
      <c r="Z34" s="184"/>
      <c r="AA34" s="208"/>
    </row>
    <row r="35" spans="1:27" s="216" customFormat="1" ht="21" customHeight="1" x14ac:dyDescent="0.45">
      <c r="A35" s="208"/>
      <c r="B35" s="282">
        <v>71</v>
      </c>
      <c r="C35" s="268">
        <f>IF(OR($B35-C$5&gt;76, $B35-C$5=75, $B35-C$5=1, $B35-C$5&lt;0),"",ROUND(($B35-C$5)*'점수 계산기'!$C$21+C$5*'점수 계산기'!$C$22+'점수 계산기'!$C$24,0))</f>
        <v>115</v>
      </c>
      <c r="D35" s="268">
        <f>IF(OR($B35-D$5&gt;76, $B35-D$5=75, $B35-D$5=1, $B35-D$5&lt;0),"",ROUND(($B35-D$5)*'점수 계산기'!$C$21+D$5*'점수 계산기'!$C$22+'점수 계산기'!$C$24,0))</f>
        <v>116</v>
      </c>
      <c r="E35" s="268">
        <f>IF(OR($B35-E$5&gt;76, $B35-E$5=75, $B35-E$5=1, $B35-E$5&lt;0),"",ROUND(($B35-E$5)*'점수 계산기'!$C$21+E$5*'점수 계산기'!$C$22+'점수 계산기'!$C$24,0))</f>
        <v>116</v>
      </c>
      <c r="F35" s="268">
        <f>IF(OR($B35-F$5&gt;76, $B35-F$5=75, $B35-F$5=1, $B35-F$5&lt;0),"",ROUND(($B35-F$5)*'점수 계산기'!$C$21+F$5*'점수 계산기'!$C$22+'점수 계산기'!$C$24,0))</f>
        <v>116</v>
      </c>
      <c r="G35" s="268">
        <f>IF(OR($B35-G$5&gt;76, $B35-G$5=75, $B35-G$5=1, $B35-G$5&lt;0),"",ROUND(($B35-G$5)*'점수 계산기'!$C$21+G$5*'점수 계산기'!$C$22+'점수 계산기'!$C$24,0))</f>
        <v>117</v>
      </c>
      <c r="H35" s="268">
        <f>IF(OR($B35-H$5&gt;76, $B35-H$5=75, $B35-H$5=1, $B35-H$5&lt;0),"",ROUND(($B35-H$5)*'점수 계산기'!$C$21+H$5*'점수 계산기'!$C$22+'점수 계산기'!$C$24,0))</f>
        <v>117</v>
      </c>
      <c r="I35" s="268">
        <f>IF(OR($B35-I$5&gt;76, $B35-I$5=75, $B35-I$5=1, $B35-I$5&lt;0),"",ROUND(($B35-I$5)*'점수 계산기'!$C$21+I$5*'점수 계산기'!$C$22+'점수 계산기'!$C$24,0))</f>
        <v>117</v>
      </c>
      <c r="J35" s="268">
        <f>IF(OR($B35-J$5&gt;76, $B35-J$5=75, $B35-J$5=1, $B35-J$5&lt;0),"",ROUND(($B35-J$5)*'점수 계산기'!$C$21+J$5*'점수 계산기'!$C$22+'점수 계산기'!$C$24,0))</f>
        <v>117</v>
      </c>
      <c r="K35" s="268">
        <f>IF(OR($B35-K$5&gt;76, $B35-K$5=75, $B35-K$5=1, $B35-K$5&lt;0),"",ROUND(($B35-K$5)*'점수 계산기'!$C$21+K$5*'점수 계산기'!$C$22+'점수 계산기'!$C$24,0))</f>
        <v>118</v>
      </c>
      <c r="L35" s="268">
        <f>IF(OR($B35-L$5&gt;76, $B35-L$5=75, $B35-L$5=1, $B35-L$5&lt;0),"",ROUND(($B35-L$5)*'점수 계산기'!$C$21+L$5*'점수 계산기'!$C$22+'점수 계산기'!$C$24,0))</f>
        <v>118</v>
      </c>
      <c r="M35" s="268">
        <f>IF(OR($B35-M$5&gt;76, $B35-M$5=75, $B35-M$5=1, $B35-M$5&lt;0),"",ROUND(($B35-M$5)*'점수 계산기'!$C$21+M$5*'점수 계산기'!$C$22+'점수 계산기'!$C$24,0))</f>
        <v>118</v>
      </c>
      <c r="N35" s="268">
        <f>IF(OR($B35-N$5&gt;76, $B35-N$5=75, $B35-N$5=1, $B35-N$5&lt;0),"",ROUND(($B35-N$5)*'점수 계산기'!$C$21+N$5*'점수 계산기'!$C$22+'점수 계산기'!$C$24,0))</f>
        <v>119</v>
      </c>
      <c r="O35" s="268">
        <f>IF(OR($B35-O$5&gt;76, $B35-O$5=75, $B35-O$5=1, $B35-O$5&lt;0),"",ROUND(($B35-O$5)*'점수 계산기'!$C$21+O$5*'점수 계산기'!$C$22+'점수 계산기'!$C$24,0))</f>
        <v>119</v>
      </c>
      <c r="P35" s="268">
        <f>IF(OR($B35-P$5&gt;76, $B35-P$5=75, $B35-P$5=1, $B35-P$5&lt;0),"",ROUND(($B35-P$5)*'점수 계산기'!$C$21+P$5*'점수 계산기'!$C$22+'점수 계산기'!$C$24,0))</f>
        <v>119</v>
      </c>
      <c r="Q35" s="268">
        <f>IF(OR($B35-Q$5&gt;76, $B35-Q$5=75, $B35-Q$5=1, $B35-Q$5&lt;0),"",ROUND(($B35-Q$5)*'점수 계산기'!$C$21+Q$5*'점수 계산기'!$C$22+'점수 계산기'!$C$24,0))</f>
        <v>119</v>
      </c>
      <c r="R35" s="268">
        <f>IF(OR($B35-R$5&gt;76, $B35-R$5=75, $B35-R$5=1, $B35-R$5&lt;0),"",ROUND(($B35-R$5)*'점수 계산기'!$C$21+R$5*'점수 계산기'!$C$22+'점수 계산기'!$C$24,0))</f>
        <v>120</v>
      </c>
      <c r="S35" s="268">
        <f>IF(OR($B35-S$5&gt;76, $B35-S$5=75, $B35-S$5=1, $B35-S$5&lt;0),"",ROUND(($B35-S$5)*'점수 계산기'!$C$21+S$5*'점수 계산기'!$C$22+'점수 계산기'!$C$24,0))</f>
        <v>120</v>
      </c>
      <c r="T35" s="268">
        <f>IF(OR($B35-T$5&gt;76, $B35-T$5=75, $B35-T$5=1, $B35-T$5&lt;0),"",ROUND(($B35-T$5)*'점수 계산기'!$C$21+T$5*'점수 계산기'!$C$22+'점수 계산기'!$C$24,0))</f>
        <v>120</v>
      </c>
      <c r="U35" s="268">
        <f>IF(OR($B35-U$5&gt;76, $B35-U$5=75, $B35-U$5=1, $B35-U$5&lt;0),"",ROUND(($B35-U$5)*'점수 계산기'!$C$21+U$5*'점수 계산기'!$C$22+'점수 계산기'!$C$24,0))</f>
        <v>121</v>
      </c>
      <c r="V35" s="268">
        <f>IF(OR($B35-V$5&gt;76, $B35-V$5=75, $B35-V$5=1, $B35-V$5&lt;0),"",ROUND(($B35-V$5)*'점수 계산기'!$C$21+V$5*'점수 계산기'!$C$22+'점수 계산기'!$C$24,0))</f>
        <v>121</v>
      </c>
      <c r="W35" s="268">
        <f>IF(OR($B35-W$5&gt;76, $B35-W$5=75, $B35-W$5=1, $B35-W$5&lt;0),"",ROUND(($B35-W$5)*'점수 계산기'!$C$21+W$5*'점수 계산기'!$C$22+'점수 계산기'!$C$24,0))</f>
        <v>121</v>
      </c>
      <c r="X35" s="268">
        <f>IF(OR($B35-X$5&gt;76, $B35-X$5=75, $B35-X$5=1, $B35-X$5&lt;0),"",ROUND(($B35-X$5)*'점수 계산기'!$C$21+X$5*'점수 계산기'!$C$22+'점수 계산기'!$C$24,0))</f>
        <v>121</v>
      </c>
      <c r="Y35" s="269">
        <f>IF(OR($B35-Y$5&gt;76, $B35-Y$5=75, $B35-Y$5=1, $B35-Y$5&lt;0),"",ROUND(($B35-Y$5)*'점수 계산기'!$C$21+Y$5*'점수 계산기'!$C$22+'점수 계산기'!$C$24,0))</f>
        <v>122</v>
      </c>
      <c r="Z35" s="184"/>
      <c r="AA35" s="208"/>
    </row>
    <row r="36" spans="1:27" s="216" customFormat="1" ht="21" customHeight="1" x14ac:dyDescent="0.45">
      <c r="A36" s="208"/>
      <c r="B36" s="282">
        <v>70</v>
      </c>
      <c r="C36" s="268">
        <f>IF(OR($B36-C$5&gt;76, $B36-C$5=75, $B36-C$5=1, $B36-C$5&lt;0),"",ROUND(($B36-C$5)*'점수 계산기'!$C$21+C$5*'점수 계산기'!$C$22+'점수 계산기'!$C$24,0))</f>
        <v>114</v>
      </c>
      <c r="D36" s="268">
        <f>IF(OR($B36-D$5&gt;76, $B36-D$5=75, $B36-D$5=1, $B36-D$5&lt;0),"",ROUND(($B36-D$5)*'점수 계산기'!$C$21+D$5*'점수 계산기'!$C$22+'점수 계산기'!$C$24,0))</f>
        <v>115</v>
      </c>
      <c r="E36" s="268">
        <f>IF(OR($B36-E$5&gt;76, $B36-E$5=75, $B36-E$5=1, $B36-E$5&lt;0),"",ROUND(($B36-E$5)*'점수 계산기'!$C$21+E$5*'점수 계산기'!$C$22+'점수 계산기'!$C$24,0))</f>
        <v>115</v>
      </c>
      <c r="F36" s="268">
        <f>IF(OR($B36-F$5&gt;76, $B36-F$5=75, $B36-F$5=1, $B36-F$5&lt;0),"",ROUND(($B36-F$5)*'점수 계산기'!$C$21+F$5*'점수 계산기'!$C$22+'점수 계산기'!$C$24,0))</f>
        <v>115</v>
      </c>
      <c r="G36" s="268">
        <f>IF(OR($B36-G$5&gt;76, $B36-G$5=75, $B36-G$5=1, $B36-G$5&lt;0),"",ROUND(($B36-G$5)*'점수 계산기'!$C$21+G$5*'점수 계산기'!$C$22+'점수 계산기'!$C$24,0))</f>
        <v>116</v>
      </c>
      <c r="H36" s="268">
        <f>IF(OR($B36-H$5&gt;76, $B36-H$5=75, $B36-H$5=1, $B36-H$5&lt;0),"",ROUND(($B36-H$5)*'점수 계산기'!$C$21+H$5*'점수 계산기'!$C$22+'점수 계산기'!$C$24,0))</f>
        <v>116</v>
      </c>
      <c r="I36" s="268">
        <f>IF(OR($B36-I$5&gt;76, $B36-I$5=75, $B36-I$5=1, $B36-I$5&lt;0),"",ROUND(($B36-I$5)*'점수 계산기'!$C$21+I$5*'점수 계산기'!$C$22+'점수 계산기'!$C$24,0))</f>
        <v>116</v>
      </c>
      <c r="J36" s="268">
        <f>IF(OR($B36-J$5&gt;76, $B36-J$5=75, $B36-J$5=1, $B36-J$5&lt;0),"",ROUND(($B36-J$5)*'점수 계산기'!$C$21+J$5*'점수 계산기'!$C$22+'점수 계산기'!$C$24,0))</f>
        <v>116</v>
      </c>
      <c r="K36" s="268">
        <f>IF(OR($B36-K$5&gt;76, $B36-K$5=75, $B36-K$5=1, $B36-K$5&lt;0),"",ROUND(($B36-K$5)*'점수 계산기'!$C$21+K$5*'점수 계산기'!$C$22+'점수 계산기'!$C$24,0))</f>
        <v>117</v>
      </c>
      <c r="L36" s="268">
        <f>IF(OR($B36-L$5&gt;76, $B36-L$5=75, $B36-L$5=1, $B36-L$5&lt;0),"",ROUND(($B36-L$5)*'점수 계산기'!$C$21+L$5*'점수 계산기'!$C$22+'점수 계산기'!$C$24,0))</f>
        <v>117</v>
      </c>
      <c r="M36" s="268">
        <f>IF(OR($B36-M$5&gt;76, $B36-M$5=75, $B36-M$5=1, $B36-M$5&lt;0),"",ROUND(($B36-M$5)*'점수 계산기'!$C$21+M$5*'점수 계산기'!$C$22+'점수 계산기'!$C$24,0))</f>
        <v>117</v>
      </c>
      <c r="N36" s="268">
        <f>IF(OR($B36-N$5&gt;76, $B36-N$5=75, $B36-N$5=1, $B36-N$5&lt;0),"",ROUND(($B36-N$5)*'점수 계산기'!$C$21+N$5*'점수 계산기'!$C$22+'점수 계산기'!$C$24,0))</f>
        <v>118</v>
      </c>
      <c r="O36" s="268">
        <f>IF(OR($B36-O$5&gt;76, $B36-O$5=75, $B36-O$5=1, $B36-O$5&lt;0),"",ROUND(($B36-O$5)*'점수 계산기'!$C$21+O$5*'점수 계산기'!$C$22+'점수 계산기'!$C$24,0))</f>
        <v>118</v>
      </c>
      <c r="P36" s="268">
        <f>IF(OR($B36-P$5&gt;76, $B36-P$5=75, $B36-P$5=1, $B36-P$5&lt;0),"",ROUND(($B36-P$5)*'점수 계산기'!$C$21+P$5*'점수 계산기'!$C$22+'점수 계산기'!$C$24,0))</f>
        <v>118</v>
      </c>
      <c r="Q36" s="268">
        <f>IF(OR($B36-Q$5&gt;76, $B36-Q$5=75, $B36-Q$5=1, $B36-Q$5&lt;0),"",ROUND(($B36-Q$5)*'점수 계산기'!$C$21+Q$5*'점수 계산기'!$C$22+'점수 계산기'!$C$24,0))</f>
        <v>118</v>
      </c>
      <c r="R36" s="268">
        <f>IF(OR($B36-R$5&gt;76, $B36-R$5=75, $B36-R$5=1, $B36-R$5&lt;0),"",ROUND(($B36-R$5)*'점수 계산기'!$C$21+R$5*'점수 계산기'!$C$22+'점수 계산기'!$C$24,0))</f>
        <v>119</v>
      </c>
      <c r="S36" s="268">
        <f>IF(OR($B36-S$5&gt;76, $B36-S$5=75, $B36-S$5=1, $B36-S$5&lt;0),"",ROUND(($B36-S$5)*'점수 계산기'!$C$21+S$5*'점수 계산기'!$C$22+'점수 계산기'!$C$24,0))</f>
        <v>119</v>
      </c>
      <c r="T36" s="268">
        <f>IF(OR($B36-T$5&gt;76, $B36-T$5=75, $B36-T$5=1, $B36-T$5&lt;0),"",ROUND(($B36-T$5)*'점수 계산기'!$C$21+T$5*'점수 계산기'!$C$22+'점수 계산기'!$C$24,0))</f>
        <v>119</v>
      </c>
      <c r="U36" s="268">
        <f>IF(OR($B36-U$5&gt;76, $B36-U$5=75, $B36-U$5=1, $B36-U$5&lt;0),"",ROUND(($B36-U$5)*'점수 계산기'!$C$21+U$5*'점수 계산기'!$C$22+'점수 계산기'!$C$24,0))</f>
        <v>120</v>
      </c>
      <c r="V36" s="268">
        <f>IF(OR($B36-V$5&gt;76, $B36-V$5=75, $B36-V$5=1, $B36-V$5&lt;0),"",ROUND(($B36-V$5)*'점수 계산기'!$C$21+V$5*'점수 계산기'!$C$22+'점수 계산기'!$C$24,0))</f>
        <v>120</v>
      </c>
      <c r="W36" s="268">
        <f>IF(OR($B36-W$5&gt;76, $B36-W$5=75, $B36-W$5=1, $B36-W$5&lt;0),"",ROUND(($B36-W$5)*'점수 계산기'!$C$21+W$5*'점수 계산기'!$C$22+'점수 계산기'!$C$24,0))</f>
        <v>120</v>
      </c>
      <c r="X36" s="268">
        <f>IF(OR($B36-X$5&gt;76, $B36-X$5=75, $B36-X$5=1, $B36-X$5&lt;0),"",ROUND(($B36-X$5)*'점수 계산기'!$C$21+X$5*'점수 계산기'!$C$22+'점수 계산기'!$C$24,0))</f>
        <v>120</v>
      </c>
      <c r="Y36" s="269">
        <f>IF(OR($B36-Y$5&gt;76, $B36-Y$5=75, $B36-Y$5=1, $B36-Y$5&lt;0),"",ROUND(($B36-Y$5)*'점수 계산기'!$C$21+Y$5*'점수 계산기'!$C$22+'점수 계산기'!$C$24,0))</f>
        <v>121</v>
      </c>
      <c r="Z36" s="184"/>
      <c r="AA36" s="208"/>
    </row>
    <row r="37" spans="1:27" s="216" customFormat="1" ht="21" customHeight="1" x14ac:dyDescent="0.45">
      <c r="A37" s="208"/>
      <c r="B37" s="282">
        <v>69</v>
      </c>
      <c r="C37" s="268">
        <f>IF(OR($B37-C$5&gt;76, $B37-C$5=75, $B37-C$5=1, $B37-C$5&lt;0),"",ROUND(($B37-C$5)*'점수 계산기'!$C$21+C$5*'점수 계산기'!$C$22+'점수 계산기'!$C$24,0))</f>
        <v>113</v>
      </c>
      <c r="D37" s="268">
        <f>IF(OR($B37-D$5&gt;76, $B37-D$5=75, $B37-D$5=1, $B37-D$5&lt;0),"",ROUND(($B37-D$5)*'점수 계산기'!$C$21+D$5*'점수 계산기'!$C$22+'점수 계산기'!$C$24,0))</f>
        <v>114</v>
      </c>
      <c r="E37" s="268">
        <f>IF(OR($B37-E$5&gt;76, $B37-E$5=75, $B37-E$5=1, $B37-E$5&lt;0),"",ROUND(($B37-E$5)*'점수 계산기'!$C$21+E$5*'점수 계산기'!$C$22+'점수 계산기'!$C$24,0))</f>
        <v>114</v>
      </c>
      <c r="F37" s="268">
        <f>IF(OR($B37-F$5&gt;76, $B37-F$5=75, $B37-F$5=1, $B37-F$5&lt;0),"",ROUND(($B37-F$5)*'점수 계산기'!$C$21+F$5*'점수 계산기'!$C$22+'점수 계산기'!$C$24,0))</f>
        <v>114</v>
      </c>
      <c r="G37" s="268">
        <f>IF(OR($B37-G$5&gt;76, $B37-G$5=75, $B37-G$5=1, $B37-G$5&lt;0),"",ROUND(($B37-G$5)*'점수 계산기'!$C$21+G$5*'점수 계산기'!$C$22+'점수 계산기'!$C$24,0))</f>
        <v>115</v>
      </c>
      <c r="H37" s="268">
        <f>IF(OR($B37-H$5&gt;76, $B37-H$5=75, $B37-H$5=1, $B37-H$5&lt;0),"",ROUND(($B37-H$5)*'점수 계산기'!$C$21+H$5*'점수 계산기'!$C$22+'점수 계산기'!$C$24,0))</f>
        <v>115</v>
      </c>
      <c r="I37" s="268">
        <f>IF(OR($B37-I$5&gt;76, $B37-I$5=75, $B37-I$5=1, $B37-I$5&lt;0),"",ROUND(($B37-I$5)*'점수 계산기'!$C$21+I$5*'점수 계산기'!$C$22+'점수 계산기'!$C$24,0))</f>
        <v>115</v>
      </c>
      <c r="J37" s="268">
        <f>IF(OR($B37-J$5&gt;76, $B37-J$5=75, $B37-J$5=1, $B37-J$5&lt;0),"",ROUND(($B37-J$5)*'점수 계산기'!$C$21+J$5*'점수 계산기'!$C$22+'점수 계산기'!$C$24,0))</f>
        <v>115</v>
      </c>
      <c r="K37" s="268">
        <f>IF(OR($B37-K$5&gt;76, $B37-K$5=75, $B37-K$5=1, $B37-K$5&lt;0),"",ROUND(($B37-K$5)*'점수 계산기'!$C$21+K$5*'점수 계산기'!$C$22+'점수 계산기'!$C$24,0))</f>
        <v>116</v>
      </c>
      <c r="L37" s="268">
        <f>IF(OR($B37-L$5&gt;76, $B37-L$5=75, $B37-L$5=1, $B37-L$5&lt;0),"",ROUND(($B37-L$5)*'점수 계산기'!$C$21+L$5*'점수 계산기'!$C$22+'점수 계산기'!$C$24,0))</f>
        <v>116</v>
      </c>
      <c r="M37" s="268">
        <f>IF(OR($B37-M$5&gt;76, $B37-M$5=75, $B37-M$5=1, $B37-M$5&lt;0),"",ROUND(($B37-M$5)*'점수 계산기'!$C$21+M$5*'점수 계산기'!$C$22+'점수 계산기'!$C$24,0))</f>
        <v>116</v>
      </c>
      <c r="N37" s="268">
        <f>IF(OR($B37-N$5&gt;76, $B37-N$5=75, $B37-N$5=1, $B37-N$5&lt;0),"",ROUND(($B37-N$5)*'점수 계산기'!$C$21+N$5*'점수 계산기'!$C$22+'점수 계산기'!$C$24,0))</f>
        <v>117</v>
      </c>
      <c r="O37" s="268">
        <f>IF(OR($B37-O$5&gt;76, $B37-O$5=75, $B37-O$5=1, $B37-O$5&lt;0),"",ROUND(($B37-O$5)*'점수 계산기'!$C$21+O$5*'점수 계산기'!$C$22+'점수 계산기'!$C$24,0))</f>
        <v>117</v>
      </c>
      <c r="P37" s="268">
        <f>IF(OR($B37-P$5&gt;76, $B37-P$5=75, $B37-P$5=1, $B37-P$5&lt;0),"",ROUND(($B37-P$5)*'점수 계산기'!$C$21+P$5*'점수 계산기'!$C$22+'점수 계산기'!$C$24,0))</f>
        <v>117</v>
      </c>
      <c r="Q37" s="268">
        <f>IF(OR($B37-Q$5&gt;76, $B37-Q$5=75, $B37-Q$5=1, $B37-Q$5&lt;0),"",ROUND(($B37-Q$5)*'점수 계산기'!$C$21+Q$5*'점수 계산기'!$C$22+'점수 계산기'!$C$24,0))</f>
        <v>117</v>
      </c>
      <c r="R37" s="268">
        <f>IF(OR($B37-R$5&gt;76, $B37-R$5=75, $B37-R$5=1, $B37-R$5&lt;0),"",ROUND(($B37-R$5)*'점수 계산기'!$C$21+R$5*'점수 계산기'!$C$22+'점수 계산기'!$C$24,0))</f>
        <v>118</v>
      </c>
      <c r="S37" s="268">
        <f>IF(OR($B37-S$5&gt;76, $B37-S$5=75, $B37-S$5=1, $B37-S$5&lt;0),"",ROUND(($B37-S$5)*'점수 계산기'!$C$21+S$5*'점수 계산기'!$C$22+'점수 계산기'!$C$24,0))</f>
        <v>118</v>
      </c>
      <c r="T37" s="268">
        <f>IF(OR($B37-T$5&gt;76, $B37-T$5=75, $B37-T$5=1, $B37-T$5&lt;0),"",ROUND(($B37-T$5)*'점수 계산기'!$C$21+T$5*'점수 계산기'!$C$22+'점수 계산기'!$C$24,0))</f>
        <v>118</v>
      </c>
      <c r="U37" s="268">
        <f>IF(OR($B37-U$5&gt;76, $B37-U$5=75, $B37-U$5=1, $B37-U$5&lt;0),"",ROUND(($B37-U$5)*'점수 계산기'!$C$21+U$5*'점수 계산기'!$C$22+'점수 계산기'!$C$24,0))</f>
        <v>119</v>
      </c>
      <c r="V37" s="268">
        <f>IF(OR($B37-V$5&gt;76, $B37-V$5=75, $B37-V$5=1, $B37-V$5&lt;0),"",ROUND(($B37-V$5)*'점수 계산기'!$C$21+V$5*'점수 계산기'!$C$22+'점수 계산기'!$C$24,0))</f>
        <v>119</v>
      </c>
      <c r="W37" s="268">
        <f>IF(OR($B37-W$5&gt;76, $B37-W$5=75, $B37-W$5=1, $B37-W$5&lt;0),"",ROUND(($B37-W$5)*'점수 계산기'!$C$21+W$5*'점수 계산기'!$C$22+'점수 계산기'!$C$24,0))</f>
        <v>119</v>
      </c>
      <c r="X37" s="268">
        <f>IF(OR($B37-X$5&gt;76, $B37-X$5=75, $B37-X$5=1, $B37-X$5&lt;0),"",ROUND(($B37-X$5)*'점수 계산기'!$C$21+X$5*'점수 계산기'!$C$22+'점수 계산기'!$C$24,0))</f>
        <v>119</v>
      </c>
      <c r="Y37" s="269">
        <f>IF(OR($B37-Y$5&gt;76, $B37-Y$5=75, $B37-Y$5=1, $B37-Y$5&lt;0),"",ROUND(($B37-Y$5)*'점수 계산기'!$C$21+Y$5*'점수 계산기'!$C$22+'점수 계산기'!$C$24,0))</f>
        <v>120</v>
      </c>
      <c r="Z37" s="184"/>
      <c r="AA37" s="208"/>
    </row>
    <row r="38" spans="1:27" s="216" customFormat="1" ht="21" customHeight="1" x14ac:dyDescent="0.45">
      <c r="A38" s="208"/>
      <c r="B38" s="283">
        <v>68</v>
      </c>
      <c r="C38" s="271">
        <f>IF(OR($B38-C$5&gt;76, $B38-C$5=75, $B38-C$5=1, $B38-C$5&lt;0),"",ROUND(($B38-C$5)*'점수 계산기'!$C$21+C$5*'점수 계산기'!$C$22+'점수 계산기'!$C$24,0))</f>
        <v>112</v>
      </c>
      <c r="D38" s="271">
        <f>IF(OR($B38-D$5&gt;76, $B38-D$5=75, $B38-D$5=1, $B38-D$5&lt;0),"",ROUND(($B38-D$5)*'점수 계산기'!$C$21+D$5*'점수 계산기'!$C$22+'점수 계산기'!$C$24,0))</f>
        <v>113</v>
      </c>
      <c r="E38" s="271">
        <f>IF(OR($B38-E$5&gt;76, $B38-E$5=75, $B38-E$5=1, $B38-E$5&lt;0),"",ROUND(($B38-E$5)*'점수 계산기'!$C$21+E$5*'점수 계산기'!$C$22+'점수 계산기'!$C$24,0))</f>
        <v>113</v>
      </c>
      <c r="F38" s="271">
        <f>IF(OR($B38-F$5&gt;76, $B38-F$5=75, $B38-F$5=1, $B38-F$5&lt;0),"",ROUND(($B38-F$5)*'점수 계산기'!$C$21+F$5*'점수 계산기'!$C$22+'점수 계산기'!$C$24,0))</f>
        <v>113</v>
      </c>
      <c r="G38" s="271">
        <f>IF(OR($B38-G$5&gt;76, $B38-G$5=75, $B38-G$5=1, $B38-G$5&lt;0),"",ROUND(($B38-G$5)*'점수 계산기'!$C$21+G$5*'점수 계산기'!$C$22+'점수 계산기'!$C$24,0))</f>
        <v>113</v>
      </c>
      <c r="H38" s="271">
        <f>IF(OR($B38-H$5&gt;76, $B38-H$5=75, $B38-H$5=1, $B38-H$5&lt;0),"",ROUND(($B38-H$5)*'점수 계산기'!$C$21+H$5*'점수 계산기'!$C$22+'점수 계산기'!$C$24,0))</f>
        <v>114</v>
      </c>
      <c r="I38" s="271">
        <f>IF(OR($B38-I$5&gt;76, $B38-I$5=75, $B38-I$5=1, $B38-I$5&lt;0),"",ROUND(($B38-I$5)*'점수 계산기'!$C$21+I$5*'점수 계산기'!$C$22+'점수 계산기'!$C$24,0))</f>
        <v>114</v>
      </c>
      <c r="J38" s="271">
        <f>IF(OR($B38-J$5&gt;76, $B38-J$5=75, $B38-J$5=1, $B38-J$5&lt;0),"",ROUND(($B38-J$5)*'점수 계산기'!$C$21+J$5*'점수 계산기'!$C$22+'점수 계산기'!$C$24,0))</f>
        <v>114</v>
      </c>
      <c r="K38" s="271">
        <f>IF(OR($B38-K$5&gt;76, $B38-K$5=75, $B38-K$5=1, $B38-K$5&lt;0),"",ROUND(($B38-K$5)*'점수 계산기'!$C$21+K$5*'점수 계산기'!$C$22+'점수 계산기'!$C$24,0))</f>
        <v>115</v>
      </c>
      <c r="L38" s="271">
        <f>IF(OR($B38-L$5&gt;76, $B38-L$5=75, $B38-L$5=1, $B38-L$5&lt;0),"",ROUND(($B38-L$5)*'점수 계산기'!$C$21+L$5*'점수 계산기'!$C$22+'점수 계산기'!$C$24,0))</f>
        <v>115</v>
      </c>
      <c r="M38" s="271">
        <f>IF(OR($B38-M$5&gt;76, $B38-M$5=75, $B38-M$5=1, $B38-M$5&lt;0),"",ROUND(($B38-M$5)*'점수 계산기'!$C$21+M$5*'점수 계산기'!$C$22+'점수 계산기'!$C$24,0))</f>
        <v>115</v>
      </c>
      <c r="N38" s="271">
        <f>IF(OR($B38-N$5&gt;76, $B38-N$5=75, $B38-N$5=1, $B38-N$5&lt;0),"",ROUND(($B38-N$5)*'점수 계산기'!$C$21+N$5*'점수 계산기'!$C$22+'점수 계산기'!$C$24,0))</f>
        <v>115</v>
      </c>
      <c r="O38" s="271">
        <f>IF(OR($B38-O$5&gt;76, $B38-O$5=75, $B38-O$5=1, $B38-O$5&lt;0),"",ROUND(($B38-O$5)*'점수 계산기'!$C$21+O$5*'점수 계산기'!$C$22+'점수 계산기'!$C$24,0))</f>
        <v>116</v>
      </c>
      <c r="P38" s="271">
        <f>IF(OR($B38-P$5&gt;76, $B38-P$5=75, $B38-P$5=1, $B38-P$5&lt;0),"",ROUND(($B38-P$5)*'점수 계산기'!$C$21+P$5*'점수 계산기'!$C$22+'점수 계산기'!$C$24,0))</f>
        <v>116</v>
      </c>
      <c r="Q38" s="271">
        <f>IF(OR($B38-Q$5&gt;76, $B38-Q$5=75, $B38-Q$5=1, $B38-Q$5&lt;0),"",ROUND(($B38-Q$5)*'점수 계산기'!$C$21+Q$5*'점수 계산기'!$C$22+'점수 계산기'!$C$24,0))</f>
        <v>116</v>
      </c>
      <c r="R38" s="271">
        <f>IF(OR($B38-R$5&gt;76, $B38-R$5=75, $B38-R$5=1, $B38-R$5&lt;0),"",ROUND(($B38-R$5)*'점수 계산기'!$C$21+R$5*'점수 계산기'!$C$22+'점수 계산기'!$C$24,0))</f>
        <v>117</v>
      </c>
      <c r="S38" s="271">
        <f>IF(OR($B38-S$5&gt;76, $B38-S$5=75, $B38-S$5=1, $B38-S$5&lt;0),"",ROUND(($B38-S$5)*'점수 계산기'!$C$21+S$5*'점수 계산기'!$C$22+'점수 계산기'!$C$24,0))</f>
        <v>117</v>
      </c>
      <c r="T38" s="271">
        <f>IF(OR($B38-T$5&gt;76, $B38-T$5=75, $B38-T$5=1, $B38-T$5&lt;0),"",ROUND(($B38-T$5)*'점수 계산기'!$C$21+T$5*'점수 계산기'!$C$22+'점수 계산기'!$C$24,0))</f>
        <v>117</v>
      </c>
      <c r="U38" s="271">
        <f>IF(OR($B38-U$5&gt;76, $B38-U$5=75, $B38-U$5=1, $B38-U$5&lt;0),"",ROUND(($B38-U$5)*'점수 계산기'!$C$21+U$5*'점수 계산기'!$C$22+'점수 계산기'!$C$24,0))</f>
        <v>118</v>
      </c>
      <c r="V38" s="271">
        <f>IF(OR($B38-V$5&gt;76, $B38-V$5=75, $B38-V$5=1, $B38-V$5&lt;0),"",ROUND(($B38-V$5)*'점수 계산기'!$C$21+V$5*'점수 계산기'!$C$22+'점수 계산기'!$C$24,0))</f>
        <v>118</v>
      </c>
      <c r="W38" s="271">
        <f>IF(OR($B38-W$5&gt;76, $B38-W$5=75, $B38-W$5=1, $B38-W$5&lt;0),"",ROUND(($B38-W$5)*'점수 계산기'!$C$21+W$5*'점수 계산기'!$C$22+'점수 계산기'!$C$24,0))</f>
        <v>118</v>
      </c>
      <c r="X38" s="271">
        <f>IF(OR($B38-X$5&gt;76, $B38-X$5=75, $B38-X$5=1, $B38-X$5&lt;0),"",ROUND(($B38-X$5)*'점수 계산기'!$C$21+X$5*'점수 계산기'!$C$22+'점수 계산기'!$C$24,0))</f>
        <v>118</v>
      </c>
      <c r="Y38" s="272">
        <f>IF(OR($B38-Y$5&gt;76, $B38-Y$5=75, $B38-Y$5=1, $B38-Y$5&lt;0),"",ROUND(($B38-Y$5)*'점수 계산기'!$C$21+Y$5*'점수 계산기'!$C$22+'점수 계산기'!$C$24,0))</f>
        <v>119</v>
      </c>
      <c r="Z38" s="184"/>
      <c r="AA38" s="208"/>
    </row>
    <row r="39" spans="1:27" s="216" customFormat="1" ht="21" customHeight="1" x14ac:dyDescent="0.45">
      <c r="A39" s="208"/>
      <c r="B39" s="283">
        <v>67</v>
      </c>
      <c r="C39" s="271">
        <f>IF(OR($B39-C$5&gt;76, $B39-C$5=75, $B39-C$5=1, $B39-C$5&lt;0),"",ROUND(($B39-C$5)*'점수 계산기'!$C$21+C$5*'점수 계산기'!$C$22+'점수 계산기'!$C$24,0))</f>
        <v>111</v>
      </c>
      <c r="D39" s="271">
        <f>IF(OR($B39-D$5&gt;76, $B39-D$5=75, $B39-D$5=1, $B39-D$5&lt;0),"",ROUND(($B39-D$5)*'점수 계산기'!$C$21+D$5*'점수 계산기'!$C$22+'점수 계산기'!$C$24,0))</f>
        <v>112</v>
      </c>
      <c r="E39" s="271">
        <f>IF(OR($B39-E$5&gt;76, $B39-E$5=75, $B39-E$5=1, $B39-E$5&lt;0),"",ROUND(($B39-E$5)*'점수 계산기'!$C$21+E$5*'점수 계산기'!$C$22+'점수 계산기'!$C$24,0))</f>
        <v>112</v>
      </c>
      <c r="F39" s="271">
        <f>IF(OR($B39-F$5&gt;76, $B39-F$5=75, $B39-F$5=1, $B39-F$5&lt;0),"",ROUND(($B39-F$5)*'점수 계산기'!$C$21+F$5*'점수 계산기'!$C$22+'점수 계산기'!$C$24,0))</f>
        <v>112</v>
      </c>
      <c r="G39" s="271">
        <f>IF(OR($B39-G$5&gt;76, $B39-G$5=75, $B39-G$5=1, $B39-G$5&lt;0),"",ROUND(($B39-G$5)*'점수 계산기'!$C$21+G$5*'점수 계산기'!$C$22+'점수 계산기'!$C$24,0))</f>
        <v>112</v>
      </c>
      <c r="H39" s="271">
        <f>IF(OR($B39-H$5&gt;76, $B39-H$5=75, $B39-H$5=1, $B39-H$5&lt;0),"",ROUND(($B39-H$5)*'점수 계산기'!$C$21+H$5*'점수 계산기'!$C$22+'점수 계산기'!$C$24,0))</f>
        <v>113</v>
      </c>
      <c r="I39" s="271">
        <f>IF(OR($B39-I$5&gt;76, $B39-I$5=75, $B39-I$5=1, $B39-I$5&lt;0),"",ROUND(($B39-I$5)*'점수 계산기'!$C$21+I$5*'점수 계산기'!$C$22+'점수 계산기'!$C$24,0))</f>
        <v>113</v>
      </c>
      <c r="J39" s="271">
        <f>IF(OR($B39-J$5&gt;76, $B39-J$5=75, $B39-J$5=1, $B39-J$5&lt;0),"",ROUND(($B39-J$5)*'점수 계산기'!$C$21+J$5*'점수 계산기'!$C$22+'점수 계산기'!$C$24,0))</f>
        <v>113</v>
      </c>
      <c r="K39" s="271">
        <f>IF(OR($B39-K$5&gt;76, $B39-K$5=75, $B39-K$5=1, $B39-K$5&lt;0),"",ROUND(($B39-K$5)*'점수 계산기'!$C$21+K$5*'점수 계산기'!$C$22+'점수 계산기'!$C$24,0))</f>
        <v>114</v>
      </c>
      <c r="L39" s="271">
        <f>IF(OR($B39-L$5&gt;76, $B39-L$5=75, $B39-L$5=1, $B39-L$5&lt;0),"",ROUND(($B39-L$5)*'점수 계산기'!$C$21+L$5*'점수 계산기'!$C$22+'점수 계산기'!$C$24,0))</f>
        <v>114</v>
      </c>
      <c r="M39" s="271">
        <f>IF(OR($B39-M$5&gt;76, $B39-M$5=75, $B39-M$5=1, $B39-M$5&lt;0),"",ROUND(($B39-M$5)*'점수 계산기'!$C$21+M$5*'점수 계산기'!$C$22+'점수 계산기'!$C$24,0))</f>
        <v>114</v>
      </c>
      <c r="N39" s="271">
        <f>IF(OR($B39-N$5&gt;76, $B39-N$5=75, $B39-N$5=1, $B39-N$5&lt;0),"",ROUND(($B39-N$5)*'점수 계산기'!$C$21+N$5*'점수 계산기'!$C$22+'점수 계산기'!$C$24,0))</f>
        <v>114</v>
      </c>
      <c r="O39" s="271">
        <f>IF(OR($B39-O$5&gt;76, $B39-O$5=75, $B39-O$5=1, $B39-O$5&lt;0),"",ROUND(($B39-O$5)*'점수 계산기'!$C$21+O$5*'점수 계산기'!$C$22+'점수 계산기'!$C$24,0))</f>
        <v>115</v>
      </c>
      <c r="P39" s="271">
        <f>IF(OR($B39-P$5&gt;76, $B39-P$5=75, $B39-P$5=1, $B39-P$5&lt;0),"",ROUND(($B39-P$5)*'점수 계산기'!$C$21+P$5*'점수 계산기'!$C$22+'점수 계산기'!$C$24,0))</f>
        <v>115</v>
      </c>
      <c r="Q39" s="271">
        <f>IF(OR($B39-Q$5&gt;76, $B39-Q$5=75, $B39-Q$5=1, $B39-Q$5&lt;0),"",ROUND(($B39-Q$5)*'점수 계산기'!$C$21+Q$5*'점수 계산기'!$C$22+'점수 계산기'!$C$24,0))</f>
        <v>115</v>
      </c>
      <c r="R39" s="271">
        <f>IF(OR($B39-R$5&gt;76, $B39-R$5=75, $B39-R$5=1, $B39-R$5&lt;0),"",ROUND(($B39-R$5)*'점수 계산기'!$C$21+R$5*'점수 계산기'!$C$22+'점수 계산기'!$C$24,0))</f>
        <v>116</v>
      </c>
      <c r="S39" s="271">
        <f>IF(OR($B39-S$5&gt;76, $B39-S$5=75, $B39-S$5=1, $B39-S$5&lt;0),"",ROUND(($B39-S$5)*'점수 계산기'!$C$21+S$5*'점수 계산기'!$C$22+'점수 계산기'!$C$24,0))</f>
        <v>116</v>
      </c>
      <c r="T39" s="271">
        <f>IF(OR($B39-T$5&gt;76, $B39-T$5=75, $B39-T$5=1, $B39-T$5&lt;0),"",ROUND(($B39-T$5)*'점수 계산기'!$C$21+T$5*'점수 계산기'!$C$22+'점수 계산기'!$C$24,0))</f>
        <v>116</v>
      </c>
      <c r="U39" s="271">
        <f>IF(OR($B39-U$5&gt;76, $B39-U$5=75, $B39-U$5=1, $B39-U$5&lt;0),"",ROUND(($B39-U$5)*'점수 계산기'!$C$21+U$5*'점수 계산기'!$C$22+'점수 계산기'!$C$24,0))</f>
        <v>116</v>
      </c>
      <c r="V39" s="271">
        <f>IF(OR($B39-V$5&gt;76, $B39-V$5=75, $B39-V$5=1, $B39-V$5&lt;0),"",ROUND(($B39-V$5)*'점수 계산기'!$C$21+V$5*'점수 계산기'!$C$22+'점수 계산기'!$C$24,0))</f>
        <v>117</v>
      </c>
      <c r="W39" s="271">
        <f>IF(OR($B39-W$5&gt;76, $B39-W$5=75, $B39-W$5=1, $B39-W$5&lt;0),"",ROUND(($B39-W$5)*'점수 계산기'!$C$21+W$5*'점수 계산기'!$C$22+'점수 계산기'!$C$24,0))</f>
        <v>117</v>
      </c>
      <c r="X39" s="271">
        <f>IF(OR($B39-X$5&gt;76, $B39-X$5=75, $B39-X$5=1, $B39-X$5&lt;0),"",ROUND(($B39-X$5)*'점수 계산기'!$C$21+X$5*'점수 계산기'!$C$22+'점수 계산기'!$C$24,0))</f>
        <v>117</v>
      </c>
      <c r="Y39" s="272">
        <f>IF(OR($B39-Y$5&gt;76, $B39-Y$5=75, $B39-Y$5=1, $B39-Y$5&lt;0),"",ROUND(($B39-Y$5)*'점수 계산기'!$C$21+Y$5*'점수 계산기'!$C$22+'점수 계산기'!$C$24,0))</f>
        <v>118</v>
      </c>
      <c r="Z39" s="184"/>
      <c r="AA39" s="208"/>
    </row>
    <row r="40" spans="1:27" s="216" customFormat="1" ht="21" customHeight="1" x14ac:dyDescent="0.45">
      <c r="A40" s="208"/>
      <c r="B40" s="283">
        <v>66</v>
      </c>
      <c r="C40" s="271">
        <f>IF(OR($B40-C$5&gt;76, $B40-C$5=75, $B40-C$5=1, $B40-C$5&lt;0),"",ROUND(($B40-C$5)*'점수 계산기'!$C$21+C$5*'점수 계산기'!$C$22+'점수 계산기'!$C$24,0))</f>
        <v>110</v>
      </c>
      <c r="D40" s="271">
        <f>IF(OR($B40-D$5&gt;76, $B40-D$5=75, $B40-D$5=1, $B40-D$5&lt;0),"",ROUND(($B40-D$5)*'점수 계산기'!$C$21+D$5*'점수 계산기'!$C$22+'점수 계산기'!$C$24,0))</f>
        <v>111</v>
      </c>
      <c r="E40" s="271">
        <f>IF(OR($B40-E$5&gt;76, $B40-E$5=75, $B40-E$5=1, $B40-E$5&lt;0),"",ROUND(($B40-E$5)*'점수 계산기'!$C$21+E$5*'점수 계산기'!$C$22+'점수 계산기'!$C$24,0))</f>
        <v>111</v>
      </c>
      <c r="F40" s="271">
        <f>IF(OR($B40-F$5&gt;76, $B40-F$5=75, $B40-F$5=1, $B40-F$5&lt;0),"",ROUND(($B40-F$5)*'점수 계산기'!$C$21+F$5*'점수 계산기'!$C$22+'점수 계산기'!$C$24,0))</f>
        <v>111</v>
      </c>
      <c r="G40" s="271">
        <f>IF(OR($B40-G$5&gt;76, $B40-G$5=75, $B40-G$5=1, $B40-G$5&lt;0),"",ROUND(($B40-G$5)*'점수 계산기'!$C$21+G$5*'점수 계산기'!$C$22+'점수 계산기'!$C$24,0))</f>
        <v>111</v>
      </c>
      <c r="H40" s="271">
        <f>IF(OR($B40-H$5&gt;76, $B40-H$5=75, $B40-H$5=1, $B40-H$5&lt;0),"",ROUND(($B40-H$5)*'점수 계산기'!$C$21+H$5*'점수 계산기'!$C$22+'점수 계산기'!$C$24,0))</f>
        <v>112</v>
      </c>
      <c r="I40" s="271">
        <f>IF(OR($B40-I$5&gt;76, $B40-I$5=75, $B40-I$5=1, $B40-I$5&lt;0),"",ROUND(($B40-I$5)*'점수 계산기'!$C$21+I$5*'점수 계산기'!$C$22+'점수 계산기'!$C$24,0))</f>
        <v>112</v>
      </c>
      <c r="J40" s="271">
        <f>IF(OR($B40-J$5&gt;76, $B40-J$5=75, $B40-J$5=1, $B40-J$5&lt;0),"",ROUND(($B40-J$5)*'점수 계산기'!$C$21+J$5*'점수 계산기'!$C$22+'점수 계산기'!$C$24,0))</f>
        <v>112</v>
      </c>
      <c r="K40" s="271">
        <f>IF(OR($B40-K$5&gt;76, $B40-K$5=75, $B40-K$5=1, $B40-K$5&lt;0),"",ROUND(($B40-K$5)*'점수 계산기'!$C$21+K$5*'점수 계산기'!$C$22+'점수 계산기'!$C$24,0))</f>
        <v>113</v>
      </c>
      <c r="L40" s="271">
        <f>IF(OR($B40-L$5&gt;76, $B40-L$5=75, $B40-L$5=1, $B40-L$5&lt;0),"",ROUND(($B40-L$5)*'점수 계산기'!$C$21+L$5*'점수 계산기'!$C$22+'점수 계산기'!$C$24,0))</f>
        <v>113</v>
      </c>
      <c r="M40" s="271">
        <f>IF(OR($B40-M$5&gt;76, $B40-M$5=75, $B40-M$5=1, $B40-M$5&lt;0),"",ROUND(($B40-M$5)*'점수 계산기'!$C$21+M$5*'점수 계산기'!$C$22+'점수 계산기'!$C$24,0))</f>
        <v>113</v>
      </c>
      <c r="N40" s="271">
        <f>IF(OR($B40-N$5&gt;76, $B40-N$5=75, $B40-N$5=1, $B40-N$5&lt;0),"",ROUND(($B40-N$5)*'점수 계산기'!$C$21+N$5*'점수 계산기'!$C$22+'점수 계산기'!$C$24,0))</f>
        <v>113</v>
      </c>
      <c r="O40" s="271">
        <f>IF(OR($B40-O$5&gt;76, $B40-O$5=75, $B40-O$5=1, $B40-O$5&lt;0),"",ROUND(($B40-O$5)*'점수 계산기'!$C$21+O$5*'점수 계산기'!$C$22+'점수 계산기'!$C$24,0))</f>
        <v>114</v>
      </c>
      <c r="P40" s="271">
        <f>IF(OR($B40-P$5&gt;76, $B40-P$5=75, $B40-P$5=1, $B40-P$5&lt;0),"",ROUND(($B40-P$5)*'점수 계산기'!$C$21+P$5*'점수 계산기'!$C$22+'점수 계산기'!$C$24,0))</f>
        <v>114</v>
      </c>
      <c r="Q40" s="271">
        <f>IF(OR($B40-Q$5&gt;76, $B40-Q$5=75, $B40-Q$5=1, $B40-Q$5&lt;0),"",ROUND(($B40-Q$5)*'점수 계산기'!$C$21+Q$5*'점수 계산기'!$C$22+'점수 계산기'!$C$24,0))</f>
        <v>114</v>
      </c>
      <c r="R40" s="271">
        <f>IF(OR($B40-R$5&gt;76, $B40-R$5=75, $B40-R$5=1, $B40-R$5&lt;0),"",ROUND(($B40-R$5)*'점수 계산기'!$C$21+R$5*'점수 계산기'!$C$22+'점수 계산기'!$C$24,0))</f>
        <v>115</v>
      </c>
      <c r="S40" s="271">
        <f>IF(OR($B40-S$5&gt;76, $B40-S$5=75, $B40-S$5=1, $B40-S$5&lt;0),"",ROUND(($B40-S$5)*'점수 계산기'!$C$21+S$5*'점수 계산기'!$C$22+'점수 계산기'!$C$24,0))</f>
        <v>115</v>
      </c>
      <c r="T40" s="271">
        <f>IF(OR($B40-T$5&gt;76, $B40-T$5=75, $B40-T$5=1, $B40-T$5&lt;0),"",ROUND(($B40-T$5)*'점수 계산기'!$C$21+T$5*'점수 계산기'!$C$22+'점수 계산기'!$C$24,0))</f>
        <v>115</v>
      </c>
      <c r="U40" s="271">
        <f>IF(OR($B40-U$5&gt;76, $B40-U$5=75, $B40-U$5=1, $B40-U$5&lt;0),"",ROUND(($B40-U$5)*'점수 계산기'!$C$21+U$5*'점수 계산기'!$C$22+'점수 계산기'!$C$24,0))</f>
        <v>115</v>
      </c>
      <c r="V40" s="271">
        <f>IF(OR($B40-V$5&gt;76, $B40-V$5=75, $B40-V$5=1, $B40-V$5&lt;0),"",ROUND(($B40-V$5)*'점수 계산기'!$C$21+V$5*'점수 계산기'!$C$22+'점수 계산기'!$C$24,0))</f>
        <v>116</v>
      </c>
      <c r="W40" s="271">
        <f>IF(OR($B40-W$5&gt;76, $B40-W$5=75, $B40-W$5=1, $B40-W$5&lt;0),"",ROUND(($B40-W$5)*'점수 계산기'!$C$21+W$5*'점수 계산기'!$C$22+'점수 계산기'!$C$24,0))</f>
        <v>116</v>
      </c>
      <c r="X40" s="271">
        <f>IF(OR($B40-X$5&gt;76, $B40-X$5=75, $B40-X$5=1, $B40-X$5&lt;0),"",ROUND(($B40-X$5)*'점수 계산기'!$C$21+X$5*'점수 계산기'!$C$22+'점수 계산기'!$C$24,0))</f>
        <v>116</v>
      </c>
      <c r="Y40" s="272">
        <f>IF(OR($B40-Y$5&gt;76, $B40-Y$5=75, $B40-Y$5=1, $B40-Y$5&lt;0),"",ROUND(($B40-Y$5)*'점수 계산기'!$C$21+Y$5*'점수 계산기'!$C$22+'점수 계산기'!$C$24,0))</f>
        <v>117</v>
      </c>
      <c r="Z40" s="184"/>
      <c r="AA40" s="208"/>
    </row>
    <row r="41" spans="1:27" s="216" customFormat="1" ht="21" customHeight="1" x14ac:dyDescent="0.45">
      <c r="A41" s="208"/>
      <c r="B41" s="283">
        <v>65</v>
      </c>
      <c r="C41" s="271">
        <f>IF(OR($B41-C$5&gt;76, $B41-C$5=75, $B41-C$5=1, $B41-C$5&lt;0),"",ROUND(($B41-C$5)*'점수 계산기'!$C$21+C$5*'점수 계산기'!$C$22+'점수 계산기'!$C$24,0))</f>
        <v>109</v>
      </c>
      <c r="D41" s="271">
        <f>IF(OR($B41-D$5&gt;76, $B41-D$5=75, $B41-D$5=1, $B41-D$5&lt;0),"",ROUND(($B41-D$5)*'점수 계산기'!$C$21+D$5*'점수 계산기'!$C$22+'점수 계산기'!$C$24,0))</f>
        <v>109</v>
      </c>
      <c r="E41" s="271">
        <f>IF(OR($B41-E$5&gt;76, $B41-E$5=75, $B41-E$5=1, $B41-E$5&lt;0),"",ROUND(($B41-E$5)*'점수 계산기'!$C$21+E$5*'점수 계산기'!$C$22+'점수 계산기'!$C$24,0))</f>
        <v>110</v>
      </c>
      <c r="F41" s="271">
        <f>IF(OR($B41-F$5&gt;76, $B41-F$5=75, $B41-F$5=1, $B41-F$5&lt;0),"",ROUND(($B41-F$5)*'점수 계산기'!$C$21+F$5*'점수 계산기'!$C$22+'점수 계산기'!$C$24,0))</f>
        <v>110</v>
      </c>
      <c r="G41" s="271">
        <f>IF(OR($B41-G$5&gt;76, $B41-G$5=75, $B41-G$5=1, $B41-G$5&lt;0),"",ROUND(($B41-G$5)*'점수 계산기'!$C$21+G$5*'점수 계산기'!$C$22+'점수 계산기'!$C$24,0))</f>
        <v>110</v>
      </c>
      <c r="H41" s="271">
        <f>IF(OR($B41-H$5&gt;76, $B41-H$5=75, $B41-H$5=1, $B41-H$5&lt;0),"",ROUND(($B41-H$5)*'점수 계산기'!$C$21+H$5*'점수 계산기'!$C$22+'점수 계산기'!$C$24,0))</f>
        <v>111</v>
      </c>
      <c r="I41" s="271">
        <f>IF(OR($B41-I$5&gt;76, $B41-I$5=75, $B41-I$5=1, $B41-I$5&lt;0),"",ROUND(($B41-I$5)*'점수 계산기'!$C$21+I$5*'점수 계산기'!$C$22+'점수 계산기'!$C$24,0))</f>
        <v>111</v>
      </c>
      <c r="J41" s="271">
        <f>IF(OR($B41-J$5&gt;76, $B41-J$5=75, $B41-J$5=1, $B41-J$5&lt;0),"",ROUND(($B41-J$5)*'점수 계산기'!$C$21+J$5*'점수 계산기'!$C$22+'점수 계산기'!$C$24,0))</f>
        <v>111</v>
      </c>
      <c r="K41" s="271">
        <f>IF(OR($B41-K$5&gt;76, $B41-K$5=75, $B41-K$5=1, $B41-K$5&lt;0),"",ROUND(($B41-K$5)*'점수 계산기'!$C$21+K$5*'점수 계산기'!$C$22+'점수 계산기'!$C$24,0))</f>
        <v>112</v>
      </c>
      <c r="L41" s="271">
        <f>IF(OR($B41-L$5&gt;76, $B41-L$5=75, $B41-L$5=1, $B41-L$5&lt;0),"",ROUND(($B41-L$5)*'점수 계산기'!$C$21+L$5*'점수 계산기'!$C$22+'점수 계산기'!$C$24,0))</f>
        <v>112</v>
      </c>
      <c r="M41" s="271">
        <f>IF(OR($B41-M$5&gt;76, $B41-M$5=75, $B41-M$5=1, $B41-M$5&lt;0),"",ROUND(($B41-M$5)*'점수 계산기'!$C$21+M$5*'점수 계산기'!$C$22+'점수 계산기'!$C$24,0))</f>
        <v>112</v>
      </c>
      <c r="N41" s="271">
        <f>IF(OR($B41-N$5&gt;76, $B41-N$5=75, $B41-N$5=1, $B41-N$5&lt;0),"",ROUND(($B41-N$5)*'점수 계산기'!$C$21+N$5*'점수 계산기'!$C$22+'점수 계산기'!$C$24,0))</f>
        <v>112</v>
      </c>
      <c r="O41" s="271">
        <f>IF(OR($B41-O$5&gt;76, $B41-O$5=75, $B41-O$5=1, $B41-O$5&lt;0),"",ROUND(($B41-O$5)*'점수 계산기'!$C$21+O$5*'점수 계산기'!$C$22+'점수 계산기'!$C$24,0))</f>
        <v>113</v>
      </c>
      <c r="P41" s="271">
        <f>IF(OR($B41-P$5&gt;76, $B41-P$5=75, $B41-P$5=1, $B41-P$5&lt;0),"",ROUND(($B41-P$5)*'점수 계산기'!$C$21+P$5*'점수 계산기'!$C$22+'점수 계산기'!$C$24,0))</f>
        <v>113</v>
      </c>
      <c r="Q41" s="271">
        <f>IF(OR($B41-Q$5&gt;76, $B41-Q$5=75, $B41-Q$5=1, $B41-Q$5&lt;0),"",ROUND(($B41-Q$5)*'점수 계산기'!$C$21+Q$5*'점수 계산기'!$C$22+'점수 계산기'!$C$24,0))</f>
        <v>113</v>
      </c>
      <c r="R41" s="271">
        <f>IF(OR($B41-R$5&gt;76, $B41-R$5=75, $B41-R$5=1, $B41-R$5&lt;0),"",ROUND(($B41-R$5)*'점수 계산기'!$C$21+R$5*'점수 계산기'!$C$22+'점수 계산기'!$C$24,0))</f>
        <v>114</v>
      </c>
      <c r="S41" s="271">
        <f>IF(OR($B41-S$5&gt;76, $B41-S$5=75, $B41-S$5=1, $B41-S$5&lt;0),"",ROUND(($B41-S$5)*'점수 계산기'!$C$21+S$5*'점수 계산기'!$C$22+'점수 계산기'!$C$24,0))</f>
        <v>114</v>
      </c>
      <c r="T41" s="271">
        <f>IF(OR($B41-T$5&gt;76, $B41-T$5=75, $B41-T$5=1, $B41-T$5&lt;0),"",ROUND(($B41-T$5)*'점수 계산기'!$C$21+T$5*'점수 계산기'!$C$22+'점수 계산기'!$C$24,0))</f>
        <v>114</v>
      </c>
      <c r="U41" s="271">
        <f>IF(OR($B41-U$5&gt;76, $B41-U$5=75, $B41-U$5=1, $B41-U$5&lt;0),"",ROUND(($B41-U$5)*'점수 계산기'!$C$21+U$5*'점수 계산기'!$C$22+'점수 계산기'!$C$24,0))</f>
        <v>114</v>
      </c>
      <c r="V41" s="271">
        <f>IF(OR($B41-V$5&gt;76, $B41-V$5=75, $B41-V$5=1, $B41-V$5&lt;0),"",ROUND(($B41-V$5)*'점수 계산기'!$C$21+V$5*'점수 계산기'!$C$22+'점수 계산기'!$C$24,0))</f>
        <v>115</v>
      </c>
      <c r="W41" s="271">
        <f>IF(OR($B41-W$5&gt;76, $B41-W$5=75, $B41-W$5=1, $B41-W$5&lt;0),"",ROUND(($B41-W$5)*'점수 계산기'!$C$21+W$5*'점수 계산기'!$C$22+'점수 계산기'!$C$24,0))</f>
        <v>115</v>
      </c>
      <c r="X41" s="271">
        <f>IF(OR($B41-X$5&gt;76, $B41-X$5=75, $B41-X$5=1, $B41-X$5&lt;0),"",ROUND(($B41-X$5)*'점수 계산기'!$C$21+X$5*'점수 계산기'!$C$22+'점수 계산기'!$C$24,0))</f>
        <v>115</v>
      </c>
      <c r="Y41" s="272">
        <f>IF(OR($B41-Y$5&gt;76, $B41-Y$5=75, $B41-Y$5=1, $B41-Y$5&lt;0),"",ROUND(($B41-Y$5)*'점수 계산기'!$C$21+Y$5*'점수 계산기'!$C$22+'점수 계산기'!$C$24,0))</f>
        <v>116</v>
      </c>
      <c r="Z41" s="184"/>
      <c r="AA41" s="208"/>
    </row>
    <row r="42" spans="1:27" s="216" customFormat="1" ht="21" customHeight="1" x14ac:dyDescent="0.45">
      <c r="A42" s="208"/>
      <c r="B42" s="284">
        <v>64</v>
      </c>
      <c r="C42" s="274">
        <f>IF(OR($B42-C$5&gt;76, $B42-C$5=75, $B42-C$5=1, $B42-C$5&lt;0),"",ROUND(($B42-C$5)*'점수 계산기'!$C$21+C$5*'점수 계산기'!$C$22+'점수 계산기'!$C$24,0))</f>
        <v>108</v>
      </c>
      <c r="D42" s="274">
        <f>IF(OR($B42-D$5&gt;76, $B42-D$5=75, $B42-D$5=1, $B42-D$5&lt;0),"",ROUND(($B42-D$5)*'점수 계산기'!$C$21+D$5*'점수 계산기'!$C$22+'점수 계산기'!$C$24,0))</f>
        <v>108</v>
      </c>
      <c r="E42" s="274">
        <f>IF(OR($B42-E$5&gt;76, $B42-E$5=75, $B42-E$5=1, $B42-E$5&lt;0),"",ROUND(($B42-E$5)*'점수 계산기'!$C$21+E$5*'점수 계산기'!$C$22+'점수 계산기'!$C$24,0))</f>
        <v>109</v>
      </c>
      <c r="F42" s="274">
        <f>IF(OR($B42-F$5&gt;76, $B42-F$5=75, $B42-F$5=1, $B42-F$5&lt;0),"",ROUND(($B42-F$5)*'점수 계산기'!$C$21+F$5*'점수 계산기'!$C$22+'점수 계산기'!$C$24,0))</f>
        <v>109</v>
      </c>
      <c r="G42" s="274">
        <f>IF(OR($B42-G$5&gt;76, $B42-G$5=75, $B42-G$5=1, $B42-G$5&lt;0),"",ROUND(($B42-G$5)*'점수 계산기'!$C$21+G$5*'점수 계산기'!$C$22+'점수 계산기'!$C$24,0))</f>
        <v>109</v>
      </c>
      <c r="H42" s="274">
        <f>IF(OR($B42-H$5&gt;76, $B42-H$5=75, $B42-H$5=1, $B42-H$5&lt;0),"",ROUND(($B42-H$5)*'점수 계산기'!$C$21+H$5*'점수 계산기'!$C$22+'점수 계산기'!$C$24,0))</f>
        <v>110</v>
      </c>
      <c r="I42" s="274">
        <f>IF(OR($B42-I$5&gt;76, $B42-I$5=75, $B42-I$5=1, $B42-I$5&lt;0),"",ROUND(($B42-I$5)*'점수 계산기'!$C$21+I$5*'점수 계산기'!$C$22+'점수 계산기'!$C$24,0))</f>
        <v>110</v>
      </c>
      <c r="J42" s="274">
        <f>IF(OR($B42-J$5&gt;76, $B42-J$5=75, $B42-J$5=1, $B42-J$5&lt;0),"",ROUND(($B42-J$5)*'점수 계산기'!$C$21+J$5*'점수 계산기'!$C$22+'점수 계산기'!$C$24,0))</f>
        <v>110</v>
      </c>
      <c r="K42" s="274">
        <f>IF(OR($B42-K$5&gt;76, $B42-K$5=75, $B42-K$5=1, $B42-K$5&lt;0),"",ROUND(($B42-K$5)*'점수 계산기'!$C$21+K$5*'점수 계산기'!$C$22+'점수 계산기'!$C$24,0))</f>
        <v>110</v>
      </c>
      <c r="L42" s="274">
        <f>IF(OR($B42-L$5&gt;76, $B42-L$5=75, $B42-L$5=1, $B42-L$5&lt;0),"",ROUND(($B42-L$5)*'점수 계산기'!$C$21+L$5*'점수 계산기'!$C$22+'점수 계산기'!$C$24,0))</f>
        <v>111</v>
      </c>
      <c r="M42" s="274">
        <f>IF(OR($B42-M$5&gt;76, $B42-M$5=75, $B42-M$5=1, $B42-M$5&lt;0),"",ROUND(($B42-M$5)*'점수 계산기'!$C$21+M$5*'점수 계산기'!$C$22+'점수 계산기'!$C$24,0))</f>
        <v>111</v>
      </c>
      <c r="N42" s="274">
        <f>IF(OR($B42-N$5&gt;76, $B42-N$5=75, $B42-N$5=1, $B42-N$5&lt;0),"",ROUND(($B42-N$5)*'점수 계산기'!$C$21+N$5*'점수 계산기'!$C$22+'점수 계산기'!$C$24,0))</f>
        <v>111</v>
      </c>
      <c r="O42" s="274">
        <f>IF(OR($B42-O$5&gt;76, $B42-O$5=75, $B42-O$5=1, $B42-O$5&lt;0),"",ROUND(($B42-O$5)*'점수 계산기'!$C$21+O$5*'점수 계산기'!$C$22+'점수 계산기'!$C$24,0))</f>
        <v>112</v>
      </c>
      <c r="P42" s="274">
        <f>IF(OR($B42-P$5&gt;76, $B42-P$5=75, $B42-P$5=1, $B42-P$5&lt;0),"",ROUND(($B42-P$5)*'점수 계산기'!$C$21+P$5*'점수 계산기'!$C$22+'점수 계산기'!$C$24,0))</f>
        <v>112</v>
      </c>
      <c r="Q42" s="274">
        <f>IF(OR($B42-Q$5&gt;76, $B42-Q$5=75, $B42-Q$5=1, $B42-Q$5&lt;0),"",ROUND(($B42-Q$5)*'점수 계산기'!$C$21+Q$5*'점수 계산기'!$C$22+'점수 계산기'!$C$24,0))</f>
        <v>112</v>
      </c>
      <c r="R42" s="274">
        <f>IF(OR($B42-R$5&gt;76, $B42-R$5=75, $B42-R$5=1, $B42-R$5&lt;0),"",ROUND(($B42-R$5)*'점수 계산기'!$C$21+R$5*'점수 계산기'!$C$22+'점수 계산기'!$C$24,0))</f>
        <v>112</v>
      </c>
      <c r="S42" s="274">
        <f>IF(OR($B42-S$5&gt;76, $B42-S$5=75, $B42-S$5=1, $B42-S$5&lt;0),"",ROUND(($B42-S$5)*'점수 계산기'!$C$21+S$5*'점수 계산기'!$C$22+'점수 계산기'!$C$24,0))</f>
        <v>113</v>
      </c>
      <c r="T42" s="274">
        <f>IF(OR($B42-T$5&gt;76, $B42-T$5=75, $B42-T$5=1, $B42-T$5&lt;0),"",ROUND(($B42-T$5)*'점수 계산기'!$C$21+T$5*'점수 계산기'!$C$22+'점수 계산기'!$C$24,0))</f>
        <v>113</v>
      </c>
      <c r="U42" s="274">
        <f>IF(OR($B42-U$5&gt;76, $B42-U$5=75, $B42-U$5=1, $B42-U$5&lt;0),"",ROUND(($B42-U$5)*'점수 계산기'!$C$21+U$5*'점수 계산기'!$C$22+'점수 계산기'!$C$24,0))</f>
        <v>113</v>
      </c>
      <c r="V42" s="274">
        <f>IF(OR($B42-V$5&gt;76, $B42-V$5=75, $B42-V$5=1, $B42-V$5&lt;0),"",ROUND(($B42-V$5)*'점수 계산기'!$C$21+V$5*'점수 계산기'!$C$22+'점수 계산기'!$C$24,0))</f>
        <v>114</v>
      </c>
      <c r="W42" s="274">
        <f>IF(OR($B42-W$5&gt;76, $B42-W$5=75, $B42-W$5=1, $B42-W$5&lt;0),"",ROUND(($B42-W$5)*'점수 계산기'!$C$21+W$5*'점수 계산기'!$C$22+'점수 계산기'!$C$24,0))</f>
        <v>114</v>
      </c>
      <c r="X42" s="274">
        <f>IF(OR($B42-X$5&gt;76, $B42-X$5=75, $B42-X$5=1, $B42-X$5&lt;0),"",ROUND(($B42-X$5)*'점수 계산기'!$C$21+X$5*'점수 계산기'!$C$22+'점수 계산기'!$C$24,0))</f>
        <v>114</v>
      </c>
      <c r="Y42" s="275">
        <f>IF(OR($B42-Y$5&gt;76, $B42-Y$5=75, $B42-Y$5=1, $B42-Y$5&lt;0),"",ROUND(($B42-Y$5)*'점수 계산기'!$C$21+Y$5*'점수 계산기'!$C$22+'점수 계산기'!$C$24,0))</f>
        <v>115</v>
      </c>
      <c r="Z42" s="184"/>
      <c r="AA42" s="208"/>
    </row>
    <row r="43" spans="1:27" s="216" customFormat="1" ht="21" customHeight="1" x14ac:dyDescent="0.45">
      <c r="A43" s="208"/>
      <c r="B43" s="284">
        <v>63</v>
      </c>
      <c r="C43" s="274">
        <f>IF(OR($B43-C$5&gt;76, $B43-C$5=75, $B43-C$5=1, $B43-C$5&lt;0),"",ROUND(($B43-C$5)*'점수 계산기'!$C$21+C$5*'점수 계산기'!$C$22+'점수 계산기'!$C$24,0))</f>
        <v>107</v>
      </c>
      <c r="D43" s="274">
        <f>IF(OR($B43-D$5&gt;76, $B43-D$5=75, $B43-D$5=1, $B43-D$5&lt;0),"",ROUND(($B43-D$5)*'점수 계산기'!$C$21+D$5*'점수 계산기'!$C$22+'점수 계산기'!$C$24,0))</f>
        <v>107</v>
      </c>
      <c r="E43" s="274">
        <f>IF(OR($B43-E$5&gt;76, $B43-E$5=75, $B43-E$5=1, $B43-E$5&lt;0),"",ROUND(($B43-E$5)*'점수 계산기'!$C$21+E$5*'점수 계산기'!$C$22+'점수 계산기'!$C$24,0))</f>
        <v>108</v>
      </c>
      <c r="F43" s="274">
        <f>IF(OR($B43-F$5&gt;76, $B43-F$5=75, $B43-F$5=1, $B43-F$5&lt;0),"",ROUND(($B43-F$5)*'점수 계산기'!$C$21+F$5*'점수 계산기'!$C$22+'점수 계산기'!$C$24,0))</f>
        <v>108</v>
      </c>
      <c r="G43" s="274">
        <f>IF(OR($B43-G$5&gt;76, $B43-G$5=75, $B43-G$5=1, $B43-G$5&lt;0),"",ROUND(($B43-G$5)*'점수 계산기'!$C$21+G$5*'점수 계산기'!$C$22+'점수 계산기'!$C$24,0))</f>
        <v>108</v>
      </c>
      <c r="H43" s="274">
        <f>IF(OR($B43-H$5&gt;76, $B43-H$5=75, $B43-H$5=1, $B43-H$5&lt;0),"",ROUND(($B43-H$5)*'점수 계산기'!$C$21+H$5*'점수 계산기'!$C$22+'점수 계산기'!$C$24,0))</f>
        <v>109</v>
      </c>
      <c r="I43" s="274">
        <f>IF(OR($B43-I$5&gt;76, $B43-I$5=75, $B43-I$5=1, $B43-I$5&lt;0),"",ROUND(($B43-I$5)*'점수 계산기'!$C$21+I$5*'점수 계산기'!$C$22+'점수 계산기'!$C$24,0))</f>
        <v>109</v>
      </c>
      <c r="J43" s="274">
        <f>IF(OR($B43-J$5&gt;76, $B43-J$5=75, $B43-J$5=1, $B43-J$5&lt;0),"",ROUND(($B43-J$5)*'점수 계산기'!$C$21+J$5*'점수 계산기'!$C$22+'점수 계산기'!$C$24,0))</f>
        <v>109</v>
      </c>
      <c r="K43" s="274">
        <f>IF(OR($B43-K$5&gt;76, $B43-K$5=75, $B43-K$5=1, $B43-K$5&lt;0),"",ROUND(($B43-K$5)*'점수 계산기'!$C$21+K$5*'점수 계산기'!$C$22+'점수 계산기'!$C$24,0))</f>
        <v>109</v>
      </c>
      <c r="L43" s="274">
        <f>IF(OR($B43-L$5&gt;76, $B43-L$5=75, $B43-L$5=1, $B43-L$5&lt;0),"",ROUND(($B43-L$5)*'점수 계산기'!$C$21+L$5*'점수 계산기'!$C$22+'점수 계산기'!$C$24,0))</f>
        <v>110</v>
      </c>
      <c r="M43" s="274">
        <f>IF(OR($B43-M$5&gt;76, $B43-M$5=75, $B43-M$5=1, $B43-M$5&lt;0),"",ROUND(($B43-M$5)*'점수 계산기'!$C$21+M$5*'점수 계산기'!$C$22+'점수 계산기'!$C$24,0))</f>
        <v>110</v>
      </c>
      <c r="N43" s="274">
        <f>IF(OR($B43-N$5&gt;76, $B43-N$5=75, $B43-N$5=1, $B43-N$5&lt;0),"",ROUND(($B43-N$5)*'점수 계산기'!$C$21+N$5*'점수 계산기'!$C$22+'점수 계산기'!$C$24,0))</f>
        <v>110</v>
      </c>
      <c r="O43" s="274">
        <f>IF(OR($B43-O$5&gt;76, $B43-O$5=75, $B43-O$5=1, $B43-O$5&lt;0),"",ROUND(($B43-O$5)*'점수 계산기'!$C$21+O$5*'점수 계산기'!$C$22+'점수 계산기'!$C$24,0))</f>
        <v>111</v>
      </c>
      <c r="P43" s="274">
        <f>IF(OR($B43-P$5&gt;76, $B43-P$5=75, $B43-P$5=1, $B43-P$5&lt;0),"",ROUND(($B43-P$5)*'점수 계산기'!$C$21+P$5*'점수 계산기'!$C$22+'점수 계산기'!$C$24,0))</f>
        <v>111</v>
      </c>
      <c r="Q43" s="274">
        <f>IF(OR($B43-Q$5&gt;76, $B43-Q$5=75, $B43-Q$5=1, $B43-Q$5&lt;0),"",ROUND(($B43-Q$5)*'점수 계산기'!$C$21+Q$5*'점수 계산기'!$C$22+'점수 계산기'!$C$24,0))</f>
        <v>111</v>
      </c>
      <c r="R43" s="274">
        <f>IF(OR($B43-R$5&gt;76, $B43-R$5=75, $B43-R$5=1, $B43-R$5&lt;0),"",ROUND(($B43-R$5)*'점수 계산기'!$C$21+R$5*'점수 계산기'!$C$22+'점수 계산기'!$C$24,0))</f>
        <v>111</v>
      </c>
      <c r="S43" s="274">
        <f>IF(OR($B43-S$5&gt;76, $B43-S$5=75, $B43-S$5=1, $B43-S$5&lt;0),"",ROUND(($B43-S$5)*'점수 계산기'!$C$21+S$5*'점수 계산기'!$C$22+'점수 계산기'!$C$24,0))</f>
        <v>112</v>
      </c>
      <c r="T43" s="274">
        <f>IF(OR($B43-T$5&gt;76, $B43-T$5=75, $B43-T$5=1, $B43-T$5&lt;0),"",ROUND(($B43-T$5)*'점수 계산기'!$C$21+T$5*'점수 계산기'!$C$22+'점수 계산기'!$C$24,0))</f>
        <v>112</v>
      </c>
      <c r="U43" s="274">
        <f>IF(OR($B43-U$5&gt;76, $B43-U$5=75, $B43-U$5=1, $B43-U$5&lt;0),"",ROUND(($B43-U$5)*'점수 계산기'!$C$21+U$5*'점수 계산기'!$C$22+'점수 계산기'!$C$24,0))</f>
        <v>112</v>
      </c>
      <c r="V43" s="274">
        <f>IF(OR($B43-V$5&gt;76, $B43-V$5=75, $B43-V$5=1, $B43-V$5&lt;0),"",ROUND(($B43-V$5)*'점수 계산기'!$C$21+V$5*'점수 계산기'!$C$22+'점수 계산기'!$C$24,0))</f>
        <v>113</v>
      </c>
      <c r="W43" s="274">
        <f>IF(OR($B43-W$5&gt;76, $B43-W$5=75, $B43-W$5=1, $B43-W$5&lt;0),"",ROUND(($B43-W$5)*'점수 계산기'!$C$21+W$5*'점수 계산기'!$C$22+'점수 계산기'!$C$24,0))</f>
        <v>113</v>
      </c>
      <c r="X43" s="274">
        <f>IF(OR($B43-X$5&gt;76, $B43-X$5=75, $B43-X$5=1, $B43-X$5&lt;0),"",ROUND(($B43-X$5)*'점수 계산기'!$C$21+X$5*'점수 계산기'!$C$22+'점수 계산기'!$C$24,0))</f>
        <v>113</v>
      </c>
      <c r="Y43" s="275">
        <f>IF(OR($B43-Y$5&gt;76, $B43-Y$5=75, $B43-Y$5=1, $B43-Y$5&lt;0),"",ROUND(($B43-Y$5)*'점수 계산기'!$C$21+Y$5*'점수 계산기'!$C$22+'점수 계산기'!$C$24,0))</f>
        <v>114</v>
      </c>
      <c r="Z43" s="184"/>
      <c r="AA43" s="208"/>
    </row>
    <row r="44" spans="1:27" s="216" customFormat="1" ht="21" customHeight="1" x14ac:dyDescent="0.45">
      <c r="A44" s="208"/>
      <c r="B44" s="284">
        <v>62</v>
      </c>
      <c r="C44" s="274">
        <f>IF(OR($B44-C$5&gt;76, $B44-C$5=75, $B44-C$5=1, $B44-C$5&lt;0),"",ROUND(($B44-C$5)*'점수 계산기'!$C$21+C$5*'점수 계산기'!$C$22+'점수 계산기'!$C$24,0))</f>
        <v>106</v>
      </c>
      <c r="D44" s="274">
        <f>IF(OR($B44-D$5&gt;76, $B44-D$5=75, $B44-D$5=1, $B44-D$5&lt;0),"",ROUND(($B44-D$5)*'점수 계산기'!$C$21+D$5*'점수 계산기'!$C$22+'점수 계산기'!$C$24,0))</f>
        <v>106</v>
      </c>
      <c r="E44" s="274">
        <f>IF(OR($B44-E$5&gt;76, $B44-E$5=75, $B44-E$5=1, $B44-E$5&lt;0),"",ROUND(($B44-E$5)*'점수 계산기'!$C$21+E$5*'점수 계산기'!$C$22+'점수 계산기'!$C$24,0))</f>
        <v>107</v>
      </c>
      <c r="F44" s="274">
        <f>IF(OR($B44-F$5&gt;76, $B44-F$5=75, $B44-F$5=1, $B44-F$5&lt;0),"",ROUND(($B44-F$5)*'점수 계산기'!$C$21+F$5*'점수 계산기'!$C$22+'점수 계산기'!$C$24,0))</f>
        <v>107</v>
      </c>
      <c r="G44" s="274">
        <f>IF(OR($B44-G$5&gt;76, $B44-G$5=75, $B44-G$5=1, $B44-G$5&lt;0),"",ROUND(($B44-G$5)*'점수 계산기'!$C$21+G$5*'점수 계산기'!$C$22+'점수 계산기'!$C$24,0))</f>
        <v>107</v>
      </c>
      <c r="H44" s="274">
        <f>IF(OR($B44-H$5&gt;76, $B44-H$5=75, $B44-H$5=1, $B44-H$5&lt;0),"",ROUND(($B44-H$5)*'점수 계산기'!$C$21+H$5*'점수 계산기'!$C$22+'점수 계산기'!$C$24,0))</f>
        <v>108</v>
      </c>
      <c r="I44" s="274">
        <f>IF(OR($B44-I$5&gt;76, $B44-I$5=75, $B44-I$5=1, $B44-I$5&lt;0),"",ROUND(($B44-I$5)*'점수 계산기'!$C$21+I$5*'점수 계산기'!$C$22+'점수 계산기'!$C$24,0))</f>
        <v>108</v>
      </c>
      <c r="J44" s="274">
        <f>IF(OR($B44-J$5&gt;76, $B44-J$5=75, $B44-J$5=1, $B44-J$5&lt;0),"",ROUND(($B44-J$5)*'점수 계산기'!$C$21+J$5*'점수 계산기'!$C$22+'점수 계산기'!$C$24,0))</f>
        <v>108</v>
      </c>
      <c r="K44" s="274">
        <f>IF(OR($B44-K$5&gt;76, $B44-K$5=75, $B44-K$5=1, $B44-K$5&lt;0),"",ROUND(($B44-K$5)*'점수 계산기'!$C$21+K$5*'점수 계산기'!$C$22+'점수 계산기'!$C$24,0))</f>
        <v>108</v>
      </c>
      <c r="L44" s="274">
        <f>IF(OR($B44-L$5&gt;76, $B44-L$5=75, $B44-L$5=1, $B44-L$5&lt;0),"",ROUND(($B44-L$5)*'점수 계산기'!$C$21+L$5*'점수 계산기'!$C$22+'점수 계산기'!$C$24,0))</f>
        <v>109</v>
      </c>
      <c r="M44" s="274">
        <f>IF(OR($B44-M$5&gt;76, $B44-M$5=75, $B44-M$5=1, $B44-M$5&lt;0),"",ROUND(($B44-M$5)*'점수 계산기'!$C$21+M$5*'점수 계산기'!$C$22+'점수 계산기'!$C$24,0))</f>
        <v>109</v>
      </c>
      <c r="N44" s="274">
        <f>IF(OR($B44-N$5&gt;76, $B44-N$5=75, $B44-N$5=1, $B44-N$5&lt;0),"",ROUND(($B44-N$5)*'점수 계산기'!$C$21+N$5*'점수 계산기'!$C$22+'점수 계산기'!$C$24,0))</f>
        <v>109</v>
      </c>
      <c r="O44" s="274">
        <f>IF(OR($B44-O$5&gt;76, $B44-O$5=75, $B44-O$5=1, $B44-O$5&lt;0),"",ROUND(($B44-O$5)*'점수 계산기'!$C$21+O$5*'점수 계산기'!$C$22+'점수 계산기'!$C$24,0))</f>
        <v>110</v>
      </c>
      <c r="P44" s="274">
        <f>IF(OR($B44-P$5&gt;76, $B44-P$5=75, $B44-P$5=1, $B44-P$5&lt;0),"",ROUND(($B44-P$5)*'점수 계산기'!$C$21+P$5*'점수 계산기'!$C$22+'점수 계산기'!$C$24,0))</f>
        <v>110</v>
      </c>
      <c r="Q44" s="274">
        <f>IF(OR($B44-Q$5&gt;76, $B44-Q$5=75, $B44-Q$5=1, $B44-Q$5&lt;0),"",ROUND(($B44-Q$5)*'점수 계산기'!$C$21+Q$5*'점수 계산기'!$C$22+'점수 계산기'!$C$24,0))</f>
        <v>110</v>
      </c>
      <c r="R44" s="274">
        <f>IF(OR($B44-R$5&gt;76, $B44-R$5=75, $B44-R$5=1, $B44-R$5&lt;0),"",ROUND(($B44-R$5)*'점수 계산기'!$C$21+R$5*'점수 계산기'!$C$22+'점수 계산기'!$C$24,0))</f>
        <v>110</v>
      </c>
      <c r="S44" s="274">
        <f>IF(OR($B44-S$5&gt;76, $B44-S$5=75, $B44-S$5=1, $B44-S$5&lt;0),"",ROUND(($B44-S$5)*'점수 계산기'!$C$21+S$5*'점수 계산기'!$C$22+'점수 계산기'!$C$24,0))</f>
        <v>111</v>
      </c>
      <c r="T44" s="274">
        <f>IF(OR($B44-T$5&gt;76, $B44-T$5=75, $B44-T$5=1, $B44-T$5&lt;0),"",ROUND(($B44-T$5)*'점수 계산기'!$C$21+T$5*'점수 계산기'!$C$22+'점수 계산기'!$C$24,0))</f>
        <v>111</v>
      </c>
      <c r="U44" s="274">
        <f>IF(OR($B44-U$5&gt;76, $B44-U$5=75, $B44-U$5=1, $B44-U$5&lt;0),"",ROUND(($B44-U$5)*'점수 계산기'!$C$21+U$5*'점수 계산기'!$C$22+'점수 계산기'!$C$24,0))</f>
        <v>111</v>
      </c>
      <c r="V44" s="274">
        <f>IF(OR($B44-V$5&gt;76, $B44-V$5=75, $B44-V$5=1, $B44-V$5&lt;0),"",ROUND(($B44-V$5)*'점수 계산기'!$C$21+V$5*'점수 계산기'!$C$22+'점수 계산기'!$C$24,0))</f>
        <v>112</v>
      </c>
      <c r="W44" s="274">
        <f>IF(OR($B44-W$5&gt;76, $B44-W$5=75, $B44-W$5=1, $B44-W$5&lt;0),"",ROUND(($B44-W$5)*'점수 계산기'!$C$21+W$5*'점수 계산기'!$C$22+'점수 계산기'!$C$24,0))</f>
        <v>112</v>
      </c>
      <c r="X44" s="274">
        <f>IF(OR($B44-X$5&gt;76, $B44-X$5=75, $B44-X$5=1, $B44-X$5&lt;0),"",ROUND(($B44-X$5)*'점수 계산기'!$C$21+X$5*'점수 계산기'!$C$22+'점수 계산기'!$C$24,0))</f>
        <v>112</v>
      </c>
      <c r="Y44" s="275">
        <f>IF(OR($B44-Y$5&gt;76, $B44-Y$5=75, $B44-Y$5=1, $B44-Y$5&lt;0),"",ROUND(($B44-Y$5)*'점수 계산기'!$C$21+Y$5*'점수 계산기'!$C$22+'점수 계산기'!$C$24,0))</f>
        <v>113</v>
      </c>
      <c r="Z44" s="184"/>
      <c r="AA44" s="208"/>
    </row>
    <row r="45" spans="1:27" s="216" customFormat="1" ht="21" customHeight="1" x14ac:dyDescent="0.45">
      <c r="A45" s="208"/>
      <c r="B45" s="284">
        <v>61</v>
      </c>
      <c r="C45" s="274">
        <f>IF(OR($B45-C$5&gt;76, $B45-C$5=75, $B45-C$5=1, $B45-C$5&lt;0),"",ROUND(($B45-C$5)*'점수 계산기'!$C$21+C$5*'점수 계산기'!$C$22+'점수 계산기'!$C$24,0))</f>
        <v>105</v>
      </c>
      <c r="D45" s="274">
        <f>IF(OR($B45-D$5&gt;76, $B45-D$5=75, $B45-D$5=1, $B45-D$5&lt;0),"",ROUND(($B45-D$5)*'점수 계산기'!$C$21+D$5*'점수 계산기'!$C$22+'점수 계산기'!$C$24,0))</f>
        <v>105</v>
      </c>
      <c r="E45" s="274">
        <f>IF(OR($B45-E$5&gt;76, $B45-E$5=75, $B45-E$5=1, $B45-E$5&lt;0),"",ROUND(($B45-E$5)*'점수 계산기'!$C$21+E$5*'점수 계산기'!$C$22+'점수 계산기'!$C$24,0))</f>
        <v>106</v>
      </c>
      <c r="F45" s="274">
        <f>IF(OR($B45-F$5&gt;76, $B45-F$5=75, $B45-F$5=1, $B45-F$5&lt;0),"",ROUND(($B45-F$5)*'점수 계산기'!$C$21+F$5*'점수 계산기'!$C$22+'점수 계산기'!$C$24,0))</f>
        <v>106</v>
      </c>
      <c r="G45" s="274">
        <f>IF(OR($B45-G$5&gt;76, $B45-G$5=75, $B45-G$5=1, $B45-G$5&lt;0),"",ROUND(($B45-G$5)*'점수 계산기'!$C$21+G$5*'점수 계산기'!$C$22+'점수 계산기'!$C$24,0))</f>
        <v>106</v>
      </c>
      <c r="H45" s="274">
        <f>IF(OR($B45-H$5&gt;76, $B45-H$5=75, $B45-H$5=1, $B45-H$5&lt;0),"",ROUND(($B45-H$5)*'점수 계산기'!$C$21+H$5*'점수 계산기'!$C$22+'점수 계산기'!$C$24,0))</f>
        <v>106</v>
      </c>
      <c r="I45" s="274">
        <f>IF(OR($B45-I$5&gt;76, $B45-I$5=75, $B45-I$5=1, $B45-I$5&lt;0),"",ROUND(($B45-I$5)*'점수 계산기'!$C$21+I$5*'점수 계산기'!$C$22+'점수 계산기'!$C$24,0))</f>
        <v>107</v>
      </c>
      <c r="J45" s="274">
        <f>IF(OR($B45-J$5&gt;76, $B45-J$5=75, $B45-J$5=1, $B45-J$5&lt;0),"",ROUND(($B45-J$5)*'점수 계산기'!$C$21+J$5*'점수 계산기'!$C$22+'점수 계산기'!$C$24,0))</f>
        <v>107</v>
      </c>
      <c r="K45" s="274">
        <f>IF(OR($B45-K$5&gt;76, $B45-K$5=75, $B45-K$5=1, $B45-K$5&lt;0),"",ROUND(($B45-K$5)*'점수 계산기'!$C$21+K$5*'점수 계산기'!$C$22+'점수 계산기'!$C$24,0))</f>
        <v>107</v>
      </c>
      <c r="L45" s="274">
        <f>IF(OR($B45-L$5&gt;76, $B45-L$5=75, $B45-L$5=1, $B45-L$5&lt;0),"",ROUND(($B45-L$5)*'점수 계산기'!$C$21+L$5*'점수 계산기'!$C$22+'점수 계산기'!$C$24,0))</f>
        <v>108</v>
      </c>
      <c r="M45" s="274">
        <f>IF(OR($B45-M$5&gt;76, $B45-M$5=75, $B45-M$5=1, $B45-M$5&lt;0),"",ROUND(($B45-M$5)*'점수 계산기'!$C$21+M$5*'점수 계산기'!$C$22+'점수 계산기'!$C$24,0))</f>
        <v>108</v>
      </c>
      <c r="N45" s="274">
        <f>IF(OR($B45-N$5&gt;76, $B45-N$5=75, $B45-N$5=1, $B45-N$5&lt;0),"",ROUND(($B45-N$5)*'점수 계산기'!$C$21+N$5*'점수 계산기'!$C$22+'점수 계산기'!$C$24,0))</f>
        <v>108</v>
      </c>
      <c r="O45" s="274">
        <f>IF(OR($B45-O$5&gt;76, $B45-O$5=75, $B45-O$5=1, $B45-O$5&lt;0),"",ROUND(($B45-O$5)*'점수 계산기'!$C$21+O$5*'점수 계산기'!$C$22+'점수 계산기'!$C$24,0))</f>
        <v>109</v>
      </c>
      <c r="P45" s="274">
        <f>IF(OR($B45-P$5&gt;76, $B45-P$5=75, $B45-P$5=1, $B45-P$5&lt;0),"",ROUND(($B45-P$5)*'점수 계산기'!$C$21+P$5*'점수 계산기'!$C$22+'점수 계산기'!$C$24,0))</f>
        <v>109</v>
      </c>
      <c r="Q45" s="274">
        <f>IF(OR($B45-Q$5&gt;76, $B45-Q$5=75, $B45-Q$5=1, $B45-Q$5&lt;0),"",ROUND(($B45-Q$5)*'점수 계산기'!$C$21+Q$5*'점수 계산기'!$C$22+'점수 계산기'!$C$24,0))</f>
        <v>109</v>
      </c>
      <c r="R45" s="274">
        <f>IF(OR($B45-R$5&gt;76, $B45-R$5=75, $B45-R$5=1, $B45-R$5&lt;0),"",ROUND(($B45-R$5)*'점수 계산기'!$C$21+R$5*'점수 계산기'!$C$22+'점수 계산기'!$C$24,0))</f>
        <v>109</v>
      </c>
      <c r="S45" s="274">
        <f>IF(OR($B45-S$5&gt;76, $B45-S$5=75, $B45-S$5=1, $B45-S$5&lt;0),"",ROUND(($B45-S$5)*'점수 계산기'!$C$21+S$5*'점수 계산기'!$C$22+'점수 계산기'!$C$24,0))</f>
        <v>110</v>
      </c>
      <c r="T45" s="274">
        <f>IF(OR($B45-T$5&gt;76, $B45-T$5=75, $B45-T$5=1, $B45-T$5&lt;0),"",ROUND(($B45-T$5)*'점수 계산기'!$C$21+T$5*'점수 계산기'!$C$22+'점수 계산기'!$C$24,0))</f>
        <v>110</v>
      </c>
      <c r="U45" s="274">
        <f>IF(OR($B45-U$5&gt;76, $B45-U$5=75, $B45-U$5=1, $B45-U$5&lt;0),"",ROUND(($B45-U$5)*'점수 계산기'!$C$21+U$5*'점수 계산기'!$C$22+'점수 계산기'!$C$24,0))</f>
        <v>110</v>
      </c>
      <c r="V45" s="274">
        <f>IF(OR($B45-V$5&gt;76, $B45-V$5=75, $B45-V$5=1, $B45-V$5&lt;0),"",ROUND(($B45-V$5)*'점수 계산기'!$C$21+V$5*'점수 계산기'!$C$22+'점수 계산기'!$C$24,0))</f>
        <v>111</v>
      </c>
      <c r="W45" s="274">
        <f>IF(OR($B45-W$5&gt;76, $B45-W$5=75, $B45-W$5=1, $B45-W$5&lt;0),"",ROUND(($B45-W$5)*'점수 계산기'!$C$21+W$5*'점수 계산기'!$C$22+'점수 계산기'!$C$24,0))</f>
        <v>111</v>
      </c>
      <c r="X45" s="274">
        <f>IF(OR($B45-X$5&gt;76, $B45-X$5=75, $B45-X$5=1, $B45-X$5&lt;0),"",ROUND(($B45-X$5)*'점수 계산기'!$C$21+X$5*'점수 계산기'!$C$22+'점수 계산기'!$C$24,0))</f>
        <v>111</v>
      </c>
      <c r="Y45" s="275">
        <f>IF(OR($B45-Y$5&gt;76, $B45-Y$5=75, $B45-Y$5=1, $B45-Y$5&lt;0),"",ROUND(($B45-Y$5)*'점수 계산기'!$C$21+Y$5*'점수 계산기'!$C$22+'점수 계산기'!$C$24,0))</f>
        <v>112</v>
      </c>
      <c r="Z45" s="184"/>
      <c r="AA45" s="208"/>
    </row>
    <row r="46" spans="1:27" s="216" customFormat="1" ht="21" customHeight="1" x14ac:dyDescent="0.45">
      <c r="A46" s="208"/>
      <c r="B46" s="280">
        <v>60</v>
      </c>
      <c r="C46" s="260">
        <f>IF(OR($B46-C$5&gt;76, $B46-C$5=75, $B46-C$5=1, $B46-C$5&lt;0),"",ROUND(($B46-C$5)*'점수 계산기'!$C$21+C$5*'점수 계산기'!$C$22+'점수 계산기'!$C$24,0))</f>
        <v>104</v>
      </c>
      <c r="D46" s="260">
        <f>IF(OR($B46-D$5&gt;76, $B46-D$5=75, $B46-D$5=1, $B46-D$5&lt;0),"",ROUND(($B46-D$5)*'점수 계산기'!$C$21+D$5*'점수 계산기'!$C$22+'점수 계산기'!$C$24,0))</f>
        <v>104</v>
      </c>
      <c r="E46" s="260">
        <f>IF(OR($B46-E$5&gt;76, $B46-E$5=75, $B46-E$5=1, $B46-E$5&lt;0),"",ROUND(($B46-E$5)*'점수 계산기'!$C$21+E$5*'점수 계산기'!$C$22+'점수 계산기'!$C$24,0))</f>
        <v>105</v>
      </c>
      <c r="F46" s="260">
        <f>IF(OR($B46-F$5&gt;76, $B46-F$5=75, $B46-F$5=1, $B46-F$5&lt;0),"",ROUND(($B46-F$5)*'점수 계산기'!$C$21+F$5*'점수 계산기'!$C$22+'점수 계산기'!$C$24,0))</f>
        <v>105</v>
      </c>
      <c r="G46" s="260">
        <f>IF(OR($B46-G$5&gt;76, $B46-G$5=75, $B46-G$5=1, $B46-G$5&lt;0),"",ROUND(($B46-G$5)*'점수 계산기'!$C$21+G$5*'점수 계산기'!$C$22+'점수 계산기'!$C$24,0))</f>
        <v>105</v>
      </c>
      <c r="H46" s="260">
        <f>IF(OR($B46-H$5&gt;76, $B46-H$5=75, $B46-H$5=1, $B46-H$5&lt;0),"",ROUND(($B46-H$5)*'점수 계산기'!$C$21+H$5*'점수 계산기'!$C$22+'점수 계산기'!$C$24,0))</f>
        <v>105</v>
      </c>
      <c r="I46" s="260">
        <f>IF(OR($B46-I$5&gt;76, $B46-I$5=75, $B46-I$5=1, $B46-I$5&lt;0),"",ROUND(($B46-I$5)*'점수 계산기'!$C$21+I$5*'점수 계산기'!$C$22+'점수 계산기'!$C$24,0))</f>
        <v>106</v>
      </c>
      <c r="J46" s="260">
        <f>IF(OR($B46-J$5&gt;76, $B46-J$5=75, $B46-J$5=1, $B46-J$5&lt;0),"",ROUND(($B46-J$5)*'점수 계산기'!$C$21+J$5*'점수 계산기'!$C$22+'점수 계산기'!$C$24,0))</f>
        <v>106</v>
      </c>
      <c r="K46" s="260">
        <f>IF(OR($B46-K$5&gt;76, $B46-K$5=75, $B46-K$5=1, $B46-K$5&lt;0),"",ROUND(($B46-K$5)*'점수 계산기'!$C$21+K$5*'점수 계산기'!$C$22+'점수 계산기'!$C$24,0))</f>
        <v>106</v>
      </c>
      <c r="L46" s="260">
        <f>IF(OR($B46-L$5&gt;76, $B46-L$5=75, $B46-L$5=1, $B46-L$5&lt;0),"",ROUND(($B46-L$5)*'점수 계산기'!$C$21+L$5*'점수 계산기'!$C$22+'점수 계산기'!$C$24,0))</f>
        <v>107</v>
      </c>
      <c r="M46" s="260">
        <f>IF(OR($B46-M$5&gt;76, $B46-M$5=75, $B46-M$5=1, $B46-M$5&lt;0),"",ROUND(($B46-M$5)*'점수 계산기'!$C$21+M$5*'점수 계산기'!$C$22+'점수 계산기'!$C$24,0))</f>
        <v>107</v>
      </c>
      <c r="N46" s="260">
        <f>IF(OR($B46-N$5&gt;76, $B46-N$5=75, $B46-N$5=1, $B46-N$5&lt;0),"",ROUND(($B46-N$5)*'점수 계산기'!$C$21+N$5*'점수 계산기'!$C$22+'점수 계산기'!$C$24,0))</f>
        <v>107</v>
      </c>
      <c r="O46" s="260">
        <f>IF(OR($B46-O$5&gt;76, $B46-O$5=75, $B46-O$5=1, $B46-O$5&lt;0),"",ROUND(($B46-O$5)*'점수 계산기'!$C$21+O$5*'점수 계산기'!$C$22+'점수 계산기'!$C$24,0))</f>
        <v>107</v>
      </c>
      <c r="P46" s="260">
        <f>IF(OR($B46-P$5&gt;76, $B46-P$5=75, $B46-P$5=1, $B46-P$5&lt;0),"",ROUND(($B46-P$5)*'점수 계산기'!$C$21+P$5*'점수 계산기'!$C$22+'점수 계산기'!$C$24,0))</f>
        <v>108</v>
      </c>
      <c r="Q46" s="260">
        <f>IF(OR($B46-Q$5&gt;76, $B46-Q$5=75, $B46-Q$5=1, $B46-Q$5&lt;0),"",ROUND(($B46-Q$5)*'점수 계산기'!$C$21+Q$5*'점수 계산기'!$C$22+'점수 계산기'!$C$24,0))</f>
        <v>108</v>
      </c>
      <c r="R46" s="260">
        <f>IF(OR($B46-R$5&gt;76, $B46-R$5=75, $B46-R$5=1, $B46-R$5&lt;0),"",ROUND(($B46-R$5)*'점수 계산기'!$C$21+R$5*'점수 계산기'!$C$22+'점수 계산기'!$C$24,0))</f>
        <v>108</v>
      </c>
      <c r="S46" s="260">
        <f>IF(OR($B46-S$5&gt;76, $B46-S$5=75, $B46-S$5=1, $B46-S$5&lt;0),"",ROUND(($B46-S$5)*'점수 계산기'!$C$21+S$5*'점수 계산기'!$C$22+'점수 계산기'!$C$24,0))</f>
        <v>109</v>
      </c>
      <c r="T46" s="260">
        <f>IF(OR($B46-T$5&gt;76, $B46-T$5=75, $B46-T$5=1, $B46-T$5&lt;0),"",ROUND(($B46-T$5)*'점수 계산기'!$C$21+T$5*'점수 계산기'!$C$22+'점수 계산기'!$C$24,0))</f>
        <v>109</v>
      </c>
      <c r="U46" s="260">
        <f>IF(OR($B46-U$5&gt;76, $B46-U$5=75, $B46-U$5=1, $B46-U$5&lt;0),"",ROUND(($B46-U$5)*'점수 계산기'!$C$21+U$5*'점수 계산기'!$C$22+'점수 계산기'!$C$24,0))</f>
        <v>109</v>
      </c>
      <c r="V46" s="260">
        <f>IF(OR($B46-V$5&gt;76, $B46-V$5=75, $B46-V$5=1, $B46-V$5&lt;0),"",ROUND(($B46-V$5)*'점수 계산기'!$C$21+V$5*'점수 계산기'!$C$22+'점수 계산기'!$C$24,0))</f>
        <v>109</v>
      </c>
      <c r="W46" s="260">
        <f>IF(OR($B46-W$5&gt;76, $B46-W$5=75, $B46-W$5=1, $B46-W$5&lt;0),"",ROUND(($B46-W$5)*'점수 계산기'!$C$21+W$5*'점수 계산기'!$C$22+'점수 계산기'!$C$24,0))</f>
        <v>110</v>
      </c>
      <c r="X46" s="260">
        <f>IF(OR($B46-X$5&gt;76, $B46-X$5=75, $B46-X$5=1, $B46-X$5&lt;0),"",ROUND(($B46-X$5)*'점수 계산기'!$C$21+X$5*'점수 계산기'!$C$22+'점수 계산기'!$C$24,0))</f>
        <v>110</v>
      </c>
      <c r="Y46" s="261">
        <f>IF(OR($B46-Y$5&gt;76, $B46-Y$5=75, $B46-Y$5=1, $B46-Y$5&lt;0),"",ROUND(($B46-Y$5)*'점수 계산기'!$C$21+Y$5*'점수 계산기'!$C$22+'점수 계산기'!$C$24,0))</f>
        <v>111</v>
      </c>
      <c r="Z46" s="184"/>
      <c r="AA46" s="208"/>
    </row>
    <row r="47" spans="1:27" s="216" customFormat="1" ht="21" customHeight="1" x14ac:dyDescent="0.45">
      <c r="A47" s="208"/>
      <c r="B47" s="280">
        <v>59</v>
      </c>
      <c r="C47" s="260">
        <f>IF(OR($B47-C$5&gt;76, $B47-C$5=75, $B47-C$5=1, $B47-C$5&lt;0),"",ROUND(($B47-C$5)*'점수 계산기'!$C$21+C$5*'점수 계산기'!$C$22+'점수 계산기'!$C$24,0))</f>
        <v>103</v>
      </c>
      <c r="D47" s="260">
        <f>IF(OR($B47-D$5&gt;76, $B47-D$5=75, $B47-D$5=1, $B47-D$5&lt;0),"",ROUND(($B47-D$5)*'점수 계산기'!$C$21+D$5*'점수 계산기'!$C$22+'점수 계산기'!$C$24,0))</f>
        <v>103</v>
      </c>
      <c r="E47" s="260">
        <f>IF(OR($B47-E$5&gt;76, $B47-E$5=75, $B47-E$5=1, $B47-E$5&lt;0),"",ROUND(($B47-E$5)*'점수 계산기'!$C$21+E$5*'점수 계산기'!$C$22+'점수 계산기'!$C$24,0))</f>
        <v>104</v>
      </c>
      <c r="F47" s="260">
        <f>IF(OR($B47-F$5&gt;76, $B47-F$5=75, $B47-F$5=1, $B47-F$5&lt;0),"",ROUND(($B47-F$5)*'점수 계산기'!$C$21+F$5*'점수 계산기'!$C$22+'점수 계산기'!$C$24,0))</f>
        <v>104</v>
      </c>
      <c r="G47" s="260">
        <f>IF(OR($B47-G$5&gt;76, $B47-G$5=75, $B47-G$5=1, $B47-G$5&lt;0),"",ROUND(($B47-G$5)*'점수 계산기'!$C$21+G$5*'점수 계산기'!$C$22+'점수 계산기'!$C$24,0))</f>
        <v>104</v>
      </c>
      <c r="H47" s="260">
        <f>IF(OR($B47-H$5&gt;76, $B47-H$5=75, $B47-H$5=1, $B47-H$5&lt;0),"",ROUND(($B47-H$5)*'점수 계산기'!$C$21+H$5*'점수 계산기'!$C$22+'점수 계산기'!$C$24,0))</f>
        <v>104</v>
      </c>
      <c r="I47" s="260">
        <f>IF(OR($B47-I$5&gt;76, $B47-I$5=75, $B47-I$5=1, $B47-I$5&lt;0),"",ROUND(($B47-I$5)*'점수 계산기'!$C$21+I$5*'점수 계산기'!$C$22+'점수 계산기'!$C$24,0))</f>
        <v>105</v>
      </c>
      <c r="J47" s="260">
        <f>IF(OR($B47-J$5&gt;76, $B47-J$5=75, $B47-J$5=1, $B47-J$5&lt;0),"",ROUND(($B47-J$5)*'점수 계산기'!$C$21+J$5*'점수 계산기'!$C$22+'점수 계산기'!$C$24,0))</f>
        <v>105</v>
      </c>
      <c r="K47" s="260">
        <f>IF(OR($B47-K$5&gt;76, $B47-K$5=75, $B47-K$5=1, $B47-K$5&lt;0),"",ROUND(($B47-K$5)*'점수 계산기'!$C$21+K$5*'점수 계산기'!$C$22+'점수 계산기'!$C$24,0))</f>
        <v>105</v>
      </c>
      <c r="L47" s="260">
        <f>IF(OR($B47-L$5&gt;76, $B47-L$5=75, $B47-L$5=1, $B47-L$5&lt;0),"",ROUND(($B47-L$5)*'점수 계산기'!$C$21+L$5*'점수 계산기'!$C$22+'점수 계산기'!$C$24,0))</f>
        <v>106</v>
      </c>
      <c r="M47" s="260">
        <f>IF(OR($B47-M$5&gt;76, $B47-M$5=75, $B47-M$5=1, $B47-M$5&lt;0),"",ROUND(($B47-M$5)*'점수 계산기'!$C$21+M$5*'점수 계산기'!$C$22+'점수 계산기'!$C$24,0))</f>
        <v>106</v>
      </c>
      <c r="N47" s="260">
        <f>IF(OR($B47-N$5&gt;76, $B47-N$5=75, $B47-N$5=1, $B47-N$5&lt;0),"",ROUND(($B47-N$5)*'점수 계산기'!$C$21+N$5*'점수 계산기'!$C$22+'점수 계산기'!$C$24,0))</f>
        <v>106</v>
      </c>
      <c r="O47" s="260">
        <f>IF(OR($B47-O$5&gt;76, $B47-O$5=75, $B47-O$5=1, $B47-O$5&lt;0),"",ROUND(($B47-O$5)*'점수 계산기'!$C$21+O$5*'점수 계산기'!$C$22+'점수 계산기'!$C$24,0))</f>
        <v>106</v>
      </c>
      <c r="P47" s="260">
        <f>IF(OR($B47-P$5&gt;76, $B47-P$5=75, $B47-P$5=1, $B47-P$5&lt;0),"",ROUND(($B47-P$5)*'점수 계산기'!$C$21+P$5*'점수 계산기'!$C$22+'점수 계산기'!$C$24,0))</f>
        <v>107</v>
      </c>
      <c r="Q47" s="260">
        <f>IF(OR($B47-Q$5&gt;76, $B47-Q$5=75, $B47-Q$5=1, $B47-Q$5&lt;0),"",ROUND(($B47-Q$5)*'점수 계산기'!$C$21+Q$5*'점수 계산기'!$C$22+'점수 계산기'!$C$24,0))</f>
        <v>107</v>
      </c>
      <c r="R47" s="260">
        <f>IF(OR($B47-R$5&gt;76, $B47-R$5=75, $B47-R$5=1, $B47-R$5&lt;0),"",ROUND(($B47-R$5)*'점수 계산기'!$C$21+R$5*'점수 계산기'!$C$22+'점수 계산기'!$C$24,0))</f>
        <v>107</v>
      </c>
      <c r="S47" s="260">
        <f>IF(OR($B47-S$5&gt;76, $B47-S$5=75, $B47-S$5=1, $B47-S$5&lt;0),"",ROUND(($B47-S$5)*'점수 계산기'!$C$21+S$5*'점수 계산기'!$C$22+'점수 계산기'!$C$24,0))</f>
        <v>108</v>
      </c>
      <c r="T47" s="260">
        <f>IF(OR($B47-T$5&gt;76, $B47-T$5=75, $B47-T$5=1, $B47-T$5&lt;0),"",ROUND(($B47-T$5)*'점수 계산기'!$C$21+T$5*'점수 계산기'!$C$22+'점수 계산기'!$C$24,0))</f>
        <v>108</v>
      </c>
      <c r="U47" s="260">
        <f>IF(OR($B47-U$5&gt;76, $B47-U$5=75, $B47-U$5=1, $B47-U$5&lt;0),"",ROUND(($B47-U$5)*'점수 계산기'!$C$21+U$5*'점수 계산기'!$C$22+'점수 계산기'!$C$24,0))</f>
        <v>108</v>
      </c>
      <c r="V47" s="260">
        <f>IF(OR($B47-V$5&gt;76, $B47-V$5=75, $B47-V$5=1, $B47-V$5&lt;0),"",ROUND(($B47-V$5)*'점수 계산기'!$C$21+V$5*'점수 계산기'!$C$22+'점수 계산기'!$C$24,0))</f>
        <v>108</v>
      </c>
      <c r="W47" s="260">
        <f>IF(OR($B47-W$5&gt;76, $B47-W$5=75, $B47-W$5=1, $B47-W$5&lt;0),"",ROUND(($B47-W$5)*'점수 계산기'!$C$21+W$5*'점수 계산기'!$C$22+'점수 계산기'!$C$24,0))</f>
        <v>109</v>
      </c>
      <c r="X47" s="260">
        <f>IF(OR($B47-X$5&gt;76, $B47-X$5=75, $B47-X$5=1, $B47-X$5&lt;0),"",ROUND(($B47-X$5)*'점수 계산기'!$C$21+X$5*'점수 계산기'!$C$22+'점수 계산기'!$C$24,0))</f>
        <v>109</v>
      </c>
      <c r="Y47" s="261">
        <f>IF(OR($B47-Y$5&gt;76, $B47-Y$5=75, $B47-Y$5=1, $B47-Y$5&lt;0),"",ROUND(($B47-Y$5)*'점수 계산기'!$C$21+Y$5*'점수 계산기'!$C$22+'점수 계산기'!$C$24,0))</f>
        <v>110</v>
      </c>
      <c r="Z47" s="184"/>
      <c r="AA47" s="208"/>
    </row>
    <row r="48" spans="1:27" s="216" customFormat="1" ht="21" customHeight="1" x14ac:dyDescent="0.45">
      <c r="A48" s="208"/>
      <c r="B48" s="280">
        <v>58</v>
      </c>
      <c r="C48" s="260">
        <f>IF(OR($B48-C$5&gt;76, $B48-C$5=75, $B48-C$5=1, $B48-C$5&lt;0),"",ROUND(($B48-C$5)*'점수 계산기'!$C$21+C$5*'점수 계산기'!$C$22+'점수 계산기'!$C$24,0))</f>
        <v>102</v>
      </c>
      <c r="D48" s="260">
        <f>IF(OR($B48-D$5&gt;76, $B48-D$5=75, $B48-D$5=1, $B48-D$5&lt;0),"",ROUND(($B48-D$5)*'점수 계산기'!$C$21+D$5*'점수 계산기'!$C$22+'점수 계산기'!$C$24,0))</f>
        <v>102</v>
      </c>
      <c r="E48" s="260">
        <f>IF(OR($B48-E$5&gt;76, $B48-E$5=75, $B48-E$5=1, $B48-E$5&lt;0),"",ROUND(($B48-E$5)*'점수 계산기'!$C$21+E$5*'점수 계산기'!$C$22+'점수 계산기'!$C$24,0))</f>
        <v>102</v>
      </c>
      <c r="F48" s="260">
        <f>IF(OR($B48-F$5&gt;76, $B48-F$5=75, $B48-F$5=1, $B48-F$5&lt;0),"",ROUND(($B48-F$5)*'점수 계산기'!$C$21+F$5*'점수 계산기'!$C$22+'점수 계산기'!$C$24,0))</f>
        <v>103</v>
      </c>
      <c r="G48" s="260">
        <f>IF(OR($B48-G$5&gt;76, $B48-G$5=75, $B48-G$5=1, $B48-G$5&lt;0),"",ROUND(($B48-G$5)*'점수 계산기'!$C$21+G$5*'점수 계산기'!$C$22+'점수 계산기'!$C$24,0))</f>
        <v>103</v>
      </c>
      <c r="H48" s="260">
        <f>IF(OR($B48-H$5&gt;76, $B48-H$5=75, $B48-H$5=1, $B48-H$5&lt;0),"",ROUND(($B48-H$5)*'점수 계산기'!$C$21+H$5*'점수 계산기'!$C$22+'점수 계산기'!$C$24,0))</f>
        <v>103</v>
      </c>
      <c r="I48" s="260">
        <f>IF(OR($B48-I$5&gt;76, $B48-I$5=75, $B48-I$5=1, $B48-I$5&lt;0),"",ROUND(($B48-I$5)*'점수 계산기'!$C$21+I$5*'점수 계산기'!$C$22+'점수 계산기'!$C$24,0))</f>
        <v>104</v>
      </c>
      <c r="J48" s="260">
        <f>IF(OR($B48-J$5&gt;76, $B48-J$5=75, $B48-J$5=1, $B48-J$5&lt;0),"",ROUND(($B48-J$5)*'점수 계산기'!$C$21+J$5*'점수 계산기'!$C$22+'점수 계산기'!$C$24,0))</f>
        <v>104</v>
      </c>
      <c r="K48" s="260">
        <f>IF(OR($B48-K$5&gt;76, $B48-K$5=75, $B48-K$5=1, $B48-K$5&lt;0),"",ROUND(($B48-K$5)*'점수 계산기'!$C$21+K$5*'점수 계산기'!$C$22+'점수 계산기'!$C$24,0))</f>
        <v>104</v>
      </c>
      <c r="L48" s="260">
        <f>IF(OR($B48-L$5&gt;76, $B48-L$5=75, $B48-L$5=1, $B48-L$5&lt;0),"",ROUND(($B48-L$5)*'점수 계산기'!$C$21+L$5*'점수 계산기'!$C$22+'점수 계산기'!$C$24,0))</f>
        <v>105</v>
      </c>
      <c r="M48" s="260">
        <f>IF(OR($B48-M$5&gt;76, $B48-M$5=75, $B48-M$5=1, $B48-M$5&lt;0),"",ROUND(($B48-M$5)*'점수 계산기'!$C$21+M$5*'점수 계산기'!$C$22+'점수 계산기'!$C$24,0))</f>
        <v>105</v>
      </c>
      <c r="N48" s="260">
        <f>IF(OR($B48-N$5&gt;76, $B48-N$5=75, $B48-N$5=1, $B48-N$5&lt;0),"",ROUND(($B48-N$5)*'점수 계산기'!$C$21+N$5*'점수 계산기'!$C$22+'점수 계산기'!$C$24,0))</f>
        <v>105</v>
      </c>
      <c r="O48" s="260">
        <f>IF(OR($B48-O$5&gt;76, $B48-O$5=75, $B48-O$5=1, $B48-O$5&lt;0),"",ROUND(($B48-O$5)*'점수 계산기'!$C$21+O$5*'점수 계산기'!$C$22+'점수 계산기'!$C$24,0))</f>
        <v>105</v>
      </c>
      <c r="P48" s="260">
        <f>IF(OR($B48-P$5&gt;76, $B48-P$5=75, $B48-P$5=1, $B48-P$5&lt;0),"",ROUND(($B48-P$5)*'점수 계산기'!$C$21+P$5*'점수 계산기'!$C$22+'점수 계산기'!$C$24,0))</f>
        <v>106</v>
      </c>
      <c r="Q48" s="260">
        <f>IF(OR($B48-Q$5&gt;76, $B48-Q$5=75, $B48-Q$5=1, $B48-Q$5&lt;0),"",ROUND(($B48-Q$5)*'점수 계산기'!$C$21+Q$5*'점수 계산기'!$C$22+'점수 계산기'!$C$24,0))</f>
        <v>106</v>
      </c>
      <c r="R48" s="260">
        <f>IF(OR($B48-R$5&gt;76, $B48-R$5=75, $B48-R$5=1, $B48-R$5&lt;0),"",ROUND(($B48-R$5)*'점수 계산기'!$C$21+R$5*'점수 계산기'!$C$22+'점수 계산기'!$C$24,0))</f>
        <v>106</v>
      </c>
      <c r="S48" s="260">
        <f>IF(OR($B48-S$5&gt;76, $B48-S$5=75, $B48-S$5=1, $B48-S$5&lt;0),"",ROUND(($B48-S$5)*'점수 계산기'!$C$21+S$5*'점수 계산기'!$C$22+'점수 계산기'!$C$24,0))</f>
        <v>107</v>
      </c>
      <c r="T48" s="260">
        <f>IF(OR($B48-T$5&gt;76, $B48-T$5=75, $B48-T$5=1, $B48-T$5&lt;0),"",ROUND(($B48-T$5)*'점수 계산기'!$C$21+T$5*'점수 계산기'!$C$22+'점수 계산기'!$C$24,0))</f>
        <v>107</v>
      </c>
      <c r="U48" s="260">
        <f>IF(OR($B48-U$5&gt;76, $B48-U$5=75, $B48-U$5=1, $B48-U$5&lt;0),"",ROUND(($B48-U$5)*'점수 계산기'!$C$21+U$5*'점수 계산기'!$C$22+'점수 계산기'!$C$24,0))</f>
        <v>107</v>
      </c>
      <c r="V48" s="260">
        <f>IF(OR($B48-V$5&gt;76, $B48-V$5=75, $B48-V$5=1, $B48-V$5&lt;0),"",ROUND(($B48-V$5)*'점수 계산기'!$C$21+V$5*'점수 계산기'!$C$22+'점수 계산기'!$C$24,0))</f>
        <v>107</v>
      </c>
      <c r="W48" s="260">
        <f>IF(OR($B48-W$5&gt;76, $B48-W$5=75, $B48-W$5=1, $B48-W$5&lt;0),"",ROUND(($B48-W$5)*'점수 계산기'!$C$21+W$5*'점수 계산기'!$C$22+'점수 계산기'!$C$24,0))</f>
        <v>108</v>
      </c>
      <c r="X48" s="260">
        <f>IF(OR($B48-X$5&gt;76, $B48-X$5=75, $B48-X$5=1, $B48-X$5&lt;0),"",ROUND(($B48-X$5)*'점수 계산기'!$C$21+X$5*'점수 계산기'!$C$22+'점수 계산기'!$C$24,0))</f>
        <v>108</v>
      </c>
      <c r="Y48" s="261">
        <f>IF(OR($B48-Y$5&gt;76, $B48-Y$5=75, $B48-Y$5=1, $B48-Y$5&lt;0),"",ROUND(($B48-Y$5)*'점수 계산기'!$C$21+Y$5*'점수 계산기'!$C$22+'점수 계산기'!$C$24,0))</f>
        <v>109</v>
      </c>
      <c r="Z48" s="184"/>
      <c r="AA48" s="208"/>
    </row>
    <row r="49" spans="1:27" s="216" customFormat="1" ht="21" customHeight="1" x14ac:dyDescent="0.45">
      <c r="A49" s="208"/>
      <c r="B49" s="280">
        <v>57</v>
      </c>
      <c r="C49" s="260">
        <f>IF(OR($B49-C$5&gt;76, $B49-C$5=75, $B49-C$5=1, $B49-C$5&lt;0),"",ROUND(($B49-C$5)*'점수 계산기'!$C$21+C$5*'점수 계산기'!$C$22+'점수 계산기'!$C$24,0))</f>
        <v>101</v>
      </c>
      <c r="D49" s="260">
        <f>IF(OR($B49-D$5&gt;76, $B49-D$5=75, $B49-D$5=1, $B49-D$5&lt;0),"",ROUND(($B49-D$5)*'점수 계산기'!$C$21+D$5*'점수 계산기'!$C$22+'점수 계산기'!$C$24,0))</f>
        <v>101</v>
      </c>
      <c r="E49" s="260">
        <f>IF(OR($B49-E$5&gt;76, $B49-E$5=75, $B49-E$5=1, $B49-E$5&lt;0),"",ROUND(($B49-E$5)*'점수 계산기'!$C$21+E$5*'점수 계산기'!$C$22+'점수 계산기'!$C$24,0))</f>
        <v>101</v>
      </c>
      <c r="F49" s="260">
        <f>IF(OR($B49-F$5&gt;76, $B49-F$5=75, $B49-F$5=1, $B49-F$5&lt;0),"",ROUND(($B49-F$5)*'점수 계산기'!$C$21+F$5*'점수 계산기'!$C$22+'점수 계산기'!$C$24,0))</f>
        <v>102</v>
      </c>
      <c r="G49" s="260">
        <f>IF(OR($B49-G$5&gt;76, $B49-G$5=75, $B49-G$5=1, $B49-G$5&lt;0),"",ROUND(($B49-G$5)*'점수 계산기'!$C$21+G$5*'점수 계산기'!$C$22+'점수 계산기'!$C$24,0))</f>
        <v>102</v>
      </c>
      <c r="H49" s="260">
        <f>IF(OR($B49-H$5&gt;76, $B49-H$5=75, $B49-H$5=1, $B49-H$5&lt;0),"",ROUND(($B49-H$5)*'점수 계산기'!$C$21+H$5*'점수 계산기'!$C$22+'점수 계산기'!$C$24,0))</f>
        <v>102</v>
      </c>
      <c r="I49" s="260">
        <f>IF(OR($B49-I$5&gt;76, $B49-I$5=75, $B49-I$5=1, $B49-I$5&lt;0),"",ROUND(($B49-I$5)*'점수 계산기'!$C$21+I$5*'점수 계산기'!$C$22+'점수 계산기'!$C$24,0))</f>
        <v>103</v>
      </c>
      <c r="J49" s="260">
        <f>IF(OR($B49-J$5&gt;76, $B49-J$5=75, $B49-J$5=1, $B49-J$5&lt;0),"",ROUND(($B49-J$5)*'점수 계산기'!$C$21+J$5*'점수 계산기'!$C$22+'점수 계산기'!$C$24,0))</f>
        <v>103</v>
      </c>
      <c r="K49" s="260">
        <f>IF(OR($B49-K$5&gt;76, $B49-K$5=75, $B49-K$5=1, $B49-K$5&lt;0),"",ROUND(($B49-K$5)*'점수 계산기'!$C$21+K$5*'점수 계산기'!$C$22+'점수 계산기'!$C$24,0))</f>
        <v>103</v>
      </c>
      <c r="L49" s="260">
        <f>IF(OR($B49-L$5&gt;76, $B49-L$5=75, $B49-L$5=1, $B49-L$5&lt;0),"",ROUND(($B49-L$5)*'점수 계산기'!$C$21+L$5*'점수 계산기'!$C$22+'점수 계산기'!$C$24,0))</f>
        <v>103</v>
      </c>
      <c r="M49" s="260">
        <f>IF(OR($B49-M$5&gt;76, $B49-M$5=75, $B49-M$5=1, $B49-M$5&lt;0),"",ROUND(($B49-M$5)*'점수 계산기'!$C$21+M$5*'점수 계산기'!$C$22+'점수 계산기'!$C$24,0))</f>
        <v>104</v>
      </c>
      <c r="N49" s="260">
        <f>IF(OR($B49-N$5&gt;76, $B49-N$5=75, $B49-N$5=1, $B49-N$5&lt;0),"",ROUND(($B49-N$5)*'점수 계산기'!$C$21+N$5*'점수 계산기'!$C$22+'점수 계산기'!$C$24,0))</f>
        <v>104</v>
      </c>
      <c r="O49" s="260">
        <f>IF(OR($B49-O$5&gt;76, $B49-O$5=75, $B49-O$5=1, $B49-O$5&lt;0),"",ROUND(($B49-O$5)*'점수 계산기'!$C$21+O$5*'점수 계산기'!$C$22+'점수 계산기'!$C$24,0))</f>
        <v>104</v>
      </c>
      <c r="P49" s="260">
        <f>IF(OR($B49-P$5&gt;76, $B49-P$5=75, $B49-P$5=1, $B49-P$5&lt;0),"",ROUND(($B49-P$5)*'점수 계산기'!$C$21+P$5*'점수 계산기'!$C$22+'점수 계산기'!$C$24,0))</f>
        <v>105</v>
      </c>
      <c r="Q49" s="260">
        <f>IF(OR($B49-Q$5&gt;76, $B49-Q$5=75, $B49-Q$5=1, $B49-Q$5&lt;0),"",ROUND(($B49-Q$5)*'점수 계산기'!$C$21+Q$5*'점수 계산기'!$C$22+'점수 계산기'!$C$24,0))</f>
        <v>105</v>
      </c>
      <c r="R49" s="260">
        <f>IF(OR($B49-R$5&gt;76, $B49-R$5=75, $B49-R$5=1, $B49-R$5&lt;0),"",ROUND(($B49-R$5)*'점수 계산기'!$C$21+R$5*'점수 계산기'!$C$22+'점수 계산기'!$C$24,0))</f>
        <v>105</v>
      </c>
      <c r="S49" s="260">
        <f>IF(OR($B49-S$5&gt;76, $B49-S$5=75, $B49-S$5=1, $B49-S$5&lt;0),"",ROUND(($B49-S$5)*'점수 계산기'!$C$21+S$5*'점수 계산기'!$C$22+'점수 계산기'!$C$24,0))</f>
        <v>106</v>
      </c>
      <c r="T49" s="260">
        <f>IF(OR($B49-T$5&gt;76, $B49-T$5=75, $B49-T$5=1, $B49-T$5&lt;0),"",ROUND(($B49-T$5)*'점수 계산기'!$C$21+T$5*'점수 계산기'!$C$22+'점수 계산기'!$C$24,0))</f>
        <v>106</v>
      </c>
      <c r="U49" s="260">
        <f>IF(OR($B49-U$5&gt;76, $B49-U$5=75, $B49-U$5=1, $B49-U$5&lt;0),"",ROUND(($B49-U$5)*'점수 계산기'!$C$21+U$5*'점수 계산기'!$C$22+'점수 계산기'!$C$24,0))</f>
        <v>106</v>
      </c>
      <c r="V49" s="260">
        <f>IF(OR($B49-V$5&gt;76, $B49-V$5=75, $B49-V$5=1, $B49-V$5&lt;0),"",ROUND(($B49-V$5)*'점수 계산기'!$C$21+V$5*'점수 계산기'!$C$22+'점수 계산기'!$C$24,0))</f>
        <v>106</v>
      </c>
      <c r="W49" s="260">
        <f>IF(OR($B49-W$5&gt;76, $B49-W$5=75, $B49-W$5=1, $B49-W$5&lt;0),"",ROUND(($B49-W$5)*'점수 계산기'!$C$21+W$5*'점수 계산기'!$C$22+'점수 계산기'!$C$24,0))</f>
        <v>107</v>
      </c>
      <c r="X49" s="260">
        <f>IF(OR($B49-X$5&gt;76, $B49-X$5=75, $B49-X$5=1, $B49-X$5&lt;0),"",ROUND(($B49-X$5)*'점수 계산기'!$C$21+X$5*'점수 계산기'!$C$22+'점수 계산기'!$C$24,0))</f>
        <v>107</v>
      </c>
      <c r="Y49" s="261">
        <f>IF(OR($B49-Y$5&gt;76, $B49-Y$5=75, $B49-Y$5=1, $B49-Y$5&lt;0),"",ROUND(($B49-Y$5)*'점수 계산기'!$C$21+Y$5*'점수 계산기'!$C$22+'점수 계산기'!$C$24,0))</f>
        <v>108</v>
      </c>
      <c r="Z49" s="184"/>
      <c r="AA49" s="208"/>
    </row>
    <row r="50" spans="1:27" s="216" customFormat="1" ht="21" customHeight="1" x14ac:dyDescent="0.45">
      <c r="A50" s="208"/>
      <c r="B50" s="281">
        <v>56</v>
      </c>
      <c r="C50" s="265">
        <f>IF(OR($B50-C$5&gt;76, $B50-C$5=75, $B50-C$5=1, $B50-C$5&lt;0),"",ROUND(($B50-C$5)*'점수 계산기'!$C$21+C$5*'점수 계산기'!$C$22+'점수 계산기'!$C$24,0))</f>
        <v>100</v>
      </c>
      <c r="D50" s="265">
        <f>IF(OR($B50-D$5&gt;76, $B50-D$5=75, $B50-D$5=1, $B50-D$5&lt;0),"",ROUND(($B50-D$5)*'점수 계산기'!$C$21+D$5*'점수 계산기'!$C$22+'점수 계산기'!$C$24,0))</f>
        <v>100</v>
      </c>
      <c r="E50" s="265">
        <f>IF(OR($B50-E$5&gt;76, $B50-E$5=75, $B50-E$5=1, $B50-E$5&lt;0),"",ROUND(($B50-E$5)*'점수 계산기'!$C$21+E$5*'점수 계산기'!$C$22+'점수 계산기'!$C$24,0))</f>
        <v>100</v>
      </c>
      <c r="F50" s="265">
        <f>IF(OR($B50-F$5&gt;76, $B50-F$5=75, $B50-F$5=1, $B50-F$5&lt;0),"",ROUND(($B50-F$5)*'점수 계산기'!$C$21+F$5*'점수 계산기'!$C$22+'점수 계산기'!$C$24,0))</f>
        <v>101</v>
      </c>
      <c r="G50" s="265">
        <f>IF(OR($B50-G$5&gt;76, $B50-G$5=75, $B50-G$5=1, $B50-G$5&lt;0),"",ROUND(($B50-G$5)*'점수 계산기'!$C$21+G$5*'점수 계산기'!$C$22+'점수 계산기'!$C$24,0))</f>
        <v>101</v>
      </c>
      <c r="H50" s="265">
        <f>IF(OR($B50-H$5&gt;76, $B50-H$5=75, $B50-H$5=1, $B50-H$5&lt;0),"",ROUND(($B50-H$5)*'점수 계산기'!$C$21+H$5*'점수 계산기'!$C$22+'점수 계산기'!$C$24,0))</f>
        <v>101</v>
      </c>
      <c r="I50" s="265">
        <f>IF(OR($B50-I$5&gt;76, $B50-I$5=75, $B50-I$5=1, $B50-I$5&lt;0),"",ROUND(($B50-I$5)*'점수 계산기'!$C$21+I$5*'점수 계산기'!$C$22+'점수 계산기'!$C$24,0))</f>
        <v>102</v>
      </c>
      <c r="J50" s="265">
        <f>IF(OR($B50-J$5&gt;76, $B50-J$5=75, $B50-J$5=1, $B50-J$5&lt;0),"",ROUND(($B50-J$5)*'점수 계산기'!$C$21+J$5*'점수 계산기'!$C$22+'점수 계산기'!$C$24,0))</f>
        <v>102</v>
      </c>
      <c r="K50" s="265">
        <f>IF(OR($B50-K$5&gt;76, $B50-K$5=75, $B50-K$5=1, $B50-K$5&lt;0),"",ROUND(($B50-K$5)*'점수 계산기'!$C$21+K$5*'점수 계산기'!$C$22+'점수 계산기'!$C$24,0))</f>
        <v>102</v>
      </c>
      <c r="L50" s="265">
        <f>IF(OR($B50-L$5&gt;76, $B50-L$5=75, $B50-L$5=1, $B50-L$5&lt;0),"",ROUND(($B50-L$5)*'점수 계산기'!$C$21+L$5*'점수 계산기'!$C$22+'점수 계산기'!$C$24,0))</f>
        <v>102</v>
      </c>
      <c r="M50" s="265">
        <f>IF(OR($B50-M$5&gt;76, $B50-M$5=75, $B50-M$5=1, $B50-M$5&lt;0),"",ROUND(($B50-M$5)*'점수 계산기'!$C$21+M$5*'점수 계산기'!$C$22+'점수 계산기'!$C$24,0))</f>
        <v>103</v>
      </c>
      <c r="N50" s="265">
        <f>IF(OR($B50-N$5&gt;76, $B50-N$5=75, $B50-N$5=1, $B50-N$5&lt;0),"",ROUND(($B50-N$5)*'점수 계산기'!$C$21+N$5*'점수 계산기'!$C$22+'점수 계산기'!$C$24,0))</f>
        <v>103</v>
      </c>
      <c r="O50" s="265">
        <f>IF(OR($B50-O$5&gt;76, $B50-O$5=75, $B50-O$5=1, $B50-O$5&lt;0),"",ROUND(($B50-O$5)*'점수 계산기'!$C$21+O$5*'점수 계산기'!$C$22+'점수 계산기'!$C$24,0))</f>
        <v>103</v>
      </c>
      <c r="P50" s="265">
        <f>IF(OR($B50-P$5&gt;76, $B50-P$5=75, $B50-P$5=1, $B50-P$5&lt;0),"",ROUND(($B50-P$5)*'점수 계산기'!$C$21+P$5*'점수 계산기'!$C$22+'점수 계산기'!$C$24,0))</f>
        <v>104</v>
      </c>
      <c r="Q50" s="265">
        <f>IF(OR($B50-Q$5&gt;76, $B50-Q$5=75, $B50-Q$5=1, $B50-Q$5&lt;0),"",ROUND(($B50-Q$5)*'점수 계산기'!$C$21+Q$5*'점수 계산기'!$C$22+'점수 계산기'!$C$24,0))</f>
        <v>104</v>
      </c>
      <c r="R50" s="265">
        <f>IF(OR($B50-R$5&gt;76, $B50-R$5=75, $B50-R$5=1, $B50-R$5&lt;0),"",ROUND(($B50-R$5)*'점수 계산기'!$C$21+R$5*'점수 계산기'!$C$22+'점수 계산기'!$C$24,0))</f>
        <v>104</v>
      </c>
      <c r="S50" s="265">
        <f>IF(OR($B50-S$5&gt;76, $B50-S$5=75, $B50-S$5=1, $B50-S$5&lt;0),"",ROUND(($B50-S$5)*'점수 계산기'!$C$21+S$5*'점수 계산기'!$C$22+'점수 계산기'!$C$24,0))</f>
        <v>104</v>
      </c>
      <c r="T50" s="265">
        <f>IF(OR($B50-T$5&gt;76, $B50-T$5=75, $B50-T$5=1, $B50-T$5&lt;0),"",ROUND(($B50-T$5)*'점수 계산기'!$C$21+T$5*'점수 계산기'!$C$22+'점수 계산기'!$C$24,0))</f>
        <v>105</v>
      </c>
      <c r="U50" s="265">
        <f>IF(OR($B50-U$5&gt;76, $B50-U$5=75, $B50-U$5=1, $B50-U$5&lt;0),"",ROUND(($B50-U$5)*'점수 계산기'!$C$21+U$5*'점수 계산기'!$C$22+'점수 계산기'!$C$24,0))</f>
        <v>105</v>
      </c>
      <c r="V50" s="265">
        <f>IF(OR($B50-V$5&gt;76, $B50-V$5=75, $B50-V$5=1, $B50-V$5&lt;0),"",ROUND(($B50-V$5)*'점수 계산기'!$C$21+V$5*'점수 계산기'!$C$22+'점수 계산기'!$C$24,0))</f>
        <v>105</v>
      </c>
      <c r="W50" s="265">
        <f>IF(OR($B50-W$5&gt;76, $B50-W$5=75, $B50-W$5=1, $B50-W$5&lt;0),"",ROUND(($B50-W$5)*'점수 계산기'!$C$21+W$5*'점수 계산기'!$C$22+'점수 계산기'!$C$24,0))</f>
        <v>106</v>
      </c>
      <c r="X50" s="265">
        <f>IF(OR($B50-X$5&gt;76, $B50-X$5=75, $B50-X$5=1, $B50-X$5&lt;0),"",ROUND(($B50-X$5)*'점수 계산기'!$C$21+X$5*'점수 계산기'!$C$22+'점수 계산기'!$C$24,0))</f>
        <v>106</v>
      </c>
      <c r="Y50" s="266">
        <f>IF(OR($B50-Y$5&gt;76, $B50-Y$5=75, $B50-Y$5=1, $B50-Y$5&lt;0),"",ROUND(($B50-Y$5)*'점수 계산기'!$C$21+Y$5*'점수 계산기'!$C$22+'점수 계산기'!$C$24,0))</f>
        <v>106</v>
      </c>
      <c r="Z50" s="184"/>
      <c r="AA50" s="208"/>
    </row>
    <row r="51" spans="1:27" s="216" customFormat="1" ht="21" customHeight="1" x14ac:dyDescent="0.45">
      <c r="A51" s="208"/>
      <c r="B51" s="281">
        <v>55</v>
      </c>
      <c r="C51" s="265">
        <f>IF(OR($B51-C$5&gt;76, $B51-C$5=75, $B51-C$5=1, $B51-C$5&lt;0),"",ROUND(($B51-C$5)*'점수 계산기'!$C$21+C$5*'점수 계산기'!$C$22+'점수 계산기'!$C$24,0))</f>
        <v>99</v>
      </c>
      <c r="D51" s="265">
        <f>IF(OR($B51-D$5&gt;76, $B51-D$5=75, $B51-D$5=1, $B51-D$5&lt;0),"",ROUND(($B51-D$5)*'점수 계산기'!$C$21+D$5*'점수 계산기'!$C$22+'점수 계산기'!$C$24,0))</f>
        <v>99</v>
      </c>
      <c r="E51" s="265">
        <f>IF(OR($B51-E$5&gt;76, $B51-E$5=75, $B51-E$5=1, $B51-E$5&lt;0),"",ROUND(($B51-E$5)*'점수 계산기'!$C$21+E$5*'점수 계산기'!$C$22+'점수 계산기'!$C$24,0))</f>
        <v>99</v>
      </c>
      <c r="F51" s="265">
        <f>IF(OR($B51-F$5&gt;76, $B51-F$5=75, $B51-F$5=1, $B51-F$5&lt;0),"",ROUND(($B51-F$5)*'점수 계산기'!$C$21+F$5*'점수 계산기'!$C$22+'점수 계산기'!$C$24,0))</f>
        <v>100</v>
      </c>
      <c r="G51" s="265">
        <f>IF(OR($B51-G$5&gt;76, $B51-G$5=75, $B51-G$5=1, $B51-G$5&lt;0),"",ROUND(($B51-G$5)*'점수 계산기'!$C$21+G$5*'점수 계산기'!$C$22+'점수 계산기'!$C$24,0))</f>
        <v>100</v>
      </c>
      <c r="H51" s="265">
        <f>IF(OR($B51-H$5&gt;76, $B51-H$5=75, $B51-H$5=1, $B51-H$5&lt;0),"",ROUND(($B51-H$5)*'점수 계산기'!$C$21+H$5*'점수 계산기'!$C$22+'점수 계산기'!$C$24,0))</f>
        <v>100</v>
      </c>
      <c r="I51" s="265">
        <f>IF(OR($B51-I$5&gt;76, $B51-I$5=75, $B51-I$5=1, $B51-I$5&lt;0),"",ROUND(($B51-I$5)*'점수 계산기'!$C$21+I$5*'점수 계산기'!$C$22+'점수 계산기'!$C$24,0))</f>
        <v>101</v>
      </c>
      <c r="J51" s="265">
        <f>IF(OR($B51-J$5&gt;76, $B51-J$5=75, $B51-J$5=1, $B51-J$5&lt;0),"",ROUND(($B51-J$5)*'점수 계산기'!$C$21+J$5*'점수 계산기'!$C$22+'점수 계산기'!$C$24,0))</f>
        <v>101</v>
      </c>
      <c r="K51" s="265">
        <f>IF(OR($B51-K$5&gt;76, $B51-K$5=75, $B51-K$5=1, $B51-K$5&lt;0),"",ROUND(($B51-K$5)*'점수 계산기'!$C$21+K$5*'점수 계산기'!$C$22+'점수 계산기'!$C$24,0))</f>
        <v>101</v>
      </c>
      <c r="L51" s="265">
        <f>IF(OR($B51-L$5&gt;76, $B51-L$5=75, $B51-L$5=1, $B51-L$5&lt;0),"",ROUND(($B51-L$5)*'점수 계산기'!$C$21+L$5*'점수 계산기'!$C$22+'점수 계산기'!$C$24,0))</f>
        <v>101</v>
      </c>
      <c r="M51" s="265">
        <f>IF(OR($B51-M$5&gt;76, $B51-M$5=75, $B51-M$5=1, $B51-M$5&lt;0),"",ROUND(($B51-M$5)*'점수 계산기'!$C$21+M$5*'점수 계산기'!$C$22+'점수 계산기'!$C$24,0))</f>
        <v>102</v>
      </c>
      <c r="N51" s="265">
        <f>IF(OR($B51-N$5&gt;76, $B51-N$5=75, $B51-N$5=1, $B51-N$5&lt;0),"",ROUND(($B51-N$5)*'점수 계산기'!$C$21+N$5*'점수 계산기'!$C$22+'점수 계산기'!$C$24,0))</f>
        <v>102</v>
      </c>
      <c r="O51" s="265">
        <f>IF(OR($B51-O$5&gt;76, $B51-O$5=75, $B51-O$5=1, $B51-O$5&lt;0),"",ROUND(($B51-O$5)*'점수 계산기'!$C$21+O$5*'점수 계산기'!$C$22+'점수 계산기'!$C$24,0))</f>
        <v>102</v>
      </c>
      <c r="P51" s="265">
        <f>IF(OR($B51-P$5&gt;76, $B51-P$5=75, $B51-P$5=1, $B51-P$5&lt;0),"",ROUND(($B51-P$5)*'점수 계산기'!$C$21+P$5*'점수 계산기'!$C$22+'점수 계산기'!$C$24,0))</f>
        <v>103</v>
      </c>
      <c r="Q51" s="265">
        <f>IF(OR($B51-Q$5&gt;76, $B51-Q$5=75, $B51-Q$5=1, $B51-Q$5&lt;0),"",ROUND(($B51-Q$5)*'점수 계산기'!$C$21+Q$5*'점수 계산기'!$C$22+'점수 계산기'!$C$24,0))</f>
        <v>103</v>
      </c>
      <c r="R51" s="265">
        <f>IF(OR($B51-R$5&gt;76, $B51-R$5=75, $B51-R$5=1, $B51-R$5&lt;0),"",ROUND(($B51-R$5)*'점수 계산기'!$C$21+R$5*'점수 계산기'!$C$22+'점수 계산기'!$C$24,0))</f>
        <v>103</v>
      </c>
      <c r="S51" s="265">
        <f>IF(OR($B51-S$5&gt;76, $B51-S$5=75, $B51-S$5=1, $B51-S$5&lt;0),"",ROUND(($B51-S$5)*'점수 계산기'!$C$21+S$5*'점수 계산기'!$C$22+'점수 계산기'!$C$24,0))</f>
        <v>103</v>
      </c>
      <c r="T51" s="265">
        <f>IF(OR($B51-T$5&gt;76, $B51-T$5=75, $B51-T$5=1, $B51-T$5&lt;0),"",ROUND(($B51-T$5)*'점수 계산기'!$C$21+T$5*'점수 계산기'!$C$22+'점수 계산기'!$C$24,0))</f>
        <v>104</v>
      </c>
      <c r="U51" s="265">
        <f>IF(OR($B51-U$5&gt;76, $B51-U$5=75, $B51-U$5=1, $B51-U$5&lt;0),"",ROUND(($B51-U$5)*'점수 계산기'!$C$21+U$5*'점수 계산기'!$C$22+'점수 계산기'!$C$24,0))</f>
        <v>104</v>
      </c>
      <c r="V51" s="265">
        <f>IF(OR($B51-V$5&gt;76, $B51-V$5=75, $B51-V$5=1, $B51-V$5&lt;0),"",ROUND(($B51-V$5)*'점수 계산기'!$C$21+V$5*'점수 계산기'!$C$22+'점수 계산기'!$C$24,0))</f>
        <v>104</v>
      </c>
      <c r="W51" s="265">
        <f>IF(OR($B51-W$5&gt;76, $B51-W$5=75, $B51-W$5=1, $B51-W$5&lt;0),"",ROUND(($B51-W$5)*'점수 계산기'!$C$21+W$5*'점수 계산기'!$C$22+'점수 계산기'!$C$24,0))</f>
        <v>105</v>
      </c>
      <c r="X51" s="265">
        <f>IF(OR($B51-X$5&gt;76, $B51-X$5=75, $B51-X$5=1, $B51-X$5&lt;0),"",ROUND(($B51-X$5)*'점수 계산기'!$C$21+X$5*'점수 계산기'!$C$22+'점수 계산기'!$C$24,0))</f>
        <v>105</v>
      </c>
      <c r="Y51" s="266">
        <f>IF(OR($B51-Y$5&gt;76, $B51-Y$5=75, $B51-Y$5=1, $B51-Y$5&lt;0),"",ROUND(($B51-Y$5)*'점수 계산기'!$C$21+Y$5*'점수 계산기'!$C$22+'점수 계산기'!$C$24,0))</f>
        <v>105</v>
      </c>
      <c r="Z51" s="184"/>
      <c r="AA51" s="208"/>
    </row>
    <row r="52" spans="1:27" s="216" customFormat="1" ht="21" customHeight="1" x14ac:dyDescent="0.45">
      <c r="A52" s="208"/>
      <c r="B52" s="281">
        <v>54</v>
      </c>
      <c r="C52" s="265">
        <f>IF(OR($B52-C$5&gt;76, $B52-C$5=75, $B52-C$5=1, $B52-C$5&lt;0),"",ROUND(($B52-C$5)*'점수 계산기'!$C$21+C$5*'점수 계산기'!$C$22+'점수 계산기'!$C$24,0))</f>
        <v>97</v>
      </c>
      <c r="D52" s="265">
        <f>IF(OR($B52-D$5&gt;76, $B52-D$5=75, $B52-D$5=1, $B52-D$5&lt;0),"",ROUND(($B52-D$5)*'점수 계산기'!$C$21+D$5*'점수 계산기'!$C$22+'점수 계산기'!$C$24,0))</f>
        <v>98</v>
      </c>
      <c r="E52" s="265">
        <f>IF(OR($B52-E$5&gt;76, $B52-E$5=75, $B52-E$5=1, $B52-E$5&lt;0),"",ROUND(($B52-E$5)*'점수 계산기'!$C$21+E$5*'점수 계산기'!$C$22+'점수 계산기'!$C$24,0))</f>
        <v>98</v>
      </c>
      <c r="F52" s="265">
        <f>IF(OR($B52-F$5&gt;76, $B52-F$5=75, $B52-F$5=1, $B52-F$5&lt;0),"",ROUND(($B52-F$5)*'점수 계산기'!$C$21+F$5*'점수 계산기'!$C$22+'점수 계산기'!$C$24,0))</f>
        <v>99</v>
      </c>
      <c r="G52" s="265">
        <f>IF(OR($B52-G$5&gt;76, $B52-G$5=75, $B52-G$5=1, $B52-G$5&lt;0),"",ROUND(($B52-G$5)*'점수 계산기'!$C$21+G$5*'점수 계산기'!$C$22+'점수 계산기'!$C$24,0))</f>
        <v>99</v>
      </c>
      <c r="H52" s="265">
        <f>IF(OR($B52-H$5&gt;76, $B52-H$5=75, $B52-H$5=1, $B52-H$5&lt;0),"",ROUND(($B52-H$5)*'점수 계산기'!$C$21+H$5*'점수 계산기'!$C$22+'점수 계산기'!$C$24,0))</f>
        <v>99</v>
      </c>
      <c r="I52" s="265">
        <f>IF(OR($B52-I$5&gt;76, $B52-I$5=75, $B52-I$5=1, $B52-I$5&lt;0),"",ROUND(($B52-I$5)*'점수 계산기'!$C$21+I$5*'점수 계산기'!$C$22+'점수 계산기'!$C$24,0))</f>
        <v>99</v>
      </c>
      <c r="J52" s="265">
        <f>IF(OR($B52-J$5&gt;76, $B52-J$5=75, $B52-J$5=1, $B52-J$5&lt;0),"",ROUND(($B52-J$5)*'점수 계산기'!$C$21+J$5*'점수 계산기'!$C$22+'점수 계산기'!$C$24,0))</f>
        <v>100</v>
      </c>
      <c r="K52" s="265">
        <f>IF(OR($B52-K$5&gt;76, $B52-K$5=75, $B52-K$5=1, $B52-K$5&lt;0),"",ROUND(($B52-K$5)*'점수 계산기'!$C$21+K$5*'점수 계산기'!$C$22+'점수 계산기'!$C$24,0))</f>
        <v>100</v>
      </c>
      <c r="L52" s="265">
        <f>IF(OR($B52-L$5&gt;76, $B52-L$5=75, $B52-L$5=1, $B52-L$5&lt;0),"",ROUND(($B52-L$5)*'점수 계산기'!$C$21+L$5*'점수 계산기'!$C$22+'점수 계산기'!$C$24,0))</f>
        <v>100</v>
      </c>
      <c r="M52" s="265">
        <f>IF(OR($B52-M$5&gt;76, $B52-M$5=75, $B52-M$5=1, $B52-M$5&lt;0),"",ROUND(($B52-M$5)*'점수 계산기'!$C$21+M$5*'점수 계산기'!$C$22+'점수 계산기'!$C$24,0))</f>
        <v>101</v>
      </c>
      <c r="N52" s="265">
        <f>IF(OR($B52-N$5&gt;76, $B52-N$5=75, $B52-N$5=1, $B52-N$5&lt;0),"",ROUND(($B52-N$5)*'점수 계산기'!$C$21+N$5*'점수 계산기'!$C$22+'점수 계산기'!$C$24,0))</f>
        <v>101</v>
      </c>
      <c r="O52" s="265">
        <f>IF(OR($B52-O$5&gt;76, $B52-O$5=75, $B52-O$5=1, $B52-O$5&lt;0),"",ROUND(($B52-O$5)*'점수 계산기'!$C$21+O$5*'점수 계산기'!$C$22+'점수 계산기'!$C$24,0))</f>
        <v>101</v>
      </c>
      <c r="P52" s="265">
        <f>IF(OR($B52-P$5&gt;76, $B52-P$5=75, $B52-P$5=1, $B52-P$5&lt;0),"",ROUND(($B52-P$5)*'점수 계산기'!$C$21+P$5*'점수 계산기'!$C$22+'점수 계산기'!$C$24,0))</f>
        <v>102</v>
      </c>
      <c r="Q52" s="265">
        <f>IF(OR($B52-Q$5&gt;76, $B52-Q$5=75, $B52-Q$5=1, $B52-Q$5&lt;0),"",ROUND(($B52-Q$5)*'점수 계산기'!$C$21+Q$5*'점수 계산기'!$C$22+'점수 계산기'!$C$24,0))</f>
        <v>102</v>
      </c>
      <c r="R52" s="265">
        <f>IF(OR($B52-R$5&gt;76, $B52-R$5=75, $B52-R$5=1, $B52-R$5&lt;0),"",ROUND(($B52-R$5)*'점수 계산기'!$C$21+R$5*'점수 계산기'!$C$22+'점수 계산기'!$C$24,0))</f>
        <v>102</v>
      </c>
      <c r="S52" s="265">
        <f>IF(OR($B52-S$5&gt;76, $B52-S$5=75, $B52-S$5=1, $B52-S$5&lt;0),"",ROUND(($B52-S$5)*'점수 계산기'!$C$21+S$5*'점수 계산기'!$C$22+'점수 계산기'!$C$24,0))</f>
        <v>102</v>
      </c>
      <c r="T52" s="265">
        <f>IF(OR($B52-T$5&gt;76, $B52-T$5=75, $B52-T$5=1, $B52-T$5&lt;0),"",ROUND(($B52-T$5)*'점수 계산기'!$C$21+T$5*'점수 계산기'!$C$22+'점수 계산기'!$C$24,0))</f>
        <v>103</v>
      </c>
      <c r="U52" s="265">
        <f>IF(OR($B52-U$5&gt;76, $B52-U$5=75, $B52-U$5=1, $B52-U$5&lt;0),"",ROUND(($B52-U$5)*'점수 계산기'!$C$21+U$5*'점수 계산기'!$C$22+'점수 계산기'!$C$24,0))</f>
        <v>103</v>
      </c>
      <c r="V52" s="265">
        <f>IF(OR($B52-V$5&gt;76, $B52-V$5=75, $B52-V$5=1, $B52-V$5&lt;0),"",ROUND(($B52-V$5)*'점수 계산기'!$C$21+V$5*'점수 계산기'!$C$22+'점수 계산기'!$C$24,0))</f>
        <v>103</v>
      </c>
      <c r="W52" s="265">
        <f>IF(OR($B52-W$5&gt;76, $B52-W$5=75, $B52-W$5=1, $B52-W$5&lt;0),"",ROUND(($B52-W$5)*'점수 계산기'!$C$21+W$5*'점수 계산기'!$C$22+'점수 계산기'!$C$24,0))</f>
        <v>104</v>
      </c>
      <c r="X52" s="265">
        <f>IF(OR($B52-X$5&gt;76, $B52-X$5=75, $B52-X$5=1, $B52-X$5&lt;0),"",ROUND(($B52-X$5)*'점수 계산기'!$C$21+X$5*'점수 계산기'!$C$22+'점수 계산기'!$C$24,0))</f>
        <v>104</v>
      </c>
      <c r="Y52" s="266">
        <f>IF(OR($B52-Y$5&gt;76, $B52-Y$5=75, $B52-Y$5=1, $B52-Y$5&lt;0),"",ROUND(($B52-Y$5)*'점수 계산기'!$C$21+Y$5*'점수 계산기'!$C$22+'점수 계산기'!$C$24,0))</f>
        <v>104</v>
      </c>
      <c r="Z52" s="184"/>
      <c r="AA52" s="208"/>
    </row>
    <row r="53" spans="1:27" s="216" customFormat="1" ht="21" customHeight="1" x14ac:dyDescent="0.45">
      <c r="A53" s="208"/>
      <c r="B53" s="281">
        <v>53</v>
      </c>
      <c r="C53" s="265">
        <f>IF(OR($B53-C$5&gt;76, $B53-C$5=75, $B53-C$5=1, $B53-C$5&lt;0),"",ROUND(($B53-C$5)*'점수 계산기'!$C$21+C$5*'점수 계산기'!$C$22+'점수 계산기'!$C$24,0))</f>
        <v>96</v>
      </c>
      <c r="D53" s="265">
        <f>IF(OR($B53-D$5&gt;76, $B53-D$5=75, $B53-D$5=1, $B53-D$5&lt;0),"",ROUND(($B53-D$5)*'점수 계산기'!$C$21+D$5*'점수 계산기'!$C$22+'점수 계산기'!$C$24,0))</f>
        <v>97</v>
      </c>
      <c r="E53" s="265">
        <f>IF(OR($B53-E$5&gt;76, $B53-E$5=75, $B53-E$5=1, $B53-E$5&lt;0),"",ROUND(($B53-E$5)*'점수 계산기'!$C$21+E$5*'점수 계산기'!$C$22+'점수 계산기'!$C$24,0))</f>
        <v>97</v>
      </c>
      <c r="F53" s="265">
        <f>IF(OR($B53-F$5&gt;76, $B53-F$5=75, $B53-F$5=1, $B53-F$5&lt;0),"",ROUND(($B53-F$5)*'점수 계산기'!$C$21+F$5*'점수 계산기'!$C$22+'점수 계산기'!$C$24,0))</f>
        <v>98</v>
      </c>
      <c r="G53" s="265">
        <f>IF(OR($B53-G$5&gt;76, $B53-G$5=75, $B53-G$5=1, $B53-G$5&lt;0),"",ROUND(($B53-G$5)*'점수 계산기'!$C$21+G$5*'점수 계산기'!$C$22+'점수 계산기'!$C$24,0))</f>
        <v>98</v>
      </c>
      <c r="H53" s="265">
        <f>IF(OR($B53-H$5&gt;76, $B53-H$5=75, $B53-H$5=1, $B53-H$5&lt;0),"",ROUND(($B53-H$5)*'점수 계산기'!$C$21+H$5*'점수 계산기'!$C$22+'점수 계산기'!$C$24,0))</f>
        <v>98</v>
      </c>
      <c r="I53" s="265">
        <f>IF(OR($B53-I$5&gt;76, $B53-I$5=75, $B53-I$5=1, $B53-I$5&lt;0),"",ROUND(($B53-I$5)*'점수 계산기'!$C$21+I$5*'점수 계산기'!$C$22+'점수 계산기'!$C$24,0))</f>
        <v>98</v>
      </c>
      <c r="J53" s="265">
        <f>IF(OR($B53-J$5&gt;76, $B53-J$5=75, $B53-J$5=1, $B53-J$5&lt;0),"",ROUND(($B53-J$5)*'점수 계산기'!$C$21+J$5*'점수 계산기'!$C$22+'점수 계산기'!$C$24,0))</f>
        <v>99</v>
      </c>
      <c r="K53" s="265">
        <f>IF(OR($B53-K$5&gt;76, $B53-K$5=75, $B53-K$5=1, $B53-K$5&lt;0),"",ROUND(($B53-K$5)*'점수 계산기'!$C$21+K$5*'점수 계산기'!$C$22+'점수 계산기'!$C$24,0))</f>
        <v>99</v>
      </c>
      <c r="L53" s="265">
        <f>IF(OR($B53-L$5&gt;76, $B53-L$5=75, $B53-L$5=1, $B53-L$5&lt;0),"",ROUND(($B53-L$5)*'점수 계산기'!$C$21+L$5*'점수 계산기'!$C$22+'점수 계산기'!$C$24,0))</f>
        <v>99</v>
      </c>
      <c r="M53" s="265">
        <f>IF(OR($B53-M$5&gt;76, $B53-M$5=75, $B53-M$5=1, $B53-M$5&lt;0),"",ROUND(($B53-M$5)*'점수 계산기'!$C$21+M$5*'점수 계산기'!$C$22+'점수 계산기'!$C$24,0))</f>
        <v>100</v>
      </c>
      <c r="N53" s="265">
        <f>IF(OR($B53-N$5&gt;76, $B53-N$5=75, $B53-N$5=1, $B53-N$5&lt;0),"",ROUND(($B53-N$5)*'점수 계산기'!$C$21+N$5*'점수 계산기'!$C$22+'점수 계산기'!$C$24,0))</f>
        <v>100</v>
      </c>
      <c r="O53" s="265">
        <f>IF(OR($B53-O$5&gt;76, $B53-O$5=75, $B53-O$5=1, $B53-O$5&lt;0),"",ROUND(($B53-O$5)*'점수 계산기'!$C$21+O$5*'점수 계산기'!$C$22+'점수 계산기'!$C$24,0))</f>
        <v>100</v>
      </c>
      <c r="P53" s="265">
        <f>IF(OR($B53-P$5&gt;76, $B53-P$5=75, $B53-P$5=1, $B53-P$5&lt;0),"",ROUND(($B53-P$5)*'점수 계산기'!$C$21+P$5*'점수 계산기'!$C$22+'점수 계산기'!$C$24,0))</f>
        <v>100</v>
      </c>
      <c r="Q53" s="265">
        <f>IF(OR($B53-Q$5&gt;76, $B53-Q$5=75, $B53-Q$5=1, $B53-Q$5&lt;0),"",ROUND(($B53-Q$5)*'점수 계산기'!$C$21+Q$5*'점수 계산기'!$C$22+'점수 계산기'!$C$24,0))</f>
        <v>101</v>
      </c>
      <c r="R53" s="265">
        <f>IF(OR($B53-R$5&gt;76, $B53-R$5=75, $B53-R$5=1, $B53-R$5&lt;0),"",ROUND(($B53-R$5)*'점수 계산기'!$C$21+R$5*'점수 계산기'!$C$22+'점수 계산기'!$C$24,0))</f>
        <v>101</v>
      </c>
      <c r="S53" s="265">
        <f>IF(OR($B53-S$5&gt;76, $B53-S$5=75, $B53-S$5=1, $B53-S$5&lt;0),"",ROUND(($B53-S$5)*'점수 계산기'!$C$21+S$5*'점수 계산기'!$C$22+'점수 계산기'!$C$24,0))</f>
        <v>101</v>
      </c>
      <c r="T53" s="265">
        <f>IF(OR($B53-T$5&gt;76, $B53-T$5=75, $B53-T$5=1, $B53-T$5&lt;0),"",ROUND(($B53-T$5)*'점수 계산기'!$C$21+T$5*'점수 계산기'!$C$22+'점수 계산기'!$C$24,0))</f>
        <v>102</v>
      </c>
      <c r="U53" s="265">
        <f>IF(OR($B53-U$5&gt;76, $B53-U$5=75, $B53-U$5=1, $B53-U$5&lt;0),"",ROUND(($B53-U$5)*'점수 계산기'!$C$21+U$5*'점수 계산기'!$C$22+'점수 계산기'!$C$24,0))</f>
        <v>102</v>
      </c>
      <c r="V53" s="265">
        <f>IF(OR($B53-V$5&gt;76, $B53-V$5=75, $B53-V$5=1, $B53-V$5&lt;0),"",ROUND(($B53-V$5)*'점수 계산기'!$C$21+V$5*'점수 계산기'!$C$22+'점수 계산기'!$C$24,0))</f>
        <v>102</v>
      </c>
      <c r="W53" s="265">
        <f>IF(OR($B53-W$5&gt;76, $B53-W$5=75, $B53-W$5=1, $B53-W$5&lt;0),"",ROUND(($B53-W$5)*'점수 계산기'!$C$21+W$5*'점수 계산기'!$C$22+'점수 계산기'!$C$24,0))</f>
        <v>103</v>
      </c>
      <c r="X53" s="265">
        <f>IF(OR($B53-X$5&gt;76, $B53-X$5=75, $B53-X$5=1, $B53-X$5&lt;0),"",ROUND(($B53-X$5)*'점수 계산기'!$C$21+X$5*'점수 계산기'!$C$22+'점수 계산기'!$C$24,0))</f>
        <v>103</v>
      </c>
      <c r="Y53" s="266">
        <f>IF(OR($B53-Y$5&gt;76, $B53-Y$5=75, $B53-Y$5=1, $B53-Y$5&lt;0),"",ROUND(($B53-Y$5)*'점수 계산기'!$C$21+Y$5*'점수 계산기'!$C$22+'점수 계산기'!$C$24,0))</f>
        <v>103</v>
      </c>
      <c r="Z53" s="184"/>
      <c r="AA53" s="208"/>
    </row>
    <row r="54" spans="1:27" s="216" customFormat="1" ht="21" customHeight="1" x14ac:dyDescent="0.45">
      <c r="A54" s="208"/>
      <c r="B54" s="282">
        <v>52</v>
      </c>
      <c r="C54" s="268">
        <f>IF(OR($B54-C$5&gt;76, $B54-C$5=75, $B54-C$5=1, $B54-C$5&lt;0),"",ROUND(($B54-C$5)*'점수 계산기'!$C$21+C$5*'점수 계산기'!$C$22+'점수 계산기'!$C$24,0))</f>
        <v>95</v>
      </c>
      <c r="D54" s="268">
        <f>IF(OR($B54-D$5&gt;76, $B54-D$5=75, $B54-D$5=1, $B54-D$5&lt;0),"",ROUND(($B54-D$5)*'점수 계산기'!$C$21+D$5*'점수 계산기'!$C$22+'점수 계산기'!$C$24,0))</f>
        <v>96</v>
      </c>
      <c r="E54" s="268">
        <f>IF(OR($B54-E$5&gt;76, $B54-E$5=75, $B54-E$5=1, $B54-E$5&lt;0),"",ROUND(($B54-E$5)*'점수 계산기'!$C$21+E$5*'점수 계산기'!$C$22+'점수 계산기'!$C$24,0))</f>
        <v>96</v>
      </c>
      <c r="F54" s="268">
        <f>IF(OR($B54-F$5&gt;76, $B54-F$5=75, $B54-F$5=1, $B54-F$5&lt;0),"",ROUND(($B54-F$5)*'점수 계산기'!$C$21+F$5*'점수 계산기'!$C$22+'점수 계산기'!$C$24,0))</f>
        <v>97</v>
      </c>
      <c r="G54" s="268">
        <f>IF(OR($B54-G$5&gt;76, $B54-G$5=75, $B54-G$5=1, $B54-G$5&lt;0),"",ROUND(($B54-G$5)*'점수 계산기'!$C$21+G$5*'점수 계산기'!$C$22+'점수 계산기'!$C$24,0))</f>
        <v>97</v>
      </c>
      <c r="H54" s="268">
        <f>IF(OR($B54-H$5&gt;76, $B54-H$5=75, $B54-H$5=1, $B54-H$5&lt;0),"",ROUND(($B54-H$5)*'점수 계산기'!$C$21+H$5*'점수 계산기'!$C$22+'점수 계산기'!$C$24,0))</f>
        <v>97</v>
      </c>
      <c r="I54" s="268">
        <f>IF(OR($B54-I$5&gt;76, $B54-I$5=75, $B54-I$5=1, $B54-I$5&lt;0),"",ROUND(($B54-I$5)*'점수 계산기'!$C$21+I$5*'점수 계산기'!$C$22+'점수 계산기'!$C$24,0))</f>
        <v>97</v>
      </c>
      <c r="J54" s="268">
        <f>IF(OR($B54-J$5&gt;76, $B54-J$5=75, $B54-J$5=1, $B54-J$5&lt;0),"",ROUND(($B54-J$5)*'점수 계산기'!$C$21+J$5*'점수 계산기'!$C$22+'점수 계산기'!$C$24,0))</f>
        <v>98</v>
      </c>
      <c r="K54" s="268">
        <f>IF(OR($B54-K$5&gt;76, $B54-K$5=75, $B54-K$5=1, $B54-K$5&lt;0),"",ROUND(($B54-K$5)*'점수 계산기'!$C$21+K$5*'점수 계산기'!$C$22+'점수 계산기'!$C$24,0))</f>
        <v>98</v>
      </c>
      <c r="L54" s="268">
        <f>IF(OR($B54-L$5&gt;76, $B54-L$5=75, $B54-L$5=1, $B54-L$5&lt;0),"",ROUND(($B54-L$5)*'점수 계산기'!$C$21+L$5*'점수 계산기'!$C$22+'점수 계산기'!$C$24,0))</f>
        <v>98</v>
      </c>
      <c r="M54" s="268">
        <f>IF(OR($B54-M$5&gt;76, $B54-M$5=75, $B54-M$5=1, $B54-M$5&lt;0),"",ROUND(($B54-M$5)*'점수 계산기'!$C$21+M$5*'점수 계산기'!$C$22+'점수 계산기'!$C$24,0))</f>
        <v>99</v>
      </c>
      <c r="N54" s="268">
        <f>IF(OR($B54-N$5&gt;76, $B54-N$5=75, $B54-N$5=1, $B54-N$5&lt;0),"",ROUND(($B54-N$5)*'점수 계산기'!$C$21+N$5*'점수 계산기'!$C$22+'점수 계산기'!$C$24,0))</f>
        <v>99</v>
      </c>
      <c r="O54" s="268">
        <f>IF(OR($B54-O$5&gt;76, $B54-O$5=75, $B54-O$5=1, $B54-O$5&lt;0),"",ROUND(($B54-O$5)*'점수 계산기'!$C$21+O$5*'점수 계산기'!$C$22+'점수 계산기'!$C$24,0))</f>
        <v>99</v>
      </c>
      <c r="P54" s="268">
        <f>IF(OR($B54-P$5&gt;76, $B54-P$5=75, $B54-P$5=1, $B54-P$5&lt;0),"",ROUND(($B54-P$5)*'점수 계산기'!$C$21+P$5*'점수 계산기'!$C$22+'점수 계산기'!$C$24,0))</f>
        <v>99</v>
      </c>
      <c r="Q54" s="268">
        <f>IF(OR($B54-Q$5&gt;76, $B54-Q$5=75, $B54-Q$5=1, $B54-Q$5&lt;0),"",ROUND(($B54-Q$5)*'점수 계산기'!$C$21+Q$5*'점수 계산기'!$C$22+'점수 계산기'!$C$24,0))</f>
        <v>100</v>
      </c>
      <c r="R54" s="268">
        <f>IF(OR($B54-R$5&gt;76, $B54-R$5=75, $B54-R$5=1, $B54-R$5&lt;0),"",ROUND(($B54-R$5)*'점수 계산기'!$C$21+R$5*'점수 계산기'!$C$22+'점수 계산기'!$C$24,0))</f>
        <v>100</v>
      </c>
      <c r="S54" s="268">
        <f>IF(OR($B54-S$5&gt;76, $B54-S$5=75, $B54-S$5=1, $B54-S$5&lt;0),"",ROUND(($B54-S$5)*'점수 계산기'!$C$21+S$5*'점수 계산기'!$C$22+'점수 계산기'!$C$24,0))</f>
        <v>100</v>
      </c>
      <c r="T54" s="268">
        <f>IF(OR($B54-T$5&gt;76, $B54-T$5=75, $B54-T$5=1, $B54-T$5&lt;0),"",ROUND(($B54-T$5)*'점수 계산기'!$C$21+T$5*'점수 계산기'!$C$22+'점수 계산기'!$C$24,0))</f>
        <v>101</v>
      </c>
      <c r="U54" s="268">
        <f>IF(OR($B54-U$5&gt;76, $B54-U$5=75, $B54-U$5=1, $B54-U$5&lt;0),"",ROUND(($B54-U$5)*'점수 계산기'!$C$21+U$5*'점수 계산기'!$C$22+'점수 계산기'!$C$24,0))</f>
        <v>101</v>
      </c>
      <c r="V54" s="268">
        <f>IF(OR($B54-V$5&gt;76, $B54-V$5=75, $B54-V$5=1, $B54-V$5&lt;0),"",ROUND(($B54-V$5)*'점수 계산기'!$C$21+V$5*'점수 계산기'!$C$22+'점수 계산기'!$C$24,0))</f>
        <v>101</v>
      </c>
      <c r="W54" s="268">
        <f>IF(OR($B54-W$5&gt;76, $B54-W$5=75, $B54-W$5=1, $B54-W$5&lt;0),"",ROUND(($B54-W$5)*'점수 계산기'!$C$21+W$5*'점수 계산기'!$C$22+'점수 계산기'!$C$24,0))</f>
        <v>101</v>
      </c>
      <c r="X54" s="268">
        <f>IF(OR($B54-X$5&gt;76, $B54-X$5=75, $B54-X$5=1, $B54-X$5&lt;0),"",ROUND(($B54-X$5)*'점수 계산기'!$C$21+X$5*'점수 계산기'!$C$22+'점수 계산기'!$C$24,0))</f>
        <v>102</v>
      </c>
      <c r="Y54" s="269">
        <f>IF(OR($B54-Y$5&gt;76, $B54-Y$5=75, $B54-Y$5=1, $B54-Y$5&lt;0),"",ROUND(($B54-Y$5)*'점수 계산기'!$C$21+Y$5*'점수 계산기'!$C$22+'점수 계산기'!$C$24,0))</f>
        <v>102</v>
      </c>
      <c r="Z54" s="184"/>
      <c r="AA54" s="208"/>
    </row>
    <row r="55" spans="1:27" s="216" customFormat="1" ht="21" customHeight="1" x14ac:dyDescent="0.45">
      <c r="A55" s="208"/>
      <c r="B55" s="282">
        <v>51</v>
      </c>
      <c r="C55" s="268">
        <f>IF(OR($B55-C$5&gt;76, $B55-C$5=75, $B55-C$5=1, $B55-C$5&lt;0),"",ROUND(($B55-C$5)*'점수 계산기'!$C$21+C$5*'점수 계산기'!$C$22+'점수 계산기'!$C$24,0))</f>
        <v>94</v>
      </c>
      <c r="D55" s="268">
        <f>IF(OR($B55-D$5&gt;76, $B55-D$5=75, $B55-D$5=1, $B55-D$5&lt;0),"",ROUND(($B55-D$5)*'점수 계산기'!$C$21+D$5*'점수 계산기'!$C$22+'점수 계산기'!$C$24,0))</f>
        <v>95</v>
      </c>
      <c r="E55" s="268">
        <f>IF(OR($B55-E$5&gt;76, $B55-E$5=75, $B55-E$5=1, $B55-E$5&lt;0),"",ROUND(($B55-E$5)*'점수 계산기'!$C$21+E$5*'점수 계산기'!$C$22+'점수 계산기'!$C$24,0))</f>
        <v>95</v>
      </c>
      <c r="F55" s="268">
        <f>IF(OR($B55-F$5&gt;76, $B55-F$5=75, $B55-F$5=1, $B55-F$5&lt;0),"",ROUND(($B55-F$5)*'점수 계산기'!$C$21+F$5*'점수 계산기'!$C$22+'점수 계산기'!$C$24,0))</f>
        <v>96</v>
      </c>
      <c r="G55" s="268">
        <f>IF(OR($B55-G$5&gt;76, $B55-G$5=75, $B55-G$5=1, $B55-G$5&lt;0),"",ROUND(($B55-G$5)*'점수 계산기'!$C$21+G$5*'점수 계산기'!$C$22+'점수 계산기'!$C$24,0))</f>
        <v>96</v>
      </c>
      <c r="H55" s="268">
        <f>IF(OR($B55-H$5&gt;76, $B55-H$5=75, $B55-H$5=1, $B55-H$5&lt;0),"",ROUND(($B55-H$5)*'점수 계산기'!$C$21+H$5*'점수 계산기'!$C$22+'점수 계산기'!$C$24,0))</f>
        <v>96</v>
      </c>
      <c r="I55" s="268">
        <f>IF(OR($B55-I$5&gt;76, $B55-I$5=75, $B55-I$5=1, $B55-I$5&lt;0),"",ROUND(($B55-I$5)*'점수 계산기'!$C$21+I$5*'점수 계산기'!$C$22+'점수 계산기'!$C$24,0))</f>
        <v>96</v>
      </c>
      <c r="J55" s="268">
        <f>IF(OR($B55-J$5&gt;76, $B55-J$5=75, $B55-J$5=1, $B55-J$5&lt;0),"",ROUND(($B55-J$5)*'점수 계산기'!$C$21+J$5*'점수 계산기'!$C$22+'점수 계산기'!$C$24,0))</f>
        <v>97</v>
      </c>
      <c r="K55" s="268">
        <f>IF(OR($B55-K$5&gt;76, $B55-K$5=75, $B55-K$5=1, $B55-K$5&lt;0),"",ROUND(($B55-K$5)*'점수 계산기'!$C$21+K$5*'점수 계산기'!$C$22+'점수 계산기'!$C$24,0))</f>
        <v>97</v>
      </c>
      <c r="L55" s="268">
        <f>IF(OR($B55-L$5&gt;76, $B55-L$5=75, $B55-L$5=1, $B55-L$5&lt;0),"",ROUND(($B55-L$5)*'점수 계산기'!$C$21+L$5*'점수 계산기'!$C$22+'점수 계산기'!$C$24,0))</f>
        <v>97</v>
      </c>
      <c r="M55" s="268">
        <f>IF(OR($B55-M$5&gt;76, $B55-M$5=75, $B55-M$5=1, $B55-M$5&lt;0),"",ROUND(($B55-M$5)*'점수 계산기'!$C$21+M$5*'점수 계산기'!$C$22+'점수 계산기'!$C$24,0))</f>
        <v>98</v>
      </c>
      <c r="N55" s="268">
        <f>IF(OR($B55-N$5&gt;76, $B55-N$5=75, $B55-N$5=1, $B55-N$5&lt;0),"",ROUND(($B55-N$5)*'점수 계산기'!$C$21+N$5*'점수 계산기'!$C$22+'점수 계산기'!$C$24,0))</f>
        <v>98</v>
      </c>
      <c r="O55" s="268">
        <f>IF(OR($B55-O$5&gt;76, $B55-O$5=75, $B55-O$5=1, $B55-O$5&lt;0),"",ROUND(($B55-O$5)*'점수 계산기'!$C$21+O$5*'점수 계산기'!$C$22+'점수 계산기'!$C$24,0))</f>
        <v>98</v>
      </c>
      <c r="P55" s="268">
        <f>IF(OR($B55-P$5&gt;76, $B55-P$5=75, $B55-P$5=1, $B55-P$5&lt;0),"",ROUND(($B55-P$5)*'점수 계산기'!$C$21+P$5*'점수 계산기'!$C$22+'점수 계산기'!$C$24,0))</f>
        <v>98</v>
      </c>
      <c r="Q55" s="268">
        <f>IF(OR($B55-Q$5&gt;76, $B55-Q$5=75, $B55-Q$5=1, $B55-Q$5&lt;0),"",ROUND(($B55-Q$5)*'점수 계산기'!$C$21+Q$5*'점수 계산기'!$C$22+'점수 계산기'!$C$24,0))</f>
        <v>99</v>
      </c>
      <c r="R55" s="268">
        <f>IF(OR($B55-R$5&gt;76, $B55-R$5=75, $B55-R$5=1, $B55-R$5&lt;0),"",ROUND(($B55-R$5)*'점수 계산기'!$C$21+R$5*'점수 계산기'!$C$22+'점수 계산기'!$C$24,0))</f>
        <v>99</v>
      </c>
      <c r="S55" s="268">
        <f>IF(OR($B55-S$5&gt;76, $B55-S$5=75, $B55-S$5=1, $B55-S$5&lt;0),"",ROUND(($B55-S$5)*'점수 계산기'!$C$21+S$5*'점수 계산기'!$C$22+'점수 계산기'!$C$24,0))</f>
        <v>99</v>
      </c>
      <c r="T55" s="268">
        <f>IF(OR($B55-T$5&gt;76, $B55-T$5=75, $B55-T$5=1, $B55-T$5&lt;0),"",ROUND(($B55-T$5)*'점수 계산기'!$C$21+T$5*'점수 계산기'!$C$22+'점수 계산기'!$C$24,0))</f>
        <v>100</v>
      </c>
      <c r="U55" s="268">
        <f>IF(OR($B55-U$5&gt;76, $B55-U$5=75, $B55-U$5=1, $B55-U$5&lt;0),"",ROUND(($B55-U$5)*'점수 계산기'!$C$21+U$5*'점수 계산기'!$C$22+'점수 계산기'!$C$24,0))</f>
        <v>100</v>
      </c>
      <c r="V55" s="268">
        <f>IF(OR($B55-V$5&gt;76, $B55-V$5=75, $B55-V$5=1, $B55-V$5&lt;0),"",ROUND(($B55-V$5)*'점수 계산기'!$C$21+V$5*'점수 계산기'!$C$22+'점수 계산기'!$C$24,0))</f>
        <v>100</v>
      </c>
      <c r="W55" s="268">
        <f>IF(OR($B55-W$5&gt;76, $B55-W$5=75, $B55-W$5=1, $B55-W$5&lt;0),"",ROUND(($B55-W$5)*'점수 계산기'!$C$21+W$5*'점수 계산기'!$C$22+'점수 계산기'!$C$24,0))</f>
        <v>100</v>
      </c>
      <c r="X55" s="268">
        <f>IF(OR($B55-X$5&gt;76, $B55-X$5=75, $B55-X$5=1, $B55-X$5&lt;0),"",ROUND(($B55-X$5)*'점수 계산기'!$C$21+X$5*'점수 계산기'!$C$22+'점수 계산기'!$C$24,0))</f>
        <v>101</v>
      </c>
      <c r="Y55" s="269">
        <f>IF(OR($B55-Y$5&gt;76, $B55-Y$5=75, $B55-Y$5=1, $B55-Y$5&lt;0),"",ROUND(($B55-Y$5)*'점수 계산기'!$C$21+Y$5*'점수 계산기'!$C$22+'점수 계산기'!$C$24,0))</f>
        <v>101</v>
      </c>
      <c r="Z55" s="184"/>
      <c r="AA55" s="208"/>
    </row>
    <row r="56" spans="1:27" s="216" customFormat="1" ht="21" customHeight="1" x14ac:dyDescent="0.45">
      <c r="A56" s="208"/>
      <c r="B56" s="282">
        <v>50</v>
      </c>
      <c r="C56" s="268">
        <f>IF(OR($B56-C$5&gt;76, $B56-C$5=75, $B56-C$5=1, $B56-C$5&lt;0),"",ROUND(($B56-C$5)*'점수 계산기'!$C$21+C$5*'점수 계산기'!$C$22+'점수 계산기'!$C$24,0))</f>
        <v>93</v>
      </c>
      <c r="D56" s="268">
        <f>IF(OR($B56-D$5&gt;76, $B56-D$5=75, $B56-D$5=1, $B56-D$5&lt;0),"",ROUND(($B56-D$5)*'점수 계산기'!$C$21+D$5*'점수 계산기'!$C$22+'점수 계산기'!$C$24,0))</f>
        <v>94</v>
      </c>
      <c r="E56" s="268">
        <f>IF(OR($B56-E$5&gt;76, $B56-E$5=75, $B56-E$5=1, $B56-E$5&lt;0),"",ROUND(($B56-E$5)*'점수 계산기'!$C$21+E$5*'점수 계산기'!$C$22+'점수 계산기'!$C$24,0))</f>
        <v>94</v>
      </c>
      <c r="F56" s="268">
        <f>IF(OR($B56-F$5&gt;76, $B56-F$5=75, $B56-F$5=1, $B56-F$5&lt;0),"",ROUND(($B56-F$5)*'점수 계산기'!$C$21+F$5*'점수 계산기'!$C$22+'점수 계산기'!$C$24,0))</f>
        <v>94</v>
      </c>
      <c r="G56" s="268">
        <f>IF(OR($B56-G$5&gt;76, $B56-G$5=75, $B56-G$5=1, $B56-G$5&lt;0),"",ROUND(($B56-G$5)*'점수 계산기'!$C$21+G$5*'점수 계산기'!$C$22+'점수 계산기'!$C$24,0))</f>
        <v>95</v>
      </c>
      <c r="H56" s="268">
        <f>IF(OR($B56-H$5&gt;76, $B56-H$5=75, $B56-H$5=1, $B56-H$5&lt;0),"",ROUND(($B56-H$5)*'점수 계산기'!$C$21+H$5*'점수 계산기'!$C$22+'점수 계산기'!$C$24,0))</f>
        <v>95</v>
      </c>
      <c r="I56" s="268">
        <f>IF(OR($B56-I$5&gt;76, $B56-I$5=75, $B56-I$5=1, $B56-I$5&lt;0),"",ROUND(($B56-I$5)*'점수 계산기'!$C$21+I$5*'점수 계산기'!$C$22+'점수 계산기'!$C$24,0))</f>
        <v>95</v>
      </c>
      <c r="J56" s="268">
        <f>IF(OR($B56-J$5&gt;76, $B56-J$5=75, $B56-J$5=1, $B56-J$5&lt;0),"",ROUND(($B56-J$5)*'점수 계산기'!$C$21+J$5*'점수 계산기'!$C$22+'점수 계산기'!$C$24,0))</f>
        <v>96</v>
      </c>
      <c r="K56" s="268">
        <f>IF(OR($B56-K$5&gt;76, $B56-K$5=75, $B56-K$5=1, $B56-K$5&lt;0),"",ROUND(($B56-K$5)*'점수 계산기'!$C$21+K$5*'점수 계산기'!$C$22+'점수 계산기'!$C$24,0))</f>
        <v>96</v>
      </c>
      <c r="L56" s="268">
        <f>IF(OR($B56-L$5&gt;76, $B56-L$5=75, $B56-L$5=1, $B56-L$5&lt;0),"",ROUND(($B56-L$5)*'점수 계산기'!$C$21+L$5*'점수 계산기'!$C$22+'점수 계산기'!$C$24,0))</f>
        <v>96</v>
      </c>
      <c r="M56" s="268">
        <f>IF(OR($B56-M$5&gt;76, $B56-M$5=75, $B56-M$5=1, $B56-M$5&lt;0),"",ROUND(($B56-M$5)*'점수 계산기'!$C$21+M$5*'점수 계산기'!$C$22+'점수 계산기'!$C$24,0))</f>
        <v>96</v>
      </c>
      <c r="N56" s="268">
        <f>IF(OR($B56-N$5&gt;76, $B56-N$5=75, $B56-N$5=1, $B56-N$5&lt;0),"",ROUND(($B56-N$5)*'점수 계산기'!$C$21+N$5*'점수 계산기'!$C$22+'점수 계산기'!$C$24,0))</f>
        <v>97</v>
      </c>
      <c r="O56" s="268">
        <f>IF(OR($B56-O$5&gt;76, $B56-O$5=75, $B56-O$5=1, $B56-O$5&lt;0),"",ROUND(($B56-O$5)*'점수 계산기'!$C$21+O$5*'점수 계산기'!$C$22+'점수 계산기'!$C$24,0))</f>
        <v>97</v>
      </c>
      <c r="P56" s="268">
        <f>IF(OR($B56-P$5&gt;76, $B56-P$5=75, $B56-P$5=1, $B56-P$5&lt;0),"",ROUND(($B56-P$5)*'점수 계산기'!$C$21+P$5*'점수 계산기'!$C$22+'점수 계산기'!$C$24,0))</f>
        <v>97</v>
      </c>
      <c r="Q56" s="268">
        <f>IF(OR($B56-Q$5&gt;76, $B56-Q$5=75, $B56-Q$5=1, $B56-Q$5&lt;0),"",ROUND(($B56-Q$5)*'점수 계산기'!$C$21+Q$5*'점수 계산기'!$C$22+'점수 계산기'!$C$24,0))</f>
        <v>98</v>
      </c>
      <c r="R56" s="268">
        <f>IF(OR($B56-R$5&gt;76, $B56-R$5=75, $B56-R$5=1, $B56-R$5&lt;0),"",ROUND(($B56-R$5)*'점수 계산기'!$C$21+R$5*'점수 계산기'!$C$22+'점수 계산기'!$C$24,0))</f>
        <v>98</v>
      </c>
      <c r="S56" s="268">
        <f>IF(OR($B56-S$5&gt;76, $B56-S$5=75, $B56-S$5=1, $B56-S$5&lt;0),"",ROUND(($B56-S$5)*'점수 계산기'!$C$21+S$5*'점수 계산기'!$C$22+'점수 계산기'!$C$24,0))</f>
        <v>98</v>
      </c>
      <c r="T56" s="268">
        <f>IF(OR($B56-T$5&gt;76, $B56-T$5=75, $B56-T$5=1, $B56-T$5&lt;0),"",ROUND(($B56-T$5)*'점수 계산기'!$C$21+T$5*'점수 계산기'!$C$22+'점수 계산기'!$C$24,0))</f>
        <v>99</v>
      </c>
      <c r="U56" s="268">
        <f>IF(OR($B56-U$5&gt;76, $B56-U$5=75, $B56-U$5=1, $B56-U$5&lt;0),"",ROUND(($B56-U$5)*'점수 계산기'!$C$21+U$5*'점수 계산기'!$C$22+'점수 계산기'!$C$24,0))</f>
        <v>99</v>
      </c>
      <c r="V56" s="268">
        <f>IF(OR($B56-V$5&gt;76, $B56-V$5=75, $B56-V$5=1, $B56-V$5&lt;0),"",ROUND(($B56-V$5)*'점수 계산기'!$C$21+V$5*'점수 계산기'!$C$22+'점수 계산기'!$C$24,0))</f>
        <v>99</v>
      </c>
      <c r="W56" s="268">
        <f>IF(OR($B56-W$5&gt;76, $B56-W$5=75, $B56-W$5=1, $B56-W$5&lt;0),"",ROUND(($B56-W$5)*'점수 계산기'!$C$21+W$5*'점수 계산기'!$C$22+'점수 계산기'!$C$24,0))</f>
        <v>99</v>
      </c>
      <c r="X56" s="268">
        <f>IF(OR($B56-X$5&gt;76, $B56-X$5=75, $B56-X$5=1, $B56-X$5&lt;0),"",ROUND(($B56-X$5)*'점수 계산기'!$C$21+X$5*'점수 계산기'!$C$22+'점수 계산기'!$C$24,0))</f>
        <v>100</v>
      </c>
      <c r="Y56" s="269">
        <f>IF(OR($B56-Y$5&gt;76, $B56-Y$5=75, $B56-Y$5=1, $B56-Y$5&lt;0),"",ROUND(($B56-Y$5)*'점수 계산기'!$C$21+Y$5*'점수 계산기'!$C$22+'점수 계산기'!$C$24,0))</f>
        <v>100</v>
      </c>
      <c r="Z56" s="184"/>
      <c r="AA56" s="208"/>
    </row>
    <row r="57" spans="1:27" s="216" customFormat="1" ht="21" customHeight="1" x14ac:dyDescent="0.45">
      <c r="A57" s="208"/>
      <c r="B57" s="282">
        <v>49</v>
      </c>
      <c r="C57" s="268">
        <f>IF(OR($B57-C$5&gt;76, $B57-C$5=75, $B57-C$5=1, $B57-C$5&lt;0),"",ROUND(($B57-C$5)*'점수 계산기'!$C$21+C$5*'점수 계산기'!$C$22+'점수 계산기'!$C$24,0))</f>
        <v>92</v>
      </c>
      <c r="D57" s="268">
        <f>IF(OR($B57-D$5&gt;76, $B57-D$5=75, $B57-D$5=1, $B57-D$5&lt;0),"",ROUND(($B57-D$5)*'점수 계산기'!$C$21+D$5*'점수 계산기'!$C$22+'점수 계산기'!$C$24,0))</f>
        <v>93</v>
      </c>
      <c r="E57" s="268">
        <f>IF(OR($B57-E$5&gt;76, $B57-E$5=75, $B57-E$5=1, $B57-E$5&lt;0),"",ROUND(($B57-E$5)*'점수 계산기'!$C$21+E$5*'점수 계산기'!$C$22+'점수 계산기'!$C$24,0))</f>
        <v>93</v>
      </c>
      <c r="F57" s="268">
        <f>IF(OR($B57-F$5&gt;76, $B57-F$5=75, $B57-F$5=1, $B57-F$5&lt;0),"",ROUND(($B57-F$5)*'점수 계산기'!$C$21+F$5*'점수 계산기'!$C$22+'점수 계산기'!$C$24,0))</f>
        <v>93</v>
      </c>
      <c r="G57" s="268">
        <f>IF(OR($B57-G$5&gt;76, $B57-G$5=75, $B57-G$5=1, $B57-G$5&lt;0),"",ROUND(($B57-G$5)*'점수 계산기'!$C$21+G$5*'점수 계산기'!$C$22+'점수 계산기'!$C$24,0))</f>
        <v>94</v>
      </c>
      <c r="H57" s="268">
        <f>IF(OR($B57-H$5&gt;76, $B57-H$5=75, $B57-H$5=1, $B57-H$5&lt;0),"",ROUND(($B57-H$5)*'점수 계산기'!$C$21+H$5*'점수 계산기'!$C$22+'점수 계산기'!$C$24,0))</f>
        <v>94</v>
      </c>
      <c r="I57" s="268">
        <f>IF(OR($B57-I$5&gt;76, $B57-I$5=75, $B57-I$5=1, $B57-I$5&lt;0),"",ROUND(($B57-I$5)*'점수 계산기'!$C$21+I$5*'점수 계산기'!$C$22+'점수 계산기'!$C$24,0))</f>
        <v>94</v>
      </c>
      <c r="J57" s="268">
        <f>IF(OR($B57-J$5&gt;76, $B57-J$5=75, $B57-J$5=1, $B57-J$5&lt;0),"",ROUND(($B57-J$5)*'점수 계산기'!$C$21+J$5*'점수 계산기'!$C$22+'점수 계산기'!$C$24,0))</f>
        <v>95</v>
      </c>
      <c r="K57" s="268">
        <f>IF(OR($B57-K$5&gt;76, $B57-K$5=75, $B57-K$5=1, $B57-K$5&lt;0),"",ROUND(($B57-K$5)*'점수 계산기'!$C$21+K$5*'점수 계산기'!$C$22+'점수 계산기'!$C$24,0))</f>
        <v>95</v>
      </c>
      <c r="L57" s="268">
        <f>IF(OR($B57-L$5&gt;76, $B57-L$5=75, $B57-L$5=1, $B57-L$5&lt;0),"",ROUND(($B57-L$5)*'점수 계산기'!$C$21+L$5*'점수 계산기'!$C$22+'점수 계산기'!$C$24,0))</f>
        <v>95</v>
      </c>
      <c r="M57" s="268">
        <f>IF(OR($B57-M$5&gt;76, $B57-M$5=75, $B57-M$5=1, $B57-M$5&lt;0),"",ROUND(($B57-M$5)*'점수 계산기'!$C$21+M$5*'점수 계산기'!$C$22+'점수 계산기'!$C$24,0))</f>
        <v>95</v>
      </c>
      <c r="N57" s="268">
        <f>IF(OR($B57-N$5&gt;76, $B57-N$5=75, $B57-N$5=1, $B57-N$5&lt;0),"",ROUND(($B57-N$5)*'점수 계산기'!$C$21+N$5*'점수 계산기'!$C$22+'점수 계산기'!$C$24,0))</f>
        <v>96</v>
      </c>
      <c r="O57" s="268">
        <f>IF(OR($B57-O$5&gt;76, $B57-O$5=75, $B57-O$5=1, $B57-O$5&lt;0),"",ROUND(($B57-O$5)*'점수 계산기'!$C$21+O$5*'점수 계산기'!$C$22+'점수 계산기'!$C$24,0))</f>
        <v>96</v>
      </c>
      <c r="P57" s="268">
        <f>IF(OR($B57-P$5&gt;76, $B57-P$5=75, $B57-P$5=1, $B57-P$5&lt;0),"",ROUND(($B57-P$5)*'점수 계산기'!$C$21+P$5*'점수 계산기'!$C$22+'점수 계산기'!$C$24,0))</f>
        <v>96</v>
      </c>
      <c r="Q57" s="268">
        <f>IF(OR($B57-Q$5&gt;76, $B57-Q$5=75, $B57-Q$5=1, $B57-Q$5&lt;0),"",ROUND(($B57-Q$5)*'점수 계산기'!$C$21+Q$5*'점수 계산기'!$C$22+'점수 계산기'!$C$24,0))</f>
        <v>97</v>
      </c>
      <c r="R57" s="268">
        <f>IF(OR($B57-R$5&gt;76, $B57-R$5=75, $B57-R$5=1, $B57-R$5&lt;0),"",ROUND(($B57-R$5)*'점수 계산기'!$C$21+R$5*'점수 계산기'!$C$22+'점수 계산기'!$C$24,0))</f>
        <v>97</v>
      </c>
      <c r="S57" s="268">
        <f>IF(OR($B57-S$5&gt;76, $B57-S$5=75, $B57-S$5=1, $B57-S$5&lt;0),"",ROUND(($B57-S$5)*'점수 계산기'!$C$21+S$5*'점수 계산기'!$C$22+'점수 계산기'!$C$24,0))</f>
        <v>97</v>
      </c>
      <c r="T57" s="268">
        <f>IF(OR($B57-T$5&gt;76, $B57-T$5=75, $B57-T$5=1, $B57-T$5&lt;0),"",ROUND(($B57-T$5)*'점수 계산기'!$C$21+T$5*'점수 계산기'!$C$22+'점수 계산기'!$C$24,0))</f>
        <v>97</v>
      </c>
      <c r="U57" s="268">
        <f>IF(OR($B57-U$5&gt;76, $B57-U$5=75, $B57-U$5=1, $B57-U$5&lt;0),"",ROUND(($B57-U$5)*'점수 계산기'!$C$21+U$5*'점수 계산기'!$C$22+'점수 계산기'!$C$24,0))</f>
        <v>98</v>
      </c>
      <c r="V57" s="268">
        <f>IF(OR($B57-V$5&gt;76, $B57-V$5=75, $B57-V$5=1, $B57-V$5&lt;0),"",ROUND(($B57-V$5)*'점수 계산기'!$C$21+V$5*'점수 계산기'!$C$22+'점수 계산기'!$C$24,0))</f>
        <v>98</v>
      </c>
      <c r="W57" s="268">
        <f>IF(OR($B57-W$5&gt;76, $B57-W$5=75, $B57-W$5=1, $B57-W$5&lt;0),"",ROUND(($B57-W$5)*'점수 계산기'!$C$21+W$5*'점수 계산기'!$C$22+'점수 계산기'!$C$24,0))</f>
        <v>98</v>
      </c>
      <c r="X57" s="268">
        <f>IF(OR($B57-X$5&gt;76, $B57-X$5=75, $B57-X$5=1, $B57-X$5&lt;0),"",ROUND(($B57-X$5)*'점수 계산기'!$C$21+X$5*'점수 계산기'!$C$22+'점수 계산기'!$C$24,0))</f>
        <v>99</v>
      </c>
      <c r="Y57" s="269">
        <f>IF(OR($B57-Y$5&gt;76, $B57-Y$5=75, $B57-Y$5=1, $B57-Y$5&lt;0),"",ROUND(($B57-Y$5)*'점수 계산기'!$C$21+Y$5*'점수 계산기'!$C$22+'점수 계산기'!$C$24,0))</f>
        <v>99</v>
      </c>
      <c r="Z57" s="184"/>
      <c r="AA57" s="208"/>
    </row>
    <row r="58" spans="1:27" s="216" customFormat="1" ht="21" customHeight="1" x14ac:dyDescent="0.45">
      <c r="A58" s="208"/>
      <c r="B58" s="283">
        <v>48</v>
      </c>
      <c r="C58" s="271">
        <f>IF(OR($B58-C$5&gt;76, $B58-C$5=75, $B58-C$5=1, $B58-C$5&lt;0),"",ROUND(($B58-C$5)*'점수 계산기'!$C$21+C$5*'점수 계산기'!$C$22+'점수 계산기'!$C$24,0))</f>
        <v>91</v>
      </c>
      <c r="D58" s="271">
        <f>IF(OR($B58-D$5&gt;76, $B58-D$5=75, $B58-D$5=1, $B58-D$5&lt;0),"",ROUND(($B58-D$5)*'점수 계산기'!$C$21+D$5*'점수 계산기'!$C$22+'점수 계산기'!$C$24,0))</f>
        <v>92</v>
      </c>
      <c r="E58" s="271">
        <f>IF(OR($B58-E$5&gt;76, $B58-E$5=75, $B58-E$5=1, $B58-E$5&lt;0),"",ROUND(($B58-E$5)*'점수 계산기'!$C$21+E$5*'점수 계산기'!$C$22+'점수 계산기'!$C$24,0))</f>
        <v>92</v>
      </c>
      <c r="F58" s="271">
        <f>IF(OR($B58-F$5&gt;76, $B58-F$5=75, $B58-F$5=1, $B58-F$5&lt;0),"",ROUND(($B58-F$5)*'점수 계산기'!$C$21+F$5*'점수 계산기'!$C$22+'점수 계산기'!$C$24,0))</f>
        <v>92</v>
      </c>
      <c r="G58" s="271">
        <f>IF(OR($B58-G$5&gt;76, $B58-G$5=75, $B58-G$5=1, $B58-G$5&lt;0),"",ROUND(($B58-G$5)*'점수 계산기'!$C$21+G$5*'점수 계산기'!$C$22+'점수 계산기'!$C$24,0))</f>
        <v>93</v>
      </c>
      <c r="H58" s="271">
        <f>IF(OR($B58-H$5&gt;76, $B58-H$5=75, $B58-H$5=1, $B58-H$5&lt;0),"",ROUND(($B58-H$5)*'점수 계산기'!$C$21+H$5*'점수 계산기'!$C$22+'점수 계산기'!$C$24,0))</f>
        <v>93</v>
      </c>
      <c r="I58" s="271">
        <f>IF(OR($B58-I$5&gt;76, $B58-I$5=75, $B58-I$5=1, $B58-I$5&lt;0),"",ROUND(($B58-I$5)*'점수 계산기'!$C$21+I$5*'점수 계산기'!$C$22+'점수 계산기'!$C$24,0))</f>
        <v>93</v>
      </c>
      <c r="J58" s="271">
        <f>IF(OR($B58-J$5&gt;76, $B58-J$5=75, $B58-J$5=1, $B58-J$5&lt;0),"",ROUND(($B58-J$5)*'점수 계산기'!$C$21+J$5*'점수 계산기'!$C$22+'점수 계산기'!$C$24,0))</f>
        <v>94</v>
      </c>
      <c r="K58" s="271">
        <f>IF(OR($B58-K$5&gt;76, $B58-K$5=75, $B58-K$5=1, $B58-K$5&lt;0),"",ROUND(($B58-K$5)*'점수 계산기'!$C$21+K$5*'점수 계산기'!$C$22+'점수 계산기'!$C$24,0))</f>
        <v>94</v>
      </c>
      <c r="L58" s="271">
        <f>IF(OR($B58-L$5&gt;76, $B58-L$5=75, $B58-L$5=1, $B58-L$5&lt;0),"",ROUND(($B58-L$5)*'점수 계산기'!$C$21+L$5*'점수 계산기'!$C$22+'점수 계산기'!$C$24,0))</f>
        <v>94</v>
      </c>
      <c r="M58" s="271">
        <f>IF(OR($B58-M$5&gt;76, $B58-M$5=75, $B58-M$5=1, $B58-M$5&lt;0),"",ROUND(($B58-M$5)*'점수 계산기'!$C$21+M$5*'점수 계산기'!$C$22+'점수 계산기'!$C$24,0))</f>
        <v>94</v>
      </c>
      <c r="N58" s="271">
        <f>IF(OR($B58-N$5&gt;76, $B58-N$5=75, $B58-N$5=1, $B58-N$5&lt;0),"",ROUND(($B58-N$5)*'점수 계산기'!$C$21+N$5*'점수 계산기'!$C$22+'점수 계산기'!$C$24,0))</f>
        <v>95</v>
      </c>
      <c r="O58" s="271">
        <f>IF(OR($B58-O$5&gt;76, $B58-O$5=75, $B58-O$5=1, $B58-O$5&lt;0),"",ROUND(($B58-O$5)*'점수 계산기'!$C$21+O$5*'점수 계산기'!$C$22+'점수 계산기'!$C$24,0))</f>
        <v>95</v>
      </c>
      <c r="P58" s="271">
        <f>IF(OR($B58-P$5&gt;76, $B58-P$5=75, $B58-P$5=1, $B58-P$5&lt;0),"",ROUND(($B58-P$5)*'점수 계산기'!$C$21+P$5*'점수 계산기'!$C$22+'점수 계산기'!$C$24,0))</f>
        <v>95</v>
      </c>
      <c r="Q58" s="271">
        <f>IF(OR($B58-Q$5&gt;76, $B58-Q$5=75, $B58-Q$5=1, $B58-Q$5&lt;0),"",ROUND(($B58-Q$5)*'점수 계산기'!$C$21+Q$5*'점수 계산기'!$C$22+'점수 계산기'!$C$24,0))</f>
        <v>96</v>
      </c>
      <c r="R58" s="271">
        <f>IF(OR($B58-R$5&gt;76, $B58-R$5=75, $B58-R$5=1, $B58-R$5&lt;0),"",ROUND(($B58-R$5)*'점수 계산기'!$C$21+R$5*'점수 계산기'!$C$22+'점수 계산기'!$C$24,0))</f>
        <v>96</v>
      </c>
      <c r="S58" s="271">
        <f>IF(OR($B58-S$5&gt;76, $B58-S$5=75, $B58-S$5=1, $B58-S$5&lt;0),"",ROUND(($B58-S$5)*'점수 계산기'!$C$21+S$5*'점수 계산기'!$C$22+'점수 계산기'!$C$24,0))</f>
        <v>96</v>
      </c>
      <c r="T58" s="271">
        <f>IF(OR($B58-T$5&gt;76, $B58-T$5=75, $B58-T$5=1, $B58-T$5&lt;0),"",ROUND(($B58-T$5)*'점수 계산기'!$C$21+T$5*'점수 계산기'!$C$22+'점수 계산기'!$C$24,0))</f>
        <v>96</v>
      </c>
      <c r="U58" s="271">
        <f>IF(OR($B58-U$5&gt;76, $B58-U$5=75, $B58-U$5=1, $B58-U$5&lt;0),"",ROUND(($B58-U$5)*'점수 계산기'!$C$21+U$5*'점수 계산기'!$C$22+'점수 계산기'!$C$24,0))</f>
        <v>97</v>
      </c>
      <c r="V58" s="271">
        <f>IF(OR($B58-V$5&gt;76, $B58-V$5=75, $B58-V$5=1, $B58-V$5&lt;0),"",ROUND(($B58-V$5)*'점수 계산기'!$C$21+V$5*'점수 계산기'!$C$22+'점수 계산기'!$C$24,0))</f>
        <v>97</v>
      </c>
      <c r="W58" s="271">
        <f>IF(OR($B58-W$5&gt;76, $B58-W$5=75, $B58-W$5=1, $B58-W$5&lt;0),"",ROUND(($B58-W$5)*'점수 계산기'!$C$21+W$5*'점수 계산기'!$C$22+'점수 계산기'!$C$24,0))</f>
        <v>97</v>
      </c>
      <c r="X58" s="271">
        <f>IF(OR($B58-X$5&gt;76, $B58-X$5=75, $B58-X$5=1, $B58-X$5&lt;0),"",ROUND(($B58-X$5)*'점수 계산기'!$C$21+X$5*'점수 계산기'!$C$22+'점수 계산기'!$C$24,0))</f>
        <v>98</v>
      </c>
      <c r="Y58" s="272">
        <f>IF(OR($B58-Y$5&gt;76, $B58-Y$5=75, $B58-Y$5=1, $B58-Y$5&lt;0),"",ROUND(($B58-Y$5)*'점수 계산기'!$C$21+Y$5*'점수 계산기'!$C$22+'점수 계산기'!$C$24,0))</f>
        <v>98</v>
      </c>
      <c r="Z58" s="184"/>
      <c r="AA58" s="208"/>
    </row>
    <row r="59" spans="1:27" s="216" customFormat="1" ht="21" customHeight="1" x14ac:dyDescent="0.45">
      <c r="A59" s="208"/>
      <c r="B59" s="283">
        <v>47</v>
      </c>
      <c r="C59" s="271">
        <f>IF(OR($B59-C$5&gt;76, $B59-C$5=75, $B59-C$5=1, $B59-C$5&lt;0),"",ROUND(($B59-C$5)*'점수 계산기'!$C$21+C$5*'점수 계산기'!$C$22+'점수 계산기'!$C$24,0))</f>
        <v>90</v>
      </c>
      <c r="D59" s="271">
        <f>IF(OR($B59-D$5&gt;76, $B59-D$5=75, $B59-D$5=1, $B59-D$5&lt;0),"",ROUND(($B59-D$5)*'점수 계산기'!$C$21+D$5*'점수 계산기'!$C$22+'점수 계산기'!$C$24,0))</f>
        <v>91</v>
      </c>
      <c r="E59" s="271">
        <f>IF(OR($B59-E$5&gt;76, $B59-E$5=75, $B59-E$5=1, $B59-E$5&lt;0),"",ROUND(($B59-E$5)*'점수 계산기'!$C$21+E$5*'점수 계산기'!$C$22+'점수 계산기'!$C$24,0))</f>
        <v>91</v>
      </c>
      <c r="F59" s="271">
        <f>IF(OR($B59-F$5&gt;76, $B59-F$5=75, $B59-F$5=1, $B59-F$5&lt;0),"",ROUND(($B59-F$5)*'점수 계산기'!$C$21+F$5*'점수 계산기'!$C$22+'점수 계산기'!$C$24,0))</f>
        <v>91</v>
      </c>
      <c r="G59" s="271">
        <f>IF(OR($B59-G$5&gt;76, $B59-G$5=75, $B59-G$5=1, $B59-G$5&lt;0),"",ROUND(($B59-G$5)*'점수 계산기'!$C$21+G$5*'점수 계산기'!$C$22+'점수 계산기'!$C$24,0))</f>
        <v>92</v>
      </c>
      <c r="H59" s="271">
        <f>IF(OR($B59-H$5&gt;76, $B59-H$5=75, $B59-H$5=1, $B59-H$5&lt;0),"",ROUND(($B59-H$5)*'점수 계산기'!$C$21+H$5*'점수 계산기'!$C$22+'점수 계산기'!$C$24,0))</f>
        <v>92</v>
      </c>
      <c r="I59" s="271">
        <f>IF(OR($B59-I$5&gt;76, $B59-I$5=75, $B59-I$5=1, $B59-I$5&lt;0),"",ROUND(($B59-I$5)*'점수 계산기'!$C$21+I$5*'점수 계산기'!$C$22+'점수 계산기'!$C$24,0))</f>
        <v>92</v>
      </c>
      <c r="J59" s="271">
        <f>IF(OR($B59-J$5&gt;76, $B59-J$5=75, $B59-J$5=1, $B59-J$5&lt;0),"",ROUND(($B59-J$5)*'점수 계산기'!$C$21+J$5*'점수 계산기'!$C$22+'점수 계산기'!$C$24,0))</f>
        <v>93</v>
      </c>
      <c r="K59" s="271">
        <f>IF(OR($B59-K$5&gt;76, $B59-K$5=75, $B59-K$5=1, $B59-K$5&lt;0),"",ROUND(($B59-K$5)*'점수 계산기'!$C$21+K$5*'점수 계산기'!$C$22+'점수 계산기'!$C$24,0))</f>
        <v>93</v>
      </c>
      <c r="L59" s="271">
        <f>IF(OR($B59-L$5&gt;76, $B59-L$5=75, $B59-L$5=1, $B59-L$5&lt;0),"",ROUND(($B59-L$5)*'점수 계산기'!$C$21+L$5*'점수 계산기'!$C$22+'점수 계산기'!$C$24,0))</f>
        <v>93</v>
      </c>
      <c r="M59" s="271">
        <f>IF(OR($B59-M$5&gt;76, $B59-M$5=75, $B59-M$5=1, $B59-M$5&lt;0),"",ROUND(($B59-M$5)*'점수 계산기'!$C$21+M$5*'점수 계산기'!$C$22+'점수 계산기'!$C$24,0))</f>
        <v>93</v>
      </c>
      <c r="N59" s="271">
        <f>IF(OR($B59-N$5&gt;76, $B59-N$5=75, $B59-N$5=1, $B59-N$5&lt;0),"",ROUND(($B59-N$5)*'점수 계산기'!$C$21+N$5*'점수 계산기'!$C$22+'점수 계산기'!$C$24,0))</f>
        <v>94</v>
      </c>
      <c r="O59" s="271">
        <f>IF(OR($B59-O$5&gt;76, $B59-O$5=75, $B59-O$5=1, $B59-O$5&lt;0),"",ROUND(($B59-O$5)*'점수 계산기'!$C$21+O$5*'점수 계산기'!$C$22+'점수 계산기'!$C$24,0))</f>
        <v>94</v>
      </c>
      <c r="P59" s="271">
        <f>IF(OR($B59-P$5&gt;76, $B59-P$5=75, $B59-P$5=1, $B59-P$5&lt;0),"",ROUND(($B59-P$5)*'점수 계산기'!$C$21+P$5*'점수 계산기'!$C$22+'점수 계산기'!$C$24,0))</f>
        <v>94</v>
      </c>
      <c r="Q59" s="271">
        <f>IF(OR($B59-Q$5&gt;76, $B59-Q$5=75, $B59-Q$5=1, $B59-Q$5&lt;0),"",ROUND(($B59-Q$5)*'점수 계산기'!$C$21+Q$5*'점수 계산기'!$C$22+'점수 계산기'!$C$24,0))</f>
        <v>95</v>
      </c>
      <c r="R59" s="271">
        <f>IF(OR($B59-R$5&gt;76, $B59-R$5=75, $B59-R$5=1, $B59-R$5&lt;0),"",ROUND(($B59-R$5)*'점수 계산기'!$C$21+R$5*'점수 계산기'!$C$22+'점수 계산기'!$C$24,0))</f>
        <v>95</v>
      </c>
      <c r="S59" s="271">
        <f>IF(OR($B59-S$5&gt;76, $B59-S$5=75, $B59-S$5=1, $B59-S$5&lt;0),"",ROUND(($B59-S$5)*'점수 계산기'!$C$21+S$5*'점수 계산기'!$C$22+'점수 계산기'!$C$24,0))</f>
        <v>95</v>
      </c>
      <c r="T59" s="271">
        <f>IF(OR($B59-T$5&gt;76, $B59-T$5=75, $B59-T$5=1, $B59-T$5&lt;0),"",ROUND(($B59-T$5)*'점수 계산기'!$C$21+T$5*'점수 계산기'!$C$22+'점수 계산기'!$C$24,0))</f>
        <v>95</v>
      </c>
      <c r="U59" s="271">
        <f>IF(OR($B59-U$5&gt;76, $B59-U$5=75, $B59-U$5=1, $B59-U$5&lt;0),"",ROUND(($B59-U$5)*'점수 계산기'!$C$21+U$5*'점수 계산기'!$C$22+'점수 계산기'!$C$24,0))</f>
        <v>96</v>
      </c>
      <c r="V59" s="271">
        <f>IF(OR($B59-V$5&gt;76, $B59-V$5=75, $B59-V$5=1, $B59-V$5&lt;0),"",ROUND(($B59-V$5)*'점수 계산기'!$C$21+V$5*'점수 계산기'!$C$22+'점수 계산기'!$C$24,0))</f>
        <v>96</v>
      </c>
      <c r="W59" s="271">
        <f>IF(OR($B59-W$5&gt;76, $B59-W$5=75, $B59-W$5=1, $B59-W$5&lt;0),"",ROUND(($B59-W$5)*'점수 계산기'!$C$21+W$5*'점수 계산기'!$C$22+'점수 계산기'!$C$24,0))</f>
        <v>96</v>
      </c>
      <c r="X59" s="271">
        <f>IF(OR($B59-X$5&gt;76, $B59-X$5=75, $B59-X$5=1, $B59-X$5&lt;0),"",ROUND(($B59-X$5)*'점수 계산기'!$C$21+X$5*'점수 계산기'!$C$22+'점수 계산기'!$C$24,0))</f>
        <v>97</v>
      </c>
      <c r="Y59" s="272">
        <f>IF(OR($B59-Y$5&gt;76, $B59-Y$5=75, $B59-Y$5=1, $B59-Y$5&lt;0),"",ROUND(($B59-Y$5)*'점수 계산기'!$C$21+Y$5*'점수 계산기'!$C$22+'점수 계산기'!$C$24,0))</f>
        <v>97</v>
      </c>
      <c r="Z59" s="184"/>
      <c r="AA59" s="208"/>
    </row>
    <row r="60" spans="1:27" s="216" customFormat="1" ht="21" customHeight="1" x14ac:dyDescent="0.45">
      <c r="A60" s="208"/>
      <c r="B60" s="283">
        <v>46</v>
      </c>
      <c r="C60" s="271">
        <f>IF(OR($B60-C$5&gt;76, $B60-C$5=75, $B60-C$5=1, $B60-C$5&lt;0),"",ROUND(($B60-C$5)*'점수 계산기'!$C$21+C$5*'점수 계산기'!$C$22+'점수 계산기'!$C$24,0))</f>
        <v>89</v>
      </c>
      <c r="D60" s="271">
        <f>IF(OR($B60-D$5&gt;76, $B60-D$5=75, $B60-D$5=1, $B60-D$5&lt;0),"",ROUND(($B60-D$5)*'점수 계산기'!$C$21+D$5*'점수 계산기'!$C$22+'점수 계산기'!$C$24,0))</f>
        <v>90</v>
      </c>
      <c r="E60" s="271">
        <f>IF(OR($B60-E$5&gt;76, $B60-E$5=75, $B60-E$5=1, $B60-E$5&lt;0),"",ROUND(($B60-E$5)*'점수 계산기'!$C$21+E$5*'점수 계산기'!$C$22+'점수 계산기'!$C$24,0))</f>
        <v>90</v>
      </c>
      <c r="F60" s="271">
        <f>IF(OR($B60-F$5&gt;76, $B60-F$5=75, $B60-F$5=1, $B60-F$5&lt;0),"",ROUND(($B60-F$5)*'점수 계산기'!$C$21+F$5*'점수 계산기'!$C$22+'점수 계산기'!$C$24,0))</f>
        <v>90</v>
      </c>
      <c r="G60" s="271">
        <f>IF(OR($B60-G$5&gt;76, $B60-G$5=75, $B60-G$5=1, $B60-G$5&lt;0),"",ROUND(($B60-G$5)*'점수 계산기'!$C$21+G$5*'점수 계산기'!$C$22+'점수 계산기'!$C$24,0))</f>
        <v>91</v>
      </c>
      <c r="H60" s="271">
        <f>IF(OR($B60-H$5&gt;76, $B60-H$5=75, $B60-H$5=1, $B60-H$5&lt;0),"",ROUND(($B60-H$5)*'점수 계산기'!$C$21+H$5*'점수 계산기'!$C$22+'점수 계산기'!$C$24,0))</f>
        <v>91</v>
      </c>
      <c r="I60" s="271">
        <f>IF(OR($B60-I$5&gt;76, $B60-I$5=75, $B60-I$5=1, $B60-I$5&lt;0),"",ROUND(($B60-I$5)*'점수 계산기'!$C$21+I$5*'점수 계산기'!$C$22+'점수 계산기'!$C$24,0))</f>
        <v>91</v>
      </c>
      <c r="J60" s="271">
        <f>IF(OR($B60-J$5&gt;76, $B60-J$5=75, $B60-J$5=1, $B60-J$5&lt;0),"",ROUND(($B60-J$5)*'점수 계산기'!$C$21+J$5*'점수 계산기'!$C$22+'점수 계산기'!$C$24,0))</f>
        <v>91</v>
      </c>
      <c r="K60" s="271">
        <f>IF(OR($B60-K$5&gt;76, $B60-K$5=75, $B60-K$5=1, $B60-K$5&lt;0),"",ROUND(($B60-K$5)*'점수 계산기'!$C$21+K$5*'점수 계산기'!$C$22+'점수 계산기'!$C$24,0))</f>
        <v>92</v>
      </c>
      <c r="L60" s="271">
        <f>IF(OR($B60-L$5&gt;76, $B60-L$5=75, $B60-L$5=1, $B60-L$5&lt;0),"",ROUND(($B60-L$5)*'점수 계산기'!$C$21+L$5*'점수 계산기'!$C$22+'점수 계산기'!$C$24,0))</f>
        <v>92</v>
      </c>
      <c r="M60" s="271">
        <f>IF(OR($B60-M$5&gt;76, $B60-M$5=75, $B60-M$5=1, $B60-M$5&lt;0),"",ROUND(($B60-M$5)*'점수 계산기'!$C$21+M$5*'점수 계산기'!$C$22+'점수 계산기'!$C$24,0))</f>
        <v>92</v>
      </c>
      <c r="N60" s="271">
        <f>IF(OR($B60-N$5&gt;76, $B60-N$5=75, $B60-N$5=1, $B60-N$5&lt;0),"",ROUND(($B60-N$5)*'점수 계산기'!$C$21+N$5*'점수 계산기'!$C$22+'점수 계산기'!$C$24,0))</f>
        <v>93</v>
      </c>
      <c r="O60" s="271">
        <f>IF(OR($B60-O$5&gt;76, $B60-O$5=75, $B60-O$5=1, $B60-O$5&lt;0),"",ROUND(($B60-O$5)*'점수 계산기'!$C$21+O$5*'점수 계산기'!$C$22+'점수 계산기'!$C$24,0))</f>
        <v>93</v>
      </c>
      <c r="P60" s="271">
        <f>IF(OR($B60-P$5&gt;76, $B60-P$5=75, $B60-P$5=1, $B60-P$5&lt;0),"",ROUND(($B60-P$5)*'점수 계산기'!$C$21+P$5*'점수 계산기'!$C$22+'점수 계산기'!$C$24,0))</f>
        <v>93</v>
      </c>
      <c r="Q60" s="271">
        <f>IF(OR($B60-Q$5&gt;76, $B60-Q$5=75, $B60-Q$5=1, $B60-Q$5&lt;0),"",ROUND(($B60-Q$5)*'점수 계산기'!$C$21+Q$5*'점수 계산기'!$C$22+'점수 계산기'!$C$24,0))</f>
        <v>93</v>
      </c>
      <c r="R60" s="271">
        <f>IF(OR($B60-R$5&gt;76, $B60-R$5=75, $B60-R$5=1, $B60-R$5&lt;0),"",ROUND(($B60-R$5)*'점수 계산기'!$C$21+R$5*'점수 계산기'!$C$22+'점수 계산기'!$C$24,0))</f>
        <v>94</v>
      </c>
      <c r="S60" s="271">
        <f>IF(OR($B60-S$5&gt;76, $B60-S$5=75, $B60-S$5=1, $B60-S$5&lt;0),"",ROUND(($B60-S$5)*'점수 계산기'!$C$21+S$5*'점수 계산기'!$C$22+'점수 계산기'!$C$24,0))</f>
        <v>94</v>
      </c>
      <c r="T60" s="271">
        <f>IF(OR($B60-T$5&gt;76, $B60-T$5=75, $B60-T$5=1, $B60-T$5&lt;0),"",ROUND(($B60-T$5)*'점수 계산기'!$C$21+T$5*'점수 계산기'!$C$22+'점수 계산기'!$C$24,0))</f>
        <v>94</v>
      </c>
      <c r="U60" s="271">
        <f>IF(OR($B60-U$5&gt;76, $B60-U$5=75, $B60-U$5=1, $B60-U$5&lt;0),"",ROUND(($B60-U$5)*'점수 계산기'!$C$21+U$5*'점수 계산기'!$C$22+'점수 계산기'!$C$24,0))</f>
        <v>95</v>
      </c>
      <c r="V60" s="271">
        <f>IF(OR($B60-V$5&gt;76, $B60-V$5=75, $B60-V$5=1, $B60-V$5&lt;0),"",ROUND(($B60-V$5)*'점수 계산기'!$C$21+V$5*'점수 계산기'!$C$22+'점수 계산기'!$C$24,0))</f>
        <v>95</v>
      </c>
      <c r="W60" s="271">
        <f>IF(OR($B60-W$5&gt;76, $B60-W$5=75, $B60-W$5=1, $B60-W$5&lt;0),"",ROUND(($B60-W$5)*'점수 계산기'!$C$21+W$5*'점수 계산기'!$C$22+'점수 계산기'!$C$24,0))</f>
        <v>95</v>
      </c>
      <c r="X60" s="271">
        <f>IF(OR($B60-X$5&gt;76, $B60-X$5=75, $B60-X$5=1, $B60-X$5&lt;0),"",ROUND(($B60-X$5)*'점수 계산기'!$C$21+X$5*'점수 계산기'!$C$22+'점수 계산기'!$C$24,0))</f>
        <v>96</v>
      </c>
      <c r="Y60" s="272">
        <f>IF(OR($B60-Y$5&gt;76, $B60-Y$5=75, $B60-Y$5=1, $B60-Y$5&lt;0),"",ROUND(($B60-Y$5)*'점수 계산기'!$C$21+Y$5*'점수 계산기'!$C$22+'점수 계산기'!$C$24,0))</f>
        <v>96</v>
      </c>
      <c r="Z60" s="184"/>
      <c r="AA60" s="208"/>
    </row>
    <row r="61" spans="1:27" s="216" customFormat="1" ht="21" customHeight="1" x14ac:dyDescent="0.45">
      <c r="A61" s="208"/>
      <c r="B61" s="283">
        <v>45</v>
      </c>
      <c r="C61" s="271">
        <f>IF(OR($B61-C$5&gt;76, $B61-C$5=75, $B61-C$5=1, $B61-C$5&lt;0),"",ROUND(($B61-C$5)*'점수 계산기'!$C$21+C$5*'점수 계산기'!$C$22+'점수 계산기'!$C$24,0))</f>
        <v>88</v>
      </c>
      <c r="D61" s="271">
        <f>IF(OR($B61-D$5&gt;76, $B61-D$5=75, $B61-D$5=1, $B61-D$5&lt;0),"",ROUND(($B61-D$5)*'점수 계산기'!$C$21+D$5*'점수 계산기'!$C$22+'점수 계산기'!$C$24,0))</f>
        <v>89</v>
      </c>
      <c r="E61" s="271">
        <f>IF(OR($B61-E$5&gt;76, $B61-E$5=75, $B61-E$5=1, $B61-E$5&lt;0),"",ROUND(($B61-E$5)*'점수 계산기'!$C$21+E$5*'점수 계산기'!$C$22+'점수 계산기'!$C$24,0))</f>
        <v>89</v>
      </c>
      <c r="F61" s="271">
        <f>IF(OR($B61-F$5&gt;76, $B61-F$5=75, $B61-F$5=1, $B61-F$5&lt;0),"",ROUND(($B61-F$5)*'점수 계산기'!$C$21+F$5*'점수 계산기'!$C$22+'점수 계산기'!$C$24,0))</f>
        <v>89</v>
      </c>
      <c r="G61" s="271">
        <f>IF(OR($B61-G$5&gt;76, $B61-G$5=75, $B61-G$5=1, $B61-G$5&lt;0),"",ROUND(($B61-G$5)*'점수 계산기'!$C$21+G$5*'점수 계산기'!$C$22+'점수 계산기'!$C$24,0))</f>
        <v>90</v>
      </c>
      <c r="H61" s="271">
        <f>IF(OR($B61-H$5&gt;76, $B61-H$5=75, $B61-H$5=1, $B61-H$5&lt;0),"",ROUND(($B61-H$5)*'점수 계산기'!$C$21+H$5*'점수 계산기'!$C$22+'점수 계산기'!$C$24,0))</f>
        <v>90</v>
      </c>
      <c r="I61" s="271">
        <f>IF(OR($B61-I$5&gt;76, $B61-I$5=75, $B61-I$5=1, $B61-I$5&lt;0),"",ROUND(($B61-I$5)*'점수 계산기'!$C$21+I$5*'점수 계산기'!$C$22+'점수 계산기'!$C$24,0))</f>
        <v>90</v>
      </c>
      <c r="J61" s="271">
        <f>IF(OR($B61-J$5&gt;76, $B61-J$5=75, $B61-J$5=1, $B61-J$5&lt;0),"",ROUND(($B61-J$5)*'점수 계산기'!$C$21+J$5*'점수 계산기'!$C$22+'점수 계산기'!$C$24,0))</f>
        <v>90</v>
      </c>
      <c r="K61" s="271">
        <f>IF(OR($B61-K$5&gt;76, $B61-K$5=75, $B61-K$5=1, $B61-K$5&lt;0),"",ROUND(($B61-K$5)*'점수 계산기'!$C$21+K$5*'점수 계산기'!$C$22+'점수 계산기'!$C$24,0))</f>
        <v>91</v>
      </c>
      <c r="L61" s="271">
        <f>IF(OR($B61-L$5&gt;76, $B61-L$5=75, $B61-L$5=1, $B61-L$5&lt;0),"",ROUND(($B61-L$5)*'점수 계산기'!$C$21+L$5*'점수 계산기'!$C$22+'점수 계산기'!$C$24,0))</f>
        <v>91</v>
      </c>
      <c r="M61" s="271">
        <f>IF(OR($B61-M$5&gt;76, $B61-M$5=75, $B61-M$5=1, $B61-M$5&lt;0),"",ROUND(($B61-M$5)*'점수 계산기'!$C$21+M$5*'점수 계산기'!$C$22+'점수 계산기'!$C$24,0))</f>
        <v>91</v>
      </c>
      <c r="N61" s="271">
        <f>IF(OR($B61-N$5&gt;76, $B61-N$5=75, $B61-N$5=1, $B61-N$5&lt;0),"",ROUND(($B61-N$5)*'점수 계산기'!$C$21+N$5*'점수 계산기'!$C$22+'점수 계산기'!$C$24,0))</f>
        <v>92</v>
      </c>
      <c r="O61" s="271">
        <f>IF(OR($B61-O$5&gt;76, $B61-O$5=75, $B61-O$5=1, $B61-O$5&lt;0),"",ROUND(($B61-O$5)*'점수 계산기'!$C$21+O$5*'점수 계산기'!$C$22+'점수 계산기'!$C$24,0))</f>
        <v>92</v>
      </c>
      <c r="P61" s="271">
        <f>IF(OR($B61-P$5&gt;76, $B61-P$5=75, $B61-P$5=1, $B61-P$5&lt;0),"",ROUND(($B61-P$5)*'점수 계산기'!$C$21+P$5*'점수 계산기'!$C$22+'점수 계산기'!$C$24,0))</f>
        <v>92</v>
      </c>
      <c r="Q61" s="271">
        <f>IF(OR($B61-Q$5&gt;76, $B61-Q$5=75, $B61-Q$5=1, $B61-Q$5&lt;0),"",ROUND(($B61-Q$5)*'점수 계산기'!$C$21+Q$5*'점수 계산기'!$C$22+'점수 계산기'!$C$24,0))</f>
        <v>92</v>
      </c>
      <c r="R61" s="271">
        <f>IF(OR($B61-R$5&gt;76, $B61-R$5=75, $B61-R$5=1, $B61-R$5&lt;0),"",ROUND(($B61-R$5)*'점수 계산기'!$C$21+R$5*'점수 계산기'!$C$22+'점수 계산기'!$C$24,0))</f>
        <v>93</v>
      </c>
      <c r="S61" s="271">
        <f>IF(OR($B61-S$5&gt;76, $B61-S$5=75, $B61-S$5=1, $B61-S$5&lt;0),"",ROUND(($B61-S$5)*'점수 계산기'!$C$21+S$5*'점수 계산기'!$C$22+'점수 계산기'!$C$24,0))</f>
        <v>93</v>
      </c>
      <c r="T61" s="271">
        <f>IF(OR($B61-T$5&gt;76, $B61-T$5=75, $B61-T$5=1, $B61-T$5&lt;0),"",ROUND(($B61-T$5)*'점수 계산기'!$C$21+T$5*'점수 계산기'!$C$22+'점수 계산기'!$C$24,0))</f>
        <v>93</v>
      </c>
      <c r="U61" s="271">
        <f>IF(OR($B61-U$5&gt;76, $B61-U$5=75, $B61-U$5=1, $B61-U$5&lt;0),"",ROUND(($B61-U$5)*'점수 계산기'!$C$21+U$5*'점수 계산기'!$C$22+'점수 계산기'!$C$24,0))</f>
        <v>94</v>
      </c>
      <c r="V61" s="271">
        <f>IF(OR($B61-V$5&gt;76, $B61-V$5=75, $B61-V$5=1, $B61-V$5&lt;0),"",ROUND(($B61-V$5)*'점수 계산기'!$C$21+V$5*'점수 계산기'!$C$22+'점수 계산기'!$C$24,0))</f>
        <v>94</v>
      </c>
      <c r="W61" s="271">
        <f>IF(OR($B61-W$5&gt;76, $B61-W$5=75, $B61-W$5=1, $B61-W$5&lt;0),"",ROUND(($B61-W$5)*'점수 계산기'!$C$21+W$5*'점수 계산기'!$C$22+'점수 계산기'!$C$24,0))</f>
        <v>94</v>
      </c>
      <c r="X61" s="271">
        <f>IF(OR($B61-X$5&gt;76, $B61-X$5=75, $B61-X$5=1, $B61-X$5&lt;0),"",ROUND(($B61-X$5)*'점수 계산기'!$C$21+X$5*'점수 계산기'!$C$22+'점수 계산기'!$C$24,0))</f>
        <v>94</v>
      </c>
      <c r="Y61" s="272">
        <f>IF(OR($B61-Y$5&gt;76, $B61-Y$5=75, $B61-Y$5=1, $B61-Y$5&lt;0),"",ROUND(($B61-Y$5)*'점수 계산기'!$C$21+Y$5*'점수 계산기'!$C$22+'점수 계산기'!$C$24,0))</f>
        <v>95</v>
      </c>
      <c r="Z61" s="184"/>
      <c r="AA61" s="208"/>
    </row>
    <row r="62" spans="1:27" s="216" customFormat="1" ht="21" customHeight="1" x14ac:dyDescent="0.45">
      <c r="A62" s="208"/>
      <c r="B62" s="284">
        <v>44</v>
      </c>
      <c r="C62" s="274">
        <f>IF(OR($B62-C$5&gt;76, $B62-C$5=75, $B62-C$5=1, $B62-C$5&lt;0),"",ROUND(($B62-C$5)*'점수 계산기'!$C$21+C$5*'점수 계산기'!$C$22+'점수 계산기'!$C$24,0))</f>
        <v>87</v>
      </c>
      <c r="D62" s="274">
        <f>IF(OR($B62-D$5&gt;76, $B62-D$5=75, $B62-D$5=1, $B62-D$5&lt;0),"",ROUND(($B62-D$5)*'점수 계산기'!$C$21+D$5*'점수 계산기'!$C$22+'점수 계산기'!$C$24,0))</f>
        <v>88</v>
      </c>
      <c r="E62" s="274">
        <f>IF(OR($B62-E$5&gt;76, $B62-E$5=75, $B62-E$5=1, $B62-E$5&lt;0),"",ROUND(($B62-E$5)*'점수 계산기'!$C$21+E$5*'점수 계산기'!$C$22+'점수 계산기'!$C$24,0))</f>
        <v>88</v>
      </c>
      <c r="F62" s="274">
        <f>IF(OR($B62-F$5&gt;76, $B62-F$5=75, $B62-F$5=1, $B62-F$5&lt;0),"",ROUND(($B62-F$5)*'점수 계산기'!$C$21+F$5*'점수 계산기'!$C$22+'점수 계산기'!$C$24,0))</f>
        <v>88</v>
      </c>
      <c r="G62" s="274">
        <f>IF(OR($B62-G$5&gt;76, $B62-G$5=75, $B62-G$5=1, $B62-G$5&lt;0),"",ROUND(($B62-G$5)*'점수 계산기'!$C$21+G$5*'점수 계산기'!$C$22+'점수 계산기'!$C$24,0))</f>
        <v>89</v>
      </c>
      <c r="H62" s="274">
        <f>IF(OR($B62-H$5&gt;76, $B62-H$5=75, $B62-H$5=1, $B62-H$5&lt;0),"",ROUND(($B62-H$5)*'점수 계산기'!$C$21+H$5*'점수 계산기'!$C$22+'점수 계산기'!$C$24,0))</f>
        <v>89</v>
      </c>
      <c r="I62" s="274">
        <f>IF(OR($B62-I$5&gt;76, $B62-I$5=75, $B62-I$5=1, $B62-I$5&lt;0),"",ROUND(($B62-I$5)*'점수 계산기'!$C$21+I$5*'점수 계산기'!$C$22+'점수 계산기'!$C$24,0))</f>
        <v>89</v>
      </c>
      <c r="J62" s="274">
        <f>IF(OR($B62-J$5&gt;76, $B62-J$5=75, $B62-J$5=1, $B62-J$5&lt;0),"",ROUND(($B62-J$5)*'점수 계산기'!$C$21+J$5*'점수 계산기'!$C$22+'점수 계산기'!$C$24,0))</f>
        <v>89</v>
      </c>
      <c r="K62" s="274">
        <f>IF(OR($B62-K$5&gt;76, $B62-K$5=75, $B62-K$5=1, $B62-K$5&lt;0),"",ROUND(($B62-K$5)*'점수 계산기'!$C$21+K$5*'점수 계산기'!$C$22+'점수 계산기'!$C$24,0))</f>
        <v>90</v>
      </c>
      <c r="L62" s="274">
        <f>IF(OR($B62-L$5&gt;76, $B62-L$5=75, $B62-L$5=1, $B62-L$5&lt;0),"",ROUND(($B62-L$5)*'점수 계산기'!$C$21+L$5*'점수 계산기'!$C$22+'점수 계산기'!$C$24,0))</f>
        <v>90</v>
      </c>
      <c r="M62" s="274">
        <f>IF(OR($B62-M$5&gt;76, $B62-M$5=75, $B62-M$5=1, $B62-M$5&lt;0),"",ROUND(($B62-M$5)*'점수 계산기'!$C$21+M$5*'점수 계산기'!$C$22+'점수 계산기'!$C$24,0))</f>
        <v>90</v>
      </c>
      <c r="N62" s="274">
        <f>IF(OR($B62-N$5&gt;76, $B62-N$5=75, $B62-N$5=1, $B62-N$5&lt;0),"",ROUND(($B62-N$5)*'점수 계산기'!$C$21+N$5*'점수 계산기'!$C$22+'점수 계산기'!$C$24,0))</f>
        <v>91</v>
      </c>
      <c r="O62" s="274">
        <f>IF(OR($B62-O$5&gt;76, $B62-O$5=75, $B62-O$5=1, $B62-O$5&lt;0),"",ROUND(($B62-O$5)*'점수 계산기'!$C$21+O$5*'점수 계산기'!$C$22+'점수 계산기'!$C$24,0))</f>
        <v>91</v>
      </c>
      <c r="P62" s="274">
        <f>IF(OR($B62-P$5&gt;76, $B62-P$5=75, $B62-P$5=1, $B62-P$5&lt;0),"",ROUND(($B62-P$5)*'점수 계산기'!$C$21+P$5*'점수 계산기'!$C$22+'점수 계산기'!$C$24,0))</f>
        <v>91</v>
      </c>
      <c r="Q62" s="274">
        <f>IF(OR($B62-Q$5&gt;76, $B62-Q$5=75, $B62-Q$5=1, $B62-Q$5&lt;0),"",ROUND(($B62-Q$5)*'점수 계산기'!$C$21+Q$5*'점수 계산기'!$C$22+'점수 계산기'!$C$24,0))</f>
        <v>91</v>
      </c>
      <c r="R62" s="274">
        <f>IF(OR($B62-R$5&gt;76, $B62-R$5=75, $B62-R$5=1, $B62-R$5&lt;0),"",ROUND(($B62-R$5)*'점수 계산기'!$C$21+R$5*'점수 계산기'!$C$22+'점수 계산기'!$C$24,0))</f>
        <v>92</v>
      </c>
      <c r="S62" s="274">
        <f>IF(OR($B62-S$5&gt;76, $B62-S$5=75, $B62-S$5=1, $B62-S$5&lt;0),"",ROUND(($B62-S$5)*'점수 계산기'!$C$21+S$5*'점수 계산기'!$C$22+'점수 계산기'!$C$24,0))</f>
        <v>92</v>
      </c>
      <c r="T62" s="274">
        <f>IF(OR($B62-T$5&gt;76, $B62-T$5=75, $B62-T$5=1, $B62-T$5&lt;0),"",ROUND(($B62-T$5)*'점수 계산기'!$C$21+T$5*'점수 계산기'!$C$22+'점수 계산기'!$C$24,0))</f>
        <v>92</v>
      </c>
      <c r="U62" s="274">
        <f>IF(OR($B62-U$5&gt;76, $B62-U$5=75, $B62-U$5=1, $B62-U$5&lt;0),"",ROUND(($B62-U$5)*'점수 계산기'!$C$21+U$5*'점수 계산기'!$C$22+'점수 계산기'!$C$24,0))</f>
        <v>93</v>
      </c>
      <c r="V62" s="274">
        <f>IF(OR($B62-V$5&gt;76, $B62-V$5=75, $B62-V$5=1, $B62-V$5&lt;0),"",ROUND(($B62-V$5)*'점수 계산기'!$C$21+V$5*'점수 계산기'!$C$22+'점수 계산기'!$C$24,0))</f>
        <v>93</v>
      </c>
      <c r="W62" s="274">
        <f>IF(OR($B62-W$5&gt;76, $B62-W$5=75, $B62-W$5=1, $B62-W$5&lt;0),"",ROUND(($B62-W$5)*'점수 계산기'!$C$21+W$5*'점수 계산기'!$C$22+'점수 계산기'!$C$24,0))</f>
        <v>93</v>
      </c>
      <c r="X62" s="274">
        <f>IF(OR($B62-X$5&gt;76, $B62-X$5=75, $B62-X$5=1, $B62-X$5&lt;0),"",ROUND(($B62-X$5)*'점수 계산기'!$C$21+X$5*'점수 계산기'!$C$22+'점수 계산기'!$C$24,0))</f>
        <v>93</v>
      </c>
      <c r="Y62" s="275">
        <f>IF(OR($B62-Y$5&gt;76, $B62-Y$5=75, $B62-Y$5=1, $B62-Y$5&lt;0),"",ROUND(($B62-Y$5)*'점수 계산기'!$C$21+Y$5*'점수 계산기'!$C$22+'점수 계산기'!$C$24,0))</f>
        <v>94</v>
      </c>
      <c r="Z62" s="184"/>
      <c r="AA62" s="208"/>
    </row>
    <row r="63" spans="1:27" s="216" customFormat="1" ht="21" customHeight="1" x14ac:dyDescent="0.45">
      <c r="A63" s="208"/>
      <c r="B63" s="284">
        <v>43</v>
      </c>
      <c r="C63" s="274">
        <f>IF(OR($B63-C$5&gt;76, $B63-C$5=75, $B63-C$5=1, $B63-C$5&lt;0),"",ROUND(($B63-C$5)*'점수 계산기'!$C$21+C$5*'점수 계산기'!$C$22+'점수 계산기'!$C$24,0))</f>
        <v>86</v>
      </c>
      <c r="D63" s="274">
        <f>IF(OR($B63-D$5&gt;76, $B63-D$5=75, $B63-D$5=1, $B63-D$5&lt;0),"",ROUND(($B63-D$5)*'점수 계산기'!$C$21+D$5*'점수 계산기'!$C$22+'점수 계산기'!$C$24,0))</f>
        <v>87</v>
      </c>
      <c r="E63" s="274">
        <f>IF(OR($B63-E$5&gt;76, $B63-E$5=75, $B63-E$5=1, $B63-E$5&lt;0),"",ROUND(($B63-E$5)*'점수 계산기'!$C$21+E$5*'점수 계산기'!$C$22+'점수 계산기'!$C$24,0))</f>
        <v>87</v>
      </c>
      <c r="F63" s="274">
        <f>IF(OR($B63-F$5&gt;76, $B63-F$5=75, $B63-F$5=1, $B63-F$5&lt;0),"",ROUND(($B63-F$5)*'점수 계산기'!$C$21+F$5*'점수 계산기'!$C$22+'점수 계산기'!$C$24,0))</f>
        <v>87</v>
      </c>
      <c r="G63" s="274">
        <f>IF(OR($B63-G$5&gt;76, $B63-G$5=75, $B63-G$5=1, $B63-G$5&lt;0),"",ROUND(($B63-G$5)*'점수 계산기'!$C$21+G$5*'점수 계산기'!$C$22+'점수 계산기'!$C$24,0))</f>
        <v>87</v>
      </c>
      <c r="H63" s="274">
        <f>IF(OR($B63-H$5&gt;76, $B63-H$5=75, $B63-H$5=1, $B63-H$5&lt;0),"",ROUND(($B63-H$5)*'점수 계산기'!$C$21+H$5*'점수 계산기'!$C$22+'점수 계산기'!$C$24,0))</f>
        <v>88</v>
      </c>
      <c r="I63" s="274">
        <f>IF(OR($B63-I$5&gt;76, $B63-I$5=75, $B63-I$5=1, $B63-I$5&lt;0),"",ROUND(($B63-I$5)*'점수 계산기'!$C$21+I$5*'점수 계산기'!$C$22+'점수 계산기'!$C$24,0))</f>
        <v>88</v>
      </c>
      <c r="J63" s="274">
        <f>IF(OR($B63-J$5&gt;76, $B63-J$5=75, $B63-J$5=1, $B63-J$5&lt;0),"",ROUND(($B63-J$5)*'점수 계산기'!$C$21+J$5*'점수 계산기'!$C$22+'점수 계산기'!$C$24,0))</f>
        <v>88</v>
      </c>
      <c r="K63" s="274">
        <f>IF(OR($B63-K$5&gt;76, $B63-K$5=75, $B63-K$5=1, $B63-K$5&lt;0),"",ROUND(($B63-K$5)*'점수 계산기'!$C$21+K$5*'점수 계산기'!$C$22+'점수 계산기'!$C$24,0))</f>
        <v>89</v>
      </c>
      <c r="L63" s="274">
        <f>IF(OR($B63-L$5&gt;76, $B63-L$5=75, $B63-L$5=1, $B63-L$5&lt;0),"",ROUND(($B63-L$5)*'점수 계산기'!$C$21+L$5*'점수 계산기'!$C$22+'점수 계산기'!$C$24,0))</f>
        <v>89</v>
      </c>
      <c r="M63" s="274">
        <f>IF(OR($B63-M$5&gt;76, $B63-M$5=75, $B63-M$5=1, $B63-M$5&lt;0),"",ROUND(($B63-M$5)*'점수 계산기'!$C$21+M$5*'점수 계산기'!$C$22+'점수 계산기'!$C$24,0))</f>
        <v>89</v>
      </c>
      <c r="N63" s="274">
        <f>IF(OR($B63-N$5&gt;76, $B63-N$5=75, $B63-N$5=1, $B63-N$5&lt;0),"",ROUND(($B63-N$5)*'점수 계산기'!$C$21+N$5*'점수 계산기'!$C$22+'점수 계산기'!$C$24,0))</f>
        <v>90</v>
      </c>
      <c r="O63" s="274">
        <f>IF(OR($B63-O$5&gt;76, $B63-O$5=75, $B63-O$5=1, $B63-O$5&lt;0),"",ROUND(($B63-O$5)*'점수 계산기'!$C$21+O$5*'점수 계산기'!$C$22+'점수 계산기'!$C$24,0))</f>
        <v>90</v>
      </c>
      <c r="P63" s="274">
        <f>IF(OR($B63-P$5&gt;76, $B63-P$5=75, $B63-P$5=1, $B63-P$5&lt;0),"",ROUND(($B63-P$5)*'점수 계산기'!$C$21+P$5*'점수 계산기'!$C$22+'점수 계산기'!$C$24,0))</f>
        <v>90</v>
      </c>
      <c r="Q63" s="274">
        <f>IF(OR($B63-Q$5&gt;76, $B63-Q$5=75, $B63-Q$5=1, $B63-Q$5&lt;0),"",ROUND(($B63-Q$5)*'점수 계산기'!$C$21+Q$5*'점수 계산기'!$C$22+'점수 계산기'!$C$24,0))</f>
        <v>90</v>
      </c>
      <c r="R63" s="274">
        <f>IF(OR($B63-R$5&gt;76, $B63-R$5=75, $B63-R$5=1, $B63-R$5&lt;0),"",ROUND(($B63-R$5)*'점수 계산기'!$C$21+R$5*'점수 계산기'!$C$22+'점수 계산기'!$C$24,0))</f>
        <v>91</v>
      </c>
      <c r="S63" s="274">
        <f>IF(OR($B63-S$5&gt;76, $B63-S$5=75, $B63-S$5=1, $B63-S$5&lt;0),"",ROUND(($B63-S$5)*'점수 계산기'!$C$21+S$5*'점수 계산기'!$C$22+'점수 계산기'!$C$24,0))</f>
        <v>91</v>
      </c>
      <c r="T63" s="274">
        <f>IF(OR($B63-T$5&gt;76, $B63-T$5=75, $B63-T$5=1, $B63-T$5&lt;0),"",ROUND(($B63-T$5)*'점수 계산기'!$C$21+T$5*'점수 계산기'!$C$22+'점수 계산기'!$C$24,0))</f>
        <v>91</v>
      </c>
      <c r="U63" s="274">
        <f>IF(OR($B63-U$5&gt;76, $B63-U$5=75, $B63-U$5=1, $B63-U$5&lt;0),"",ROUND(($B63-U$5)*'점수 계산기'!$C$21+U$5*'점수 계산기'!$C$22+'점수 계산기'!$C$24,0))</f>
        <v>92</v>
      </c>
      <c r="V63" s="274">
        <f>IF(OR($B63-V$5&gt;76, $B63-V$5=75, $B63-V$5=1, $B63-V$5&lt;0),"",ROUND(($B63-V$5)*'점수 계산기'!$C$21+V$5*'점수 계산기'!$C$22+'점수 계산기'!$C$24,0))</f>
        <v>92</v>
      </c>
      <c r="W63" s="274">
        <f>IF(OR($B63-W$5&gt;76, $B63-W$5=75, $B63-W$5=1, $B63-W$5&lt;0),"",ROUND(($B63-W$5)*'점수 계산기'!$C$21+W$5*'점수 계산기'!$C$22+'점수 계산기'!$C$24,0))</f>
        <v>92</v>
      </c>
      <c r="X63" s="274">
        <f>IF(OR($B63-X$5&gt;76, $B63-X$5=75, $B63-X$5=1, $B63-X$5&lt;0),"",ROUND(($B63-X$5)*'점수 계산기'!$C$21+X$5*'점수 계산기'!$C$22+'점수 계산기'!$C$24,0))</f>
        <v>92</v>
      </c>
      <c r="Y63" s="275">
        <f>IF(OR($B63-Y$5&gt;76, $B63-Y$5=75, $B63-Y$5=1, $B63-Y$5&lt;0),"",ROUND(($B63-Y$5)*'점수 계산기'!$C$21+Y$5*'점수 계산기'!$C$22+'점수 계산기'!$C$24,0))</f>
        <v>93</v>
      </c>
      <c r="Z63" s="184"/>
      <c r="AA63" s="208"/>
    </row>
    <row r="64" spans="1:27" s="216" customFormat="1" ht="21" customHeight="1" x14ac:dyDescent="0.45">
      <c r="A64" s="208"/>
      <c r="B64" s="284">
        <v>42</v>
      </c>
      <c r="C64" s="274">
        <f>IF(OR($B64-C$5&gt;76, $B64-C$5=75, $B64-C$5=1, $B64-C$5&lt;0),"",ROUND(($B64-C$5)*'점수 계산기'!$C$21+C$5*'점수 계산기'!$C$22+'점수 계산기'!$C$24,0))</f>
        <v>85</v>
      </c>
      <c r="D64" s="274">
        <f>IF(OR($B64-D$5&gt;76, $B64-D$5=75, $B64-D$5=1, $B64-D$5&lt;0),"",ROUND(($B64-D$5)*'점수 계산기'!$C$21+D$5*'점수 계산기'!$C$22+'점수 계산기'!$C$24,0))</f>
        <v>86</v>
      </c>
      <c r="E64" s="274">
        <f>IF(OR($B64-E$5&gt;76, $B64-E$5=75, $B64-E$5=1, $B64-E$5&lt;0),"",ROUND(($B64-E$5)*'점수 계산기'!$C$21+E$5*'점수 계산기'!$C$22+'점수 계산기'!$C$24,0))</f>
        <v>86</v>
      </c>
      <c r="F64" s="274">
        <f>IF(OR($B64-F$5&gt;76, $B64-F$5=75, $B64-F$5=1, $B64-F$5&lt;0),"",ROUND(($B64-F$5)*'점수 계산기'!$C$21+F$5*'점수 계산기'!$C$22+'점수 계산기'!$C$24,0))</f>
        <v>86</v>
      </c>
      <c r="G64" s="274">
        <f>IF(OR($B64-G$5&gt;76, $B64-G$5=75, $B64-G$5=1, $B64-G$5&lt;0),"",ROUND(($B64-G$5)*'점수 계산기'!$C$21+G$5*'점수 계산기'!$C$22+'점수 계산기'!$C$24,0))</f>
        <v>86</v>
      </c>
      <c r="H64" s="274">
        <f>IF(OR($B64-H$5&gt;76, $B64-H$5=75, $B64-H$5=1, $B64-H$5&lt;0),"",ROUND(($B64-H$5)*'점수 계산기'!$C$21+H$5*'점수 계산기'!$C$22+'점수 계산기'!$C$24,0))</f>
        <v>87</v>
      </c>
      <c r="I64" s="274">
        <f>IF(OR($B64-I$5&gt;76, $B64-I$5=75, $B64-I$5=1, $B64-I$5&lt;0),"",ROUND(($B64-I$5)*'점수 계산기'!$C$21+I$5*'점수 계산기'!$C$22+'점수 계산기'!$C$24,0))</f>
        <v>87</v>
      </c>
      <c r="J64" s="274">
        <f>IF(OR($B64-J$5&gt;76, $B64-J$5=75, $B64-J$5=1, $B64-J$5&lt;0),"",ROUND(($B64-J$5)*'점수 계산기'!$C$21+J$5*'점수 계산기'!$C$22+'점수 계산기'!$C$24,0))</f>
        <v>87</v>
      </c>
      <c r="K64" s="274">
        <f>IF(OR($B64-K$5&gt;76, $B64-K$5=75, $B64-K$5=1, $B64-K$5&lt;0),"",ROUND(($B64-K$5)*'점수 계산기'!$C$21+K$5*'점수 계산기'!$C$22+'점수 계산기'!$C$24,0))</f>
        <v>88</v>
      </c>
      <c r="L64" s="274">
        <f>IF(OR($B64-L$5&gt;76, $B64-L$5=75, $B64-L$5=1, $B64-L$5&lt;0),"",ROUND(($B64-L$5)*'점수 계산기'!$C$21+L$5*'점수 계산기'!$C$22+'점수 계산기'!$C$24,0))</f>
        <v>88</v>
      </c>
      <c r="M64" s="274">
        <f>IF(OR($B64-M$5&gt;76, $B64-M$5=75, $B64-M$5=1, $B64-M$5&lt;0),"",ROUND(($B64-M$5)*'점수 계산기'!$C$21+M$5*'점수 계산기'!$C$22+'점수 계산기'!$C$24,0))</f>
        <v>88</v>
      </c>
      <c r="N64" s="274">
        <f>IF(OR($B64-N$5&gt;76, $B64-N$5=75, $B64-N$5=1, $B64-N$5&lt;0),"",ROUND(($B64-N$5)*'점수 계산기'!$C$21+N$5*'점수 계산기'!$C$22+'점수 계산기'!$C$24,0))</f>
        <v>88</v>
      </c>
      <c r="O64" s="274">
        <f>IF(OR($B64-O$5&gt;76, $B64-O$5=75, $B64-O$5=1, $B64-O$5&lt;0),"",ROUND(($B64-O$5)*'점수 계산기'!$C$21+O$5*'점수 계산기'!$C$22+'점수 계산기'!$C$24,0))</f>
        <v>89</v>
      </c>
      <c r="P64" s="274">
        <f>IF(OR($B64-P$5&gt;76, $B64-P$5=75, $B64-P$5=1, $B64-P$5&lt;0),"",ROUND(($B64-P$5)*'점수 계산기'!$C$21+P$5*'점수 계산기'!$C$22+'점수 계산기'!$C$24,0))</f>
        <v>89</v>
      </c>
      <c r="Q64" s="274">
        <f>IF(OR($B64-Q$5&gt;76, $B64-Q$5=75, $B64-Q$5=1, $B64-Q$5&lt;0),"",ROUND(($B64-Q$5)*'점수 계산기'!$C$21+Q$5*'점수 계산기'!$C$22+'점수 계산기'!$C$24,0))</f>
        <v>89</v>
      </c>
      <c r="R64" s="274">
        <f>IF(OR($B64-R$5&gt;76, $B64-R$5=75, $B64-R$5=1, $B64-R$5&lt;0),"",ROUND(($B64-R$5)*'점수 계산기'!$C$21+R$5*'점수 계산기'!$C$22+'점수 계산기'!$C$24,0))</f>
        <v>90</v>
      </c>
      <c r="S64" s="274">
        <f>IF(OR($B64-S$5&gt;76, $B64-S$5=75, $B64-S$5=1, $B64-S$5&lt;0),"",ROUND(($B64-S$5)*'점수 계산기'!$C$21+S$5*'점수 계산기'!$C$22+'점수 계산기'!$C$24,0))</f>
        <v>90</v>
      </c>
      <c r="T64" s="274">
        <f>IF(OR($B64-T$5&gt;76, $B64-T$5=75, $B64-T$5=1, $B64-T$5&lt;0),"",ROUND(($B64-T$5)*'점수 계산기'!$C$21+T$5*'점수 계산기'!$C$22+'점수 계산기'!$C$24,0))</f>
        <v>90</v>
      </c>
      <c r="U64" s="274">
        <f>IF(OR($B64-U$5&gt;76, $B64-U$5=75, $B64-U$5=1, $B64-U$5&lt;0),"",ROUND(($B64-U$5)*'점수 계산기'!$C$21+U$5*'점수 계산기'!$C$22+'점수 계산기'!$C$24,0))</f>
        <v>90</v>
      </c>
      <c r="V64" s="274">
        <f>IF(OR($B64-V$5&gt;76, $B64-V$5=75, $B64-V$5=1, $B64-V$5&lt;0),"",ROUND(($B64-V$5)*'점수 계산기'!$C$21+V$5*'점수 계산기'!$C$22+'점수 계산기'!$C$24,0))</f>
        <v>91</v>
      </c>
      <c r="W64" s="274">
        <f>IF(OR($B64-W$5&gt;76, $B64-W$5=75, $B64-W$5=1, $B64-W$5&lt;0),"",ROUND(($B64-W$5)*'점수 계산기'!$C$21+W$5*'점수 계산기'!$C$22+'점수 계산기'!$C$24,0))</f>
        <v>91</v>
      </c>
      <c r="X64" s="274">
        <f>IF(OR($B64-X$5&gt;76, $B64-X$5=75, $B64-X$5=1, $B64-X$5&lt;0),"",ROUND(($B64-X$5)*'점수 계산기'!$C$21+X$5*'점수 계산기'!$C$22+'점수 계산기'!$C$24,0))</f>
        <v>91</v>
      </c>
      <c r="Y64" s="275">
        <f>IF(OR($B64-Y$5&gt;76, $B64-Y$5=75, $B64-Y$5=1, $B64-Y$5&lt;0),"",ROUND(($B64-Y$5)*'점수 계산기'!$C$21+Y$5*'점수 계산기'!$C$22+'점수 계산기'!$C$24,0))</f>
        <v>92</v>
      </c>
      <c r="Z64" s="184"/>
      <c r="AA64" s="208"/>
    </row>
    <row r="65" spans="1:27" s="216" customFormat="1" ht="21" customHeight="1" x14ac:dyDescent="0.45">
      <c r="A65" s="208"/>
      <c r="B65" s="284">
        <v>41</v>
      </c>
      <c r="C65" s="274">
        <f>IF(OR($B65-C$5&gt;76, $B65-C$5=75, $B65-C$5=1, $B65-C$5&lt;0),"",ROUND(($B65-C$5)*'점수 계산기'!$C$21+C$5*'점수 계산기'!$C$22+'점수 계산기'!$C$24,0))</f>
        <v>84</v>
      </c>
      <c r="D65" s="274">
        <f>IF(OR($B65-D$5&gt;76, $B65-D$5=75, $B65-D$5=1, $B65-D$5&lt;0),"",ROUND(($B65-D$5)*'점수 계산기'!$C$21+D$5*'점수 계산기'!$C$22+'점수 계산기'!$C$24,0))</f>
        <v>85</v>
      </c>
      <c r="E65" s="274">
        <f>IF(OR($B65-E$5&gt;76, $B65-E$5=75, $B65-E$5=1, $B65-E$5&lt;0),"",ROUND(($B65-E$5)*'점수 계산기'!$C$21+E$5*'점수 계산기'!$C$22+'점수 계산기'!$C$24,0))</f>
        <v>85</v>
      </c>
      <c r="F65" s="274">
        <f>IF(OR($B65-F$5&gt;76, $B65-F$5=75, $B65-F$5=1, $B65-F$5&lt;0),"",ROUND(($B65-F$5)*'점수 계산기'!$C$21+F$5*'점수 계산기'!$C$22+'점수 계산기'!$C$24,0))</f>
        <v>85</v>
      </c>
      <c r="G65" s="274">
        <f>IF(OR($B65-G$5&gt;76, $B65-G$5=75, $B65-G$5=1, $B65-G$5&lt;0),"",ROUND(($B65-G$5)*'점수 계산기'!$C$21+G$5*'점수 계산기'!$C$22+'점수 계산기'!$C$24,0))</f>
        <v>85</v>
      </c>
      <c r="H65" s="274">
        <f>IF(OR($B65-H$5&gt;76, $B65-H$5=75, $B65-H$5=1, $B65-H$5&lt;0),"",ROUND(($B65-H$5)*'점수 계산기'!$C$21+H$5*'점수 계산기'!$C$22+'점수 계산기'!$C$24,0))</f>
        <v>86</v>
      </c>
      <c r="I65" s="274">
        <f>IF(OR($B65-I$5&gt;76, $B65-I$5=75, $B65-I$5=1, $B65-I$5&lt;0),"",ROUND(($B65-I$5)*'점수 계산기'!$C$21+I$5*'점수 계산기'!$C$22+'점수 계산기'!$C$24,0))</f>
        <v>86</v>
      </c>
      <c r="J65" s="274">
        <f>IF(OR($B65-J$5&gt;76, $B65-J$5=75, $B65-J$5=1, $B65-J$5&lt;0),"",ROUND(($B65-J$5)*'점수 계산기'!$C$21+J$5*'점수 계산기'!$C$22+'점수 계산기'!$C$24,0))</f>
        <v>86</v>
      </c>
      <c r="K65" s="274">
        <f>IF(OR($B65-K$5&gt;76, $B65-K$5=75, $B65-K$5=1, $B65-K$5&lt;0),"",ROUND(($B65-K$5)*'점수 계산기'!$C$21+K$5*'점수 계산기'!$C$22+'점수 계산기'!$C$24,0))</f>
        <v>87</v>
      </c>
      <c r="L65" s="274">
        <f>IF(OR($B65-L$5&gt;76, $B65-L$5=75, $B65-L$5=1, $B65-L$5&lt;0),"",ROUND(($B65-L$5)*'점수 계산기'!$C$21+L$5*'점수 계산기'!$C$22+'점수 계산기'!$C$24,0))</f>
        <v>87</v>
      </c>
      <c r="M65" s="274">
        <f>IF(OR($B65-M$5&gt;76, $B65-M$5=75, $B65-M$5=1, $B65-M$5&lt;0),"",ROUND(($B65-M$5)*'점수 계산기'!$C$21+M$5*'점수 계산기'!$C$22+'점수 계산기'!$C$24,0))</f>
        <v>87</v>
      </c>
      <c r="N65" s="274">
        <f>IF(OR($B65-N$5&gt;76, $B65-N$5=75, $B65-N$5=1, $B65-N$5&lt;0),"",ROUND(($B65-N$5)*'점수 계산기'!$C$21+N$5*'점수 계산기'!$C$22+'점수 계산기'!$C$24,0))</f>
        <v>87</v>
      </c>
      <c r="O65" s="274">
        <f>IF(OR($B65-O$5&gt;76, $B65-O$5=75, $B65-O$5=1, $B65-O$5&lt;0),"",ROUND(($B65-O$5)*'점수 계산기'!$C$21+O$5*'점수 계산기'!$C$22+'점수 계산기'!$C$24,0))</f>
        <v>88</v>
      </c>
      <c r="P65" s="274">
        <f>IF(OR($B65-P$5&gt;76, $B65-P$5=75, $B65-P$5=1, $B65-P$5&lt;0),"",ROUND(($B65-P$5)*'점수 계산기'!$C$21+P$5*'점수 계산기'!$C$22+'점수 계산기'!$C$24,0))</f>
        <v>88</v>
      </c>
      <c r="Q65" s="274">
        <f>IF(OR($B65-Q$5&gt;76, $B65-Q$5=75, $B65-Q$5=1, $B65-Q$5&lt;0),"",ROUND(($B65-Q$5)*'점수 계산기'!$C$21+Q$5*'점수 계산기'!$C$22+'점수 계산기'!$C$24,0))</f>
        <v>88</v>
      </c>
      <c r="R65" s="274">
        <f>IF(OR($B65-R$5&gt;76, $B65-R$5=75, $B65-R$5=1, $B65-R$5&lt;0),"",ROUND(($B65-R$5)*'점수 계산기'!$C$21+R$5*'점수 계산기'!$C$22+'점수 계산기'!$C$24,0))</f>
        <v>89</v>
      </c>
      <c r="S65" s="274">
        <f>IF(OR($B65-S$5&gt;76, $B65-S$5=75, $B65-S$5=1, $B65-S$5&lt;0),"",ROUND(($B65-S$5)*'점수 계산기'!$C$21+S$5*'점수 계산기'!$C$22+'점수 계산기'!$C$24,0))</f>
        <v>89</v>
      </c>
      <c r="T65" s="274">
        <f>IF(OR($B65-T$5&gt;76, $B65-T$5=75, $B65-T$5=1, $B65-T$5&lt;0),"",ROUND(($B65-T$5)*'점수 계산기'!$C$21+T$5*'점수 계산기'!$C$22+'점수 계산기'!$C$24,0))</f>
        <v>89</v>
      </c>
      <c r="U65" s="274">
        <f>IF(OR($B65-U$5&gt;76, $B65-U$5=75, $B65-U$5=1, $B65-U$5&lt;0),"",ROUND(($B65-U$5)*'점수 계산기'!$C$21+U$5*'점수 계산기'!$C$22+'점수 계산기'!$C$24,0))</f>
        <v>89</v>
      </c>
      <c r="V65" s="274">
        <f>IF(OR($B65-V$5&gt;76, $B65-V$5=75, $B65-V$5=1, $B65-V$5&lt;0),"",ROUND(($B65-V$5)*'점수 계산기'!$C$21+V$5*'점수 계산기'!$C$22+'점수 계산기'!$C$24,0))</f>
        <v>90</v>
      </c>
      <c r="W65" s="274">
        <f>IF(OR($B65-W$5&gt;76, $B65-W$5=75, $B65-W$5=1, $B65-W$5&lt;0),"",ROUND(($B65-W$5)*'점수 계산기'!$C$21+W$5*'점수 계산기'!$C$22+'점수 계산기'!$C$24,0))</f>
        <v>90</v>
      </c>
      <c r="X65" s="274">
        <f>IF(OR($B65-X$5&gt;76, $B65-X$5=75, $B65-X$5=1, $B65-X$5&lt;0),"",ROUND(($B65-X$5)*'점수 계산기'!$C$21+X$5*'점수 계산기'!$C$22+'점수 계산기'!$C$24,0))</f>
        <v>90</v>
      </c>
      <c r="Y65" s="275">
        <f>IF(OR($B65-Y$5&gt;76, $B65-Y$5=75, $B65-Y$5=1, $B65-Y$5&lt;0),"",ROUND(($B65-Y$5)*'점수 계산기'!$C$21+Y$5*'점수 계산기'!$C$22+'점수 계산기'!$C$24,0))</f>
        <v>91</v>
      </c>
      <c r="Z65" s="184"/>
      <c r="AA65" s="208"/>
    </row>
    <row r="66" spans="1:27" s="216" customFormat="1" ht="21" customHeight="1" x14ac:dyDescent="0.45">
      <c r="A66" s="208"/>
      <c r="B66" s="280">
        <v>40</v>
      </c>
      <c r="C66" s="260">
        <f>IF(OR($B66-C$5&gt;76, $B66-C$5=75, $B66-C$5=1, $B66-C$5&lt;0),"",ROUND(($B66-C$5)*'점수 계산기'!$C$21+C$5*'점수 계산기'!$C$22+'점수 계산기'!$C$24,0))</f>
        <v>83</v>
      </c>
      <c r="D66" s="260">
        <f>IF(OR($B66-D$5&gt;76, $B66-D$5=75, $B66-D$5=1, $B66-D$5&lt;0),"",ROUND(($B66-D$5)*'점수 계산기'!$C$21+D$5*'점수 계산기'!$C$22+'점수 계산기'!$C$24,0))</f>
        <v>84</v>
      </c>
      <c r="E66" s="260">
        <f>IF(OR($B66-E$5&gt;76, $B66-E$5=75, $B66-E$5=1, $B66-E$5&lt;0),"",ROUND(($B66-E$5)*'점수 계산기'!$C$21+E$5*'점수 계산기'!$C$22+'점수 계산기'!$C$24,0))</f>
        <v>84</v>
      </c>
      <c r="F66" s="260">
        <f>IF(OR($B66-F$5&gt;76, $B66-F$5=75, $B66-F$5=1, $B66-F$5&lt;0),"",ROUND(($B66-F$5)*'점수 계산기'!$C$21+F$5*'점수 계산기'!$C$22+'점수 계산기'!$C$24,0))</f>
        <v>84</v>
      </c>
      <c r="G66" s="260">
        <f>IF(OR($B66-G$5&gt;76, $B66-G$5=75, $B66-G$5=1, $B66-G$5&lt;0),"",ROUND(($B66-G$5)*'점수 계산기'!$C$21+G$5*'점수 계산기'!$C$22+'점수 계산기'!$C$24,0))</f>
        <v>84</v>
      </c>
      <c r="H66" s="260">
        <f>IF(OR($B66-H$5&gt;76, $B66-H$5=75, $B66-H$5=1, $B66-H$5&lt;0),"",ROUND(($B66-H$5)*'점수 계산기'!$C$21+H$5*'점수 계산기'!$C$22+'점수 계산기'!$C$24,0))</f>
        <v>85</v>
      </c>
      <c r="I66" s="260">
        <f>IF(OR($B66-I$5&gt;76, $B66-I$5=75, $B66-I$5=1, $B66-I$5&lt;0),"",ROUND(($B66-I$5)*'점수 계산기'!$C$21+I$5*'점수 계산기'!$C$22+'점수 계산기'!$C$24,0))</f>
        <v>85</v>
      </c>
      <c r="J66" s="260">
        <f>IF(OR($B66-J$5&gt;76, $B66-J$5=75, $B66-J$5=1, $B66-J$5&lt;0),"",ROUND(($B66-J$5)*'점수 계산기'!$C$21+J$5*'점수 계산기'!$C$22+'점수 계산기'!$C$24,0))</f>
        <v>85</v>
      </c>
      <c r="K66" s="260">
        <f>IF(OR($B66-K$5&gt;76, $B66-K$5=75, $B66-K$5=1, $B66-K$5&lt;0),"",ROUND(($B66-K$5)*'점수 계산기'!$C$21+K$5*'점수 계산기'!$C$22+'점수 계산기'!$C$24,0))</f>
        <v>86</v>
      </c>
      <c r="L66" s="260">
        <f>IF(OR($B66-L$5&gt;76, $B66-L$5=75, $B66-L$5=1, $B66-L$5&lt;0),"",ROUND(($B66-L$5)*'점수 계산기'!$C$21+L$5*'점수 계산기'!$C$22+'점수 계산기'!$C$24,0))</f>
        <v>86</v>
      </c>
      <c r="M66" s="260">
        <f>IF(OR($B66-M$5&gt;76, $B66-M$5=75, $B66-M$5=1, $B66-M$5&lt;0),"",ROUND(($B66-M$5)*'점수 계산기'!$C$21+M$5*'점수 계산기'!$C$22+'점수 계산기'!$C$24,0))</f>
        <v>86</v>
      </c>
      <c r="N66" s="260">
        <f>IF(OR($B66-N$5&gt;76, $B66-N$5=75, $B66-N$5=1, $B66-N$5&lt;0),"",ROUND(($B66-N$5)*'점수 계산기'!$C$21+N$5*'점수 계산기'!$C$22+'점수 계산기'!$C$24,0))</f>
        <v>86</v>
      </c>
      <c r="O66" s="260">
        <f>IF(OR($B66-O$5&gt;76, $B66-O$5=75, $B66-O$5=1, $B66-O$5&lt;0),"",ROUND(($B66-O$5)*'점수 계산기'!$C$21+O$5*'점수 계산기'!$C$22+'점수 계산기'!$C$24,0))</f>
        <v>87</v>
      </c>
      <c r="P66" s="260">
        <f>IF(OR($B66-P$5&gt;76, $B66-P$5=75, $B66-P$5=1, $B66-P$5&lt;0),"",ROUND(($B66-P$5)*'점수 계산기'!$C$21+P$5*'점수 계산기'!$C$22+'점수 계산기'!$C$24,0))</f>
        <v>87</v>
      </c>
      <c r="Q66" s="260">
        <f>IF(OR($B66-Q$5&gt;76, $B66-Q$5=75, $B66-Q$5=1, $B66-Q$5&lt;0),"",ROUND(($B66-Q$5)*'점수 계산기'!$C$21+Q$5*'점수 계산기'!$C$22+'점수 계산기'!$C$24,0))</f>
        <v>87</v>
      </c>
      <c r="R66" s="260">
        <f>IF(OR($B66-R$5&gt;76, $B66-R$5=75, $B66-R$5=1, $B66-R$5&lt;0),"",ROUND(($B66-R$5)*'점수 계산기'!$C$21+R$5*'점수 계산기'!$C$22+'점수 계산기'!$C$24,0))</f>
        <v>88</v>
      </c>
      <c r="S66" s="260">
        <f>IF(OR($B66-S$5&gt;76, $B66-S$5=75, $B66-S$5=1, $B66-S$5&lt;0),"",ROUND(($B66-S$5)*'점수 계산기'!$C$21+S$5*'점수 계산기'!$C$22+'점수 계산기'!$C$24,0))</f>
        <v>88</v>
      </c>
      <c r="T66" s="260">
        <f>IF(OR($B66-T$5&gt;76, $B66-T$5=75, $B66-T$5=1, $B66-T$5&lt;0),"",ROUND(($B66-T$5)*'점수 계산기'!$C$21+T$5*'점수 계산기'!$C$22+'점수 계산기'!$C$24,0))</f>
        <v>88</v>
      </c>
      <c r="U66" s="260">
        <f>IF(OR($B66-U$5&gt;76, $B66-U$5=75, $B66-U$5=1, $B66-U$5&lt;0),"",ROUND(($B66-U$5)*'점수 계산기'!$C$21+U$5*'점수 계산기'!$C$22+'점수 계산기'!$C$24,0))</f>
        <v>88</v>
      </c>
      <c r="V66" s="260">
        <f>IF(OR($B66-V$5&gt;76, $B66-V$5=75, $B66-V$5=1, $B66-V$5&lt;0),"",ROUND(($B66-V$5)*'점수 계산기'!$C$21+V$5*'점수 계산기'!$C$22+'점수 계산기'!$C$24,0))</f>
        <v>89</v>
      </c>
      <c r="W66" s="260">
        <f>IF(OR($B66-W$5&gt;76, $B66-W$5=75, $B66-W$5=1, $B66-W$5&lt;0),"",ROUND(($B66-W$5)*'점수 계산기'!$C$21+W$5*'점수 계산기'!$C$22+'점수 계산기'!$C$24,0))</f>
        <v>89</v>
      </c>
      <c r="X66" s="260">
        <f>IF(OR($B66-X$5&gt;76, $B66-X$5=75, $B66-X$5=1, $B66-X$5&lt;0),"",ROUND(($B66-X$5)*'점수 계산기'!$C$21+X$5*'점수 계산기'!$C$22+'점수 계산기'!$C$24,0))</f>
        <v>89</v>
      </c>
      <c r="Y66" s="261">
        <f>IF(OR($B66-Y$5&gt;76, $B66-Y$5=75, $B66-Y$5=1, $B66-Y$5&lt;0),"",ROUND(($B66-Y$5)*'점수 계산기'!$C$21+Y$5*'점수 계산기'!$C$22+'점수 계산기'!$C$24,0))</f>
        <v>90</v>
      </c>
      <c r="Z66" s="184"/>
      <c r="AA66" s="208"/>
    </row>
    <row r="67" spans="1:27" s="216" customFormat="1" ht="21" customHeight="1" x14ac:dyDescent="0.45">
      <c r="A67" s="208"/>
      <c r="B67" s="280">
        <v>39</v>
      </c>
      <c r="C67" s="260">
        <f>IF(OR($B67-C$5&gt;76, $B67-C$5=75, $B67-C$5=1, $B67-C$5&lt;0),"",ROUND(($B67-C$5)*'점수 계산기'!$C$21+C$5*'점수 계산기'!$C$22+'점수 계산기'!$C$24,0))</f>
        <v>82</v>
      </c>
      <c r="D67" s="260">
        <f>IF(OR($B67-D$5&gt;76, $B67-D$5=75, $B67-D$5=1, $B67-D$5&lt;0),"",ROUND(($B67-D$5)*'점수 계산기'!$C$21+D$5*'점수 계산기'!$C$22+'점수 계산기'!$C$24,0))</f>
        <v>82</v>
      </c>
      <c r="E67" s="260">
        <f>IF(OR($B67-E$5&gt;76, $B67-E$5=75, $B67-E$5=1, $B67-E$5&lt;0),"",ROUND(($B67-E$5)*'점수 계산기'!$C$21+E$5*'점수 계산기'!$C$22+'점수 계산기'!$C$24,0))</f>
        <v>83</v>
      </c>
      <c r="F67" s="260">
        <f>IF(OR($B67-F$5&gt;76, $B67-F$5=75, $B67-F$5=1, $B67-F$5&lt;0),"",ROUND(($B67-F$5)*'점수 계산기'!$C$21+F$5*'점수 계산기'!$C$22+'점수 계산기'!$C$24,0))</f>
        <v>83</v>
      </c>
      <c r="G67" s="260">
        <f>IF(OR($B67-G$5&gt;76, $B67-G$5=75, $B67-G$5=1, $B67-G$5&lt;0),"",ROUND(($B67-G$5)*'점수 계산기'!$C$21+G$5*'점수 계산기'!$C$22+'점수 계산기'!$C$24,0))</f>
        <v>83</v>
      </c>
      <c r="H67" s="260">
        <f>IF(OR($B67-H$5&gt;76, $B67-H$5=75, $B67-H$5=1, $B67-H$5&lt;0),"",ROUND(($B67-H$5)*'점수 계산기'!$C$21+H$5*'점수 계산기'!$C$22+'점수 계산기'!$C$24,0))</f>
        <v>84</v>
      </c>
      <c r="I67" s="260">
        <f>IF(OR($B67-I$5&gt;76, $B67-I$5=75, $B67-I$5=1, $B67-I$5&lt;0),"",ROUND(($B67-I$5)*'점수 계산기'!$C$21+I$5*'점수 계산기'!$C$22+'점수 계산기'!$C$24,0))</f>
        <v>84</v>
      </c>
      <c r="J67" s="260">
        <f>IF(OR($B67-J$5&gt;76, $B67-J$5=75, $B67-J$5=1, $B67-J$5&lt;0),"",ROUND(($B67-J$5)*'점수 계산기'!$C$21+J$5*'점수 계산기'!$C$22+'점수 계산기'!$C$24,0))</f>
        <v>84</v>
      </c>
      <c r="K67" s="260">
        <f>IF(OR($B67-K$5&gt;76, $B67-K$5=75, $B67-K$5=1, $B67-K$5&lt;0),"",ROUND(($B67-K$5)*'점수 계산기'!$C$21+K$5*'점수 계산기'!$C$22+'점수 계산기'!$C$24,0))</f>
        <v>84</v>
      </c>
      <c r="L67" s="260">
        <f>IF(OR($B67-L$5&gt;76, $B67-L$5=75, $B67-L$5=1, $B67-L$5&lt;0),"",ROUND(($B67-L$5)*'점수 계산기'!$C$21+L$5*'점수 계산기'!$C$22+'점수 계산기'!$C$24,0))</f>
        <v>85</v>
      </c>
      <c r="M67" s="260">
        <f>IF(OR($B67-M$5&gt;76, $B67-M$5=75, $B67-M$5=1, $B67-M$5&lt;0),"",ROUND(($B67-M$5)*'점수 계산기'!$C$21+M$5*'점수 계산기'!$C$22+'점수 계산기'!$C$24,0))</f>
        <v>85</v>
      </c>
      <c r="N67" s="260">
        <f>IF(OR($B67-N$5&gt;76, $B67-N$5=75, $B67-N$5=1, $B67-N$5&lt;0),"",ROUND(($B67-N$5)*'점수 계산기'!$C$21+N$5*'점수 계산기'!$C$22+'점수 계산기'!$C$24,0))</f>
        <v>85</v>
      </c>
      <c r="O67" s="260">
        <f>IF(OR($B67-O$5&gt;76, $B67-O$5=75, $B67-O$5=1, $B67-O$5&lt;0),"",ROUND(($B67-O$5)*'점수 계산기'!$C$21+O$5*'점수 계산기'!$C$22+'점수 계산기'!$C$24,0))</f>
        <v>86</v>
      </c>
      <c r="P67" s="260">
        <f>IF(OR($B67-P$5&gt;76, $B67-P$5=75, $B67-P$5=1, $B67-P$5&lt;0),"",ROUND(($B67-P$5)*'점수 계산기'!$C$21+P$5*'점수 계산기'!$C$22+'점수 계산기'!$C$24,0))</f>
        <v>86</v>
      </c>
      <c r="Q67" s="260">
        <f>IF(OR($B67-Q$5&gt;76, $B67-Q$5=75, $B67-Q$5=1, $B67-Q$5&lt;0),"",ROUND(($B67-Q$5)*'점수 계산기'!$C$21+Q$5*'점수 계산기'!$C$22+'점수 계산기'!$C$24,0))</f>
        <v>86</v>
      </c>
      <c r="R67" s="260">
        <f>IF(OR($B67-R$5&gt;76, $B67-R$5=75, $B67-R$5=1, $B67-R$5&lt;0),"",ROUND(($B67-R$5)*'점수 계산기'!$C$21+R$5*'점수 계산기'!$C$22+'점수 계산기'!$C$24,0))</f>
        <v>87</v>
      </c>
      <c r="S67" s="260">
        <f>IF(OR($B67-S$5&gt;76, $B67-S$5=75, $B67-S$5=1, $B67-S$5&lt;0),"",ROUND(($B67-S$5)*'점수 계산기'!$C$21+S$5*'점수 계산기'!$C$22+'점수 계산기'!$C$24,0))</f>
        <v>87</v>
      </c>
      <c r="T67" s="260">
        <f>IF(OR($B67-T$5&gt;76, $B67-T$5=75, $B67-T$5=1, $B67-T$5&lt;0),"",ROUND(($B67-T$5)*'점수 계산기'!$C$21+T$5*'점수 계산기'!$C$22+'점수 계산기'!$C$24,0))</f>
        <v>87</v>
      </c>
      <c r="U67" s="260">
        <f>IF(OR($B67-U$5&gt;76, $B67-U$5=75, $B67-U$5=1, $B67-U$5&lt;0),"",ROUND(($B67-U$5)*'점수 계산기'!$C$21+U$5*'점수 계산기'!$C$22+'점수 계산기'!$C$24,0))</f>
        <v>87</v>
      </c>
      <c r="V67" s="260">
        <f>IF(OR($B67-V$5&gt;76, $B67-V$5=75, $B67-V$5=1, $B67-V$5&lt;0),"",ROUND(($B67-V$5)*'점수 계산기'!$C$21+V$5*'점수 계산기'!$C$22+'점수 계산기'!$C$24,0))</f>
        <v>88</v>
      </c>
      <c r="W67" s="260">
        <f>IF(OR($B67-W$5&gt;76, $B67-W$5=75, $B67-W$5=1, $B67-W$5&lt;0),"",ROUND(($B67-W$5)*'점수 계산기'!$C$21+W$5*'점수 계산기'!$C$22+'점수 계산기'!$C$24,0))</f>
        <v>88</v>
      </c>
      <c r="X67" s="260">
        <f>IF(OR($B67-X$5&gt;76, $B67-X$5=75, $B67-X$5=1, $B67-X$5&lt;0),"",ROUND(($B67-X$5)*'점수 계산기'!$C$21+X$5*'점수 계산기'!$C$22+'점수 계산기'!$C$24,0))</f>
        <v>88</v>
      </c>
      <c r="Y67" s="261">
        <f>IF(OR($B67-Y$5&gt;76, $B67-Y$5=75, $B67-Y$5=1, $B67-Y$5&lt;0),"",ROUND(($B67-Y$5)*'점수 계산기'!$C$21+Y$5*'점수 계산기'!$C$22+'점수 계산기'!$C$24,0))</f>
        <v>89</v>
      </c>
      <c r="Z67" s="184"/>
      <c r="AA67" s="208"/>
    </row>
    <row r="68" spans="1:27" s="216" customFormat="1" ht="21" customHeight="1" x14ac:dyDescent="0.45">
      <c r="A68" s="208"/>
      <c r="B68" s="280">
        <v>38</v>
      </c>
      <c r="C68" s="260">
        <f>IF(OR($B68-C$5&gt;76, $B68-C$5=75, $B68-C$5=1, $B68-C$5&lt;0),"",ROUND(($B68-C$5)*'점수 계산기'!$C$21+C$5*'점수 계산기'!$C$22+'점수 계산기'!$C$24,0))</f>
        <v>81</v>
      </c>
      <c r="D68" s="260">
        <f>IF(OR($B68-D$5&gt;76, $B68-D$5=75, $B68-D$5=1, $B68-D$5&lt;0),"",ROUND(($B68-D$5)*'점수 계산기'!$C$21+D$5*'점수 계산기'!$C$22+'점수 계산기'!$C$24,0))</f>
        <v>81</v>
      </c>
      <c r="E68" s="260">
        <f>IF(OR($B68-E$5&gt;76, $B68-E$5=75, $B68-E$5=1, $B68-E$5&lt;0),"",ROUND(($B68-E$5)*'점수 계산기'!$C$21+E$5*'점수 계산기'!$C$22+'점수 계산기'!$C$24,0))</f>
        <v>82</v>
      </c>
      <c r="F68" s="260">
        <f>IF(OR($B68-F$5&gt;76, $B68-F$5=75, $B68-F$5=1, $B68-F$5&lt;0),"",ROUND(($B68-F$5)*'점수 계산기'!$C$21+F$5*'점수 계산기'!$C$22+'점수 계산기'!$C$24,0))</f>
        <v>82</v>
      </c>
      <c r="G68" s="260">
        <f>IF(OR($B68-G$5&gt;76, $B68-G$5=75, $B68-G$5=1, $B68-G$5&lt;0),"",ROUND(($B68-G$5)*'점수 계산기'!$C$21+G$5*'점수 계산기'!$C$22+'점수 계산기'!$C$24,0))</f>
        <v>82</v>
      </c>
      <c r="H68" s="260">
        <f>IF(OR($B68-H$5&gt;76, $B68-H$5=75, $B68-H$5=1, $B68-H$5&lt;0),"",ROUND(($B68-H$5)*'점수 계산기'!$C$21+H$5*'점수 계산기'!$C$22+'점수 계산기'!$C$24,0))</f>
        <v>83</v>
      </c>
      <c r="I68" s="260">
        <f>IF(OR($B68-I$5&gt;76, $B68-I$5=75, $B68-I$5=1, $B68-I$5&lt;0),"",ROUND(($B68-I$5)*'점수 계산기'!$C$21+I$5*'점수 계산기'!$C$22+'점수 계산기'!$C$24,0))</f>
        <v>83</v>
      </c>
      <c r="J68" s="260">
        <f>IF(OR($B68-J$5&gt;76, $B68-J$5=75, $B68-J$5=1, $B68-J$5&lt;0),"",ROUND(($B68-J$5)*'점수 계산기'!$C$21+J$5*'점수 계산기'!$C$22+'점수 계산기'!$C$24,0))</f>
        <v>83</v>
      </c>
      <c r="K68" s="260">
        <f>IF(OR($B68-K$5&gt;76, $B68-K$5=75, $B68-K$5=1, $B68-K$5&lt;0),"",ROUND(($B68-K$5)*'점수 계산기'!$C$21+K$5*'점수 계산기'!$C$22+'점수 계산기'!$C$24,0))</f>
        <v>83</v>
      </c>
      <c r="L68" s="260">
        <f>IF(OR($B68-L$5&gt;76, $B68-L$5=75, $B68-L$5=1, $B68-L$5&lt;0),"",ROUND(($B68-L$5)*'점수 계산기'!$C$21+L$5*'점수 계산기'!$C$22+'점수 계산기'!$C$24,0))</f>
        <v>84</v>
      </c>
      <c r="M68" s="260">
        <f>IF(OR($B68-M$5&gt;76, $B68-M$5=75, $B68-M$5=1, $B68-M$5&lt;0),"",ROUND(($B68-M$5)*'점수 계산기'!$C$21+M$5*'점수 계산기'!$C$22+'점수 계산기'!$C$24,0))</f>
        <v>84</v>
      </c>
      <c r="N68" s="260">
        <f>IF(OR($B68-N$5&gt;76, $B68-N$5=75, $B68-N$5=1, $B68-N$5&lt;0),"",ROUND(($B68-N$5)*'점수 계산기'!$C$21+N$5*'점수 계산기'!$C$22+'점수 계산기'!$C$24,0))</f>
        <v>84</v>
      </c>
      <c r="O68" s="260">
        <f>IF(OR($B68-O$5&gt;76, $B68-O$5=75, $B68-O$5=1, $B68-O$5&lt;0),"",ROUND(($B68-O$5)*'점수 계산기'!$C$21+O$5*'점수 계산기'!$C$22+'점수 계산기'!$C$24,0))</f>
        <v>85</v>
      </c>
      <c r="P68" s="260">
        <f>IF(OR($B68-P$5&gt;76, $B68-P$5=75, $B68-P$5=1, $B68-P$5&lt;0),"",ROUND(($B68-P$5)*'점수 계산기'!$C$21+P$5*'점수 계산기'!$C$22+'점수 계산기'!$C$24,0))</f>
        <v>85</v>
      </c>
      <c r="Q68" s="260">
        <f>IF(OR($B68-Q$5&gt;76, $B68-Q$5=75, $B68-Q$5=1, $B68-Q$5&lt;0),"",ROUND(($B68-Q$5)*'점수 계산기'!$C$21+Q$5*'점수 계산기'!$C$22+'점수 계산기'!$C$24,0))</f>
        <v>85</v>
      </c>
      <c r="R68" s="260">
        <f>IF(OR($B68-R$5&gt;76, $B68-R$5=75, $B68-R$5=1, $B68-R$5&lt;0),"",ROUND(($B68-R$5)*'점수 계산기'!$C$21+R$5*'점수 계산기'!$C$22+'점수 계산기'!$C$24,0))</f>
        <v>85</v>
      </c>
      <c r="S68" s="260">
        <f>IF(OR($B68-S$5&gt;76, $B68-S$5=75, $B68-S$5=1, $B68-S$5&lt;0),"",ROUND(($B68-S$5)*'점수 계산기'!$C$21+S$5*'점수 계산기'!$C$22+'점수 계산기'!$C$24,0))</f>
        <v>86</v>
      </c>
      <c r="T68" s="260">
        <f>IF(OR($B68-T$5&gt;76, $B68-T$5=75, $B68-T$5=1, $B68-T$5&lt;0),"",ROUND(($B68-T$5)*'점수 계산기'!$C$21+T$5*'점수 계산기'!$C$22+'점수 계산기'!$C$24,0))</f>
        <v>86</v>
      </c>
      <c r="U68" s="260">
        <f>IF(OR($B68-U$5&gt;76, $B68-U$5=75, $B68-U$5=1, $B68-U$5&lt;0),"",ROUND(($B68-U$5)*'점수 계산기'!$C$21+U$5*'점수 계산기'!$C$22+'점수 계산기'!$C$24,0))</f>
        <v>86</v>
      </c>
      <c r="V68" s="260">
        <f>IF(OR($B68-V$5&gt;76, $B68-V$5=75, $B68-V$5=1, $B68-V$5&lt;0),"",ROUND(($B68-V$5)*'점수 계산기'!$C$21+V$5*'점수 계산기'!$C$22+'점수 계산기'!$C$24,0))</f>
        <v>87</v>
      </c>
      <c r="W68" s="260">
        <f>IF(OR($B68-W$5&gt;76, $B68-W$5=75, $B68-W$5=1, $B68-W$5&lt;0),"",ROUND(($B68-W$5)*'점수 계산기'!$C$21+W$5*'점수 계산기'!$C$22+'점수 계산기'!$C$24,0))</f>
        <v>87</v>
      </c>
      <c r="X68" s="260">
        <f>IF(OR($B68-X$5&gt;76, $B68-X$5=75, $B68-X$5=1, $B68-X$5&lt;0),"",ROUND(($B68-X$5)*'점수 계산기'!$C$21+X$5*'점수 계산기'!$C$22+'점수 계산기'!$C$24,0))</f>
        <v>87</v>
      </c>
      <c r="Y68" s="261">
        <f>IF(OR($B68-Y$5&gt;76, $B68-Y$5=75, $B68-Y$5=1, $B68-Y$5&lt;0),"",ROUND(($B68-Y$5)*'점수 계산기'!$C$21+Y$5*'점수 계산기'!$C$22+'점수 계산기'!$C$24,0))</f>
        <v>88</v>
      </c>
      <c r="Z68" s="184"/>
      <c r="AA68" s="208"/>
    </row>
    <row r="69" spans="1:27" s="216" customFormat="1" ht="21" customHeight="1" x14ac:dyDescent="0.45">
      <c r="A69" s="208"/>
      <c r="B69" s="280">
        <v>37</v>
      </c>
      <c r="C69" s="260">
        <f>IF(OR($B69-C$5&gt;76, $B69-C$5=75, $B69-C$5=1, $B69-C$5&lt;0),"",ROUND(($B69-C$5)*'점수 계산기'!$C$21+C$5*'점수 계산기'!$C$22+'점수 계산기'!$C$24,0))</f>
        <v>80</v>
      </c>
      <c r="D69" s="260">
        <f>IF(OR($B69-D$5&gt;76, $B69-D$5=75, $B69-D$5=1, $B69-D$5&lt;0),"",ROUND(($B69-D$5)*'점수 계산기'!$C$21+D$5*'점수 계산기'!$C$22+'점수 계산기'!$C$24,0))</f>
        <v>80</v>
      </c>
      <c r="E69" s="260">
        <f>IF(OR($B69-E$5&gt;76, $B69-E$5=75, $B69-E$5=1, $B69-E$5&lt;0),"",ROUND(($B69-E$5)*'점수 계산기'!$C$21+E$5*'점수 계산기'!$C$22+'점수 계산기'!$C$24,0))</f>
        <v>81</v>
      </c>
      <c r="F69" s="260">
        <f>IF(OR($B69-F$5&gt;76, $B69-F$5=75, $B69-F$5=1, $B69-F$5&lt;0),"",ROUND(($B69-F$5)*'점수 계산기'!$C$21+F$5*'점수 계산기'!$C$22+'점수 계산기'!$C$24,0))</f>
        <v>81</v>
      </c>
      <c r="G69" s="260">
        <f>IF(OR($B69-G$5&gt;76, $B69-G$5=75, $B69-G$5=1, $B69-G$5&lt;0),"",ROUND(($B69-G$5)*'점수 계산기'!$C$21+G$5*'점수 계산기'!$C$22+'점수 계산기'!$C$24,0))</f>
        <v>81</v>
      </c>
      <c r="H69" s="260">
        <f>IF(OR($B69-H$5&gt;76, $B69-H$5=75, $B69-H$5=1, $B69-H$5&lt;0),"",ROUND(($B69-H$5)*'점수 계산기'!$C$21+H$5*'점수 계산기'!$C$22+'점수 계산기'!$C$24,0))</f>
        <v>82</v>
      </c>
      <c r="I69" s="260">
        <f>IF(OR($B69-I$5&gt;76, $B69-I$5=75, $B69-I$5=1, $B69-I$5&lt;0),"",ROUND(($B69-I$5)*'점수 계산기'!$C$21+I$5*'점수 계산기'!$C$22+'점수 계산기'!$C$24,0))</f>
        <v>82</v>
      </c>
      <c r="J69" s="260">
        <f>IF(OR($B69-J$5&gt;76, $B69-J$5=75, $B69-J$5=1, $B69-J$5&lt;0),"",ROUND(($B69-J$5)*'점수 계산기'!$C$21+J$5*'점수 계산기'!$C$22+'점수 계산기'!$C$24,0))</f>
        <v>82</v>
      </c>
      <c r="K69" s="260">
        <f>IF(OR($B69-K$5&gt;76, $B69-K$5=75, $B69-K$5=1, $B69-K$5&lt;0),"",ROUND(($B69-K$5)*'점수 계산기'!$C$21+K$5*'점수 계산기'!$C$22+'점수 계산기'!$C$24,0))</f>
        <v>82</v>
      </c>
      <c r="L69" s="260">
        <f>IF(OR($B69-L$5&gt;76, $B69-L$5=75, $B69-L$5=1, $B69-L$5&lt;0),"",ROUND(($B69-L$5)*'점수 계산기'!$C$21+L$5*'점수 계산기'!$C$22+'점수 계산기'!$C$24,0))</f>
        <v>83</v>
      </c>
      <c r="M69" s="260">
        <f>IF(OR($B69-M$5&gt;76, $B69-M$5=75, $B69-M$5=1, $B69-M$5&lt;0),"",ROUND(($B69-M$5)*'점수 계산기'!$C$21+M$5*'점수 계산기'!$C$22+'점수 계산기'!$C$24,0))</f>
        <v>83</v>
      </c>
      <c r="N69" s="260">
        <f>IF(OR($B69-N$5&gt;76, $B69-N$5=75, $B69-N$5=1, $B69-N$5&lt;0),"",ROUND(($B69-N$5)*'점수 계산기'!$C$21+N$5*'점수 계산기'!$C$22+'점수 계산기'!$C$24,0))</f>
        <v>83</v>
      </c>
      <c r="O69" s="260">
        <f>IF(OR($B69-O$5&gt;76, $B69-O$5=75, $B69-O$5=1, $B69-O$5&lt;0),"",ROUND(($B69-O$5)*'점수 계산기'!$C$21+O$5*'점수 계산기'!$C$22+'점수 계산기'!$C$24,0))</f>
        <v>84</v>
      </c>
      <c r="P69" s="260">
        <f>IF(OR($B69-P$5&gt;76, $B69-P$5=75, $B69-P$5=1, $B69-P$5&lt;0),"",ROUND(($B69-P$5)*'점수 계산기'!$C$21+P$5*'점수 계산기'!$C$22+'점수 계산기'!$C$24,0))</f>
        <v>84</v>
      </c>
      <c r="Q69" s="260">
        <f>IF(OR($B69-Q$5&gt;76, $B69-Q$5=75, $B69-Q$5=1, $B69-Q$5&lt;0),"",ROUND(($B69-Q$5)*'점수 계산기'!$C$21+Q$5*'점수 계산기'!$C$22+'점수 계산기'!$C$24,0))</f>
        <v>84</v>
      </c>
      <c r="R69" s="260">
        <f>IF(OR($B69-R$5&gt;76, $B69-R$5=75, $B69-R$5=1, $B69-R$5&lt;0),"",ROUND(($B69-R$5)*'점수 계산기'!$C$21+R$5*'점수 계산기'!$C$22+'점수 계산기'!$C$24,0))</f>
        <v>84</v>
      </c>
      <c r="S69" s="260">
        <f>IF(OR($B69-S$5&gt;76, $B69-S$5=75, $B69-S$5=1, $B69-S$5&lt;0),"",ROUND(($B69-S$5)*'점수 계산기'!$C$21+S$5*'점수 계산기'!$C$22+'점수 계산기'!$C$24,0))</f>
        <v>85</v>
      </c>
      <c r="T69" s="260">
        <f>IF(OR($B69-T$5&gt;76, $B69-T$5=75, $B69-T$5=1, $B69-T$5&lt;0),"",ROUND(($B69-T$5)*'점수 계산기'!$C$21+T$5*'점수 계산기'!$C$22+'점수 계산기'!$C$24,0))</f>
        <v>85</v>
      </c>
      <c r="U69" s="260">
        <f>IF(OR($B69-U$5&gt;76, $B69-U$5=75, $B69-U$5=1, $B69-U$5&lt;0),"",ROUND(($B69-U$5)*'점수 계산기'!$C$21+U$5*'점수 계산기'!$C$22+'점수 계산기'!$C$24,0))</f>
        <v>85</v>
      </c>
      <c r="V69" s="260">
        <f>IF(OR($B69-V$5&gt;76, $B69-V$5=75, $B69-V$5=1, $B69-V$5&lt;0),"",ROUND(($B69-V$5)*'점수 계산기'!$C$21+V$5*'점수 계산기'!$C$22+'점수 계산기'!$C$24,0))</f>
        <v>86</v>
      </c>
      <c r="W69" s="260">
        <f>IF(OR($B69-W$5&gt;76, $B69-W$5=75, $B69-W$5=1, $B69-W$5&lt;0),"",ROUND(($B69-W$5)*'점수 계산기'!$C$21+W$5*'점수 계산기'!$C$22+'점수 계산기'!$C$24,0))</f>
        <v>86</v>
      </c>
      <c r="X69" s="260">
        <f>IF(OR($B69-X$5&gt;76, $B69-X$5=75, $B69-X$5=1, $B69-X$5&lt;0),"",ROUND(($B69-X$5)*'점수 계산기'!$C$21+X$5*'점수 계산기'!$C$22+'점수 계산기'!$C$24,0))</f>
        <v>86</v>
      </c>
      <c r="Y69" s="261">
        <f>IF(OR($B69-Y$5&gt;76, $B69-Y$5=75, $B69-Y$5=1, $B69-Y$5&lt;0),"",ROUND(($B69-Y$5)*'점수 계산기'!$C$21+Y$5*'점수 계산기'!$C$22+'점수 계산기'!$C$24,0))</f>
        <v>87</v>
      </c>
      <c r="Z69" s="184"/>
      <c r="AA69" s="208"/>
    </row>
    <row r="70" spans="1:27" s="216" customFormat="1" ht="21" customHeight="1" x14ac:dyDescent="0.45">
      <c r="A70" s="208"/>
      <c r="B70" s="281">
        <v>36</v>
      </c>
      <c r="C70" s="265">
        <f>IF(OR($B70-C$5&gt;76, $B70-C$5=75, $B70-C$5=1, $B70-C$5&lt;0),"",ROUND(($B70-C$5)*'점수 계산기'!$C$21+C$5*'점수 계산기'!$C$22+'점수 계산기'!$C$24,0))</f>
        <v>79</v>
      </c>
      <c r="D70" s="265">
        <f>IF(OR($B70-D$5&gt;76, $B70-D$5=75, $B70-D$5=1, $B70-D$5&lt;0),"",ROUND(($B70-D$5)*'점수 계산기'!$C$21+D$5*'점수 계산기'!$C$22+'점수 계산기'!$C$24,0))</f>
        <v>79</v>
      </c>
      <c r="E70" s="265">
        <f>IF(OR($B70-E$5&gt;76, $B70-E$5=75, $B70-E$5=1, $B70-E$5&lt;0),"",ROUND(($B70-E$5)*'점수 계산기'!$C$21+E$5*'점수 계산기'!$C$22+'점수 계산기'!$C$24,0))</f>
        <v>80</v>
      </c>
      <c r="F70" s="265">
        <f>IF(OR($B70-F$5&gt;76, $B70-F$5=75, $B70-F$5=1, $B70-F$5&lt;0),"",ROUND(($B70-F$5)*'점수 계산기'!$C$21+F$5*'점수 계산기'!$C$22+'점수 계산기'!$C$24,0))</f>
        <v>80</v>
      </c>
      <c r="G70" s="265">
        <f>IF(OR($B70-G$5&gt;76, $B70-G$5=75, $B70-G$5=1, $B70-G$5&lt;0),"",ROUND(($B70-G$5)*'점수 계산기'!$C$21+G$5*'점수 계산기'!$C$22+'점수 계산기'!$C$24,0))</f>
        <v>80</v>
      </c>
      <c r="H70" s="265">
        <f>IF(OR($B70-H$5&gt;76, $B70-H$5=75, $B70-H$5=1, $B70-H$5&lt;0),"",ROUND(($B70-H$5)*'점수 계산기'!$C$21+H$5*'점수 계산기'!$C$22+'점수 계산기'!$C$24,0))</f>
        <v>81</v>
      </c>
      <c r="I70" s="265">
        <f>IF(OR($B70-I$5&gt;76, $B70-I$5=75, $B70-I$5=1, $B70-I$5&lt;0),"",ROUND(($B70-I$5)*'점수 계산기'!$C$21+I$5*'점수 계산기'!$C$22+'점수 계산기'!$C$24,0))</f>
        <v>81</v>
      </c>
      <c r="J70" s="265">
        <f>IF(OR($B70-J$5&gt;76, $B70-J$5=75, $B70-J$5=1, $B70-J$5&lt;0),"",ROUND(($B70-J$5)*'점수 계산기'!$C$21+J$5*'점수 계산기'!$C$22+'점수 계산기'!$C$24,0))</f>
        <v>81</v>
      </c>
      <c r="K70" s="265">
        <f>IF(OR($B70-K$5&gt;76, $B70-K$5=75, $B70-K$5=1, $B70-K$5&lt;0),"",ROUND(($B70-K$5)*'점수 계산기'!$C$21+K$5*'점수 계산기'!$C$22+'점수 계산기'!$C$24,0))</f>
        <v>81</v>
      </c>
      <c r="L70" s="265">
        <f>IF(OR($B70-L$5&gt;76, $B70-L$5=75, $B70-L$5=1, $B70-L$5&lt;0),"",ROUND(($B70-L$5)*'점수 계산기'!$C$21+L$5*'점수 계산기'!$C$22+'점수 계산기'!$C$24,0))</f>
        <v>82</v>
      </c>
      <c r="M70" s="265">
        <f>IF(OR($B70-M$5&gt;76, $B70-M$5=75, $B70-M$5=1, $B70-M$5&lt;0),"",ROUND(($B70-M$5)*'점수 계산기'!$C$21+M$5*'점수 계산기'!$C$22+'점수 계산기'!$C$24,0))</f>
        <v>82</v>
      </c>
      <c r="N70" s="265">
        <f>IF(OR($B70-N$5&gt;76, $B70-N$5=75, $B70-N$5=1, $B70-N$5&lt;0),"",ROUND(($B70-N$5)*'점수 계산기'!$C$21+N$5*'점수 계산기'!$C$22+'점수 계산기'!$C$24,0))</f>
        <v>82</v>
      </c>
      <c r="O70" s="265">
        <f>IF(OR($B70-O$5&gt;76, $B70-O$5=75, $B70-O$5=1, $B70-O$5&lt;0),"",ROUND(($B70-O$5)*'점수 계산기'!$C$21+O$5*'점수 계산기'!$C$22+'점수 계산기'!$C$24,0))</f>
        <v>83</v>
      </c>
      <c r="P70" s="265">
        <f>IF(OR($B70-P$5&gt;76, $B70-P$5=75, $B70-P$5=1, $B70-P$5&lt;0),"",ROUND(($B70-P$5)*'점수 계산기'!$C$21+P$5*'점수 계산기'!$C$22+'점수 계산기'!$C$24,0))</f>
        <v>83</v>
      </c>
      <c r="Q70" s="265">
        <f>IF(OR($B70-Q$5&gt;76, $B70-Q$5=75, $B70-Q$5=1, $B70-Q$5&lt;0),"",ROUND(($B70-Q$5)*'점수 계산기'!$C$21+Q$5*'점수 계산기'!$C$22+'점수 계산기'!$C$24,0))</f>
        <v>83</v>
      </c>
      <c r="R70" s="265">
        <f>IF(OR($B70-R$5&gt;76, $B70-R$5=75, $B70-R$5=1, $B70-R$5&lt;0),"",ROUND(($B70-R$5)*'점수 계산기'!$C$21+R$5*'점수 계산기'!$C$22+'점수 계산기'!$C$24,0))</f>
        <v>83</v>
      </c>
      <c r="S70" s="265">
        <f>IF(OR($B70-S$5&gt;76, $B70-S$5=75, $B70-S$5=1, $B70-S$5&lt;0),"",ROUND(($B70-S$5)*'점수 계산기'!$C$21+S$5*'점수 계산기'!$C$22+'점수 계산기'!$C$24,0))</f>
        <v>84</v>
      </c>
      <c r="T70" s="265">
        <f>IF(OR($B70-T$5&gt;76, $B70-T$5=75, $B70-T$5=1, $B70-T$5&lt;0),"",ROUND(($B70-T$5)*'점수 계산기'!$C$21+T$5*'점수 계산기'!$C$22+'점수 계산기'!$C$24,0))</f>
        <v>84</v>
      </c>
      <c r="U70" s="265">
        <f>IF(OR($B70-U$5&gt;76, $B70-U$5=75, $B70-U$5=1, $B70-U$5&lt;0),"",ROUND(($B70-U$5)*'점수 계산기'!$C$21+U$5*'점수 계산기'!$C$22+'점수 계산기'!$C$24,0))</f>
        <v>84</v>
      </c>
      <c r="V70" s="265">
        <f>IF(OR($B70-V$5&gt;76, $B70-V$5=75, $B70-V$5=1, $B70-V$5&lt;0),"",ROUND(($B70-V$5)*'점수 계산기'!$C$21+V$5*'점수 계산기'!$C$22+'점수 계산기'!$C$24,0))</f>
        <v>85</v>
      </c>
      <c r="W70" s="265">
        <f>IF(OR($B70-W$5&gt;76, $B70-W$5=75, $B70-W$5=1, $B70-W$5&lt;0),"",ROUND(($B70-W$5)*'점수 계산기'!$C$21+W$5*'점수 계산기'!$C$22+'점수 계산기'!$C$24,0))</f>
        <v>85</v>
      </c>
      <c r="X70" s="265">
        <f>IF(OR($B70-X$5&gt;76, $B70-X$5=75, $B70-X$5=1, $B70-X$5&lt;0),"",ROUND(($B70-X$5)*'점수 계산기'!$C$21+X$5*'점수 계산기'!$C$22+'점수 계산기'!$C$24,0))</f>
        <v>85</v>
      </c>
      <c r="Y70" s="266">
        <f>IF(OR($B70-Y$5&gt;76, $B70-Y$5=75, $B70-Y$5=1, $B70-Y$5&lt;0),"",ROUND(($B70-Y$5)*'점수 계산기'!$C$21+Y$5*'점수 계산기'!$C$22+'점수 계산기'!$C$24,0))</f>
        <v>86</v>
      </c>
      <c r="Z70" s="184"/>
      <c r="AA70" s="208"/>
    </row>
    <row r="71" spans="1:27" s="216" customFormat="1" ht="21" customHeight="1" x14ac:dyDescent="0.45">
      <c r="A71" s="208"/>
      <c r="B71" s="281">
        <v>35</v>
      </c>
      <c r="C71" s="265">
        <f>IF(OR($B71-C$5&gt;76, $B71-C$5=75, $B71-C$5=1, $B71-C$5&lt;0),"",ROUND(($B71-C$5)*'점수 계산기'!$C$21+C$5*'점수 계산기'!$C$22+'점수 계산기'!$C$24,0))</f>
        <v>78</v>
      </c>
      <c r="D71" s="265">
        <f>IF(OR($B71-D$5&gt;76, $B71-D$5=75, $B71-D$5=1, $B71-D$5&lt;0),"",ROUND(($B71-D$5)*'점수 계산기'!$C$21+D$5*'점수 계산기'!$C$22+'점수 계산기'!$C$24,0))</f>
        <v>78</v>
      </c>
      <c r="E71" s="265">
        <f>IF(OR($B71-E$5&gt;76, $B71-E$5=75, $B71-E$5=1, $B71-E$5&lt;0),"",ROUND(($B71-E$5)*'점수 계산기'!$C$21+E$5*'점수 계산기'!$C$22+'점수 계산기'!$C$24,0))</f>
        <v>79</v>
      </c>
      <c r="F71" s="265">
        <f>IF(OR($B71-F$5&gt;76, $B71-F$5=75, $B71-F$5=1, $B71-F$5&lt;0),"",ROUND(($B71-F$5)*'점수 계산기'!$C$21+F$5*'점수 계산기'!$C$22+'점수 계산기'!$C$24,0))</f>
        <v>79</v>
      </c>
      <c r="G71" s="265">
        <f>IF(OR($B71-G$5&gt;76, $B71-G$5=75, $B71-G$5=1, $B71-G$5&lt;0),"",ROUND(($B71-G$5)*'점수 계산기'!$C$21+G$5*'점수 계산기'!$C$22+'점수 계산기'!$C$24,0))</f>
        <v>79</v>
      </c>
      <c r="H71" s="265">
        <f>IF(OR($B71-H$5&gt;76, $B71-H$5=75, $B71-H$5=1, $B71-H$5&lt;0),"",ROUND(($B71-H$5)*'점수 계산기'!$C$21+H$5*'점수 계산기'!$C$22+'점수 계산기'!$C$24,0))</f>
        <v>79</v>
      </c>
      <c r="I71" s="265">
        <f>IF(OR($B71-I$5&gt;76, $B71-I$5=75, $B71-I$5=1, $B71-I$5&lt;0),"",ROUND(($B71-I$5)*'점수 계산기'!$C$21+I$5*'점수 계산기'!$C$22+'점수 계산기'!$C$24,0))</f>
        <v>80</v>
      </c>
      <c r="J71" s="265">
        <f>IF(OR($B71-J$5&gt;76, $B71-J$5=75, $B71-J$5=1, $B71-J$5&lt;0),"",ROUND(($B71-J$5)*'점수 계산기'!$C$21+J$5*'점수 계산기'!$C$22+'점수 계산기'!$C$24,0))</f>
        <v>80</v>
      </c>
      <c r="K71" s="265">
        <f>IF(OR($B71-K$5&gt;76, $B71-K$5=75, $B71-K$5=1, $B71-K$5&lt;0),"",ROUND(($B71-K$5)*'점수 계산기'!$C$21+K$5*'점수 계산기'!$C$22+'점수 계산기'!$C$24,0))</f>
        <v>80</v>
      </c>
      <c r="L71" s="265">
        <f>IF(OR($B71-L$5&gt;76, $B71-L$5=75, $B71-L$5=1, $B71-L$5&lt;0),"",ROUND(($B71-L$5)*'점수 계산기'!$C$21+L$5*'점수 계산기'!$C$22+'점수 계산기'!$C$24,0))</f>
        <v>81</v>
      </c>
      <c r="M71" s="265">
        <f>IF(OR($B71-M$5&gt;76, $B71-M$5=75, $B71-M$5=1, $B71-M$5&lt;0),"",ROUND(($B71-M$5)*'점수 계산기'!$C$21+M$5*'점수 계산기'!$C$22+'점수 계산기'!$C$24,0))</f>
        <v>81</v>
      </c>
      <c r="N71" s="265">
        <f>IF(OR($B71-N$5&gt;76, $B71-N$5=75, $B71-N$5=1, $B71-N$5&lt;0),"",ROUND(($B71-N$5)*'점수 계산기'!$C$21+N$5*'점수 계산기'!$C$22+'점수 계산기'!$C$24,0))</f>
        <v>81</v>
      </c>
      <c r="O71" s="265">
        <f>IF(OR($B71-O$5&gt;76, $B71-O$5=75, $B71-O$5=1, $B71-O$5&lt;0),"",ROUND(($B71-O$5)*'점수 계산기'!$C$21+O$5*'점수 계산기'!$C$22+'점수 계산기'!$C$24,0))</f>
        <v>81</v>
      </c>
      <c r="P71" s="265">
        <f>IF(OR($B71-P$5&gt;76, $B71-P$5=75, $B71-P$5=1, $B71-P$5&lt;0),"",ROUND(($B71-P$5)*'점수 계산기'!$C$21+P$5*'점수 계산기'!$C$22+'점수 계산기'!$C$24,0))</f>
        <v>82</v>
      </c>
      <c r="Q71" s="265">
        <f>IF(OR($B71-Q$5&gt;76, $B71-Q$5=75, $B71-Q$5=1, $B71-Q$5&lt;0),"",ROUND(($B71-Q$5)*'점수 계산기'!$C$21+Q$5*'점수 계산기'!$C$22+'점수 계산기'!$C$24,0))</f>
        <v>82</v>
      </c>
      <c r="R71" s="265">
        <f>IF(OR($B71-R$5&gt;76, $B71-R$5=75, $B71-R$5=1, $B71-R$5&lt;0),"",ROUND(($B71-R$5)*'점수 계산기'!$C$21+R$5*'점수 계산기'!$C$22+'점수 계산기'!$C$24,0))</f>
        <v>82</v>
      </c>
      <c r="S71" s="265">
        <f>IF(OR($B71-S$5&gt;76, $B71-S$5=75, $B71-S$5=1, $B71-S$5&lt;0),"",ROUND(($B71-S$5)*'점수 계산기'!$C$21+S$5*'점수 계산기'!$C$22+'점수 계산기'!$C$24,0))</f>
        <v>83</v>
      </c>
      <c r="T71" s="265">
        <f>IF(OR($B71-T$5&gt;76, $B71-T$5=75, $B71-T$5=1, $B71-T$5&lt;0),"",ROUND(($B71-T$5)*'점수 계산기'!$C$21+T$5*'점수 계산기'!$C$22+'점수 계산기'!$C$24,0))</f>
        <v>83</v>
      </c>
      <c r="U71" s="265">
        <f>IF(OR($B71-U$5&gt;76, $B71-U$5=75, $B71-U$5=1, $B71-U$5&lt;0),"",ROUND(($B71-U$5)*'점수 계산기'!$C$21+U$5*'점수 계산기'!$C$22+'점수 계산기'!$C$24,0))</f>
        <v>83</v>
      </c>
      <c r="V71" s="265">
        <f>IF(OR($B71-V$5&gt;76, $B71-V$5=75, $B71-V$5=1, $B71-V$5&lt;0),"",ROUND(($B71-V$5)*'점수 계산기'!$C$21+V$5*'점수 계산기'!$C$22+'점수 계산기'!$C$24,0))</f>
        <v>84</v>
      </c>
      <c r="W71" s="265">
        <f>IF(OR($B71-W$5&gt;76, $B71-W$5=75, $B71-W$5=1, $B71-W$5&lt;0),"",ROUND(($B71-W$5)*'점수 계산기'!$C$21+W$5*'점수 계산기'!$C$22+'점수 계산기'!$C$24,0))</f>
        <v>84</v>
      </c>
      <c r="X71" s="265">
        <f>IF(OR($B71-X$5&gt;76, $B71-X$5=75, $B71-X$5=1, $B71-X$5&lt;0),"",ROUND(($B71-X$5)*'점수 계산기'!$C$21+X$5*'점수 계산기'!$C$22+'점수 계산기'!$C$24,0))</f>
        <v>84</v>
      </c>
      <c r="Y71" s="266">
        <f>IF(OR($B71-Y$5&gt;76, $B71-Y$5=75, $B71-Y$5=1, $B71-Y$5&lt;0),"",ROUND(($B71-Y$5)*'점수 계산기'!$C$21+Y$5*'점수 계산기'!$C$22+'점수 계산기'!$C$24,0))</f>
        <v>85</v>
      </c>
      <c r="Z71" s="184"/>
      <c r="AA71" s="208"/>
    </row>
    <row r="72" spans="1:27" s="216" customFormat="1" ht="21" customHeight="1" x14ac:dyDescent="0.45">
      <c r="A72" s="208"/>
      <c r="B72" s="281">
        <v>34</v>
      </c>
      <c r="C72" s="265">
        <f>IF(OR($B72-C$5&gt;76, $B72-C$5=75, $B72-C$5=1, $B72-C$5&lt;0),"",ROUND(($B72-C$5)*'점수 계산기'!$C$21+C$5*'점수 계산기'!$C$22+'점수 계산기'!$C$24,0))</f>
        <v>77</v>
      </c>
      <c r="D72" s="265">
        <f>IF(OR($B72-D$5&gt;76, $B72-D$5=75, $B72-D$5=1, $B72-D$5&lt;0),"",ROUND(($B72-D$5)*'점수 계산기'!$C$21+D$5*'점수 계산기'!$C$22+'점수 계산기'!$C$24,0))</f>
        <v>77</v>
      </c>
      <c r="E72" s="265">
        <f>IF(OR($B72-E$5&gt;76, $B72-E$5=75, $B72-E$5=1, $B72-E$5&lt;0),"",ROUND(($B72-E$5)*'점수 계산기'!$C$21+E$5*'점수 계산기'!$C$22+'점수 계산기'!$C$24,0))</f>
        <v>78</v>
      </c>
      <c r="F72" s="265">
        <f>IF(OR($B72-F$5&gt;76, $B72-F$5=75, $B72-F$5=1, $B72-F$5&lt;0),"",ROUND(($B72-F$5)*'점수 계산기'!$C$21+F$5*'점수 계산기'!$C$22+'점수 계산기'!$C$24,0))</f>
        <v>78</v>
      </c>
      <c r="G72" s="265">
        <f>IF(OR($B72-G$5&gt;76, $B72-G$5=75, $B72-G$5=1, $B72-G$5&lt;0),"",ROUND(($B72-G$5)*'점수 계산기'!$C$21+G$5*'점수 계산기'!$C$22+'점수 계산기'!$C$24,0))</f>
        <v>78</v>
      </c>
      <c r="H72" s="265">
        <f>IF(OR($B72-H$5&gt;76, $B72-H$5=75, $B72-H$5=1, $B72-H$5&lt;0),"",ROUND(($B72-H$5)*'점수 계산기'!$C$21+H$5*'점수 계산기'!$C$22+'점수 계산기'!$C$24,0))</f>
        <v>78</v>
      </c>
      <c r="I72" s="265">
        <f>IF(OR($B72-I$5&gt;76, $B72-I$5=75, $B72-I$5=1, $B72-I$5&lt;0),"",ROUND(($B72-I$5)*'점수 계산기'!$C$21+I$5*'점수 계산기'!$C$22+'점수 계산기'!$C$24,0))</f>
        <v>79</v>
      </c>
      <c r="J72" s="265">
        <f>IF(OR($B72-J$5&gt;76, $B72-J$5=75, $B72-J$5=1, $B72-J$5&lt;0),"",ROUND(($B72-J$5)*'점수 계산기'!$C$21+J$5*'점수 계산기'!$C$22+'점수 계산기'!$C$24,0))</f>
        <v>79</v>
      </c>
      <c r="K72" s="265">
        <f>IF(OR($B72-K$5&gt;76, $B72-K$5=75, $B72-K$5=1, $B72-K$5&lt;0),"",ROUND(($B72-K$5)*'점수 계산기'!$C$21+K$5*'점수 계산기'!$C$22+'점수 계산기'!$C$24,0))</f>
        <v>79</v>
      </c>
      <c r="L72" s="265">
        <f>IF(OR($B72-L$5&gt;76, $B72-L$5=75, $B72-L$5=1, $B72-L$5&lt;0),"",ROUND(($B72-L$5)*'점수 계산기'!$C$21+L$5*'점수 계산기'!$C$22+'점수 계산기'!$C$24,0))</f>
        <v>80</v>
      </c>
      <c r="M72" s="265">
        <f>IF(OR($B72-M$5&gt;76, $B72-M$5=75, $B72-M$5=1, $B72-M$5&lt;0),"",ROUND(($B72-M$5)*'점수 계산기'!$C$21+M$5*'점수 계산기'!$C$22+'점수 계산기'!$C$24,0))</f>
        <v>80</v>
      </c>
      <c r="N72" s="265">
        <f>IF(OR($B72-N$5&gt;76, $B72-N$5=75, $B72-N$5=1, $B72-N$5&lt;0),"",ROUND(($B72-N$5)*'점수 계산기'!$C$21+N$5*'점수 계산기'!$C$22+'점수 계산기'!$C$24,0))</f>
        <v>80</v>
      </c>
      <c r="O72" s="265">
        <f>IF(OR($B72-O$5&gt;76, $B72-O$5=75, $B72-O$5=1, $B72-O$5&lt;0),"",ROUND(($B72-O$5)*'점수 계산기'!$C$21+O$5*'점수 계산기'!$C$22+'점수 계산기'!$C$24,0))</f>
        <v>80</v>
      </c>
      <c r="P72" s="265">
        <f>IF(OR($B72-P$5&gt;76, $B72-P$5=75, $B72-P$5=1, $B72-P$5&lt;0),"",ROUND(($B72-P$5)*'점수 계산기'!$C$21+P$5*'점수 계산기'!$C$22+'점수 계산기'!$C$24,0))</f>
        <v>81</v>
      </c>
      <c r="Q72" s="265">
        <f>IF(OR($B72-Q$5&gt;76, $B72-Q$5=75, $B72-Q$5=1, $B72-Q$5&lt;0),"",ROUND(($B72-Q$5)*'점수 계산기'!$C$21+Q$5*'점수 계산기'!$C$22+'점수 계산기'!$C$24,0))</f>
        <v>81</v>
      </c>
      <c r="R72" s="265">
        <f>IF(OR($B72-R$5&gt;76, $B72-R$5=75, $B72-R$5=1, $B72-R$5&lt;0),"",ROUND(($B72-R$5)*'점수 계산기'!$C$21+R$5*'점수 계산기'!$C$22+'점수 계산기'!$C$24,0))</f>
        <v>81</v>
      </c>
      <c r="S72" s="265">
        <f>IF(OR($B72-S$5&gt;76, $B72-S$5=75, $B72-S$5=1, $B72-S$5&lt;0),"",ROUND(($B72-S$5)*'점수 계산기'!$C$21+S$5*'점수 계산기'!$C$22+'점수 계산기'!$C$24,0))</f>
        <v>82</v>
      </c>
      <c r="T72" s="265">
        <f>IF(OR($B72-T$5&gt;76, $B72-T$5=75, $B72-T$5=1, $B72-T$5&lt;0),"",ROUND(($B72-T$5)*'점수 계산기'!$C$21+T$5*'점수 계산기'!$C$22+'점수 계산기'!$C$24,0))</f>
        <v>82</v>
      </c>
      <c r="U72" s="265">
        <f>IF(OR($B72-U$5&gt;76, $B72-U$5=75, $B72-U$5=1, $B72-U$5&lt;0),"",ROUND(($B72-U$5)*'점수 계산기'!$C$21+U$5*'점수 계산기'!$C$22+'점수 계산기'!$C$24,0))</f>
        <v>82</v>
      </c>
      <c r="V72" s="265">
        <f>IF(OR($B72-V$5&gt;76, $B72-V$5=75, $B72-V$5=1, $B72-V$5&lt;0),"",ROUND(($B72-V$5)*'점수 계산기'!$C$21+V$5*'점수 계산기'!$C$22+'점수 계산기'!$C$24,0))</f>
        <v>82</v>
      </c>
      <c r="W72" s="265">
        <f>IF(OR($B72-W$5&gt;76, $B72-W$5=75, $B72-W$5=1, $B72-W$5&lt;0),"",ROUND(($B72-W$5)*'점수 계산기'!$C$21+W$5*'점수 계산기'!$C$22+'점수 계산기'!$C$24,0))</f>
        <v>83</v>
      </c>
      <c r="X72" s="265">
        <f>IF(OR($B72-X$5&gt;76, $B72-X$5=75, $B72-X$5=1, $B72-X$5&lt;0),"",ROUND(($B72-X$5)*'점수 계산기'!$C$21+X$5*'점수 계산기'!$C$22+'점수 계산기'!$C$24,0))</f>
        <v>83</v>
      </c>
      <c r="Y72" s="266">
        <f>IF(OR($B72-Y$5&gt;76, $B72-Y$5=75, $B72-Y$5=1, $B72-Y$5&lt;0),"",ROUND(($B72-Y$5)*'점수 계산기'!$C$21+Y$5*'점수 계산기'!$C$22+'점수 계산기'!$C$24,0))</f>
        <v>84</v>
      </c>
      <c r="Z72" s="184"/>
      <c r="AA72" s="208"/>
    </row>
    <row r="73" spans="1:27" s="216" customFormat="1" ht="21" customHeight="1" x14ac:dyDescent="0.45">
      <c r="A73" s="208"/>
      <c r="B73" s="281">
        <v>33</v>
      </c>
      <c r="C73" s="265">
        <f>IF(OR($B73-C$5&gt;76, $B73-C$5=75, $B73-C$5=1, $B73-C$5&lt;0),"",ROUND(($B73-C$5)*'점수 계산기'!$C$21+C$5*'점수 계산기'!$C$22+'점수 계산기'!$C$24,0))</f>
        <v>76</v>
      </c>
      <c r="D73" s="265">
        <f>IF(OR($B73-D$5&gt;76, $B73-D$5=75, $B73-D$5=1, $B73-D$5&lt;0),"",ROUND(($B73-D$5)*'점수 계산기'!$C$21+D$5*'점수 계산기'!$C$22+'점수 계산기'!$C$24,0))</f>
        <v>76</v>
      </c>
      <c r="E73" s="265">
        <f>IF(OR($B73-E$5&gt;76, $B73-E$5=75, $B73-E$5=1, $B73-E$5&lt;0),"",ROUND(($B73-E$5)*'점수 계산기'!$C$21+E$5*'점수 계산기'!$C$22+'점수 계산기'!$C$24,0))</f>
        <v>77</v>
      </c>
      <c r="F73" s="265">
        <f>IF(OR($B73-F$5&gt;76, $B73-F$5=75, $B73-F$5=1, $B73-F$5&lt;0),"",ROUND(($B73-F$5)*'점수 계산기'!$C$21+F$5*'점수 계산기'!$C$22+'점수 계산기'!$C$24,0))</f>
        <v>77</v>
      </c>
      <c r="G73" s="265">
        <f>IF(OR($B73-G$5&gt;76, $B73-G$5=75, $B73-G$5=1, $B73-G$5&lt;0),"",ROUND(($B73-G$5)*'점수 계산기'!$C$21+G$5*'점수 계산기'!$C$22+'점수 계산기'!$C$24,0))</f>
        <v>77</v>
      </c>
      <c r="H73" s="265">
        <f>IF(OR($B73-H$5&gt;76, $B73-H$5=75, $B73-H$5=1, $B73-H$5&lt;0),"",ROUND(($B73-H$5)*'점수 계산기'!$C$21+H$5*'점수 계산기'!$C$22+'점수 계산기'!$C$24,0))</f>
        <v>77</v>
      </c>
      <c r="I73" s="265">
        <f>IF(OR($B73-I$5&gt;76, $B73-I$5=75, $B73-I$5=1, $B73-I$5&lt;0),"",ROUND(($B73-I$5)*'점수 계산기'!$C$21+I$5*'점수 계산기'!$C$22+'점수 계산기'!$C$24,0))</f>
        <v>78</v>
      </c>
      <c r="J73" s="265">
        <f>IF(OR($B73-J$5&gt;76, $B73-J$5=75, $B73-J$5=1, $B73-J$5&lt;0),"",ROUND(($B73-J$5)*'점수 계산기'!$C$21+J$5*'점수 계산기'!$C$22+'점수 계산기'!$C$24,0))</f>
        <v>78</v>
      </c>
      <c r="K73" s="265">
        <f>IF(OR($B73-K$5&gt;76, $B73-K$5=75, $B73-K$5=1, $B73-K$5&lt;0),"",ROUND(($B73-K$5)*'점수 계산기'!$C$21+K$5*'점수 계산기'!$C$22+'점수 계산기'!$C$24,0))</f>
        <v>78</v>
      </c>
      <c r="L73" s="265">
        <f>IF(OR($B73-L$5&gt;76, $B73-L$5=75, $B73-L$5=1, $B73-L$5&lt;0),"",ROUND(($B73-L$5)*'점수 계산기'!$C$21+L$5*'점수 계산기'!$C$22+'점수 계산기'!$C$24,0))</f>
        <v>79</v>
      </c>
      <c r="M73" s="265">
        <f>IF(OR($B73-M$5&gt;76, $B73-M$5=75, $B73-M$5=1, $B73-M$5&lt;0),"",ROUND(($B73-M$5)*'점수 계산기'!$C$21+M$5*'점수 계산기'!$C$22+'점수 계산기'!$C$24,0))</f>
        <v>79</v>
      </c>
      <c r="N73" s="265">
        <f>IF(OR($B73-N$5&gt;76, $B73-N$5=75, $B73-N$5=1, $B73-N$5&lt;0),"",ROUND(($B73-N$5)*'점수 계산기'!$C$21+N$5*'점수 계산기'!$C$22+'점수 계산기'!$C$24,0))</f>
        <v>79</v>
      </c>
      <c r="O73" s="265">
        <f>IF(OR($B73-O$5&gt;76, $B73-O$5=75, $B73-O$5=1, $B73-O$5&lt;0),"",ROUND(($B73-O$5)*'점수 계산기'!$C$21+O$5*'점수 계산기'!$C$22+'점수 계산기'!$C$24,0))</f>
        <v>79</v>
      </c>
      <c r="P73" s="265">
        <f>IF(OR($B73-P$5&gt;76, $B73-P$5=75, $B73-P$5=1, $B73-P$5&lt;0),"",ROUND(($B73-P$5)*'점수 계산기'!$C$21+P$5*'점수 계산기'!$C$22+'점수 계산기'!$C$24,0))</f>
        <v>80</v>
      </c>
      <c r="Q73" s="265">
        <f>IF(OR($B73-Q$5&gt;76, $B73-Q$5=75, $B73-Q$5=1, $B73-Q$5&lt;0),"",ROUND(($B73-Q$5)*'점수 계산기'!$C$21+Q$5*'점수 계산기'!$C$22+'점수 계산기'!$C$24,0))</f>
        <v>80</v>
      </c>
      <c r="R73" s="265">
        <f>IF(OR($B73-R$5&gt;76, $B73-R$5=75, $B73-R$5=1, $B73-R$5&lt;0),"",ROUND(($B73-R$5)*'점수 계산기'!$C$21+R$5*'점수 계산기'!$C$22+'점수 계산기'!$C$24,0))</f>
        <v>80</v>
      </c>
      <c r="S73" s="265">
        <f>IF(OR($B73-S$5&gt;76, $B73-S$5=75, $B73-S$5=1, $B73-S$5&lt;0),"",ROUND(($B73-S$5)*'점수 계산기'!$C$21+S$5*'점수 계산기'!$C$22+'점수 계산기'!$C$24,0))</f>
        <v>81</v>
      </c>
      <c r="T73" s="265">
        <f>IF(OR($B73-T$5&gt;76, $B73-T$5=75, $B73-T$5=1, $B73-T$5&lt;0),"",ROUND(($B73-T$5)*'점수 계산기'!$C$21+T$5*'점수 계산기'!$C$22+'점수 계산기'!$C$24,0))</f>
        <v>81</v>
      </c>
      <c r="U73" s="265">
        <f>IF(OR($B73-U$5&gt;76, $B73-U$5=75, $B73-U$5=1, $B73-U$5&lt;0),"",ROUND(($B73-U$5)*'점수 계산기'!$C$21+U$5*'점수 계산기'!$C$22+'점수 계산기'!$C$24,0))</f>
        <v>81</v>
      </c>
      <c r="V73" s="265">
        <f>IF(OR($B73-V$5&gt;76, $B73-V$5=75, $B73-V$5=1, $B73-V$5&lt;0),"",ROUND(($B73-V$5)*'점수 계산기'!$C$21+V$5*'점수 계산기'!$C$22+'점수 계산기'!$C$24,0))</f>
        <v>81</v>
      </c>
      <c r="W73" s="265">
        <f>IF(OR($B73-W$5&gt;76, $B73-W$5=75, $B73-W$5=1, $B73-W$5&lt;0),"",ROUND(($B73-W$5)*'점수 계산기'!$C$21+W$5*'점수 계산기'!$C$22+'점수 계산기'!$C$24,0))</f>
        <v>82</v>
      </c>
      <c r="X73" s="265">
        <f>IF(OR($B73-X$5&gt;76, $B73-X$5=75, $B73-X$5=1, $B73-X$5&lt;0),"",ROUND(($B73-X$5)*'점수 계산기'!$C$21+X$5*'점수 계산기'!$C$22+'점수 계산기'!$C$24,0))</f>
        <v>82</v>
      </c>
      <c r="Y73" s="266">
        <f>IF(OR($B73-Y$5&gt;76, $B73-Y$5=75, $B73-Y$5=1, $B73-Y$5&lt;0),"",ROUND(($B73-Y$5)*'점수 계산기'!$C$21+Y$5*'점수 계산기'!$C$22+'점수 계산기'!$C$24,0))</f>
        <v>83</v>
      </c>
      <c r="Z73" s="184"/>
      <c r="AA73" s="208"/>
    </row>
    <row r="74" spans="1:27" s="216" customFormat="1" ht="21" customHeight="1" x14ac:dyDescent="0.45">
      <c r="A74" s="208"/>
      <c r="B74" s="282">
        <v>32</v>
      </c>
      <c r="C74" s="268">
        <f>IF(OR($B74-C$5&gt;76, $B74-C$5=75, $B74-C$5=1, $B74-C$5&lt;0),"",ROUND(($B74-C$5)*'점수 계산기'!$C$21+C$5*'점수 계산기'!$C$22+'점수 계산기'!$C$24,0))</f>
        <v>75</v>
      </c>
      <c r="D74" s="268">
        <f>IF(OR($B74-D$5&gt;76, $B74-D$5=75, $B74-D$5=1, $B74-D$5&lt;0),"",ROUND(($B74-D$5)*'점수 계산기'!$C$21+D$5*'점수 계산기'!$C$22+'점수 계산기'!$C$24,0))</f>
        <v>75</v>
      </c>
      <c r="E74" s="268">
        <f>IF(OR($B74-E$5&gt;76, $B74-E$5=75, $B74-E$5=1, $B74-E$5&lt;0),"",ROUND(($B74-E$5)*'점수 계산기'!$C$21+E$5*'점수 계산기'!$C$22+'점수 계산기'!$C$24,0))</f>
        <v>75</v>
      </c>
      <c r="F74" s="268">
        <f>IF(OR($B74-F$5&gt;76, $B74-F$5=75, $B74-F$5=1, $B74-F$5&lt;0),"",ROUND(($B74-F$5)*'점수 계산기'!$C$21+F$5*'점수 계산기'!$C$22+'점수 계산기'!$C$24,0))</f>
        <v>76</v>
      </c>
      <c r="G74" s="268">
        <f>IF(OR($B74-G$5&gt;76, $B74-G$5=75, $B74-G$5=1, $B74-G$5&lt;0),"",ROUND(($B74-G$5)*'점수 계산기'!$C$21+G$5*'점수 계산기'!$C$22+'점수 계산기'!$C$24,0))</f>
        <v>76</v>
      </c>
      <c r="H74" s="268">
        <f>IF(OR($B74-H$5&gt;76, $B74-H$5=75, $B74-H$5=1, $B74-H$5&lt;0),"",ROUND(($B74-H$5)*'점수 계산기'!$C$21+H$5*'점수 계산기'!$C$22+'점수 계산기'!$C$24,0))</f>
        <v>76</v>
      </c>
      <c r="I74" s="268">
        <f>IF(OR($B74-I$5&gt;76, $B74-I$5=75, $B74-I$5=1, $B74-I$5&lt;0),"",ROUND(($B74-I$5)*'점수 계산기'!$C$21+I$5*'점수 계산기'!$C$22+'점수 계산기'!$C$24,0))</f>
        <v>77</v>
      </c>
      <c r="J74" s="268">
        <f>IF(OR($B74-J$5&gt;76, $B74-J$5=75, $B74-J$5=1, $B74-J$5&lt;0),"",ROUND(($B74-J$5)*'점수 계산기'!$C$21+J$5*'점수 계산기'!$C$22+'점수 계산기'!$C$24,0))</f>
        <v>77</v>
      </c>
      <c r="K74" s="268">
        <f>IF(OR($B74-K$5&gt;76, $B74-K$5=75, $B74-K$5=1, $B74-K$5&lt;0),"",ROUND(($B74-K$5)*'점수 계산기'!$C$21+K$5*'점수 계산기'!$C$22+'점수 계산기'!$C$24,0))</f>
        <v>77</v>
      </c>
      <c r="L74" s="268">
        <f>IF(OR($B74-L$5&gt;76, $B74-L$5=75, $B74-L$5=1, $B74-L$5&lt;0),"",ROUND(($B74-L$5)*'점수 계산기'!$C$21+L$5*'점수 계산기'!$C$22+'점수 계산기'!$C$24,0))</f>
        <v>78</v>
      </c>
      <c r="M74" s="268">
        <f>IF(OR($B74-M$5&gt;76, $B74-M$5=75, $B74-M$5=1, $B74-M$5&lt;0),"",ROUND(($B74-M$5)*'점수 계산기'!$C$21+M$5*'점수 계산기'!$C$22+'점수 계산기'!$C$24,0))</f>
        <v>78</v>
      </c>
      <c r="N74" s="268">
        <f>IF(OR($B74-N$5&gt;76, $B74-N$5=75, $B74-N$5=1, $B74-N$5&lt;0),"",ROUND(($B74-N$5)*'점수 계산기'!$C$21+N$5*'점수 계산기'!$C$22+'점수 계산기'!$C$24,0))</f>
        <v>78</v>
      </c>
      <c r="O74" s="268">
        <f>IF(OR($B74-O$5&gt;76, $B74-O$5=75, $B74-O$5=1, $B74-O$5&lt;0),"",ROUND(($B74-O$5)*'점수 계산기'!$C$21+O$5*'점수 계산기'!$C$22+'점수 계산기'!$C$24,0))</f>
        <v>78</v>
      </c>
      <c r="P74" s="268">
        <f>IF(OR($B74-P$5&gt;76, $B74-P$5=75, $B74-P$5=1, $B74-P$5&lt;0),"",ROUND(($B74-P$5)*'점수 계산기'!$C$21+P$5*'점수 계산기'!$C$22+'점수 계산기'!$C$24,0))</f>
        <v>79</v>
      </c>
      <c r="Q74" s="268">
        <f>IF(OR($B74-Q$5&gt;76, $B74-Q$5=75, $B74-Q$5=1, $B74-Q$5&lt;0),"",ROUND(($B74-Q$5)*'점수 계산기'!$C$21+Q$5*'점수 계산기'!$C$22+'점수 계산기'!$C$24,0))</f>
        <v>79</v>
      </c>
      <c r="R74" s="268">
        <f>IF(OR($B74-R$5&gt;76, $B74-R$5=75, $B74-R$5=1, $B74-R$5&lt;0),"",ROUND(($B74-R$5)*'점수 계산기'!$C$21+R$5*'점수 계산기'!$C$22+'점수 계산기'!$C$24,0))</f>
        <v>79</v>
      </c>
      <c r="S74" s="268">
        <f>IF(OR($B74-S$5&gt;76, $B74-S$5=75, $B74-S$5=1, $B74-S$5&lt;0),"",ROUND(($B74-S$5)*'점수 계산기'!$C$21+S$5*'점수 계산기'!$C$22+'점수 계산기'!$C$24,0))</f>
        <v>80</v>
      </c>
      <c r="T74" s="268">
        <f>IF(OR($B74-T$5&gt;76, $B74-T$5=75, $B74-T$5=1, $B74-T$5&lt;0),"",ROUND(($B74-T$5)*'점수 계산기'!$C$21+T$5*'점수 계산기'!$C$22+'점수 계산기'!$C$24,0))</f>
        <v>80</v>
      </c>
      <c r="U74" s="268">
        <f>IF(OR($B74-U$5&gt;76, $B74-U$5=75, $B74-U$5=1, $B74-U$5&lt;0),"",ROUND(($B74-U$5)*'점수 계산기'!$C$21+U$5*'점수 계산기'!$C$22+'점수 계산기'!$C$24,0))</f>
        <v>80</v>
      </c>
      <c r="V74" s="268">
        <f>IF(OR($B74-V$5&gt;76, $B74-V$5=75, $B74-V$5=1, $B74-V$5&lt;0),"",ROUND(($B74-V$5)*'점수 계산기'!$C$21+V$5*'점수 계산기'!$C$22+'점수 계산기'!$C$24,0))</f>
        <v>80</v>
      </c>
      <c r="W74" s="268">
        <f>IF(OR($B74-W$5&gt;76, $B74-W$5=75, $B74-W$5=1, $B74-W$5&lt;0),"",ROUND(($B74-W$5)*'점수 계산기'!$C$21+W$5*'점수 계산기'!$C$22+'점수 계산기'!$C$24,0))</f>
        <v>81</v>
      </c>
      <c r="X74" s="268">
        <f>IF(OR($B74-X$5&gt;76, $B74-X$5=75, $B74-X$5=1, $B74-X$5&lt;0),"",ROUND(($B74-X$5)*'점수 계산기'!$C$21+X$5*'점수 계산기'!$C$22+'점수 계산기'!$C$24,0))</f>
        <v>81</v>
      </c>
      <c r="Y74" s="269">
        <f>IF(OR($B74-Y$5&gt;76, $B74-Y$5=75, $B74-Y$5=1, $B74-Y$5&lt;0),"",ROUND(($B74-Y$5)*'점수 계산기'!$C$21+Y$5*'점수 계산기'!$C$22+'점수 계산기'!$C$24,0))</f>
        <v>82</v>
      </c>
      <c r="Z74" s="184"/>
      <c r="AA74" s="208"/>
    </row>
    <row r="75" spans="1:27" s="216" customFormat="1" ht="21" customHeight="1" x14ac:dyDescent="0.45">
      <c r="A75" s="208"/>
      <c r="B75" s="282">
        <v>31</v>
      </c>
      <c r="C75" s="268">
        <f>IF(OR($B75-C$5&gt;76, $B75-C$5=75, $B75-C$5=1, $B75-C$5&lt;0),"",ROUND(($B75-C$5)*'점수 계산기'!$C$21+C$5*'점수 계산기'!$C$22+'점수 계산기'!$C$24,0))</f>
        <v>74</v>
      </c>
      <c r="D75" s="268">
        <f>IF(OR($B75-D$5&gt;76, $B75-D$5=75, $B75-D$5=1, $B75-D$5&lt;0),"",ROUND(($B75-D$5)*'점수 계산기'!$C$21+D$5*'점수 계산기'!$C$22+'점수 계산기'!$C$24,0))</f>
        <v>74</v>
      </c>
      <c r="E75" s="268">
        <f>IF(OR($B75-E$5&gt;76, $B75-E$5=75, $B75-E$5=1, $B75-E$5&lt;0),"",ROUND(($B75-E$5)*'점수 계산기'!$C$21+E$5*'점수 계산기'!$C$22+'점수 계산기'!$C$24,0))</f>
        <v>74</v>
      </c>
      <c r="F75" s="268">
        <f>IF(OR($B75-F$5&gt;76, $B75-F$5=75, $B75-F$5=1, $B75-F$5&lt;0),"",ROUND(($B75-F$5)*'점수 계산기'!$C$21+F$5*'점수 계산기'!$C$22+'점수 계산기'!$C$24,0))</f>
        <v>75</v>
      </c>
      <c r="G75" s="268">
        <f>IF(OR($B75-G$5&gt;76, $B75-G$5=75, $B75-G$5=1, $B75-G$5&lt;0),"",ROUND(($B75-G$5)*'점수 계산기'!$C$21+G$5*'점수 계산기'!$C$22+'점수 계산기'!$C$24,0))</f>
        <v>75</v>
      </c>
      <c r="H75" s="268">
        <f>IF(OR($B75-H$5&gt;76, $B75-H$5=75, $B75-H$5=1, $B75-H$5&lt;0),"",ROUND(($B75-H$5)*'점수 계산기'!$C$21+H$5*'점수 계산기'!$C$22+'점수 계산기'!$C$24,0))</f>
        <v>75</v>
      </c>
      <c r="I75" s="268">
        <f>IF(OR($B75-I$5&gt;76, $B75-I$5=75, $B75-I$5=1, $B75-I$5&lt;0),"",ROUND(($B75-I$5)*'점수 계산기'!$C$21+I$5*'점수 계산기'!$C$22+'점수 계산기'!$C$24,0))</f>
        <v>76</v>
      </c>
      <c r="J75" s="268">
        <f>IF(OR($B75-J$5&gt;76, $B75-J$5=75, $B75-J$5=1, $B75-J$5&lt;0),"",ROUND(($B75-J$5)*'점수 계산기'!$C$21+J$5*'점수 계산기'!$C$22+'점수 계산기'!$C$24,0))</f>
        <v>76</v>
      </c>
      <c r="K75" s="268">
        <f>IF(OR($B75-K$5&gt;76, $B75-K$5=75, $B75-K$5=1, $B75-K$5&lt;0),"",ROUND(($B75-K$5)*'점수 계산기'!$C$21+K$5*'점수 계산기'!$C$22+'점수 계산기'!$C$24,0))</f>
        <v>76</v>
      </c>
      <c r="L75" s="268">
        <f>IF(OR($B75-L$5&gt;76, $B75-L$5=75, $B75-L$5=1, $B75-L$5&lt;0),"",ROUND(($B75-L$5)*'점수 계산기'!$C$21+L$5*'점수 계산기'!$C$22+'점수 계산기'!$C$24,0))</f>
        <v>76</v>
      </c>
      <c r="M75" s="268">
        <f>IF(OR($B75-M$5&gt;76, $B75-M$5=75, $B75-M$5=1, $B75-M$5&lt;0),"",ROUND(($B75-M$5)*'점수 계산기'!$C$21+M$5*'점수 계산기'!$C$22+'점수 계산기'!$C$24,0))</f>
        <v>77</v>
      </c>
      <c r="N75" s="268">
        <f>IF(OR($B75-N$5&gt;76, $B75-N$5=75, $B75-N$5=1, $B75-N$5&lt;0),"",ROUND(($B75-N$5)*'점수 계산기'!$C$21+N$5*'점수 계산기'!$C$22+'점수 계산기'!$C$24,0))</f>
        <v>77</v>
      </c>
      <c r="O75" s="268">
        <f>IF(OR($B75-O$5&gt;76, $B75-O$5=75, $B75-O$5=1, $B75-O$5&lt;0),"",ROUND(($B75-O$5)*'점수 계산기'!$C$21+O$5*'점수 계산기'!$C$22+'점수 계산기'!$C$24,0))</f>
        <v>77</v>
      </c>
      <c r="P75" s="268">
        <f>IF(OR($B75-P$5&gt;76, $B75-P$5=75, $B75-P$5=1, $B75-P$5&lt;0),"",ROUND(($B75-P$5)*'점수 계산기'!$C$21+P$5*'점수 계산기'!$C$22+'점수 계산기'!$C$24,0))</f>
        <v>78</v>
      </c>
      <c r="Q75" s="268">
        <f>IF(OR($B75-Q$5&gt;76, $B75-Q$5=75, $B75-Q$5=1, $B75-Q$5&lt;0),"",ROUND(($B75-Q$5)*'점수 계산기'!$C$21+Q$5*'점수 계산기'!$C$22+'점수 계산기'!$C$24,0))</f>
        <v>78</v>
      </c>
      <c r="R75" s="268">
        <f>IF(OR($B75-R$5&gt;76, $B75-R$5=75, $B75-R$5=1, $B75-R$5&lt;0),"",ROUND(($B75-R$5)*'점수 계산기'!$C$21+R$5*'점수 계산기'!$C$22+'점수 계산기'!$C$24,0))</f>
        <v>78</v>
      </c>
      <c r="S75" s="268">
        <f>IF(OR($B75-S$5&gt;76, $B75-S$5=75, $B75-S$5=1, $B75-S$5&lt;0),"",ROUND(($B75-S$5)*'점수 계산기'!$C$21+S$5*'점수 계산기'!$C$22+'점수 계산기'!$C$24,0))</f>
        <v>78</v>
      </c>
      <c r="T75" s="268">
        <f>IF(OR($B75-T$5&gt;76, $B75-T$5=75, $B75-T$5=1, $B75-T$5&lt;0),"",ROUND(($B75-T$5)*'점수 계산기'!$C$21+T$5*'점수 계산기'!$C$22+'점수 계산기'!$C$24,0))</f>
        <v>79</v>
      </c>
      <c r="U75" s="268">
        <f>IF(OR($B75-U$5&gt;76, $B75-U$5=75, $B75-U$5=1, $B75-U$5&lt;0),"",ROUND(($B75-U$5)*'점수 계산기'!$C$21+U$5*'점수 계산기'!$C$22+'점수 계산기'!$C$24,0))</f>
        <v>79</v>
      </c>
      <c r="V75" s="268">
        <f>IF(OR($B75-V$5&gt;76, $B75-V$5=75, $B75-V$5=1, $B75-V$5&lt;0),"",ROUND(($B75-V$5)*'점수 계산기'!$C$21+V$5*'점수 계산기'!$C$22+'점수 계산기'!$C$24,0))</f>
        <v>79</v>
      </c>
      <c r="W75" s="268">
        <f>IF(OR($B75-W$5&gt;76, $B75-W$5=75, $B75-W$5=1, $B75-W$5&lt;0),"",ROUND(($B75-W$5)*'점수 계산기'!$C$21+W$5*'점수 계산기'!$C$22+'점수 계산기'!$C$24,0))</f>
        <v>80</v>
      </c>
      <c r="X75" s="268">
        <f>IF(OR($B75-X$5&gt;76, $B75-X$5=75, $B75-X$5=1, $B75-X$5&lt;0),"",ROUND(($B75-X$5)*'점수 계산기'!$C$21+X$5*'점수 계산기'!$C$22+'점수 계산기'!$C$24,0))</f>
        <v>80</v>
      </c>
      <c r="Y75" s="269">
        <f>IF(OR($B75-Y$5&gt;76, $B75-Y$5=75, $B75-Y$5=1, $B75-Y$5&lt;0),"",ROUND(($B75-Y$5)*'점수 계산기'!$C$21+Y$5*'점수 계산기'!$C$22+'점수 계산기'!$C$24,0))</f>
        <v>81</v>
      </c>
      <c r="Z75" s="184"/>
      <c r="AA75" s="208"/>
    </row>
    <row r="76" spans="1:27" s="216" customFormat="1" ht="21" customHeight="1" x14ac:dyDescent="0.45">
      <c r="A76" s="208"/>
      <c r="B76" s="282">
        <v>30</v>
      </c>
      <c r="C76" s="268">
        <f>IF(OR($B76-C$5&gt;76, $B76-C$5=75, $B76-C$5=1, $B76-C$5&lt;0),"",ROUND(($B76-C$5)*'점수 계산기'!$C$21+C$5*'점수 계산기'!$C$22+'점수 계산기'!$C$24,0))</f>
        <v>73</v>
      </c>
      <c r="D76" s="268">
        <f>IF(OR($B76-D$5&gt;76, $B76-D$5=75, $B76-D$5=1, $B76-D$5&lt;0),"",ROUND(($B76-D$5)*'점수 계산기'!$C$21+D$5*'점수 계산기'!$C$22+'점수 계산기'!$C$24,0))</f>
        <v>73</v>
      </c>
      <c r="E76" s="268">
        <f>IF(OR($B76-E$5&gt;76, $B76-E$5=75, $B76-E$5=1, $B76-E$5&lt;0),"",ROUND(($B76-E$5)*'점수 계산기'!$C$21+E$5*'점수 계산기'!$C$22+'점수 계산기'!$C$24,0))</f>
        <v>73</v>
      </c>
      <c r="F76" s="268">
        <f>IF(OR($B76-F$5&gt;76, $B76-F$5=75, $B76-F$5=1, $B76-F$5&lt;0),"",ROUND(($B76-F$5)*'점수 계산기'!$C$21+F$5*'점수 계산기'!$C$22+'점수 계산기'!$C$24,0))</f>
        <v>74</v>
      </c>
      <c r="G76" s="268">
        <f>IF(OR($B76-G$5&gt;76, $B76-G$5=75, $B76-G$5=1, $B76-G$5&lt;0),"",ROUND(($B76-G$5)*'점수 계산기'!$C$21+G$5*'점수 계산기'!$C$22+'점수 계산기'!$C$24,0))</f>
        <v>74</v>
      </c>
      <c r="H76" s="268">
        <f>IF(OR($B76-H$5&gt;76, $B76-H$5=75, $B76-H$5=1, $B76-H$5&lt;0),"",ROUND(($B76-H$5)*'점수 계산기'!$C$21+H$5*'점수 계산기'!$C$22+'점수 계산기'!$C$24,0))</f>
        <v>74</v>
      </c>
      <c r="I76" s="268">
        <f>IF(OR($B76-I$5&gt;76, $B76-I$5=75, $B76-I$5=1, $B76-I$5&lt;0),"",ROUND(($B76-I$5)*'점수 계산기'!$C$21+I$5*'점수 계산기'!$C$22+'점수 계산기'!$C$24,0))</f>
        <v>75</v>
      </c>
      <c r="J76" s="268">
        <f>IF(OR($B76-J$5&gt;76, $B76-J$5=75, $B76-J$5=1, $B76-J$5&lt;0),"",ROUND(($B76-J$5)*'점수 계산기'!$C$21+J$5*'점수 계산기'!$C$22+'점수 계산기'!$C$24,0))</f>
        <v>75</v>
      </c>
      <c r="K76" s="268">
        <f>IF(OR($B76-K$5&gt;76, $B76-K$5=75, $B76-K$5=1, $B76-K$5&lt;0),"",ROUND(($B76-K$5)*'점수 계산기'!$C$21+K$5*'점수 계산기'!$C$22+'점수 계산기'!$C$24,0))</f>
        <v>75</v>
      </c>
      <c r="L76" s="268">
        <f>IF(OR($B76-L$5&gt;76, $B76-L$5=75, $B76-L$5=1, $B76-L$5&lt;0),"",ROUND(($B76-L$5)*'점수 계산기'!$C$21+L$5*'점수 계산기'!$C$22+'점수 계산기'!$C$24,0))</f>
        <v>75</v>
      </c>
      <c r="M76" s="268">
        <f>IF(OR($B76-M$5&gt;76, $B76-M$5=75, $B76-M$5=1, $B76-M$5&lt;0),"",ROUND(($B76-M$5)*'점수 계산기'!$C$21+M$5*'점수 계산기'!$C$22+'점수 계산기'!$C$24,0))</f>
        <v>76</v>
      </c>
      <c r="N76" s="268">
        <f>IF(OR($B76-N$5&gt;76, $B76-N$5=75, $B76-N$5=1, $B76-N$5&lt;0),"",ROUND(($B76-N$5)*'점수 계산기'!$C$21+N$5*'점수 계산기'!$C$22+'점수 계산기'!$C$24,0))</f>
        <v>76</v>
      </c>
      <c r="O76" s="268">
        <f>IF(OR($B76-O$5&gt;76, $B76-O$5=75, $B76-O$5=1, $B76-O$5&lt;0),"",ROUND(($B76-O$5)*'점수 계산기'!$C$21+O$5*'점수 계산기'!$C$22+'점수 계산기'!$C$24,0))</f>
        <v>76</v>
      </c>
      <c r="P76" s="268">
        <f>IF(OR($B76-P$5&gt;76, $B76-P$5=75, $B76-P$5=1, $B76-P$5&lt;0),"",ROUND(($B76-P$5)*'점수 계산기'!$C$21+P$5*'점수 계산기'!$C$22+'점수 계산기'!$C$24,0))</f>
        <v>77</v>
      </c>
      <c r="Q76" s="268">
        <f>IF(OR($B76-Q$5&gt;76, $B76-Q$5=75, $B76-Q$5=1, $B76-Q$5&lt;0),"",ROUND(($B76-Q$5)*'점수 계산기'!$C$21+Q$5*'점수 계산기'!$C$22+'점수 계산기'!$C$24,0))</f>
        <v>77</v>
      </c>
      <c r="R76" s="268">
        <f>IF(OR($B76-R$5&gt;76, $B76-R$5=75, $B76-R$5=1, $B76-R$5&lt;0),"",ROUND(($B76-R$5)*'점수 계산기'!$C$21+R$5*'점수 계산기'!$C$22+'점수 계산기'!$C$24,0))</f>
        <v>77</v>
      </c>
      <c r="S76" s="268">
        <f>IF(OR($B76-S$5&gt;76, $B76-S$5=75, $B76-S$5=1, $B76-S$5&lt;0),"",ROUND(($B76-S$5)*'점수 계산기'!$C$21+S$5*'점수 계산기'!$C$22+'점수 계산기'!$C$24,0))</f>
        <v>77</v>
      </c>
      <c r="T76" s="268">
        <f>IF(OR($B76-T$5&gt;76, $B76-T$5=75, $B76-T$5=1, $B76-T$5&lt;0),"",ROUND(($B76-T$5)*'점수 계산기'!$C$21+T$5*'점수 계산기'!$C$22+'점수 계산기'!$C$24,0))</f>
        <v>78</v>
      </c>
      <c r="U76" s="268">
        <f>IF(OR($B76-U$5&gt;76, $B76-U$5=75, $B76-U$5=1, $B76-U$5&lt;0),"",ROUND(($B76-U$5)*'점수 계산기'!$C$21+U$5*'점수 계산기'!$C$22+'점수 계산기'!$C$24,0))</f>
        <v>78</v>
      </c>
      <c r="V76" s="268">
        <f>IF(OR($B76-V$5&gt;76, $B76-V$5=75, $B76-V$5=1, $B76-V$5&lt;0),"",ROUND(($B76-V$5)*'점수 계산기'!$C$21+V$5*'점수 계산기'!$C$22+'점수 계산기'!$C$24,0))</f>
        <v>78</v>
      </c>
      <c r="W76" s="268">
        <f>IF(OR($B76-W$5&gt;76, $B76-W$5=75, $B76-W$5=1, $B76-W$5&lt;0),"",ROUND(($B76-W$5)*'점수 계산기'!$C$21+W$5*'점수 계산기'!$C$22+'점수 계산기'!$C$24,0))</f>
        <v>79</v>
      </c>
      <c r="X76" s="268">
        <f>IF(OR($B76-X$5&gt;76, $B76-X$5=75, $B76-X$5=1, $B76-X$5&lt;0),"",ROUND(($B76-X$5)*'점수 계산기'!$C$21+X$5*'점수 계산기'!$C$22+'점수 계산기'!$C$24,0))</f>
        <v>79</v>
      </c>
      <c r="Y76" s="269">
        <f>IF(OR($B76-Y$5&gt;76, $B76-Y$5=75, $B76-Y$5=1, $B76-Y$5&lt;0),"",ROUND(($B76-Y$5)*'점수 계산기'!$C$21+Y$5*'점수 계산기'!$C$22+'점수 계산기'!$C$24,0))</f>
        <v>79</v>
      </c>
      <c r="Z76" s="184"/>
      <c r="AA76" s="208"/>
    </row>
    <row r="77" spans="1:27" s="216" customFormat="1" ht="21" customHeight="1" x14ac:dyDescent="0.45">
      <c r="A77" s="208"/>
      <c r="B77" s="282">
        <v>29</v>
      </c>
      <c r="C77" s="268">
        <f>IF(OR($B77-C$5&gt;76, $B77-C$5=75, $B77-C$5=1, $B77-C$5&lt;0),"",ROUND(($B77-C$5)*'점수 계산기'!$C$21+C$5*'점수 계산기'!$C$22+'점수 계산기'!$C$24,0))</f>
        <v>71</v>
      </c>
      <c r="D77" s="268">
        <f>IF(OR($B77-D$5&gt;76, $B77-D$5=75, $B77-D$5=1, $B77-D$5&lt;0),"",ROUND(($B77-D$5)*'점수 계산기'!$C$21+D$5*'점수 계산기'!$C$22+'점수 계산기'!$C$24,0))</f>
        <v>72</v>
      </c>
      <c r="E77" s="268">
        <f>IF(OR($B77-E$5&gt;76, $B77-E$5=75, $B77-E$5=1, $B77-E$5&lt;0),"",ROUND(($B77-E$5)*'점수 계산기'!$C$21+E$5*'점수 계산기'!$C$22+'점수 계산기'!$C$24,0))</f>
        <v>72</v>
      </c>
      <c r="F77" s="268">
        <f>IF(OR($B77-F$5&gt;76, $B77-F$5=75, $B77-F$5=1, $B77-F$5&lt;0),"",ROUND(($B77-F$5)*'점수 계산기'!$C$21+F$5*'점수 계산기'!$C$22+'점수 계산기'!$C$24,0))</f>
        <v>73</v>
      </c>
      <c r="G77" s="268">
        <f>IF(OR($B77-G$5&gt;76, $B77-G$5=75, $B77-G$5=1, $B77-G$5&lt;0),"",ROUND(($B77-G$5)*'점수 계산기'!$C$21+G$5*'점수 계산기'!$C$22+'점수 계산기'!$C$24,0))</f>
        <v>73</v>
      </c>
      <c r="H77" s="268">
        <f>IF(OR($B77-H$5&gt;76, $B77-H$5=75, $B77-H$5=1, $B77-H$5&lt;0),"",ROUND(($B77-H$5)*'점수 계산기'!$C$21+H$5*'점수 계산기'!$C$22+'점수 계산기'!$C$24,0))</f>
        <v>73</v>
      </c>
      <c r="I77" s="268">
        <f>IF(OR($B77-I$5&gt;76, $B77-I$5=75, $B77-I$5=1, $B77-I$5&lt;0),"",ROUND(($B77-I$5)*'점수 계산기'!$C$21+I$5*'점수 계산기'!$C$22+'점수 계산기'!$C$24,0))</f>
        <v>74</v>
      </c>
      <c r="J77" s="268">
        <f>IF(OR($B77-J$5&gt;76, $B77-J$5=75, $B77-J$5=1, $B77-J$5&lt;0),"",ROUND(($B77-J$5)*'점수 계산기'!$C$21+J$5*'점수 계산기'!$C$22+'점수 계산기'!$C$24,0))</f>
        <v>74</v>
      </c>
      <c r="K77" s="268">
        <f>IF(OR($B77-K$5&gt;76, $B77-K$5=75, $B77-K$5=1, $B77-K$5&lt;0),"",ROUND(($B77-K$5)*'점수 계산기'!$C$21+K$5*'점수 계산기'!$C$22+'점수 계산기'!$C$24,0))</f>
        <v>74</v>
      </c>
      <c r="L77" s="268">
        <f>IF(OR($B77-L$5&gt;76, $B77-L$5=75, $B77-L$5=1, $B77-L$5&lt;0),"",ROUND(($B77-L$5)*'점수 계산기'!$C$21+L$5*'점수 계산기'!$C$22+'점수 계산기'!$C$24,0))</f>
        <v>74</v>
      </c>
      <c r="M77" s="268">
        <f>IF(OR($B77-M$5&gt;76, $B77-M$5=75, $B77-M$5=1, $B77-M$5&lt;0),"",ROUND(($B77-M$5)*'점수 계산기'!$C$21+M$5*'점수 계산기'!$C$22+'점수 계산기'!$C$24,0))</f>
        <v>75</v>
      </c>
      <c r="N77" s="268">
        <f>IF(OR($B77-N$5&gt;76, $B77-N$5=75, $B77-N$5=1, $B77-N$5&lt;0),"",ROUND(($B77-N$5)*'점수 계산기'!$C$21+N$5*'점수 계산기'!$C$22+'점수 계산기'!$C$24,0))</f>
        <v>75</v>
      </c>
      <c r="O77" s="268">
        <f>IF(OR($B77-O$5&gt;76, $B77-O$5=75, $B77-O$5=1, $B77-O$5&lt;0),"",ROUND(($B77-O$5)*'점수 계산기'!$C$21+O$5*'점수 계산기'!$C$22+'점수 계산기'!$C$24,0))</f>
        <v>75</v>
      </c>
      <c r="P77" s="268">
        <f>IF(OR($B77-P$5&gt;76, $B77-P$5=75, $B77-P$5=1, $B77-P$5&lt;0),"",ROUND(($B77-P$5)*'점수 계산기'!$C$21+P$5*'점수 계산기'!$C$22+'점수 계산기'!$C$24,0))</f>
        <v>76</v>
      </c>
      <c r="Q77" s="268">
        <f>IF(OR($B77-Q$5&gt;76, $B77-Q$5=75, $B77-Q$5=1, $B77-Q$5&lt;0),"",ROUND(($B77-Q$5)*'점수 계산기'!$C$21+Q$5*'점수 계산기'!$C$22+'점수 계산기'!$C$24,0))</f>
        <v>76</v>
      </c>
      <c r="R77" s="268">
        <f>IF(OR($B77-R$5&gt;76, $B77-R$5=75, $B77-R$5=1, $B77-R$5&lt;0),"",ROUND(($B77-R$5)*'점수 계산기'!$C$21+R$5*'점수 계산기'!$C$22+'점수 계산기'!$C$24,0))</f>
        <v>76</v>
      </c>
      <c r="S77" s="268">
        <f>IF(OR($B77-S$5&gt;76, $B77-S$5=75, $B77-S$5=1, $B77-S$5&lt;0),"",ROUND(($B77-S$5)*'점수 계산기'!$C$21+S$5*'점수 계산기'!$C$22+'점수 계산기'!$C$24,0))</f>
        <v>76</v>
      </c>
      <c r="T77" s="268">
        <f>IF(OR($B77-T$5&gt;76, $B77-T$5=75, $B77-T$5=1, $B77-T$5&lt;0),"",ROUND(($B77-T$5)*'점수 계산기'!$C$21+T$5*'점수 계산기'!$C$22+'점수 계산기'!$C$24,0))</f>
        <v>77</v>
      </c>
      <c r="U77" s="268">
        <f>IF(OR($B77-U$5&gt;76, $B77-U$5=75, $B77-U$5=1, $B77-U$5&lt;0),"",ROUND(($B77-U$5)*'점수 계산기'!$C$21+U$5*'점수 계산기'!$C$22+'점수 계산기'!$C$24,0))</f>
        <v>77</v>
      </c>
      <c r="V77" s="268">
        <f>IF(OR($B77-V$5&gt;76, $B77-V$5=75, $B77-V$5=1, $B77-V$5&lt;0),"",ROUND(($B77-V$5)*'점수 계산기'!$C$21+V$5*'점수 계산기'!$C$22+'점수 계산기'!$C$24,0))</f>
        <v>77</v>
      </c>
      <c r="W77" s="268">
        <f>IF(OR($B77-W$5&gt;76, $B77-W$5=75, $B77-W$5=1, $B77-W$5&lt;0),"",ROUND(($B77-W$5)*'점수 계산기'!$C$21+W$5*'점수 계산기'!$C$22+'점수 계산기'!$C$24,0))</f>
        <v>78</v>
      </c>
      <c r="X77" s="268">
        <f>IF(OR($B77-X$5&gt;76, $B77-X$5=75, $B77-X$5=1, $B77-X$5&lt;0),"",ROUND(($B77-X$5)*'점수 계산기'!$C$21+X$5*'점수 계산기'!$C$22+'점수 계산기'!$C$24,0))</f>
        <v>78</v>
      </c>
      <c r="Y77" s="269">
        <f>IF(OR($B77-Y$5&gt;76, $B77-Y$5=75, $B77-Y$5=1, $B77-Y$5&lt;0),"",ROUND(($B77-Y$5)*'점수 계산기'!$C$21+Y$5*'점수 계산기'!$C$22+'점수 계산기'!$C$24,0))</f>
        <v>78</v>
      </c>
      <c r="Z77" s="184"/>
      <c r="AA77" s="208"/>
    </row>
    <row r="78" spans="1:27" s="216" customFormat="1" ht="21" customHeight="1" x14ac:dyDescent="0.45">
      <c r="A78" s="208"/>
      <c r="B78" s="283">
        <v>28</v>
      </c>
      <c r="C78" s="271">
        <f>IF(OR($B78-C$5&gt;76, $B78-C$5=75, $B78-C$5=1, $B78-C$5&lt;0),"",ROUND(($B78-C$5)*'점수 계산기'!$C$21+C$5*'점수 계산기'!$C$22+'점수 계산기'!$C$24,0))</f>
        <v>70</v>
      </c>
      <c r="D78" s="271">
        <f>IF(OR($B78-D$5&gt;76, $B78-D$5=75, $B78-D$5=1, $B78-D$5&lt;0),"",ROUND(($B78-D$5)*'점수 계산기'!$C$21+D$5*'점수 계산기'!$C$22+'점수 계산기'!$C$24,0))</f>
        <v>71</v>
      </c>
      <c r="E78" s="271">
        <f>IF(OR($B78-E$5&gt;76, $B78-E$5=75, $B78-E$5=1, $B78-E$5&lt;0),"",ROUND(($B78-E$5)*'점수 계산기'!$C$21+E$5*'점수 계산기'!$C$22+'점수 계산기'!$C$24,0))</f>
        <v>71</v>
      </c>
      <c r="F78" s="271">
        <f>IF(OR($B78-F$5&gt;76, $B78-F$5=75, $B78-F$5=1, $B78-F$5&lt;0),"",ROUND(($B78-F$5)*'점수 계산기'!$C$21+F$5*'점수 계산기'!$C$22+'점수 계산기'!$C$24,0))</f>
        <v>72</v>
      </c>
      <c r="G78" s="271">
        <f>IF(OR($B78-G$5&gt;76, $B78-G$5=75, $B78-G$5=1, $B78-G$5&lt;0),"",ROUND(($B78-G$5)*'점수 계산기'!$C$21+G$5*'점수 계산기'!$C$22+'점수 계산기'!$C$24,0))</f>
        <v>72</v>
      </c>
      <c r="H78" s="271">
        <f>IF(OR($B78-H$5&gt;76, $B78-H$5=75, $B78-H$5=1, $B78-H$5&lt;0),"",ROUND(($B78-H$5)*'점수 계산기'!$C$21+H$5*'점수 계산기'!$C$22+'점수 계산기'!$C$24,0))</f>
        <v>72</v>
      </c>
      <c r="I78" s="271">
        <f>IF(OR($B78-I$5&gt;76, $B78-I$5=75, $B78-I$5=1, $B78-I$5&lt;0),"",ROUND(($B78-I$5)*'점수 계산기'!$C$21+I$5*'점수 계산기'!$C$22+'점수 계산기'!$C$24,0))</f>
        <v>72</v>
      </c>
      <c r="J78" s="271">
        <f>IF(OR($B78-J$5&gt;76, $B78-J$5=75, $B78-J$5=1, $B78-J$5&lt;0),"",ROUND(($B78-J$5)*'점수 계산기'!$C$21+J$5*'점수 계산기'!$C$22+'점수 계산기'!$C$24,0))</f>
        <v>73</v>
      </c>
      <c r="K78" s="271">
        <f>IF(OR($B78-K$5&gt;76, $B78-K$5=75, $B78-K$5=1, $B78-K$5&lt;0),"",ROUND(($B78-K$5)*'점수 계산기'!$C$21+K$5*'점수 계산기'!$C$22+'점수 계산기'!$C$24,0))</f>
        <v>73</v>
      </c>
      <c r="L78" s="271">
        <f>IF(OR($B78-L$5&gt;76, $B78-L$5=75, $B78-L$5=1, $B78-L$5&lt;0),"",ROUND(($B78-L$5)*'점수 계산기'!$C$21+L$5*'점수 계산기'!$C$22+'점수 계산기'!$C$24,0))</f>
        <v>73</v>
      </c>
      <c r="M78" s="271">
        <f>IF(OR($B78-M$5&gt;76, $B78-M$5=75, $B78-M$5=1, $B78-M$5&lt;0),"",ROUND(($B78-M$5)*'점수 계산기'!$C$21+M$5*'점수 계산기'!$C$22+'점수 계산기'!$C$24,0))</f>
        <v>74</v>
      </c>
      <c r="N78" s="271">
        <f>IF(OR($B78-N$5&gt;76, $B78-N$5=75, $B78-N$5=1, $B78-N$5&lt;0),"",ROUND(($B78-N$5)*'점수 계산기'!$C$21+N$5*'점수 계산기'!$C$22+'점수 계산기'!$C$24,0))</f>
        <v>74</v>
      </c>
      <c r="O78" s="271">
        <f>IF(OR($B78-O$5&gt;76, $B78-O$5=75, $B78-O$5=1, $B78-O$5&lt;0),"",ROUND(($B78-O$5)*'점수 계산기'!$C$21+O$5*'점수 계산기'!$C$22+'점수 계산기'!$C$24,0))</f>
        <v>74</v>
      </c>
      <c r="P78" s="271">
        <f>IF(OR($B78-P$5&gt;76, $B78-P$5=75, $B78-P$5=1, $B78-P$5&lt;0),"",ROUND(($B78-P$5)*'점수 계산기'!$C$21+P$5*'점수 계산기'!$C$22+'점수 계산기'!$C$24,0))</f>
        <v>75</v>
      </c>
      <c r="Q78" s="271">
        <f>IF(OR($B78-Q$5&gt;76, $B78-Q$5=75, $B78-Q$5=1, $B78-Q$5&lt;0),"",ROUND(($B78-Q$5)*'점수 계산기'!$C$21+Q$5*'점수 계산기'!$C$22+'점수 계산기'!$C$24,0))</f>
        <v>75</v>
      </c>
      <c r="R78" s="271">
        <f>IF(OR($B78-R$5&gt;76, $B78-R$5=75, $B78-R$5=1, $B78-R$5&lt;0),"",ROUND(($B78-R$5)*'점수 계산기'!$C$21+R$5*'점수 계산기'!$C$22+'점수 계산기'!$C$24,0))</f>
        <v>75</v>
      </c>
      <c r="S78" s="271">
        <f>IF(OR($B78-S$5&gt;76, $B78-S$5=75, $B78-S$5=1, $B78-S$5&lt;0),"",ROUND(($B78-S$5)*'점수 계산기'!$C$21+S$5*'점수 계산기'!$C$22+'점수 계산기'!$C$24,0))</f>
        <v>75</v>
      </c>
      <c r="T78" s="271">
        <f>IF(OR($B78-T$5&gt;76, $B78-T$5=75, $B78-T$5=1, $B78-T$5&lt;0),"",ROUND(($B78-T$5)*'점수 계산기'!$C$21+T$5*'점수 계산기'!$C$22+'점수 계산기'!$C$24,0))</f>
        <v>76</v>
      </c>
      <c r="U78" s="271">
        <f>IF(OR($B78-U$5&gt;76, $B78-U$5=75, $B78-U$5=1, $B78-U$5&lt;0),"",ROUND(($B78-U$5)*'점수 계산기'!$C$21+U$5*'점수 계산기'!$C$22+'점수 계산기'!$C$24,0))</f>
        <v>76</v>
      </c>
      <c r="V78" s="271">
        <f>IF(OR($B78-V$5&gt;76, $B78-V$5=75, $B78-V$5=1, $B78-V$5&lt;0),"",ROUND(($B78-V$5)*'점수 계산기'!$C$21+V$5*'점수 계산기'!$C$22+'점수 계산기'!$C$24,0))</f>
        <v>76</v>
      </c>
      <c r="W78" s="271">
        <f>IF(OR($B78-W$5&gt;76, $B78-W$5=75, $B78-W$5=1, $B78-W$5&lt;0),"",ROUND(($B78-W$5)*'점수 계산기'!$C$21+W$5*'점수 계산기'!$C$22+'점수 계산기'!$C$24,0))</f>
        <v>77</v>
      </c>
      <c r="X78" s="271">
        <f>IF(OR($B78-X$5&gt;76, $B78-X$5=75, $B78-X$5=1, $B78-X$5&lt;0),"",ROUND(($B78-X$5)*'점수 계산기'!$C$21+X$5*'점수 계산기'!$C$22+'점수 계산기'!$C$24,0))</f>
        <v>77</v>
      </c>
      <c r="Y78" s="272">
        <f>IF(OR($B78-Y$5&gt;76, $B78-Y$5=75, $B78-Y$5=1, $B78-Y$5&lt;0),"",ROUND(($B78-Y$5)*'점수 계산기'!$C$21+Y$5*'점수 계산기'!$C$22+'점수 계산기'!$C$24,0))</f>
        <v>77</v>
      </c>
      <c r="Z78" s="184"/>
      <c r="AA78" s="208"/>
    </row>
    <row r="79" spans="1:27" s="216" customFormat="1" ht="21" customHeight="1" x14ac:dyDescent="0.45">
      <c r="A79" s="208"/>
      <c r="B79" s="283">
        <v>27</v>
      </c>
      <c r="C79" s="271">
        <f>IF(OR($B79-C$5&gt;76, $B79-C$5=75, $B79-C$5=1, $B79-C$5&lt;0),"",ROUND(($B79-C$5)*'점수 계산기'!$C$21+C$5*'점수 계산기'!$C$22+'점수 계산기'!$C$24,0))</f>
        <v>69</v>
      </c>
      <c r="D79" s="271">
        <f>IF(OR($B79-D$5&gt;76, $B79-D$5=75, $B79-D$5=1, $B79-D$5&lt;0),"",ROUND(($B79-D$5)*'점수 계산기'!$C$21+D$5*'점수 계산기'!$C$22+'점수 계산기'!$C$24,0))</f>
        <v>70</v>
      </c>
      <c r="E79" s="271">
        <f>IF(OR($B79-E$5&gt;76, $B79-E$5=75, $B79-E$5=1, $B79-E$5&lt;0),"",ROUND(($B79-E$5)*'점수 계산기'!$C$21+E$5*'점수 계산기'!$C$22+'점수 계산기'!$C$24,0))</f>
        <v>70</v>
      </c>
      <c r="F79" s="271">
        <f>IF(OR($B79-F$5&gt;76, $B79-F$5=75, $B79-F$5=1, $B79-F$5&lt;0),"",ROUND(($B79-F$5)*'점수 계산기'!$C$21+F$5*'점수 계산기'!$C$22+'점수 계산기'!$C$24,0))</f>
        <v>71</v>
      </c>
      <c r="G79" s="271">
        <f>IF(OR($B79-G$5&gt;76, $B79-G$5=75, $B79-G$5=1, $B79-G$5&lt;0),"",ROUND(($B79-G$5)*'점수 계산기'!$C$21+G$5*'점수 계산기'!$C$22+'점수 계산기'!$C$24,0))</f>
        <v>71</v>
      </c>
      <c r="H79" s="271">
        <f>IF(OR($B79-H$5&gt;76, $B79-H$5=75, $B79-H$5=1, $B79-H$5&lt;0),"",ROUND(($B79-H$5)*'점수 계산기'!$C$21+H$5*'점수 계산기'!$C$22+'점수 계산기'!$C$24,0))</f>
        <v>71</v>
      </c>
      <c r="I79" s="271">
        <f>IF(OR($B79-I$5&gt;76, $B79-I$5=75, $B79-I$5=1, $B79-I$5&lt;0),"",ROUND(($B79-I$5)*'점수 계산기'!$C$21+I$5*'점수 계산기'!$C$22+'점수 계산기'!$C$24,0))</f>
        <v>71</v>
      </c>
      <c r="J79" s="271">
        <f>IF(OR($B79-J$5&gt;76, $B79-J$5=75, $B79-J$5=1, $B79-J$5&lt;0),"",ROUND(($B79-J$5)*'점수 계산기'!$C$21+J$5*'점수 계산기'!$C$22+'점수 계산기'!$C$24,0))</f>
        <v>72</v>
      </c>
      <c r="K79" s="271">
        <f>IF(OR($B79-K$5&gt;76, $B79-K$5=75, $B79-K$5=1, $B79-K$5&lt;0),"",ROUND(($B79-K$5)*'점수 계산기'!$C$21+K$5*'점수 계산기'!$C$22+'점수 계산기'!$C$24,0))</f>
        <v>72</v>
      </c>
      <c r="L79" s="271">
        <f>IF(OR($B79-L$5&gt;76, $B79-L$5=75, $B79-L$5=1, $B79-L$5&lt;0),"",ROUND(($B79-L$5)*'점수 계산기'!$C$21+L$5*'점수 계산기'!$C$22+'점수 계산기'!$C$24,0))</f>
        <v>72</v>
      </c>
      <c r="M79" s="271">
        <f>IF(OR($B79-M$5&gt;76, $B79-M$5=75, $B79-M$5=1, $B79-M$5&lt;0),"",ROUND(($B79-M$5)*'점수 계산기'!$C$21+M$5*'점수 계산기'!$C$22+'점수 계산기'!$C$24,0))</f>
        <v>73</v>
      </c>
      <c r="N79" s="271">
        <f>IF(OR($B79-N$5&gt;76, $B79-N$5=75, $B79-N$5=1, $B79-N$5&lt;0),"",ROUND(($B79-N$5)*'점수 계산기'!$C$21+N$5*'점수 계산기'!$C$22+'점수 계산기'!$C$24,0))</f>
        <v>73</v>
      </c>
      <c r="O79" s="271">
        <f>IF(OR($B79-O$5&gt;76, $B79-O$5=75, $B79-O$5=1, $B79-O$5&lt;0),"",ROUND(($B79-O$5)*'점수 계산기'!$C$21+O$5*'점수 계산기'!$C$22+'점수 계산기'!$C$24,0))</f>
        <v>73</v>
      </c>
      <c r="P79" s="271">
        <f>IF(OR($B79-P$5&gt;76, $B79-P$5=75, $B79-P$5=1, $B79-P$5&lt;0),"",ROUND(($B79-P$5)*'점수 계산기'!$C$21+P$5*'점수 계산기'!$C$22+'점수 계산기'!$C$24,0))</f>
        <v>73</v>
      </c>
      <c r="Q79" s="271">
        <f>IF(OR($B79-Q$5&gt;76, $B79-Q$5=75, $B79-Q$5=1, $B79-Q$5&lt;0),"",ROUND(($B79-Q$5)*'점수 계산기'!$C$21+Q$5*'점수 계산기'!$C$22+'점수 계산기'!$C$24,0))</f>
        <v>74</v>
      </c>
      <c r="R79" s="271">
        <f>IF(OR($B79-R$5&gt;76, $B79-R$5=75, $B79-R$5=1, $B79-R$5&lt;0),"",ROUND(($B79-R$5)*'점수 계산기'!$C$21+R$5*'점수 계산기'!$C$22+'점수 계산기'!$C$24,0))</f>
        <v>74</v>
      </c>
      <c r="S79" s="271">
        <f>IF(OR($B79-S$5&gt;76, $B79-S$5=75, $B79-S$5=1, $B79-S$5&lt;0),"",ROUND(($B79-S$5)*'점수 계산기'!$C$21+S$5*'점수 계산기'!$C$22+'점수 계산기'!$C$24,0))</f>
        <v>74</v>
      </c>
      <c r="T79" s="271">
        <f>IF(OR($B79-T$5&gt;76, $B79-T$5=75, $B79-T$5=1, $B79-T$5&lt;0),"",ROUND(($B79-T$5)*'점수 계산기'!$C$21+T$5*'점수 계산기'!$C$22+'점수 계산기'!$C$24,0))</f>
        <v>75</v>
      </c>
      <c r="U79" s="271">
        <f>IF(OR($B79-U$5&gt;76, $B79-U$5=75, $B79-U$5=1, $B79-U$5&lt;0),"",ROUND(($B79-U$5)*'점수 계산기'!$C$21+U$5*'점수 계산기'!$C$22+'점수 계산기'!$C$24,0))</f>
        <v>75</v>
      </c>
      <c r="V79" s="271">
        <f>IF(OR($B79-V$5&gt;76, $B79-V$5=75, $B79-V$5=1, $B79-V$5&lt;0),"",ROUND(($B79-V$5)*'점수 계산기'!$C$21+V$5*'점수 계산기'!$C$22+'점수 계산기'!$C$24,0))</f>
        <v>75</v>
      </c>
      <c r="W79" s="271">
        <f>IF(OR($B79-W$5&gt;76, $B79-W$5=75, $B79-W$5=1, $B79-W$5&lt;0),"",ROUND(($B79-W$5)*'점수 계산기'!$C$21+W$5*'점수 계산기'!$C$22+'점수 계산기'!$C$24,0))</f>
        <v>75</v>
      </c>
      <c r="X79" s="271">
        <f>IF(OR($B79-X$5&gt;76, $B79-X$5=75, $B79-X$5=1, $B79-X$5&lt;0),"",ROUND(($B79-X$5)*'점수 계산기'!$C$21+X$5*'점수 계산기'!$C$22+'점수 계산기'!$C$24,0))</f>
        <v>76</v>
      </c>
      <c r="Y79" s="272">
        <f>IF(OR($B79-Y$5&gt;76, $B79-Y$5=75, $B79-Y$5=1, $B79-Y$5&lt;0),"",ROUND(($B79-Y$5)*'점수 계산기'!$C$21+Y$5*'점수 계산기'!$C$22+'점수 계산기'!$C$24,0))</f>
        <v>76</v>
      </c>
      <c r="Z79" s="184"/>
      <c r="AA79" s="208"/>
    </row>
    <row r="80" spans="1:27" s="216" customFormat="1" ht="21" customHeight="1" x14ac:dyDescent="0.45">
      <c r="A80" s="208"/>
      <c r="B80" s="283">
        <v>26</v>
      </c>
      <c r="C80" s="271">
        <f>IF(OR($B80-C$5&gt;76, $B80-C$5=75, $B80-C$5=1, $B80-C$5&lt;0),"",ROUND(($B80-C$5)*'점수 계산기'!$C$21+C$5*'점수 계산기'!$C$22+'점수 계산기'!$C$24,0))</f>
        <v>68</v>
      </c>
      <c r="D80" s="271">
        <f>IF(OR($B80-D$5&gt;76, $B80-D$5=75, $B80-D$5=1, $B80-D$5&lt;0),"",ROUND(($B80-D$5)*'점수 계산기'!$C$21+D$5*'점수 계산기'!$C$22+'점수 계산기'!$C$24,0))</f>
        <v>69</v>
      </c>
      <c r="E80" s="271">
        <f>IF(OR($B80-E$5&gt;76, $B80-E$5=75, $B80-E$5=1, $B80-E$5&lt;0),"",ROUND(($B80-E$5)*'점수 계산기'!$C$21+E$5*'점수 계산기'!$C$22+'점수 계산기'!$C$24,0))</f>
        <v>69</v>
      </c>
      <c r="F80" s="271">
        <f>IF(OR($B80-F$5&gt;76, $B80-F$5=75, $B80-F$5=1, $B80-F$5&lt;0),"",ROUND(($B80-F$5)*'점수 계산기'!$C$21+F$5*'점수 계산기'!$C$22+'점수 계산기'!$C$24,0))</f>
        <v>70</v>
      </c>
      <c r="G80" s="271">
        <f>IF(OR($B80-G$5&gt;76, $B80-G$5=75, $B80-G$5=1, $B80-G$5&lt;0),"",ROUND(($B80-G$5)*'점수 계산기'!$C$21+G$5*'점수 계산기'!$C$22+'점수 계산기'!$C$24,0))</f>
        <v>70</v>
      </c>
      <c r="H80" s="271">
        <f>IF(OR($B80-H$5&gt;76, $B80-H$5=75, $B80-H$5=1, $B80-H$5&lt;0),"",ROUND(($B80-H$5)*'점수 계산기'!$C$21+H$5*'점수 계산기'!$C$22+'점수 계산기'!$C$24,0))</f>
        <v>70</v>
      </c>
      <c r="I80" s="271">
        <f>IF(OR($B80-I$5&gt;76, $B80-I$5=75, $B80-I$5=1, $B80-I$5&lt;0),"",ROUND(($B80-I$5)*'점수 계산기'!$C$21+I$5*'점수 계산기'!$C$22+'점수 계산기'!$C$24,0))</f>
        <v>70</v>
      </c>
      <c r="J80" s="271">
        <f>IF(OR($B80-J$5&gt;76, $B80-J$5=75, $B80-J$5=1, $B80-J$5&lt;0),"",ROUND(($B80-J$5)*'점수 계산기'!$C$21+J$5*'점수 계산기'!$C$22+'점수 계산기'!$C$24,0))</f>
        <v>71</v>
      </c>
      <c r="K80" s="271">
        <f>IF(OR($B80-K$5&gt;76, $B80-K$5=75, $B80-K$5=1, $B80-K$5&lt;0),"",ROUND(($B80-K$5)*'점수 계산기'!$C$21+K$5*'점수 계산기'!$C$22+'점수 계산기'!$C$24,0))</f>
        <v>71</v>
      </c>
      <c r="L80" s="271">
        <f>IF(OR($B80-L$5&gt;76, $B80-L$5=75, $B80-L$5=1, $B80-L$5&lt;0),"",ROUND(($B80-L$5)*'점수 계산기'!$C$21+L$5*'점수 계산기'!$C$22+'점수 계산기'!$C$24,0))</f>
        <v>71</v>
      </c>
      <c r="M80" s="271">
        <f>IF(OR($B80-M$5&gt;76, $B80-M$5=75, $B80-M$5=1, $B80-M$5&lt;0),"",ROUND(($B80-M$5)*'점수 계산기'!$C$21+M$5*'점수 계산기'!$C$22+'점수 계산기'!$C$24,0))</f>
        <v>72</v>
      </c>
      <c r="N80" s="271">
        <f>IF(OR($B80-N$5&gt;76, $B80-N$5=75, $B80-N$5=1, $B80-N$5&lt;0),"",ROUND(($B80-N$5)*'점수 계산기'!$C$21+N$5*'점수 계산기'!$C$22+'점수 계산기'!$C$24,0))</f>
        <v>72</v>
      </c>
      <c r="O80" s="271">
        <f>IF(OR($B80-O$5&gt;76, $B80-O$5=75, $B80-O$5=1, $B80-O$5&lt;0),"",ROUND(($B80-O$5)*'점수 계산기'!$C$21+O$5*'점수 계산기'!$C$22+'점수 계산기'!$C$24,0))</f>
        <v>72</v>
      </c>
      <c r="P80" s="271">
        <f>IF(OR($B80-P$5&gt;76, $B80-P$5=75, $B80-P$5=1, $B80-P$5&lt;0),"",ROUND(($B80-P$5)*'점수 계산기'!$C$21+P$5*'점수 계산기'!$C$22+'점수 계산기'!$C$24,0))</f>
        <v>72</v>
      </c>
      <c r="Q80" s="271">
        <f>IF(OR($B80-Q$5&gt;76, $B80-Q$5=75, $B80-Q$5=1, $B80-Q$5&lt;0),"",ROUND(($B80-Q$5)*'점수 계산기'!$C$21+Q$5*'점수 계산기'!$C$22+'점수 계산기'!$C$24,0))</f>
        <v>73</v>
      </c>
      <c r="R80" s="271">
        <f>IF(OR($B80-R$5&gt;76, $B80-R$5=75, $B80-R$5=1, $B80-R$5&lt;0),"",ROUND(($B80-R$5)*'점수 계산기'!$C$21+R$5*'점수 계산기'!$C$22+'점수 계산기'!$C$24,0))</f>
        <v>73</v>
      </c>
      <c r="S80" s="271">
        <f>IF(OR($B80-S$5&gt;76, $B80-S$5=75, $B80-S$5=1, $B80-S$5&lt;0),"",ROUND(($B80-S$5)*'점수 계산기'!$C$21+S$5*'점수 계산기'!$C$22+'점수 계산기'!$C$24,0))</f>
        <v>73</v>
      </c>
      <c r="T80" s="271">
        <f>IF(OR($B80-T$5&gt;76, $B80-T$5=75, $B80-T$5=1, $B80-T$5&lt;0),"",ROUND(($B80-T$5)*'점수 계산기'!$C$21+T$5*'점수 계산기'!$C$22+'점수 계산기'!$C$24,0))</f>
        <v>74</v>
      </c>
      <c r="U80" s="271">
        <f>IF(OR($B80-U$5&gt;76, $B80-U$5=75, $B80-U$5=1, $B80-U$5&lt;0),"",ROUND(($B80-U$5)*'점수 계산기'!$C$21+U$5*'점수 계산기'!$C$22+'점수 계산기'!$C$24,0))</f>
        <v>74</v>
      </c>
      <c r="V80" s="271">
        <f>IF(OR($B80-V$5&gt;76, $B80-V$5=75, $B80-V$5=1, $B80-V$5&lt;0),"",ROUND(($B80-V$5)*'점수 계산기'!$C$21+V$5*'점수 계산기'!$C$22+'점수 계산기'!$C$24,0))</f>
        <v>74</v>
      </c>
      <c r="W80" s="271">
        <f>IF(OR($B80-W$5&gt;76, $B80-W$5=75, $B80-W$5=1, $B80-W$5&lt;0),"",ROUND(($B80-W$5)*'점수 계산기'!$C$21+W$5*'점수 계산기'!$C$22+'점수 계산기'!$C$24,0))</f>
        <v>74</v>
      </c>
      <c r="X80" s="271">
        <f>IF(OR($B80-X$5&gt;76, $B80-X$5=75, $B80-X$5=1, $B80-X$5&lt;0),"",ROUND(($B80-X$5)*'점수 계산기'!$C$21+X$5*'점수 계산기'!$C$22+'점수 계산기'!$C$24,0))</f>
        <v>75</v>
      </c>
      <c r="Y80" s="272">
        <f>IF(OR($B80-Y$5&gt;76, $B80-Y$5=75, $B80-Y$5=1, $B80-Y$5&lt;0),"",ROUND(($B80-Y$5)*'점수 계산기'!$C$21+Y$5*'점수 계산기'!$C$22+'점수 계산기'!$C$24,0))</f>
        <v>75</v>
      </c>
      <c r="Z80" s="184"/>
      <c r="AA80" s="208"/>
    </row>
    <row r="81" spans="1:27" s="216" customFormat="1" ht="21" customHeight="1" x14ac:dyDescent="0.45">
      <c r="A81" s="208"/>
      <c r="B81" s="283">
        <v>25</v>
      </c>
      <c r="C81" s="271" t="str">
        <f>IF(OR($B81-C$5&gt;76, $B81-C$5=75, $B81-C$5=1, $B81-C$5&lt;0),"",ROUND(($B81-C$5)*'점수 계산기'!$C$21+C$5*'점수 계산기'!$C$22+'점수 계산기'!$C$24,0))</f>
        <v/>
      </c>
      <c r="D81" s="271">
        <f>IF(OR($B81-D$5&gt;76, $B81-D$5=75, $B81-D$5=1, $B81-D$5&lt;0),"",ROUND(($B81-D$5)*'점수 계산기'!$C$21+D$5*'점수 계산기'!$C$22+'점수 계산기'!$C$24,0))</f>
        <v>68</v>
      </c>
      <c r="E81" s="271">
        <f>IF(OR($B81-E$5&gt;76, $B81-E$5=75, $B81-E$5=1, $B81-E$5&lt;0),"",ROUND(($B81-E$5)*'점수 계산기'!$C$21+E$5*'점수 계산기'!$C$22+'점수 계산기'!$C$24,0))</f>
        <v>68</v>
      </c>
      <c r="F81" s="271">
        <f>IF(OR($B81-F$5&gt;76, $B81-F$5=75, $B81-F$5=1, $B81-F$5&lt;0),"",ROUND(($B81-F$5)*'점수 계산기'!$C$21+F$5*'점수 계산기'!$C$22+'점수 계산기'!$C$24,0))</f>
        <v>68</v>
      </c>
      <c r="G81" s="271">
        <f>IF(OR($B81-G$5&gt;76, $B81-G$5=75, $B81-G$5=1, $B81-G$5&lt;0),"",ROUND(($B81-G$5)*'점수 계산기'!$C$21+G$5*'점수 계산기'!$C$22+'점수 계산기'!$C$24,0))</f>
        <v>69</v>
      </c>
      <c r="H81" s="271">
        <f>IF(OR($B81-H$5&gt;76, $B81-H$5=75, $B81-H$5=1, $B81-H$5&lt;0),"",ROUND(($B81-H$5)*'점수 계산기'!$C$21+H$5*'점수 계산기'!$C$22+'점수 계산기'!$C$24,0))</f>
        <v>69</v>
      </c>
      <c r="I81" s="271">
        <f>IF(OR($B81-I$5&gt;76, $B81-I$5=75, $B81-I$5=1, $B81-I$5&lt;0),"",ROUND(($B81-I$5)*'점수 계산기'!$C$21+I$5*'점수 계산기'!$C$22+'점수 계산기'!$C$24,0))</f>
        <v>69</v>
      </c>
      <c r="J81" s="271">
        <f>IF(OR($B81-J$5&gt;76, $B81-J$5=75, $B81-J$5=1, $B81-J$5&lt;0),"",ROUND(($B81-J$5)*'점수 계산기'!$C$21+J$5*'점수 계산기'!$C$22+'점수 계산기'!$C$24,0))</f>
        <v>70</v>
      </c>
      <c r="K81" s="271">
        <f>IF(OR($B81-K$5&gt;76, $B81-K$5=75, $B81-K$5=1, $B81-K$5&lt;0),"",ROUND(($B81-K$5)*'점수 계산기'!$C$21+K$5*'점수 계산기'!$C$22+'점수 계산기'!$C$24,0))</f>
        <v>70</v>
      </c>
      <c r="L81" s="271">
        <f>IF(OR($B81-L$5&gt;76, $B81-L$5=75, $B81-L$5=1, $B81-L$5&lt;0),"",ROUND(($B81-L$5)*'점수 계산기'!$C$21+L$5*'점수 계산기'!$C$22+'점수 계산기'!$C$24,0))</f>
        <v>70</v>
      </c>
      <c r="M81" s="271">
        <f>IF(OR($B81-M$5&gt;76, $B81-M$5=75, $B81-M$5=1, $B81-M$5&lt;0),"",ROUND(($B81-M$5)*'점수 계산기'!$C$21+M$5*'점수 계산기'!$C$22+'점수 계산기'!$C$24,0))</f>
        <v>71</v>
      </c>
      <c r="N81" s="271">
        <f>IF(OR($B81-N$5&gt;76, $B81-N$5=75, $B81-N$5=1, $B81-N$5&lt;0),"",ROUND(($B81-N$5)*'점수 계산기'!$C$21+N$5*'점수 계산기'!$C$22+'점수 계산기'!$C$24,0))</f>
        <v>71</v>
      </c>
      <c r="O81" s="271">
        <f>IF(OR($B81-O$5&gt;76, $B81-O$5=75, $B81-O$5=1, $B81-O$5&lt;0),"",ROUND(($B81-O$5)*'점수 계산기'!$C$21+O$5*'점수 계산기'!$C$22+'점수 계산기'!$C$24,0))</f>
        <v>71</v>
      </c>
      <c r="P81" s="271">
        <f>IF(OR($B81-P$5&gt;76, $B81-P$5=75, $B81-P$5=1, $B81-P$5&lt;0),"",ROUND(($B81-P$5)*'점수 계산기'!$C$21+P$5*'점수 계산기'!$C$22+'점수 계산기'!$C$24,0))</f>
        <v>71</v>
      </c>
      <c r="Q81" s="271">
        <f>IF(OR($B81-Q$5&gt;76, $B81-Q$5=75, $B81-Q$5=1, $B81-Q$5&lt;0),"",ROUND(($B81-Q$5)*'점수 계산기'!$C$21+Q$5*'점수 계산기'!$C$22+'점수 계산기'!$C$24,0))</f>
        <v>72</v>
      </c>
      <c r="R81" s="271">
        <f>IF(OR($B81-R$5&gt;76, $B81-R$5=75, $B81-R$5=1, $B81-R$5&lt;0),"",ROUND(($B81-R$5)*'점수 계산기'!$C$21+R$5*'점수 계산기'!$C$22+'점수 계산기'!$C$24,0))</f>
        <v>72</v>
      </c>
      <c r="S81" s="271">
        <f>IF(OR($B81-S$5&gt;76, $B81-S$5=75, $B81-S$5=1, $B81-S$5&lt;0),"",ROUND(($B81-S$5)*'점수 계산기'!$C$21+S$5*'점수 계산기'!$C$22+'점수 계산기'!$C$24,0))</f>
        <v>72</v>
      </c>
      <c r="T81" s="271">
        <f>IF(OR($B81-T$5&gt;76, $B81-T$5=75, $B81-T$5=1, $B81-T$5&lt;0),"",ROUND(($B81-T$5)*'점수 계산기'!$C$21+T$5*'점수 계산기'!$C$22+'점수 계산기'!$C$24,0))</f>
        <v>73</v>
      </c>
      <c r="U81" s="271">
        <f>IF(OR($B81-U$5&gt;76, $B81-U$5=75, $B81-U$5=1, $B81-U$5&lt;0),"",ROUND(($B81-U$5)*'점수 계산기'!$C$21+U$5*'점수 계산기'!$C$22+'점수 계산기'!$C$24,0))</f>
        <v>73</v>
      </c>
      <c r="V81" s="271">
        <f>IF(OR($B81-V$5&gt;76, $B81-V$5=75, $B81-V$5=1, $B81-V$5&lt;0),"",ROUND(($B81-V$5)*'점수 계산기'!$C$21+V$5*'점수 계산기'!$C$22+'점수 계산기'!$C$24,0))</f>
        <v>73</v>
      </c>
      <c r="W81" s="271">
        <f>IF(OR($B81-W$5&gt;76, $B81-W$5=75, $B81-W$5=1, $B81-W$5&lt;0),"",ROUND(($B81-W$5)*'점수 계산기'!$C$21+W$5*'점수 계산기'!$C$22+'점수 계산기'!$C$24,0))</f>
        <v>73</v>
      </c>
      <c r="X81" s="271">
        <f>IF(OR($B81-X$5&gt;76, $B81-X$5=75, $B81-X$5=1, $B81-X$5&lt;0),"",ROUND(($B81-X$5)*'점수 계산기'!$C$21+X$5*'점수 계산기'!$C$22+'점수 계산기'!$C$24,0))</f>
        <v>74</v>
      </c>
      <c r="Y81" s="272">
        <f>IF(OR($B81-Y$5&gt;76, $B81-Y$5=75, $B81-Y$5=1, $B81-Y$5&lt;0),"",ROUND(($B81-Y$5)*'점수 계산기'!$C$21+Y$5*'점수 계산기'!$C$22+'점수 계산기'!$C$24,0))</f>
        <v>74</v>
      </c>
      <c r="Z81" s="184"/>
      <c r="AA81" s="208"/>
    </row>
    <row r="82" spans="1:27" s="216" customFormat="1" ht="21" customHeight="1" x14ac:dyDescent="0.45">
      <c r="A82" s="208"/>
      <c r="B82" s="284">
        <v>24</v>
      </c>
      <c r="C82" s="274">
        <f>IF(OR($B82-C$5&gt;76, $B82-C$5=75, $B82-C$5=1, $B82-C$5&lt;0),"",ROUND(($B82-C$5)*'점수 계산기'!$C$21+C$5*'점수 계산기'!$C$22+'점수 계산기'!$C$24,0))</f>
        <v>66</v>
      </c>
      <c r="D82" s="274">
        <f>IF(OR($B82-D$5&gt;76, $B82-D$5=75, $B82-D$5=1, $B82-D$5&lt;0),"",ROUND(($B82-D$5)*'점수 계산기'!$C$21+D$5*'점수 계산기'!$C$22+'점수 계산기'!$C$24,0))</f>
        <v>67</v>
      </c>
      <c r="E82" s="274">
        <f>IF(OR($B82-E$5&gt;76, $B82-E$5=75, $B82-E$5=1, $B82-E$5&lt;0),"",ROUND(($B82-E$5)*'점수 계산기'!$C$21+E$5*'점수 계산기'!$C$22+'점수 계산기'!$C$24,0))</f>
        <v>67</v>
      </c>
      <c r="F82" s="274">
        <f>IF(OR($B82-F$5&gt;76, $B82-F$5=75, $B82-F$5=1, $B82-F$5&lt;0),"",ROUND(($B82-F$5)*'점수 계산기'!$C$21+F$5*'점수 계산기'!$C$22+'점수 계산기'!$C$24,0))</f>
        <v>67</v>
      </c>
      <c r="G82" s="274">
        <f>IF(OR($B82-G$5&gt;76, $B82-G$5=75, $B82-G$5=1, $B82-G$5&lt;0),"",ROUND(($B82-G$5)*'점수 계산기'!$C$21+G$5*'점수 계산기'!$C$22+'점수 계산기'!$C$24,0))</f>
        <v>68</v>
      </c>
      <c r="H82" s="274">
        <f>IF(OR($B82-H$5&gt;76, $B82-H$5=75, $B82-H$5=1, $B82-H$5&lt;0),"",ROUND(($B82-H$5)*'점수 계산기'!$C$21+H$5*'점수 계산기'!$C$22+'점수 계산기'!$C$24,0))</f>
        <v>68</v>
      </c>
      <c r="I82" s="274">
        <f>IF(OR($B82-I$5&gt;76, $B82-I$5=75, $B82-I$5=1, $B82-I$5&lt;0),"",ROUND(($B82-I$5)*'점수 계산기'!$C$21+I$5*'점수 계산기'!$C$22+'점수 계산기'!$C$24,0))</f>
        <v>68</v>
      </c>
      <c r="J82" s="274">
        <f>IF(OR($B82-J$5&gt;76, $B82-J$5=75, $B82-J$5=1, $B82-J$5&lt;0),"",ROUND(($B82-J$5)*'점수 계산기'!$C$21+J$5*'점수 계산기'!$C$22+'점수 계산기'!$C$24,0))</f>
        <v>69</v>
      </c>
      <c r="K82" s="274">
        <f>IF(OR($B82-K$5&gt;76, $B82-K$5=75, $B82-K$5=1, $B82-K$5&lt;0),"",ROUND(($B82-K$5)*'점수 계산기'!$C$21+K$5*'점수 계산기'!$C$22+'점수 계산기'!$C$24,0))</f>
        <v>69</v>
      </c>
      <c r="L82" s="274">
        <f>IF(OR($B82-L$5&gt;76, $B82-L$5=75, $B82-L$5=1, $B82-L$5&lt;0),"",ROUND(($B82-L$5)*'점수 계산기'!$C$21+L$5*'점수 계산기'!$C$22+'점수 계산기'!$C$24,0))</f>
        <v>69</v>
      </c>
      <c r="M82" s="274">
        <f>IF(OR($B82-M$5&gt;76, $B82-M$5=75, $B82-M$5=1, $B82-M$5&lt;0),"",ROUND(($B82-M$5)*'점수 계산기'!$C$21+M$5*'점수 계산기'!$C$22+'점수 계산기'!$C$24,0))</f>
        <v>69</v>
      </c>
      <c r="N82" s="274">
        <f>IF(OR($B82-N$5&gt;76, $B82-N$5=75, $B82-N$5=1, $B82-N$5&lt;0),"",ROUND(($B82-N$5)*'점수 계산기'!$C$21+N$5*'점수 계산기'!$C$22+'점수 계산기'!$C$24,0))</f>
        <v>70</v>
      </c>
      <c r="O82" s="274">
        <f>IF(OR($B82-O$5&gt;76, $B82-O$5=75, $B82-O$5=1, $B82-O$5&lt;0),"",ROUND(($B82-O$5)*'점수 계산기'!$C$21+O$5*'점수 계산기'!$C$22+'점수 계산기'!$C$24,0))</f>
        <v>70</v>
      </c>
      <c r="P82" s="274">
        <f>IF(OR($B82-P$5&gt;76, $B82-P$5=75, $B82-P$5=1, $B82-P$5&lt;0),"",ROUND(($B82-P$5)*'점수 계산기'!$C$21+P$5*'점수 계산기'!$C$22+'점수 계산기'!$C$24,0))</f>
        <v>70</v>
      </c>
      <c r="Q82" s="274">
        <f>IF(OR($B82-Q$5&gt;76, $B82-Q$5=75, $B82-Q$5=1, $B82-Q$5&lt;0),"",ROUND(($B82-Q$5)*'점수 계산기'!$C$21+Q$5*'점수 계산기'!$C$22+'점수 계산기'!$C$24,0))</f>
        <v>71</v>
      </c>
      <c r="R82" s="274">
        <f>IF(OR($B82-R$5&gt;76, $B82-R$5=75, $B82-R$5=1, $B82-R$5&lt;0),"",ROUND(($B82-R$5)*'점수 계산기'!$C$21+R$5*'점수 계산기'!$C$22+'점수 계산기'!$C$24,0))</f>
        <v>71</v>
      </c>
      <c r="S82" s="274">
        <f>IF(OR($B82-S$5&gt;76, $B82-S$5=75, $B82-S$5=1, $B82-S$5&lt;0),"",ROUND(($B82-S$5)*'점수 계산기'!$C$21+S$5*'점수 계산기'!$C$22+'점수 계산기'!$C$24,0))</f>
        <v>71</v>
      </c>
      <c r="T82" s="274">
        <f>IF(OR($B82-T$5&gt;76, $B82-T$5=75, $B82-T$5=1, $B82-T$5&lt;0),"",ROUND(($B82-T$5)*'점수 계산기'!$C$21+T$5*'점수 계산기'!$C$22+'점수 계산기'!$C$24,0))</f>
        <v>72</v>
      </c>
      <c r="U82" s="274">
        <f>IF(OR($B82-U$5&gt;76, $B82-U$5=75, $B82-U$5=1, $B82-U$5&lt;0),"",ROUND(($B82-U$5)*'점수 계산기'!$C$21+U$5*'점수 계산기'!$C$22+'점수 계산기'!$C$24,0))</f>
        <v>72</v>
      </c>
      <c r="V82" s="274">
        <f>IF(OR($B82-V$5&gt;76, $B82-V$5=75, $B82-V$5=1, $B82-V$5&lt;0),"",ROUND(($B82-V$5)*'점수 계산기'!$C$21+V$5*'점수 계산기'!$C$22+'점수 계산기'!$C$24,0))</f>
        <v>72</v>
      </c>
      <c r="W82" s="274">
        <f>IF(OR($B82-W$5&gt;76, $B82-W$5=75, $B82-W$5=1, $B82-W$5&lt;0),"",ROUND(($B82-W$5)*'점수 계산기'!$C$21+W$5*'점수 계산기'!$C$22+'점수 계산기'!$C$24,0))</f>
        <v>72</v>
      </c>
      <c r="X82" s="274">
        <f>IF(OR($B82-X$5&gt;76, $B82-X$5=75, $B82-X$5=1, $B82-X$5&lt;0),"",ROUND(($B82-X$5)*'점수 계산기'!$C$21+X$5*'점수 계산기'!$C$22+'점수 계산기'!$C$24,0))</f>
        <v>73</v>
      </c>
      <c r="Y82" s="275">
        <f>IF(OR($B82-Y$5&gt;76, $B82-Y$5=75, $B82-Y$5=1, $B82-Y$5&lt;0),"",ROUND(($B82-Y$5)*'점수 계산기'!$C$21+Y$5*'점수 계산기'!$C$22+'점수 계산기'!$C$24,0))</f>
        <v>73</v>
      </c>
      <c r="Z82" s="184"/>
      <c r="AA82" s="208"/>
    </row>
    <row r="83" spans="1:27" s="216" customFormat="1" ht="21" customHeight="1" x14ac:dyDescent="0.45">
      <c r="A83" s="208"/>
      <c r="B83" s="284">
        <v>23</v>
      </c>
      <c r="C83" s="274" t="str">
        <f>IF(OR($B83-C$5&gt;76, $B83-C$5=75, $B83-C$5=1, $B83-C$5&lt;0),"",ROUND(($B83-C$5)*'점수 계산기'!$C$21+C$5*'점수 계산기'!$C$22+'점수 계산기'!$C$24,0))</f>
        <v/>
      </c>
      <c r="D83" s="274" t="str">
        <f>IF(OR($B83-D$5&gt;76, $B83-D$5=75, $B83-D$5=1, $B83-D$5&lt;0),"",ROUND(($B83-D$5)*'점수 계산기'!$C$21+D$5*'점수 계산기'!$C$22+'점수 계산기'!$C$24,0))</f>
        <v/>
      </c>
      <c r="E83" s="274">
        <f>IF(OR($B83-E$5&gt;76, $B83-E$5=75, $B83-E$5=1, $B83-E$5&lt;0),"",ROUND(($B83-E$5)*'점수 계산기'!$C$21+E$5*'점수 계산기'!$C$22+'점수 계산기'!$C$24,0))</f>
        <v>66</v>
      </c>
      <c r="F83" s="274">
        <f>IF(OR($B83-F$5&gt;76, $B83-F$5=75, $B83-F$5=1, $B83-F$5&lt;0),"",ROUND(($B83-F$5)*'점수 계산기'!$C$21+F$5*'점수 계산기'!$C$22+'점수 계산기'!$C$24,0))</f>
        <v>66</v>
      </c>
      <c r="G83" s="274">
        <f>IF(OR($B83-G$5&gt;76, $B83-G$5=75, $B83-G$5=1, $B83-G$5&lt;0),"",ROUND(($B83-G$5)*'점수 계산기'!$C$21+G$5*'점수 계산기'!$C$22+'점수 계산기'!$C$24,0))</f>
        <v>67</v>
      </c>
      <c r="H83" s="274">
        <f>IF(OR($B83-H$5&gt;76, $B83-H$5=75, $B83-H$5=1, $B83-H$5&lt;0),"",ROUND(($B83-H$5)*'점수 계산기'!$C$21+H$5*'점수 계산기'!$C$22+'점수 계산기'!$C$24,0))</f>
        <v>67</v>
      </c>
      <c r="I83" s="274">
        <f>IF(OR($B83-I$5&gt;76, $B83-I$5=75, $B83-I$5=1, $B83-I$5&lt;0),"",ROUND(($B83-I$5)*'점수 계산기'!$C$21+I$5*'점수 계산기'!$C$22+'점수 계산기'!$C$24,0))</f>
        <v>67</v>
      </c>
      <c r="J83" s="274">
        <f>IF(OR($B83-J$5&gt;76, $B83-J$5=75, $B83-J$5=1, $B83-J$5&lt;0),"",ROUND(($B83-J$5)*'점수 계산기'!$C$21+J$5*'점수 계산기'!$C$22+'점수 계산기'!$C$24,0))</f>
        <v>68</v>
      </c>
      <c r="K83" s="274">
        <f>IF(OR($B83-K$5&gt;76, $B83-K$5=75, $B83-K$5=1, $B83-K$5&lt;0),"",ROUND(($B83-K$5)*'점수 계산기'!$C$21+K$5*'점수 계산기'!$C$22+'점수 계산기'!$C$24,0))</f>
        <v>68</v>
      </c>
      <c r="L83" s="274">
        <f>IF(OR($B83-L$5&gt;76, $B83-L$5=75, $B83-L$5=1, $B83-L$5&lt;0),"",ROUND(($B83-L$5)*'점수 계산기'!$C$21+L$5*'점수 계산기'!$C$22+'점수 계산기'!$C$24,0))</f>
        <v>68</v>
      </c>
      <c r="M83" s="274">
        <f>IF(OR($B83-M$5&gt;76, $B83-M$5=75, $B83-M$5=1, $B83-M$5&lt;0),"",ROUND(($B83-M$5)*'점수 계산기'!$C$21+M$5*'점수 계산기'!$C$22+'점수 계산기'!$C$24,0))</f>
        <v>68</v>
      </c>
      <c r="N83" s="274">
        <f>IF(OR($B83-N$5&gt;76, $B83-N$5=75, $B83-N$5=1, $B83-N$5&lt;0),"",ROUND(($B83-N$5)*'점수 계산기'!$C$21+N$5*'점수 계산기'!$C$22+'점수 계산기'!$C$24,0))</f>
        <v>69</v>
      </c>
      <c r="O83" s="274">
        <f>IF(OR($B83-O$5&gt;76, $B83-O$5=75, $B83-O$5=1, $B83-O$5&lt;0),"",ROUND(($B83-O$5)*'점수 계산기'!$C$21+O$5*'점수 계산기'!$C$22+'점수 계산기'!$C$24,0))</f>
        <v>69</v>
      </c>
      <c r="P83" s="274">
        <f>IF(OR($B83-P$5&gt;76, $B83-P$5=75, $B83-P$5=1, $B83-P$5&lt;0),"",ROUND(($B83-P$5)*'점수 계산기'!$C$21+P$5*'점수 계산기'!$C$22+'점수 계산기'!$C$24,0))</f>
        <v>69</v>
      </c>
      <c r="Q83" s="274">
        <f>IF(OR($B83-Q$5&gt;76, $B83-Q$5=75, $B83-Q$5=1, $B83-Q$5&lt;0),"",ROUND(($B83-Q$5)*'점수 계산기'!$C$21+Q$5*'점수 계산기'!$C$22+'점수 계산기'!$C$24,0))</f>
        <v>70</v>
      </c>
      <c r="R83" s="274">
        <f>IF(OR($B83-R$5&gt;76, $B83-R$5=75, $B83-R$5=1, $B83-R$5&lt;0),"",ROUND(($B83-R$5)*'점수 계산기'!$C$21+R$5*'점수 계산기'!$C$22+'점수 계산기'!$C$24,0))</f>
        <v>70</v>
      </c>
      <c r="S83" s="274">
        <f>IF(OR($B83-S$5&gt;76, $B83-S$5=75, $B83-S$5=1, $B83-S$5&lt;0),"",ROUND(($B83-S$5)*'점수 계산기'!$C$21+S$5*'점수 계산기'!$C$22+'점수 계산기'!$C$24,0))</f>
        <v>70</v>
      </c>
      <c r="T83" s="274">
        <f>IF(OR($B83-T$5&gt;76, $B83-T$5=75, $B83-T$5=1, $B83-T$5&lt;0),"",ROUND(($B83-T$5)*'점수 계산기'!$C$21+T$5*'점수 계산기'!$C$22+'점수 계산기'!$C$24,0))</f>
        <v>70</v>
      </c>
      <c r="U83" s="274">
        <f>IF(OR($B83-U$5&gt;76, $B83-U$5=75, $B83-U$5=1, $B83-U$5&lt;0),"",ROUND(($B83-U$5)*'점수 계산기'!$C$21+U$5*'점수 계산기'!$C$22+'점수 계산기'!$C$24,0))</f>
        <v>71</v>
      </c>
      <c r="V83" s="274">
        <f>IF(OR($B83-V$5&gt;76, $B83-V$5=75, $B83-V$5=1, $B83-V$5&lt;0),"",ROUND(($B83-V$5)*'점수 계산기'!$C$21+V$5*'점수 계산기'!$C$22+'점수 계산기'!$C$24,0))</f>
        <v>71</v>
      </c>
      <c r="W83" s="274">
        <f>IF(OR($B83-W$5&gt;76, $B83-W$5=75, $B83-W$5=1, $B83-W$5&lt;0),"",ROUND(($B83-W$5)*'점수 계산기'!$C$21+W$5*'점수 계산기'!$C$22+'점수 계산기'!$C$24,0))</f>
        <v>71</v>
      </c>
      <c r="X83" s="274">
        <f>IF(OR($B83-X$5&gt;76, $B83-X$5=75, $B83-X$5=1, $B83-X$5&lt;0),"",ROUND(($B83-X$5)*'점수 계산기'!$C$21+X$5*'점수 계산기'!$C$22+'점수 계산기'!$C$24,0))</f>
        <v>72</v>
      </c>
      <c r="Y83" s="275">
        <f>IF(OR($B83-Y$5&gt;76, $B83-Y$5=75, $B83-Y$5=1, $B83-Y$5&lt;0),"",ROUND(($B83-Y$5)*'점수 계산기'!$C$21+Y$5*'점수 계산기'!$C$22+'점수 계산기'!$C$24,0))</f>
        <v>72</v>
      </c>
      <c r="Z83" s="184"/>
      <c r="AA83" s="208"/>
    </row>
    <row r="84" spans="1:27" s="216" customFormat="1" ht="21" customHeight="1" x14ac:dyDescent="0.45">
      <c r="A84" s="208"/>
      <c r="B84" s="284">
        <v>22</v>
      </c>
      <c r="C84" s="274" t="str">
        <f>IF(OR($B84-C$5&gt;76, $B84-C$5=75, $B84-C$5=1, $B84-C$5&lt;0),"",ROUND(($B84-C$5)*'점수 계산기'!$C$21+C$5*'점수 계산기'!$C$22+'점수 계산기'!$C$24,0))</f>
        <v/>
      </c>
      <c r="D84" s="274">
        <f>IF(OR($B84-D$5&gt;76, $B84-D$5=75, $B84-D$5=1, $B84-D$5&lt;0),"",ROUND(($B84-D$5)*'점수 계산기'!$C$21+D$5*'점수 계산기'!$C$22+'점수 계산기'!$C$24,0))</f>
        <v>65</v>
      </c>
      <c r="E84" s="274" t="str">
        <f>IF(OR($B84-E$5&gt;76, $B84-E$5=75, $B84-E$5=1, $B84-E$5&lt;0),"",ROUND(($B84-E$5)*'점수 계산기'!$C$21+E$5*'점수 계산기'!$C$22+'점수 계산기'!$C$24,0))</f>
        <v/>
      </c>
      <c r="F84" s="274">
        <f>IF(OR($B84-F$5&gt;76, $B84-F$5=75, $B84-F$5=1, $B84-F$5&lt;0),"",ROUND(($B84-F$5)*'점수 계산기'!$C$21+F$5*'점수 계산기'!$C$22+'점수 계산기'!$C$24,0))</f>
        <v>65</v>
      </c>
      <c r="G84" s="274">
        <f>IF(OR($B84-G$5&gt;76, $B84-G$5=75, $B84-G$5=1, $B84-G$5&lt;0),"",ROUND(($B84-G$5)*'점수 계산기'!$C$21+G$5*'점수 계산기'!$C$22+'점수 계산기'!$C$24,0))</f>
        <v>66</v>
      </c>
      <c r="H84" s="274">
        <f>IF(OR($B84-H$5&gt;76, $B84-H$5=75, $B84-H$5=1, $B84-H$5&lt;0),"",ROUND(($B84-H$5)*'점수 계산기'!$C$21+H$5*'점수 계산기'!$C$22+'점수 계산기'!$C$24,0))</f>
        <v>66</v>
      </c>
      <c r="I84" s="274">
        <f>IF(OR($B84-I$5&gt;76, $B84-I$5=75, $B84-I$5=1, $B84-I$5&lt;0),"",ROUND(($B84-I$5)*'점수 계산기'!$C$21+I$5*'점수 계산기'!$C$22+'점수 계산기'!$C$24,0))</f>
        <v>66</v>
      </c>
      <c r="J84" s="274">
        <f>IF(OR($B84-J$5&gt;76, $B84-J$5=75, $B84-J$5=1, $B84-J$5&lt;0),"",ROUND(($B84-J$5)*'점수 계산기'!$C$21+J$5*'점수 계산기'!$C$22+'점수 계산기'!$C$24,0))</f>
        <v>67</v>
      </c>
      <c r="K84" s="274">
        <f>IF(OR($B84-K$5&gt;76, $B84-K$5=75, $B84-K$5=1, $B84-K$5&lt;0),"",ROUND(($B84-K$5)*'점수 계산기'!$C$21+K$5*'점수 계산기'!$C$22+'점수 계산기'!$C$24,0))</f>
        <v>67</v>
      </c>
      <c r="L84" s="274">
        <f>IF(OR($B84-L$5&gt;76, $B84-L$5=75, $B84-L$5=1, $B84-L$5&lt;0),"",ROUND(($B84-L$5)*'점수 계산기'!$C$21+L$5*'점수 계산기'!$C$22+'점수 계산기'!$C$24,0))</f>
        <v>67</v>
      </c>
      <c r="M84" s="274">
        <f>IF(OR($B84-M$5&gt;76, $B84-M$5=75, $B84-M$5=1, $B84-M$5&lt;0),"",ROUND(($B84-M$5)*'점수 계산기'!$C$21+M$5*'점수 계산기'!$C$22+'점수 계산기'!$C$24,0))</f>
        <v>67</v>
      </c>
      <c r="N84" s="274">
        <f>IF(OR($B84-N$5&gt;76, $B84-N$5=75, $B84-N$5=1, $B84-N$5&lt;0),"",ROUND(($B84-N$5)*'점수 계산기'!$C$21+N$5*'점수 계산기'!$C$22+'점수 계산기'!$C$24,0))</f>
        <v>68</v>
      </c>
      <c r="O84" s="274">
        <f>IF(OR($B84-O$5&gt;76, $B84-O$5=75, $B84-O$5=1, $B84-O$5&lt;0),"",ROUND(($B84-O$5)*'점수 계산기'!$C$21+O$5*'점수 계산기'!$C$22+'점수 계산기'!$C$24,0))</f>
        <v>68</v>
      </c>
      <c r="P84" s="274">
        <f>IF(OR($B84-P$5&gt;76, $B84-P$5=75, $B84-P$5=1, $B84-P$5&lt;0),"",ROUND(($B84-P$5)*'점수 계산기'!$C$21+P$5*'점수 계산기'!$C$22+'점수 계산기'!$C$24,0))</f>
        <v>68</v>
      </c>
      <c r="Q84" s="274">
        <f>IF(OR($B84-Q$5&gt;76, $B84-Q$5=75, $B84-Q$5=1, $B84-Q$5&lt;0),"",ROUND(($B84-Q$5)*'점수 계산기'!$C$21+Q$5*'점수 계산기'!$C$22+'점수 계산기'!$C$24,0))</f>
        <v>69</v>
      </c>
      <c r="R84" s="274">
        <f>IF(OR($B84-R$5&gt;76, $B84-R$5=75, $B84-R$5=1, $B84-R$5&lt;0),"",ROUND(($B84-R$5)*'점수 계산기'!$C$21+R$5*'점수 계산기'!$C$22+'점수 계산기'!$C$24,0))</f>
        <v>69</v>
      </c>
      <c r="S84" s="274">
        <f>IF(OR($B84-S$5&gt;76, $B84-S$5=75, $B84-S$5=1, $B84-S$5&lt;0),"",ROUND(($B84-S$5)*'점수 계산기'!$C$21+S$5*'점수 계산기'!$C$22+'점수 계산기'!$C$24,0))</f>
        <v>69</v>
      </c>
      <c r="T84" s="274">
        <f>IF(OR($B84-T$5&gt;76, $B84-T$5=75, $B84-T$5=1, $B84-T$5&lt;0),"",ROUND(($B84-T$5)*'점수 계산기'!$C$21+T$5*'점수 계산기'!$C$22+'점수 계산기'!$C$24,0))</f>
        <v>69</v>
      </c>
      <c r="U84" s="274">
        <f>IF(OR($B84-U$5&gt;76, $B84-U$5=75, $B84-U$5=1, $B84-U$5&lt;0),"",ROUND(($B84-U$5)*'점수 계산기'!$C$21+U$5*'점수 계산기'!$C$22+'점수 계산기'!$C$24,0))</f>
        <v>70</v>
      </c>
      <c r="V84" s="274">
        <f>IF(OR($B84-V$5&gt;76, $B84-V$5=75, $B84-V$5=1, $B84-V$5&lt;0),"",ROUND(($B84-V$5)*'점수 계산기'!$C$21+V$5*'점수 계산기'!$C$22+'점수 계산기'!$C$24,0))</f>
        <v>70</v>
      </c>
      <c r="W84" s="274">
        <f>IF(OR($B84-W$5&gt;76, $B84-W$5=75, $B84-W$5=1, $B84-W$5&lt;0),"",ROUND(($B84-W$5)*'점수 계산기'!$C$21+W$5*'점수 계산기'!$C$22+'점수 계산기'!$C$24,0))</f>
        <v>70</v>
      </c>
      <c r="X84" s="274">
        <f>IF(OR($B84-X$5&gt;76, $B84-X$5=75, $B84-X$5=1, $B84-X$5&lt;0),"",ROUND(($B84-X$5)*'점수 계산기'!$C$21+X$5*'점수 계산기'!$C$22+'점수 계산기'!$C$24,0))</f>
        <v>71</v>
      </c>
      <c r="Y84" s="275">
        <f>IF(OR($B84-Y$5&gt;76, $B84-Y$5=75, $B84-Y$5=1, $B84-Y$5&lt;0),"",ROUND(($B84-Y$5)*'점수 계산기'!$C$21+Y$5*'점수 계산기'!$C$22+'점수 계산기'!$C$24,0))</f>
        <v>71</v>
      </c>
      <c r="Z84" s="184"/>
      <c r="AA84" s="208"/>
    </row>
    <row r="85" spans="1:27" s="216" customFormat="1" ht="21" customHeight="1" x14ac:dyDescent="0.45">
      <c r="A85" s="208"/>
      <c r="B85" s="284">
        <v>21</v>
      </c>
      <c r="C85" s="274" t="str">
        <f>IF(OR($B85-C$5&gt;76, $B85-C$5=75, $B85-C$5=1, $B85-C$5&lt;0),"",ROUND(($B85-C$5)*'점수 계산기'!$C$21+C$5*'점수 계산기'!$C$22+'점수 계산기'!$C$24,0))</f>
        <v/>
      </c>
      <c r="D85" s="274" t="str">
        <f>IF(OR($B85-D$5&gt;76, $B85-D$5=75, $B85-D$5=1, $B85-D$5&lt;0),"",ROUND(($B85-D$5)*'점수 계산기'!$C$21+D$5*'점수 계산기'!$C$22+'점수 계산기'!$C$24,0))</f>
        <v/>
      </c>
      <c r="E85" s="274">
        <f>IF(OR($B85-E$5&gt;76, $B85-E$5=75, $B85-E$5=1, $B85-E$5&lt;0),"",ROUND(($B85-E$5)*'점수 계산기'!$C$21+E$5*'점수 계산기'!$C$22+'점수 계산기'!$C$24,0))</f>
        <v>64</v>
      </c>
      <c r="F85" s="274" t="str">
        <f>IF(OR($B85-F$5&gt;76, $B85-F$5=75, $B85-F$5=1, $B85-F$5&lt;0),"",ROUND(($B85-F$5)*'점수 계산기'!$C$21+F$5*'점수 계산기'!$C$22+'점수 계산기'!$C$24,0))</f>
        <v/>
      </c>
      <c r="G85" s="274">
        <f>IF(OR($B85-G$5&gt;76, $B85-G$5=75, $B85-G$5=1, $B85-G$5&lt;0),"",ROUND(($B85-G$5)*'점수 계산기'!$C$21+G$5*'점수 계산기'!$C$22+'점수 계산기'!$C$24,0))</f>
        <v>65</v>
      </c>
      <c r="H85" s="274">
        <f>IF(OR($B85-H$5&gt;76, $B85-H$5=75, $B85-H$5=1, $B85-H$5&lt;0),"",ROUND(($B85-H$5)*'점수 계산기'!$C$21+H$5*'점수 계산기'!$C$22+'점수 계산기'!$C$24,0))</f>
        <v>65</v>
      </c>
      <c r="I85" s="274">
        <f>IF(OR($B85-I$5&gt;76, $B85-I$5=75, $B85-I$5=1, $B85-I$5&lt;0),"",ROUND(($B85-I$5)*'점수 계산기'!$C$21+I$5*'점수 계산기'!$C$22+'점수 계산기'!$C$24,0))</f>
        <v>65</v>
      </c>
      <c r="J85" s="274">
        <f>IF(OR($B85-J$5&gt;76, $B85-J$5=75, $B85-J$5=1, $B85-J$5&lt;0),"",ROUND(($B85-J$5)*'점수 계산기'!$C$21+J$5*'점수 계산기'!$C$22+'점수 계산기'!$C$24,0))</f>
        <v>65</v>
      </c>
      <c r="K85" s="274">
        <f>IF(OR($B85-K$5&gt;76, $B85-K$5=75, $B85-K$5=1, $B85-K$5&lt;0),"",ROUND(($B85-K$5)*'점수 계산기'!$C$21+K$5*'점수 계산기'!$C$22+'점수 계산기'!$C$24,0))</f>
        <v>66</v>
      </c>
      <c r="L85" s="274">
        <f>IF(OR($B85-L$5&gt;76, $B85-L$5=75, $B85-L$5=1, $B85-L$5&lt;0),"",ROUND(($B85-L$5)*'점수 계산기'!$C$21+L$5*'점수 계산기'!$C$22+'점수 계산기'!$C$24,0))</f>
        <v>66</v>
      </c>
      <c r="M85" s="274">
        <f>IF(OR($B85-M$5&gt;76, $B85-M$5=75, $B85-M$5=1, $B85-M$5&lt;0),"",ROUND(($B85-M$5)*'점수 계산기'!$C$21+M$5*'점수 계산기'!$C$22+'점수 계산기'!$C$24,0))</f>
        <v>66</v>
      </c>
      <c r="N85" s="274">
        <f>IF(OR($B85-N$5&gt;76, $B85-N$5=75, $B85-N$5=1, $B85-N$5&lt;0),"",ROUND(($B85-N$5)*'점수 계산기'!$C$21+N$5*'점수 계산기'!$C$22+'점수 계산기'!$C$24,0))</f>
        <v>67</v>
      </c>
      <c r="O85" s="274">
        <f>IF(OR($B85-O$5&gt;76, $B85-O$5=75, $B85-O$5=1, $B85-O$5&lt;0),"",ROUND(($B85-O$5)*'점수 계산기'!$C$21+O$5*'점수 계산기'!$C$22+'점수 계산기'!$C$24,0))</f>
        <v>67</v>
      </c>
      <c r="P85" s="274">
        <f>IF(OR($B85-P$5&gt;76, $B85-P$5=75, $B85-P$5=1, $B85-P$5&lt;0),"",ROUND(($B85-P$5)*'점수 계산기'!$C$21+P$5*'점수 계산기'!$C$22+'점수 계산기'!$C$24,0))</f>
        <v>67</v>
      </c>
      <c r="Q85" s="274">
        <f>IF(OR($B85-Q$5&gt;76, $B85-Q$5=75, $B85-Q$5=1, $B85-Q$5&lt;0),"",ROUND(($B85-Q$5)*'점수 계산기'!$C$21+Q$5*'점수 계산기'!$C$22+'점수 계산기'!$C$24,0))</f>
        <v>68</v>
      </c>
      <c r="R85" s="274">
        <f>IF(OR($B85-R$5&gt;76, $B85-R$5=75, $B85-R$5=1, $B85-R$5&lt;0),"",ROUND(($B85-R$5)*'점수 계산기'!$C$21+R$5*'점수 계산기'!$C$22+'점수 계산기'!$C$24,0))</f>
        <v>68</v>
      </c>
      <c r="S85" s="274">
        <f>IF(OR($B85-S$5&gt;76, $B85-S$5=75, $B85-S$5=1, $B85-S$5&lt;0),"",ROUND(($B85-S$5)*'점수 계산기'!$C$21+S$5*'점수 계산기'!$C$22+'점수 계산기'!$C$24,0))</f>
        <v>68</v>
      </c>
      <c r="T85" s="274">
        <f>IF(OR($B85-T$5&gt;76, $B85-T$5=75, $B85-T$5=1, $B85-T$5&lt;0),"",ROUND(($B85-T$5)*'점수 계산기'!$C$21+T$5*'점수 계산기'!$C$22+'점수 계산기'!$C$24,0))</f>
        <v>68</v>
      </c>
      <c r="U85" s="274">
        <f>IF(OR($B85-U$5&gt;76, $B85-U$5=75, $B85-U$5=1, $B85-U$5&lt;0),"",ROUND(($B85-U$5)*'점수 계산기'!$C$21+U$5*'점수 계산기'!$C$22+'점수 계산기'!$C$24,0))</f>
        <v>69</v>
      </c>
      <c r="V85" s="274">
        <f>IF(OR($B85-V$5&gt;76, $B85-V$5=75, $B85-V$5=1, $B85-V$5&lt;0),"",ROUND(($B85-V$5)*'점수 계산기'!$C$21+V$5*'점수 계산기'!$C$22+'점수 계산기'!$C$24,0))</f>
        <v>69</v>
      </c>
      <c r="W85" s="274">
        <f>IF(OR($B85-W$5&gt;76, $B85-W$5=75, $B85-W$5=1, $B85-W$5&lt;0),"",ROUND(($B85-W$5)*'점수 계산기'!$C$21+W$5*'점수 계산기'!$C$22+'점수 계산기'!$C$24,0))</f>
        <v>69</v>
      </c>
      <c r="X85" s="274">
        <f>IF(OR($B85-X$5&gt;76, $B85-X$5=75, $B85-X$5=1, $B85-X$5&lt;0),"",ROUND(($B85-X$5)*'점수 계산기'!$C$21+X$5*'점수 계산기'!$C$22+'점수 계산기'!$C$24,0))</f>
        <v>70</v>
      </c>
      <c r="Y85" s="275">
        <f>IF(OR($B85-Y$5&gt;76, $B85-Y$5=75, $B85-Y$5=1, $B85-Y$5&lt;0),"",ROUND(($B85-Y$5)*'점수 계산기'!$C$21+Y$5*'점수 계산기'!$C$22+'점수 계산기'!$C$24,0))</f>
        <v>70</v>
      </c>
      <c r="Z85" s="184"/>
      <c r="AA85" s="208"/>
    </row>
    <row r="86" spans="1:27" s="216" customFormat="1" ht="21" customHeight="1" x14ac:dyDescent="0.45">
      <c r="A86" s="208"/>
      <c r="B86" s="280">
        <v>20</v>
      </c>
      <c r="C86" s="260" t="str">
        <f>IF(OR($B86-C$5&gt;76, $B86-C$5=75, $B86-C$5=1, $B86-C$5&lt;0),"",ROUND(($B86-C$5)*'점수 계산기'!$C$21+C$5*'점수 계산기'!$C$22+'점수 계산기'!$C$24,0))</f>
        <v/>
      </c>
      <c r="D86" s="260" t="str">
        <f>IF(OR($B86-D$5&gt;76, $B86-D$5=75, $B86-D$5=1, $B86-D$5&lt;0),"",ROUND(($B86-D$5)*'점수 계산기'!$C$21+D$5*'점수 계산기'!$C$22+'점수 계산기'!$C$24,0))</f>
        <v/>
      </c>
      <c r="E86" s="260" t="str">
        <f>IF(OR($B86-E$5&gt;76, $B86-E$5=75, $B86-E$5=1, $B86-E$5&lt;0),"",ROUND(($B86-E$5)*'점수 계산기'!$C$21+E$5*'점수 계산기'!$C$22+'점수 계산기'!$C$24,0))</f>
        <v/>
      </c>
      <c r="F86" s="260">
        <f>IF(OR($B86-F$5&gt;76, $B86-F$5=75, $B86-F$5=1, $B86-F$5&lt;0),"",ROUND(($B86-F$5)*'점수 계산기'!$C$21+F$5*'점수 계산기'!$C$22+'점수 계산기'!$C$24,0))</f>
        <v>63</v>
      </c>
      <c r="G86" s="260" t="str">
        <f>IF(OR($B86-G$5&gt;76, $B86-G$5=75, $B86-G$5=1, $B86-G$5&lt;0),"",ROUND(($B86-G$5)*'점수 계산기'!$C$21+G$5*'점수 계산기'!$C$22+'점수 계산기'!$C$24,0))</f>
        <v/>
      </c>
      <c r="H86" s="260">
        <f>IF(OR($B86-H$5&gt;76, $B86-H$5=75, $B86-H$5=1, $B86-H$5&lt;0),"",ROUND(($B86-H$5)*'점수 계산기'!$C$21+H$5*'점수 계산기'!$C$22+'점수 계산기'!$C$24,0))</f>
        <v>64</v>
      </c>
      <c r="I86" s="260">
        <f>IF(OR($B86-I$5&gt;76, $B86-I$5=75, $B86-I$5=1, $B86-I$5&lt;0),"",ROUND(($B86-I$5)*'점수 계산기'!$C$21+I$5*'점수 계산기'!$C$22+'점수 계산기'!$C$24,0))</f>
        <v>64</v>
      </c>
      <c r="J86" s="260">
        <f>IF(OR($B86-J$5&gt;76, $B86-J$5=75, $B86-J$5=1, $B86-J$5&lt;0),"",ROUND(($B86-J$5)*'점수 계산기'!$C$21+J$5*'점수 계산기'!$C$22+'점수 계산기'!$C$24,0))</f>
        <v>64</v>
      </c>
      <c r="K86" s="260">
        <f>IF(OR($B86-K$5&gt;76, $B86-K$5=75, $B86-K$5=1, $B86-K$5&lt;0),"",ROUND(($B86-K$5)*'점수 계산기'!$C$21+K$5*'점수 계산기'!$C$22+'점수 계산기'!$C$24,0))</f>
        <v>65</v>
      </c>
      <c r="L86" s="260">
        <f>IF(OR($B86-L$5&gt;76, $B86-L$5=75, $B86-L$5=1, $B86-L$5&lt;0),"",ROUND(($B86-L$5)*'점수 계산기'!$C$21+L$5*'점수 계산기'!$C$22+'점수 계산기'!$C$24,0))</f>
        <v>65</v>
      </c>
      <c r="M86" s="260">
        <f>IF(OR($B86-M$5&gt;76, $B86-M$5=75, $B86-M$5=1, $B86-M$5&lt;0),"",ROUND(($B86-M$5)*'점수 계산기'!$C$21+M$5*'점수 계산기'!$C$22+'점수 계산기'!$C$24,0))</f>
        <v>65</v>
      </c>
      <c r="N86" s="260">
        <f>IF(OR($B86-N$5&gt;76, $B86-N$5=75, $B86-N$5=1, $B86-N$5&lt;0),"",ROUND(($B86-N$5)*'점수 계산기'!$C$21+N$5*'점수 계산기'!$C$22+'점수 계산기'!$C$24,0))</f>
        <v>66</v>
      </c>
      <c r="O86" s="260">
        <f>IF(OR($B86-O$5&gt;76, $B86-O$5=75, $B86-O$5=1, $B86-O$5&lt;0),"",ROUND(($B86-O$5)*'점수 계산기'!$C$21+O$5*'점수 계산기'!$C$22+'점수 계산기'!$C$24,0))</f>
        <v>66</v>
      </c>
      <c r="P86" s="260">
        <f>IF(OR($B86-P$5&gt;76, $B86-P$5=75, $B86-P$5=1, $B86-P$5&lt;0),"",ROUND(($B86-P$5)*'점수 계산기'!$C$21+P$5*'점수 계산기'!$C$22+'점수 계산기'!$C$24,0))</f>
        <v>66</v>
      </c>
      <c r="Q86" s="260">
        <f>IF(OR($B86-Q$5&gt;76, $B86-Q$5=75, $B86-Q$5=1, $B86-Q$5&lt;0),"",ROUND(($B86-Q$5)*'점수 계산기'!$C$21+Q$5*'점수 계산기'!$C$22+'점수 계산기'!$C$24,0))</f>
        <v>66</v>
      </c>
      <c r="R86" s="260">
        <f>IF(OR($B86-R$5&gt;76, $B86-R$5=75, $B86-R$5=1, $B86-R$5&lt;0),"",ROUND(($B86-R$5)*'점수 계산기'!$C$21+R$5*'점수 계산기'!$C$22+'점수 계산기'!$C$24,0))</f>
        <v>67</v>
      </c>
      <c r="S86" s="260">
        <f>IF(OR($B86-S$5&gt;76, $B86-S$5=75, $B86-S$5=1, $B86-S$5&lt;0),"",ROUND(($B86-S$5)*'점수 계산기'!$C$21+S$5*'점수 계산기'!$C$22+'점수 계산기'!$C$24,0))</f>
        <v>67</v>
      </c>
      <c r="T86" s="260">
        <f>IF(OR($B86-T$5&gt;76, $B86-T$5=75, $B86-T$5=1, $B86-T$5&lt;0),"",ROUND(($B86-T$5)*'점수 계산기'!$C$21+T$5*'점수 계산기'!$C$22+'점수 계산기'!$C$24,0))</f>
        <v>67</v>
      </c>
      <c r="U86" s="260">
        <f>IF(OR($B86-U$5&gt;76, $B86-U$5=75, $B86-U$5=1, $B86-U$5&lt;0),"",ROUND(($B86-U$5)*'점수 계산기'!$C$21+U$5*'점수 계산기'!$C$22+'점수 계산기'!$C$24,0))</f>
        <v>68</v>
      </c>
      <c r="V86" s="260">
        <f>IF(OR($B86-V$5&gt;76, $B86-V$5=75, $B86-V$5=1, $B86-V$5&lt;0),"",ROUND(($B86-V$5)*'점수 계산기'!$C$21+V$5*'점수 계산기'!$C$22+'점수 계산기'!$C$24,0))</f>
        <v>68</v>
      </c>
      <c r="W86" s="260">
        <f>IF(OR($B86-W$5&gt;76, $B86-W$5=75, $B86-W$5=1, $B86-W$5&lt;0),"",ROUND(($B86-W$5)*'점수 계산기'!$C$21+W$5*'점수 계산기'!$C$22+'점수 계산기'!$C$24,0))</f>
        <v>68</v>
      </c>
      <c r="X86" s="260">
        <f>IF(OR($B86-X$5&gt;76, $B86-X$5=75, $B86-X$5=1, $B86-X$5&lt;0),"",ROUND(($B86-X$5)*'점수 계산기'!$C$21+X$5*'점수 계산기'!$C$22+'점수 계산기'!$C$24,0))</f>
        <v>69</v>
      </c>
      <c r="Y86" s="261">
        <f>IF(OR($B86-Y$5&gt;76, $B86-Y$5=75, $B86-Y$5=1, $B86-Y$5&lt;0),"",ROUND(($B86-Y$5)*'점수 계산기'!$C$21+Y$5*'점수 계산기'!$C$22+'점수 계산기'!$C$24,0))</f>
        <v>69</v>
      </c>
      <c r="Z86" s="184"/>
      <c r="AA86" s="208"/>
    </row>
    <row r="87" spans="1:27" s="216" customFormat="1" ht="21" customHeight="1" x14ac:dyDescent="0.45">
      <c r="A87" s="208"/>
      <c r="B87" s="280">
        <v>19</v>
      </c>
      <c r="C87" s="260" t="str">
        <f>IF(OR($B87-C$5&gt;76, $B87-C$5=75, $B87-C$5=1, $B87-C$5&lt;0),"",ROUND(($B87-C$5)*'점수 계산기'!$C$21+C$5*'점수 계산기'!$C$22+'점수 계산기'!$C$24,0))</f>
        <v/>
      </c>
      <c r="D87" s="260" t="str">
        <f>IF(OR($B87-D$5&gt;76, $B87-D$5=75, $B87-D$5=1, $B87-D$5&lt;0),"",ROUND(($B87-D$5)*'점수 계산기'!$C$21+D$5*'점수 계산기'!$C$22+'점수 계산기'!$C$24,0))</f>
        <v/>
      </c>
      <c r="E87" s="260" t="str">
        <f>IF(OR($B87-E$5&gt;76, $B87-E$5=75, $B87-E$5=1, $B87-E$5&lt;0),"",ROUND(($B87-E$5)*'점수 계산기'!$C$21+E$5*'점수 계산기'!$C$22+'점수 계산기'!$C$24,0))</f>
        <v/>
      </c>
      <c r="F87" s="260" t="str">
        <f>IF(OR($B87-F$5&gt;76, $B87-F$5=75, $B87-F$5=1, $B87-F$5&lt;0),"",ROUND(($B87-F$5)*'점수 계산기'!$C$21+F$5*'점수 계산기'!$C$22+'점수 계산기'!$C$24,0))</f>
        <v/>
      </c>
      <c r="G87" s="260">
        <f>IF(OR($B87-G$5&gt;76, $B87-G$5=75, $B87-G$5=1, $B87-G$5&lt;0),"",ROUND(($B87-G$5)*'점수 계산기'!$C$21+G$5*'점수 계산기'!$C$22+'점수 계산기'!$C$24,0))</f>
        <v>63</v>
      </c>
      <c r="H87" s="260" t="str">
        <f>IF(OR($B87-H$5&gt;76, $B87-H$5=75, $B87-H$5=1, $B87-H$5&lt;0),"",ROUND(($B87-H$5)*'점수 계산기'!$C$21+H$5*'점수 계산기'!$C$22+'점수 계산기'!$C$24,0))</f>
        <v/>
      </c>
      <c r="I87" s="260">
        <f>IF(OR($B87-I$5&gt;76, $B87-I$5=75, $B87-I$5=1, $B87-I$5&lt;0),"",ROUND(($B87-I$5)*'점수 계산기'!$C$21+I$5*'점수 계산기'!$C$22+'점수 계산기'!$C$24,0))</f>
        <v>63</v>
      </c>
      <c r="J87" s="260">
        <f>IF(OR($B87-J$5&gt;76, $B87-J$5=75, $B87-J$5=1, $B87-J$5&lt;0),"",ROUND(($B87-J$5)*'점수 계산기'!$C$21+J$5*'점수 계산기'!$C$22+'점수 계산기'!$C$24,0))</f>
        <v>63</v>
      </c>
      <c r="K87" s="260">
        <f>IF(OR($B87-K$5&gt;76, $B87-K$5=75, $B87-K$5=1, $B87-K$5&lt;0),"",ROUND(($B87-K$5)*'점수 계산기'!$C$21+K$5*'점수 계산기'!$C$22+'점수 계산기'!$C$24,0))</f>
        <v>64</v>
      </c>
      <c r="L87" s="260">
        <f>IF(OR($B87-L$5&gt;76, $B87-L$5=75, $B87-L$5=1, $B87-L$5&lt;0),"",ROUND(($B87-L$5)*'점수 계산기'!$C$21+L$5*'점수 계산기'!$C$22+'점수 계산기'!$C$24,0))</f>
        <v>64</v>
      </c>
      <c r="M87" s="260">
        <f>IF(OR($B87-M$5&gt;76, $B87-M$5=75, $B87-M$5=1, $B87-M$5&lt;0),"",ROUND(($B87-M$5)*'점수 계산기'!$C$21+M$5*'점수 계산기'!$C$22+'점수 계산기'!$C$24,0))</f>
        <v>64</v>
      </c>
      <c r="N87" s="260">
        <f>IF(OR($B87-N$5&gt;76, $B87-N$5=75, $B87-N$5=1, $B87-N$5&lt;0),"",ROUND(($B87-N$5)*'점수 계산기'!$C$21+N$5*'점수 계산기'!$C$22+'점수 계산기'!$C$24,0))</f>
        <v>65</v>
      </c>
      <c r="O87" s="260">
        <f>IF(OR($B87-O$5&gt;76, $B87-O$5=75, $B87-O$5=1, $B87-O$5&lt;0),"",ROUND(($B87-O$5)*'점수 계산기'!$C$21+O$5*'점수 계산기'!$C$22+'점수 계산기'!$C$24,0))</f>
        <v>65</v>
      </c>
      <c r="P87" s="260">
        <f>IF(OR($B87-P$5&gt;76, $B87-P$5=75, $B87-P$5=1, $B87-P$5&lt;0),"",ROUND(($B87-P$5)*'점수 계산기'!$C$21+P$5*'점수 계산기'!$C$22+'점수 계산기'!$C$24,0))</f>
        <v>65</v>
      </c>
      <c r="Q87" s="260">
        <f>IF(OR($B87-Q$5&gt;76, $B87-Q$5=75, $B87-Q$5=1, $B87-Q$5&lt;0),"",ROUND(($B87-Q$5)*'점수 계산기'!$C$21+Q$5*'점수 계산기'!$C$22+'점수 계산기'!$C$24,0))</f>
        <v>65</v>
      </c>
      <c r="R87" s="260">
        <f>IF(OR($B87-R$5&gt;76, $B87-R$5=75, $B87-R$5=1, $B87-R$5&lt;0),"",ROUND(($B87-R$5)*'점수 계산기'!$C$21+R$5*'점수 계산기'!$C$22+'점수 계산기'!$C$24,0))</f>
        <v>66</v>
      </c>
      <c r="S87" s="260">
        <f>IF(OR($B87-S$5&gt;76, $B87-S$5=75, $B87-S$5=1, $B87-S$5&lt;0),"",ROUND(($B87-S$5)*'점수 계산기'!$C$21+S$5*'점수 계산기'!$C$22+'점수 계산기'!$C$24,0))</f>
        <v>66</v>
      </c>
      <c r="T87" s="260">
        <f>IF(OR($B87-T$5&gt;76, $B87-T$5=75, $B87-T$5=1, $B87-T$5&lt;0),"",ROUND(($B87-T$5)*'점수 계산기'!$C$21+T$5*'점수 계산기'!$C$22+'점수 계산기'!$C$24,0))</f>
        <v>66</v>
      </c>
      <c r="U87" s="260">
        <f>IF(OR($B87-U$5&gt;76, $B87-U$5=75, $B87-U$5=1, $B87-U$5&lt;0),"",ROUND(($B87-U$5)*'점수 계산기'!$C$21+U$5*'점수 계산기'!$C$22+'점수 계산기'!$C$24,0))</f>
        <v>67</v>
      </c>
      <c r="V87" s="260">
        <f>IF(OR($B87-V$5&gt;76, $B87-V$5=75, $B87-V$5=1, $B87-V$5&lt;0),"",ROUND(($B87-V$5)*'점수 계산기'!$C$21+V$5*'점수 계산기'!$C$22+'점수 계산기'!$C$24,0))</f>
        <v>67</v>
      </c>
      <c r="W87" s="260">
        <f>IF(OR($B87-W$5&gt;76, $B87-W$5=75, $B87-W$5=1, $B87-W$5&lt;0),"",ROUND(($B87-W$5)*'점수 계산기'!$C$21+W$5*'점수 계산기'!$C$22+'점수 계산기'!$C$24,0))</f>
        <v>67</v>
      </c>
      <c r="X87" s="260">
        <f>IF(OR($B87-X$5&gt;76, $B87-X$5=75, $B87-X$5=1, $B87-X$5&lt;0),"",ROUND(($B87-X$5)*'점수 계산기'!$C$21+X$5*'점수 계산기'!$C$22+'점수 계산기'!$C$24,0))</f>
        <v>67</v>
      </c>
      <c r="Y87" s="261">
        <f>IF(OR($B87-Y$5&gt;76, $B87-Y$5=75, $B87-Y$5=1, $B87-Y$5&lt;0),"",ROUND(($B87-Y$5)*'점수 계산기'!$C$21+Y$5*'점수 계산기'!$C$22+'점수 계산기'!$C$24,0))</f>
        <v>68</v>
      </c>
      <c r="Z87" s="184"/>
      <c r="AA87" s="208"/>
    </row>
    <row r="88" spans="1:27" s="216" customFormat="1" ht="21" customHeight="1" x14ac:dyDescent="0.45">
      <c r="A88" s="208"/>
      <c r="B88" s="280">
        <v>18</v>
      </c>
      <c r="C88" s="260" t="str">
        <f>IF(OR($B88-C$5&gt;76, $B88-C$5=75, $B88-C$5=1, $B88-C$5&lt;0),"",ROUND(($B88-C$5)*'점수 계산기'!$C$21+C$5*'점수 계산기'!$C$22+'점수 계산기'!$C$24,0))</f>
        <v/>
      </c>
      <c r="D88" s="260" t="str">
        <f>IF(OR($B88-D$5&gt;76, $B88-D$5=75, $B88-D$5=1, $B88-D$5&lt;0),"",ROUND(($B88-D$5)*'점수 계산기'!$C$21+D$5*'점수 계산기'!$C$22+'점수 계산기'!$C$24,0))</f>
        <v/>
      </c>
      <c r="E88" s="260" t="str">
        <f>IF(OR($B88-E$5&gt;76, $B88-E$5=75, $B88-E$5=1, $B88-E$5&lt;0),"",ROUND(($B88-E$5)*'점수 계산기'!$C$21+E$5*'점수 계산기'!$C$22+'점수 계산기'!$C$24,0))</f>
        <v/>
      </c>
      <c r="F88" s="260" t="str">
        <f>IF(OR($B88-F$5&gt;76, $B88-F$5=75, $B88-F$5=1, $B88-F$5&lt;0),"",ROUND(($B88-F$5)*'점수 계산기'!$C$21+F$5*'점수 계산기'!$C$22+'점수 계산기'!$C$24,0))</f>
        <v/>
      </c>
      <c r="G88" s="260" t="str">
        <f>IF(OR($B88-G$5&gt;76, $B88-G$5=75, $B88-G$5=1, $B88-G$5&lt;0),"",ROUND(($B88-G$5)*'점수 계산기'!$C$21+G$5*'점수 계산기'!$C$22+'점수 계산기'!$C$24,0))</f>
        <v/>
      </c>
      <c r="H88" s="260">
        <f>IF(OR($B88-H$5&gt;76, $B88-H$5=75, $B88-H$5=1, $B88-H$5&lt;0),"",ROUND(($B88-H$5)*'점수 계산기'!$C$21+H$5*'점수 계산기'!$C$22+'점수 계산기'!$C$24,0))</f>
        <v>62</v>
      </c>
      <c r="I88" s="260" t="str">
        <f>IF(OR($B88-I$5&gt;76, $B88-I$5=75, $B88-I$5=1, $B88-I$5&lt;0),"",ROUND(($B88-I$5)*'점수 계산기'!$C$21+I$5*'점수 계산기'!$C$22+'점수 계산기'!$C$24,0))</f>
        <v/>
      </c>
      <c r="J88" s="260">
        <f>IF(OR($B88-J$5&gt;76, $B88-J$5=75, $B88-J$5=1, $B88-J$5&lt;0),"",ROUND(($B88-J$5)*'점수 계산기'!$C$21+J$5*'점수 계산기'!$C$22+'점수 계산기'!$C$24,0))</f>
        <v>62</v>
      </c>
      <c r="K88" s="260">
        <f>IF(OR($B88-K$5&gt;76, $B88-K$5=75, $B88-K$5=1, $B88-K$5&lt;0),"",ROUND(($B88-K$5)*'점수 계산기'!$C$21+K$5*'점수 계산기'!$C$22+'점수 계산기'!$C$24,0))</f>
        <v>63</v>
      </c>
      <c r="L88" s="260">
        <f>IF(OR($B88-L$5&gt;76, $B88-L$5=75, $B88-L$5=1, $B88-L$5&lt;0),"",ROUND(($B88-L$5)*'점수 계산기'!$C$21+L$5*'점수 계산기'!$C$22+'점수 계산기'!$C$24,0))</f>
        <v>63</v>
      </c>
      <c r="M88" s="260">
        <f>IF(OR($B88-M$5&gt;76, $B88-M$5=75, $B88-M$5=1, $B88-M$5&lt;0),"",ROUND(($B88-M$5)*'점수 계산기'!$C$21+M$5*'점수 계산기'!$C$22+'점수 계산기'!$C$24,0))</f>
        <v>63</v>
      </c>
      <c r="N88" s="260">
        <f>IF(OR($B88-N$5&gt;76, $B88-N$5=75, $B88-N$5=1, $B88-N$5&lt;0),"",ROUND(($B88-N$5)*'점수 계산기'!$C$21+N$5*'점수 계산기'!$C$22+'점수 계산기'!$C$24,0))</f>
        <v>64</v>
      </c>
      <c r="O88" s="260">
        <f>IF(OR($B88-O$5&gt;76, $B88-O$5=75, $B88-O$5=1, $B88-O$5&lt;0),"",ROUND(($B88-O$5)*'점수 계산기'!$C$21+O$5*'점수 계산기'!$C$22+'점수 계산기'!$C$24,0))</f>
        <v>64</v>
      </c>
      <c r="P88" s="260">
        <f>IF(OR($B88-P$5&gt;76, $B88-P$5=75, $B88-P$5=1, $B88-P$5&lt;0),"",ROUND(($B88-P$5)*'점수 계산기'!$C$21+P$5*'점수 계산기'!$C$22+'점수 계산기'!$C$24,0))</f>
        <v>64</v>
      </c>
      <c r="Q88" s="260">
        <f>IF(OR($B88-Q$5&gt;76, $B88-Q$5=75, $B88-Q$5=1, $B88-Q$5&lt;0),"",ROUND(($B88-Q$5)*'점수 계산기'!$C$21+Q$5*'점수 계산기'!$C$22+'점수 계산기'!$C$24,0))</f>
        <v>64</v>
      </c>
      <c r="R88" s="260">
        <f>IF(OR($B88-R$5&gt;76, $B88-R$5=75, $B88-R$5=1, $B88-R$5&lt;0),"",ROUND(($B88-R$5)*'점수 계산기'!$C$21+R$5*'점수 계산기'!$C$22+'점수 계산기'!$C$24,0))</f>
        <v>65</v>
      </c>
      <c r="S88" s="260">
        <f>IF(OR($B88-S$5&gt;76, $B88-S$5=75, $B88-S$5=1, $B88-S$5&lt;0),"",ROUND(($B88-S$5)*'점수 계산기'!$C$21+S$5*'점수 계산기'!$C$22+'점수 계산기'!$C$24,0))</f>
        <v>65</v>
      </c>
      <c r="T88" s="260">
        <f>IF(OR($B88-T$5&gt;76, $B88-T$5=75, $B88-T$5=1, $B88-T$5&lt;0),"",ROUND(($B88-T$5)*'점수 계산기'!$C$21+T$5*'점수 계산기'!$C$22+'점수 계산기'!$C$24,0))</f>
        <v>65</v>
      </c>
      <c r="U88" s="260">
        <f>IF(OR($B88-U$5&gt;76, $B88-U$5=75, $B88-U$5=1, $B88-U$5&lt;0),"",ROUND(($B88-U$5)*'점수 계산기'!$C$21+U$5*'점수 계산기'!$C$22+'점수 계산기'!$C$24,0))</f>
        <v>66</v>
      </c>
      <c r="V88" s="260">
        <f>IF(OR($B88-V$5&gt;76, $B88-V$5=75, $B88-V$5=1, $B88-V$5&lt;0),"",ROUND(($B88-V$5)*'점수 계산기'!$C$21+V$5*'점수 계산기'!$C$22+'점수 계산기'!$C$24,0))</f>
        <v>66</v>
      </c>
      <c r="W88" s="260">
        <f>IF(OR($B88-W$5&gt;76, $B88-W$5=75, $B88-W$5=1, $B88-W$5&lt;0),"",ROUND(($B88-W$5)*'점수 계산기'!$C$21+W$5*'점수 계산기'!$C$22+'점수 계산기'!$C$24,0))</f>
        <v>66</v>
      </c>
      <c r="X88" s="260">
        <f>IF(OR($B88-X$5&gt;76, $B88-X$5=75, $B88-X$5=1, $B88-X$5&lt;0),"",ROUND(($B88-X$5)*'점수 계산기'!$C$21+X$5*'점수 계산기'!$C$22+'점수 계산기'!$C$24,0))</f>
        <v>66</v>
      </c>
      <c r="Y88" s="261">
        <f>IF(OR($B88-Y$5&gt;76, $B88-Y$5=75, $B88-Y$5=1, $B88-Y$5&lt;0),"",ROUND(($B88-Y$5)*'점수 계산기'!$C$21+Y$5*'점수 계산기'!$C$22+'점수 계산기'!$C$24,0))</f>
        <v>67</v>
      </c>
      <c r="Z88" s="184"/>
      <c r="AA88" s="208"/>
    </row>
    <row r="89" spans="1:27" s="216" customFormat="1" ht="21" customHeight="1" x14ac:dyDescent="0.45">
      <c r="A89" s="208"/>
      <c r="B89" s="280">
        <v>17</v>
      </c>
      <c r="C89" s="260" t="str">
        <f>IF(OR($B89-C$5&gt;76, $B89-C$5=75, $B89-C$5=1, $B89-C$5&lt;0),"",ROUND(($B89-C$5)*'점수 계산기'!$C$21+C$5*'점수 계산기'!$C$22+'점수 계산기'!$C$24,0))</f>
        <v/>
      </c>
      <c r="D89" s="260" t="str">
        <f>IF(OR($B89-D$5&gt;76, $B89-D$5=75, $B89-D$5=1, $B89-D$5&lt;0),"",ROUND(($B89-D$5)*'점수 계산기'!$C$21+D$5*'점수 계산기'!$C$22+'점수 계산기'!$C$24,0))</f>
        <v/>
      </c>
      <c r="E89" s="260" t="str">
        <f>IF(OR($B89-E$5&gt;76, $B89-E$5=75, $B89-E$5=1, $B89-E$5&lt;0),"",ROUND(($B89-E$5)*'점수 계산기'!$C$21+E$5*'점수 계산기'!$C$22+'점수 계산기'!$C$24,0))</f>
        <v/>
      </c>
      <c r="F89" s="260" t="str">
        <f>IF(OR($B89-F$5&gt;76, $B89-F$5=75, $B89-F$5=1, $B89-F$5&lt;0),"",ROUND(($B89-F$5)*'점수 계산기'!$C$21+F$5*'점수 계산기'!$C$22+'점수 계산기'!$C$24,0))</f>
        <v/>
      </c>
      <c r="G89" s="260" t="str">
        <f>IF(OR($B89-G$5&gt;76, $B89-G$5=75, $B89-G$5=1, $B89-G$5&lt;0),"",ROUND(($B89-G$5)*'점수 계산기'!$C$21+G$5*'점수 계산기'!$C$22+'점수 계산기'!$C$24,0))</f>
        <v/>
      </c>
      <c r="H89" s="260" t="str">
        <f>IF(OR($B89-H$5&gt;76, $B89-H$5=75, $B89-H$5=1, $B89-H$5&lt;0),"",ROUND(($B89-H$5)*'점수 계산기'!$C$21+H$5*'점수 계산기'!$C$22+'점수 계산기'!$C$24,0))</f>
        <v/>
      </c>
      <c r="I89" s="260">
        <f>IF(OR($B89-I$5&gt;76, $B89-I$5=75, $B89-I$5=1, $B89-I$5&lt;0),"",ROUND(($B89-I$5)*'점수 계산기'!$C$21+I$5*'점수 계산기'!$C$22+'점수 계산기'!$C$24,0))</f>
        <v>61</v>
      </c>
      <c r="J89" s="260" t="str">
        <f>IF(OR($B89-J$5&gt;76, $B89-J$5=75, $B89-J$5=1, $B89-J$5&lt;0),"",ROUND(($B89-J$5)*'점수 계산기'!$C$21+J$5*'점수 계산기'!$C$22+'점수 계산기'!$C$24,0))</f>
        <v/>
      </c>
      <c r="K89" s="260">
        <f>IF(OR($B89-K$5&gt;76, $B89-K$5=75, $B89-K$5=1, $B89-K$5&lt;0),"",ROUND(($B89-K$5)*'점수 계산기'!$C$21+K$5*'점수 계산기'!$C$22+'점수 계산기'!$C$24,0))</f>
        <v>62</v>
      </c>
      <c r="L89" s="260">
        <f>IF(OR($B89-L$5&gt;76, $B89-L$5=75, $B89-L$5=1, $B89-L$5&lt;0),"",ROUND(($B89-L$5)*'점수 계산기'!$C$21+L$5*'점수 계산기'!$C$22+'점수 계산기'!$C$24,0))</f>
        <v>62</v>
      </c>
      <c r="M89" s="260">
        <f>IF(OR($B89-M$5&gt;76, $B89-M$5=75, $B89-M$5=1, $B89-M$5&lt;0),"",ROUND(($B89-M$5)*'점수 계산기'!$C$21+M$5*'점수 계산기'!$C$22+'점수 계산기'!$C$24,0))</f>
        <v>62</v>
      </c>
      <c r="N89" s="260">
        <f>IF(OR($B89-N$5&gt;76, $B89-N$5=75, $B89-N$5=1, $B89-N$5&lt;0),"",ROUND(($B89-N$5)*'점수 계산기'!$C$21+N$5*'점수 계산기'!$C$22+'점수 계산기'!$C$24,0))</f>
        <v>62</v>
      </c>
      <c r="O89" s="260">
        <f>IF(OR($B89-O$5&gt;76, $B89-O$5=75, $B89-O$5=1, $B89-O$5&lt;0),"",ROUND(($B89-O$5)*'점수 계산기'!$C$21+O$5*'점수 계산기'!$C$22+'점수 계산기'!$C$24,0))</f>
        <v>63</v>
      </c>
      <c r="P89" s="260">
        <f>IF(OR($B89-P$5&gt;76, $B89-P$5=75, $B89-P$5=1, $B89-P$5&lt;0),"",ROUND(($B89-P$5)*'점수 계산기'!$C$21+P$5*'점수 계산기'!$C$22+'점수 계산기'!$C$24,0))</f>
        <v>63</v>
      </c>
      <c r="Q89" s="260">
        <f>IF(OR($B89-Q$5&gt;76, $B89-Q$5=75, $B89-Q$5=1, $B89-Q$5&lt;0),"",ROUND(($B89-Q$5)*'점수 계산기'!$C$21+Q$5*'점수 계산기'!$C$22+'점수 계산기'!$C$24,0))</f>
        <v>63</v>
      </c>
      <c r="R89" s="260">
        <f>IF(OR($B89-R$5&gt;76, $B89-R$5=75, $B89-R$5=1, $B89-R$5&lt;0),"",ROUND(($B89-R$5)*'점수 계산기'!$C$21+R$5*'점수 계산기'!$C$22+'점수 계산기'!$C$24,0))</f>
        <v>64</v>
      </c>
      <c r="S89" s="260">
        <f>IF(OR($B89-S$5&gt;76, $B89-S$5=75, $B89-S$5=1, $B89-S$5&lt;0),"",ROUND(($B89-S$5)*'점수 계산기'!$C$21+S$5*'점수 계산기'!$C$22+'점수 계산기'!$C$24,0))</f>
        <v>64</v>
      </c>
      <c r="T89" s="260">
        <f>IF(OR($B89-T$5&gt;76, $B89-T$5=75, $B89-T$5=1, $B89-T$5&lt;0),"",ROUND(($B89-T$5)*'점수 계산기'!$C$21+T$5*'점수 계산기'!$C$22+'점수 계산기'!$C$24,0))</f>
        <v>64</v>
      </c>
      <c r="U89" s="260">
        <f>IF(OR($B89-U$5&gt;76, $B89-U$5=75, $B89-U$5=1, $B89-U$5&lt;0),"",ROUND(($B89-U$5)*'점수 계산기'!$C$21+U$5*'점수 계산기'!$C$22+'점수 계산기'!$C$24,0))</f>
        <v>65</v>
      </c>
      <c r="V89" s="260">
        <f>IF(OR($B89-V$5&gt;76, $B89-V$5=75, $B89-V$5=1, $B89-V$5&lt;0),"",ROUND(($B89-V$5)*'점수 계산기'!$C$21+V$5*'점수 계산기'!$C$22+'점수 계산기'!$C$24,0))</f>
        <v>65</v>
      </c>
      <c r="W89" s="260">
        <f>IF(OR($B89-W$5&gt;76, $B89-W$5=75, $B89-W$5=1, $B89-W$5&lt;0),"",ROUND(($B89-W$5)*'점수 계산기'!$C$21+W$5*'점수 계산기'!$C$22+'점수 계산기'!$C$24,0))</f>
        <v>65</v>
      </c>
      <c r="X89" s="260">
        <f>IF(OR($B89-X$5&gt;76, $B89-X$5=75, $B89-X$5=1, $B89-X$5&lt;0),"",ROUND(($B89-X$5)*'점수 계산기'!$C$21+X$5*'점수 계산기'!$C$22+'점수 계산기'!$C$24,0))</f>
        <v>65</v>
      </c>
      <c r="Y89" s="261">
        <f>IF(OR($B89-Y$5&gt;76, $B89-Y$5=75, $B89-Y$5=1, $B89-Y$5&lt;0),"",ROUND(($B89-Y$5)*'점수 계산기'!$C$21+Y$5*'점수 계산기'!$C$22+'점수 계산기'!$C$24,0))</f>
        <v>66</v>
      </c>
      <c r="Z89" s="184"/>
      <c r="AA89" s="208"/>
    </row>
    <row r="90" spans="1:27" s="216" customFormat="1" ht="21" customHeight="1" x14ac:dyDescent="0.45">
      <c r="A90" s="208"/>
      <c r="B90" s="281">
        <v>16</v>
      </c>
      <c r="C90" s="265" t="str">
        <f>IF(OR($B90-C$5&gt;76, $B90-C$5=75, $B90-C$5=1, $B90-C$5&lt;0),"",ROUND(($B90-C$5)*'점수 계산기'!$C$21+C$5*'점수 계산기'!$C$22+'점수 계산기'!$C$24,0))</f>
        <v/>
      </c>
      <c r="D90" s="265" t="str">
        <f>IF(OR($B90-D$5&gt;76, $B90-D$5=75, $B90-D$5=1, $B90-D$5&lt;0),"",ROUND(($B90-D$5)*'점수 계산기'!$C$21+D$5*'점수 계산기'!$C$22+'점수 계산기'!$C$24,0))</f>
        <v/>
      </c>
      <c r="E90" s="265" t="str">
        <f>IF(OR($B90-E$5&gt;76, $B90-E$5=75, $B90-E$5=1, $B90-E$5&lt;0),"",ROUND(($B90-E$5)*'점수 계산기'!$C$21+E$5*'점수 계산기'!$C$22+'점수 계산기'!$C$24,0))</f>
        <v/>
      </c>
      <c r="F90" s="265" t="str">
        <f>IF(OR($B90-F$5&gt;76, $B90-F$5=75, $B90-F$5=1, $B90-F$5&lt;0),"",ROUND(($B90-F$5)*'점수 계산기'!$C$21+F$5*'점수 계산기'!$C$22+'점수 계산기'!$C$24,0))</f>
        <v/>
      </c>
      <c r="G90" s="265" t="str">
        <f>IF(OR($B90-G$5&gt;76, $B90-G$5=75, $B90-G$5=1, $B90-G$5&lt;0),"",ROUND(($B90-G$5)*'점수 계산기'!$C$21+G$5*'점수 계산기'!$C$22+'점수 계산기'!$C$24,0))</f>
        <v/>
      </c>
      <c r="H90" s="265" t="str">
        <f>IF(OR($B90-H$5&gt;76, $B90-H$5=75, $B90-H$5=1, $B90-H$5&lt;0),"",ROUND(($B90-H$5)*'점수 계산기'!$C$21+H$5*'점수 계산기'!$C$22+'점수 계산기'!$C$24,0))</f>
        <v/>
      </c>
      <c r="I90" s="265" t="str">
        <f>IF(OR($B90-I$5&gt;76, $B90-I$5=75, $B90-I$5=1, $B90-I$5&lt;0),"",ROUND(($B90-I$5)*'점수 계산기'!$C$21+I$5*'점수 계산기'!$C$22+'점수 계산기'!$C$24,0))</f>
        <v/>
      </c>
      <c r="J90" s="265">
        <f>IF(OR($B90-J$5&gt;76, $B90-J$5=75, $B90-J$5=1, $B90-J$5&lt;0),"",ROUND(($B90-J$5)*'점수 계산기'!$C$21+J$5*'점수 계산기'!$C$22+'점수 계산기'!$C$24,0))</f>
        <v>60</v>
      </c>
      <c r="K90" s="265" t="str">
        <f>IF(OR($B90-K$5&gt;76, $B90-K$5=75, $B90-K$5=1, $B90-K$5&lt;0),"",ROUND(($B90-K$5)*'점수 계산기'!$C$21+K$5*'점수 계산기'!$C$22+'점수 계산기'!$C$24,0))</f>
        <v/>
      </c>
      <c r="L90" s="265">
        <f>IF(OR($B90-L$5&gt;76, $B90-L$5=75, $B90-L$5=1, $B90-L$5&lt;0),"",ROUND(($B90-L$5)*'점수 계산기'!$C$21+L$5*'점수 계산기'!$C$22+'점수 계산기'!$C$24,0))</f>
        <v>61</v>
      </c>
      <c r="M90" s="265">
        <f>IF(OR($B90-M$5&gt;76, $B90-M$5=75, $B90-M$5=1, $B90-M$5&lt;0),"",ROUND(($B90-M$5)*'점수 계산기'!$C$21+M$5*'점수 계산기'!$C$22+'점수 계산기'!$C$24,0))</f>
        <v>61</v>
      </c>
      <c r="N90" s="265">
        <f>IF(OR($B90-N$5&gt;76, $B90-N$5=75, $B90-N$5=1, $B90-N$5&lt;0),"",ROUND(($B90-N$5)*'점수 계산기'!$C$21+N$5*'점수 계산기'!$C$22+'점수 계산기'!$C$24,0))</f>
        <v>61</v>
      </c>
      <c r="O90" s="265">
        <f>IF(OR($B90-O$5&gt;76, $B90-O$5=75, $B90-O$5=1, $B90-O$5&lt;0),"",ROUND(($B90-O$5)*'점수 계산기'!$C$21+O$5*'점수 계산기'!$C$22+'점수 계산기'!$C$24,0))</f>
        <v>62</v>
      </c>
      <c r="P90" s="265">
        <f>IF(OR($B90-P$5&gt;76, $B90-P$5=75, $B90-P$5=1, $B90-P$5&lt;0),"",ROUND(($B90-P$5)*'점수 계산기'!$C$21+P$5*'점수 계산기'!$C$22+'점수 계산기'!$C$24,0))</f>
        <v>62</v>
      </c>
      <c r="Q90" s="265">
        <f>IF(OR($B90-Q$5&gt;76, $B90-Q$5=75, $B90-Q$5=1, $B90-Q$5&lt;0),"",ROUND(($B90-Q$5)*'점수 계산기'!$C$21+Q$5*'점수 계산기'!$C$22+'점수 계산기'!$C$24,0))</f>
        <v>62</v>
      </c>
      <c r="R90" s="265">
        <f>IF(OR($B90-R$5&gt;76, $B90-R$5=75, $B90-R$5=1, $B90-R$5&lt;0),"",ROUND(($B90-R$5)*'점수 계산기'!$C$21+R$5*'점수 계산기'!$C$22+'점수 계산기'!$C$24,0))</f>
        <v>63</v>
      </c>
      <c r="S90" s="265">
        <f>IF(OR($B90-S$5&gt;76, $B90-S$5=75, $B90-S$5=1, $B90-S$5&lt;0),"",ROUND(($B90-S$5)*'점수 계산기'!$C$21+S$5*'점수 계산기'!$C$22+'점수 계산기'!$C$24,0))</f>
        <v>63</v>
      </c>
      <c r="T90" s="265">
        <f>IF(OR($B90-T$5&gt;76, $B90-T$5=75, $B90-T$5=1, $B90-T$5&lt;0),"",ROUND(($B90-T$5)*'점수 계산기'!$C$21+T$5*'점수 계산기'!$C$22+'점수 계산기'!$C$24,0))</f>
        <v>63</v>
      </c>
      <c r="U90" s="265">
        <f>IF(OR($B90-U$5&gt;76, $B90-U$5=75, $B90-U$5=1, $B90-U$5&lt;0),"",ROUND(($B90-U$5)*'점수 계산기'!$C$21+U$5*'점수 계산기'!$C$22+'점수 계산기'!$C$24,0))</f>
        <v>63</v>
      </c>
      <c r="V90" s="265">
        <f>IF(OR($B90-V$5&gt;76, $B90-V$5=75, $B90-V$5=1, $B90-V$5&lt;0),"",ROUND(($B90-V$5)*'점수 계산기'!$C$21+V$5*'점수 계산기'!$C$22+'점수 계산기'!$C$24,0))</f>
        <v>64</v>
      </c>
      <c r="W90" s="265">
        <f>IF(OR($B90-W$5&gt;76, $B90-W$5=75, $B90-W$5=1, $B90-W$5&lt;0),"",ROUND(($B90-W$5)*'점수 계산기'!$C$21+W$5*'점수 계산기'!$C$22+'점수 계산기'!$C$24,0))</f>
        <v>64</v>
      </c>
      <c r="X90" s="265">
        <f>IF(OR($B90-X$5&gt;76, $B90-X$5=75, $B90-X$5=1, $B90-X$5&lt;0),"",ROUND(($B90-X$5)*'점수 계산기'!$C$21+X$5*'점수 계산기'!$C$22+'점수 계산기'!$C$24,0))</f>
        <v>64</v>
      </c>
      <c r="Y90" s="266">
        <f>IF(OR($B90-Y$5&gt;76, $B90-Y$5=75, $B90-Y$5=1, $B90-Y$5&lt;0),"",ROUND(($B90-Y$5)*'점수 계산기'!$C$21+Y$5*'점수 계산기'!$C$22+'점수 계산기'!$C$24,0))</f>
        <v>65</v>
      </c>
      <c r="Z90" s="184"/>
      <c r="AA90" s="208"/>
    </row>
    <row r="91" spans="1:27" s="216" customFormat="1" ht="21" customHeight="1" x14ac:dyDescent="0.45">
      <c r="A91" s="208"/>
      <c r="B91" s="281">
        <v>15</v>
      </c>
      <c r="C91" s="265" t="str">
        <f>IF(OR($B91-C$5&gt;76, $B91-C$5=75, $B91-C$5=1, $B91-C$5&lt;0),"",ROUND(($B91-C$5)*'점수 계산기'!$C$21+C$5*'점수 계산기'!$C$22+'점수 계산기'!$C$24,0))</f>
        <v/>
      </c>
      <c r="D91" s="265" t="str">
        <f>IF(OR($B91-D$5&gt;76, $B91-D$5=75, $B91-D$5=1, $B91-D$5&lt;0),"",ROUND(($B91-D$5)*'점수 계산기'!$C$21+D$5*'점수 계산기'!$C$22+'점수 계산기'!$C$24,0))</f>
        <v/>
      </c>
      <c r="E91" s="265" t="str">
        <f>IF(OR($B91-E$5&gt;76, $B91-E$5=75, $B91-E$5=1, $B91-E$5&lt;0),"",ROUND(($B91-E$5)*'점수 계산기'!$C$21+E$5*'점수 계산기'!$C$22+'점수 계산기'!$C$24,0))</f>
        <v/>
      </c>
      <c r="F91" s="265" t="str">
        <f>IF(OR($B91-F$5&gt;76, $B91-F$5=75, $B91-F$5=1, $B91-F$5&lt;0),"",ROUND(($B91-F$5)*'점수 계산기'!$C$21+F$5*'점수 계산기'!$C$22+'점수 계산기'!$C$24,0))</f>
        <v/>
      </c>
      <c r="G91" s="265" t="str">
        <f>IF(OR($B91-G$5&gt;76, $B91-G$5=75, $B91-G$5=1, $B91-G$5&lt;0),"",ROUND(($B91-G$5)*'점수 계산기'!$C$21+G$5*'점수 계산기'!$C$22+'점수 계산기'!$C$24,0))</f>
        <v/>
      </c>
      <c r="H91" s="265" t="str">
        <f>IF(OR($B91-H$5&gt;76, $B91-H$5=75, $B91-H$5=1, $B91-H$5&lt;0),"",ROUND(($B91-H$5)*'점수 계산기'!$C$21+H$5*'점수 계산기'!$C$22+'점수 계산기'!$C$24,0))</f>
        <v/>
      </c>
      <c r="I91" s="265" t="str">
        <f>IF(OR($B91-I$5&gt;76, $B91-I$5=75, $B91-I$5=1, $B91-I$5&lt;0),"",ROUND(($B91-I$5)*'점수 계산기'!$C$21+I$5*'점수 계산기'!$C$22+'점수 계산기'!$C$24,0))</f>
        <v/>
      </c>
      <c r="J91" s="265" t="str">
        <f>IF(OR($B91-J$5&gt;76, $B91-J$5=75, $B91-J$5=1, $B91-J$5&lt;0),"",ROUND(($B91-J$5)*'점수 계산기'!$C$21+J$5*'점수 계산기'!$C$22+'점수 계산기'!$C$24,0))</f>
        <v/>
      </c>
      <c r="K91" s="265">
        <f>IF(OR($B91-K$5&gt;76, $B91-K$5=75, $B91-K$5=1, $B91-K$5&lt;0),"",ROUND(($B91-K$5)*'점수 계산기'!$C$21+K$5*'점수 계산기'!$C$22+'점수 계산기'!$C$24,0))</f>
        <v>60</v>
      </c>
      <c r="L91" s="265" t="str">
        <f>IF(OR($B91-L$5&gt;76, $B91-L$5=75, $B91-L$5=1, $B91-L$5&lt;0),"",ROUND(($B91-L$5)*'점수 계산기'!$C$21+L$5*'점수 계산기'!$C$22+'점수 계산기'!$C$24,0))</f>
        <v/>
      </c>
      <c r="M91" s="265">
        <f>IF(OR($B91-M$5&gt;76, $B91-M$5=75, $B91-M$5=1, $B91-M$5&lt;0),"",ROUND(($B91-M$5)*'점수 계산기'!$C$21+M$5*'점수 계산기'!$C$22+'점수 계산기'!$C$24,0))</f>
        <v>60</v>
      </c>
      <c r="N91" s="265">
        <f>IF(OR($B91-N$5&gt;76, $B91-N$5=75, $B91-N$5=1, $B91-N$5&lt;0),"",ROUND(($B91-N$5)*'점수 계산기'!$C$21+N$5*'점수 계산기'!$C$22+'점수 계산기'!$C$24,0))</f>
        <v>60</v>
      </c>
      <c r="O91" s="265">
        <f>IF(OR($B91-O$5&gt;76, $B91-O$5=75, $B91-O$5=1, $B91-O$5&lt;0),"",ROUND(($B91-O$5)*'점수 계산기'!$C$21+O$5*'점수 계산기'!$C$22+'점수 계산기'!$C$24,0))</f>
        <v>61</v>
      </c>
      <c r="P91" s="265">
        <f>IF(OR($B91-P$5&gt;76, $B91-P$5=75, $B91-P$5=1, $B91-P$5&lt;0),"",ROUND(($B91-P$5)*'점수 계산기'!$C$21+P$5*'점수 계산기'!$C$22+'점수 계산기'!$C$24,0))</f>
        <v>61</v>
      </c>
      <c r="Q91" s="265">
        <f>IF(OR($B91-Q$5&gt;76, $B91-Q$5=75, $B91-Q$5=1, $B91-Q$5&lt;0),"",ROUND(($B91-Q$5)*'점수 계산기'!$C$21+Q$5*'점수 계산기'!$C$22+'점수 계산기'!$C$24,0))</f>
        <v>61</v>
      </c>
      <c r="R91" s="265">
        <f>IF(OR($B91-R$5&gt;76, $B91-R$5=75, $B91-R$5=1, $B91-R$5&lt;0),"",ROUND(($B91-R$5)*'점수 계산기'!$C$21+R$5*'점수 계산기'!$C$22+'점수 계산기'!$C$24,0))</f>
        <v>62</v>
      </c>
      <c r="S91" s="265">
        <f>IF(OR($B91-S$5&gt;76, $B91-S$5=75, $B91-S$5=1, $B91-S$5&lt;0),"",ROUND(($B91-S$5)*'점수 계산기'!$C$21+S$5*'점수 계산기'!$C$22+'점수 계산기'!$C$24,0))</f>
        <v>62</v>
      </c>
      <c r="T91" s="265">
        <f>IF(OR($B91-T$5&gt;76, $B91-T$5=75, $B91-T$5=1, $B91-T$5&lt;0),"",ROUND(($B91-T$5)*'점수 계산기'!$C$21+T$5*'점수 계산기'!$C$22+'점수 계산기'!$C$24,0))</f>
        <v>62</v>
      </c>
      <c r="U91" s="265">
        <f>IF(OR($B91-U$5&gt;76, $B91-U$5=75, $B91-U$5=1, $B91-U$5&lt;0),"",ROUND(($B91-U$5)*'점수 계산기'!$C$21+U$5*'점수 계산기'!$C$22+'점수 계산기'!$C$24,0))</f>
        <v>62</v>
      </c>
      <c r="V91" s="265">
        <f>IF(OR($B91-V$5&gt;76, $B91-V$5=75, $B91-V$5=1, $B91-V$5&lt;0),"",ROUND(($B91-V$5)*'점수 계산기'!$C$21+V$5*'점수 계산기'!$C$22+'점수 계산기'!$C$24,0))</f>
        <v>63</v>
      </c>
      <c r="W91" s="265">
        <f>IF(OR($B91-W$5&gt;76, $B91-W$5=75, $B91-W$5=1, $B91-W$5&lt;0),"",ROUND(($B91-W$5)*'점수 계산기'!$C$21+W$5*'점수 계산기'!$C$22+'점수 계산기'!$C$24,0))</f>
        <v>63</v>
      </c>
      <c r="X91" s="265">
        <f>IF(OR($B91-X$5&gt;76, $B91-X$5=75, $B91-X$5=1, $B91-X$5&lt;0),"",ROUND(($B91-X$5)*'점수 계산기'!$C$21+X$5*'점수 계산기'!$C$22+'점수 계산기'!$C$24,0))</f>
        <v>63</v>
      </c>
      <c r="Y91" s="266">
        <f>IF(OR($B91-Y$5&gt;76, $B91-Y$5=75, $B91-Y$5=1, $B91-Y$5&lt;0),"",ROUND(($B91-Y$5)*'점수 계산기'!$C$21+Y$5*'점수 계산기'!$C$22+'점수 계산기'!$C$24,0))</f>
        <v>64</v>
      </c>
      <c r="Z91" s="184"/>
      <c r="AA91" s="208"/>
    </row>
    <row r="92" spans="1:27" s="216" customFormat="1" ht="21" customHeight="1" x14ac:dyDescent="0.45">
      <c r="A92" s="208"/>
      <c r="B92" s="281">
        <v>14</v>
      </c>
      <c r="C92" s="265" t="str">
        <f>IF(OR($B92-C$5&gt;76, $B92-C$5=75, $B92-C$5=1, $B92-C$5&lt;0),"",ROUND(($B92-C$5)*'점수 계산기'!$C$21+C$5*'점수 계산기'!$C$22+'점수 계산기'!$C$24,0))</f>
        <v/>
      </c>
      <c r="D92" s="265" t="str">
        <f>IF(OR($B92-D$5&gt;76, $B92-D$5=75, $B92-D$5=1, $B92-D$5&lt;0),"",ROUND(($B92-D$5)*'점수 계산기'!$C$21+D$5*'점수 계산기'!$C$22+'점수 계산기'!$C$24,0))</f>
        <v/>
      </c>
      <c r="E92" s="265" t="str">
        <f>IF(OR($B92-E$5&gt;76, $B92-E$5=75, $B92-E$5=1, $B92-E$5&lt;0),"",ROUND(($B92-E$5)*'점수 계산기'!$C$21+E$5*'점수 계산기'!$C$22+'점수 계산기'!$C$24,0))</f>
        <v/>
      </c>
      <c r="F92" s="265" t="str">
        <f>IF(OR($B92-F$5&gt;76, $B92-F$5=75, $B92-F$5=1, $B92-F$5&lt;0),"",ROUND(($B92-F$5)*'점수 계산기'!$C$21+F$5*'점수 계산기'!$C$22+'점수 계산기'!$C$24,0))</f>
        <v/>
      </c>
      <c r="G92" s="265" t="str">
        <f>IF(OR($B92-G$5&gt;76, $B92-G$5=75, $B92-G$5=1, $B92-G$5&lt;0),"",ROUND(($B92-G$5)*'점수 계산기'!$C$21+G$5*'점수 계산기'!$C$22+'점수 계산기'!$C$24,0))</f>
        <v/>
      </c>
      <c r="H92" s="265" t="str">
        <f>IF(OR($B92-H$5&gt;76, $B92-H$5=75, $B92-H$5=1, $B92-H$5&lt;0),"",ROUND(($B92-H$5)*'점수 계산기'!$C$21+H$5*'점수 계산기'!$C$22+'점수 계산기'!$C$24,0))</f>
        <v/>
      </c>
      <c r="I92" s="265" t="str">
        <f>IF(OR($B92-I$5&gt;76, $B92-I$5=75, $B92-I$5=1, $B92-I$5&lt;0),"",ROUND(($B92-I$5)*'점수 계산기'!$C$21+I$5*'점수 계산기'!$C$22+'점수 계산기'!$C$24,0))</f>
        <v/>
      </c>
      <c r="J92" s="265" t="str">
        <f>IF(OR($B92-J$5&gt;76, $B92-J$5=75, $B92-J$5=1, $B92-J$5&lt;0),"",ROUND(($B92-J$5)*'점수 계산기'!$C$21+J$5*'점수 계산기'!$C$22+'점수 계산기'!$C$24,0))</f>
        <v/>
      </c>
      <c r="K92" s="265" t="str">
        <f>IF(OR($B92-K$5&gt;76, $B92-K$5=75, $B92-K$5=1, $B92-K$5&lt;0),"",ROUND(($B92-K$5)*'점수 계산기'!$C$21+K$5*'점수 계산기'!$C$22+'점수 계산기'!$C$24,0))</f>
        <v/>
      </c>
      <c r="L92" s="265">
        <f>IF(OR($B92-L$5&gt;76, $B92-L$5=75, $B92-L$5=1, $B92-L$5&lt;0),"",ROUND(($B92-L$5)*'점수 계산기'!$C$21+L$5*'점수 계산기'!$C$22+'점수 계산기'!$C$24,0))</f>
        <v>59</v>
      </c>
      <c r="M92" s="265" t="str">
        <f>IF(OR($B92-M$5&gt;76, $B92-M$5=75, $B92-M$5=1, $B92-M$5&lt;0),"",ROUND(($B92-M$5)*'점수 계산기'!$C$21+M$5*'점수 계산기'!$C$22+'점수 계산기'!$C$24,0))</f>
        <v/>
      </c>
      <c r="N92" s="265">
        <f>IF(OR($B92-N$5&gt;76, $B92-N$5=75, $B92-N$5=1, $B92-N$5&lt;0),"",ROUND(($B92-N$5)*'점수 계산기'!$C$21+N$5*'점수 계산기'!$C$22+'점수 계산기'!$C$24,0))</f>
        <v>59</v>
      </c>
      <c r="O92" s="265">
        <f>IF(OR($B92-O$5&gt;76, $B92-O$5=75, $B92-O$5=1, $B92-O$5&lt;0),"",ROUND(($B92-O$5)*'점수 계산기'!$C$21+O$5*'점수 계산기'!$C$22+'점수 계산기'!$C$24,0))</f>
        <v>60</v>
      </c>
      <c r="P92" s="265">
        <f>IF(OR($B92-P$5&gt;76, $B92-P$5=75, $B92-P$5=1, $B92-P$5&lt;0),"",ROUND(($B92-P$5)*'점수 계산기'!$C$21+P$5*'점수 계산기'!$C$22+'점수 계산기'!$C$24,0))</f>
        <v>60</v>
      </c>
      <c r="Q92" s="265">
        <f>IF(OR($B92-Q$5&gt;76, $B92-Q$5=75, $B92-Q$5=1, $B92-Q$5&lt;0),"",ROUND(($B92-Q$5)*'점수 계산기'!$C$21+Q$5*'점수 계산기'!$C$22+'점수 계산기'!$C$24,0))</f>
        <v>60</v>
      </c>
      <c r="R92" s="265">
        <f>IF(OR($B92-R$5&gt;76, $B92-R$5=75, $B92-R$5=1, $B92-R$5&lt;0),"",ROUND(($B92-R$5)*'점수 계산기'!$C$21+R$5*'점수 계산기'!$C$22+'점수 계산기'!$C$24,0))</f>
        <v>61</v>
      </c>
      <c r="S92" s="265">
        <f>IF(OR($B92-S$5&gt;76, $B92-S$5=75, $B92-S$5=1, $B92-S$5&lt;0),"",ROUND(($B92-S$5)*'점수 계산기'!$C$21+S$5*'점수 계산기'!$C$22+'점수 계산기'!$C$24,0))</f>
        <v>61</v>
      </c>
      <c r="T92" s="265">
        <f>IF(OR($B92-T$5&gt;76, $B92-T$5=75, $B92-T$5=1, $B92-T$5&lt;0),"",ROUND(($B92-T$5)*'점수 계산기'!$C$21+T$5*'점수 계산기'!$C$22+'점수 계산기'!$C$24,0))</f>
        <v>61</v>
      </c>
      <c r="U92" s="265">
        <f>IF(OR($B92-U$5&gt;76, $B92-U$5=75, $B92-U$5=1, $B92-U$5&lt;0),"",ROUND(($B92-U$5)*'점수 계산기'!$C$21+U$5*'점수 계산기'!$C$22+'점수 계산기'!$C$24,0))</f>
        <v>61</v>
      </c>
      <c r="V92" s="265">
        <f>IF(OR($B92-V$5&gt;76, $B92-V$5=75, $B92-V$5=1, $B92-V$5&lt;0),"",ROUND(($B92-V$5)*'점수 계산기'!$C$21+V$5*'점수 계산기'!$C$22+'점수 계산기'!$C$24,0))</f>
        <v>62</v>
      </c>
      <c r="W92" s="265">
        <f>IF(OR($B92-W$5&gt;76, $B92-W$5=75, $B92-W$5=1, $B92-W$5&lt;0),"",ROUND(($B92-W$5)*'점수 계산기'!$C$21+W$5*'점수 계산기'!$C$22+'점수 계산기'!$C$24,0))</f>
        <v>62</v>
      </c>
      <c r="X92" s="265">
        <f>IF(OR($B92-X$5&gt;76, $B92-X$5=75, $B92-X$5=1, $B92-X$5&lt;0),"",ROUND(($B92-X$5)*'점수 계산기'!$C$21+X$5*'점수 계산기'!$C$22+'점수 계산기'!$C$24,0))</f>
        <v>62</v>
      </c>
      <c r="Y92" s="266">
        <f>IF(OR($B92-Y$5&gt;76, $B92-Y$5=75, $B92-Y$5=1, $B92-Y$5&lt;0),"",ROUND(($B92-Y$5)*'점수 계산기'!$C$21+Y$5*'점수 계산기'!$C$22+'점수 계산기'!$C$24,0))</f>
        <v>63</v>
      </c>
      <c r="Z92" s="184"/>
      <c r="AA92" s="208"/>
    </row>
    <row r="93" spans="1:27" s="216" customFormat="1" ht="21" customHeight="1" x14ac:dyDescent="0.45">
      <c r="A93" s="208"/>
      <c r="B93" s="281">
        <v>13</v>
      </c>
      <c r="C93" s="265" t="str">
        <f>IF(OR($B93-C$5&gt;76, $B93-C$5=75, $B93-C$5=1, $B93-C$5&lt;0),"",ROUND(($B93-C$5)*'점수 계산기'!$C$21+C$5*'점수 계산기'!$C$22+'점수 계산기'!$C$24,0))</f>
        <v/>
      </c>
      <c r="D93" s="265" t="str">
        <f>IF(OR($B93-D$5&gt;76, $B93-D$5=75, $B93-D$5=1, $B93-D$5&lt;0),"",ROUND(($B93-D$5)*'점수 계산기'!$C$21+D$5*'점수 계산기'!$C$22+'점수 계산기'!$C$24,0))</f>
        <v/>
      </c>
      <c r="E93" s="265" t="str">
        <f>IF(OR($B93-E$5&gt;76, $B93-E$5=75, $B93-E$5=1, $B93-E$5&lt;0),"",ROUND(($B93-E$5)*'점수 계산기'!$C$21+E$5*'점수 계산기'!$C$22+'점수 계산기'!$C$24,0))</f>
        <v/>
      </c>
      <c r="F93" s="265" t="str">
        <f>IF(OR($B93-F$5&gt;76, $B93-F$5=75, $B93-F$5=1, $B93-F$5&lt;0),"",ROUND(($B93-F$5)*'점수 계산기'!$C$21+F$5*'점수 계산기'!$C$22+'점수 계산기'!$C$24,0))</f>
        <v/>
      </c>
      <c r="G93" s="265" t="str">
        <f>IF(OR($B93-G$5&gt;76, $B93-G$5=75, $B93-G$5=1, $B93-G$5&lt;0),"",ROUND(($B93-G$5)*'점수 계산기'!$C$21+G$5*'점수 계산기'!$C$22+'점수 계산기'!$C$24,0))</f>
        <v/>
      </c>
      <c r="H93" s="265" t="str">
        <f>IF(OR($B93-H$5&gt;76, $B93-H$5=75, $B93-H$5=1, $B93-H$5&lt;0),"",ROUND(($B93-H$5)*'점수 계산기'!$C$21+H$5*'점수 계산기'!$C$22+'점수 계산기'!$C$24,0))</f>
        <v/>
      </c>
      <c r="I93" s="265" t="str">
        <f>IF(OR($B93-I$5&gt;76, $B93-I$5=75, $B93-I$5=1, $B93-I$5&lt;0),"",ROUND(($B93-I$5)*'점수 계산기'!$C$21+I$5*'점수 계산기'!$C$22+'점수 계산기'!$C$24,0))</f>
        <v/>
      </c>
      <c r="J93" s="265" t="str">
        <f>IF(OR($B93-J$5&gt;76, $B93-J$5=75, $B93-J$5=1, $B93-J$5&lt;0),"",ROUND(($B93-J$5)*'점수 계산기'!$C$21+J$5*'점수 계산기'!$C$22+'점수 계산기'!$C$24,0))</f>
        <v/>
      </c>
      <c r="K93" s="265" t="str">
        <f>IF(OR($B93-K$5&gt;76, $B93-K$5=75, $B93-K$5=1, $B93-K$5&lt;0),"",ROUND(($B93-K$5)*'점수 계산기'!$C$21+K$5*'점수 계산기'!$C$22+'점수 계산기'!$C$24,0))</f>
        <v/>
      </c>
      <c r="L93" s="265" t="str">
        <f>IF(OR($B93-L$5&gt;76, $B93-L$5=75, $B93-L$5=1, $B93-L$5&lt;0),"",ROUND(($B93-L$5)*'점수 계산기'!$C$21+L$5*'점수 계산기'!$C$22+'점수 계산기'!$C$24,0))</f>
        <v/>
      </c>
      <c r="M93" s="265">
        <f>IF(OR($B93-M$5&gt;76, $B93-M$5=75, $B93-M$5=1, $B93-M$5&lt;0),"",ROUND(($B93-M$5)*'점수 계산기'!$C$21+M$5*'점수 계산기'!$C$22+'점수 계산기'!$C$24,0))</f>
        <v>58</v>
      </c>
      <c r="N93" s="265" t="str">
        <f>IF(OR($B93-N$5&gt;76, $B93-N$5=75, $B93-N$5=1, $B93-N$5&lt;0),"",ROUND(($B93-N$5)*'점수 계산기'!$C$21+N$5*'점수 계산기'!$C$22+'점수 계산기'!$C$24,0))</f>
        <v/>
      </c>
      <c r="O93" s="265">
        <f>IF(OR($B93-O$5&gt;76, $B93-O$5=75, $B93-O$5=1, $B93-O$5&lt;0),"",ROUND(($B93-O$5)*'점수 계산기'!$C$21+O$5*'점수 계산기'!$C$22+'점수 계산기'!$C$24,0))</f>
        <v>59</v>
      </c>
      <c r="P93" s="265">
        <f>IF(OR($B93-P$5&gt;76, $B93-P$5=75, $B93-P$5=1, $B93-P$5&lt;0),"",ROUND(($B93-P$5)*'점수 계산기'!$C$21+P$5*'점수 계산기'!$C$22+'점수 계산기'!$C$24,0))</f>
        <v>59</v>
      </c>
      <c r="Q93" s="265">
        <f>IF(OR($B93-Q$5&gt;76, $B93-Q$5=75, $B93-Q$5=1, $B93-Q$5&lt;0),"",ROUND(($B93-Q$5)*'점수 계산기'!$C$21+Q$5*'점수 계산기'!$C$22+'점수 계산기'!$C$24,0))</f>
        <v>59</v>
      </c>
      <c r="R93" s="265">
        <f>IF(OR($B93-R$5&gt;76, $B93-R$5=75, $B93-R$5=1, $B93-R$5&lt;0),"",ROUND(($B93-R$5)*'점수 계산기'!$C$21+R$5*'점수 계산기'!$C$22+'점수 계산기'!$C$24,0))</f>
        <v>59</v>
      </c>
      <c r="S93" s="265">
        <f>IF(OR($B93-S$5&gt;76, $B93-S$5=75, $B93-S$5=1, $B93-S$5&lt;0),"",ROUND(($B93-S$5)*'점수 계산기'!$C$21+S$5*'점수 계산기'!$C$22+'점수 계산기'!$C$24,0))</f>
        <v>60</v>
      </c>
      <c r="T93" s="265">
        <f>IF(OR($B93-T$5&gt;76, $B93-T$5=75, $B93-T$5=1, $B93-T$5&lt;0),"",ROUND(($B93-T$5)*'점수 계산기'!$C$21+T$5*'점수 계산기'!$C$22+'점수 계산기'!$C$24,0))</f>
        <v>60</v>
      </c>
      <c r="U93" s="265">
        <f>IF(OR($B93-U$5&gt;76, $B93-U$5=75, $B93-U$5=1, $B93-U$5&lt;0),"",ROUND(($B93-U$5)*'점수 계산기'!$C$21+U$5*'점수 계산기'!$C$22+'점수 계산기'!$C$24,0))</f>
        <v>60</v>
      </c>
      <c r="V93" s="265">
        <f>IF(OR($B93-V$5&gt;76, $B93-V$5=75, $B93-V$5=1, $B93-V$5&lt;0),"",ROUND(($B93-V$5)*'점수 계산기'!$C$21+V$5*'점수 계산기'!$C$22+'점수 계산기'!$C$24,0))</f>
        <v>61</v>
      </c>
      <c r="W93" s="265">
        <f>IF(OR($B93-W$5&gt;76, $B93-W$5=75, $B93-W$5=1, $B93-W$5&lt;0),"",ROUND(($B93-W$5)*'점수 계산기'!$C$21+W$5*'점수 계산기'!$C$22+'점수 계산기'!$C$24,0))</f>
        <v>61</v>
      </c>
      <c r="X93" s="265">
        <f>IF(OR($B93-X$5&gt;76, $B93-X$5=75, $B93-X$5=1, $B93-X$5&lt;0),"",ROUND(($B93-X$5)*'점수 계산기'!$C$21+X$5*'점수 계산기'!$C$22+'점수 계산기'!$C$24,0))</f>
        <v>61</v>
      </c>
      <c r="Y93" s="266">
        <f>IF(OR($B93-Y$5&gt;76, $B93-Y$5=75, $B93-Y$5=1, $B93-Y$5&lt;0),"",ROUND(($B93-Y$5)*'점수 계산기'!$C$21+Y$5*'점수 계산기'!$C$22+'점수 계산기'!$C$24,0))</f>
        <v>62</v>
      </c>
      <c r="Z93" s="184"/>
      <c r="AA93" s="208"/>
    </row>
    <row r="94" spans="1:27" s="216" customFormat="1" ht="21" customHeight="1" x14ac:dyDescent="0.45">
      <c r="A94" s="208"/>
      <c r="B94" s="282">
        <v>12</v>
      </c>
      <c r="C94" s="268" t="str">
        <f>IF(OR($B94-C$5&gt;76, $B94-C$5=75, $B94-C$5=1, $B94-C$5&lt;0),"",ROUND(($B94-C$5)*'점수 계산기'!$C$21+C$5*'점수 계산기'!$C$22+'점수 계산기'!$C$24,0))</f>
        <v/>
      </c>
      <c r="D94" s="268" t="str">
        <f>IF(OR($B94-D$5&gt;76, $B94-D$5=75, $B94-D$5=1, $B94-D$5&lt;0),"",ROUND(($B94-D$5)*'점수 계산기'!$C$21+D$5*'점수 계산기'!$C$22+'점수 계산기'!$C$24,0))</f>
        <v/>
      </c>
      <c r="E94" s="268" t="str">
        <f>IF(OR($B94-E$5&gt;76, $B94-E$5=75, $B94-E$5=1, $B94-E$5&lt;0),"",ROUND(($B94-E$5)*'점수 계산기'!$C$21+E$5*'점수 계산기'!$C$22+'점수 계산기'!$C$24,0))</f>
        <v/>
      </c>
      <c r="F94" s="268" t="str">
        <f>IF(OR($B94-F$5&gt;76, $B94-F$5=75, $B94-F$5=1, $B94-F$5&lt;0),"",ROUND(($B94-F$5)*'점수 계산기'!$C$21+F$5*'점수 계산기'!$C$22+'점수 계산기'!$C$24,0))</f>
        <v/>
      </c>
      <c r="G94" s="268" t="str">
        <f>IF(OR($B94-G$5&gt;76, $B94-G$5=75, $B94-G$5=1, $B94-G$5&lt;0),"",ROUND(($B94-G$5)*'점수 계산기'!$C$21+G$5*'점수 계산기'!$C$22+'점수 계산기'!$C$24,0))</f>
        <v/>
      </c>
      <c r="H94" s="268" t="str">
        <f>IF(OR($B94-H$5&gt;76, $B94-H$5=75, $B94-H$5=1, $B94-H$5&lt;0),"",ROUND(($B94-H$5)*'점수 계산기'!$C$21+H$5*'점수 계산기'!$C$22+'점수 계산기'!$C$24,0))</f>
        <v/>
      </c>
      <c r="I94" s="268" t="str">
        <f>IF(OR($B94-I$5&gt;76, $B94-I$5=75, $B94-I$5=1, $B94-I$5&lt;0),"",ROUND(($B94-I$5)*'점수 계산기'!$C$21+I$5*'점수 계산기'!$C$22+'점수 계산기'!$C$24,0))</f>
        <v/>
      </c>
      <c r="J94" s="268" t="str">
        <f>IF(OR($B94-J$5&gt;76, $B94-J$5=75, $B94-J$5=1, $B94-J$5&lt;0),"",ROUND(($B94-J$5)*'점수 계산기'!$C$21+J$5*'점수 계산기'!$C$22+'점수 계산기'!$C$24,0))</f>
        <v/>
      </c>
      <c r="K94" s="268" t="str">
        <f>IF(OR($B94-K$5&gt;76, $B94-K$5=75, $B94-K$5=1, $B94-K$5&lt;0),"",ROUND(($B94-K$5)*'점수 계산기'!$C$21+K$5*'점수 계산기'!$C$22+'점수 계산기'!$C$24,0))</f>
        <v/>
      </c>
      <c r="L94" s="268" t="str">
        <f>IF(OR($B94-L$5&gt;76, $B94-L$5=75, $B94-L$5=1, $B94-L$5&lt;0),"",ROUND(($B94-L$5)*'점수 계산기'!$C$21+L$5*'점수 계산기'!$C$22+'점수 계산기'!$C$24,0))</f>
        <v/>
      </c>
      <c r="M94" s="268" t="str">
        <f>IF(OR($B94-M$5&gt;76, $B94-M$5=75, $B94-M$5=1, $B94-M$5&lt;0),"",ROUND(($B94-M$5)*'점수 계산기'!$C$21+M$5*'점수 계산기'!$C$22+'점수 계산기'!$C$24,0))</f>
        <v/>
      </c>
      <c r="N94" s="268">
        <f>IF(OR($B94-N$5&gt;76, $B94-N$5=75, $B94-N$5=1, $B94-N$5&lt;0),"",ROUND(($B94-N$5)*'점수 계산기'!$C$21+N$5*'점수 계산기'!$C$22+'점수 계산기'!$C$24,0))</f>
        <v>57</v>
      </c>
      <c r="O94" s="268" t="str">
        <f>IF(OR($B94-O$5&gt;76, $B94-O$5=75, $B94-O$5=1, $B94-O$5&lt;0),"",ROUND(($B94-O$5)*'점수 계산기'!$C$21+O$5*'점수 계산기'!$C$22+'점수 계산기'!$C$24,0))</f>
        <v/>
      </c>
      <c r="P94" s="268">
        <f>IF(OR($B94-P$5&gt;76, $B94-P$5=75, $B94-P$5=1, $B94-P$5&lt;0),"",ROUND(($B94-P$5)*'점수 계산기'!$C$21+P$5*'점수 계산기'!$C$22+'점수 계산기'!$C$24,0))</f>
        <v>58</v>
      </c>
      <c r="Q94" s="268">
        <f>IF(OR($B94-Q$5&gt;76, $B94-Q$5=75, $B94-Q$5=1, $B94-Q$5&lt;0),"",ROUND(($B94-Q$5)*'점수 계산기'!$C$21+Q$5*'점수 계산기'!$C$22+'점수 계산기'!$C$24,0))</f>
        <v>58</v>
      </c>
      <c r="R94" s="268">
        <f>IF(OR($B94-R$5&gt;76, $B94-R$5=75, $B94-R$5=1, $B94-R$5&lt;0),"",ROUND(($B94-R$5)*'점수 계산기'!$C$21+R$5*'점수 계산기'!$C$22+'점수 계산기'!$C$24,0))</f>
        <v>58</v>
      </c>
      <c r="S94" s="268">
        <f>IF(OR($B94-S$5&gt;76, $B94-S$5=75, $B94-S$5=1, $B94-S$5&lt;0),"",ROUND(($B94-S$5)*'점수 계산기'!$C$21+S$5*'점수 계산기'!$C$22+'점수 계산기'!$C$24,0))</f>
        <v>59</v>
      </c>
      <c r="T94" s="268">
        <f>IF(OR($B94-T$5&gt;76, $B94-T$5=75, $B94-T$5=1, $B94-T$5&lt;0),"",ROUND(($B94-T$5)*'점수 계산기'!$C$21+T$5*'점수 계산기'!$C$22+'점수 계산기'!$C$24,0))</f>
        <v>59</v>
      </c>
      <c r="U94" s="268">
        <f>IF(OR($B94-U$5&gt;76, $B94-U$5=75, $B94-U$5=1, $B94-U$5&lt;0),"",ROUND(($B94-U$5)*'점수 계산기'!$C$21+U$5*'점수 계산기'!$C$22+'점수 계산기'!$C$24,0))</f>
        <v>59</v>
      </c>
      <c r="V94" s="268">
        <f>IF(OR($B94-V$5&gt;76, $B94-V$5=75, $B94-V$5=1, $B94-V$5&lt;0),"",ROUND(($B94-V$5)*'점수 계산기'!$C$21+V$5*'점수 계산기'!$C$22+'점수 계산기'!$C$24,0))</f>
        <v>60</v>
      </c>
      <c r="W94" s="268">
        <f>IF(OR($B94-W$5&gt;76, $B94-W$5=75, $B94-W$5=1, $B94-W$5&lt;0),"",ROUND(($B94-W$5)*'점수 계산기'!$C$21+W$5*'점수 계산기'!$C$22+'점수 계산기'!$C$24,0))</f>
        <v>60</v>
      </c>
      <c r="X94" s="268">
        <f>IF(OR($B94-X$5&gt;76, $B94-X$5=75, $B94-X$5=1, $B94-X$5&lt;0),"",ROUND(($B94-X$5)*'점수 계산기'!$C$21+X$5*'점수 계산기'!$C$22+'점수 계산기'!$C$24,0))</f>
        <v>60</v>
      </c>
      <c r="Y94" s="269">
        <f>IF(OR($B94-Y$5&gt;76, $B94-Y$5=75, $B94-Y$5=1, $B94-Y$5&lt;0),"",ROUND(($B94-Y$5)*'점수 계산기'!$C$21+Y$5*'점수 계산기'!$C$22+'점수 계산기'!$C$24,0))</f>
        <v>61</v>
      </c>
      <c r="Z94" s="184"/>
      <c r="AA94" s="208"/>
    </row>
    <row r="95" spans="1:27" s="216" customFormat="1" ht="21" customHeight="1" x14ac:dyDescent="0.45">
      <c r="A95" s="208"/>
      <c r="B95" s="282">
        <v>11</v>
      </c>
      <c r="C95" s="268" t="str">
        <f>IF(OR($B95-C$5&gt;76, $B95-C$5=75, $B95-C$5=1, $B95-C$5&lt;0),"",ROUND(($B95-C$5)*'점수 계산기'!$C$21+C$5*'점수 계산기'!$C$22+'점수 계산기'!$C$24,0))</f>
        <v/>
      </c>
      <c r="D95" s="268" t="str">
        <f>IF(OR($B95-D$5&gt;76, $B95-D$5=75, $B95-D$5=1, $B95-D$5&lt;0),"",ROUND(($B95-D$5)*'점수 계산기'!$C$21+D$5*'점수 계산기'!$C$22+'점수 계산기'!$C$24,0))</f>
        <v/>
      </c>
      <c r="E95" s="268" t="str">
        <f>IF(OR($B95-E$5&gt;76, $B95-E$5=75, $B95-E$5=1, $B95-E$5&lt;0),"",ROUND(($B95-E$5)*'점수 계산기'!$C$21+E$5*'점수 계산기'!$C$22+'점수 계산기'!$C$24,0))</f>
        <v/>
      </c>
      <c r="F95" s="268" t="str">
        <f>IF(OR($B95-F$5&gt;76, $B95-F$5=75, $B95-F$5=1, $B95-F$5&lt;0),"",ROUND(($B95-F$5)*'점수 계산기'!$C$21+F$5*'점수 계산기'!$C$22+'점수 계산기'!$C$24,0))</f>
        <v/>
      </c>
      <c r="G95" s="268" t="str">
        <f>IF(OR($B95-G$5&gt;76, $B95-G$5=75, $B95-G$5=1, $B95-G$5&lt;0),"",ROUND(($B95-G$5)*'점수 계산기'!$C$21+G$5*'점수 계산기'!$C$22+'점수 계산기'!$C$24,0))</f>
        <v/>
      </c>
      <c r="H95" s="268" t="str">
        <f>IF(OR($B95-H$5&gt;76, $B95-H$5=75, $B95-H$5=1, $B95-H$5&lt;0),"",ROUND(($B95-H$5)*'점수 계산기'!$C$21+H$5*'점수 계산기'!$C$22+'점수 계산기'!$C$24,0))</f>
        <v/>
      </c>
      <c r="I95" s="268" t="str">
        <f>IF(OR($B95-I$5&gt;76, $B95-I$5=75, $B95-I$5=1, $B95-I$5&lt;0),"",ROUND(($B95-I$5)*'점수 계산기'!$C$21+I$5*'점수 계산기'!$C$22+'점수 계산기'!$C$24,0))</f>
        <v/>
      </c>
      <c r="J95" s="268" t="str">
        <f>IF(OR($B95-J$5&gt;76, $B95-J$5=75, $B95-J$5=1, $B95-J$5&lt;0),"",ROUND(($B95-J$5)*'점수 계산기'!$C$21+J$5*'점수 계산기'!$C$22+'점수 계산기'!$C$24,0))</f>
        <v/>
      </c>
      <c r="K95" s="268" t="str">
        <f>IF(OR($B95-K$5&gt;76, $B95-K$5=75, $B95-K$5=1, $B95-K$5&lt;0),"",ROUND(($B95-K$5)*'점수 계산기'!$C$21+K$5*'점수 계산기'!$C$22+'점수 계산기'!$C$24,0))</f>
        <v/>
      </c>
      <c r="L95" s="268" t="str">
        <f>IF(OR($B95-L$5&gt;76, $B95-L$5=75, $B95-L$5=1, $B95-L$5&lt;0),"",ROUND(($B95-L$5)*'점수 계산기'!$C$21+L$5*'점수 계산기'!$C$22+'점수 계산기'!$C$24,0))</f>
        <v/>
      </c>
      <c r="M95" s="268" t="str">
        <f>IF(OR($B95-M$5&gt;76, $B95-M$5=75, $B95-M$5=1, $B95-M$5&lt;0),"",ROUND(($B95-M$5)*'점수 계산기'!$C$21+M$5*'점수 계산기'!$C$22+'점수 계산기'!$C$24,0))</f>
        <v/>
      </c>
      <c r="N95" s="268" t="str">
        <f>IF(OR($B95-N$5&gt;76, $B95-N$5=75, $B95-N$5=1, $B95-N$5&lt;0),"",ROUND(($B95-N$5)*'점수 계산기'!$C$21+N$5*'점수 계산기'!$C$22+'점수 계산기'!$C$24,0))</f>
        <v/>
      </c>
      <c r="O95" s="268">
        <f>IF(OR($B95-O$5&gt;76, $B95-O$5=75, $B95-O$5=1, $B95-O$5&lt;0),"",ROUND(($B95-O$5)*'점수 계산기'!$C$21+O$5*'점수 계산기'!$C$22+'점수 계산기'!$C$24,0))</f>
        <v>57</v>
      </c>
      <c r="P95" s="268" t="str">
        <f>IF(OR($B95-P$5&gt;76, $B95-P$5=75, $B95-P$5=1, $B95-P$5&lt;0),"",ROUND(($B95-P$5)*'점수 계산기'!$C$21+P$5*'점수 계산기'!$C$22+'점수 계산기'!$C$24,0))</f>
        <v/>
      </c>
      <c r="Q95" s="268">
        <f>IF(OR($B95-Q$5&gt;76, $B95-Q$5=75, $B95-Q$5=1, $B95-Q$5&lt;0),"",ROUND(($B95-Q$5)*'점수 계산기'!$C$21+Q$5*'점수 계산기'!$C$22+'점수 계산기'!$C$24,0))</f>
        <v>57</v>
      </c>
      <c r="R95" s="268">
        <f>IF(OR($B95-R$5&gt;76, $B95-R$5=75, $B95-R$5=1, $B95-R$5&lt;0),"",ROUND(($B95-R$5)*'점수 계산기'!$C$21+R$5*'점수 계산기'!$C$22+'점수 계산기'!$C$24,0))</f>
        <v>57</v>
      </c>
      <c r="S95" s="268">
        <f>IF(OR($B95-S$5&gt;76, $B95-S$5=75, $B95-S$5=1, $B95-S$5&lt;0),"",ROUND(($B95-S$5)*'점수 계산기'!$C$21+S$5*'점수 계산기'!$C$22+'점수 계산기'!$C$24,0))</f>
        <v>58</v>
      </c>
      <c r="T95" s="268">
        <f>IF(OR($B95-T$5&gt;76, $B95-T$5=75, $B95-T$5=1, $B95-T$5&lt;0),"",ROUND(($B95-T$5)*'점수 계산기'!$C$21+T$5*'점수 계산기'!$C$22+'점수 계산기'!$C$24,0))</f>
        <v>58</v>
      </c>
      <c r="U95" s="268">
        <f>IF(OR($B95-U$5&gt;76, $B95-U$5=75, $B95-U$5=1, $B95-U$5&lt;0),"",ROUND(($B95-U$5)*'점수 계산기'!$C$21+U$5*'점수 계산기'!$C$22+'점수 계산기'!$C$24,0))</f>
        <v>58</v>
      </c>
      <c r="V95" s="268">
        <f>IF(OR($B95-V$5&gt;76, $B95-V$5=75, $B95-V$5=1, $B95-V$5&lt;0),"",ROUND(($B95-V$5)*'점수 계산기'!$C$21+V$5*'점수 계산기'!$C$22+'점수 계산기'!$C$24,0))</f>
        <v>59</v>
      </c>
      <c r="W95" s="268">
        <f>IF(OR($B95-W$5&gt;76, $B95-W$5=75, $B95-W$5=1, $B95-W$5&lt;0),"",ROUND(($B95-W$5)*'점수 계산기'!$C$21+W$5*'점수 계산기'!$C$22+'점수 계산기'!$C$24,0))</f>
        <v>59</v>
      </c>
      <c r="X95" s="268">
        <f>IF(OR($B95-X$5&gt;76, $B95-X$5=75, $B95-X$5=1, $B95-X$5&lt;0),"",ROUND(($B95-X$5)*'점수 계산기'!$C$21+X$5*'점수 계산기'!$C$22+'점수 계산기'!$C$24,0))</f>
        <v>59</v>
      </c>
      <c r="Y95" s="269">
        <f>IF(OR($B95-Y$5&gt;76, $B95-Y$5=75, $B95-Y$5=1, $B95-Y$5&lt;0),"",ROUND(($B95-Y$5)*'점수 계산기'!$C$21+Y$5*'점수 계산기'!$C$22+'점수 계산기'!$C$24,0))</f>
        <v>60</v>
      </c>
      <c r="Z95" s="184"/>
      <c r="AA95" s="208"/>
    </row>
    <row r="96" spans="1:27" s="216" customFormat="1" ht="21" customHeight="1" x14ac:dyDescent="0.45">
      <c r="A96" s="208"/>
      <c r="B96" s="282">
        <v>10</v>
      </c>
      <c r="C96" s="268" t="str">
        <f>IF(OR($B96-C$5&gt;76, $B96-C$5=75, $B96-C$5=1, $B96-C$5&lt;0),"",ROUND(($B96-C$5)*'점수 계산기'!$C$21+C$5*'점수 계산기'!$C$22+'점수 계산기'!$C$24,0))</f>
        <v/>
      </c>
      <c r="D96" s="268" t="str">
        <f>IF(OR($B96-D$5&gt;76, $B96-D$5=75, $B96-D$5=1, $B96-D$5&lt;0),"",ROUND(($B96-D$5)*'점수 계산기'!$C$21+D$5*'점수 계산기'!$C$22+'점수 계산기'!$C$24,0))</f>
        <v/>
      </c>
      <c r="E96" s="268" t="str">
        <f>IF(OR($B96-E$5&gt;76, $B96-E$5=75, $B96-E$5=1, $B96-E$5&lt;0),"",ROUND(($B96-E$5)*'점수 계산기'!$C$21+E$5*'점수 계산기'!$C$22+'점수 계산기'!$C$24,0))</f>
        <v/>
      </c>
      <c r="F96" s="268" t="str">
        <f>IF(OR($B96-F$5&gt;76, $B96-F$5=75, $B96-F$5=1, $B96-F$5&lt;0),"",ROUND(($B96-F$5)*'점수 계산기'!$C$21+F$5*'점수 계산기'!$C$22+'점수 계산기'!$C$24,0))</f>
        <v/>
      </c>
      <c r="G96" s="268" t="str">
        <f>IF(OR($B96-G$5&gt;76, $B96-G$5=75, $B96-G$5=1, $B96-G$5&lt;0),"",ROUND(($B96-G$5)*'점수 계산기'!$C$21+G$5*'점수 계산기'!$C$22+'점수 계산기'!$C$24,0))</f>
        <v/>
      </c>
      <c r="H96" s="268" t="str">
        <f>IF(OR($B96-H$5&gt;76, $B96-H$5=75, $B96-H$5=1, $B96-H$5&lt;0),"",ROUND(($B96-H$5)*'점수 계산기'!$C$21+H$5*'점수 계산기'!$C$22+'점수 계산기'!$C$24,0))</f>
        <v/>
      </c>
      <c r="I96" s="268" t="str">
        <f>IF(OR($B96-I$5&gt;76, $B96-I$5=75, $B96-I$5=1, $B96-I$5&lt;0),"",ROUND(($B96-I$5)*'점수 계산기'!$C$21+I$5*'점수 계산기'!$C$22+'점수 계산기'!$C$24,0))</f>
        <v/>
      </c>
      <c r="J96" s="268" t="str">
        <f>IF(OR($B96-J$5&gt;76, $B96-J$5=75, $B96-J$5=1, $B96-J$5&lt;0),"",ROUND(($B96-J$5)*'점수 계산기'!$C$21+J$5*'점수 계산기'!$C$22+'점수 계산기'!$C$24,0))</f>
        <v/>
      </c>
      <c r="K96" s="268" t="str">
        <f>IF(OR($B96-K$5&gt;76, $B96-K$5=75, $B96-K$5=1, $B96-K$5&lt;0),"",ROUND(($B96-K$5)*'점수 계산기'!$C$21+K$5*'점수 계산기'!$C$22+'점수 계산기'!$C$24,0))</f>
        <v/>
      </c>
      <c r="L96" s="268" t="str">
        <f>IF(OR($B96-L$5&gt;76, $B96-L$5=75, $B96-L$5=1, $B96-L$5&lt;0),"",ROUND(($B96-L$5)*'점수 계산기'!$C$21+L$5*'점수 계산기'!$C$22+'점수 계산기'!$C$24,0))</f>
        <v/>
      </c>
      <c r="M96" s="268" t="str">
        <f>IF(OR($B96-M$5&gt;76, $B96-M$5=75, $B96-M$5=1, $B96-M$5&lt;0),"",ROUND(($B96-M$5)*'점수 계산기'!$C$21+M$5*'점수 계산기'!$C$22+'점수 계산기'!$C$24,0))</f>
        <v/>
      </c>
      <c r="N96" s="268" t="str">
        <f>IF(OR($B96-N$5&gt;76, $B96-N$5=75, $B96-N$5=1, $B96-N$5&lt;0),"",ROUND(($B96-N$5)*'점수 계산기'!$C$21+N$5*'점수 계산기'!$C$22+'점수 계산기'!$C$24,0))</f>
        <v/>
      </c>
      <c r="O96" s="268" t="str">
        <f>IF(OR($B96-O$5&gt;76, $B96-O$5=75, $B96-O$5=1, $B96-O$5&lt;0),"",ROUND(($B96-O$5)*'점수 계산기'!$C$21+O$5*'점수 계산기'!$C$22+'점수 계산기'!$C$24,0))</f>
        <v/>
      </c>
      <c r="P96" s="268">
        <f>IF(OR($B96-P$5&gt;76, $B96-P$5=75, $B96-P$5=1, $B96-P$5&lt;0),"",ROUND(($B96-P$5)*'점수 계산기'!$C$21+P$5*'점수 계산기'!$C$22+'점수 계산기'!$C$24,0))</f>
        <v>56</v>
      </c>
      <c r="Q96" s="268" t="str">
        <f>IF(OR($B96-Q$5&gt;76, $B96-Q$5=75, $B96-Q$5=1, $B96-Q$5&lt;0),"",ROUND(($B96-Q$5)*'점수 계산기'!$C$21+Q$5*'점수 계산기'!$C$22+'점수 계산기'!$C$24,0))</f>
        <v/>
      </c>
      <c r="R96" s="268">
        <f>IF(OR($B96-R$5&gt;76, $B96-R$5=75, $B96-R$5=1, $B96-R$5&lt;0),"",ROUND(($B96-R$5)*'점수 계산기'!$C$21+R$5*'점수 계산기'!$C$22+'점수 계산기'!$C$24,0))</f>
        <v>56</v>
      </c>
      <c r="S96" s="268">
        <f>IF(OR($B96-S$5&gt;76, $B96-S$5=75, $B96-S$5=1, $B96-S$5&lt;0),"",ROUND(($B96-S$5)*'점수 계산기'!$C$21+S$5*'점수 계산기'!$C$22+'점수 계산기'!$C$24,0))</f>
        <v>57</v>
      </c>
      <c r="T96" s="268">
        <f>IF(OR($B96-T$5&gt;76, $B96-T$5=75, $B96-T$5=1, $B96-T$5&lt;0),"",ROUND(($B96-T$5)*'점수 계산기'!$C$21+T$5*'점수 계산기'!$C$22+'점수 계산기'!$C$24,0))</f>
        <v>57</v>
      </c>
      <c r="U96" s="268">
        <f>IF(OR($B96-U$5&gt;76, $B96-U$5=75, $B96-U$5=1, $B96-U$5&lt;0),"",ROUND(($B96-U$5)*'점수 계산기'!$C$21+U$5*'점수 계산기'!$C$22+'점수 계산기'!$C$24,0))</f>
        <v>57</v>
      </c>
      <c r="V96" s="268">
        <f>IF(OR($B96-V$5&gt;76, $B96-V$5=75, $B96-V$5=1, $B96-V$5&lt;0),"",ROUND(($B96-V$5)*'점수 계산기'!$C$21+V$5*'점수 계산기'!$C$22+'점수 계산기'!$C$24,0))</f>
        <v>58</v>
      </c>
      <c r="W96" s="268">
        <f>IF(OR($B96-W$5&gt;76, $B96-W$5=75, $B96-W$5=1, $B96-W$5&lt;0),"",ROUND(($B96-W$5)*'점수 계산기'!$C$21+W$5*'점수 계산기'!$C$22+'점수 계산기'!$C$24,0))</f>
        <v>58</v>
      </c>
      <c r="X96" s="268">
        <f>IF(OR($B96-X$5&gt;76, $B96-X$5=75, $B96-X$5=1, $B96-X$5&lt;0),"",ROUND(($B96-X$5)*'점수 계산기'!$C$21+X$5*'점수 계산기'!$C$22+'점수 계산기'!$C$24,0))</f>
        <v>58</v>
      </c>
      <c r="Y96" s="269">
        <f>IF(OR($B96-Y$5&gt;76, $B96-Y$5=75, $B96-Y$5=1, $B96-Y$5&lt;0),"",ROUND(($B96-Y$5)*'점수 계산기'!$C$21+Y$5*'점수 계산기'!$C$22+'점수 계산기'!$C$24,0))</f>
        <v>59</v>
      </c>
      <c r="Z96" s="184"/>
      <c r="AA96" s="208"/>
    </row>
    <row r="97" spans="1:27" s="216" customFormat="1" ht="21" customHeight="1" x14ac:dyDescent="0.45">
      <c r="A97" s="208"/>
      <c r="B97" s="282">
        <v>9</v>
      </c>
      <c r="C97" s="268" t="str">
        <f>IF(OR($B97-C$5&gt;76, $B97-C$5=75, $B97-C$5=1, $B97-C$5&lt;0),"",ROUND(($B97-C$5)*'점수 계산기'!$C$21+C$5*'점수 계산기'!$C$22+'점수 계산기'!$C$24,0))</f>
        <v/>
      </c>
      <c r="D97" s="268" t="str">
        <f>IF(OR($B97-D$5&gt;76, $B97-D$5=75, $B97-D$5=1, $B97-D$5&lt;0),"",ROUND(($B97-D$5)*'점수 계산기'!$C$21+D$5*'점수 계산기'!$C$22+'점수 계산기'!$C$24,0))</f>
        <v/>
      </c>
      <c r="E97" s="268" t="str">
        <f>IF(OR($B97-E$5&gt;76, $B97-E$5=75, $B97-E$5=1, $B97-E$5&lt;0),"",ROUND(($B97-E$5)*'점수 계산기'!$C$21+E$5*'점수 계산기'!$C$22+'점수 계산기'!$C$24,0))</f>
        <v/>
      </c>
      <c r="F97" s="268" t="str">
        <f>IF(OR($B97-F$5&gt;76, $B97-F$5=75, $B97-F$5=1, $B97-F$5&lt;0),"",ROUND(($B97-F$5)*'점수 계산기'!$C$21+F$5*'점수 계산기'!$C$22+'점수 계산기'!$C$24,0))</f>
        <v/>
      </c>
      <c r="G97" s="268" t="str">
        <f>IF(OR($B97-G$5&gt;76, $B97-G$5=75, $B97-G$5=1, $B97-G$5&lt;0),"",ROUND(($B97-G$5)*'점수 계산기'!$C$21+G$5*'점수 계산기'!$C$22+'점수 계산기'!$C$24,0))</f>
        <v/>
      </c>
      <c r="H97" s="268" t="str">
        <f>IF(OR($B97-H$5&gt;76, $B97-H$5=75, $B97-H$5=1, $B97-H$5&lt;0),"",ROUND(($B97-H$5)*'점수 계산기'!$C$21+H$5*'점수 계산기'!$C$22+'점수 계산기'!$C$24,0))</f>
        <v/>
      </c>
      <c r="I97" s="268" t="str">
        <f>IF(OR($B97-I$5&gt;76, $B97-I$5=75, $B97-I$5=1, $B97-I$5&lt;0),"",ROUND(($B97-I$5)*'점수 계산기'!$C$21+I$5*'점수 계산기'!$C$22+'점수 계산기'!$C$24,0))</f>
        <v/>
      </c>
      <c r="J97" s="268" t="str">
        <f>IF(OR($B97-J$5&gt;76, $B97-J$5=75, $B97-J$5=1, $B97-J$5&lt;0),"",ROUND(($B97-J$5)*'점수 계산기'!$C$21+J$5*'점수 계산기'!$C$22+'점수 계산기'!$C$24,0))</f>
        <v/>
      </c>
      <c r="K97" s="268" t="str">
        <f>IF(OR($B97-K$5&gt;76, $B97-K$5=75, $B97-K$5=1, $B97-K$5&lt;0),"",ROUND(($B97-K$5)*'점수 계산기'!$C$21+K$5*'점수 계산기'!$C$22+'점수 계산기'!$C$24,0))</f>
        <v/>
      </c>
      <c r="L97" s="268" t="str">
        <f>IF(OR($B97-L$5&gt;76, $B97-L$5=75, $B97-L$5=1, $B97-L$5&lt;0),"",ROUND(($B97-L$5)*'점수 계산기'!$C$21+L$5*'점수 계산기'!$C$22+'점수 계산기'!$C$24,0))</f>
        <v/>
      </c>
      <c r="M97" s="268" t="str">
        <f>IF(OR($B97-M$5&gt;76, $B97-M$5=75, $B97-M$5=1, $B97-M$5&lt;0),"",ROUND(($B97-M$5)*'점수 계산기'!$C$21+M$5*'점수 계산기'!$C$22+'점수 계산기'!$C$24,0))</f>
        <v/>
      </c>
      <c r="N97" s="268" t="str">
        <f>IF(OR($B97-N$5&gt;76, $B97-N$5=75, $B97-N$5=1, $B97-N$5&lt;0),"",ROUND(($B97-N$5)*'점수 계산기'!$C$21+N$5*'점수 계산기'!$C$22+'점수 계산기'!$C$24,0))</f>
        <v/>
      </c>
      <c r="O97" s="268" t="str">
        <f>IF(OR($B97-O$5&gt;76, $B97-O$5=75, $B97-O$5=1, $B97-O$5&lt;0),"",ROUND(($B97-O$5)*'점수 계산기'!$C$21+O$5*'점수 계산기'!$C$22+'점수 계산기'!$C$24,0))</f>
        <v/>
      </c>
      <c r="P97" s="268" t="str">
        <f>IF(OR($B97-P$5&gt;76, $B97-P$5=75, $B97-P$5=1, $B97-P$5&lt;0),"",ROUND(($B97-P$5)*'점수 계산기'!$C$21+P$5*'점수 계산기'!$C$22+'점수 계산기'!$C$24,0))</f>
        <v/>
      </c>
      <c r="Q97" s="268">
        <f>IF(OR($B97-Q$5&gt;76, $B97-Q$5=75, $B97-Q$5=1, $B97-Q$5&lt;0),"",ROUND(($B97-Q$5)*'점수 계산기'!$C$21+Q$5*'점수 계산기'!$C$22+'점수 계산기'!$C$24,0))</f>
        <v>55</v>
      </c>
      <c r="R97" s="268" t="str">
        <f>IF(OR($B97-R$5&gt;76, $B97-R$5=75, $B97-R$5=1, $B97-R$5&lt;0),"",ROUND(($B97-R$5)*'점수 계산기'!$C$21+R$5*'점수 계산기'!$C$22+'점수 계산기'!$C$24,0))</f>
        <v/>
      </c>
      <c r="S97" s="268">
        <f>IF(OR($B97-S$5&gt;76, $B97-S$5=75, $B97-S$5=1, $B97-S$5&lt;0),"",ROUND(($B97-S$5)*'점수 계산기'!$C$21+S$5*'점수 계산기'!$C$22+'점수 계산기'!$C$24,0))</f>
        <v>56</v>
      </c>
      <c r="T97" s="268">
        <f>IF(OR($B97-T$5&gt;76, $B97-T$5=75, $B97-T$5=1, $B97-T$5&lt;0),"",ROUND(($B97-T$5)*'점수 계산기'!$C$21+T$5*'점수 계산기'!$C$22+'점수 계산기'!$C$24,0))</f>
        <v>56</v>
      </c>
      <c r="U97" s="268">
        <f>IF(OR($B97-U$5&gt;76, $B97-U$5=75, $B97-U$5=1, $B97-U$5&lt;0),"",ROUND(($B97-U$5)*'점수 계산기'!$C$21+U$5*'점수 계산기'!$C$22+'점수 계산기'!$C$24,0))</f>
        <v>56</v>
      </c>
      <c r="V97" s="268">
        <f>IF(OR($B97-V$5&gt;76, $B97-V$5=75, $B97-V$5=1, $B97-V$5&lt;0),"",ROUND(($B97-V$5)*'점수 계산기'!$C$21+V$5*'점수 계산기'!$C$22+'점수 계산기'!$C$24,0))</f>
        <v>56</v>
      </c>
      <c r="W97" s="268">
        <f>IF(OR($B97-W$5&gt;76, $B97-W$5=75, $B97-W$5=1, $B97-W$5&lt;0),"",ROUND(($B97-W$5)*'점수 계산기'!$C$21+W$5*'점수 계산기'!$C$22+'점수 계산기'!$C$24,0))</f>
        <v>57</v>
      </c>
      <c r="X97" s="268">
        <f>IF(OR($B97-X$5&gt;76, $B97-X$5=75, $B97-X$5=1, $B97-X$5&lt;0),"",ROUND(($B97-X$5)*'점수 계산기'!$C$21+X$5*'점수 계산기'!$C$22+'점수 계산기'!$C$24,0))</f>
        <v>57</v>
      </c>
      <c r="Y97" s="269">
        <f>IF(OR($B97-Y$5&gt;76, $B97-Y$5=75, $B97-Y$5=1, $B97-Y$5&lt;0),"",ROUND(($B97-Y$5)*'점수 계산기'!$C$21+Y$5*'점수 계산기'!$C$22+'점수 계산기'!$C$24,0))</f>
        <v>58</v>
      </c>
      <c r="Z97" s="184"/>
      <c r="AA97" s="208"/>
    </row>
    <row r="98" spans="1:27" s="216" customFormat="1" ht="21" customHeight="1" x14ac:dyDescent="0.45">
      <c r="A98" s="208"/>
      <c r="B98" s="283">
        <v>8</v>
      </c>
      <c r="C98" s="271" t="str">
        <f>IF(OR($B98-C$5&gt;76, $B98-C$5=75, $B98-C$5=1, $B98-C$5&lt;0),"",ROUND(($B98-C$5)*'점수 계산기'!$C$21+C$5*'점수 계산기'!$C$22+'점수 계산기'!$C$24,0))</f>
        <v/>
      </c>
      <c r="D98" s="271" t="str">
        <f>IF(OR($B98-D$5&gt;76, $B98-D$5=75, $B98-D$5=1, $B98-D$5&lt;0),"",ROUND(($B98-D$5)*'점수 계산기'!$C$21+D$5*'점수 계산기'!$C$22+'점수 계산기'!$C$24,0))</f>
        <v/>
      </c>
      <c r="E98" s="271" t="str">
        <f>IF(OR($B98-E$5&gt;76, $B98-E$5=75, $B98-E$5=1, $B98-E$5&lt;0),"",ROUND(($B98-E$5)*'점수 계산기'!$C$21+E$5*'점수 계산기'!$C$22+'점수 계산기'!$C$24,0))</f>
        <v/>
      </c>
      <c r="F98" s="271" t="str">
        <f>IF(OR($B98-F$5&gt;76, $B98-F$5=75, $B98-F$5=1, $B98-F$5&lt;0),"",ROUND(($B98-F$5)*'점수 계산기'!$C$21+F$5*'점수 계산기'!$C$22+'점수 계산기'!$C$24,0))</f>
        <v/>
      </c>
      <c r="G98" s="271" t="str">
        <f>IF(OR($B98-G$5&gt;76, $B98-G$5=75, $B98-G$5=1, $B98-G$5&lt;0),"",ROUND(($B98-G$5)*'점수 계산기'!$C$21+G$5*'점수 계산기'!$C$22+'점수 계산기'!$C$24,0))</f>
        <v/>
      </c>
      <c r="H98" s="271" t="str">
        <f>IF(OR($B98-H$5&gt;76, $B98-H$5=75, $B98-H$5=1, $B98-H$5&lt;0),"",ROUND(($B98-H$5)*'점수 계산기'!$C$21+H$5*'점수 계산기'!$C$22+'점수 계산기'!$C$24,0))</f>
        <v/>
      </c>
      <c r="I98" s="271" t="str">
        <f>IF(OR($B98-I$5&gt;76, $B98-I$5=75, $B98-I$5=1, $B98-I$5&lt;0),"",ROUND(($B98-I$5)*'점수 계산기'!$C$21+I$5*'점수 계산기'!$C$22+'점수 계산기'!$C$24,0))</f>
        <v/>
      </c>
      <c r="J98" s="271" t="str">
        <f>IF(OR($B98-J$5&gt;76, $B98-J$5=75, $B98-J$5=1, $B98-J$5&lt;0),"",ROUND(($B98-J$5)*'점수 계산기'!$C$21+J$5*'점수 계산기'!$C$22+'점수 계산기'!$C$24,0))</f>
        <v/>
      </c>
      <c r="K98" s="271" t="str">
        <f>IF(OR($B98-K$5&gt;76, $B98-K$5=75, $B98-K$5=1, $B98-K$5&lt;0),"",ROUND(($B98-K$5)*'점수 계산기'!$C$21+K$5*'점수 계산기'!$C$22+'점수 계산기'!$C$24,0))</f>
        <v/>
      </c>
      <c r="L98" s="271" t="str">
        <f>IF(OR($B98-L$5&gt;76, $B98-L$5=75, $B98-L$5=1, $B98-L$5&lt;0),"",ROUND(($B98-L$5)*'점수 계산기'!$C$21+L$5*'점수 계산기'!$C$22+'점수 계산기'!$C$24,0))</f>
        <v/>
      </c>
      <c r="M98" s="271" t="str">
        <f>IF(OR($B98-M$5&gt;76, $B98-M$5=75, $B98-M$5=1, $B98-M$5&lt;0),"",ROUND(($B98-M$5)*'점수 계산기'!$C$21+M$5*'점수 계산기'!$C$22+'점수 계산기'!$C$24,0))</f>
        <v/>
      </c>
      <c r="N98" s="271" t="str">
        <f>IF(OR($B98-N$5&gt;76, $B98-N$5=75, $B98-N$5=1, $B98-N$5&lt;0),"",ROUND(($B98-N$5)*'점수 계산기'!$C$21+N$5*'점수 계산기'!$C$22+'점수 계산기'!$C$24,0))</f>
        <v/>
      </c>
      <c r="O98" s="271" t="str">
        <f>IF(OR($B98-O$5&gt;76, $B98-O$5=75, $B98-O$5=1, $B98-O$5&lt;0),"",ROUND(($B98-O$5)*'점수 계산기'!$C$21+O$5*'점수 계산기'!$C$22+'점수 계산기'!$C$24,0))</f>
        <v/>
      </c>
      <c r="P98" s="271" t="str">
        <f>IF(OR($B98-P$5&gt;76, $B98-P$5=75, $B98-P$5=1, $B98-P$5&lt;0),"",ROUND(($B98-P$5)*'점수 계산기'!$C$21+P$5*'점수 계산기'!$C$22+'점수 계산기'!$C$24,0))</f>
        <v/>
      </c>
      <c r="Q98" s="271" t="str">
        <f>IF(OR($B98-Q$5&gt;76, $B98-Q$5=75, $B98-Q$5=1, $B98-Q$5&lt;0),"",ROUND(($B98-Q$5)*'점수 계산기'!$C$21+Q$5*'점수 계산기'!$C$22+'점수 계산기'!$C$24,0))</f>
        <v/>
      </c>
      <c r="R98" s="271">
        <f>IF(OR($B98-R$5&gt;76, $B98-R$5=75, $B98-R$5=1, $B98-R$5&lt;0),"",ROUND(($B98-R$5)*'점수 계산기'!$C$21+R$5*'점수 계산기'!$C$22+'점수 계산기'!$C$24,0))</f>
        <v>54</v>
      </c>
      <c r="S98" s="271" t="str">
        <f>IF(OR($B98-S$5&gt;76, $B98-S$5=75, $B98-S$5=1, $B98-S$5&lt;0),"",ROUND(($B98-S$5)*'점수 계산기'!$C$21+S$5*'점수 계산기'!$C$22+'점수 계산기'!$C$24,0))</f>
        <v/>
      </c>
      <c r="T98" s="271">
        <f>IF(OR($B98-T$5&gt;76, $B98-T$5=75, $B98-T$5=1, $B98-T$5&lt;0),"",ROUND(($B98-T$5)*'점수 계산기'!$C$21+T$5*'점수 계산기'!$C$22+'점수 계산기'!$C$24,0))</f>
        <v>55</v>
      </c>
      <c r="U98" s="271">
        <f>IF(OR($B98-U$5&gt;76, $B98-U$5=75, $B98-U$5=1, $B98-U$5&lt;0),"",ROUND(($B98-U$5)*'점수 계산기'!$C$21+U$5*'점수 계산기'!$C$22+'점수 계산기'!$C$24,0))</f>
        <v>55</v>
      </c>
      <c r="V98" s="271">
        <f>IF(OR($B98-V$5&gt;76, $B98-V$5=75, $B98-V$5=1, $B98-V$5&lt;0),"",ROUND(($B98-V$5)*'점수 계산기'!$C$21+V$5*'점수 계산기'!$C$22+'점수 계산기'!$C$24,0))</f>
        <v>55</v>
      </c>
      <c r="W98" s="271">
        <f>IF(OR($B98-W$5&gt;76, $B98-W$5=75, $B98-W$5=1, $B98-W$5&lt;0),"",ROUND(($B98-W$5)*'점수 계산기'!$C$21+W$5*'점수 계산기'!$C$22+'점수 계산기'!$C$24,0))</f>
        <v>56</v>
      </c>
      <c r="X98" s="271">
        <f>IF(OR($B98-X$5&gt;76, $B98-X$5=75, $B98-X$5=1, $B98-X$5&lt;0),"",ROUND(($B98-X$5)*'점수 계산기'!$C$21+X$5*'점수 계산기'!$C$22+'점수 계산기'!$C$24,0))</f>
        <v>56</v>
      </c>
      <c r="Y98" s="272">
        <f>IF(OR($B98-Y$5&gt;76, $B98-Y$5=75, $B98-Y$5=1, $B98-Y$5&lt;0),"",ROUND(($B98-Y$5)*'점수 계산기'!$C$21+Y$5*'점수 계산기'!$C$22+'점수 계산기'!$C$24,0))</f>
        <v>57</v>
      </c>
      <c r="Z98" s="184"/>
      <c r="AA98" s="208"/>
    </row>
    <row r="99" spans="1:27" s="216" customFormat="1" ht="21" customHeight="1" x14ac:dyDescent="0.45">
      <c r="A99" s="208"/>
      <c r="B99" s="283">
        <v>7</v>
      </c>
      <c r="C99" s="271" t="str">
        <f>IF(OR($B99-C$5&gt;76, $B99-C$5=75, $B99-C$5=1, $B99-C$5&lt;0),"",ROUND(($B99-C$5)*'점수 계산기'!$C$21+C$5*'점수 계산기'!$C$22+'점수 계산기'!$C$24,0))</f>
        <v/>
      </c>
      <c r="D99" s="271" t="str">
        <f>IF(OR($B99-D$5&gt;76, $B99-D$5=75, $B99-D$5=1, $B99-D$5&lt;0),"",ROUND(($B99-D$5)*'점수 계산기'!$C$21+D$5*'점수 계산기'!$C$22+'점수 계산기'!$C$24,0))</f>
        <v/>
      </c>
      <c r="E99" s="271" t="str">
        <f>IF(OR($B99-E$5&gt;76, $B99-E$5=75, $B99-E$5=1, $B99-E$5&lt;0),"",ROUND(($B99-E$5)*'점수 계산기'!$C$21+E$5*'점수 계산기'!$C$22+'점수 계산기'!$C$24,0))</f>
        <v/>
      </c>
      <c r="F99" s="271" t="str">
        <f>IF(OR($B99-F$5&gt;76, $B99-F$5=75, $B99-F$5=1, $B99-F$5&lt;0),"",ROUND(($B99-F$5)*'점수 계산기'!$C$21+F$5*'점수 계산기'!$C$22+'점수 계산기'!$C$24,0))</f>
        <v/>
      </c>
      <c r="G99" s="271" t="str">
        <f>IF(OR($B99-G$5&gt;76, $B99-G$5=75, $B99-G$5=1, $B99-G$5&lt;0),"",ROUND(($B99-G$5)*'점수 계산기'!$C$21+G$5*'점수 계산기'!$C$22+'점수 계산기'!$C$24,0))</f>
        <v/>
      </c>
      <c r="H99" s="271" t="str">
        <f>IF(OR($B99-H$5&gt;76, $B99-H$5=75, $B99-H$5=1, $B99-H$5&lt;0),"",ROUND(($B99-H$5)*'점수 계산기'!$C$21+H$5*'점수 계산기'!$C$22+'점수 계산기'!$C$24,0))</f>
        <v/>
      </c>
      <c r="I99" s="271" t="str">
        <f>IF(OR($B99-I$5&gt;76, $B99-I$5=75, $B99-I$5=1, $B99-I$5&lt;0),"",ROUND(($B99-I$5)*'점수 계산기'!$C$21+I$5*'점수 계산기'!$C$22+'점수 계산기'!$C$24,0))</f>
        <v/>
      </c>
      <c r="J99" s="271" t="str">
        <f>IF(OR($B99-J$5&gt;76, $B99-J$5=75, $B99-J$5=1, $B99-J$5&lt;0),"",ROUND(($B99-J$5)*'점수 계산기'!$C$21+J$5*'점수 계산기'!$C$22+'점수 계산기'!$C$24,0))</f>
        <v/>
      </c>
      <c r="K99" s="271" t="str">
        <f>IF(OR($B99-K$5&gt;76, $B99-K$5=75, $B99-K$5=1, $B99-K$5&lt;0),"",ROUND(($B99-K$5)*'점수 계산기'!$C$21+K$5*'점수 계산기'!$C$22+'점수 계산기'!$C$24,0))</f>
        <v/>
      </c>
      <c r="L99" s="271" t="str">
        <f>IF(OR($B99-L$5&gt;76, $B99-L$5=75, $B99-L$5=1, $B99-L$5&lt;0),"",ROUND(($B99-L$5)*'점수 계산기'!$C$21+L$5*'점수 계산기'!$C$22+'점수 계산기'!$C$24,0))</f>
        <v/>
      </c>
      <c r="M99" s="271" t="str">
        <f>IF(OR($B99-M$5&gt;76, $B99-M$5=75, $B99-M$5=1, $B99-M$5&lt;0),"",ROUND(($B99-M$5)*'점수 계산기'!$C$21+M$5*'점수 계산기'!$C$22+'점수 계산기'!$C$24,0))</f>
        <v/>
      </c>
      <c r="N99" s="271" t="str">
        <f>IF(OR($B99-N$5&gt;76, $B99-N$5=75, $B99-N$5=1, $B99-N$5&lt;0),"",ROUND(($B99-N$5)*'점수 계산기'!$C$21+N$5*'점수 계산기'!$C$22+'점수 계산기'!$C$24,0))</f>
        <v/>
      </c>
      <c r="O99" s="271" t="str">
        <f>IF(OR($B99-O$5&gt;76, $B99-O$5=75, $B99-O$5=1, $B99-O$5&lt;0),"",ROUND(($B99-O$5)*'점수 계산기'!$C$21+O$5*'점수 계산기'!$C$22+'점수 계산기'!$C$24,0))</f>
        <v/>
      </c>
      <c r="P99" s="271" t="str">
        <f>IF(OR($B99-P$5&gt;76, $B99-P$5=75, $B99-P$5=1, $B99-P$5&lt;0),"",ROUND(($B99-P$5)*'점수 계산기'!$C$21+P$5*'점수 계산기'!$C$22+'점수 계산기'!$C$24,0))</f>
        <v/>
      </c>
      <c r="Q99" s="271" t="str">
        <f>IF(OR($B99-Q$5&gt;76, $B99-Q$5=75, $B99-Q$5=1, $B99-Q$5&lt;0),"",ROUND(($B99-Q$5)*'점수 계산기'!$C$21+Q$5*'점수 계산기'!$C$22+'점수 계산기'!$C$24,0))</f>
        <v/>
      </c>
      <c r="R99" s="271" t="str">
        <f>IF(OR($B99-R$5&gt;76, $B99-R$5=75, $B99-R$5=1, $B99-R$5&lt;0),"",ROUND(($B99-R$5)*'점수 계산기'!$C$21+R$5*'점수 계산기'!$C$22+'점수 계산기'!$C$24,0))</f>
        <v/>
      </c>
      <c r="S99" s="271">
        <f>IF(OR($B99-S$5&gt;76, $B99-S$5=75, $B99-S$5=1, $B99-S$5&lt;0),"",ROUND(($B99-S$5)*'점수 계산기'!$C$21+S$5*'점수 계산기'!$C$22+'점수 계산기'!$C$24,0))</f>
        <v>54</v>
      </c>
      <c r="T99" s="271" t="str">
        <f>IF(OR($B99-T$5&gt;76, $B99-T$5=75, $B99-T$5=1, $B99-T$5&lt;0),"",ROUND(($B99-T$5)*'점수 계산기'!$C$21+T$5*'점수 계산기'!$C$22+'점수 계산기'!$C$24,0))</f>
        <v/>
      </c>
      <c r="U99" s="271">
        <f>IF(OR($B99-U$5&gt;76, $B99-U$5=75, $B99-U$5=1, $B99-U$5&lt;0),"",ROUND(($B99-U$5)*'점수 계산기'!$C$21+U$5*'점수 계산기'!$C$22+'점수 계산기'!$C$24,0))</f>
        <v>54</v>
      </c>
      <c r="V99" s="271">
        <f>IF(OR($B99-V$5&gt;76, $B99-V$5=75, $B99-V$5=1, $B99-V$5&lt;0),"",ROUND(($B99-V$5)*'점수 계산기'!$C$21+V$5*'점수 계산기'!$C$22+'점수 계산기'!$C$24,0))</f>
        <v>54</v>
      </c>
      <c r="W99" s="271">
        <f>IF(OR($B99-W$5&gt;76, $B99-W$5=75, $B99-W$5=1, $B99-W$5&lt;0),"",ROUND(($B99-W$5)*'점수 계산기'!$C$21+W$5*'점수 계산기'!$C$22+'점수 계산기'!$C$24,0))</f>
        <v>55</v>
      </c>
      <c r="X99" s="271">
        <f>IF(OR($B99-X$5&gt;76, $B99-X$5=75, $B99-X$5=1, $B99-X$5&lt;0),"",ROUND(($B99-X$5)*'점수 계산기'!$C$21+X$5*'점수 계산기'!$C$22+'점수 계산기'!$C$24,0))</f>
        <v>55</v>
      </c>
      <c r="Y99" s="272">
        <f>IF(OR($B99-Y$5&gt;76, $B99-Y$5=75, $B99-Y$5=1, $B99-Y$5&lt;0),"",ROUND(($B99-Y$5)*'점수 계산기'!$C$21+Y$5*'점수 계산기'!$C$22+'점수 계산기'!$C$24,0))</f>
        <v>56</v>
      </c>
      <c r="Z99" s="184"/>
      <c r="AA99" s="208"/>
    </row>
    <row r="100" spans="1:27" s="216" customFormat="1" ht="21" customHeight="1" x14ac:dyDescent="0.45">
      <c r="A100" s="208"/>
      <c r="B100" s="283">
        <v>6</v>
      </c>
      <c r="C100" s="271" t="str">
        <f>IF(OR($B100-C$5&gt;76, $B100-C$5=75, $B100-C$5=1, $B100-C$5&lt;0),"",ROUND(($B100-C$5)*'점수 계산기'!$C$21+C$5*'점수 계산기'!$C$22+'점수 계산기'!$C$24,0))</f>
        <v/>
      </c>
      <c r="D100" s="271" t="str">
        <f>IF(OR($B100-D$5&gt;76, $B100-D$5=75, $B100-D$5=1, $B100-D$5&lt;0),"",ROUND(($B100-D$5)*'점수 계산기'!$C$21+D$5*'점수 계산기'!$C$22+'점수 계산기'!$C$24,0))</f>
        <v/>
      </c>
      <c r="E100" s="271" t="str">
        <f>IF(OR($B100-E$5&gt;76, $B100-E$5=75, $B100-E$5=1, $B100-E$5&lt;0),"",ROUND(($B100-E$5)*'점수 계산기'!$C$21+E$5*'점수 계산기'!$C$22+'점수 계산기'!$C$24,0))</f>
        <v/>
      </c>
      <c r="F100" s="271" t="str">
        <f>IF(OR($B100-F$5&gt;76, $B100-F$5=75, $B100-F$5=1, $B100-F$5&lt;0),"",ROUND(($B100-F$5)*'점수 계산기'!$C$21+F$5*'점수 계산기'!$C$22+'점수 계산기'!$C$24,0))</f>
        <v/>
      </c>
      <c r="G100" s="271" t="str">
        <f>IF(OR($B100-G$5&gt;76, $B100-G$5=75, $B100-G$5=1, $B100-G$5&lt;0),"",ROUND(($B100-G$5)*'점수 계산기'!$C$21+G$5*'점수 계산기'!$C$22+'점수 계산기'!$C$24,0))</f>
        <v/>
      </c>
      <c r="H100" s="271" t="str">
        <f>IF(OR($B100-H$5&gt;76, $B100-H$5=75, $B100-H$5=1, $B100-H$5&lt;0),"",ROUND(($B100-H$5)*'점수 계산기'!$C$21+H$5*'점수 계산기'!$C$22+'점수 계산기'!$C$24,0))</f>
        <v/>
      </c>
      <c r="I100" s="271" t="str">
        <f>IF(OR($B100-I$5&gt;76, $B100-I$5=75, $B100-I$5=1, $B100-I$5&lt;0),"",ROUND(($B100-I$5)*'점수 계산기'!$C$21+I$5*'점수 계산기'!$C$22+'점수 계산기'!$C$24,0))</f>
        <v/>
      </c>
      <c r="J100" s="271" t="str">
        <f>IF(OR($B100-J$5&gt;76, $B100-J$5=75, $B100-J$5=1, $B100-J$5&lt;0),"",ROUND(($B100-J$5)*'점수 계산기'!$C$21+J$5*'점수 계산기'!$C$22+'점수 계산기'!$C$24,0))</f>
        <v/>
      </c>
      <c r="K100" s="271" t="str">
        <f>IF(OR($B100-K$5&gt;76, $B100-K$5=75, $B100-K$5=1, $B100-K$5&lt;0),"",ROUND(($B100-K$5)*'점수 계산기'!$C$21+K$5*'점수 계산기'!$C$22+'점수 계산기'!$C$24,0))</f>
        <v/>
      </c>
      <c r="L100" s="271" t="str">
        <f>IF(OR($B100-L$5&gt;76, $B100-L$5=75, $B100-L$5=1, $B100-L$5&lt;0),"",ROUND(($B100-L$5)*'점수 계산기'!$C$21+L$5*'점수 계산기'!$C$22+'점수 계산기'!$C$24,0))</f>
        <v/>
      </c>
      <c r="M100" s="271" t="str">
        <f>IF(OR($B100-M$5&gt;76, $B100-M$5=75, $B100-M$5=1, $B100-M$5&lt;0),"",ROUND(($B100-M$5)*'점수 계산기'!$C$21+M$5*'점수 계산기'!$C$22+'점수 계산기'!$C$24,0))</f>
        <v/>
      </c>
      <c r="N100" s="271" t="str">
        <f>IF(OR($B100-N$5&gt;76, $B100-N$5=75, $B100-N$5=1, $B100-N$5&lt;0),"",ROUND(($B100-N$5)*'점수 계산기'!$C$21+N$5*'점수 계산기'!$C$22+'점수 계산기'!$C$24,0))</f>
        <v/>
      </c>
      <c r="O100" s="271" t="str">
        <f>IF(OR($B100-O$5&gt;76, $B100-O$5=75, $B100-O$5=1, $B100-O$5&lt;0),"",ROUND(($B100-O$5)*'점수 계산기'!$C$21+O$5*'점수 계산기'!$C$22+'점수 계산기'!$C$24,0))</f>
        <v/>
      </c>
      <c r="P100" s="271" t="str">
        <f>IF(OR($B100-P$5&gt;76, $B100-P$5=75, $B100-P$5=1, $B100-P$5&lt;0),"",ROUND(($B100-P$5)*'점수 계산기'!$C$21+P$5*'점수 계산기'!$C$22+'점수 계산기'!$C$24,0))</f>
        <v/>
      </c>
      <c r="Q100" s="271" t="str">
        <f>IF(OR($B100-Q$5&gt;76, $B100-Q$5=75, $B100-Q$5=1, $B100-Q$5&lt;0),"",ROUND(($B100-Q$5)*'점수 계산기'!$C$21+Q$5*'점수 계산기'!$C$22+'점수 계산기'!$C$24,0))</f>
        <v/>
      </c>
      <c r="R100" s="271" t="str">
        <f>IF(OR($B100-R$5&gt;76, $B100-R$5=75, $B100-R$5=1, $B100-R$5&lt;0),"",ROUND(($B100-R$5)*'점수 계산기'!$C$21+R$5*'점수 계산기'!$C$22+'점수 계산기'!$C$24,0))</f>
        <v/>
      </c>
      <c r="S100" s="271" t="str">
        <f>IF(OR($B100-S$5&gt;76, $B100-S$5=75, $B100-S$5=1, $B100-S$5&lt;0),"",ROUND(($B100-S$5)*'점수 계산기'!$C$21+S$5*'점수 계산기'!$C$22+'점수 계산기'!$C$24,0))</f>
        <v/>
      </c>
      <c r="T100" s="271">
        <f>IF(OR($B100-T$5&gt;76, $B100-T$5=75, $B100-T$5=1, $B100-T$5&lt;0),"",ROUND(($B100-T$5)*'점수 계산기'!$C$21+T$5*'점수 계산기'!$C$22+'점수 계산기'!$C$24,0))</f>
        <v>53</v>
      </c>
      <c r="U100" s="271" t="str">
        <f>IF(OR($B100-U$5&gt;76, $B100-U$5=75, $B100-U$5=1, $B100-U$5&lt;0),"",ROUND(($B100-U$5)*'점수 계산기'!$C$21+U$5*'점수 계산기'!$C$22+'점수 계산기'!$C$24,0))</f>
        <v/>
      </c>
      <c r="V100" s="271">
        <f>IF(OR($B100-V$5&gt;76, $B100-V$5=75, $B100-V$5=1, $B100-V$5&lt;0),"",ROUND(($B100-V$5)*'점수 계산기'!$C$21+V$5*'점수 계산기'!$C$22+'점수 계산기'!$C$24,0))</f>
        <v>53</v>
      </c>
      <c r="W100" s="271">
        <f>IF(OR($B100-W$5&gt;76, $B100-W$5=75, $B100-W$5=1, $B100-W$5&lt;0),"",ROUND(($B100-W$5)*'점수 계산기'!$C$21+W$5*'점수 계산기'!$C$22+'점수 계산기'!$C$24,0))</f>
        <v>54</v>
      </c>
      <c r="X100" s="271">
        <f>IF(OR($B100-X$5&gt;76, $B100-X$5=75, $B100-X$5=1, $B100-X$5&lt;0),"",ROUND(($B100-X$5)*'점수 계산기'!$C$21+X$5*'점수 계산기'!$C$22+'점수 계산기'!$C$24,0))</f>
        <v>54</v>
      </c>
      <c r="Y100" s="272">
        <f>IF(OR($B100-Y$5&gt;76, $B100-Y$5=75, $B100-Y$5=1, $B100-Y$5&lt;0),"",ROUND(($B100-Y$5)*'점수 계산기'!$C$21+Y$5*'점수 계산기'!$C$22+'점수 계산기'!$C$24,0))</f>
        <v>55</v>
      </c>
      <c r="Z100" s="184"/>
      <c r="AA100" s="208"/>
    </row>
    <row r="101" spans="1:27" s="216" customFormat="1" ht="21" customHeight="1" x14ac:dyDescent="0.45">
      <c r="A101" s="208"/>
      <c r="B101" s="283">
        <v>5</v>
      </c>
      <c r="C101" s="271" t="str">
        <f>IF(OR($B101-C$5&gt;76, $B101-C$5=75, $B101-C$5=1, $B101-C$5&lt;0),"",ROUND(($B101-C$5)*'점수 계산기'!$C$21+C$5*'점수 계산기'!$C$22+'점수 계산기'!$C$24,0))</f>
        <v/>
      </c>
      <c r="D101" s="271" t="str">
        <f>IF(OR($B101-D$5&gt;76, $B101-D$5=75, $B101-D$5=1, $B101-D$5&lt;0),"",ROUND(($B101-D$5)*'점수 계산기'!$C$21+D$5*'점수 계산기'!$C$22+'점수 계산기'!$C$24,0))</f>
        <v/>
      </c>
      <c r="E101" s="271" t="str">
        <f>IF(OR($B101-E$5&gt;76, $B101-E$5=75, $B101-E$5=1, $B101-E$5&lt;0),"",ROUND(($B101-E$5)*'점수 계산기'!$C$21+E$5*'점수 계산기'!$C$22+'점수 계산기'!$C$24,0))</f>
        <v/>
      </c>
      <c r="F101" s="271" t="str">
        <f>IF(OR($B101-F$5&gt;76, $B101-F$5=75, $B101-F$5=1, $B101-F$5&lt;0),"",ROUND(($B101-F$5)*'점수 계산기'!$C$21+F$5*'점수 계산기'!$C$22+'점수 계산기'!$C$24,0))</f>
        <v/>
      </c>
      <c r="G101" s="271" t="str">
        <f>IF(OR($B101-G$5&gt;76, $B101-G$5=75, $B101-G$5=1, $B101-G$5&lt;0),"",ROUND(($B101-G$5)*'점수 계산기'!$C$21+G$5*'점수 계산기'!$C$22+'점수 계산기'!$C$24,0))</f>
        <v/>
      </c>
      <c r="H101" s="271" t="str">
        <f>IF(OR($B101-H$5&gt;76, $B101-H$5=75, $B101-H$5=1, $B101-H$5&lt;0),"",ROUND(($B101-H$5)*'점수 계산기'!$C$21+H$5*'점수 계산기'!$C$22+'점수 계산기'!$C$24,0))</f>
        <v/>
      </c>
      <c r="I101" s="271" t="str">
        <f>IF(OR($B101-I$5&gt;76, $B101-I$5=75, $B101-I$5=1, $B101-I$5&lt;0),"",ROUND(($B101-I$5)*'점수 계산기'!$C$21+I$5*'점수 계산기'!$C$22+'점수 계산기'!$C$24,0))</f>
        <v/>
      </c>
      <c r="J101" s="271" t="str">
        <f>IF(OR($B101-J$5&gt;76, $B101-J$5=75, $B101-J$5=1, $B101-J$5&lt;0),"",ROUND(($B101-J$5)*'점수 계산기'!$C$21+J$5*'점수 계산기'!$C$22+'점수 계산기'!$C$24,0))</f>
        <v/>
      </c>
      <c r="K101" s="271" t="str">
        <f>IF(OR($B101-K$5&gt;76, $B101-K$5=75, $B101-K$5=1, $B101-K$5&lt;0),"",ROUND(($B101-K$5)*'점수 계산기'!$C$21+K$5*'점수 계산기'!$C$22+'점수 계산기'!$C$24,0))</f>
        <v/>
      </c>
      <c r="L101" s="271" t="str">
        <f>IF(OR($B101-L$5&gt;76, $B101-L$5=75, $B101-L$5=1, $B101-L$5&lt;0),"",ROUND(($B101-L$5)*'점수 계산기'!$C$21+L$5*'점수 계산기'!$C$22+'점수 계산기'!$C$24,0))</f>
        <v/>
      </c>
      <c r="M101" s="271" t="str">
        <f>IF(OR($B101-M$5&gt;76, $B101-M$5=75, $B101-M$5=1, $B101-M$5&lt;0),"",ROUND(($B101-M$5)*'점수 계산기'!$C$21+M$5*'점수 계산기'!$C$22+'점수 계산기'!$C$24,0))</f>
        <v/>
      </c>
      <c r="N101" s="271" t="str">
        <f>IF(OR($B101-N$5&gt;76, $B101-N$5=75, $B101-N$5=1, $B101-N$5&lt;0),"",ROUND(($B101-N$5)*'점수 계산기'!$C$21+N$5*'점수 계산기'!$C$22+'점수 계산기'!$C$24,0))</f>
        <v/>
      </c>
      <c r="O101" s="271" t="str">
        <f>IF(OR($B101-O$5&gt;76, $B101-O$5=75, $B101-O$5=1, $B101-O$5&lt;0),"",ROUND(($B101-O$5)*'점수 계산기'!$C$21+O$5*'점수 계산기'!$C$22+'점수 계산기'!$C$24,0))</f>
        <v/>
      </c>
      <c r="P101" s="271" t="str">
        <f>IF(OR($B101-P$5&gt;76, $B101-P$5=75, $B101-P$5=1, $B101-P$5&lt;0),"",ROUND(($B101-P$5)*'점수 계산기'!$C$21+P$5*'점수 계산기'!$C$22+'점수 계산기'!$C$24,0))</f>
        <v/>
      </c>
      <c r="Q101" s="271" t="str">
        <f>IF(OR($B101-Q$5&gt;76, $B101-Q$5=75, $B101-Q$5=1, $B101-Q$5&lt;0),"",ROUND(($B101-Q$5)*'점수 계산기'!$C$21+Q$5*'점수 계산기'!$C$22+'점수 계산기'!$C$24,0))</f>
        <v/>
      </c>
      <c r="R101" s="271" t="str">
        <f>IF(OR($B101-R$5&gt;76, $B101-R$5=75, $B101-R$5=1, $B101-R$5&lt;0),"",ROUND(($B101-R$5)*'점수 계산기'!$C$21+R$5*'점수 계산기'!$C$22+'점수 계산기'!$C$24,0))</f>
        <v/>
      </c>
      <c r="S101" s="271" t="str">
        <f>IF(OR($B101-S$5&gt;76, $B101-S$5=75, $B101-S$5=1, $B101-S$5&lt;0),"",ROUND(($B101-S$5)*'점수 계산기'!$C$21+S$5*'점수 계산기'!$C$22+'점수 계산기'!$C$24,0))</f>
        <v/>
      </c>
      <c r="T101" s="271" t="str">
        <f>IF(OR($B101-T$5&gt;76, $B101-T$5=75, $B101-T$5=1, $B101-T$5&lt;0),"",ROUND(($B101-T$5)*'점수 계산기'!$C$21+T$5*'점수 계산기'!$C$22+'점수 계산기'!$C$24,0))</f>
        <v/>
      </c>
      <c r="U101" s="271">
        <f>IF(OR($B101-U$5&gt;76, $B101-U$5=75, $B101-U$5=1, $B101-U$5&lt;0),"",ROUND(($B101-U$5)*'점수 계산기'!$C$21+U$5*'점수 계산기'!$C$22+'점수 계산기'!$C$24,0))</f>
        <v>52</v>
      </c>
      <c r="V101" s="271" t="str">
        <f>IF(OR($B101-V$5&gt;76, $B101-V$5=75, $B101-V$5=1, $B101-V$5&lt;0),"",ROUND(($B101-V$5)*'점수 계산기'!$C$21+V$5*'점수 계산기'!$C$22+'점수 계산기'!$C$24,0))</f>
        <v/>
      </c>
      <c r="W101" s="271">
        <f>IF(OR($B101-W$5&gt;76, $B101-W$5=75, $B101-W$5=1, $B101-W$5&lt;0),"",ROUND(($B101-W$5)*'점수 계산기'!$C$21+W$5*'점수 계산기'!$C$22+'점수 계산기'!$C$24,0))</f>
        <v>53</v>
      </c>
      <c r="X101" s="271">
        <f>IF(OR($B101-X$5&gt;76, $B101-X$5=75, $B101-X$5=1, $B101-X$5&lt;0),"",ROUND(($B101-X$5)*'점수 계산기'!$C$21+X$5*'점수 계산기'!$C$22+'점수 계산기'!$C$24,0))</f>
        <v>53</v>
      </c>
      <c r="Y101" s="272">
        <f>IF(OR($B101-Y$5&gt;76, $B101-Y$5=75, $B101-Y$5=1, $B101-Y$5&lt;0),"",ROUND(($B101-Y$5)*'점수 계산기'!$C$21+Y$5*'점수 계산기'!$C$22+'점수 계산기'!$C$24,0))</f>
        <v>53</v>
      </c>
      <c r="Z101" s="184"/>
      <c r="AA101" s="208"/>
    </row>
    <row r="102" spans="1:27" s="216" customFormat="1" ht="21" customHeight="1" x14ac:dyDescent="0.45">
      <c r="A102" s="208"/>
      <c r="B102" s="284">
        <v>4</v>
      </c>
      <c r="C102" s="274" t="str">
        <f>IF(OR($B102-C$5&gt;76, $B102-C$5=75, $B102-C$5=1, $B102-C$5&lt;0),"",ROUND(($B102-C$5)*'점수 계산기'!$C$21+C$5*'점수 계산기'!$C$22+'점수 계산기'!$C$24,0))</f>
        <v/>
      </c>
      <c r="D102" s="274" t="str">
        <f>IF(OR($B102-D$5&gt;76, $B102-D$5=75, $B102-D$5=1, $B102-D$5&lt;0),"",ROUND(($B102-D$5)*'점수 계산기'!$C$21+D$5*'점수 계산기'!$C$22+'점수 계산기'!$C$24,0))</f>
        <v/>
      </c>
      <c r="E102" s="274" t="str">
        <f>IF(OR($B102-E$5&gt;76, $B102-E$5=75, $B102-E$5=1, $B102-E$5&lt;0),"",ROUND(($B102-E$5)*'점수 계산기'!$C$21+E$5*'점수 계산기'!$C$22+'점수 계산기'!$C$24,0))</f>
        <v/>
      </c>
      <c r="F102" s="274" t="str">
        <f>IF(OR($B102-F$5&gt;76, $B102-F$5=75, $B102-F$5=1, $B102-F$5&lt;0),"",ROUND(($B102-F$5)*'점수 계산기'!$C$21+F$5*'점수 계산기'!$C$22+'점수 계산기'!$C$24,0))</f>
        <v/>
      </c>
      <c r="G102" s="274" t="str">
        <f>IF(OR($B102-G$5&gt;76, $B102-G$5=75, $B102-G$5=1, $B102-G$5&lt;0),"",ROUND(($B102-G$5)*'점수 계산기'!$C$21+G$5*'점수 계산기'!$C$22+'점수 계산기'!$C$24,0))</f>
        <v/>
      </c>
      <c r="H102" s="274" t="str">
        <f>IF(OR($B102-H$5&gt;76, $B102-H$5=75, $B102-H$5=1, $B102-H$5&lt;0),"",ROUND(($B102-H$5)*'점수 계산기'!$C$21+H$5*'점수 계산기'!$C$22+'점수 계산기'!$C$24,0))</f>
        <v/>
      </c>
      <c r="I102" s="274" t="str">
        <f>IF(OR($B102-I$5&gt;76, $B102-I$5=75, $B102-I$5=1, $B102-I$5&lt;0),"",ROUND(($B102-I$5)*'점수 계산기'!$C$21+I$5*'점수 계산기'!$C$22+'점수 계산기'!$C$24,0))</f>
        <v/>
      </c>
      <c r="J102" s="274" t="str">
        <f>IF(OR($B102-J$5&gt;76, $B102-J$5=75, $B102-J$5=1, $B102-J$5&lt;0),"",ROUND(($B102-J$5)*'점수 계산기'!$C$21+J$5*'점수 계산기'!$C$22+'점수 계산기'!$C$24,0))</f>
        <v/>
      </c>
      <c r="K102" s="274" t="str">
        <f>IF(OR($B102-K$5&gt;76, $B102-K$5=75, $B102-K$5=1, $B102-K$5&lt;0),"",ROUND(($B102-K$5)*'점수 계산기'!$C$21+K$5*'점수 계산기'!$C$22+'점수 계산기'!$C$24,0))</f>
        <v/>
      </c>
      <c r="L102" s="274" t="str">
        <f>IF(OR($B102-L$5&gt;76, $B102-L$5=75, $B102-L$5=1, $B102-L$5&lt;0),"",ROUND(($B102-L$5)*'점수 계산기'!$C$21+L$5*'점수 계산기'!$C$22+'점수 계산기'!$C$24,0))</f>
        <v/>
      </c>
      <c r="M102" s="274" t="str">
        <f>IF(OR($B102-M$5&gt;76, $B102-M$5=75, $B102-M$5=1, $B102-M$5&lt;0),"",ROUND(($B102-M$5)*'점수 계산기'!$C$21+M$5*'점수 계산기'!$C$22+'점수 계산기'!$C$24,0))</f>
        <v/>
      </c>
      <c r="N102" s="274" t="str">
        <f>IF(OR($B102-N$5&gt;76, $B102-N$5=75, $B102-N$5=1, $B102-N$5&lt;0),"",ROUND(($B102-N$5)*'점수 계산기'!$C$21+N$5*'점수 계산기'!$C$22+'점수 계산기'!$C$24,0))</f>
        <v/>
      </c>
      <c r="O102" s="274" t="str">
        <f>IF(OR($B102-O$5&gt;76, $B102-O$5=75, $B102-O$5=1, $B102-O$5&lt;0),"",ROUND(($B102-O$5)*'점수 계산기'!$C$21+O$5*'점수 계산기'!$C$22+'점수 계산기'!$C$24,0))</f>
        <v/>
      </c>
      <c r="P102" s="274" t="str">
        <f>IF(OR($B102-P$5&gt;76, $B102-P$5=75, $B102-P$5=1, $B102-P$5&lt;0),"",ROUND(($B102-P$5)*'점수 계산기'!$C$21+P$5*'점수 계산기'!$C$22+'점수 계산기'!$C$24,0))</f>
        <v/>
      </c>
      <c r="Q102" s="274" t="str">
        <f>IF(OR($B102-Q$5&gt;76, $B102-Q$5=75, $B102-Q$5=1, $B102-Q$5&lt;0),"",ROUND(($B102-Q$5)*'점수 계산기'!$C$21+Q$5*'점수 계산기'!$C$22+'점수 계산기'!$C$24,0))</f>
        <v/>
      </c>
      <c r="R102" s="274" t="str">
        <f>IF(OR($B102-R$5&gt;76, $B102-R$5=75, $B102-R$5=1, $B102-R$5&lt;0),"",ROUND(($B102-R$5)*'점수 계산기'!$C$21+R$5*'점수 계산기'!$C$22+'점수 계산기'!$C$24,0))</f>
        <v/>
      </c>
      <c r="S102" s="274" t="str">
        <f>IF(OR($B102-S$5&gt;76, $B102-S$5=75, $B102-S$5=1, $B102-S$5&lt;0),"",ROUND(($B102-S$5)*'점수 계산기'!$C$21+S$5*'점수 계산기'!$C$22+'점수 계산기'!$C$24,0))</f>
        <v/>
      </c>
      <c r="T102" s="274" t="str">
        <f>IF(OR($B102-T$5&gt;76, $B102-T$5=75, $B102-T$5=1, $B102-T$5&lt;0),"",ROUND(($B102-T$5)*'점수 계산기'!$C$21+T$5*'점수 계산기'!$C$22+'점수 계산기'!$C$24,0))</f>
        <v/>
      </c>
      <c r="U102" s="274" t="str">
        <f>IF(OR($B102-U$5&gt;76, $B102-U$5=75, $B102-U$5=1, $B102-U$5&lt;0),"",ROUND(($B102-U$5)*'점수 계산기'!$C$21+U$5*'점수 계산기'!$C$22+'점수 계산기'!$C$24,0))</f>
        <v/>
      </c>
      <c r="V102" s="274">
        <f>IF(OR($B102-V$5&gt;76, $B102-V$5=75, $B102-V$5=1, $B102-V$5&lt;0),"",ROUND(($B102-V$5)*'점수 계산기'!$C$21+V$5*'점수 계산기'!$C$22+'점수 계산기'!$C$24,0))</f>
        <v>51</v>
      </c>
      <c r="W102" s="274" t="str">
        <f>IF(OR($B102-W$5&gt;76, $B102-W$5=75, $B102-W$5=1, $B102-W$5&lt;0),"",ROUND(($B102-W$5)*'점수 계산기'!$C$21+W$5*'점수 계산기'!$C$22+'점수 계산기'!$C$24,0))</f>
        <v/>
      </c>
      <c r="X102" s="274">
        <f>IF(OR($B102-X$5&gt;76, $B102-X$5=75, $B102-X$5=1, $B102-X$5&lt;0),"",ROUND(($B102-X$5)*'점수 계산기'!$C$21+X$5*'점수 계산기'!$C$22+'점수 계산기'!$C$24,0))</f>
        <v>52</v>
      </c>
      <c r="Y102" s="275">
        <f>IF(OR($B102-Y$5&gt;76, $B102-Y$5=75, $B102-Y$5=1, $B102-Y$5&lt;0),"",ROUND(($B102-Y$5)*'점수 계산기'!$C$21+Y$5*'점수 계산기'!$C$22+'점수 계산기'!$C$24,0))</f>
        <v>52</v>
      </c>
      <c r="Z102" s="184"/>
      <c r="AA102" s="208"/>
    </row>
    <row r="103" spans="1:27" s="216" customFormat="1" ht="21" customHeight="1" x14ac:dyDescent="0.45">
      <c r="A103" s="208"/>
      <c r="B103" s="284">
        <v>3</v>
      </c>
      <c r="C103" s="274" t="str">
        <f>IF(OR($B103-C$5&gt;76, $B103-C$5=75, $B103-C$5=1, $B103-C$5&lt;0),"",ROUND(($B103-C$5)*'점수 계산기'!$C$21+C$5*'점수 계산기'!$C$22+'점수 계산기'!$C$24,0))</f>
        <v/>
      </c>
      <c r="D103" s="274" t="str">
        <f>IF(OR($B103-D$5&gt;76, $B103-D$5=75, $B103-D$5=1, $B103-D$5&lt;0),"",ROUND(($B103-D$5)*'점수 계산기'!$C$21+D$5*'점수 계산기'!$C$22+'점수 계산기'!$C$24,0))</f>
        <v/>
      </c>
      <c r="E103" s="274" t="str">
        <f>IF(OR($B103-E$5&gt;76, $B103-E$5=75, $B103-E$5=1, $B103-E$5&lt;0),"",ROUND(($B103-E$5)*'점수 계산기'!$C$21+E$5*'점수 계산기'!$C$22+'점수 계산기'!$C$24,0))</f>
        <v/>
      </c>
      <c r="F103" s="274" t="str">
        <f>IF(OR($B103-F$5&gt;76, $B103-F$5=75, $B103-F$5=1, $B103-F$5&lt;0),"",ROUND(($B103-F$5)*'점수 계산기'!$C$21+F$5*'점수 계산기'!$C$22+'점수 계산기'!$C$24,0))</f>
        <v/>
      </c>
      <c r="G103" s="274" t="str">
        <f>IF(OR($B103-G$5&gt;76, $B103-G$5=75, $B103-G$5=1, $B103-G$5&lt;0),"",ROUND(($B103-G$5)*'점수 계산기'!$C$21+G$5*'점수 계산기'!$C$22+'점수 계산기'!$C$24,0))</f>
        <v/>
      </c>
      <c r="H103" s="274" t="str">
        <f>IF(OR($B103-H$5&gt;76, $B103-H$5=75, $B103-H$5=1, $B103-H$5&lt;0),"",ROUND(($B103-H$5)*'점수 계산기'!$C$21+H$5*'점수 계산기'!$C$22+'점수 계산기'!$C$24,0))</f>
        <v/>
      </c>
      <c r="I103" s="274" t="str">
        <f>IF(OR($B103-I$5&gt;76, $B103-I$5=75, $B103-I$5=1, $B103-I$5&lt;0),"",ROUND(($B103-I$5)*'점수 계산기'!$C$21+I$5*'점수 계산기'!$C$22+'점수 계산기'!$C$24,0))</f>
        <v/>
      </c>
      <c r="J103" s="274" t="str">
        <f>IF(OR($B103-J$5&gt;76, $B103-J$5=75, $B103-J$5=1, $B103-J$5&lt;0),"",ROUND(($B103-J$5)*'점수 계산기'!$C$21+J$5*'점수 계산기'!$C$22+'점수 계산기'!$C$24,0))</f>
        <v/>
      </c>
      <c r="K103" s="274" t="str">
        <f>IF(OR($B103-K$5&gt;76, $B103-K$5=75, $B103-K$5=1, $B103-K$5&lt;0),"",ROUND(($B103-K$5)*'점수 계산기'!$C$21+K$5*'점수 계산기'!$C$22+'점수 계산기'!$C$24,0))</f>
        <v/>
      </c>
      <c r="L103" s="274" t="str">
        <f>IF(OR($B103-L$5&gt;76, $B103-L$5=75, $B103-L$5=1, $B103-L$5&lt;0),"",ROUND(($B103-L$5)*'점수 계산기'!$C$21+L$5*'점수 계산기'!$C$22+'점수 계산기'!$C$24,0))</f>
        <v/>
      </c>
      <c r="M103" s="274" t="str">
        <f>IF(OR($B103-M$5&gt;76, $B103-M$5=75, $B103-M$5=1, $B103-M$5&lt;0),"",ROUND(($B103-M$5)*'점수 계산기'!$C$21+M$5*'점수 계산기'!$C$22+'점수 계산기'!$C$24,0))</f>
        <v/>
      </c>
      <c r="N103" s="274" t="str">
        <f>IF(OR($B103-N$5&gt;76, $B103-N$5=75, $B103-N$5=1, $B103-N$5&lt;0),"",ROUND(($B103-N$5)*'점수 계산기'!$C$21+N$5*'점수 계산기'!$C$22+'점수 계산기'!$C$24,0))</f>
        <v/>
      </c>
      <c r="O103" s="274" t="str">
        <f>IF(OR($B103-O$5&gt;76, $B103-O$5=75, $B103-O$5=1, $B103-O$5&lt;0),"",ROUND(($B103-O$5)*'점수 계산기'!$C$21+O$5*'점수 계산기'!$C$22+'점수 계산기'!$C$24,0))</f>
        <v/>
      </c>
      <c r="P103" s="274" t="str">
        <f>IF(OR($B103-P$5&gt;76, $B103-P$5=75, $B103-P$5=1, $B103-P$5&lt;0),"",ROUND(($B103-P$5)*'점수 계산기'!$C$21+P$5*'점수 계산기'!$C$22+'점수 계산기'!$C$24,0))</f>
        <v/>
      </c>
      <c r="Q103" s="274" t="str">
        <f>IF(OR($B103-Q$5&gt;76, $B103-Q$5=75, $B103-Q$5=1, $B103-Q$5&lt;0),"",ROUND(($B103-Q$5)*'점수 계산기'!$C$21+Q$5*'점수 계산기'!$C$22+'점수 계산기'!$C$24,0))</f>
        <v/>
      </c>
      <c r="R103" s="274" t="str">
        <f>IF(OR($B103-R$5&gt;76, $B103-R$5=75, $B103-R$5=1, $B103-R$5&lt;0),"",ROUND(($B103-R$5)*'점수 계산기'!$C$21+R$5*'점수 계산기'!$C$22+'점수 계산기'!$C$24,0))</f>
        <v/>
      </c>
      <c r="S103" s="274" t="str">
        <f>IF(OR($B103-S$5&gt;76, $B103-S$5=75, $B103-S$5=1, $B103-S$5&lt;0),"",ROUND(($B103-S$5)*'점수 계산기'!$C$21+S$5*'점수 계산기'!$C$22+'점수 계산기'!$C$24,0))</f>
        <v/>
      </c>
      <c r="T103" s="274" t="str">
        <f>IF(OR($B103-T$5&gt;76, $B103-T$5=75, $B103-T$5=1, $B103-T$5&lt;0),"",ROUND(($B103-T$5)*'점수 계산기'!$C$21+T$5*'점수 계산기'!$C$22+'점수 계산기'!$C$24,0))</f>
        <v/>
      </c>
      <c r="U103" s="274" t="str">
        <f>IF(OR($B103-U$5&gt;76, $B103-U$5=75, $B103-U$5=1, $B103-U$5&lt;0),"",ROUND(($B103-U$5)*'점수 계산기'!$C$21+U$5*'점수 계산기'!$C$22+'점수 계산기'!$C$24,0))</f>
        <v/>
      </c>
      <c r="V103" s="274" t="str">
        <f>IF(OR($B103-V$5&gt;76, $B103-V$5=75, $B103-V$5=1, $B103-V$5&lt;0),"",ROUND(($B103-V$5)*'점수 계산기'!$C$21+V$5*'점수 계산기'!$C$22+'점수 계산기'!$C$24,0))</f>
        <v/>
      </c>
      <c r="W103" s="274">
        <f>IF(OR($B103-W$5&gt;76, $B103-W$5=75, $B103-W$5=1, $B103-W$5&lt;0),"",ROUND(($B103-W$5)*'점수 계산기'!$C$21+W$5*'점수 계산기'!$C$22+'점수 계산기'!$C$24,0))</f>
        <v>51</v>
      </c>
      <c r="X103" s="274" t="str">
        <f>IF(OR($B103-X$5&gt;76, $B103-X$5=75, $B103-X$5=1, $B103-X$5&lt;0),"",ROUND(($B103-X$5)*'점수 계산기'!$C$21+X$5*'점수 계산기'!$C$22+'점수 계산기'!$C$24,0))</f>
        <v/>
      </c>
      <c r="Y103" s="275">
        <f>IF(OR($B103-Y$5&gt;76, $B103-Y$5=75, $B103-Y$5=1, $B103-Y$5&lt;0),"",ROUND(($B103-Y$5)*'점수 계산기'!$C$21+Y$5*'점수 계산기'!$C$22+'점수 계산기'!$C$24,0))</f>
        <v>51</v>
      </c>
      <c r="Z103" s="184"/>
      <c r="AA103" s="208"/>
    </row>
    <row r="104" spans="1:27" s="216" customFormat="1" ht="21" customHeight="1" x14ac:dyDescent="0.45">
      <c r="A104" s="208"/>
      <c r="B104" s="284">
        <v>2</v>
      </c>
      <c r="C104" s="274" t="str">
        <f>IF(OR($B104-C$5&gt;76, $B104-C$5=75, $B104-C$5=1, $B104-C$5&lt;0),"",ROUND(($B104-C$5)*'점수 계산기'!$C$21+C$5*'점수 계산기'!$C$22+'점수 계산기'!$C$24,0))</f>
        <v/>
      </c>
      <c r="D104" s="274" t="str">
        <f>IF(OR($B104-D$5&gt;76, $B104-D$5=75, $B104-D$5=1, $B104-D$5&lt;0),"",ROUND(($B104-D$5)*'점수 계산기'!$C$21+D$5*'점수 계산기'!$C$22+'점수 계산기'!$C$24,0))</f>
        <v/>
      </c>
      <c r="E104" s="274" t="str">
        <f>IF(OR($B104-E$5&gt;76, $B104-E$5=75, $B104-E$5=1, $B104-E$5&lt;0),"",ROUND(($B104-E$5)*'점수 계산기'!$C$21+E$5*'점수 계산기'!$C$22+'점수 계산기'!$C$24,0))</f>
        <v/>
      </c>
      <c r="F104" s="274" t="str">
        <f>IF(OR($B104-F$5&gt;76, $B104-F$5=75, $B104-F$5=1, $B104-F$5&lt;0),"",ROUND(($B104-F$5)*'점수 계산기'!$C$21+F$5*'점수 계산기'!$C$22+'점수 계산기'!$C$24,0))</f>
        <v/>
      </c>
      <c r="G104" s="274" t="str">
        <f>IF(OR($B104-G$5&gt;76, $B104-G$5=75, $B104-G$5=1, $B104-G$5&lt;0),"",ROUND(($B104-G$5)*'점수 계산기'!$C$21+G$5*'점수 계산기'!$C$22+'점수 계산기'!$C$24,0))</f>
        <v/>
      </c>
      <c r="H104" s="274" t="str">
        <f>IF(OR($B104-H$5&gt;76, $B104-H$5=75, $B104-H$5=1, $B104-H$5&lt;0),"",ROUND(($B104-H$5)*'점수 계산기'!$C$21+H$5*'점수 계산기'!$C$22+'점수 계산기'!$C$24,0))</f>
        <v/>
      </c>
      <c r="I104" s="274" t="str">
        <f>IF(OR($B104-I$5&gt;76, $B104-I$5=75, $B104-I$5=1, $B104-I$5&lt;0),"",ROUND(($B104-I$5)*'점수 계산기'!$C$21+I$5*'점수 계산기'!$C$22+'점수 계산기'!$C$24,0))</f>
        <v/>
      </c>
      <c r="J104" s="274" t="str">
        <f>IF(OR($B104-J$5&gt;76, $B104-J$5=75, $B104-J$5=1, $B104-J$5&lt;0),"",ROUND(($B104-J$5)*'점수 계산기'!$C$21+J$5*'점수 계산기'!$C$22+'점수 계산기'!$C$24,0))</f>
        <v/>
      </c>
      <c r="K104" s="274" t="str">
        <f>IF(OR($B104-K$5&gt;76, $B104-K$5=75, $B104-K$5=1, $B104-K$5&lt;0),"",ROUND(($B104-K$5)*'점수 계산기'!$C$21+K$5*'점수 계산기'!$C$22+'점수 계산기'!$C$24,0))</f>
        <v/>
      </c>
      <c r="L104" s="274" t="str">
        <f>IF(OR($B104-L$5&gt;76, $B104-L$5=75, $B104-L$5=1, $B104-L$5&lt;0),"",ROUND(($B104-L$5)*'점수 계산기'!$C$21+L$5*'점수 계산기'!$C$22+'점수 계산기'!$C$24,0))</f>
        <v/>
      </c>
      <c r="M104" s="274" t="str">
        <f>IF(OR($B104-M$5&gt;76, $B104-M$5=75, $B104-M$5=1, $B104-M$5&lt;0),"",ROUND(($B104-M$5)*'점수 계산기'!$C$21+M$5*'점수 계산기'!$C$22+'점수 계산기'!$C$24,0))</f>
        <v/>
      </c>
      <c r="N104" s="274" t="str">
        <f>IF(OR($B104-N$5&gt;76, $B104-N$5=75, $B104-N$5=1, $B104-N$5&lt;0),"",ROUND(($B104-N$5)*'점수 계산기'!$C$21+N$5*'점수 계산기'!$C$22+'점수 계산기'!$C$24,0))</f>
        <v/>
      </c>
      <c r="O104" s="274" t="str">
        <f>IF(OR($B104-O$5&gt;76, $B104-O$5=75, $B104-O$5=1, $B104-O$5&lt;0),"",ROUND(($B104-O$5)*'점수 계산기'!$C$21+O$5*'점수 계산기'!$C$22+'점수 계산기'!$C$24,0))</f>
        <v/>
      </c>
      <c r="P104" s="274" t="str">
        <f>IF(OR($B104-P$5&gt;76, $B104-P$5=75, $B104-P$5=1, $B104-P$5&lt;0),"",ROUND(($B104-P$5)*'점수 계산기'!$C$21+P$5*'점수 계산기'!$C$22+'점수 계산기'!$C$24,0))</f>
        <v/>
      </c>
      <c r="Q104" s="274" t="str">
        <f>IF(OR($B104-Q$5&gt;76, $B104-Q$5=75, $B104-Q$5=1, $B104-Q$5&lt;0),"",ROUND(($B104-Q$5)*'점수 계산기'!$C$21+Q$5*'점수 계산기'!$C$22+'점수 계산기'!$C$24,0))</f>
        <v/>
      </c>
      <c r="R104" s="274" t="str">
        <f>IF(OR($B104-R$5&gt;76, $B104-R$5=75, $B104-R$5=1, $B104-R$5&lt;0),"",ROUND(($B104-R$5)*'점수 계산기'!$C$21+R$5*'점수 계산기'!$C$22+'점수 계산기'!$C$24,0))</f>
        <v/>
      </c>
      <c r="S104" s="274" t="str">
        <f>IF(OR($B104-S$5&gt;76, $B104-S$5=75, $B104-S$5=1, $B104-S$5&lt;0),"",ROUND(($B104-S$5)*'점수 계산기'!$C$21+S$5*'점수 계산기'!$C$22+'점수 계산기'!$C$24,0))</f>
        <v/>
      </c>
      <c r="T104" s="274" t="str">
        <f>IF(OR($B104-T$5&gt;76, $B104-T$5=75, $B104-T$5=1, $B104-T$5&lt;0),"",ROUND(($B104-T$5)*'점수 계산기'!$C$21+T$5*'점수 계산기'!$C$22+'점수 계산기'!$C$24,0))</f>
        <v/>
      </c>
      <c r="U104" s="274" t="str">
        <f>IF(OR($B104-U$5&gt;76, $B104-U$5=75, $B104-U$5=1, $B104-U$5&lt;0),"",ROUND(($B104-U$5)*'점수 계산기'!$C$21+U$5*'점수 계산기'!$C$22+'점수 계산기'!$C$24,0))</f>
        <v/>
      </c>
      <c r="V104" s="274" t="str">
        <f>IF(OR($B104-V$5&gt;76, $B104-V$5=75, $B104-V$5=1, $B104-V$5&lt;0),"",ROUND(($B104-V$5)*'점수 계산기'!$C$21+V$5*'점수 계산기'!$C$22+'점수 계산기'!$C$24,0))</f>
        <v/>
      </c>
      <c r="W104" s="274" t="str">
        <f>IF(OR($B104-W$5&gt;76, $B104-W$5=75, $B104-W$5=1, $B104-W$5&lt;0),"",ROUND(($B104-W$5)*'점수 계산기'!$C$21+W$5*'점수 계산기'!$C$22+'점수 계산기'!$C$24,0))</f>
        <v/>
      </c>
      <c r="X104" s="274">
        <f>IF(OR($B104-X$5&gt;76, $B104-X$5=75, $B104-X$5=1, $B104-X$5&lt;0),"",ROUND(($B104-X$5)*'점수 계산기'!$C$21+X$5*'점수 계산기'!$C$22+'점수 계산기'!$C$24,0))</f>
        <v>50</v>
      </c>
      <c r="Y104" s="275">
        <f>IF(OR($B104-Y$5&gt;76, $B104-Y$5=75, $B104-Y$5=1, $B104-Y$5&lt;0),"",ROUND(($B104-Y$5)*'점수 계산기'!$C$21+Y$5*'점수 계산기'!$C$22+'점수 계산기'!$C$24,0))</f>
        <v>50</v>
      </c>
      <c r="Z104" s="184"/>
      <c r="AA104" s="208"/>
    </row>
    <row r="105" spans="1:27" s="216" customFormat="1" ht="21" customHeight="1" x14ac:dyDescent="0.45">
      <c r="A105" s="208"/>
      <c r="B105" s="284">
        <v>1</v>
      </c>
      <c r="C105" s="274" t="str">
        <f>IF(OR($B105-C$5&gt;76, $B105-C$5=75, $B105-C$5=1, $B105-C$5&lt;0),"",ROUND(($B105-C$5)*'점수 계산기'!$C$21+C$5*'점수 계산기'!$C$22+'점수 계산기'!$C$24,0))</f>
        <v/>
      </c>
      <c r="D105" s="274" t="str">
        <f>IF(OR($B105-D$5&gt;76, $B105-D$5=75, $B105-D$5=1, $B105-D$5&lt;0),"",ROUND(($B105-D$5)*'점수 계산기'!$C$21+D$5*'점수 계산기'!$C$22+'점수 계산기'!$C$24,0))</f>
        <v/>
      </c>
      <c r="E105" s="274" t="str">
        <f>IF(OR($B105-E$5&gt;76, $B105-E$5=75, $B105-E$5=1, $B105-E$5&lt;0),"",ROUND(($B105-E$5)*'점수 계산기'!$C$21+E$5*'점수 계산기'!$C$22+'점수 계산기'!$C$24,0))</f>
        <v/>
      </c>
      <c r="F105" s="274" t="str">
        <f>IF(OR($B105-F$5&gt;76, $B105-F$5=75, $B105-F$5=1, $B105-F$5&lt;0),"",ROUND(($B105-F$5)*'점수 계산기'!$C$21+F$5*'점수 계산기'!$C$22+'점수 계산기'!$C$24,0))</f>
        <v/>
      </c>
      <c r="G105" s="274" t="str">
        <f>IF(OR($B105-G$5&gt;76, $B105-G$5=75, $B105-G$5=1, $B105-G$5&lt;0),"",ROUND(($B105-G$5)*'점수 계산기'!$C$21+G$5*'점수 계산기'!$C$22+'점수 계산기'!$C$24,0))</f>
        <v/>
      </c>
      <c r="H105" s="274" t="str">
        <f>IF(OR($B105-H$5&gt;76, $B105-H$5=75, $B105-H$5=1, $B105-H$5&lt;0),"",ROUND(($B105-H$5)*'점수 계산기'!$C$21+H$5*'점수 계산기'!$C$22+'점수 계산기'!$C$24,0))</f>
        <v/>
      </c>
      <c r="I105" s="274" t="str">
        <f>IF(OR($B105-I$5&gt;76, $B105-I$5=75, $B105-I$5=1, $B105-I$5&lt;0),"",ROUND(($B105-I$5)*'점수 계산기'!$C$21+I$5*'점수 계산기'!$C$22+'점수 계산기'!$C$24,0))</f>
        <v/>
      </c>
      <c r="J105" s="274" t="str">
        <f>IF(OR($B105-J$5&gt;76, $B105-J$5=75, $B105-J$5=1, $B105-J$5&lt;0),"",ROUND(($B105-J$5)*'점수 계산기'!$C$21+J$5*'점수 계산기'!$C$22+'점수 계산기'!$C$24,0))</f>
        <v/>
      </c>
      <c r="K105" s="274" t="str">
        <f>IF(OR($B105-K$5&gt;76, $B105-K$5=75, $B105-K$5=1, $B105-K$5&lt;0),"",ROUND(($B105-K$5)*'점수 계산기'!$C$21+K$5*'점수 계산기'!$C$22+'점수 계산기'!$C$24,0))</f>
        <v/>
      </c>
      <c r="L105" s="274" t="str">
        <f>IF(OR($B105-L$5&gt;76, $B105-L$5=75, $B105-L$5=1, $B105-L$5&lt;0),"",ROUND(($B105-L$5)*'점수 계산기'!$C$21+L$5*'점수 계산기'!$C$22+'점수 계산기'!$C$24,0))</f>
        <v/>
      </c>
      <c r="M105" s="274" t="str">
        <f>IF(OR($B105-M$5&gt;76, $B105-M$5=75, $B105-M$5=1, $B105-M$5&lt;0),"",ROUND(($B105-M$5)*'점수 계산기'!$C$21+M$5*'점수 계산기'!$C$22+'점수 계산기'!$C$24,0))</f>
        <v/>
      </c>
      <c r="N105" s="274" t="str">
        <f>IF(OR($B105-N$5&gt;76, $B105-N$5=75, $B105-N$5=1, $B105-N$5&lt;0),"",ROUND(($B105-N$5)*'점수 계산기'!$C$21+N$5*'점수 계산기'!$C$22+'점수 계산기'!$C$24,0))</f>
        <v/>
      </c>
      <c r="O105" s="274" t="str">
        <f>IF(OR($B105-O$5&gt;76, $B105-O$5=75, $B105-O$5=1, $B105-O$5&lt;0),"",ROUND(($B105-O$5)*'점수 계산기'!$C$21+O$5*'점수 계산기'!$C$22+'점수 계산기'!$C$24,0))</f>
        <v/>
      </c>
      <c r="P105" s="274" t="str">
        <f>IF(OR($B105-P$5&gt;76, $B105-P$5=75, $B105-P$5=1, $B105-P$5&lt;0),"",ROUND(($B105-P$5)*'점수 계산기'!$C$21+P$5*'점수 계산기'!$C$22+'점수 계산기'!$C$24,0))</f>
        <v/>
      </c>
      <c r="Q105" s="274" t="str">
        <f>IF(OR($B105-Q$5&gt;76, $B105-Q$5=75, $B105-Q$5=1, $B105-Q$5&lt;0),"",ROUND(($B105-Q$5)*'점수 계산기'!$C$21+Q$5*'점수 계산기'!$C$22+'점수 계산기'!$C$24,0))</f>
        <v/>
      </c>
      <c r="R105" s="274" t="str">
        <f>IF(OR($B105-R$5&gt;76, $B105-R$5=75, $B105-R$5=1, $B105-R$5&lt;0),"",ROUND(($B105-R$5)*'점수 계산기'!$C$21+R$5*'점수 계산기'!$C$22+'점수 계산기'!$C$24,0))</f>
        <v/>
      </c>
      <c r="S105" s="274" t="str">
        <f>IF(OR($B105-S$5&gt;76, $B105-S$5=75, $B105-S$5=1, $B105-S$5&lt;0),"",ROUND(($B105-S$5)*'점수 계산기'!$C$21+S$5*'점수 계산기'!$C$22+'점수 계산기'!$C$24,0))</f>
        <v/>
      </c>
      <c r="T105" s="274" t="str">
        <f>IF(OR($B105-T$5&gt;76, $B105-T$5=75, $B105-T$5=1, $B105-T$5&lt;0),"",ROUND(($B105-T$5)*'점수 계산기'!$C$21+T$5*'점수 계산기'!$C$22+'점수 계산기'!$C$24,0))</f>
        <v/>
      </c>
      <c r="U105" s="274" t="str">
        <f>IF(OR($B105-U$5&gt;76, $B105-U$5=75, $B105-U$5=1, $B105-U$5&lt;0),"",ROUND(($B105-U$5)*'점수 계산기'!$C$21+U$5*'점수 계산기'!$C$22+'점수 계산기'!$C$24,0))</f>
        <v/>
      </c>
      <c r="V105" s="274" t="str">
        <f>IF(OR($B105-V$5&gt;76, $B105-V$5=75, $B105-V$5=1, $B105-V$5&lt;0),"",ROUND(($B105-V$5)*'점수 계산기'!$C$21+V$5*'점수 계산기'!$C$22+'점수 계산기'!$C$24,0))</f>
        <v/>
      </c>
      <c r="W105" s="274" t="str">
        <f>IF(OR($B105-W$5&gt;76, $B105-W$5=75, $B105-W$5=1, $B105-W$5&lt;0),"",ROUND(($B105-W$5)*'점수 계산기'!$C$21+W$5*'점수 계산기'!$C$22+'점수 계산기'!$C$24,0))</f>
        <v/>
      </c>
      <c r="X105" s="274" t="str">
        <f>IF(OR($B105-X$5&gt;76, $B105-X$5=75, $B105-X$5=1, $B105-X$5&lt;0),"",ROUND(($B105-X$5)*'점수 계산기'!$C$21+X$5*'점수 계산기'!$C$22+'점수 계산기'!$C$24,0))</f>
        <v/>
      </c>
      <c r="Y105" s="275" t="str">
        <f>IF(OR($B105-Y$5&gt;76, $B105-Y$5=75, $B105-Y$5=1, $B105-Y$5&lt;0),"",ROUND(($B105-Y$5)*'점수 계산기'!$C$21+Y$5*'점수 계산기'!$C$22+'점수 계산기'!$C$24,0))</f>
        <v/>
      </c>
      <c r="Z105" s="184"/>
      <c r="AA105" s="208"/>
    </row>
    <row r="106" spans="1:27" s="216" customFormat="1" ht="21" customHeight="1" thickBot="1" x14ac:dyDescent="0.5">
      <c r="A106" s="208"/>
      <c r="B106" s="285">
        <v>0</v>
      </c>
      <c r="C106" s="277" t="str">
        <f>IF(OR($B106-C$5&gt;76, $B106-C$5=75, $B106-C$5=1, $B106-C$5&lt;0),"",ROUND(($B106-C$5)*'점수 계산기'!$C$21+C$5*'점수 계산기'!$C$22+'점수 계산기'!$C$24,0))</f>
        <v/>
      </c>
      <c r="D106" s="277" t="str">
        <f>IF(OR($B106-D$5&gt;76, $B106-D$5=75, $B106-D$5=1, $B106-D$5&lt;0),"",ROUND(($B106-D$5)*'점수 계산기'!$C$21+D$5*'점수 계산기'!$C$22+'점수 계산기'!$C$24,0))</f>
        <v/>
      </c>
      <c r="E106" s="277" t="str">
        <f>IF(OR($B106-E$5&gt;76, $B106-E$5=75, $B106-E$5=1, $B106-E$5&lt;0),"",ROUND(($B106-E$5)*'점수 계산기'!$C$21+E$5*'점수 계산기'!$C$22+'점수 계산기'!$C$24,0))</f>
        <v/>
      </c>
      <c r="F106" s="277" t="str">
        <f>IF(OR($B106-F$5&gt;76, $B106-F$5=75, $B106-F$5=1, $B106-F$5&lt;0),"",ROUND(($B106-F$5)*'점수 계산기'!$C$21+F$5*'점수 계산기'!$C$22+'점수 계산기'!$C$24,0))</f>
        <v/>
      </c>
      <c r="G106" s="277" t="str">
        <f>IF(OR($B106-G$5&gt;76, $B106-G$5=75, $B106-G$5=1, $B106-G$5&lt;0),"",ROUND(($B106-G$5)*'점수 계산기'!$C$21+G$5*'점수 계산기'!$C$22+'점수 계산기'!$C$24,0))</f>
        <v/>
      </c>
      <c r="H106" s="277" t="str">
        <f>IF(OR($B106-H$5&gt;76, $B106-H$5=75, $B106-H$5=1, $B106-H$5&lt;0),"",ROUND(($B106-H$5)*'점수 계산기'!$C$21+H$5*'점수 계산기'!$C$22+'점수 계산기'!$C$24,0))</f>
        <v/>
      </c>
      <c r="I106" s="277" t="str">
        <f>IF(OR($B106-I$5&gt;76, $B106-I$5=75, $B106-I$5=1, $B106-I$5&lt;0),"",ROUND(($B106-I$5)*'점수 계산기'!$C$21+I$5*'점수 계산기'!$C$22+'점수 계산기'!$C$24,0))</f>
        <v/>
      </c>
      <c r="J106" s="277" t="str">
        <f>IF(OR($B106-J$5&gt;76, $B106-J$5=75, $B106-J$5=1, $B106-J$5&lt;0),"",ROUND(($B106-J$5)*'점수 계산기'!$C$21+J$5*'점수 계산기'!$C$22+'점수 계산기'!$C$24,0))</f>
        <v/>
      </c>
      <c r="K106" s="277" t="str">
        <f>IF(OR($B106-K$5&gt;76, $B106-K$5=75, $B106-K$5=1, $B106-K$5&lt;0),"",ROUND(($B106-K$5)*'점수 계산기'!$C$21+K$5*'점수 계산기'!$C$22+'점수 계산기'!$C$24,0))</f>
        <v/>
      </c>
      <c r="L106" s="277" t="str">
        <f>IF(OR($B106-L$5&gt;76, $B106-L$5=75, $B106-L$5=1, $B106-L$5&lt;0),"",ROUND(($B106-L$5)*'점수 계산기'!$C$21+L$5*'점수 계산기'!$C$22+'점수 계산기'!$C$24,0))</f>
        <v/>
      </c>
      <c r="M106" s="277" t="str">
        <f>IF(OR($B106-M$5&gt;76, $B106-M$5=75, $B106-M$5=1, $B106-M$5&lt;0),"",ROUND(($B106-M$5)*'점수 계산기'!$C$21+M$5*'점수 계산기'!$C$22+'점수 계산기'!$C$24,0))</f>
        <v/>
      </c>
      <c r="N106" s="277" t="str">
        <f>IF(OR($B106-N$5&gt;76, $B106-N$5=75, $B106-N$5=1, $B106-N$5&lt;0),"",ROUND(($B106-N$5)*'점수 계산기'!$C$21+N$5*'점수 계산기'!$C$22+'점수 계산기'!$C$24,0))</f>
        <v/>
      </c>
      <c r="O106" s="277" t="str">
        <f>IF(OR($B106-O$5&gt;76, $B106-O$5=75, $B106-O$5=1, $B106-O$5&lt;0),"",ROUND(($B106-O$5)*'점수 계산기'!$C$21+O$5*'점수 계산기'!$C$22+'점수 계산기'!$C$24,0))</f>
        <v/>
      </c>
      <c r="P106" s="277" t="str">
        <f>IF(OR($B106-P$5&gt;76, $B106-P$5=75, $B106-P$5=1, $B106-P$5&lt;0),"",ROUND(($B106-P$5)*'점수 계산기'!$C$21+P$5*'점수 계산기'!$C$22+'점수 계산기'!$C$24,0))</f>
        <v/>
      </c>
      <c r="Q106" s="277" t="str">
        <f>IF(OR($B106-Q$5&gt;76, $B106-Q$5=75, $B106-Q$5=1, $B106-Q$5&lt;0),"",ROUND(($B106-Q$5)*'점수 계산기'!$C$21+Q$5*'점수 계산기'!$C$22+'점수 계산기'!$C$24,0))</f>
        <v/>
      </c>
      <c r="R106" s="277" t="str">
        <f>IF(OR($B106-R$5&gt;76, $B106-R$5=75, $B106-R$5=1, $B106-R$5&lt;0),"",ROUND(($B106-R$5)*'점수 계산기'!$C$21+R$5*'점수 계산기'!$C$22+'점수 계산기'!$C$24,0))</f>
        <v/>
      </c>
      <c r="S106" s="277" t="str">
        <f>IF(OR($B106-S$5&gt;76, $B106-S$5=75, $B106-S$5=1, $B106-S$5&lt;0),"",ROUND(($B106-S$5)*'점수 계산기'!$C$21+S$5*'점수 계산기'!$C$22+'점수 계산기'!$C$24,0))</f>
        <v/>
      </c>
      <c r="T106" s="277" t="str">
        <f>IF(OR($B106-T$5&gt;76, $B106-T$5=75, $B106-T$5=1, $B106-T$5&lt;0),"",ROUND(($B106-T$5)*'점수 계산기'!$C$21+T$5*'점수 계산기'!$C$22+'점수 계산기'!$C$24,0))</f>
        <v/>
      </c>
      <c r="U106" s="277" t="str">
        <f>IF(OR($B106-U$5&gt;76, $B106-U$5=75, $B106-U$5=1, $B106-U$5&lt;0),"",ROUND(($B106-U$5)*'점수 계산기'!$C$21+U$5*'점수 계산기'!$C$22+'점수 계산기'!$C$24,0))</f>
        <v/>
      </c>
      <c r="V106" s="277" t="str">
        <f>IF(OR($B106-V$5&gt;76, $B106-V$5=75, $B106-V$5=1, $B106-V$5&lt;0),"",ROUND(($B106-V$5)*'점수 계산기'!$C$21+V$5*'점수 계산기'!$C$22+'점수 계산기'!$C$24,0))</f>
        <v/>
      </c>
      <c r="W106" s="277" t="str">
        <f>IF(OR($B106-W$5&gt;76, $B106-W$5=75, $B106-W$5=1, $B106-W$5&lt;0),"",ROUND(($B106-W$5)*'점수 계산기'!$C$21+W$5*'점수 계산기'!$C$22+'점수 계산기'!$C$24,0))</f>
        <v/>
      </c>
      <c r="X106" s="277" t="str">
        <f>IF(OR($B106-X$5&gt;76, $B106-X$5=75, $B106-X$5=1, $B106-X$5&lt;0),"",ROUND(($B106-X$5)*'점수 계산기'!$C$21+X$5*'점수 계산기'!$C$22+'점수 계산기'!$C$24,0))</f>
        <v/>
      </c>
      <c r="Y106" s="278">
        <f>IF(OR($B106-Y$5&gt;76, $B106-Y$5=75, $B106-Y$5=1, $B106-Y$5&lt;0),"",ROUND(($B106-Y$5)*'점수 계산기'!$C$21+Y$5*'점수 계산기'!$C$22+'점수 계산기'!$C$24,0))</f>
        <v>48</v>
      </c>
      <c r="Z106" s="184"/>
      <c r="AA106" s="208"/>
    </row>
    <row r="107" spans="1:27" s="216" customFormat="1" ht="21" customHeight="1" x14ac:dyDescent="0.45">
      <c r="A107" s="208"/>
      <c r="B107" s="253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</row>
    <row r="108" spans="1:27" x14ac:dyDescent="0.45">
      <c r="A108" s="211"/>
      <c r="B108" s="246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</row>
  </sheetData>
  <mergeCells count="2">
    <mergeCell ref="C2:E2"/>
    <mergeCell ref="C3:E3"/>
  </mergeCells>
  <phoneticPr fontId="1" type="noConversion"/>
  <conditionalFormatting sqref="B6:B106">
    <cfRule type="expression" dxfId="19" priority="9">
      <formula>OR(AND(#REF!=0,OR(#REF!=$N$6:$N$13)),AND(#REF!&gt;0,OR(#REF!=$N$6:$N$13)))</formula>
    </cfRule>
  </conditionalFormatting>
  <conditionalFormatting sqref="C6:Z106">
    <cfRule type="expression" dxfId="18" priority="8">
      <formula>OR(#REF!=$N$6:$N$13)</formula>
    </cfRule>
  </conditionalFormatting>
  <pageMargins left="0.7" right="0.7" top="0.75" bottom="0.75" header="0.3" footer="0.3"/>
  <pageSetup paperSize="9" scale="2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C9A5-75C7-7548-9CA4-2977999ADE5E}">
  <sheetPr>
    <tabColor rgb="FFFFFF00"/>
    <pageSetUpPr fitToPage="1"/>
  </sheetPr>
  <dimension ref="A1:AB109"/>
  <sheetViews>
    <sheetView zoomScale="70" zoomScaleNormal="70" workbookViewId="0">
      <selection activeCell="A5" sqref="A5:XFD5"/>
    </sheetView>
  </sheetViews>
  <sheetFormatPr defaultRowHeight="14" x14ac:dyDescent="0.45"/>
  <cols>
    <col min="1" max="1" width="8.6640625" style="214"/>
    <col min="2" max="2" width="14.08203125" style="251" customWidth="1"/>
    <col min="3" max="25" width="14.08203125" style="214" customWidth="1"/>
    <col min="26" max="29" width="8.6640625" style="214" customWidth="1"/>
    <col min="30" max="16384" width="8.6640625" style="214"/>
  </cols>
  <sheetData>
    <row r="1" spans="1:28" x14ac:dyDescent="0.45">
      <c r="A1" s="211"/>
      <c r="B1" s="246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</row>
    <row r="2" spans="1:28" ht="21" customHeight="1" thickBot="1" x14ac:dyDescent="0.5">
      <c r="A2" s="211"/>
      <c r="B2" s="246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</row>
    <row r="3" spans="1:28" ht="21" customHeight="1" x14ac:dyDescent="0.45">
      <c r="A3" s="211"/>
      <c r="B3" s="212" t="s">
        <v>86</v>
      </c>
      <c r="C3" s="442" t="s">
        <v>87</v>
      </c>
      <c r="D3" s="443"/>
      <c r="E3" s="444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</row>
    <row r="4" spans="1:28" ht="17.5" thickBot="1" x14ac:dyDescent="0.5">
      <c r="A4" s="211"/>
      <c r="B4" s="215" t="s">
        <v>109</v>
      </c>
      <c r="C4" s="445" t="s">
        <v>130</v>
      </c>
      <c r="D4" s="446"/>
      <c r="E4" s="447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</row>
    <row r="5" spans="1:28" ht="21" customHeight="1" thickBot="1" x14ac:dyDescent="0.5">
      <c r="A5" s="211"/>
      <c r="B5" s="247"/>
      <c r="C5" s="213"/>
      <c r="D5" s="213"/>
      <c r="E5" s="213"/>
      <c r="F5" s="211"/>
      <c r="G5" s="211"/>
      <c r="H5" s="211"/>
      <c r="I5" s="211"/>
      <c r="Z5" s="211"/>
      <c r="AA5" s="211"/>
    </row>
    <row r="6" spans="1:28" s="258" customFormat="1" ht="21" customHeight="1" thickBot="1" x14ac:dyDescent="0.5">
      <c r="A6" s="253"/>
      <c r="B6" s="254" t="s">
        <v>111</v>
      </c>
      <c r="C6" s="255">
        <v>24</v>
      </c>
      <c r="D6" s="256">
        <v>22</v>
      </c>
      <c r="E6" s="256">
        <v>21</v>
      </c>
      <c r="F6" s="256">
        <v>20</v>
      </c>
      <c r="G6" s="256">
        <v>19</v>
      </c>
      <c r="H6" s="256">
        <v>18</v>
      </c>
      <c r="I6" s="256">
        <v>17</v>
      </c>
      <c r="J6" s="256">
        <v>16</v>
      </c>
      <c r="K6" s="256">
        <v>15</v>
      </c>
      <c r="L6" s="256">
        <v>14</v>
      </c>
      <c r="M6" s="256">
        <v>13</v>
      </c>
      <c r="N6" s="256">
        <v>12</v>
      </c>
      <c r="O6" s="256">
        <v>11</v>
      </c>
      <c r="P6" s="256">
        <v>10</v>
      </c>
      <c r="Q6" s="256">
        <v>9</v>
      </c>
      <c r="R6" s="256">
        <v>8</v>
      </c>
      <c r="S6" s="256">
        <v>7</v>
      </c>
      <c r="T6" s="256">
        <v>6</v>
      </c>
      <c r="U6" s="256">
        <v>5</v>
      </c>
      <c r="V6" s="256">
        <v>4</v>
      </c>
      <c r="W6" s="256">
        <v>3</v>
      </c>
      <c r="X6" s="256">
        <v>2</v>
      </c>
      <c r="Y6" s="257">
        <v>0</v>
      </c>
      <c r="Z6" s="253"/>
      <c r="AA6" s="253"/>
    </row>
    <row r="7" spans="1:28" s="216" customFormat="1" ht="21" customHeight="1" x14ac:dyDescent="0.45">
      <c r="A7" s="208"/>
      <c r="B7" s="259">
        <v>100</v>
      </c>
      <c r="C7" s="260">
        <f>IF(OR($B7-C$6&gt;76, $B7-C$6=75, $B7-C$6=1, $B7-C$6&lt;0),"",ROUND(($B7-C$6)*'점수 계산기'!$C$21+C$6*'점수 계산기'!$C$23+'점수 계산기'!$C$25,0))</f>
        <v>149</v>
      </c>
      <c r="D7" s="260" t="str">
        <f>IF(OR($B7-D$6&gt;76, $B7-D$6=75, $B7-D$6=1, $B7-D$6&lt;0),"",ROUND(($B7-D$6)*'점수 계산기'!$C$21+D$6*'점수 계산기'!$C$23+'점수 계산기'!$C$25,0))</f>
        <v/>
      </c>
      <c r="E7" s="260" t="str">
        <f>IF(OR($B7-E$6&gt;76, $B7-E$6=75, $B7-E$6=1, $B7-E$6&lt;0),"",ROUND(($B7-E$6)*'점수 계산기'!$C$21+E$6*'점수 계산기'!$C$23+'점수 계산기'!$C$25,0))</f>
        <v/>
      </c>
      <c r="F7" s="260" t="str">
        <f>IF(OR($B7-F$6&gt;76, $B7-F$6=75, $B7-F$6=1, $B7-F$6&lt;0),"",ROUND(($B7-F$6)*'점수 계산기'!$C$21+F$6*'점수 계산기'!$C$23+'점수 계산기'!$C$25,0))</f>
        <v/>
      </c>
      <c r="G7" s="260" t="str">
        <f>IF(OR($B7-G$6&gt;76, $B7-G$6=75, $B7-G$6=1, $B7-G$6&lt;0),"",ROUND(($B7-G$6)*'점수 계산기'!$C$21+G$6*'점수 계산기'!$C$23+'점수 계산기'!$C$25,0))</f>
        <v/>
      </c>
      <c r="H7" s="260" t="str">
        <f>IF(OR($B7-H$6&gt;76, $B7-H$6=75, $B7-H$6=1, $B7-H$6&lt;0),"",ROUND(($B7-H$6)*'점수 계산기'!$C$21+H$6*'점수 계산기'!$C$23+'점수 계산기'!$C$25,0))</f>
        <v/>
      </c>
      <c r="I7" s="260" t="str">
        <f>IF(OR($B7-I$6&gt;76, $B7-I$6=75, $B7-I$6=1, $B7-I$6&lt;0),"",ROUND(($B7-I$6)*'점수 계산기'!$C$21+I$6*'점수 계산기'!$C$23+'점수 계산기'!$C$25,0))</f>
        <v/>
      </c>
      <c r="J7" s="260" t="str">
        <f>IF(OR($B7-J$6&gt;76, $B7-J$6=75, $B7-J$6=1, $B7-J$6&lt;0),"",ROUND(($B7-J$6)*'점수 계산기'!$C$21+J$6*'점수 계산기'!$C$23+'점수 계산기'!$C$25,0))</f>
        <v/>
      </c>
      <c r="K7" s="260" t="str">
        <f>IF(OR($B7-K$6&gt;76, $B7-K$6=75, $B7-K$6=1, $B7-K$6&lt;0),"",ROUND(($B7-K$6)*'점수 계산기'!$C$21+K$6*'점수 계산기'!$C$23+'점수 계산기'!$C$25,0))</f>
        <v/>
      </c>
      <c r="L7" s="260" t="str">
        <f>IF(OR($B7-L$6&gt;76, $B7-L$6=75, $B7-L$6=1, $B7-L$6&lt;0),"",ROUND(($B7-L$6)*'점수 계산기'!$C$21+L$6*'점수 계산기'!$C$23+'점수 계산기'!$C$25,0))</f>
        <v/>
      </c>
      <c r="M7" s="260" t="str">
        <f>IF(OR($B7-M$6&gt;76, $B7-M$6=75, $B7-M$6=1, $B7-M$6&lt;0),"",ROUND(($B7-M$6)*'점수 계산기'!$C$21+M$6*'점수 계산기'!$C$23+'점수 계산기'!$C$25,0))</f>
        <v/>
      </c>
      <c r="N7" s="260" t="str">
        <f>IF(OR($B7-N$6&gt;76, $B7-N$6=75, $B7-N$6=1, $B7-N$6&lt;0),"",ROUND(($B7-N$6)*'점수 계산기'!$C$21+N$6*'점수 계산기'!$C$23+'점수 계산기'!$C$25,0))</f>
        <v/>
      </c>
      <c r="O7" s="260" t="str">
        <f>IF(OR($B7-O$6&gt;76, $B7-O$6=75, $B7-O$6=1, $B7-O$6&lt;0),"",ROUND(($B7-O$6)*'점수 계산기'!$C$21+O$6*'점수 계산기'!$C$23+'점수 계산기'!$C$25,0))</f>
        <v/>
      </c>
      <c r="P7" s="260" t="str">
        <f>IF(OR($B7-P$6&gt;76, $B7-P$6=75, $B7-P$6=1, $B7-P$6&lt;0),"",ROUND(($B7-P$6)*'점수 계산기'!$C$21+P$6*'점수 계산기'!$C$23+'점수 계산기'!$C$25,0))</f>
        <v/>
      </c>
      <c r="Q7" s="260" t="str">
        <f>IF(OR($B7-Q$6&gt;76, $B7-Q$6=75, $B7-Q$6=1, $B7-Q$6&lt;0),"",ROUND(($B7-Q$6)*'점수 계산기'!$C$21+Q$6*'점수 계산기'!$C$23+'점수 계산기'!$C$25,0))</f>
        <v/>
      </c>
      <c r="R7" s="260" t="str">
        <f>IF(OR($B7-R$6&gt;76, $B7-R$6=75, $B7-R$6=1, $B7-R$6&lt;0),"",ROUND(($B7-R$6)*'점수 계산기'!$C$21+R$6*'점수 계산기'!$C$23+'점수 계산기'!$C$25,0))</f>
        <v/>
      </c>
      <c r="S7" s="260" t="str">
        <f>IF(OR($B7-S$6&gt;76, $B7-S$6=75, $B7-S$6=1, $B7-S$6&lt;0),"",ROUND(($B7-S$6)*'점수 계산기'!$C$21+S$6*'점수 계산기'!$C$23+'점수 계산기'!$C$25,0))</f>
        <v/>
      </c>
      <c r="T7" s="260" t="str">
        <f>IF(OR($B7-T$6&gt;76, $B7-T$6=75, $B7-T$6=1, $B7-T$6&lt;0),"",ROUND(($B7-T$6)*'점수 계산기'!$C$21+T$6*'점수 계산기'!$C$23+'점수 계산기'!$C$25,0))</f>
        <v/>
      </c>
      <c r="U7" s="260" t="str">
        <f>IF(OR($B7-U$6&gt;76, $B7-U$6=75, $B7-U$6=1, $B7-U$6&lt;0),"",ROUND(($B7-U$6)*'점수 계산기'!$C$21+U$6*'점수 계산기'!$C$23+'점수 계산기'!$C$25,0))</f>
        <v/>
      </c>
      <c r="V7" s="260" t="str">
        <f>IF(OR($B7-V$6&gt;76, $B7-V$6=75, $B7-V$6=1, $B7-V$6&lt;0),"",ROUND(($B7-V$6)*'점수 계산기'!$C$21+V$6*'점수 계산기'!$C$23+'점수 계산기'!$C$25,0))</f>
        <v/>
      </c>
      <c r="W7" s="260" t="str">
        <f>IF(OR($B7-W$6&gt;76, $B7-W$6=75, $B7-W$6=1, $B7-W$6&lt;0),"",ROUND(($B7-W$6)*'점수 계산기'!$C$21+W$6*'점수 계산기'!$C$23+'점수 계산기'!$C$25,0))</f>
        <v/>
      </c>
      <c r="X7" s="260" t="str">
        <f>IF(OR($B7-X$6&gt;76, $B7-X$6=75, $B7-X$6=1, $B7-X$6&lt;0),"",ROUND(($B7-X$6)*'점수 계산기'!$C$21+X$6*'점수 계산기'!$C$23+'점수 계산기'!$C$25,0))</f>
        <v/>
      </c>
      <c r="Y7" s="261" t="str">
        <f>IF(OR($B7-Y$6&gt;76, $B7-Y$6=75, $B7-Y$6=1, $B7-Y$6&lt;0),"",ROUND(($B7-Y$6)*'점수 계산기'!$C$21+Y$6*'점수 계산기'!$C$23+'점수 계산기'!$C$25,0))</f>
        <v/>
      </c>
      <c r="Z7" s="208"/>
      <c r="AA7" s="184"/>
      <c r="AB7" s="262"/>
    </row>
    <row r="8" spans="1:28" s="216" customFormat="1" ht="21" customHeight="1" x14ac:dyDescent="0.45">
      <c r="A8" s="208"/>
      <c r="B8" s="263">
        <v>99</v>
      </c>
      <c r="C8" s="260" t="str">
        <f>IF(OR($B8-C$6&gt;76, $B8-C$6=75, $B8-C$6=1, $B8-C$6&lt;0),"",ROUND(($B8-C$6)*'점수 계산기'!$C$21+C$6*'점수 계산기'!$C$23+'점수 계산기'!$C$25,0))</f>
        <v/>
      </c>
      <c r="D8" s="260" t="str">
        <f>IF(OR($B8-D$6&gt;76, $B8-D$6=75, $B8-D$6=1, $B8-D$6&lt;0),"",ROUND(($B8-D$6)*'점수 계산기'!$C$21+D$6*'점수 계산기'!$C$23+'점수 계산기'!$C$25,0))</f>
        <v/>
      </c>
      <c r="E8" s="260" t="str">
        <f>IF(OR($B8-E$6&gt;76, $B8-E$6=75, $B8-E$6=1, $B8-E$6&lt;0),"",ROUND(($B8-E$6)*'점수 계산기'!$C$21+E$6*'점수 계산기'!$C$23+'점수 계산기'!$C$25,0))</f>
        <v/>
      </c>
      <c r="F8" s="260" t="str">
        <f>IF(OR($B8-F$6&gt;76, $B8-F$6=75, $B8-F$6=1, $B8-F$6&lt;0),"",ROUND(($B8-F$6)*'점수 계산기'!$C$21+F$6*'점수 계산기'!$C$23+'점수 계산기'!$C$25,0))</f>
        <v/>
      </c>
      <c r="G8" s="260" t="str">
        <f>IF(OR($B8-G$6&gt;76, $B8-G$6=75, $B8-G$6=1, $B8-G$6&lt;0),"",ROUND(($B8-G$6)*'점수 계산기'!$C$21+G$6*'점수 계산기'!$C$23+'점수 계산기'!$C$25,0))</f>
        <v/>
      </c>
      <c r="H8" s="260" t="str">
        <f>IF(OR($B8-H$6&gt;76, $B8-H$6=75, $B8-H$6=1, $B8-H$6&lt;0),"",ROUND(($B8-H$6)*'점수 계산기'!$C$21+H$6*'점수 계산기'!$C$23+'점수 계산기'!$C$25,0))</f>
        <v/>
      </c>
      <c r="I8" s="260" t="str">
        <f>IF(OR($B8-I$6&gt;76, $B8-I$6=75, $B8-I$6=1, $B8-I$6&lt;0),"",ROUND(($B8-I$6)*'점수 계산기'!$C$21+I$6*'점수 계산기'!$C$23+'점수 계산기'!$C$25,0))</f>
        <v/>
      </c>
      <c r="J8" s="260" t="str">
        <f>IF(OR($B8-J$6&gt;76, $B8-J$6=75, $B8-J$6=1, $B8-J$6&lt;0),"",ROUND(($B8-J$6)*'점수 계산기'!$C$21+J$6*'점수 계산기'!$C$23+'점수 계산기'!$C$25,0))</f>
        <v/>
      </c>
      <c r="K8" s="260" t="str">
        <f>IF(OR($B8-K$6&gt;76, $B8-K$6=75, $B8-K$6=1, $B8-K$6&lt;0),"",ROUND(($B8-K$6)*'점수 계산기'!$C$21+K$6*'점수 계산기'!$C$23+'점수 계산기'!$C$25,0))</f>
        <v/>
      </c>
      <c r="L8" s="260" t="str">
        <f>IF(OR($B8-L$6&gt;76, $B8-L$6=75, $B8-L$6=1, $B8-L$6&lt;0),"",ROUND(($B8-L$6)*'점수 계산기'!$C$21+L$6*'점수 계산기'!$C$23+'점수 계산기'!$C$25,0))</f>
        <v/>
      </c>
      <c r="M8" s="260" t="str">
        <f>IF(OR($B8-M$6&gt;76, $B8-M$6=75, $B8-M$6=1, $B8-M$6&lt;0),"",ROUND(($B8-M$6)*'점수 계산기'!$C$21+M$6*'점수 계산기'!$C$23+'점수 계산기'!$C$25,0))</f>
        <v/>
      </c>
      <c r="N8" s="260" t="str">
        <f>IF(OR($B8-N$6&gt;76, $B8-N$6=75, $B8-N$6=1, $B8-N$6&lt;0),"",ROUND(($B8-N$6)*'점수 계산기'!$C$21+N$6*'점수 계산기'!$C$23+'점수 계산기'!$C$25,0))</f>
        <v/>
      </c>
      <c r="O8" s="260" t="str">
        <f>IF(OR($B8-O$6&gt;76, $B8-O$6=75, $B8-O$6=1, $B8-O$6&lt;0),"",ROUND(($B8-O$6)*'점수 계산기'!$C$21+O$6*'점수 계산기'!$C$23+'점수 계산기'!$C$25,0))</f>
        <v/>
      </c>
      <c r="P8" s="260" t="str">
        <f>IF(OR($B8-P$6&gt;76, $B8-P$6=75, $B8-P$6=1, $B8-P$6&lt;0),"",ROUND(($B8-P$6)*'점수 계산기'!$C$21+P$6*'점수 계산기'!$C$23+'점수 계산기'!$C$25,0))</f>
        <v/>
      </c>
      <c r="Q8" s="260" t="str">
        <f>IF(OR($B8-Q$6&gt;76, $B8-Q$6=75, $B8-Q$6=1, $B8-Q$6&lt;0),"",ROUND(($B8-Q$6)*'점수 계산기'!$C$21+Q$6*'점수 계산기'!$C$23+'점수 계산기'!$C$25,0))</f>
        <v/>
      </c>
      <c r="R8" s="260" t="str">
        <f>IF(OR($B8-R$6&gt;76, $B8-R$6=75, $B8-R$6=1, $B8-R$6&lt;0),"",ROUND(($B8-R$6)*'점수 계산기'!$C$21+R$6*'점수 계산기'!$C$23+'점수 계산기'!$C$25,0))</f>
        <v/>
      </c>
      <c r="S8" s="260" t="str">
        <f>IF(OR($B8-S$6&gt;76, $B8-S$6=75, $B8-S$6=1, $B8-S$6&lt;0),"",ROUND(($B8-S$6)*'점수 계산기'!$C$21+S$6*'점수 계산기'!$C$23+'점수 계산기'!$C$25,0))</f>
        <v/>
      </c>
      <c r="T8" s="260" t="str">
        <f>IF(OR($B8-T$6&gt;76, $B8-T$6=75, $B8-T$6=1, $B8-T$6&lt;0),"",ROUND(($B8-T$6)*'점수 계산기'!$C$21+T$6*'점수 계산기'!$C$23+'점수 계산기'!$C$25,0))</f>
        <v/>
      </c>
      <c r="U8" s="260" t="str">
        <f>IF(OR($B8-U$6&gt;76, $B8-U$6=75, $B8-U$6=1, $B8-U$6&lt;0),"",ROUND(($B8-U$6)*'점수 계산기'!$C$21+U$6*'점수 계산기'!$C$23+'점수 계산기'!$C$25,0))</f>
        <v/>
      </c>
      <c r="V8" s="260" t="str">
        <f>IF(OR($B8-V$6&gt;76, $B8-V$6=75, $B8-V$6=1, $B8-V$6&lt;0),"",ROUND(($B8-V$6)*'점수 계산기'!$C$21+V$6*'점수 계산기'!$C$23+'점수 계산기'!$C$25,0))</f>
        <v/>
      </c>
      <c r="W8" s="260" t="str">
        <f>IF(OR($B8-W$6&gt;76, $B8-W$6=75, $B8-W$6=1, $B8-W$6&lt;0),"",ROUND(($B8-W$6)*'점수 계산기'!$C$21+W$6*'점수 계산기'!$C$23+'점수 계산기'!$C$25,0))</f>
        <v/>
      </c>
      <c r="X8" s="260" t="str">
        <f>IF(OR($B8-X$6&gt;76, $B8-X$6=75, $B8-X$6=1, $B8-X$6&lt;0),"",ROUND(($B8-X$6)*'점수 계산기'!$C$21+X$6*'점수 계산기'!$C$23+'점수 계산기'!$C$25,0))</f>
        <v/>
      </c>
      <c r="Y8" s="261" t="str">
        <f>IF(OR($B8-Y$6&gt;76, $B8-Y$6=75, $B8-Y$6=1, $B8-Y$6&lt;0),"",ROUND(($B8-Y$6)*'점수 계산기'!$C$21+Y$6*'점수 계산기'!$C$23+'점수 계산기'!$C$25,0))</f>
        <v/>
      </c>
      <c r="Z8" s="208"/>
      <c r="AA8" s="184"/>
      <c r="AB8" s="262"/>
    </row>
    <row r="9" spans="1:28" s="216" customFormat="1" ht="21" customHeight="1" x14ac:dyDescent="0.45">
      <c r="A9" s="208"/>
      <c r="B9" s="263">
        <v>98</v>
      </c>
      <c r="C9" s="260">
        <f>IF(OR($B9-C$6&gt;76, $B9-C$6=75, $B9-C$6=1, $B9-C$6&lt;0),"",ROUND(($B9-C$6)*'점수 계산기'!$C$21+C$6*'점수 계산기'!$C$23+'점수 계산기'!$C$25,0))</f>
        <v>147</v>
      </c>
      <c r="D9" s="260">
        <f>IF(OR($B9-D$6&gt;76, $B9-D$6=75, $B9-D$6=1, $B9-D$6&lt;0),"",ROUND(($B9-D$6)*'점수 계산기'!$C$21+D$6*'점수 계산기'!$C$23+'점수 계산기'!$C$25,0))</f>
        <v>148</v>
      </c>
      <c r="E9" s="260" t="str">
        <f>IF(OR($B9-E$6&gt;76, $B9-E$6=75, $B9-E$6=1, $B9-E$6&lt;0),"",ROUND(($B9-E$6)*'점수 계산기'!$C$21+E$6*'점수 계산기'!$C$23+'점수 계산기'!$C$25,0))</f>
        <v/>
      </c>
      <c r="F9" s="260" t="str">
        <f>IF(OR($B9-F$6&gt;76, $B9-F$6=75, $B9-F$6=1, $B9-F$6&lt;0),"",ROUND(($B9-F$6)*'점수 계산기'!$C$21+F$6*'점수 계산기'!$C$23+'점수 계산기'!$C$25,0))</f>
        <v/>
      </c>
      <c r="G9" s="260" t="str">
        <f>IF(OR($B9-G$6&gt;76, $B9-G$6=75, $B9-G$6=1, $B9-G$6&lt;0),"",ROUND(($B9-G$6)*'점수 계산기'!$C$21+G$6*'점수 계산기'!$C$23+'점수 계산기'!$C$25,0))</f>
        <v/>
      </c>
      <c r="H9" s="260" t="str">
        <f>IF(OR($B9-H$6&gt;76, $B9-H$6=75, $B9-H$6=1, $B9-H$6&lt;0),"",ROUND(($B9-H$6)*'점수 계산기'!$C$21+H$6*'점수 계산기'!$C$23+'점수 계산기'!$C$25,0))</f>
        <v/>
      </c>
      <c r="I9" s="260" t="str">
        <f>IF(OR($B9-I$6&gt;76, $B9-I$6=75, $B9-I$6=1, $B9-I$6&lt;0),"",ROUND(($B9-I$6)*'점수 계산기'!$C$21+I$6*'점수 계산기'!$C$23+'점수 계산기'!$C$25,0))</f>
        <v/>
      </c>
      <c r="J9" s="260" t="str">
        <f>IF(OR($B9-J$6&gt;76, $B9-J$6=75, $B9-J$6=1, $B9-J$6&lt;0),"",ROUND(($B9-J$6)*'점수 계산기'!$C$21+J$6*'점수 계산기'!$C$23+'점수 계산기'!$C$25,0))</f>
        <v/>
      </c>
      <c r="K9" s="260" t="str">
        <f>IF(OR($B9-K$6&gt;76, $B9-K$6=75, $B9-K$6=1, $B9-K$6&lt;0),"",ROUND(($B9-K$6)*'점수 계산기'!$C$21+K$6*'점수 계산기'!$C$23+'점수 계산기'!$C$25,0))</f>
        <v/>
      </c>
      <c r="L9" s="260" t="str">
        <f>IF(OR($B9-L$6&gt;76, $B9-L$6=75, $B9-L$6=1, $B9-L$6&lt;0),"",ROUND(($B9-L$6)*'점수 계산기'!$C$21+L$6*'점수 계산기'!$C$23+'점수 계산기'!$C$25,0))</f>
        <v/>
      </c>
      <c r="M9" s="260" t="str">
        <f>IF(OR($B9-M$6&gt;76, $B9-M$6=75, $B9-M$6=1, $B9-M$6&lt;0),"",ROUND(($B9-M$6)*'점수 계산기'!$C$21+M$6*'점수 계산기'!$C$23+'점수 계산기'!$C$25,0))</f>
        <v/>
      </c>
      <c r="N9" s="260" t="str">
        <f>IF(OR($B9-N$6&gt;76, $B9-N$6=75, $B9-N$6=1, $B9-N$6&lt;0),"",ROUND(($B9-N$6)*'점수 계산기'!$C$21+N$6*'점수 계산기'!$C$23+'점수 계산기'!$C$25,0))</f>
        <v/>
      </c>
      <c r="O9" s="260" t="str">
        <f>IF(OR($B9-O$6&gt;76, $B9-O$6=75, $B9-O$6=1, $B9-O$6&lt;0),"",ROUND(($B9-O$6)*'점수 계산기'!$C$21+O$6*'점수 계산기'!$C$23+'점수 계산기'!$C$25,0))</f>
        <v/>
      </c>
      <c r="P9" s="260" t="str">
        <f>IF(OR($B9-P$6&gt;76, $B9-P$6=75, $B9-P$6=1, $B9-P$6&lt;0),"",ROUND(($B9-P$6)*'점수 계산기'!$C$21+P$6*'점수 계산기'!$C$23+'점수 계산기'!$C$25,0))</f>
        <v/>
      </c>
      <c r="Q9" s="260" t="str">
        <f>IF(OR($B9-Q$6&gt;76, $B9-Q$6=75, $B9-Q$6=1, $B9-Q$6&lt;0),"",ROUND(($B9-Q$6)*'점수 계산기'!$C$21+Q$6*'점수 계산기'!$C$23+'점수 계산기'!$C$25,0))</f>
        <v/>
      </c>
      <c r="R9" s="260" t="str">
        <f>IF(OR($B9-R$6&gt;76, $B9-R$6=75, $B9-R$6=1, $B9-R$6&lt;0),"",ROUND(($B9-R$6)*'점수 계산기'!$C$21+R$6*'점수 계산기'!$C$23+'점수 계산기'!$C$25,0))</f>
        <v/>
      </c>
      <c r="S9" s="260" t="str">
        <f>IF(OR($B9-S$6&gt;76, $B9-S$6=75, $B9-S$6=1, $B9-S$6&lt;0),"",ROUND(($B9-S$6)*'점수 계산기'!$C$21+S$6*'점수 계산기'!$C$23+'점수 계산기'!$C$25,0))</f>
        <v/>
      </c>
      <c r="T9" s="260" t="str">
        <f>IF(OR($B9-T$6&gt;76, $B9-T$6=75, $B9-T$6=1, $B9-T$6&lt;0),"",ROUND(($B9-T$6)*'점수 계산기'!$C$21+T$6*'점수 계산기'!$C$23+'점수 계산기'!$C$25,0))</f>
        <v/>
      </c>
      <c r="U9" s="260" t="str">
        <f>IF(OR($B9-U$6&gt;76, $B9-U$6=75, $B9-U$6=1, $B9-U$6&lt;0),"",ROUND(($B9-U$6)*'점수 계산기'!$C$21+U$6*'점수 계산기'!$C$23+'점수 계산기'!$C$25,0))</f>
        <v/>
      </c>
      <c r="V9" s="260" t="str">
        <f>IF(OR($B9-V$6&gt;76, $B9-V$6=75, $B9-V$6=1, $B9-V$6&lt;0),"",ROUND(($B9-V$6)*'점수 계산기'!$C$21+V$6*'점수 계산기'!$C$23+'점수 계산기'!$C$25,0))</f>
        <v/>
      </c>
      <c r="W9" s="260" t="str">
        <f>IF(OR($B9-W$6&gt;76, $B9-W$6=75, $B9-W$6=1, $B9-W$6&lt;0),"",ROUND(($B9-W$6)*'점수 계산기'!$C$21+W$6*'점수 계산기'!$C$23+'점수 계산기'!$C$25,0))</f>
        <v/>
      </c>
      <c r="X9" s="260" t="str">
        <f>IF(OR($B9-X$6&gt;76, $B9-X$6=75, $B9-X$6=1, $B9-X$6&lt;0),"",ROUND(($B9-X$6)*'점수 계산기'!$C$21+X$6*'점수 계산기'!$C$23+'점수 계산기'!$C$25,0))</f>
        <v/>
      </c>
      <c r="Y9" s="261" t="str">
        <f>IF(OR($B9-Y$6&gt;76, $B9-Y$6=75, $B9-Y$6=1, $B9-Y$6&lt;0),"",ROUND(($B9-Y$6)*'점수 계산기'!$C$21+Y$6*'점수 계산기'!$C$23+'점수 계산기'!$C$25,0))</f>
        <v/>
      </c>
      <c r="Z9" s="208"/>
      <c r="AA9" s="184"/>
      <c r="AB9" s="262"/>
    </row>
    <row r="10" spans="1:28" s="216" customFormat="1" ht="21" customHeight="1" x14ac:dyDescent="0.45">
      <c r="A10" s="208"/>
      <c r="B10" s="263">
        <v>97</v>
      </c>
      <c r="C10" s="260">
        <f>IF(OR($B10-C$6&gt;76, $B10-C$6=75, $B10-C$6=1, $B10-C$6&lt;0),"",ROUND(($B10-C$6)*'점수 계산기'!$C$21+C$6*'점수 계산기'!$C$23+'점수 계산기'!$C$25,0))</f>
        <v>146</v>
      </c>
      <c r="D10" s="260" t="str">
        <f>IF(OR($B10-D$6&gt;76, $B10-D$6=75, $B10-D$6=1, $B10-D$6&lt;0),"",ROUND(($B10-D$6)*'점수 계산기'!$C$21+D$6*'점수 계산기'!$C$23+'점수 계산기'!$C$25,0))</f>
        <v/>
      </c>
      <c r="E10" s="260">
        <f>IF(OR($B10-E$6&gt;76, $B10-E$6=75, $B10-E$6=1, $B10-E$6&lt;0),"",ROUND(($B10-E$6)*'점수 계산기'!$C$21+E$6*'점수 계산기'!$C$23+'점수 계산기'!$C$25,0))</f>
        <v>147</v>
      </c>
      <c r="F10" s="260" t="str">
        <f>IF(OR($B10-F$6&gt;76, $B10-F$6=75, $B10-F$6=1, $B10-F$6&lt;0),"",ROUND(($B10-F$6)*'점수 계산기'!$C$21+F$6*'점수 계산기'!$C$23+'점수 계산기'!$C$25,0))</f>
        <v/>
      </c>
      <c r="G10" s="260" t="str">
        <f>IF(OR($B10-G$6&gt;76, $B10-G$6=75, $B10-G$6=1, $B10-G$6&lt;0),"",ROUND(($B10-G$6)*'점수 계산기'!$C$21+G$6*'점수 계산기'!$C$23+'점수 계산기'!$C$25,0))</f>
        <v/>
      </c>
      <c r="H10" s="260" t="str">
        <f>IF(OR($B10-H$6&gt;76, $B10-H$6=75, $B10-H$6=1, $B10-H$6&lt;0),"",ROUND(($B10-H$6)*'점수 계산기'!$C$21+H$6*'점수 계산기'!$C$23+'점수 계산기'!$C$25,0))</f>
        <v/>
      </c>
      <c r="I10" s="260" t="str">
        <f>IF(OR($B10-I$6&gt;76, $B10-I$6=75, $B10-I$6=1, $B10-I$6&lt;0),"",ROUND(($B10-I$6)*'점수 계산기'!$C$21+I$6*'점수 계산기'!$C$23+'점수 계산기'!$C$25,0))</f>
        <v/>
      </c>
      <c r="J10" s="260" t="str">
        <f>IF(OR($B10-J$6&gt;76, $B10-J$6=75, $B10-J$6=1, $B10-J$6&lt;0),"",ROUND(($B10-J$6)*'점수 계산기'!$C$21+J$6*'점수 계산기'!$C$23+'점수 계산기'!$C$25,0))</f>
        <v/>
      </c>
      <c r="K10" s="260" t="str">
        <f>IF(OR($B10-K$6&gt;76, $B10-K$6=75, $B10-K$6=1, $B10-K$6&lt;0),"",ROUND(($B10-K$6)*'점수 계산기'!$C$21+K$6*'점수 계산기'!$C$23+'점수 계산기'!$C$25,0))</f>
        <v/>
      </c>
      <c r="L10" s="260" t="str">
        <f>IF(OR($B10-L$6&gt;76, $B10-L$6=75, $B10-L$6=1, $B10-L$6&lt;0),"",ROUND(($B10-L$6)*'점수 계산기'!$C$21+L$6*'점수 계산기'!$C$23+'점수 계산기'!$C$25,0))</f>
        <v/>
      </c>
      <c r="M10" s="260" t="str">
        <f>IF(OR($B10-M$6&gt;76, $B10-M$6=75, $B10-M$6=1, $B10-M$6&lt;0),"",ROUND(($B10-M$6)*'점수 계산기'!$C$21+M$6*'점수 계산기'!$C$23+'점수 계산기'!$C$25,0))</f>
        <v/>
      </c>
      <c r="N10" s="260" t="str">
        <f>IF(OR($B10-N$6&gt;76, $B10-N$6=75, $B10-N$6=1, $B10-N$6&lt;0),"",ROUND(($B10-N$6)*'점수 계산기'!$C$21+N$6*'점수 계산기'!$C$23+'점수 계산기'!$C$25,0))</f>
        <v/>
      </c>
      <c r="O10" s="260" t="str">
        <f>IF(OR($B10-O$6&gt;76, $B10-O$6=75, $B10-O$6=1, $B10-O$6&lt;0),"",ROUND(($B10-O$6)*'점수 계산기'!$C$21+O$6*'점수 계산기'!$C$23+'점수 계산기'!$C$25,0))</f>
        <v/>
      </c>
      <c r="P10" s="260" t="str">
        <f>IF(OR($B10-P$6&gt;76, $B10-P$6=75, $B10-P$6=1, $B10-P$6&lt;0),"",ROUND(($B10-P$6)*'점수 계산기'!$C$21+P$6*'점수 계산기'!$C$23+'점수 계산기'!$C$25,0))</f>
        <v/>
      </c>
      <c r="Q10" s="260" t="str">
        <f>IF(OR($B10-Q$6&gt;76, $B10-Q$6=75, $B10-Q$6=1, $B10-Q$6&lt;0),"",ROUND(($B10-Q$6)*'점수 계산기'!$C$21+Q$6*'점수 계산기'!$C$23+'점수 계산기'!$C$25,0))</f>
        <v/>
      </c>
      <c r="R10" s="260" t="str">
        <f>IF(OR($B10-R$6&gt;76, $B10-R$6=75, $B10-R$6=1, $B10-R$6&lt;0),"",ROUND(($B10-R$6)*'점수 계산기'!$C$21+R$6*'점수 계산기'!$C$23+'점수 계산기'!$C$25,0))</f>
        <v/>
      </c>
      <c r="S10" s="260" t="str">
        <f>IF(OR($B10-S$6&gt;76, $B10-S$6=75, $B10-S$6=1, $B10-S$6&lt;0),"",ROUND(($B10-S$6)*'점수 계산기'!$C$21+S$6*'점수 계산기'!$C$23+'점수 계산기'!$C$25,0))</f>
        <v/>
      </c>
      <c r="T10" s="260" t="str">
        <f>IF(OR($B10-T$6&gt;76, $B10-T$6=75, $B10-T$6=1, $B10-T$6&lt;0),"",ROUND(($B10-T$6)*'점수 계산기'!$C$21+T$6*'점수 계산기'!$C$23+'점수 계산기'!$C$25,0))</f>
        <v/>
      </c>
      <c r="U10" s="260" t="str">
        <f>IF(OR($B10-U$6&gt;76, $B10-U$6=75, $B10-U$6=1, $B10-U$6&lt;0),"",ROUND(($B10-U$6)*'점수 계산기'!$C$21+U$6*'점수 계산기'!$C$23+'점수 계산기'!$C$25,0))</f>
        <v/>
      </c>
      <c r="V10" s="260" t="str">
        <f>IF(OR($B10-V$6&gt;76, $B10-V$6=75, $B10-V$6=1, $B10-V$6&lt;0),"",ROUND(($B10-V$6)*'점수 계산기'!$C$21+V$6*'점수 계산기'!$C$23+'점수 계산기'!$C$25,0))</f>
        <v/>
      </c>
      <c r="W10" s="260" t="str">
        <f>IF(OR($B10-W$6&gt;76, $B10-W$6=75, $B10-W$6=1, $B10-W$6&lt;0),"",ROUND(($B10-W$6)*'점수 계산기'!$C$21+W$6*'점수 계산기'!$C$23+'점수 계산기'!$C$25,0))</f>
        <v/>
      </c>
      <c r="X10" s="260" t="str">
        <f>IF(OR($B10-X$6&gt;76, $B10-X$6=75, $B10-X$6=1, $B10-X$6&lt;0),"",ROUND(($B10-X$6)*'점수 계산기'!$C$21+X$6*'점수 계산기'!$C$23+'점수 계산기'!$C$25,0))</f>
        <v/>
      </c>
      <c r="Y10" s="261" t="str">
        <f>IF(OR($B10-Y$6&gt;76, $B10-Y$6=75, $B10-Y$6=1, $B10-Y$6&lt;0),"",ROUND(($B10-Y$6)*'점수 계산기'!$C$21+Y$6*'점수 계산기'!$C$23+'점수 계산기'!$C$25,0))</f>
        <v/>
      </c>
      <c r="Z10" s="208"/>
      <c r="AA10" s="184"/>
      <c r="AB10" s="262"/>
    </row>
    <row r="11" spans="1:28" s="216" customFormat="1" ht="21" customHeight="1" x14ac:dyDescent="0.45">
      <c r="A11" s="208"/>
      <c r="B11" s="264">
        <v>96</v>
      </c>
      <c r="C11" s="265">
        <f>IF(OR($B11-C$6&gt;76, $B11-C$6=75, $B11-C$6=1, $B11-C$6&lt;0),"",ROUND(($B11-C$6)*'점수 계산기'!$C$21+C$6*'점수 계산기'!$C$23+'점수 계산기'!$C$25,0))</f>
        <v>145</v>
      </c>
      <c r="D11" s="265">
        <f>IF(OR($B11-D$6&gt;76, $B11-D$6=75, $B11-D$6=1, $B11-D$6&lt;0),"",ROUND(($B11-D$6)*'점수 계산기'!$C$21+D$6*'점수 계산기'!$C$23+'점수 계산기'!$C$25,0))</f>
        <v>146</v>
      </c>
      <c r="E11" s="265" t="str">
        <f>IF(OR($B11-E$6&gt;76, $B11-E$6=75, $B11-E$6=1, $B11-E$6&lt;0),"",ROUND(($B11-E$6)*'점수 계산기'!$C$21+E$6*'점수 계산기'!$C$23+'점수 계산기'!$C$25,0))</f>
        <v/>
      </c>
      <c r="F11" s="265">
        <f>IF(OR($B11-F$6&gt;76, $B11-F$6=75, $B11-F$6=1, $B11-F$6&lt;0),"",ROUND(($B11-F$6)*'점수 계산기'!$C$21+F$6*'점수 계산기'!$C$23+'점수 계산기'!$C$25,0))</f>
        <v>146</v>
      </c>
      <c r="G11" s="265" t="str">
        <f>IF(OR($B11-G$6&gt;76, $B11-G$6=75, $B11-G$6=1, $B11-G$6&lt;0),"",ROUND(($B11-G$6)*'점수 계산기'!$C$21+G$6*'점수 계산기'!$C$23+'점수 계산기'!$C$25,0))</f>
        <v/>
      </c>
      <c r="H11" s="265" t="str">
        <f>IF(OR($B11-H$6&gt;76, $B11-H$6=75, $B11-H$6=1, $B11-H$6&lt;0),"",ROUND(($B11-H$6)*'점수 계산기'!$C$21+H$6*'점수 계산기'!$C$23+'점수 계산기'!$C$25,0))</f>
        <v/>
      </c>
      <c r="I11" s="265" t="str">
        <f>IF(OR($B11-I$6&gt;76, $B11-I$6=75, $B11-I$6=1, $B11-I$6&lt;0),"",ROUND(($B11-I$6)*'점수 계산기'!$C$21+I$6*'점수 계산기'!$C$23+'점수 계산기'!$C$25,0))</f>
        <v/>
      </c>
      <c r="J11" s="265" t="str">
        <f>IF(OR($B11-J$6&gt;76, $B11-J$6=75, $B11-J$6=1, $B11-J$6&lt;0),"",ROUND(($B11-J$6)*'점수 계산기'!$C$21+J$6*'점수 계산기'!$C$23+'점수 계산기'!$C$25,0))</f>
        <v/>
      </c>
      <c r="K11" s="265" t="str">
        <f>IF(OR($B11-K$6&gt;76, $B11-K$6=75, $B11-K$6=1, $B11-K$6&lt;0),"",ROUND(($B11-K$6)*'점수 계산기'!$C$21+K$6*'점수 계산기'!$C$23+'점수 계산기'!$C$25,0))</f>
        <v/>
      </c>
      <c r="L11" s="265" t="str">
        <f>IF(OR($B11-L$6&gt;76, $B11-L$6=75, $B11-L$6=1, $B11-L$6&lt;0),"",ROUND(($B11-L$6)*'점수 계산기'!$C$21+L$6*'점수 계산기'!$C$23+'점수 계산기'!$C$25,0))</f>
        <v/>
      </c>
      <c r="M11" s="265" t="str">
        <f>IF(OR($B11-M$6&gt;76, $B11-M$6=75, $B11-M$6=1, $B11-M$6&lt;0),"",ROUND(($B11-M$6)*'점수 계산기'!$C$21+M$6*'점수 계산기'!$C$23+'점수 계산기'!$C$25,0))</f>
        <v/>
      </c>
      <c r="N11" s="265" t="str">
        <f>IF(OR($B11-N$6&gt;76, $B11-N$6=75, $B11-N$6=1, $B11-N$6&lt;0),"",ROUND(($B11-N$6)*'점수 계산기'!$C$21+N$6*'점수 계산기'!$C$23+'점수 계산기'!$C$25,0))</f>
        <v/>
      </c>
      <c r="O11" s="265" t="str">
        <f>IF(OR($B11-O$6&gt;76, $B11-O$6=75, $B11-O$6=1, $B11-O$6&lt;0),"",ROUND(($B11-O$6)*'점수 계산기'!$C$21+O$6*'점수 계산기'!$C$23+'점수 계산기'!$C$25,0))</f>
        <v/>
      </c>
      <c r="P11" s="265" t="str">
        <f>IF(OR($B11-P$6&gt;76, $B11-P$6=75, $B11-P$6=1, $B11-P$6&lt;0),"",ROUND(($B11-P$6)*'점수 계산기'!$C$21+P$6*'점수 계산기'!$C$23+'점수 계산기'!$C$25,0))</f>
        <v/>
      </c>
      <c r="Q11" s="265" t="str">
        <f>IF(OR($B11-Q$6&gt;76, $B11-Q$6=75, $B11-Q$6=1, $B11-Q$6&lt;0),"",ROUND(($B11-Q$6)*'점수 계산기'!$C$21+Q$6*'점수 계산기'!$C$23+'점수 계산기'!$C$25,0))</f>
        <v/>
      </c>
      <c r="R11" s="265" t="str">
        <f>IF(OR($B11-R$6&gt;76, $B11-R$6=75, $B11-R$6=1, $B11-R$6&lt;0),"",ROUND(($B11-R$6)*'점수 계산기'!$C$21+R$6*'점수 계산기'!$C$23+'점수 계산기'!$C$25,0))</f>
        <v/>
      </c>
      <c r="S11" s="265" t="str">
        <f>IF(OR($B11-S$6&gt;76, $B11-S$6=75, $B11-S$6=1, $B11-S$6&lt;0),"",ROUND(($B11-S$6)*'점수 계산기'!$C$21+S$6*'점수 계산기'!$C$23+'점수 계산기'!$C$25,0))</f>
        <v/>
      </c>
      <c r="T11" s="265" t="str">
        <f>IF(OR($B11-T$6&gt;76, $B11-T$6=75, $B11-T$6=1, $B11-T$6&lt;0),"",ROUND(($B11-T$6)*'점수 계산기'!$C$21+T$6*'점수 계산기'!$C$23+'점수 계산기'!$C$25,0))</f>
        <v/>
      </c>
      <c r="U11" s="265" t="str">
        <f>IF(OR($B11-U$6&gt;76, $B11-U$6=75, $B11-U$6=1, $B11-U$6&lt;0),"",ROUND(($B11-U$6)*'점수 계산기'!$C$21+U$6*'점수 계산기'!$C$23+'점수 계산기'!$C$25,0))</f>
        <v/>
      </c>
      <c r="V11" s="265" t="str">
        <f>IF(OR($B11-V$6&gt;76, $B11-V$6=75, $B11-V$6=1, $B11-V$6&lt;0),"",ROUND(($B11-V$6)*'점수 계산기'!$C$21+V$6*'점수 계산기'!$C$23+'점수 계산기'!$C$25,0))</f>
        <v/>
      </c>
      <c r="W11" s="265" t="str">
        <f>IF(OR($B11-W$6&gt;76, $B11-W$6=75, $B11-W$6=1, $B11-W$6&lt;0),"",ROUND(($B11-W$6)*'점수 계산기'!$C$21+W$6*'점수 계산기'!$C$23+'점수 계산기'!$C$25,0))</f>
        <v/>
      </c>
      <c r="X11" s="265" t="str">
        <f>IF(OR($B11-X$6&gt;76, $B11-X$6=75, $B11-X$6=1, $B11-X$6&lt;0),"",ROUND(($B11-X$6)*'점수 계산기'!$C$21+X$6*'점수 계산기'!$C$23+'점수 계산기'!$C$25,0))</f>
        <v/>
      </c>
      <c r="Y11" s="266" t="str">
        <f>IF(OR($B11-Y$6&gt;76, $B11-Y$6=75, $B11-Y$6=1, $B11-Y$6&lt;0),"",ROUND(($B11-Y$6)*'점수 계산기'!$C$21+Y$6*'점수 계산기'!$C$23+'점수 계산기'!$C$25,0))</f>
        <v/>
      </c>
      <c r="Z11" s="208"/>
      <c r="AA11" s="184"/>
      <c r="AB11" s="262"/>
    </row>
    <row r="12" spans="1:28" s="216" customFormat="1" ht="21" customHeight="1" x14ac:dyDescent="0.45">
      <c r="A12" s="208"/>
      <c r="B12" s="264">
        <v>95</v>
      </c>
      <c r="C12" s="265">
        <f>IF(OR($B12-C$6&gt;76, $B12-C$6=75, $B12-C$6=1, $B12-C$6&lt;0),"",ROUND(($B12-C$6)*'점수 계산기'!$C$21+C$6*'점수 계산기'!$C$23+'점수 계산기'!$C$25,0))</f>
        <v>144</v>
      </c>
      <c r="D12" s="265">
        <f>IF(OR($B12-D$6&gt;76, $B12-D$6=75, $B12-D$6=1, $B12-D$6&lt;0),"",ROUND(($B12-D$6)*'점수 계산기'!$C$21+D$6*'점수 계산기'!$C$23+'점수 계산기'!$C$25,0))</f>
        <v>145</v>
      </c>
      <c r="E12" s="265">
        <f>IF(OR($B12-E$6&gt;76, $B12-E$6=75, $B12-E$6=1, $B12-E$6&lt;0),"",ROUND(($B12-E$6)*'점수 계산기'!$C$21+E$6*'점수 계산기'!$C$23+'점수 계산기'!$C$25,0))</f>
        <v>145</v>
      </c>
      <c r="F12" s="265" t="str">
        <f>IF(OR($B12-F$6&gt;76, $B12-F$6=75, $B12-F$6=1, $B12-F$6&lt;0),"",ROUND(($B12-F$6)*'점수 계산기'!$C$21+F$6*'점수 계산기'!$C$23+'점수 계산기'!$C$25,0))</f>
        <v/>
      </c>
      <c r="G12" s="265">
        <f>IF(OR($B12-G$6&gt;76, $B12-G$6=75, $B12-G$6=1, $B12-G$6&lt;0),"",ROUND(($B12-G$6)*'점수 계산기'!$C$21+G$6*'점수 계산기'!$C$23+'점수 계산기'!$C$25,0))</f>
        <v>145</v>
      </c>
      <c r="H12" s="265" t="str">
        <f>IF(OR($B12-H$6&gt;76, $B12-H$6=75, $B12-H$6=1, $B12-H$6&lt;0),"",ROUND(($B12-H$6)*'점수 계산기'!$C$21+H$6*'점수 계산기'!$C$23+'점수 계산기'!$C$25,0))</f>
        <v/>
      </c>
      <c r="I12" s="265" t="str">
        <f>IF(OR($B12-I$6&gt;76, $B12-I$6=75, $B12-I$6=1, $B12-I$6&lt;0),"",ROUND(($B12-I$6)*'점수 계산기'!$C$21+I$6*'점수 계산기'!$C$23+'점수 계산기'!$C$25,0))</f>
        <v/>
      </c>
      <c r="J12" s="265" t="str">
        <f>IF(OR($B12-J$6&gt;76, $B12-J$6=75, $B12-J$6=1, $B12-J$6&lt;0),"",ROUND(($B12-J$6)*'점수 계산기'!$C$21+J$6*'점수 계산기'!$C$23+'점수 계산기'!$C$25,0))</f>
        <v/>
      </c>
      <c r="K12" s="265" t="str">
        <f>IF(OR($B12-K$6&gt;76, $B12-K$6=75, $B12-K$6=1, $B12-K$6&lt;0),"",ROUND(($B12-K$6)*'점수 계산기'!$C$21+K$6*'점수 계산기'!$C$23+'점수 계산기'!$C$25,0))</f>
        <v/>
      </c>
      <c r="L12" s="265" t="str">
        <f>IF(OR($B12-L$6&gt;76, $B12-L$6=75, $B12-L$6=1, $B12-L$6&lt;0),"",ROUND(($B12-L$6)*'점수 계산기'!$C$21+L$6*'점수 계산기'!$C$23+'점수 계산기'!$C$25,0))</f>
        <v/>
      </c>
      <c r="M12" s="265" t="str">
        <f>IF(OR($B12-M$6&gt;76, $B12-M$6=75, $B12-M$6=1, $B12-M$6&lt;0),"",ROUND(($B12-M$6)*'점수 계산기'!$C$21+M$6*'점수 계산기'!$C$23+'점수 계산기'!$C$25,0))</f>
        <v/>
      </c>
      <c r="N12" s="265" t="str">
        <f>IF(OR($B12-N$6&gt;76, $B12-N$6=75, $B12-N$6=1, $B12-N$6&lt;0),"",ROUND(($B12-N$6)*'점수 계산기'!$C$21+N$6*'점수 계산기'!$C$23+'점수 계산기'!$C$25,0))</f>
        <v/>
      </c>
      <c r="O12" s="265" t="str">
        <f>IF(OR($B12-O$6&gt;76, $B12-O$6=75, $B12-O$6=1, $B12-O$6&lt;0),"",ROUND(($B12-O$6)*'점수 계산기'!$C$21+O$6*'점수 계산기'!$C$23+'점수 계산기'!$C$25,0))</f>
        <v/>
      </c>
      <c r="P12" s="265" t="str">
        <f>IF(OR($B12-P$6&gt;76, $B12-P$6=75, $B12-P$6=1, $B12-P$6&lt;0),"",ROUND(($B12-P$6)*'점수 계산기'!$C$21+P$6*'점수 계산기'!$C$23+'점수 계산기'!$C$25,0))</f>
        <v/>
      </c>
      <c r="Q12" s="265" t="str">
        <f>IF(OR($B12-Q$6&gt;76, $B12-Q$6=75, $B12-Q$6=1, $B12-Q$6&lt;0),"",ROUND(($B12-Q$6)*'점수 계산기'!$C$21+Q$6*'점수 계산기'!$C$23+'점수 계산기'!$C$25,0))</f>
        <v/>
      </c>
      <c r="R12" s="265" t="str">
        <f>IF(OR($B12-R$6&gt;76, $B12-R$6=75, $B12-R$6=1, $B12-R$6&lt;0),"",ROUND(($B12-R$6)*'점수 계산기'!$C$21+R$6*'점수 계산기'!$C$23+'점수 계산기'!$C$25,0))</f>
        <v/>
      </c>
      <c r="S12" s="265" t="str">
        <f>IF(OR($B12-S$6&gt;76, $B12-S$6=75, $B12-S$6=1, $B12-S$6&lt;0),"",ROUND(($B12-S$6)*'점수 계산기'!$C$21+S$6*'점수 계산기'!$C$23+'점수 계산기'!$C$25,0))</f>
        <v/>
      </c>
      <c r="T12" s="265" t="str">
        <f>IF(OR($B12-T$6&gt;76, $B12-T$6=75, $B12-T$6=1, $B12-T$6&lt;0),"",ROUND(($B12-T$6)*'점수 계산기'!$C$21+T$6*'점수 계산기'!$C$23+'점수 계산기'!$C$25,0))</f>
        <v/>
      </c>
      <c r="U12" s="265" t="str">
        <f>IF(OR($B12-U$6&gt;76, $B12-U$6=75, $B12-U$6=1, $B12-U$6&lt;0),"",ROUND(($B12-U$6)*'점수 계산기'!$C$21+U$6*'점수 계산기'!$C$23+'점수 계산기'!$C$25,0))</f>
        <v/>
      </c>
      <c r="V12" s="265" t="str">
        <f>IF(OR($B12-V$6&gt;76, $B12-V$6=75, $B12-V$6=1, $B12-V$6&lt;0),"",ROUND(($B12-V$6)*'점수 계산기'!$C$21+V$6*'점수 계산기'!$C$23+'점수 계산기'!$C$25,0))</f>
        <v/>
      </c>
      <c r="W12" s="265" t="str">
        <f>IF(OR($B12-W$6&gt;76, $B12-W$6=75, $B12-W$6=1, $B12-W$6&lt;0),"",ROUND(($B12-W$6)*'점수 계산기'!$C$21+W$6*'점수 계산기'!$C$23+'점수 계산기'!$C$25,0))</f>
        <v/>
      </c>
      <c r="X12" s="265" t="str">
        <f>IF(OR($B12-X$6&gt;76, $B12-X$6=75, $B12-X$6=1, $B12-X$6&lt;0),"",ROUND(($B12-X$6)*'점수 계산기'!$C$21+X$6*'점수 계산기'!$C$23+'점수 계산기'!$C$25,0))</f>
        <v/>
      </c>
      <c r="Y12" s="266" t="str">
        <f>IF(OR($B12-Y$6&gt;76, $B12-Y$6=75, $B12-Y$6=1, $B12-Y$6&lt;0),"",ROUND(($B12-Y$6)*'점수 계산기'!$C$21+Y$6*'점수 계산기'!$C$23+'점수 계산기'!$C$25,0))</f>
        <v/>
      </c>
      <c r="Z12" s="208"/>
      <c r="AA12" s="184"/>
      <c r="AB12" s="262"/>
    </row>
    <row r="13" spans="1:28" s="216" customFormat="1" ht="21" customHeight="1" x14ac:dyDescent="0.45">
      <c r="A13" s="208"/>
      <c r="B13" s="264">
        <v>94</v>
      </c>
      <c r="C13" s="265">
        <f>IF(OR($B13-C$6&gt;76, $B13-C$6=75, $B13-C$6=1, $B13-C$6&lt;0),"",ROUND(($B13-C$6)*'점수 계산기'!$C$21+C$6*'점수 계산기'!$C$23+'점수 계산기'!$C$25,0))</f>
        <v>143</v>
      </c>
      <c r="D13" s="265">
        <f>IF(OR($B13-D$6&gt;76, $B13-D$6=75, $B13-D$6=1, $B13-D$6&lt;0),"",ROUND(($B13-D$6)*'점수 계산기'!$C$21+D$6*'점수 계산기'!$C$23+'점수 계산기'!$C$25,0))</f>
        <v>144</v>
      </c>
      <c r="E13" s="265">
        <f>IF(OR($B13-E$6&gt;76, $B13-E$6=75, $B13-E$6=1, $B13-E$6&lt;0),"",ROUND(($B13-E$6)*'점수 계산기'!$C$21+E$6*'점수 계산기'!$C$23+'점수 계산기'!$C$25,0))</f>
        <v>144</v>
      </c>
      <c r="F13" s="265">
        <f>IF(OR($B13-F$6&gt;76, $B13-F$6=75, $B13-F$6=1, $B13-F$6&lt;0),"",ROUND(($B13-F$6)*'점수 계산기'!$C$21+F$6*'점수 계산기'!$C$23+'점수 계산기'!$C$25,0))</f>
        <v>144</v>
      </c>
      <c r="G13" s="265" t="str">
        <f>IF(OR($B13-G$6&gt;76, $B13-G$6=75, $B13-G$6=1, $B13-G$6&lt;0),"",ROUND(($B13-G$6)*'점수 계산기'!$C$21+G$6*'점수 계산기'!$C$23+'점수 계산기'!$C$25,0))</f>
        <v/>
      </c>
      <c r="H13" s="265">
        <f>IF(OR($B13-H$6&gt;76, $B13-H$6=75, $B13-H$6=1, $B13-H$6&lt;0),"",ROUND(($B13-H$6)*'점수 계산기'!$C$21+H$6*'점수 계산기'!$C$23+'점수 계산기'!$C$25,0))</f>
        <v>144</v>
      </c>
      <c r="I13" s="265" t="str">
        <f>IF(OR($B13-I$6&gt;76, $B13-I$6=75, $B13-I$6=1, $B13-I$6&lt;0),"",ROUND(($B13-I$6)*'점수 계산기'!$C$21+I$6*'점수 계산기'!$C$23+'점수 계산기'!$C$25,0))</f>
        <v/>
      </c>
      <c r="J13" s="265" t="str">
        <f>IF(OR($B13-J$6&gt;76, $B13-J$6=75, $B13-J$6=1, $B13-J$6&lt;0),"",ROUND(($B13-J$6)*'점수 계산기'!$C$21+J$6*'점수 계산기'!$C$23+'점수 계산기'!$C$25,0))</f>
        <v/>
      </c>
      <c r="K13" s="265" t="str">
        <f>IF(OR($B13-K$6&gt;76, $B13-K$6=75, $B13-K$6=1, $B13-K$6&lt;0),"",ROUND(($B13-K$6)*'점수 계산기'!$C$21+K$6*'점수 계산기'!$C$23+'점수 계산기'!$C$25,0))</f>
        <v/>
      </c>
      <c r="L13" s="265" t="str">
        <f>IF(OR($B13-L$6&gt;76, $B13-L$6=75, $B13-L$6=1, $B13-L$6&lt;0),"",ROUND(($B13-L$6)*'점수 계산기'!$C$21+L$6*'점수 계산기'!$C$23+'점수 계산기'!$C$25,0))</f>
        <v/>
      </c>
      <c r="M13" s="265" t="str">
        <f>IF(OR($B13-M$6&gt;76, $B13-M$6=75, $B13-M$6=1, $B13-M$6&lt;0),"",ROUND(($B13-M$6)*'점수 계산기'!$C$21+M$6*'점수 계산기'!$C$23+'점수 계산기'!$C$25,0))</f>
        <v/>
      </c>
      <c r="N13" s="265" t="str">
        <f>IF(OR($B13-N$6&gt;76, $B13-N$6=75, $B13-N$6=1, $B13-N$6&lt;0),"",ROUND(($B13-N$6)*'점수 계산기'!$C$21+N$6*'점수 계산기'!$C$23+'점수 계산기'!$C$25,0))</f>
        <v/>
      </c>
      <c r="O13" s="265" t="str">
        <f>IF(OR($B13-O$6&gt;76, $B13-O$6=75, $B13-O$6=1, $B13-O$6&lt;0),"",ROUND(($B13-O$6)*'점수 계산기'!$C$21+O$6*'점수 계산기'!$C$23+'점수 계산기'!$C$25,0))</f>
        <v/>
      </c>
      <c r="P13" s="265" t="str">
        <f>IF(OR($B13-P$6&gt;76, $B13-P$6=75, $B13-P$6=1, $B13-P$6&lt;0),"",ROUND(($B13-P$6)*'점수 계산기'!$C$21+P$6*'점수 계산기'!$C$23+'점수 계산기'!$C$25,0))</f>
        <v/>
      </c>
      <c r="Q13" s="265" t="str">
        <f>IF(OR($B13-Q$6&gt;76, $B13-Q$6=75, $B13-Q$6=1, $B13-Q$6&lt;0),"",ROUND(($B13-Q$6)*'점수 계산기'!$C$21+Q$6*'점수 계산기'!$C$23+'점수 계산기'!$C$25,0))</f>
        <v/>
      </c>
      <c r="R13" s="265" t="str">
        <f>IF(OR($B13-R$6&gt;76, $B13-R$6=75, $B13-R$6=1, $B13-R$6&lt;0),"",ROUND(($B13-R$6)*'점수 계산기'!$C$21+R$6*'점수 계산기'!$C$23+'점수 계산기'!$C$25,0))</f>
        <v/>
      </c>
      <c r="S13" s="265" t="str">
        <f>IF(OR($B13-S$6&gt;76, $B13-S$6=75, $B13-S$6=1, $B13-S$6&lt;0),"",ROUND(($B13-S$6)*'점수 계산기'!$C$21+S$6*'점수 계산기'!$C$23+'점수 계산기'!$C$25,0))</f>
        <v/>
      </c>
      <c r="T13" s="265" t="str">
        <f>IF(OR($B13-T$6&gt;76, $B13-T$6=75, $B13-T$6=1, $B13-T$6&lt;0),"",ROUND(($B13-T$6)*'점수 계산기'!$C$21+T$6*'점수 계산기'!$C$23+'점수 계산기'!$C$25,0))</f>
        <v/>
      </c>
      <c r="U13" s="265" t="str">
        <f>IF(OR($B13-U$6&gt;76, $B13-U$6=75, $B13-U$6=1, $B13-U$6&lt;0),"",ROUND(($B13-U$6)*'점수 계산기'!$C$21+U$6*'점수 계산기'!$C$23+'점수 계산기'!$C$25,0))</f>
        <v/>
      </c>
      <c r="V13" s="265" t="str">
        <f>IF(OR($B13-V$6&gt;76, $B13-V$6=75, $B13-V$6=1, $B13-V$6&lt;0),"",ROUND(($B13-V$6)*'점수 계산기'!$C$21+V$6*'점수 계산기'!$C$23+'점수 계산기'!$C$25,0))</f>
        <v/>
      </c>
      <c r="W13" s="265" t="str">
        <f>IF(OR($B13-W$6&gt;76, $B13-W$6=75, $B13-W$6=1, $B13-W$6&lt;0),"",ROUND(($B13-W$6)*'점수 계산기'!$C$21+W$6*'점수 계산기'!$C$23+'점수 계산기'!$C$25,0))</f>
        <v/>
      </c>
      <c r="X13" s="265" t="str">
        <f>IF(OR($B13-X$6&gt;76, $B13-X$6=75, $B13-X$6=1, $B13-X$6&lt;0),"",ROUND(($B13-X$6)*'점수 계산기'!$C$21+X$6*'점수 계산기'!$C$23+'점수 계산기'!$C$25,0))</f>
        <v/>
      </c>
      <c r="Y13" s="266" t="str">
        <f>IF(OR($B13-Y$6&gt;76, $B13-Y$6=75, $B13-Y$6=1, $B13-Y$6&lt;0),"",ROUND(($B13-Y$6)*'점수 계산기'!$C$21+Y$6*'점수 계산기'!$C$23+'점수 계산기'!$C$25,0))</f>
        <v/>
      </c>
      <c r="Z13" s="208"/>
      <c r="AA13" s="184"/>
      <c r="AB13" s="262"/>
    </row>
    <row r="14" spans="1:28" s="216" customFormat="1" ht="21" customHeight="1" x14ac:dyDescent="0.45">
      <c r="A14" s="208"/>
      <c r="B14" s="264">
        <v>93</v>
      </c>
      <c r="C14" s="265">
        <f>IF(OR($B14-C$6&gt;76, $B14-C$6=75, $B14-C$6=1, $B14-C$6&lt;0),"",ROUND(($B14-C$6)*'점수 계산기'!$C$21+C$6*'점수 계산기'!$C$23+'점수 계산기'!$C$25,0))</f>
        <v>142</v>
      </c>
      <c r="D14" s="265">
        <f>IF(OR($B14-D$6&gt;76, $B14-D$6=75, $B14-D$6=1, $B14-D$6&lt;0),"",ROUND(($B14-D$6)*'점수 계산기'!$C$21+D$6*'점수 계산기'!$C$23+'점수 계산기'!$C$25,0))</f>
        <v>142</v>
      </c>
      <c r="E14" s="265">
        <f>IF(OR($B14-E$6&gt;76, $B14-E$6=75, $B14-E$6=1, $B14-E$6&lt;0),"",ROUND(($B14-E$6)*'점수 계산기'!$C$21+E$6*'점수 계산기'!$C$23+'점수 계산기'!$C$25,0))</f>
        <v>143</v>
      </c>
      <c r="F14" s="265">
        <f>IF(OR($B14-F$6&gt;76, $B14-F$6=75, $B14-F$6=1, $B14-F$6&lt;0),"",ROUND(($B14-F$6)*'점수 계산기'!$C$21+F$6*'점수 계산기'!$C$23+'점수 계산기'!$C$25,0))</f>
        <v>143</v>
      </c>
      <c r="G14" s="265">
        <f>IF(OR($B14-G$6&gt;76, $B14-G$6=75, $B14-G$6=1, $B14-G$6&lt;0),"",ROUND(($B14-G$6)*'점수 계산기'!$C$21+G$6*'점수 계산기'!$C$23+'점수 계산기'!$C$25,0))</f>
        <v>143</v>
      </c>
      <c r="H14" s="265" t="str">
        <f>IF(OR($B14-H$6&gt;76, $B14-H$6=75, $B14-H$6=1, $B14-H$6&lt;0),"",ROUND(($B14-H$6)*'점수 계산기'!$C$21+H$6*'점수 계산기'!$C$23+'점수 계산기'!$C$25,0))</f>
        <v/>
      </c>
      <c r="I14" s="265">
        <f>IF(OR($B14-I$6&gt;76, $B14-I$6=75, $B14-I$6=1, $B14-I$6&lt;0),"",ROUND(($B14-I$6)*'점수 계산기'!$C$21+I$6*'점수 계산기'!$C$23+'점수 계산기'!$C$25,0))</f>
        <v>143</v>
      </c>
      <c r="J14" s="265" t="str">
        <f>IF(OR($B14-J$6&gt;76, $B14-J$6=75, $B14-J$6=1, $B14-J$6&lt;0),"",ROUND(($B14-J$6)*'점수 계산기'!$C$21+J$6*'점수 계산기'!$C$23+'점수 계산기'!$C$25,0))</f>
        <v/>
      </c>
      <c r="K14" s="265" t="str">
        <f>IF(OR($B14-K$6&gt;76, $B14-K$6=75, $B14-K$6=1, $B14-K$6&lt;0),"",ROUND(($B14-K$6)*'점수 계산기'!$C$21+K$6*'점수 계산기'!$C$23+'점수 계산기'!$C$25,0))</f>
        <v/>
      </c>
      <c r="L14" s="265" t="str">
        <f>IF(OR($B14-L$6&gt;76, $B14-L$6=75, $B14-L$6=1, $B14-L$6&lt;0),"",ROUND(($B14-L$6)*'점수 계산기'!$C$21+L$6*'점수 계산기'!$C$23+'점수 계산기'!$C$25,0))</f>
        <v/>
      </c>
      <c r="M14" s="265" t="str">
        <f>IF(OR($B14-M$6&gt;76, $B14-M$6=75, $B14-M$6=1, $B14-M$6&lt;0),"",ROUND(($B14-M$6)*'점수 계산기'!$C$21+M$6*'점수 계산기'!$C$23+'점수 계산기'!$C$25,0))</f>
        <v/>
      </c>
      <c r="N14" s="265" t="str">
        <f>IF(OR($B14-N$6&gt;76, $B14-N$6=75, $B14-N$6=1, $B14-N$6&lt;0),"",ROUND(($B14-N$6)*'점수 계산기'!$C$21+N$6*'점수 계산기'!$C$23+'점수 계산기'!$C$25,0))</f>
        <v/>
      </c>
      <c r="O14" s="265" t="str">
        <f>IF(OR($B14-O$6&gt;76, $B14-O$6=75, $B14-O$6=1, $B14-O$6&lt;0),"",ROUND(($B14-O$6)*'점수 계산기'!$C$21+O$6*'점수 계산기'!$C$23+'점수 계산기'!$C$25,0))</f>
        <v/>
      </c>
      <c r="P14" s="265" t="str">
        <f>IF(OR($B14-P$6&gt;76, $B14-P$6=75, $B14-P$6=1, $B14-P$6&lt;0),"",ROUND(($B14-P$6)*'점수 계산기'!$C$21+P$6*'점수 계산기'!$C$23+'점수 계산기'!$C$25,0))</f>
        <v/>
      </c>
      <c r="Q14" s="265" t="str">
        <f>IF(OR($B14-Q$6&gt;76, $B14-Q$6=75, $B14-Q$6=1, $B14-Q$6&lt;0),"",ROUND(($B14-Q$6)*'점수 계산기'!$C$21+Q$6*'점수 계산기'!$C$23+'점수 계산기'!$C$25,0))</f>
        <v/>
      </c>
      <c r="R14" s="265" t="str">
        <f>IF(OR($B14-R$6&gt;76, $B14-R$6=75, $B14-R$6=1, $B14-R$6&lt;0),"",ROUND(($B14-R$6)*'점수 계산기'!$C$21+R$6*'점수 계산기'!$C$23+'점수 계산기'!$C$25,0))</f>
        <v/>
      </c>
      <c r="S14" s="265" t="str">
        <f>IF(OR($B14-S$6&gt;76, $B14-S$6=75, $B14-S$6=1, $B14-S$6&lt;0),"",ROUND(($B14-S$6)*'점수 계산기'!$C$21+S$6*'점수 계산기'!$C$23+'점수 계산기'!$C$25,0))</f>
        <v/>
      </c>
      <c r="T14" s="265" t="str">
        <f>IF(OR($B14-T$6&gt;76, $B14-T$6=75, $B14-T$6=1, $B14-T$6&lt;0),"",ROUND(($B14-T$6)*'점수 계산기'!$C$21+T$6*'점수 계산기'!$C$23+'점수 계산기'!$C$25,0))</f>
        <v/>
      </c>
      <c r="U14" s="265" t="str">
        <f>IF(OR($B14-U$6&gt;76, $B14-U$6=75, $B14-U$6=1, $B14-U$6&lt;0),"",ROUND(($B14-U$6)*'점수 계산기'!$C$21+U$6*'점수 계산기'!$C$23+'점수 계산기'!$C$25,0))</f>
        <v/>
      </c>
      <c r="V14" s="265" t="str">
        <f>IF(OR($B14-V$6&gt;76, $B14-V$6=75, $B14-V$6=1, $B14-V$6&lt;0),"",ROUND(($B14-V$6)*'점수 계산기'!$C$21+V$6*'점수 계산기'!$C$23+'점수 계산기'!$C$25,0))</f>
        <v/>
      </c>
      <c r="W14" s="265" t="str">
        <f>IF(OR($B14-W$6&gt;76, $B14-W$6=75, $B14-W$6=1, $B14-W$6&lt;0),"",ROUND(($B14-W$6)*'점수 계산기'!$C$21+W$6*'점수 계산기'!$C$23+'점수 계산기'!$C$25,0))</f>
        <v/>
      </c>
      <c r="X14" s="265" t="str">
        <f>IF(OR($B14-X$6&gt;76, $B14-X$6=75, $B14-X$6=1, $B14-X$6&lt;0),"",ROUND(($B14-X$6)*'점수 계산기'!$C$21+X$6*'점수 계산기'!$C$23+'점수 계산기'!$C$25,0))</f>
        <v/>
      </c>
      <c r="Y14" s="266" t="str">
        <f>IF(OR($B14-Y$6&gt;76, $B14-Y$6=75, $B14-Y$6=1, $B14-Y$6&lt;0),"",ROUND(($B14-Y$6)*'점수 계산기'!$C$21+Y$6*'점수 계산기'!$C$23+'점수 계산기'!$C$25,0))</f>
        <v/>
      </c>
      <c r="Z14" s="208"/>
      <c r="AA14" s="184"/>
      <c r="AB14" s="262"/>
    </row>
    <row r="15" spans="1:28" s="216" customFormat="1" ht="21" customHeight="1" x14ac:dyDescent="0.45">
      <c r="A15" s="208"/>
      <c r="B15" s="267">
        <v>92</v>
      </c>
      <c r="C15" s="268">
        <f>IF(OR($B15-C$6&gt;76, $B15-C$6=75, $B15-C$6=1, $B15-C$6&lt;0),"",ROUND(($B15-C$6)*'점수 계산기'!$C$21+C$6*'점수 계산기'!$C$23+'점수 계산기'!$C$25,0))</f>
        <v>141</v>
      </c>
      <c r="D15" s="268">
        <f>IF(OR($B15-D$6&gt;76, $B15-D$6=75, $B15-D$6=1, $B15-D$6&lt;0),"",ROUND(($B15-D$6)*'점수 계산기'!$C$21+D$6*'점수 계산기'!$C$23+'점수 계산기'!$C$25,0))</f>
        <v>141</v>
      </c>
      <c r="E15" s="268">
        <f>IF(OR($B15-E$6&gt;76, $B15-E$6=75, $B15-E$6=1, $B15-E$6&lt;0),"",ROUND(($B15-E$6)*'점수 계산기'!$C$21+E$6*'점수 계산기'!$C$23+'점수 계산기'!$C$25,0))</f>
        <v>142</v>
      </c>
      <c r="F15" s="268">
        <f>IF(OR($B15-F$6&gt;76, $B15-F$6=75, $B15-F$6=1, $B15-F$6&lt;0),"",ROUND(($B15-F$6)*'점수 계산기'!$C$21+F$6*'점수 계산기'!$C$23+'점수 계산기'!$C$25,0))</f>
        <v>142</v>
      </c>
      <c r="G15" s="268">
        <f>IF(OR($B15-G$6&gt;76, $B15-G$6=75, $B15-G$6=1, $B15-G$6&lt;0),"",ROUND(($B15-G$6)*'점수 계산기'!$C$21+G$6*'점수 계산기'!$C$23+'점수 계산기'!$C$25,0))</f>
        <v>142</v>
      </c>
      <c r="H15" s="268">
        <f>IF(OR($B15-H$6&gt;76, $B15-H$6=75, $B15-H$6=1, $B15-H$6&lt;0),"",ROUND(($B15-H$6)*'점수 계산기'!$C$21+H$6*'점수 계산기'!$C$23+'점수 계산기'!$C$25,0))</f>
        <v>142</v>
      </c>
      <c r="I15" s="268" t="str">
        <f>IF(OR($B15-I$6&gt;76, $B15-I$6=75, $B15-I$6=1, $B15-I$6&lt;0),"",ROUND(($B15-I$6)*'점수 계산기'!$C$21+I$6*'점수 계산기'!$C$23+'점수 계산기'!$C$25,0))</f>
        <v/>
      </c>
      <c r="J15" s="268">
        <f>IF(OR($B15-J$6&gt;76, $B15-J$6=75, $B15-J$6=1, $B15-J$6&lt;0),"",ROUND(($B15-J$6)*'점수 계산기'!$C$21+J$6*'점수 계산기'!$C$23+'점수 계산기'!$C$25,0))</f>
        <v>143</v>
      </c>
      <c r="K15" s="268" t="str">
        <f>IF(OR($B15-K$6&gt;76, $B15-K$6=75, $B15-K$6=1, $B15-K$6&lt;0),"",ROUND(($B15-K$6)*'점수 계산기'!$C$21+K$6*'점수 계산기'!$C$23+'점수 계산기'!$C$25,0))</f>
        <v/>
      </c>
      <c r="L15" s="268" t="str">
        <f>IF(OR($B15-L$6&gt;76, $B15-L$6=75, $B15-L$6=1, $B15-L$6&lt;0),"",ROUND(($B15-L$6)*'점수 계산기'!$C$21+L$6*'점수 계산기'!$C$23+'점수 계산기'!$C$25,0))</f>
        <v/>
      </c>
      <c r="M15" s="268" t="str">
        <f>IF(OR($B15-M$6&gt;76, $B15-M$6=75, $B15-M$6=1, $B15-M$6&lt;0),"",ROUND(($B15-M$6)*'점수 계산기'!$C$21+M$6*'점수 계산기'!$C$23+'점수 계산기'!$C$25,0))</f>
        <v/>
      </c>
      <c r="N15" s="268" t="str">
        <f>IF(OR($B15-N$6&gt;76, $B15-N$6=75, $B15-N$6=1, $B15-N$6&lt;0),"",ROUND(($B15-N$6)*'점수 계산기'!$C$21+N$6*'점수 계산기'!$C$23+'점수 계산기'!$C$25,0))</f>
        <v/>
      </c>
      <c r="O15" s="268" t="str">
        <f>IF(OR($B15-O$6&gt;76, $B15-O$6=75, $B15-O$6=1, $B15-O$6&lt;0),"",ROUND(($B15-O$6)*'점수 계산기'!$C$21+O$6*'점수 계산기'!$C$23+'점수 계산기'!$C$25,0))</f>
        <v/>
      </c>
      <c r="P15" s="268" t="str">
        <f>IF(OR($B15-P$6&gt;76, $B15-P$6=75, $B15-P$6=1, $B15-P$6&lt;0),"",ROUND(($B15-P$6)*'점수 계산기'!$C$21+P$6*'점수 계산기'!$C$23+'점수 계산기'!$C$25,0))</f>
        <v/>
      </c>
      <c r="Q15" s="268" t="str">
        <f>IF(OR($B15-Q$6&gt;76, $B15-Q$6=75, $B15-Q$6=1, $B15-Q$6&lt;0),"",ROUND(($B15-Q$6)*'점수 계산기'!$C$21+Q$6*'점수 계산기'!$C$23+'점수 계산기'!$C$25,0))</f>
        <v/>
      </c>
      <c r="R15" s="268" t="str">
        <f>IF(OR($B15-R$6&gt;76, $B15-R$6=75, $B15-R$6=1, $B15-R$6&lt;0),"",ROUND(($B15-R$6)*'점수 계산기'!$C$21+R$6*'점수 계산기'!$C$23+'점수 계산기'!$C$25,0))</f>
        <v/>
      </c>
      <c r="S15" s="268" t="str">
        <f>IF(OR($B15-S$6&gt;76, $B15-S$6=75, $B15-S$6=1, $B15-S$6&lt;0),"",ROUND(($B15-S$6)*'점수 계산기'!$C$21+S$6*'점수 계산기'!$C$23+'점수 계산기'!$C$25,0))</f>
        <v/>
      </c>
      <c r="T15" s="268" t="str">
        <f>IF(OR($B15-T$6&gt;76, $B15-T$6=75, $B15-T$6=1, $B15-T$6&lt;0),"",ROUND(($B15-T$6)*'점수 계산기'!$C$21+T$6*'점수 계산기'!$C$23+'점수 계산기'!$C$25,0))</f>
        <v/>
      </c>
      <c r="U15" s="268" t="str">
        <f>IF(OR($B15-U$6&gt;76, $B15-U$6=75, $B15-U$6=1, $B15-U$6&lt;0),"",ROUND(($B15-U$6)*'점수 계산기'!$C$21+U$6*'점수 계산기'!$C$23+'점수 계산기'!$C$25,0))</f>
        <v/>
      </c>
      <c r="V15" s="268" t="str">
        <f>IF(OR($B15-V$6&gt;76, $B15-V$6=75, $B15-V$6=1, $B15-V$6&lt;0),"",ROUND(($B15-V$6)*'점수 계산기'!$C$21+V$6*'점수 계산기'!$C$23+'점수 계산기'!$C$25,0))</f>
        <v/>
      </c>
      <c r="W15" s="268" t="str">
        <f>IF(OR($B15-W$6&gt;76, $B15-W$6=75, $B15-W$6=1, $B15-W$6&lt;0),"",ROUND(($B15-W$6)*'점수 계산기'!$C$21+W$6*'점수 계산기'!$C$23+'점수 계산기'!$C$25,0))</f>
        <v/>
      </c>
      <c r="X15" s="268" t="str">
        <f>IF(OR($B15-X$6&gt;76, $B15-X$6=75, $B15-X$6=1, $B15-X$6&lt;0),"",ROUND(($B15-X$6)*'점수 계산기'!$C$21+X$6*'점수 계산기'!$C$23+'점수 계산기'!$C$25,0))</f>
        <v/>
      </c>
      <c r="Y15" s="269" t="str">
        <f>IF(OR($B15-Y$6&gt;76, $B15-Y$6=75, $B15-Y$6=1, $B15-Y$6&lt;0),"",ROUND(($B15-Y$6)*'점수 계산기'!$C$21+Y$6*'점수 계산기'!$C$23+'점수 계산기'!$C$25,0))</f>
        <v/>
      </c>
      <c r="Z15" s="208"/>
      <c r="AA15" s="184"/>
      <c r="AB15" s="262"/>
    </row>
    <row r="16" spans="1:28" s="216" customFormat="1" ht="21" customHeight="1" x14ac:dyDescent="0.45">
      <c r="A16" s="208"/>
      <c r="B16" s="267">
        <v>91</v>
      </c>
      <c r="C16" s="268">
        <f>IF(OR($B16-C$6&gt;76, $B16-C$6=75, $B16-C$6=1, $B16-C$6&lt;0),"",ROUND(($B16-C$6)*'점수 계산기'!$C$21+C$6*'점수 계산기'!$C$23+'점수 계산기'!$C$25,0))</f>
        <v>140</v>
      </c>
      <c r="D16" s="268">
        <f>IF(OR($B16-D$6&gt;76, $B16-D$6=75, $B16-D$6=1, $B16-D$6&lt;0),"",ROUND(($B16-D$6)*'점수 계산기'!$C$21+D$6*'점수 계산기'!$C$23+'점수 계산기'!$C$25,0))</f>
        <v>140</v>
      </c>
      <c r="E16" s="268">
        <f>IF(OR($B16-E$6&gt;76, $B16-E$6=75, $B16-E$6=1, $B16-E$6&lt;0),"",ROUND(($B16-E$6)*'점수 계산기'!$C$21+E$6*'점수 계산기'!$C$23+'점수 계산기'!$C$25,0))</f>
        <v>141</v>
      </c>
      <c r="F16" s="268">
        <f>IF(OR($B16-F$6&gt;76, $B16-F$6=75, $B16-F$6=1, $B16-F$6&lt;0),"",ROUND(($B16-F$6)*'점수 계산기'!$C$21+F$6*'점수 계산기'!$C$23+'점수 계산기'!$C$25,0))</f>
        <v>141</v>
      </c>
      <c r="G16" s="268">
        <f>IF(OR($B16-G$6&gt;76, $B16-G$6=75, $B16-G$6=1, $B16-G$6&lt;0),"",ROUND(($B16-G$6)*'점수 계산기'!$C$21+G$6*'점수 계산기'!$C$23+'점수 계산기'!$C$25,0))</f>
        <v>141</v>
      </c>
      <c r="H16" s="268">
        <f>IF(OR($B16-H$6&gt;76, $B16-H$6=75, $B16-H$6=1, $B16-H$6&lt;0),"",ROUND(($B16-H$6)*'점수 계산기'!$C$21+H$6*'점수 계산기'!$C$23+'점수 계산기'!$C$25,0))</f>
        <v>141</v>
      </c>
      <c r="I16" s="268">
        <f>IF(OR($B16-I$6&gt;76, $B16-I$6=75, $B16-I$6=1, $B16-I$6&lt;0),"",ROUND(($B16-I$6)*'점수 계산기'!$C$21+I$6*'점수 계산기'!$C$23+'점수 계산기'!$C$25,0))</f>
        <v>141</v>
      </c>
      <c r="J16" s="268" t="str">
        <f>IF(OR($B16-J$6&gt;76, $B16-J$6=75, $B16-J$6=1, $B16-J$6&lt;0),"",ROUND(($B16-J$6)*'점수 계산기'!$C$21+J$6*'점수 계산기'!$C$23+'점수 계산기'!$C$25,0))</f>
        <v/>
      </c>
      <c r="K16" s="268">
        <f>IF(OR($B16-K$6&gt;76, $B16-K$6=75, $B16-K$6=1, $B16-K$6&lt;0),"",ROUND(($B16-K$6)*'점수 계산기'!$C$21+K$6*'점수 계산기'!$C$23+'점수 계산기'!$C$25,0))</f>
        <v>142</v>
      </c>
      <c r="L16" s="268" t="str">
        <f>IF(OR($B16-L$6&gt;76, $B16-L$6=75, $B16-L$6=1, $B16-L$6&lt;0),"",ROUND(($B16-L$6)*'점수 계산기'!$C$21+L$6*'점수 계산기'!$C$23+'점수 계산기'!$C$25,0))</f>
        <v/>
      </c>
      <c r="M16" s="268" t="str">
        <f>IF(OR($B16-M$6&gt;76, $B16-M$6=75, $B16-M$6=1, $B16-M$6&lt;0),"",ROUND(($B16-M$6)*'점수 계산기'!$C$21+M$6*'점수 계산기'!$C$23+'점수 계산기'!$C$25,0))</f>
        <v/>
      </c>
      <c r="N16" s="268" t="str">
        <f>IF(OR($B16-N$6&gt;76, $B16-N$6=75, $B16-N$6=1, $B16-N$6&lt;0),"",ROUND(($B16-N$6)*'점수 계산기'!$C$21+N$6*'점수 계산기'!$C$23+'점수 계산기'!$C$25,0))</f>
        <v/>
      </c>
      <c r="O16" s="268" t="str">
        <f>IF(OR($B16-O$6&gt;76, $B16-O$6=75, $B16-O$6=1, $B16-O$6&lt;0),"",ROUND(($B16-O$6)*'점수 계산기'!$C$21+O$6*'점수 계산기'!$C$23+'점수 계산기'!$C$25,0))</f>
        <v/>
      </c>
      <c r="P16" s="268" t="str">
        <f>IF(OR($B16-P$6&gt;76, $B16-P$6=75, $B16-P$6=1, $B16-P$6&lt;0),"",ROUND(($B16-P$6)*'점수 계산기'!$C$21+P$6*'점수 계산기'!$C$23+'점수 계산기'!$C$25,0))</f>
        <v/>
      </c>
      <c r="Q16" s="268" t="str">
        <f>IF(OR($B16-Q$6&gt;76, $B16-Q$6=75, $B16-Q$6=1, $B16-Q$6&lt;0),"",ROUND(($B16-Q$6)*'점수 계산기'!$C$21+Q$6*'점수 계산기'!$C$23+'점수 계산기'!$C$25,0))</f>
        <v/>
      </c>
      <c r="R16" s="268" t="str">
        <f>IF(OR($B16-R$6&gt;76, $B16-R$6=75, $B16-R$6=1, $B16-R$6&lt;0),"",ROUND(($B16-R$6)*'점수 계산기'!$C$21+R$6*'점수 계산기'!$C$23+'점수 계산기'!$C$25,0))</f>
        <v/>
      </c>
      <c r="S16" s="268" t="str">
        <f>IF(OR($B16-S$6&gt;76, $B16-S$6=75, $B16-S$6=1, $B16-S$6&lt;0),"",ROUND(($B16-S$6)*'점수 계산기'!$C$21+S$6*'점수 계산기'!$C$23+'점수 계산기'!$C$25,0))</f>
        <v/>
      </c>
      <c r="T16" s="268" t="str">
        <f>IF(OR($B16-T$6&gt;76, $B16-T$6=75, $B16-T$6=1, $B16-T$6&lt;0),"",ROUND(($B16-T$6)*'점수 계산기'!$C$21+T$6*'점수 계산기'!$C$23+'점수 계산기'!$C$25,0))</f>
        <v/>
      </c>
      <c r="U16" s="268" t="str">
        <f>IF(OR($B16-U$6&gt;76, $B16-U$6=75, $B16-U$6=1, $B16-U$6&lt;0),"",ROUND(($B16-U$6)*'점수 계산기'!$C$21+U$6*'점수 계산기'!$C$23+'점수 계산기'!$C$25,0))</f>
        <v/>
      </c>
      <c r="V16" s="268" t="str">
        <f>IF(OR($B16-V$6&gt;76, $B16-V$6=75, $B16-V$6=1, $B16-V$6&lt;0),"",ROUND(($B16-V$6)*'점수 계산기'!$C$21+V$6*'점수 계산기'!$C$23+'점수 계산기'!$C$25,0))</f>
        <v/>
      </c>
      <c r="W16" s="268" t="str">
        <f>IF(OR($B16-W$6&gt;76, $B16-W$6=75, $B16-W$6=1, $B16-W$6&lt;0),"",ROUND(($B16-W$6)*'점수 계산기'!$C$21+W$6*'점수 계산기'!$C$23+'점수 계산기'!$C$25,0))</f>
        <v/>
      </c>
      <c r="X16" s="268" t="str">
        <f>IF(OR($B16-X$6&gt;76, $B16-X$6=75, $B16-X$6=1, $B16-X$6&lt;0),"",ROUND(($B16-X$6)*'점수 계산기'!$C$21+X$6*'점수 계산기'!$C$23+'점수 계산기'!$C$25,0))</f>
        <v/>
      </c>
      <c r="Y16" s="269" t="str">
        <f>IF(OR($B16-Y$6&gt;76, $B16-Y$6=75, $B16-Y$6=1, $B16-Y$6&lt;0),"",ROUND(($B16-Y$6)*'점수 계산기'!$C$21+Y$6*'점수 계산기'!$C$23+'점수 계산기'!$C$25,0))</f>
        <v/>
      </c>
      <c r="Z16" s="208"/>
      <c r="AA16" s="208"/>
    </row>
    <row r="17" spans="1:27" s="216" customFormat="1" ht="21" customHeight="1" x14ac:dyDescent="0.45">
      <c r="A17" s="208"/>
      <c r="B17" s="267">
        <v>90</v>
      </c>
      <c r="C17" s="268">
        <f>IF(OR($B17-C$6&gt;76, $B17-C$6=75, $B17-C$6=1, $B17-C$6&lt;0),"",ROUND(($B17-C$6)*'점수 계산기'!$C$21+C$6*'점수 계산기'!$C$23+'점수 계산기'!$C$25,0))</f>
        <v>139</v>
      </c>
      <c r="D17" s="268">
        <f>IF(OR($B17-D$6&gt;76, $B17-D$6=75, $B17-D$6=1, $B17-D$6&lt;0),"",ROUND(($B17-D$6)*'점수 계산기'!$C$21+D$6*'점수 계산기'!$C$23+'점수 계산기'!$C$25,0))</f>
        <v>139</v>
      </c>
      <c r="E17" s="268">
        <f>IF(OR($B17-E$6&gt;76, $B17-E$6=75, $B17-E$6=1, $B17-E$6&lt;0),"",ROUND(($B17-E$6)*'점수 계산기'!$C$21+E$6*'점수 계산기'!$C$23+'점수 계산기'!$C$25,0))</f>
        <v>140</v>
      </c>
      <c r="F17" s="268">
        <f>IF(OR($B17-F$6&gt;76, $B17-F$6=75, $B17-F$6=1, $B17-F$6&lt;0),"",ROUND(($B17-F$6)*'점수 계산기'!$C$21+F$6*'점수 계산기'!$C$23+'점수 계산기'!$C$25,0))</f>
        <v>140</v>
      </c>
      <c r="G17" s="268">
        <f>IF(OR($B17-G$6&gt;76, $B17-G$6=75, $B17-G$6=1, $B17-G$6&lt;0),"",ROUND(($B17-G$6)*'점수 계산기'!$C$21+G$6*'점수 계산기'!$C$23+'점수 계산기'!$C$25,0))</f>
        <v>140</v>
      </c>
      <c r="H17" s="268">
        <f>IF(OR($B17-H$6&gt;76, $B17-H$6=75, $B17-H$6=1, $B17-H$6&lt;0),"",ROUND(($B17-H$6)*'점수 계산기'!$C$21+H$6*'점수 계산기'!$C$23+'점수 계산기'!$C$25,0))</f>
        <v>140</v>
      </c>
      <c r="I17" s="268">
        <f>IF(OR($B17-I$6&gt;76, $B17-I$6=75, $B17-I$6=1, $B17-I$6&lt;0),"",ROUND(($B17-I$6)*'점수 계산기'!$C$21+I$6*'점수 계산기'!$C$23+'점수 계산기'!$C$25,0))</f>
        <v>140</v>
      </c>
      <c r="J17" s="268">
        <f>IF(OR($B17-J$6&gt;76, $B17-J$6=75, $B17-J$6=1, $B17-J$6&lt;0),"",ROUND(($B17-J$6)*'점수 계산기'!$C$21+J$6*'점수 계산기'!$C$23+'점수 계산기'!$C$25,0))</f>
        <v>140</v>
      </c>
      <c r="K17" s="268" t="str">
        <f>IF(OR($B17-K$6&gt;76, $B17-K$6=75, $B17-K$6=1, $B17-K$6&lt;0),"",ROUND(($B17-K$6)*'점수 계산기'!$C$21+K$6*'점수 계산기'!$C$23+'점수 계산기'!$C$25,0))</f>
        <v/>
      </c>
      <c r="L17" s="268">
        <f>IF(OR($B17-L$6&gt;76, $B17-L$6=75, $B17-L$6=1, $B17-L$6&lt;0),"",ROUND(($B17-L$6)*'점수 계산기'!$C$21+L$6*'점수 계산기'!$C$23+'점수 계산기'!$C$25,0))</f>
        <v>141</v>
      </c>
      <c r="M17" s="268" t="str">
        <f>IF(OR($B17-M$6&gt;76, $B17-M$6=75, $B17-M$6=1, $B17-M$6&lt;0),"",ROUND(($B17-M$6)*'점수 계산기'!$C$21+M$6*'점수 계산기'!$C$23+'점수 계산기'!$C$25,0))</f>
        <v/>
      </c>
      <c r="N17" s="268" t="str">
        <f>IF(OR($B17-N$6&gt;76, $B17-N$6=75, $B17-N$6=1, $B17-N$6&lt;0),"",ROUND(($B17-N$6)*'점수 계산기'!$C$21+N$6*'점수 계산기'!$C$23+'점수 계산기'!$C$25,0))</f>
        <v/>
      </c>
      <c r="O17" s="268" t="str">
        <f>IF(OR($B17-O$6&gt;76, $B17-O$6=75, $B17-O$6=1, $B17-O$6&lt;0),"",ROUND(($B17-O$6)*'점수 계산기'!$C$21+O$6*'점수 계산기'!$C$23+'점수 계산기'!$C$25,0))</f>
        <v/>
      </c>
      <c r="P17" s="268" t="str">
        <f>IF(OR($B17-P$6&gt;76, $B17-P$6=75, $B17-P$6=1, $B17-P$6&lt;0),"",ROUND(($B17-P$6)*'점수 계산기'!$C$21+P$6*'점수 계산기'!$C$23+'점수 계산기'!$C$25,0))</f>
        <v/>
      </c>
      <c r="Q17" s="268" t="str">
        <f>IF(OR($B17-Q$6&gt;76, $B17-Q$6=75, $B17-Q$6=1, $B17-Q$6&lt;0),"",ROUND(($B17-Q$6)*'점수 계산기'!$C$21+Q$6*'점수 계산기'!$C$23+'점수 계산기'!$C$25,0))</f>
        <v/>
      </c>
      <c r="R17" s="268" t="str">
        <f>IF(OR($B17-R$6&gt;76, $B17-R$6=75, $B17-R$6=1, $B17-R$6&lt;0),"",ROUND(($B17-R$6)*'점수 계산기'!$C$21+R$6*'점수 계산기'!$C$23+'점수 계산기'!$C$25,0))</f>
        <v/>
      </c>
      <c r="S17" s="268" t="str">
        <f>IF(OR($B17-S$6&gt;76, $B17-S$6=75, $B17-S$6=1, $B17-S$6&lt;0),"",ROUND(($B17-S$6)*'점수 계산기'!$C$21+S$6*'점수 계산기'!$C$23+'점수 계산기'!$C$25,0))</f>
        <v/>
      </c>
      <c r="T17" s="268" t="str">
        <f>IF(OR($B17-T$6&gt;76, $B17-T$6=75, $B17-T$6=1, $B17-T$6&lt;0),"",ROUND(($B17-T$6)*'점수 계산기'!$C$21+T$6*'점수 계산기'!$C$23+'점수 계산기'!$C$25,0))</f>
        <v/>
      </c>
      <c r="U17" s="268" t="str">
        <f>IF(OR($B17-U$6&gt;76, $B17-U$6=75, $B17-U$6=1, $B17-U$6&lt;0),"",ROUND(($B17-U$6)*'점수 계산기'!$C$21+U$6*'점수 계산기'!$C$23+'점수 계산기'!$C$25,0))</f>
        <v/>
      </c>
      <c r="V17" s="268" t="str">
        <f>IF(OR($B17-V$6&gt;76, $B17-V$6=75, $B17-V$6=1, $B17-V$6&lt;0),"",ROUND(($B17-V$6)*'점수 계산기'!$C$21+V$6*'점수 계산기'!$C$23+'점수 계산기'!$C$25,0))</f>
        <v/>
      </c>
      <c r="W17" s="268" t="str">
        <f>IF(OR($B17-W$6&gt;76, $B17-W$6=75, $B17-W$6=1, $B17-W$6&lt;0),"",ROUND(($B17-W$6)*'점수 계산기'!$C$21+W$6*'점수 계산기'!$C$23+'점수 계산기'!$C$25,0))</f>
        <v/>
      </c>
      <c r="X17" s="268" t="str">
        <f>IF(OR($B17-X$6&gt;76, $B17-X$6=75, $B17-X$6=1, $B17-X$6&lt;0),"",ROUND(($B17-X$6)*'점수 계산기'!$C$21+X$6*'점수 계산기'!$C$23+'점수 계산기'!$C$25,0))</f>
        <v/>
      </c>
      <c r="Y17" s="269" t="str">
        <f>IF(OR($B17-Y$6&gt;76, $B17-Y$6=75, $B17-Y$6=1, $B17-Y$6&lt;0),"",ROUND(($B17-Y$6)*'점수 계산기'!$C$21+Y$6*'점수 계산기'!$C$23+'점수 계산기'!$C$25,0))</f>
        <v/>
      </c>
      <c r="Z17" s="208"/>
      <c r="AA17" s="208"/>
    </row>
    <row r="18" spans="1:27" s="216" customFormat="1" ht="21" customHeight="1" x14ac:dyDescent="0.45">
      <c r="A18" s="208"/>
      <c r="B18" s="267">
        <v>89</v>
      </c>
      <c r="C18" s="268">
        <f>IF(OR($B18-C$6&gt;76, $B18-C$6=75, $B18-C$6=1, $B18-C$6&lt;0),"",ROUND(($B18-C$6)*'점수 계산기'!$C$21+C$6*'점수 계산기'!$C$23+'점수 계산기'!$C$25,0))</f>
        <v>138</v>
      </c>
      <c r="D18" s="268">
        <f>IF(OR($B18-D$6&gt;76, $B18-D$6=75, $B18-D$6=1, $B18-D$6&lt;0),"",ROUND(($B18-D$6)*'점수 계산기'!$C$21+D$6*'점수 계산기'!$C$23+'점수 계산기'!$C$25,0))</f>
        <v>138</v>
      </c>
      <c r="E18" s="268">
        <f>IF(OR($B18-E$6&gt;76, $B18-E$6=75, $B18-E$6=1, $B18-E$6&lt;0),"",ROUND(($B18-E$6)*'점수 계산기'!$C$21+E$6*'점수 계산기'!$C$23+'점수 계산기'!$C$25,0))</f>
        <v>138</v>
      </c>
      <c r="F18" s="268">
        <f>IF(OR($B18-F$6&gt;76, $B18-F$6=75, $B18-F$6=1, $B18-F$6&lt;0),"",ROUND(($B18-F$6)*'점수 계산기'!$C$21+F$6*'점수 계산기'!$C$23+'점수 계산기'!$C$25,0))</f>
        <v>139</v>
      </c>
      <c r="G18" s="268">
        <f>IF(OR($B18-G$6&gt;76, $B18-G$6=75, $B18-G$6=1, $B18-G$6&lt;0),"",ROUND(($B18-G$6)*'점수 계산기'!$C$21+G$6*'점수 계산기'!$C$23+'점수 계산기'!$C$25,0))</f>
        <v>139</v>
      </c>
      <c r="H18" s="268">
        <f>IF(OR($B18-H$6&gt;76, $B18-H$6=75, $B18-H$6=1, $B18-H$6&lt;0),"",ROUND(($B18-H$6)*'점수 계산기'!$C$21+H$6*'점수 계산기'!$C$23+'점수 계산기'!$C$25,0))</f>
        <v>139</v>
      </c>
      <c r="I18" s="268">
        <f>IF(OR($B18-I$6&gt;76, $B18-I$6=75, $B18-I$6=1, $B18-I$6&lt;0),"",ROUND(($B18-I$6)*'점수 계산기'!$C$21+I$6*'점수 계산기'!$C$23+'점수 계산기'!$C$25,0))</f>
        <v>139</v>
      </c>
      <c r="J18" s="268">
        <f>IF(OR($B18-J$6&gt;76, $B18-J$6=75, $B18-J$6=1, $B18-J$6&lt;0),"",ROUND(($B18-J$6)*'점수 계산기'!$C$21+J$6*'점수 계산기'!$C$23+'점수 계산기'!$C$25,0))</f>
        <v>139</v>
      </c>
      <c r="K18" s="268">
        <f>IF(OR($B18-K$6&gt;76, $B18-K$6=75, $B18-K$6=1, $B18-K$6&lt;0),"",ROUND(($B18-K$6)*'점수 계산기'!$C$21+K$6*'점수 계산기'!$C$23+'점수 계산기'!$C$25,0))</f>
        <v>140</v>
      </c>
      <c r="L18" s="268" t="str">
        <f>IF(OR($B18-L$6&gt;76, $B18-L$6=75, $B18-L$6=1, $B18-L$6&lt;0),"",ROUND(($B18-L$6)*'점수 계산기'!$C$21+L$6*'점수 계산기'!$C$23+'점수 계산기'!$C$25,0))</f>
        <v/>
      </c>
      <c r="M18" s="268">
        <f>IF(OR($B18-M$6&gt;76, $B18-M$6=75, $B18-M$6=1, $B18-M$6&lt;0),"",ROUND(($B18-M$6)*'점수 계산기'!$C$21+M$6*'점수 계산기'!$C$23+'점수 계산기'!$C$25,0))</f>
        <v>140</v>
      </c>
      <c r="N18" s="268" t="str">
        <f>IF(OR($B18-N$6&gt;76, $B18-N$6=75, $B18-N$6=1, $B18-N$6&lt;0),"",ROUND(($B18-N$6)*'점수 계산기'!$C$21+N$6*'점수 계산기'!$C$23+'점수 계산기'!$C$25,0))</f>
        <v/>
      </c>
      <c r="O18" s="268" t="str">
        <f>IF(OR($B18-O$6&gt;76, $B18-O$6=75, $B18-O$6=1, $B18-O$6&lt;0),"",ROUND(($B18-O$6)*'점수 계산기'!$C$21+O$6*'점수 계산기'!$C$23+'점수 계산기'!$C$25,0))</f>
        <v/>
      </c>
      <c r="P18" s="268" t="str">
        <f>IF(OR($B18-P$6&gt;76, $B18-P$6=75, $B18-P$6=1, $B18-P$6&lt;0),"",ROUND(($B18-P$6)*'점수 계산기'!$C$21+P$6*'점수 계산기'!$C$23+'점수 계산기'!$C$25,0))</f>
        <v/>
      </c>
      <c r="Q18" s="268" t="str">
        <f>IF(OR($B18-Q$6&gt;76, $B18-Q$6=75, $B18-Q$6=1, $B18-Q$6&lt;0),"",ROUND(($B18-Q$6)*'점수 계산기'!$C$21+Q$6*'점수 계산기'!$C$23+'점수 계산기'!$C$25,0))</f>
        <v/>
      </c>
      <c r="R18" s="268" t="str">
        <f>IF(OR($B18-R$6&gt;76, $B18-R$6=75, $B18-R$6=1, $B18-R$6&lt;0),"",ROUND(($B18-R$6)*'점수 계산기'!$C$21+R$6*'점수 계산기'!$C$23+'점수 계산기'!$C$25,0))</f>
        <v/>
      </c>
      <c r="S18" s="268" t="str">
        <f>IF(OR($B18-S$6&gt;76, $B18-S$6=75, $B18-S$6=1, $B18-S$6&lt;0),"",ROUND(($B18-S$6)*'점수 계산기'!$C$21+S$6*'점수 계산기'!$C$23+'점수 계산기'!$C$25,0))</f>
        <v/>
      </c>
      <c r="T18" s="268" t="str">
        <f>IF(OR($B18-T$6&gt;76, $B18-T$6=75, $B18-T$6=1, $B18-T$6&lt;0),"",ROUND(($B18-T$6)*'점수 계산기'!$C$21+T$6*'점수 계산기'!$C$23+'점수 계산기'!$C$25,0))</f>
        <v/>
      </c>
      <c r="U18" s="268" t="str">
        <f>IF(OR($B18-U$6&gt;76, $B18-U$6=75, $B18-U$6=1, $B18-U$6&lt;0),"",ROUND(($B18-U$6)*'점수 계산기'!$C$21+U$6*'점수 계산기'!$C$23+'점수 계산기'!$C$25,0))</f>
        <v/>
      </c>
      <c r="V18" s="268" t="str">
        <f>IF(OR($B18-V$6&gt;76, $B18-V$6=75, $B18-V$6=1, $B18-V$6&lt;0),"",ROUND(($B18-V$6)*'점수 계산기'!$C$21+V$6*'점수 계산기'!$C$23+'점수 계산기'!$C$25,0))</f>
        <v/>
      </c>
      <c r="W18" s="268" t="str">
        <f>IF(OR($B18-W$6&gt;76, $B18-W$6=75, $B18-W$6=1, $B18-W$6&lt;0),"",ROUND(($B18-W$6)*'점수 계산기'!$C$21+W$6*'점수 계산기'!$C$23+'점수 계산기'!$C$25,0))</f>
        <v/>
      </c>
      <c r="X18" s="268" t="str">
        <f>IF(OR($B18-X$6&gt;76, $B18-X$6=75, $B18-X$6=1, $B18-X$6&lt;0),"",ROUND(($B18-X$6)*'점수 계산기'!$C$21+X$6*'점수 계산기'!$C$23+'점수 계산기'!$C$25,0))</f>
        <v/>
      </c>
      <c r="Y18" s="269" t="str">
        <f>IF(OR($B18-Y$6&gt;76, $B18-Y$6=75, $B18-Y$6=1, $B18-Y$6&lt;0),"",ROUND(($B18-Y$6)*'점수 계산기'!$C$21+Y$6*'점수 계산기'!$C$23+'점수 계산기'!$C$25,0))</f>
        <v/>
      </c>
      <c r="Z18" s="208"/>
      <c r="AA18" s="208"/>
    </row>
    <row r="19" spans="1:27" s="216" customFormat="1" ht="21" customHeight="1" x14ac:dyDescent="0.45">
      <c r="A19" s="208"/>
      <c r="B19" s="270">
        <v>88</v>
      </c>
      <c r="C19" s="271">
        <f>IF(OR($B19-C$6&gt;76, $B19-C$6=75, $B19-C$6=1, $B19-C$6&lt;0),"",ROUND(($B19-C$6)*'점수 계산기'!$C$21+C$6*'점수 계산기'!$C$23+'점수 계산기'!$C$25,0))</f>
        <v>137</v>
      </c>
      <c r="D19" s="271">
        <f>IF(OR($B19-D$6&gt;76, $B19-D$6=75, $B19-D$6=1, $B19-D$6&lt;0),"",ROUND(($B19-D$6)*'점수 계산기'!$C$21+D$6*'점수 계산기'!$C$23+'점수 계산기'!$C$25,0))</f>
        <v>137</v>
      </c>
      <c r="E19" s="271">
        <f>IF(OR($B19-E$6&gt;76, $B19-E$6=75, $B19-E$6=1, $B19-E$6&lt;0),"",ROUND(($B19-E$6)*'점수 계산기'!$C$21+E$6*'점수 계산기'!$C$23+'점수 계산기'!$C$25,0))</f>
        <v>137</v>
      </c>
      <c r="F19" s="271">
        <f>IF(OR($B19-F$6&gt;76, $B19-F$6=75, $B19-F$6=1, $B19-F$6&lt;0),"",ROUND(($B19-F$6)*'점수 계산기'!$C$21+F$6*'점수 계산기'!$C$23+'점수 계산기'!$C$25,0))</f>
        <v>138</v>
      </c>
      <c r="G19" s="271">
        <f>IF(OR($B19-G$6&gt;76, $B19-G$6=75, $B19-G$6=1, $B19-G$6&lt;0),"",ROUND(($B19-G$6)*'점수 계산기'!$C$21+G$6*'점수 계산기'!$C$23+'점수 계산기'!$C$25,0))</f>
        <v>138</v>
      </c>
      <c r="H19" s="271">
        <f>IF(OR($B19-H$6&gt;76, $B19-H$6=75, $B19-H$6=1, $B19-H$6&lt;0),"",ROUND(($B19-H$6)*'점수 계산기'!$C$21+H$6*'점수 계산기'!$C$23+'점수 계산기'!$C$25,0))</f>
        <v>138</v>
      </c>
      <c r="I19" s="271">
        <f>IF(OR($B19-I$6&gt;76, $B19-I$6=75, $B19-I$6=1, $B19-I$6&lt;0),"",ROUND(($B19-I$6)*'점수 계산기'!$C$21+I$6*'점수 계산기'!$C$23+'점수 계산기'!$C$25,0))</f>
        <v>138</v>
      </c>
      <c r="J19" s="271">
        <f>IF(OR($B19-J$6&gt;76, $B19-J$6=75, $B19-J$6=1, $B19-J$6&lt;0),"",ROUND(($B19-J$6)*'점수 계산기'!$C$21+J$6*'점수 계산기'!$C$23+'점수 계산기'!$C$25,0))</f>
        <v>138</v>
      </c>
      <c r="K19" s="271">
        <f>IF(OR($B19-K$6&gt;76, $B19-K$6=75, $B19-K$6=1, $B19-K$6&lt;0),"",ROUND(($B19-K$6)*'점수 계산기'!$C$21+K$6*'점수 계산기'!$C$23+'점수 계산기'!$C$25,0))</f>
        <v>139</v>
      </c>
      <c r="L19" s="271">
        <f>IF(OR($B19-L$6&gt;76, $B19-L$6=75, $B19-L$6=1, $B19-L$6&lt;0),"",ROUND(($B19-L$6)*'점수 계산기'!$C$21+L$6*'점수 계산기'!$C$23+'점수 계산기'!$C$25,0))</f>
        <v>139</v>
      </c>
      <c r="M19" s="271" t="str">
        <f>IF(OR($B19-M$6&gt;76, $B19-M$6=75, $B19-M$6=1, $B19-M$6&lt;0),"",ROUND(($B19-M$6)*'점수 계산기'!$C$21+M$6*'점수 계산기'!$C$23+'점수 계산기'!$C$25,0))</f>
        <v/>
      </c>
      <c r="N19" s="271">
        <f>IF(OR($B19-N$6&gt;76, $B19-N$6=75, $B19-N$6=1, $B19-N$6&lt;0),"",ROUND(($B19-N$6)*'점수 계산기'!$C$21+N$6*'점수 계산기'!$C$23+'점수 계산기'!$C$25,0))</f>
        <v>139</v>
      </c>
      <c r="O19" s="271" t="str">
        <f>IF(OR($B19-O$6&gt;76, $B19-O$6=75, $B19-O$6=1, $B19-O$6&lt;0),"",ROUND(($B19-O$6)*'점수 계산기'!$C$21+O$6*'점수 계산기'!$C$23+'점수 계산기'!$C$25,0))</f>
        <v/>
      </c>
      <c r="P19" s="271" t="str">
        <f>IF(OR($B19-P$6&gt;76, $B19-P$6=75, $B19-P$6=1, $B19-P$6&lt;0),"",ROUND(($B19-P$6)*'점수 계산기'!$C$21+P$6*'점수 계산기'!$C$23+'점수 계산기'!$C$25,0))</f>
        <v/>
      </c>
      <c r="Q19" s="271" t="str">
        <f>IF(OR($B19-Q$6&gt;76, $B19-Q$6=75, $B19-Q$6=1, $B19-Q$6&lt;0),"",ROUND(($B19-Q$6)*'점수 계산기'!$C$21+Q$6*'점수 계산기'!$C$23+'점수 계산기'!$C$25,0))</f>
        <v/>
      </c>
      <c r="R19" s="271" t="str">
        <f>IF(OR($B19-R$6&gt;76, $B19-R$6=75, $B19-R$6=1, $B19-R$6&lt;0),"",ROUND(($B19-R$6)*'점수 계산기'!$C$21+R$6*'점수 계산기'!$C$23+'점수 계산기'!$C$25,0))</f>
        <v/>
      </c>
      <c r="S19" s="271" t="str">
        <f>IF(OR($B19-S$6&gt;76, $B19-S$6=75, $B19-S$6=1, $B19-S$6&lt;0),"",ROUND(($B19-S$6)*'점수 계산기'!$C$21+S$6*'점수 계산기'!$C$23+'점수 계산기'!$C$25,0))</f>
        <v/>
      </c>
      <c r="T19" s="271" t="str">
        <f>IF(OR($B19-T$6&gt;76, $B19-T$6=75, $B19-T$6=1, $B19-T$6&lt;0),"",ROUND(($B19-T$6)*'점수 계산기'!$C$21+T$6*'점수 계산기'!$C$23+'점수 계산기'!$C$25,0))</f>
        <v/>
      </c>
      <c r="U19" s="271" t="str">
        <f>IF(OR($B19-U$6&gt;76, $B19-U$6=75, $B19-U$6=1, $B19-U$6&lt;0),"",ROUND(($B19-U$6)*'점수 계산기'!$C$21+U$6*'점수 계산기'!$C$23+'점수 계산기'!$C$25,0))</f>
        <v/>
      </c>
      <c r="V19" s="271" t="str">
        <f>IF(OR($B19-V$6&gt;76, $B19-V$6=75, $B19-V$6=1, $B19-V$6&lt;0),"",ROUND(($B19-V$6)*'점수 계산기'!$C$21+V$6*'점수 계산기'!$C$23+'점수 계산기'!$C$25,0))</f>
        <v/>
      </c>
      <c r="W19" s="271" t="str">
        <f>IF(OR($B19-W$6&gt;76, $B19-W$6=75, $B19-W$6=1, $B19-W$6&lt;0),"",ROUND(($B19-W$6)*'점수 계산기'!$C$21+W$6*'점수 계산기'!$C$23+'점수 계산기'!$C$25,0))</f>
        <v/>
      </c>
      <c r="X19" s="271" t="str">
        <f>IF(OR($B19-X$6&gt;76, $B19-X$6=75, $B19-X$6=1, $B19-X$6&lt;0),"",ROUND(($B19-X$6)*'점수 계산기'!$C$21+X$6*'점수 계산기'!$C$23+'점수 계산기'!$C$25,0))</f>
        <v/>
      </c>
      <c r="Y19" s="272" t="str">
        <f>IF(OR($B19-Y$6&gt;76, $B19-Y$6=75, $B19-Y$6=1, $B19-Y$6&lt;0),"",ROUND(($B19-Y$6)*'점수 계산기'!$C$21+Y$6*'점수 계산기'!$C$23+'점수 계산기'!$C$25,0))</f>
        <v/>
      </c>
      <c r="Z19" s="208"/>
      <c r="AA19" s="208"/>
    </row>
    <row r="20" spans="1:27" s="216" customFormat="1" ht="21" customHeight="1" x14ac:dyDescent="0.45">
      <c r="A20" s="208"/>
      <c r="B20" s="270">
        <v>87</v>
      </c>
      <c r="C20" s="271">
        <f>IF(OR($B20-C$6&gt;76, $B20-C$6=75, $B20-C$6=1, $B20-C$6&lt;0),"",ROUND(($B20-C$6)*'점수 계산기'!$C$21+C$6*'점수 계산기'!$C$23+'점수 계산기'!$C$25,0))</f>
        <v>136</v>
      </c>
      <c r="D20" s="271">
        <f>IF(OR($B20-D$6&gt;76, $B20-D$6=75, $B20-D$6=1, $B20-D$6&lt;0),"",ROUND(($B20-D$6)*'점수 계산기'!$C$21+D$6*'점수 계산기'!$C$23+'점수 계산기'!$C$25,0))</f>
        <v>136</v>
      </c>
      <c r="E20" s="271">
        <f>IF(OR($B20-E$6&gt;76, $B20-E$6=75, $B20-E$6=1, $B20-E$6&lt;0),"",ROUND(($B20-E$6)*'점수 계산기'!$C$21+E$6*'점수 계산기'!$C$23+'점수 계산기'!$C$25,0))</f>
        <v>136</v>
      </c>
      <c r="F20" s="271">
        <f>IF(OR($B20-F$6&gt;76, $B20-F$6=75, $B20-F$6=1, $B20-F$6&lt;0),"",ROUND(($B20-F$6)*'점수 계산기'!$C$21+F$6*'점수 계산기'!$C$23+'점수 계산기'!$C$25,0))</f>
        <v>137</v>
      </c>
      <c r="G20" s="271">
        <f>IF(OR($B20-G$6&gt;76, $B20-G$6=75, $B20-G$6=1, $B20-G$6&lt;0),"",ROUND(($B20-G$6)*'점수 계산기'!$C$21+G$6*'점수 계산기'!$C$23+'점수 계산기'!$C$25,0))</f>
        <v>137</v>
      </c>
      <c r="H20" s="271">
        <f>IF(OR($B20-H$6&gt;76, $B20-H$6=75, $B20-H$6=1, $B20-H$6&lt;0),"",ROUND(($B20-H$6)*'점수 계산기'!$C$21+H$6*'점수 계산기'!$C$23+'점수 계산기'!$C$25,0))</f>
        <v>137</v>
      </c>
      <c r="I20" s="271">
        <f>IF(OR($B20-I$6&gt;76, $B20-I$6=75, $B20-I$6=1, $B20-I$6&lt;0),"",ROUND(($B20-I$6)*'점수 계산기'!$C$21+I$6*'점수 계산기'!$C$23+'점수 계산기'!$C$25,0))</f>
        <v>137</v>
      </c>
      <c r="J20" s="271">
        <f>IF(OR($B20-J$6&gt;76, $B20-J$6=75, $B20-J$6=1, $B20-J$6&lt;0),"",ROUND(($B20-J$6)*'점수 계산기'!$C$21+J$6*'점수 계산기'!$C$23+'점수 계산기'!$C$25,0))</f>
        <v>137</v>
      </c>
      <c r="K20" s="271">
        <f>IF(OR($B20-K$6&gt;76, $B20-K$6=75, $B20-K$6=1, $B20-K$6&lt;0),"",ROUND(($B20-K$6)*'점수 계산기'!$C$21+K$6*'점수 계산기'!$C$23+'점수 계산기'!$C$25,0))</f>
        <v>137</v>
      </c>
      <c r="L20" s="271">
        <f>IF(OR($B20-L$6&gt;76, $B20-L$6=75, $B20-L$6=1, $B20-L$6&lt;0),"",ROUND(($B20-L$6)*'점수 계산기'!$C$21+L$6*'점수 계산기'!$C$23+'점수 계산기'!$C$25,0))</f>
        <v>138</v>
      </c>
      <c r="M20" s="271">
        <f>IF(OR($B20-M$6&gt;76, $B20-M$6=75, $B20-M$6=1, $B20-M$6&lt;0),"",ROUND(($B20-M$6)*'점수 계산기'!$C$21+M$6*'점수 계산기'!$C$23+'점수 계산기'!$C$25,0))</f>
        <v>138</v>
      </c>
      <c r="N20" s="271" t="str">
        <f>IF(OR($B20-N$6&gt;76, $B20-N$6=75, $B20-N$6=1, $B20-N$6&lt;0),"",ROUND(($B20-N$6)*'점수 계산기'!$C$21+N$6*'점수 계산기'!$C$23+'점수 계산기'!$C$25,0))</f>
        <v/>
      </c>
      <c r="O20" s="271">
        <f>IF(OR($B20-O$6&gt;76, $B20-O$6=75, $B20-O$6=1, $B20-O$6&lt;0),"",ROUND(($B20-O$6)*'점수 계산기'!$C$21+O$6*'점수 계산기'!$C$23+'점수 계산기'!$C$25,0))</f>
        <v>138</v>
      </c>
      <c r="P20" s="271" t="str">
        <f>IF(OR($B20-P$6&gt;76, $B20-P$6=75, $B20-P$6=1, $B20-P$6&lt;0),"",ROUND(($B20-P$6)*'점수 계산기'!$C$21+P$6*'점수 계산기'!$C$23+'점수 계산기'!$C$25,0))</f>
        <v/>
      </c>
      <c r="Q20" s="271" t="str">
        <f>IF(OR($B20-Q$6&gt;76, $B20-Q$6=75, $B20-Q$6=1, $B20-Q$6&lt;0),"",ROUND(($B20-Q$6)*'점수 계산기'!$C$21+Q$6*'점수 계산기'!$C$23+'점수 계산기'!$C$25,0))</f>
        <v/>
      </c>
      <c r="R20" s="271" t="str">
        <f>IF(OR($B20-R$6&gt;76, $B20-R$6=75, $B20-R$6=1, $B20-R$6&lt;0),"",ROUND(($B20-R$6)*'점수 계산기'!$C$21+R$6*'점수 계산기'!$C$23+'점수 계산기'!$C$25,0))</f>
        <v/>
      </c>
      <c r="S20" s="271" t="str">
        <f>IF(OR($B20-S$6&gt;76, $B20-S$6=75, $B20-S$6=1, $B20-S$6&lt;0),"",ROUND(($B20-S$6)*'점수 계산기'!$C$21+S$6*'점수 계산기'!$C$23+'점수 계산기'!$C$25,0))</f>
        <v/>
      </c>
      <c r="T20" s="271" t="str">
        <f>IF(OR($B20-T$6&gt;76, $B20-T$6=75, $B20-T$6=1, $B20-T$6&lt;0),"",ROUND(($B20-T$6)*'점수 계산기'!$C$21+T$6*'점수 계산기'!$C$23+'점수 계산기'!$C$25,0))</f>
        <v/>
      </c>
      <c r="U20" s="271" t="str">
        <f>IF(OR($B20-U$6&gt;76, $B20-U$6=75, $B20-U$6=1, $B20-U$6&lt;0),"",ROUND(($B20-U$6)*'점수 계산기'!$C$21+U$6*'점수 계산기'!$C$23+'점수 계산기'!$C$25,0))</f>
        <v/>
      </c>
      <c r="V20" s="271" t="str">
        <f>IF(OR($B20-V$6&gt;76, $B20-V$6=75, $B20-V$6=1, $B20-V$6&lt;0),"",ROUND(($B20-V$6)*'점수 계산기'!$C$21+V$6*'점수 계산기'!$C$23+'점수 계산기'!$C$25,0))</f>
        <v/>
      </c>
      <c r="W20" s="271" t="str">
        <f>IF(OR($B20-W$6&gt;76, $B20-W$6=75, $B20-W$6=1, $B20-W$6&lt;0),"",ROUND(($B20-W$6)*'점수 계산기'!$C$21+W$6*'점수 계산기'!$C$23+'점수 계산기'!$C$25,0))</f>
        <v/>
      </c>
      <c r="X20" s="271" t="str">
        <f>IF(OR($B20-X$6&gt;76, $B20-X$6=75, $B20-X$6=1, $B20-X$6&lt;0),"",ROUND(($B20-X$6)*'점수 계산기'!$C$21+X$6*'점수 계산기'!$C$23+'점수 계산기'!$C$25,0))</f>
        <v/>
      </c>
      <c r="Y20" s="272" t="str">
        <f>IF(OR($B20-Y$6&gt;76, $B20-Y$6=75, $B20-Y$6=1, $B20-Y$6&lt;0),"",ROUND(($B20-Y$6)*'점수 계산기'!$C$21+Y$6*'점수 계산기'!$C$23+'점수 계산기'!$C$25,0))</f>
        <v/>
      </c>
      <c r="Z20" s="208"/>
      <c r="AA20" s="208"/>
    </row>
    <row r="21" spans="1:27" s="216" customFormat="1" ht="21" customHeight="1" x14ac:dyDescent="0.45">
      <c r="A21" s="208"/>
      <c r="B21" s="270">
        <v>86</v>
      </c>
      <c r="C21" s="271">
        <f>IF(OR($B21-C$6&gt;76, $B21-C$6=75, $B21-C$6=1, $B21-C$6&lt;0),"",ROUND(($B21-C$6)*'점수 계산기'!$C$21+C$6*'점수 계산기'!$C$23+'점수 계산기'!$C$25,0))</f>
        <v>135</v>
      </c>
      <c r="D21" s="271">
        <f>IF(OR($B21-D$6&gt;76, $B21-D$6=75, $B21-D$6=1, $B21-D$6&lt;0),"",ROUND(($B21-D$6)*'점수 계산기'!$C$21+D$6*'점수 계산기'!$C$23+'점수 계산기'!$C$25,0))</f>
        <v>135</v>
      </c>
      <c r="E21" s="271">
        <f>IF(OR($B21-E$6&gt;76, $B21-E$6=75, $B21-E$6=1, $B21-E$6&lt;0),"",ROUND(($B21-E$6)*'점수 계산기'!$C$21+E$6*'점수 계산기'!$C$23+'점수 계산기'!$C$25,0))</f>
        <v>135</v>
      </c>
      <c r="F21" s="271">
        <f>IF(OR($B21-F$6&gt;76, $B21-F$6=75, $B21-F$6=1, $B21-F$6&lt;0),"",ROUND(($B21-F$6)*'점수 계산기'!$C$21+F$6*'점수 계산기'!$C$23+'점수 계산기'!$C$25,0))</f>
        <v>136</v>
      </c>
      <c r="G21" s="271">
        <f>IF(OR($B21-G$6&gt;76, $B21-G$6=75, $B21-G$6=1, $B21-G$6&lt;0),"",ROUND(($B21-G$6)*'점수 계산기'!$C$21+G$6*'점수 계산기'!$C$23+'점수 계산기'!$C$25,0))</f>
        <v>136</v>
      </c>
      <c r="H21" s="271">
        <f>IF(OR($B21-H$6&gt;76, $B21-H$6=75, $B21-H$6=1, $B21-H$6&lt;0),"",ROUND(($B21-H$6)*'점수 계산기'!$C$21+H$6*'점수 계산기'!$C$23+'점수 계산기'!$C$25,0))</f>
        <v>136</v>
      </c>
      <c r="I21" s="271">
        <f>IF(OR($B21-I$6&gt;76, $B21-I$6=75, $B21-I$6=1, $B21-I$6&lt;0),"",ROUND(($B21-I$6)*'점수 계산기'!$C$21+I$6*'점수 계산기'!$C$23+'점수 계산기'!$C$25,0))</f>
        <v>136</v>
      </c>
      <c r="J21" s="271">
        <f>IF(OR($B21-J$6&gt;76, $B21-J$6=75, $B21-J$6=1, $B21-J$6&lt;0),"",ROUND(($B21-J$6)*'점수 계산기'!$C$21+J$6*'점수 계산기'!$C$23+'점수 계산기'!$C$25,0))</f>
        <v>136</v>
      </c>
      <c r="K21" s="271">
        <f>IF(OR($B21-K$6&gt;76, $B21-K$6=75, $B21-K$6=1, $B21-K$6&lt;0),"",ROUND(($B21-K$6)*'점수 계산기'!$C$21+K$6*'점수 계산기'!$C$23+'점수 계산기'!$C$25,0))</f>
        <v>136</v>
      </c>
      <c r="L21" s="271">
        <f>IF(OR($B21-L$6&gt;76, $B21-L$6=75, $B21-L$6=1, $B21-L$6&lt;0),"",ROUND(($B21-L$6)*'점수 계산기'!$C$21+L$6*'점수 계산기'!$C$23+'점수 계산기'!$C$25,0))</f>
        <v>137</v>
      </c>
      <c r="M21" s="271">
        <f>IF(OR($B21-M$6&gt;76, $B21-M$6=75, $B21-M$6=1, $B21-M$6&lt;0),"",ROUND(($B21-M$6)*'점수 계산기'!$C$21+M$6*'점수 계산기'!$C$23+'점수 계산기'!$C$25,0))</f>
        <v>137</v>
      </c>
      <c r="N21" s="271">
        <f>IF(OR($B21-N$6&gt;76, $B21-N$6=75, $B21-N$6=1, $B21-N$6&lt;0),"",ROUND(($B21-N$6)*'점수 계산기'!$C$21+N$6*'점수 계산기'!$C$23+'점수 계산기'!$C$25,0))</f>
        <v>137</v>
      </c>
      <c r="O21" s="271" t="str">
        <f>IF(OR($B21-O$6&gt;76, $B21-O$6=75, $B21-O$6=1, $B21-O$6&lt;0),"",ROUND(($B21-O$6)*'점수 계산기'!$C$21+O$6*'점수 계산기'!$C$23+'점수 계산기'!$C$25,0))</f>
        <v/>
      </c>
      <c r="P21" s="271">
        <f>IF(OR($B21-P$6&gt;76, $B21-P$6=75, $B21-P$6=1, $B21-P$6&lt;0),"",ROUND(($B21-P$6)*'점수 계산기'!$C$21+P$6*'점수 계산기'!$C$23+'점수 계산기'!$C$25,0))</f>
        <v>137</v>
      </c>
      <c r="Q21" s="271" t="str">
        <f>IF(OR($B21-Q$6&gt;76, $B21-Q$6=75, $B21-Q$6=1, $B21-Q$6&lt;0),"",ROUND(($B21-Q$6)*'점수 계산기'!$C$21+Q$6*'점수 계산기'!$C$23+'점수 계산기'!$C$25,0))</f>
        <v/>
      </c>
      <c r="R21" s="271" t="str">
        <f>IF(OR($B21-R$6&gt;76, $B21-R$6=75, $B21-R$6=1, $B21-R$6&lt;0),"",ROUND(($B21-R$6)*'점수 계산기'!$C$21+R$6*'점수 계산기'!$C$23+'점수 계산기'!$C$25,0))</f>
        <v/>
      </c>
      <c r="S21" s="271" t="str">
        <f>IF(OR($B21-S$6&gt;76, $B21-S$6=75, $B21-S$6=1, $B21-S$6&lt;0),"",ROUND(($B21-S$6)*'점수 계산기'!$C$21+S$6*'점수 계산기'!$C$23+'점수 계산기'!$C$25,0))</f>
        <v/>
      </c>
      <c r="T21" s="271" t="str">
        <f>IF(OR($B21-T$6&gt;76, $B21-T$6=75, $B21-T$6=1, $B21-T$6&lt;0),"",ROUND(($B21-T$6)*'점수 계산기'!$C$21+T$6*'점수 계산기'!$C$23+'점수 계산기'!$C$25,0))</f>
        <v/>
      </c>
      <c r="U21" s="271" t="str">
        <f>IF(OR($B21-U$6&gt;76, $B21-U$6=75, $B21-U$6=1, $B21-U$6&lt;0),"",ROUND(($B21-U$6)*'점수 계산기'!$C$21+U$6*'점수 계산기'!$C$23+'점수 계산기'!$C$25,0))</f>
        <v/>
      </c>
      <c r="V21" s="271" t="str">
        <f>IF(OR($B21-V$6&gt;76, $B21-V$6=75, $B21-V$6=1, $B21-V$6&lt;0),"",ROUND(($B21-V$6)*'점수 계산기'!$C$21+V$6*'점수 계산기'!$C$23+'점수 계산기'!$C$25,0))</f>
        <v/>
      </c>
      <c r="W21" s="271" t="str">
        <f>IF(OR($B21-W$6&gt;76, $B21-W$6=75, $B21-W$6=1, $B21-W$6&lt;0),"",ROUND(($B21-W$6)*'점수 계산기'!$C$21+W$6*'점수 계산기'!$C$23+'점수 계산기'!$C$25,0))</f>
        <v/>
      </c>
      <c r="X21" s="271" t="str">
        <f>IF(OR($B21-X$6&gt;76, $B21-X$6=75, $B21-X$6=1, $B21-X$6&lt;0),"",ROUND(($B21-X$6)*'점수 계산기'!$C$21+X$6*'점수 계산기'!$C$23+'점수 계산기'!$C$25,0))</f>
        <v/>
      </c>
      <c r="Y21" s="272" t="str">
        <f>IF(OR($B21-Y$6&gt;76, $B21-Y$6=75, $B21-Y$6=1, $B21-Y$6&lt;0),"",ROUND(($B21-Y$6)*'점수 계산기'!$C$21+Y$6*'점수 계산기'!$C$23+'점수 계산기'!$C$25,0))</f>
        <v/>
      </c>
      <c r="Z21" s="208"/>
      <c r="AA21" s="208"/>
    </row>
    <row r="22" spans="1:27" s="216" customFormat="1" ht="21" customHeight="1" x14ac:dyDescent="0.45">
      <c r="A22" s="208"/>
      <c r="B22" s="270">
        <v>85</v>
      </c>
      <c r="C22" s="271">
        <f>IF(OR($B22-C$6&gt;76, $B22-C$6=75, $B22-C$6=1, $B22-C$6&lt;0),"",ROUND(($B22-C$6)*'점수 계산기'!$C$21+C$6*'점수 계산기'!$C$23+'점수 계산기'!$C$25,0))</f>
        <v>134</v>
      </c>
      <c r="D22" s="271">
        <f>IF(OR($B22-D$6&gt;76, $B22-D$6=75, $B22-D$6=1, $B22-D$6&lt;0),"",ROUND(($B22-D$6)*'점수 계산기'!$C$21+D$6*'점수 계산기'!$C$23+'점수 계산기'!$C$25,0))</f>
        <v>134</v>
      </c>
      <c r="E22" s="271">
        <f>IF(OR($B22-E$6&gt;76, $B22-E$6=75, $B22-E$6=1, $B22-E$6&lt;0),"",ROUND(($B22-E$6)*'점수 계산기'!$C$21+E$6*'점수 계산기'!$C$23+'점수 계산기'!$C$25,0))</f>
        <v>134</v>
      </c>
      <c r="F22" s="271">
        <f>IF(OR($B22-F$6&gt;76, $B22-F$6=75, $B22-F$6=1, $B22-F$6&lt;0),"",ROUND(($B22-F$6)*'점수 계산기'!$C$21+F$6*'점수 계산기'!$C$23+'점수 계산기'!$C$25,0))</f>
        <v>135</v>
      </c>
      <c r="G22" s="271">
        <f>IF(OR($B22-G$6&gt;76, $B22-G$6=75, $B22-G$6=1, $B22-G$6&lt;0),"",ROUND(($B22-G$6)*'점수 계산기'!$C$21+G$6*'점수 계산기'!$C$23+'점수 계산기'!$C$25,0))</f>
        <v>135</v>
      </c>
      <c r="H22" s="271">
        <f>IF(OR($B22-H$6&gt;76, $B22-H$6=75, $B22-H$6=1, $B22-H$6&lt;0),"",ROUND(($B22-H$6)*'점수 계산기'!$C$21+H$6*'점수 계산기'!$C$23+'점수 계산기'!$C$25,0))</f>
        <v>135</v>
      </c>
      <c r="I22" s="271">
        <f>IF(OR($B22-I$6&gt;76, $B22-I$6=75, $B22-I$6=1, $B22-I$6&lt;0),"",ROUND(($B22-I$6)*'점수 계산기'!$C$21+I$6*'점수 계산기'!$C$23+'점수 계산기'!$C$25,0))</f>
        <v>135</v>
      </c>
      <c r="J22" s="271">
        <f>IF(OR($B22-J$6&gt;76, $B22-J$6=75, $B22-J$6=1, $B22-J$6&lt;0),"",ROUND(($B22-J$6)*'점수 계산기'!$C$21+J$6*'점수 계산기'!$C$23+'점수 계산기'!$C$25,0))</f>
        <v>135</v>
      </c>
      <c r="K22" s="271">
        <f>IF(OR($B22-K$6&gt;76, $B22-K$6=75, $B22-K$6=1, $B22-K$6&lt;0),"",ROUND(($B22-K$6)*'점수 계산기'!$C$21+K$6*'점수 계산기'!$C$23+'점수 계산기'!$C$25,0))</f>
        <v>135</v>
      </c>
      <c r="L22" s="271">
        <f>IF(OR($B22-L$6&gt;76, $B22-L$6=75, $B22-L$6=1, $B22-L$6&lt;0),"",ROUND(($B22-L$6)*'점수 계산기'!$C$21+L$6*'점수 계산기'!$C$23+'점수 계산기'!$C$25,0))</f>
        <v>136</v>
      </c>
      <c r="M22" s="271">
        <f>IF(OR($B22-M$6&gt;76, $B22-M$6=75, $B22-M$6=1, $B22-M$6&lt;0),"",ROUND(($B22-M$6)*'점수 계산기'!$C$21+M$6*'점수 계산기'!$C$23+'점수 계산기'!$C$25,0))</f>
        <v>136</v>
      </c>
      <c r="N22" s="271">
        <f>IF(OR($B22-N$6&gt;76, $B22-N$6=75, $B22-N$6=1, $B22-N$6&lt;0),"",ROUND(($B22-N$6)*'점수 계산기'!$C$21+N$6*'점수 계산기'!$C$23+'점수 계산기'!$C$25,0))</f>
        <v>136</v>
      </c>
      <c r="O22" s="271">
        <f>IF(OR($B22-O$6&gt;76, $B22-O$6=75, $B22-O$6=1, $B22-O$6&lt;0),"",ROUND(($B22-O$6)*'점수 계산기'!$C$21+O$6*'점수 계산기'!$C$23+'점수 계산기'!$C$25,0))</f>
        <v>136</v>
      </c>
      <c r="P22" s="271" t="str">
        <f>IF(OR($B22-P$6&gt;76, $B22-P$6=75, $B22-P$6=1, $B22-P$6&lt;0),"",ROUND(($B22-P$6)*'점수 계산기'!$C$21+P$6*'점수 계산기'!$C$23+'점수 계산기'!$C$25,0))</f>
        <v/>
      </c>
      <c r="Q22" s="271">
        <f>IF(OR($B22-Q$6&gt;76, $B22-Q$6=75, $B22-Q$6=1, $B22-Q$6&lt;0),"",ROUND(($B22-Q$6)*'점수 계산기'!$C$21+Q$6*'점수 계산기'!$C$23+'점수 계산기'!$C$25,0))</f>
        <v>136</v>
      </c>
      <c r="R22" s="271" t="str">
        <f>IF(OR($B22-R$6&gt;76, $B22-R$6=75, $B22-R$6=1, $B22-R$6&lt;0),"",ROUND(($B22-R$6)*'점수 계산기'!$C$21+R$6*'점수 계산기'!$C$23+'점수 계산기'!$C$25,0))</f>
        <v/>
      </c>
      <c r="S22" s="271" t="str">
        <f>IF(OR($B22-S$6&gt;76, $B22-S$6=75, $B22-S$6=1, $B22-S$6&lt;0),"",ROUND(($B22-S$6)*'점수 계산기'!$C$21+S$6*'점수 계산기'!$C$23+'점수 계산기'!$C$25,0))</f>
        <v/>
      </c>
      <c r="T22" s="271" t="str">
        <f>IF(OR($B22-T$6&gt;76, $B22-T$6=75, $B22-T$6=1, $B22-T$6&lt;0),"",ROUND(($B22-T$6)*'점수 계산기'!$C$21+T$6*'점수 계산기'!$C$23+'점수 계산기'!$C$25,0))</f>
        <v/>
      </c>
      <c r="U22" s="271" t="str">
        <f>IF(OR($B22-U$6&gt;76, $B22-U$6=75, $B22-U$6=1, $B22-U$6&lt;0),"",ROUND(($B22-U$6)*'점수 계산기'!$C$21+U$6*'점수 계산기'!$C$23+'점수 계산기'!$C$25,0))</f>
        <v/>
      </c>
      <c r="V22" s="271" t="str">
        <f>IF(OR($B22-V$6&gt;76, $B22-V$6=75, $B22-V$6=1, $B22-V$6&lt;0),"",ROUND(($B22-V$6)*'점수 계산기'!$C$21+V$6*'점수 계산기'!$C$23+'점수 계산기'!$C$25,0))</f>
        <v/>
      </c>
      <c r="W22" s="271" t="str">
        <f>IF(OR($B22-W$6&gt;76, $B22-W$6=75, $B22-W$6=1, $B22-W$6&lt;0),"",ROUND(($B22-W$6)*'점수 계산기'!$C$21+W$6*'점수 계산기'!$C$23+'점수 계산기'!$C$25,0))</f>
        <v/>
      </c>
      <c r="X22" s="271" t="str">
        <f>IF(OR($B22-X$6&gt;76, $B22-X$6=75, $B22-X$6=1, $B22-X$6&lt;0),"",ROUND(($B22-X$6)*'점수 계산기'!$C$21+X$6*'점수 계산기'!$C$23+'점수 계산기'!$C$25,0))</f>
        <v/>
      </c>
      <c r="Y22" s="272" t="str">
        <f>IF(OR($B22-Y$6&gt;76, $B22-Y$6=75, $B22-Y$6=1, $B22-Y$6&lt;0),"",ROUND(($B22-Y$6)*'점수 계산기'!$C$21+Y$6*'점수 계산기'!$C$23+'점수 계산기'!$C$25,0))</f>
        <v/>
      </c>
      <c r="Z22" s="208"/>
      <c r="AA22" s="208"/>
    </row>
    <row r="23" spans="1:27" s="216" customFormat="1" ht="21" customHeight="1" x14ac:dyDescent="0.45">
      <c r="A23" s="208"/>
      <c r="B23" s="273">
        <v>84</v>
      </c>
      <c r="C23" s="274">
        <f>IF(OR($B23-C$6&gt;76, $B23-C$6=75, $B23-C$6=1, $B23-C$6&lt;0),"",ROUND(($B23-C$6)*'점수 계산기'!$C$21+C$6*'점수 계산기'!$C$23+'점수 계산기'!$C$25,0))</f>
        <v>133</v>
      </c>
      <c r="D23" s="274">
        <f>IF(OR($B23-D$6&gt;76, $B23-D$6=75, $B23-D$6=1, $B23-D$6&lt;0),"",ROUND(($B23-D$6)*'점수 계산기'!$C$21+D$6*'점수 계산기'!$C$23+'점수 계산기'!$C$25,0))</f>
        <v>133</v>
      </c>
      <c r="E23" s="274">
        <f>IF(OR($B23-E$6&gt;76, $B23-E$6=75, $B23-E$6=1, $B23-E$6&lt;0),"",ROUND(($B23-E$6)*'점수 계산기'!$C$21+E$6*'점수 계산기'!$C$23+'점수 계산기'!$C$25,0))</f>
        <v>133</v>
      </c>
      <c r="F23" s="274">
        <f>IF(OR($B23-F$6&gt;76, $B23-F$6=75, $B23-F$6=1, $B23-F$6&lt;0),"",ROUND(($B23-F$6)*'점수 계산기'!$C$21+F$6*'점수 계산기'!$C$23+'점수 계산기'!$C$25,0))</f>
        <v>133</v>
      </c>
      <c r="G23" s="274">
        <f>IF(OR($B23-G$6&gt;76, $B23-G$6=75, $B23-G$6=1, $B23-G$6&lt;0),"",ROUND(($B23-G$6)*'점수 계산기'!$C$21+G$6*'점수 계산기'!$C$23+'점수 계산기'!$C$25,0))</f>
        <v>134</v>
      </c>
      <c r="H23" s="274">
        <f>IF(OR($B23-H$6&gt;76, $B23-H$6=75, $B23-H$6=1, $B23-H$6&lt;0),"",ROUND(($B23-H$6)*'점수 계산기'!$C$21+H$6*'점수 계산기'!$C$23+'점수 계산기'!$C$25,0))</f>
        <v>134</v>
      </c>
      <c r="I23" s="274">
        <f>IF(OR($B23-I$6&gt;76, $B23-I$6=75, $B23-I$6=1, $B23-I$6&lt;0),"",ROUND(($B23-I$6)*'점수 계산기'!$C$21+I$6*'점수 계산기'!$C$23+'점수 계산기'!$C$25,0))</f>
        <v>134</v>
      </c>
      <c r="J23" s="274">
        <f>IF(OR($B23-J$6&gt;76, $B23-J$6=75, $B23-J$6=1, $B23-J$6&lt;0),"",ROUND(($B23-J$6)*'점수 계산기'!$C$21+J$6*'점수 계산기'!$C$23+'점수 계산기'!$C$25,0))</f>
        <v>134</v>
      </c>
      <c r="K23" s="274">
        <f>IF(OR($B23-K$6&gt;76, $B23-K$6=75, $B23-K$6=1, $B23-K$6&lt;0),"",ROUND(($B23-K$6)*'점수 계산기'!$C$21+K$6*'점수 계산기'!$C$23+'점수 계산기'!$C$25,0))</f>
        <v>134</v>
      </c>
      <c r="L23" s="274">
        <f>IF(OR($B23-L$6&gt;76, $B23-L$6=75, $B23-L$6=1, $B23-L$6&lt;0),"",ROUND(($B23-L$6)*'점수 계산기'!$C$21+L$6*'점수 계산기'!$C$23+'점수 계산기'!$C$25,0))</f>
        <v>135</v>
      </c>
      <c r="M23" s="274">
        <f>IF(OR($B23-M$6&gt;76, $B23-M$6=75, $B23-M$6=1, $B23-M$6&lt;0),"",ROUND(($B23-M$6)*'점수 계산기'!$C$21+M$6*'점수 계산기'!$C$23+'점수 계산기'!$C$25,0))</f>
        <v>135</v>
      </c>
      <c r="N23" s="274">
        <f>IF(OR($B23-N$6&gt;76, $B23-N$6=75, $B23-N$6=1, $B23-N$6&lt;0),"",ROUND(($B23-N$6)*'점수 계산기'!$C$21+N$6*'점수 계산기'!$C$23+'점수 계산기'!$C$25,0))</f>
        <v>135</v>
      </c>
      <c r="O23" s="274">
        <f>IF(OR($B23-O$6&gt;76, $B23-O$6=75, $B23-O$6=1, $B23-O$6&lt;0),"",ROUND(($B23-O$6)*'점수 계산기'!$C$21+O$6*'점수 계산기'!$C$23+'점수 계산기'!$C$25,0))</f>
        <v>135</v>
      </c>
      <c r="P23" s="274">
        <f>IF(OR($B23-P$6&gt;76, $B23-P$6=75, $B23-P$6=1, $B23-P$6&lt;0),"",ROUND(($B23-P$6)*'점수 계산기'!$C$21+P$6*'점수 계산기'!$C$23+'점수 계산기'!$C$25,0))</f>
        <v>135</v>
      </c>
      <c r="Q23" s="274" t="str">
        <f>IF(OR($B23-Q$6&gt;76, $B23-Q$6=75, $B23-Q$6=1, $B23-Q$6&lt;0),"",ROUND(($B23-Q$6)*'점수 계산기'!$C$21+Q$6*'점수 계산기'!$C$23+'점수 계산기'!$C$25,0))</f>
        <v/>
      </c>
      <c r="R23" s="274">
        <f>IF(OR($B23-R$6&gt;76, $B23-R$6=75, $B23-R$6=1, $B23-R$6&lt;0),"",ROUND(($B23-R$6)*'점수 계산기'!$C$21+R$6*'점수 계산기'!$C$23+'점수 계산기'!$C$25,0))</f>
        <v>136</v>
      </c>
      <c r="S23" s="274" t="str">
        <f>IF(OR($B23-S$6&gt;76, $B23-S$6=75, $B23-S$6=1, $B23-S$6&lt;0),"",ROUND(($B23-S$6)*'점수 계산기'!$C$21+S$6*'점수 계산기'!$C$23+'점수 계산기'!$C$25,0))</f>
        <v/>
      </c>
      <c r="T23" s="274" t="str">
        <f>IF(OR($B23-T$6&gt;76, $B23-T$6=75, $B23-T$6=1, $B23-T$6&lt;0),"",ROUND(($B23-T$6)*'점수 계산기'!$C$21+T$6*'점수 계산기'!$C$23+'점수 계산기'!$C$25,0))</f>
        <v/>
      </c>
      <c r="U23" s="274" t="str">
        <f>IF(OR($B23-U$6&gt;76, $B23-U$6=75, $B23-U$6=1, $B23-U$6&lt;0),"",ROUND(($B23-U$6)*'점수 계산기'!$C$21+U$6*'점수 계산기'!$C$23+'점수 계산기'!$C$25,0))</f>
        <v/>
      </c>
      <c r="V23" s="274" t="str">
        <f>IF(OR($B23-V$6&gt;76, $B23-V$6=75, $B23-V$6=1, $B23-V$6&lt;0),"",ROUND(($B23-V$6)*'점수 계산기'!$C$21+V$6*'점수 계산기'!$C$23+'점수 계산기'!$C$25,0))</f>
        <v/>
      </c>
      <c r="W23" s="274" t="str">
        <f>IF(OR($B23-W$6&gt;76, $B23-W$6=75, $B23-W$6=1, $B23-W$6&lt;0),"",ROUND(($B23-W$6)*'점수 계산기'!$C$21+W$6*'점수 계산기'!$C$23+'점수 계산기'!$C$25,0))</f>
        <v/>
      </c>
      <c r="X23" s="274" t="str">
        <f>IF(OR($B23-X$6&gt;76, $B23-X$6=75, $B23-X$6=1, $B23-X$6&lt;0),"",ROUND(($B23-X$6)*'점수 계산기'!$C$21+X$6*'점수 계산기'!$C$23+'점수 계산기'!$C$25,0))</f>
        <v/>
      </c>
      <c r="Y23" s="275" t="str">
        <f>IF(OR($B23-Y$6&gt;76, $B23-Y$6=75, $B23-Y$6=1, $B23-Y$6&lt;0),"",ROUND(($B23-Y$6)*'점수 계산기'!$C$21+Y$6*'점수 계산기'!$C$23+'점수 계산기'!$C$25,0))</f>
        <v/>
      </c>
      <c r="Z23" s="208"/>
      <c r="AA23" s="208"/>
    </row>
    <row r="24" spans="1:27" s="216" customFormat="1" ht="21" customHeight="1" x14ac:dyDescent="0.45">
      <c r="A24" s="208"/>
      <c r="B24" s="273">
        <v>83</v>
      </c>
      <c r="C24" s="274">
        <f>IF(OR($B24-C$6&gt;76, $B24-C$6=75, $B24-C$6=1, $B24-C$6&lt;0),"",ROUND(($B24-C$6)*'점수 계산기'!$C$21+C$6*'점수 계산기'!$C$23+'점수 계산기'!$C$25,0))</f>
        <v>132</v>
      </c>
      <c r="D24" s="274">
        <f>IF(OR($B24-D$6&gt;76, $B24-D$6=75, $B24-D$6=1, $B24-D$6&lt;0),"",ROUND(($B24-D$6)*'점수 계산기'!$C$21+D$6*'점수 계산기'!$C$23+'점수 계산기'!$C$25,0))</f>
        <v>132</v>
      </c>
      <c r="E24" s="274">
        <f>IF(OR($B24-E$6&gt;76, $B24-E$6=75, $B24-E$6=1, $B24-E$6&lt;0),"",ROUND(($B24-E$6)*'점수 계산기'!$C$21+E$6*'점수 계산기'!$C$23+'점수 계산기'!$C$25,0))</f>
        <v>132</v>
      </c>
      <c r="F24" s="274">
        <f>IF(OR($B24-F$6&gt;76, $B24-F$6=75, $B24-F$6=1, $B24-F$6&lt;0),"",ROUND(($B24-F$6)*'점수 계산기'!$C$21+F$6*'점수 계산기'!$C$23+'점수 계산기'!$C$25,0))</f>
        <v>132</v>
      </c>
      <c r="G24" s="274">
        <f>IF(OR($B24-G$6&gt;76, $B24-G$6=75, $B24-G$6=1, $B24-G$6&lt;0),"",ROUND(($B24-G$6)*'점수 계산기'!$C$21+G$6*'점수 계산기'!$C$23+'점수 계산기'!$C$25,0))</f>
        <v>133</v>
      </c>
      <c r="H24" s="274">
        <f>IF(OR($B24-H$6&gt;76, $B24-H$6=75, $B24-H$6=1, $B24-H$6&lt;0),"",ROUND(($B24-H$6)*'점수 계산기'!$C$21+H$6*'점수 계산기'!$C$23+'점수 계산기'!$C$25,0))</f>
        <v>133</v>
      </c>
      <c r="I24" s="274">
        <f>IF(OR($B24-I$6&gt;76, $B24-I$6=75, $B24-I$6=1, $B24-I$6&lt;0),"",ROUND(($B24-I$6)*'점수 계산기'!$C$21+I$6*'점수 계산기'!$C$23+'점수 계산기'!$C$25,0))</f>
        <v>133</v>
      </c>
      <c r="J24" s="274">
        <f>IF(OR($B24-J$6&gt;76, $B24-J$6=75, $B24-J$6=1, $B24-J$6&lt;0),"",ROUND(($B24-J$6)*'점수 계산기'!$C$21+J$6*'점수 계산기'!$C$23+'점수 계산기'!$C$25,0))</f>
        <v>133</v>
      </c>
      <c r="K24" s="274">
        <f>IF(OR($B24-K$6&gt;76, $B24-K$6=75, $B24-K$6=1, $B24-K$6&lt;0),"",ROUND(($B24-K$6)*'점수 계산기'!$C$21+K$6*'점수 계산기'!$C$23+'점수 계산기'!$C$25,0))</f>
        <v>133</v>
      </c>
      <c r="L24" s="274">
        <f>IF(OR($B24-L$6&gt;76, $B24-L$6=75, $B24-L$6=1, $B24-L$6&lt;0),"",ROUND(($B24-L$6)*'점수 계산기'!$C$21+L$6*'점수 계산기'!$C$23+'점수 계산기'!$C$25,0))</f>
        <v>134</v>
      </c>
      <c r="M24" s="274">
        <f>IF(OR($B24-M$6&gt;76, $B24-M$6=75, $B24-M$6=1, $B24-M$6&lt;0),"",ROUND(($B24-M$6)*'점수 계산기'!$C$21+M$6*'점수 계산기'!$C$23+'점수 계산기'!$C$25,0))</f>
        <v>134</v>
      </c>
      <c r="N24" s="274">
        <f>IF(OR($B24-N$6&gt;76, $B24-N$6=75, $B24-N$6=1, $B24-N$6&lt;0),"",ROUND(($B24-N$6)*'점수 계산기'!$C$21+N$6*'점수 계산기'!$C$23+'점수 계산기'!$C$25,0))</f>
        <v>134</v>
      </c>
      <c r="O24" s="274">
        <f>IF(OR($B24-O$6&gt;76, $B24-O$6=75, $B24-O$6=1, $B24-O$6&lt;0),"",ROUND(($B24-O$6)*'점수 계산기'!$C$21+O$6*'점수 계산기'!$C$23+'점수 계산기'!$C$25,0))</f>
        <v>134</v>
      </c>
      <c r="P24" s="274">
        <f>IF(OR($B24-P$6&gt;76, $B24-P$6=75, $B24-P$6=1, $B24-P$6&lt;0),"",ROUND(($B24-P$6)*'점수 계산기'!$C$21+P$6*'점수 계산기'!$C$23+'점수 계산기'!$C$25,0))</f>
        <v>134</v>
      </c>
      <c r="Q24" s="274">
        <f>IF(OR($B24-Q$6&gt;76, $B24-Q$6=75, $B24-Q$6=1, $B24-Q$6&lt;0),"",ROUND(($B24-Q$6)*'점수 계산기'!$C$21+Q$6*'점수 계산기'!$C$23+'점수 계산기'!$C$25,0))</f>
        <v>134</v>
      </c>
      <c r="R24" s="274" t="str">
        <f>IF(OR($B24-R$6&gt;76, $B24-R$6=75, $B24-R$6=1, $B24-R$6&lt;0),"",ROUND(($B24-R$6)*'점수 계산기'!$C$21+R$6*'점수 계산기'!$C$23+'점수 계산기'!$C$25,0))</f>
        <v/>
      </c>
      <c r="S24" s="274">
        <f>IF(OR($B24-S$6&gt;76, $B24-S$6=75, $B24-S$6=1, $B24-S$6&lt;0),"",ROUND(($B24-S$6)*'점수 계산기'!$C$21+S$6*'점수 계산기'!$C$23+'점수 계산기'!$C$25,0))</f>
        <v>135</v>
      </c>
      <c r="T24" s="274" t="str">
        <f>IF(OR($B24-T$6&gt;76, $B24-T$6=75, $B24-T$6=1, $B24-T$6&lt;0),"",ROUND(($B24-T$6)*'점수 계산기'!$C$21+T$6*'점수 계산기'!$C$23+'점수 계산기'!$C$25,0))</f>
        <v/>
      </c>
      <c r="U24" s="274" t="str">
        <f>IF(OR($B24-U$6&gt;76, $B24-U$6=75, $B24-U$6=1, $B24-U$6&lt;0),"",ROUND(($B24-U$6)*'점수 계산기'!$C$21+U$6*'점수 계산기'!$C$23+'점수 계산기'!$C$25,0))</f>
        <v/>
      </c>
      <c r="V24" s="274" t="str">
        <f>IF(OR($B24-V$6&gt;76, $B24-V$6=75, $B24-V$6=1, $B24-V$6&lt;0),"",ROUND(($B24-V$6)*'점수 계산기'!$C$21+V$6*'점수 계산기'!$C$23+'점수 계산기'!$C$25,0))</f>
        <v/>
      </c>
      <c r="W24" s="274" t="str">
        <f>IF(OR($B24-W$6&gt;76, $B24-W$6=75, $B24-W$6=1, $B24-W$6&lt;0),"",ROUND(($B24-W$6)*'점수 계산기'!$C$21+W$6*'점수 계산기'!$C$23+'점수 계산기'!$C$25,0))</f>
        <v/>
      </c>
      <c r="X24" s="274" t="str">
        <f>IF(OR($B24-X$6&gt;76, $B24-X$6=75, $B24-X$6=1, $B24-X$6&lt;0),"",ROUND(($B24-X$6)*'점수 계산기'!$C$21+X$6*'점수 계산기'!$C$23+'점수 계산기'!$C$25,0))</f>
        <v/>
      </c>
      <c r="Y24" s="275" t="str">
        <f>IF(OR($B24-Y$6&gt;76, $B24-Y$6=75, $B24-Y$6=1, $B24-Y$6&lt;0),"",ROUND(($B24-Y$6)*'점수 계산기'!$C$21+Y$6*'점수 계산기'!$C$23+'점수 계산기'!$C$25,0))</f>
        <v/>
      </c>
      <c r="Z24" s="208"/>
      <c r="AA24" s="208"/>
    </row>
    <row r="25" spans="1:27" s="216" customFormat="1" ht="21" customHeight="1" x14ac:dyDescent="0.45">
      <c r="A25" s="208"/>
      <c r="B25" s="273">
        <v>82</v>
      </c>
      <c r="C25" s="274">
        <f>IF(OR($B25-C$6&gt;76, $B25-C$6=75, $B25-C$6=1, $B25-C$6&lt;0),"",ROUND(($B25-C$6)*'점수 계산기'!$C$21+C$6*'점수 계산기'!$C$23+'점수 계산기'!$C$25,0))</f>
        <v>131</v>
      </c>
      <c r="D25" s="274">
        <f>IF(OR($B25-D$6&gt;76, $B25-D$6=75, $B25-D$6=1, $B25-D$6&lt;0),"",ROUND(($B25-D$6)*'점수 계산기'!$C$21+D$6*'점수 계산기'!$C$23+'점수 계산기'!$C$25,0))</f>
        <v>131</v>
      </c>
      <c r="E25" s="274">
        <f>IF(OR($B25-E$6&gt;76, $B25-E$6=75, $B25-E$6=1, $B25-E$6&lt;0),"",ROUND(($B25-E$6)*'점수 계산기'!$C$21+E$6*'점수 계산기'!$C$23+'점수 계산기'!$C$25,0))</f>
        <v>131</v>
      </c>
      <c r="F25" s="274">
        <f>IF(OR($B25-F$6&gt;76, $B25-F$6=75, $B25-F$6=1, $B25-F$6&lt;0),"",ROUND(($B25-F$6)*'점수 계산기'!$C$21+F$6*'점수 계산기'!$C$23+'점수 계산기'!$C$25,0))</f>
        <v>131</v>
      </c>
      <c r="G25" s="274">
        <f>IF(OR($B25-G$6&gt;76, $B25-G$6=75, $B25-G$6=1, $B25-G$6&lt;0),"",ROUND(($B25-G$6)*'점수 계산기'!$C$21+G$6*'점수 계산기'!$C$23+'점수 계산기'!$C$25,0))</f>
        <v>132</v>
      </c>
      <c r="H25" s="274">
        <f>IF(OR($B25-H$6&gt;76, $B25-H$6=75, $B25-H$6=1, $B25-H$6&lt;0),"",ROUND(($B25-H$6)*'점수 계산기'!$C$21+H$6*'점수 계산기'!$C$23+'점수 계산기'!$C$25,0))</f>
        <v>132</v>
      </c>
      <c r="I25" s="274">
        <f>IF(OR($B25-I$6&gt;76, $B25-I$6=75, $B25-I$6=1, $B25-I$6&lt;0),"",ROUND(($B25-I$6)*'점수 계산기'!$C$21+I$6*'점수 계산기'!$C$23+'점수 계산기'!$C$25,0))</f>
        <v>132</v>
      </c>
      <c r="J25" s="274">
        <f>IF(OR($B25-J$6&gt;76, $B25-J$6=75, $B25-J$6=1, $B25-J$6&lt;0),"",ROUND(($B25-J$6)*'점수 계산기'!$C$21+J$6*'점수 계산기'!$C$23+'점수 계산기'!$C$25,0))</f>
        <v>132</v>
      </c>
      <c r="K25" s="274">
        <f>IF(OR($B25-K$6&gt;76, $B25-K$6=75, $B25-K$6=1, $B25-K$6&lt;0),"",ROUND(($B25-K$6)*'점수 계산기'!$C$21+K$6*'점수 계산기'!$C$23+'점수 계산기'!$C$25,0))</f>
        <v>132</v>
      </c>
      <c r="L25" s="274">
        <f>IF(OR($B25-L$6&gt;76, $B25-L$6=75, $B25-L$6=1, $B25-L$6&lt;0),"",ROUND(($B25-L$6)*'점수 계산기'!$C$21+L$6*'점수 계산기'!$C$23+'점수 계산기'!$C$25,0))</f>
        <v>132</v>
      </c>
      <c r="M25" s="274">
        <f>IF(OR($B25-M$6&gt;76, $B25-M$6=75, $B25-M$6=1, $B25-M$6&lt;0),"",ROUND(($B25-M$6)*'점수 계산기'!$C$21+M$6*'점수 계산기'!$C$23+'점수 계산기'!$C$25,0))</f>
        <v>133</v>
      </c>
      <c r="N25" s="274">
        <f>IF(OR($B25-N$6&gt;76, $B25-N$6=75, $B25-N$6=1, $B25-N$6&lt;0),"",ROUND(($B25-N$6)*'점수 계산기'!$C$21+N$6*'점수 계산기'!$C$23+'점수 계산기'!$C$25,0))</f>
        <v>133</v>
      </c>
      <c r="O25" s="274">
        <f>IF(OR($B25-O$6&gt;76, $B25-O$6=75, $B25-O$6=1, $B25-O$6&lt;0),"",ROUND(($B25-O$6)*'점수 계산기'!$C$21+O$6*'점수 계산기'!$C$23+'점수 계산기'!$C$25,0))</f>
        <v>133</v>
      </c>
      <c r="P25" s="274">
        <f>IF(OR($B25-P$6&gt;76, $B25-P$6=75, $B25-P$6=1, $B25-P$6&lt;0),"",ROUND(($B25-P$6)*'점수 계산기'!$C$21+P$6*'점수 계산기'!$C$23+'점수 계산기'!$C$25,0))</f>
        <v>133</v>
      </c>
      <c r="Q25" s="274">
        <f>IF(OR($B25-Q$6&gt;76, $B25-Q$6=75, $B25-Q$6=1, $B25-Q$6&lt;0),"",ROUND(($B25-Q$6)*'점수 계산기'!$C$21+Q$6*'점수 계산기'!$C$23+'점수 계산기'!$C$25,0))</f>
        <v>133</v>
      </c>
      <c r="R25" s="274">
        <f>IF(OR($B25-R$6&gt;76, $B25-R$6=75, $B25-R$6=1, $B25-R$6&lt;0),"",ROUND(($B25-R$6)*'점수 계산기'!$C$21+R$6*'점수 계산기'!$C$23+'점수 계산기'!$C$25,0))</f>
        <v>134</v>
      </c>
      <c r="S25" s="274" t="str">
        <f>IF(OR($B25-S$6&gt;76, $B25-S$6=75, $B25-S$6=1, $B25-S$6&lt;0),"",ROUND(($B25-S$6)*'점수 계산기'!$C$21+S$6*'점수 계산기'!$C$23+'점수 계산기'!$C$25,0))</f>
        <v/>
      </c>
      <c r="T25" s="274">
        <f>IF(OR($B25-T$6&gt;76, $B25-T$6=75, $B25-T$6=1, $B25-T$6&lt;0),"",ROUND(($B25-T$6)*'점수 계산기'!$C$21+T$6*'점수 계산기'!$C$23+'점수 계산기'!$C$25,0))</f>
        <v>134</v>
      </c>
      <c r="U25" s="274" t="str">
        <f>IF(OR($B25-U$6&gt;76, $B25-U$6=75, $B25-U$6=1, $B25-U$6&lt;0),"",ROUND(($B25-U$6)*'점수 계산기'!$C$21+U$6*'점수 계산기'!$C$23+'점수 계산기'!$C$25,0))</f>
        <v/>
      </c>
      <c r="V25" s="274" t="str">
        <f>IF(OR($B25-V$6&gt;76, $B25-V$6=75, $B25-V$6=1, $B25-V$6&lt;0),"",ROUND(($B25-V$6)*'점수 계산기'!$C$21+V$6*'점수 계산기'!$C$23+'점수 계산기'!$C$25,0))</f>
        <v/>
      </c>
      <c r="W25" s="274" t="str">
        <f>IF(OR($B25-W$6&gt;76, $B25-W$6=75, $B25-W$6=1, $B25-W$6&lt;0),"",ROUND(($B25-W$6)*'점수 계산기'!$C$21+W$6*'점수 계산기'!$C$23+'점수 계산기'!$C$25,0))</f>
        <v/>
      </c>
      <c r="X25" s="274" t="str">
        <f>IF(OR($B25-X$6&gt;76, $B25-X$6=75, $B25-X$6=1, $B25-X$6&lt;0),"",ROUND(($B25-X$6)*'점수 계산기'!$C$21+X$6*'점수 계산기'!$C$23+'점수 계산기'!$C$25,0))</f>
        <v/>
      </c>
      <c r="Y25" s="275" t="str">
        <f>IF(OR($B25-Y$6&gt;76, $B25-Y$6=75, $B25-Y$6=1, $B25-Y$6&lt;0),"",ROUND(($B25-Y$6)*'점수 계산기'!$C$21+Y$6*'점수 계산기'!$C$23+'점수 계산기'!$C$25,0))</f>
        <v/>
      </c>
      <c r="Z25" s="208"/>
      <c r="AA25" s="208"/>
    </row>
    <row r="26" spans="1:27" s="216" customFormat="1" ht="21" customHeight="1" x14ac:dyDescent="0.45">
      <c r="A26" s="208"/>
      <c r="B26" s="273">
        <v>81</v>
      </c>
      <c r="C26" s="274">
        <f>IF(OR($B26-C$6&gt;76, $B26-C$6=75, $B26-C$6=1, $B26-C$6&lt;0),"",ROUND(($B26-C$6)*'점수 계산기'!$C$21+C$6*'점수 계산기'!$C$23+'점수 계산기'!$C$25,0))</f>
        <v>130</v>
      </c>
      <c r="D26" s="274">
        <f>IF(OR($B26-D$6&gt;76, $B26-D$6=75, $B26-D$6=1, $B26-D$6&lt;0),"",ROUND(($B26-D$6)*'점수 계산기'!$C$21+D$6*'점수 계산기'!$C$23+'점수 계산기'!$C$25,0))</f>
        <v>130</v>
      </c>
      <c r="E26" s="274">
        <f>IF(OR($B26-E$6&gt;76, $B26-E$6=75, $B26-E$6=1, $B26-E$6&lt;0),"",ROUND(($B26-E$6)*'점수 계산기'!$C$21+E$6*'점수 계산기'!$C$23+'점수 계산기'!$C$25,0))</f>
        <v>130</v>
      </c>
      <c r="F26" s="274">
        <f>IF(OR($B26-F$6&gt;76, $B26-F$6=75, $B26-F$6=1, $B26-F$6&lt;0),"",ROUND(($B26-F$6)*'점수 계산기'!$C$21+F$6*'점수 계산기'!$C$23+'점수 계산기'!$C$25,0))</f>
        <v>130</v>
      </c>
      <c r="G26" s="274">
        <f>IF(OR($B26-G$6&gt;76, $B26-G$6=75, $B26-G$6=1, $B26-G$6&lt;0),"",ROUND(($B26-G$6)*'점수 계산기'!$C$21+G$6*'점수 계산기'!$C$23+'점수 계산기'!$C$25,0))</f>
        <v>131</v>
      </c>
      <c r="H26" s="274">
        <f>IF(OR($B26-H$6&gt;76, $B26-H$6=75, $B26-H$6=1, $B26-H$6&lt;0),"",ROUND(($B26-H$6)*'점수 계산기'!$C$21+H$6*'점수 계산기'!$C$23+'점수 계산기'!$C$25,0))</f>
        <v>131</v>
      </c>
      <c r="I26" s="274">
        <f>IF(OR($B26-I$6&gt;76, $B26-I$6=75, $B26-I$6=1, $B26-I$6&lt;0),"",ROUND(($B26-I$6)*'점수 계산기'!$C$21+I$6*'점수 계산기'!$C$23+'점수 계산기'!$C$25,0))</f>
        <v>131</v>
      </c>
      <c r="J26" s="274">
        <f>IF(OR($B26-J$6&gt;76, $B26-J$6=75, $B26-J$6=1, $B26-J$6&lt;0),"",ROUND(($B26-J$6)*'점수 계산기'!$C$21+J$6*'점수 계산기'!$C$23+'점수 계산기'!$C$25,0))</f>
        <v>131</v>
      </c>
      <c r="K26" s="274">
        <f>IF(OR($B26-K$6&gt;76, $B26-K$6=75, $B26-K$6=1, $B26-K$6&lt;0),"",ROUND(($B26-K$6)*'점수 계산기'!$C$21+K$6*'점수 계산기'!$C$23+'점수 계산기'!$C$25,0))</f>
        <v>131</v>
      </c>
      <c r="L26" s="274">
        <f>IF(OR($B26-L$6&gt;76, $B26-L$6=75, $B26-L$6=1, $B26-L$6&lt;0),"",ROUND(($B26-L$6)*'점수 계산기'!$C$21+L$6*'점수 계산기'!$C$23+'점수 계산기'!$C$25,0))</f>
        <v>131</v>
      </c>
      <c r="M26" s="274">
        <f>IF(OR($B26-M$6&gt;76, $B26-M$6=75, $B26-M$6=1, $B26-M$6&lt;0),"",ROUND(($B26-M$6)*'점수 계산기'!$C$21+M$6*'점수 계산기'!$C$23+'점수 계산기'!$C$25,0))</f>
        <v>132</v>
      </c>
      <c r="N26" s="274">
        <f>IF(OR($B26-N$6&gt;76, $B26-N$6=75, $B26-N$6=1, $B26-N$6&lt;0),"",ROUND(($B26-N$6)*'점수 계산기'!$C$21+N$6*'점수 계산기'!$C$23+'점수 계산기'!$C$25,0))</f>
        <v>132</v>
      </c>
      <c r="O26" s="274">
        <f>IF(OR($B26-O$6&gt;76, $B26-O$6=75, $B26-O$6=1, $B26-O$6&lt;0),"",ROUND(($B26-O$6)*'점수 계산기'!$C$21+O$6*'점수 계산기'!$C$23+'점수 계산기'!$C$25,0))</f>
        <v>132</v>
      </c>
      <c r="P26" s="274">
        <f>IF(OR($B26-P$6&gt;76, $B26-P$6=75, $B26-P$6=1, $B26-P$6&lt;0),"",ROUND(($B26-P$6)*'점수 계산기'!$C$21+P$6*'점수 계산기'!$C$23+'점수 계산기'!$C$25,0))</f>
        <v>132</v>
      </c>
      <c r="Q26" s="274">
        <f>IF(OR($B26-Q$6&gt;76, $B26-Q$6=75, $B26-Q$6=1, $B26-Q$6&lt;0),"",ROUND(($B26-Q$6)*'점수 계산기'!$C$21+Q$6*'점수 계산기'!$C$23+'점수 계산기'!$C$25,0))</f>
        <v>132</v>
      </c>
      <c r="R26" s="274">
        <f>IF(OR($B26-R$6&gt;76, $B26-R$6=75, $B26-R$6=1, $B26-R$6&lt;0),"",ROUND(($B26-R$6)*'점수 계산기'!$C$21+R$6*'점수 계산기'!$C$23+'점수 계산기'!$C$25,0))</f>
        <v>133</v>
      </c>
      <c r="S26" s="274">
        <f>IF(OR($B26-S$6&gt;76, $B26-S$6=75, $B26-S$6=1, $B26-S$6&lt;0),"",ROUND(($B26-S$6)*'점수 계산기'!$C$21+S$6*'점수 계산기'!$C$23+'점수 계산기'!$C$25,0))</f>
        <v>133</v>
      </c>
      <c r="T26" s="274" t="str">
        <f>IF(OR($B26-T$6&gt;76, $B26-T$6=75, $B26-T$6=1, $B26-T$6&lt;0),"",ROUND(($B26-T$6)*'점수 계산기'!$C$21+T$6*'점수 계산기'!$C$23+'점수 계산기'!$C$25,0))</f>
        <v/>
      </c>
      <c r="U26" s="274">
        <f>IF(OR($B26-U$6&gt;76, $B26-U$6=75, $B26-U$6=1, $B26-U$6&lt;0),"",ROUND(($B26-U$6)*'점수 계산기'!$C$21+U$6*'점수 계산기'!$C$23+'점수 계산기'!$C$25,0))</f>
        <v>133</v>
      </c>
      <c r="V26" s="274" t="str">
        <f>IF(OR($B26-V$6&gt;76, $B26-V$6=75, $B26-V$6=1, $B26-V$6&lt;0),"",ROUND(($B26-V$6)*'점수 계산기'!$C$21+V$6*'점수 계산기'!$C$23+'점수 계산기'!$C$25,0))</f>
        <v/>
      </c>
      <c r="W26" s="274" t="str">
        <f>IF(OR($B26-W$6&gt;76, $B26-W$6=75, $B26-W$6=1, $B26-W$6&lt;0),"",ROUND(($B26-W$6)*'점수 계산기'!$C$21+W$6*'점수 계산기'!$C$23+'점수 계산기'!$C$25,0))</f>
        <v/>
      </c>
      <c r="X26" s="274" t="str">
        <f>IF(OR($B26-X$6&gt;76, $B26-X$6=75, $B26-X$6=1, $B26-X$6&lt;0),"",ROUND(($B26-X$6)*'점수 계산기'!$C$21+X$6*'점수 계산기'!$C$23+'점수 계산기'!$C$25,0))</f>
        <v/>
      </c>
      <c r="Y26" s="275" t="str">
        <f>IF(OR($B26-Y$6&gt;76, $B26-Y$6=75, $B26-Y$6=1, $B26-Y$6&lt;0),"",ROUND(($B26-Y$6)*'점수 계산기'!$C$21+Y$6*'점수 계산기'!$C$23+'점수 계산기'!$C$25,0))</f>
        <v/>
      </c>
      <c r="Z26" s="208"/>
      <c r="AA26" s="208"/>
    </row>
    <row r="27" spans="1:27" s="216" customFormat="1" ht="21" customHeight="1" x14ac:dyDescent="0.45">
      <c r="A27" s="208"/>
      <c r="B27" s="263">
        <v>80</v>
      </c>
      <c r="C27" s="260">
        <f>IF(OR($B27-C$6&gt;76, $B27-C$6=75, $B27-C$6=1, $B27-C$6&lt;0),"",ROUND(($B27-C$6)*'점수 계산기'!$C$21+C$6*'점수 계산기'!$C$23+'점수 계산기'!$C$25,0))</f>
        <v>129</v>
      </c>
      <c r="D27" s="260">
        <f>IF(OR($B27-D$6&gt;76, $B27-D$6=75, $B27-D$6=1, $B27-D$6&lt;0),"",ROUND(($B27-D$6)*'점수 계산기'!$C$21+D$6*'점수 계산기'!$C$23+'점수 계산기'!$C$25,0))</f>
        <v>129</v>
      </c>
      <c r="E27" s="260">
        <f>IF(OR($B27-E$6&gt;76, $B27-E$6=75, $B27-E$6=1, $B27-E$6&lt;0),"",ROUND(($B27-E$6)*'점수 계산기'!$C$21+E$6*'점수 계산기'!$C$23+'점수 계산기'!$C$25,0))</f>
        <v>129</v>
      </c>
      <c r="F27" s="260">
        <f>IF(OR($B27-F$6&gt;76, $B27-F$6=75, $B27-F$6=1, $B27-F$6&lt;0),"",ROUND(($B27-F$6)*'점수 계산기'!$C$21+F$6*'점수 계산기'!$C$23+'점수 계산기'!$C$25,0))</f>
        <v>129</v>
      </c>
      <c r="G27" s="260">
        <f>IF(OR($B27-G$6&gt;76, $B27-G$6=75, $B27-G$6=1, $B27-G$6&lt;0),"",ROUND(($B27-G$6)*'점수 계산기'!$C$21+G$6*'점수 계산기'!$C$23+'점수 계산기'!$C$25,0))</f>
        <v>130</v>
      </c>
      <c r="H27" s="260">
        <f>IF(OR($B27-H$6&gt;76, $B27-H$6=75, $B27-H$6=1, $B27-H$6&lt;0),"",ROUND(($B27-H$6)*'점수 계산기'!$C$21+H$6*'점수 계산기'!$C$23+'점수 계산기'!$C$25,0))</f>
        <v>130</v>
      </c>
      <c r="I27" s="260">
        <f>IF(OR($B27-I$6&gt;76, $B27-I$6=75, $B27-I$6=1, $B27-I$6&lt;0),"",ROUND(($B27-I$6)*'점수 계산기'!$C$21+I$6*'점수 계산기'!$C$23+'점수 계산기'!$C$25,0))</f>
        <v>130</v>
      </c>
      <c r="J27" s="260">
        <f>IF(OR($B27-J$6&gt;76, $B27-J$6=75, $B27-J$6=1, $B27-J$6&lt;0),"",ROUND(($B27-J$6)*'점수 계산기'!$C$21+J$6*'점수 계산기'!$C$23+'점수 계산기'!$C$25,0))</f>
        <v>130</v>
      </c>
      <c r="K27" s="260">
        <f>IF(OR($B27-K$6&gt;76, $B27-K$6=75, $B27-K$6=1, $B27-K$6&lt;0),"",ROUND(($B27-K$6)*'점수 계산기'!$C$21+K$6*'점수 계산기'!$C$23+'점수 계산기'!$C$25,0))</f>
        <v>130</v>
      </c>
      <c r="L27" s="260">
        <f>IF(OR($B27-L$6&gt;76, $B27-L$6=75, $B27-L$6=1, $B27-L$6&lt;0),"",ROUND(($B27-L$6)*'점수 계산기'!$C$21+L$6*'점수 계산기'!$C$23+'점수 계산기'!$C$25,0))</f>
        <v>130</v>
      </c>
      <c r="M27" s="260">
        <f>IF(OR($B27-M$6&gt;76, $B27-M$6=75, $B27-M$6=1, $B27-M$6&lt;0),"",ROUND(($B27-M$6)*'점수 계산기'!$C$21+M$6*'점수 계산기'!$C$23+'점수 계산기'!$C$25,0))</f>
        <v>131</v>
      </c>
      <c r="N27" s="260">
        <f>IF(OR($B27-N$6&gt;76, $B27-N$6=75, $B27-N$6=1, $B27-N$6&lt;0),"",ROUND(($B27-N$6)*'점수 계산기'!$C$21+N$6*'점수 계산기'!$C$23+'점수 계산기'!$C$25,0))</f>
        <v>131</v>
      </c>
      <c r="O27" s="260">
        <f>IF(OR($B27-O$6&gt;76, $B27-O$6=75, $B27-O$6=1, $B27-O$6&lt;0),"",ROUND(($B27-O$6)*'점수 계산기'!$C$21+O$6*'점수 계산기'!$C$23+'점수 계산기'!$C$25,0))</f>
        <v>131</v>
      </c>
      <c r="P27" s="260">
        <f>IF(OR($B27-P$6&gt;76, $B27-P$6=75, $B27-P$6=1, $B27-P$6&lt;0),"",ROUND(($B27-P$6)*'점수 계산기'!$C$21+P$6*'점수 계산기'!$C$23+'점수 계산기'!$C$25,0))</f>
        <v>131</v>
      </c>
      <c r="Q27" s="260">
        <f>IF(OR($B27-Q$6&gt;76, $B27-Q$6=75, $B27-Q$6=1, $B27-Q$6&lt;0),"",ROUND(($B27-Q$6)*'점수 계산기'!$C$21+Q$6*'점수 계산기'!$C$23+'점수 계산기'!$C$25,0))</f>
        <v>131</v>
      </c>
      <c r="R27" s="260">
        <f>IF(OR($B27-R$6&gt;76, $B27-R$6=75, $B27-R$6=1, $B27-R$6&lt;0),"",ROUND(($B27-R$6)*'점수 계산기'!$C$21+R$6*'점수 계산기'!$C$23+'점수 계산기'!$C$25,0))</f>
        <v>131</v>
      </c>
      <c r="S27" s="260">
        <f>IF(OR($B27-S$6&gt;76, $B27-S$6=75, $B27-S$6=1, $B27-S$6&lt;0),"",ROUND(($B27-S$6)*'점수 계산기'!$C$21+S$6*'점수 계산기'!$C$23+'점수 계산기'!$C$25,0))</f>
        <v>132</v>
      </c>
      <c r="T27" s="260">
        <f>IF(OR($B27-T$6&gt;76, $B27-T$6=75, $B27-T$6=1, $B27-T$6&lt;0),"",ROUND(($B27-T$6)*'점수 계산기'!$C$21+T$6*'점수 계산기'!$C$23+'점수 계산기'!$C$25,0))</f>
        <v>132</v>
      </c>
      <c r="U27" s="260" t="str">
        <f>IF(OR($B27-U$6&gt;76, $B27-U$6=75, $B27-U$6=1, $B27-U$6&lt;0),"",ROUND(($B27-U$6)*'점수 계산기'!$C$21+U$6*'점수 계산기'!$C$23+'점수 계산기'!$C$25,0))</f>
        <v/>
      </c>
      <c r="V27" s="260">
        <f>IF(OR($B27-V$6&gt;76, $B27-V$6=75, $B27-V$6=1, $B27-V$6&lt;0),"",ROUND(($B27-V$6)*'점수 계산기'!$C$21+V$6*'점수 계산기'!$C$23+'점수 계산기'!$C$25,0))</f>
        <v>132</v>
      </c>
      <c r="W27" s="260" t="str">
        <f>IF(OR($B27-W$6&gt;76, $B27-W$6=75, $B27-W$6=1, $B27-W$6&lt;0),"",ROUND(($B27-W$6)*'점수 계산기'!$C$21+W$6*'점수 계산기'!$C$23+'점수 계산기'!$C$25,0))</f>
        <v/>
      </c>
      <c r="X27" s="260" t="str">
        <f>IF(OR($B27-X$6&gt;76, $B27-X$6=75, $B27-X$6=1, $B27-X$6&lt;0),"",ROUND(($B27-X$6)*'점수 계산기'!$C$21+X$6*'점수 계산기'!$C$23+'점수 계산기'!$C$25,0))</f>
        <v/>
      </c>
      <c r="Y27" s="261" t="str">
        <f>IF(OR($B27-Y$6&gt;76, $B27-Y$6=75, $B27-Y$6=1, $B27-Y$6&lt;0),"",ROUND(($B27-Y$6)*'점수 계산기'!$C$21+Y$6*'점수 계산기'!$C$23+'점수 계산기'!$C$25,0))</f>
        <v/>
      </c>
      <c r="Z27" s="208"/>
      <c r="AA27" s="208"/>
    </row>
    <row r="28" spans="1:27" s="216" customFormat="1" ht="21" customHeight="1" x14ac:dyDescent="0.45">
      <c r="A28" s="208"/>
      <c r="B28" s="263">
        <v>79</v>
      </c>
      <c r="C28" s="260">
        <f>IF(OR($B28-C$6&gt;76, $B28-C$6=75, $B28-C$6=1, $B28-C$6&lt;0),"",ROUND(($B28-C$6)*'점수 계산기'!$C$21+C$6*'점수 계산기'!$C$23+'점수 계산기'!$C$25,0))</f>
        <v>128</v>
      </c>
      <c r="D28" s="260">
        <f>IF(OR($B28-D$6&gt;76, $B28-D$6=75, $B28-D$6=1, $B28-D$6&lt;0),"",ROUND(($B28-D$6)*'점수 계산기'!$C$21+D$6*'점수 계산기'!$C$23+'점수 계산기'!$C$25,0))</f>
        <v>128</v>
      </c>
      <c r="E28" s="260">
        <f>IF(OR($B28-E$6&gt;76, $B28-E$6=75, $B28-E$6=1, $B28-E$6&lt;0),"",ROUND(($B28-E$6)*'점수 계산기'!$C$21+E$6*'점수 계산기'!$C$23+'점수 계산기'!$C$25,0))</f>
        <v>128</v>
      </c>
      <c r="F28" s="260">
        <f>IF(OR($B28-F$6&gt;76, $B28-F$6=75, $B28-F$6=1, $B28-F$6&lt;0),"",ROUND(($B28-F$6)*'점수 계산기'!$C$21+F$6*'점수 계산기'!$C$23+'점수 계산기'!$C$25,0))</f>
        <v>128</v>
      </c>
      <c r="G28" s="260">
        <f>IF(OR($B28-G$6&gt;76, $B28-G$6=75, $B28-G$6=1, $B28-G$6&lt;0),"",ROUND(($B28-G$6)*'점수 계산기'!$C$21+G$6*'점수 계산기'!$C$23+'점수 계산기'!$C$25,0))</f>
        <v>128</v>
      </c>
      <c r="H28" s="260">
        <f>IF(OR($B28-H$6&gt;76, $B28-H$6=75, $B28-H$6=1, $B28-H$6&lt;0),"",ROUND(($B28-H$6)*'점수 계산기'!$C$21+H$6*'점수 계산기'!$C$23+'점수 계산기'!$C$25,0))</f>
        <v>129</v>
      </c>
      <c r="I28" s="260">
        <f>IF(OR($B28-I$6&gt;76, $B28-I$6=75, $B28-I$6=1, $B28-I$6&lt;0),"",ROUND(($B28-I$6)*'점수 계산기'!$C$21+I$6*'점수 계산기'!$C$23+'점수 계산기'!$C$25,0))</f>
        <v>129</v>
      </c>
      <c r="J28" s="260">
        <f>IF(OR($B28-J$6&gt;76, $B28-J$6=75, $B28-J$6=1, $B28-J$6&lt;0),"",ROUND(($B28-J$6)*'점수 계산기'!$C$21+J$6*'점수 계산기'!$C$23+'점수 계산기'!$C$25,0))</f>
        <v>129</v>
      </c>
      <c r="K28" s="260">
        <f>IF(OR($B28-K$6&gt;76, $B28-K$6=75, $B28-K$6=1, $B28-K$6&lt;0),"",ROUND(($B28-K$6)*'점수 계산기'!$C$21+K$6*'점수 계산기'!$C$23+'점수 계산기'!$C$25,0))</f>
        <v>129</v>
      </c>
      <c r="L28" s="260">
        <f>IF(OR($B28-L$6&gt;76, $B28-L$6=75, $B28-L$6=1, $B28-L$6&lt;0),"",ROUND(($B28-L$6)*'점수 계산기'!$C$21+L$6*'점수 계산기'!$C$23+'점수 계산기'!$C$25,0))</f>
        <v>129</v>
      </c>
      <c r="M28" s="260">
        <f>IF(OR($B28-M$6&gt;76, $B28-M$6=75, $B28-M$6=1, $B28-M$6&lt;0),"",ROUND(($B28-M$6)*'점수 계산기'!$C$21+M$6*'점수 계산기'!$C$23+'점수 계산기'!$C$25,0))</f>
        <v>130</v>
      </c>
      <c r="N28" s="260">
        <f>IF(OR($B28-N$6&gt;76, $B28-N$6=75, $B28-N$6=1, $B28-N$6&lt;0),"",ROUND(($B28-N$6)*'점수 계산기'!$C$21+N$6*'점수 계산기'!$C$23+'점수 계산기'!$C$25,0))</f>
        <v>130</v>
      </c>
      <c r="O28" s="260">
        <f>IF(OR($B28-O$6&gt;76, $B28-O$6=75, $B28-O$6=1, $B28-O$6&lt;0),"",ROUND(($B28-O$6)*'점수 계산기'!$C$21+O$6*'점수 계산기'!$C$23+'점수 계산기'!$C$25,0))</f>
        <v>130</v>
      </c>
      <c r="P28" s="260">
        <f>IF(OR($B28-P$6&gt;76, $B28-P$6=75, $B28-P$6=1, $B28-P$6&lt;0),"",ROUND(($B28-P$6)*'점수 계산기'!$C$21+P$6*'점수 계산기'!$C$23+'점수 계산기'!$C$25,0))</f>
        <v>130</v>
      </c>
      <c r="Q28" s="260">
        <f>IF(OR($B28-Q$6&gt;76, $B28-Q$6=75, $B28-Q$6=1, $B28-Q$6&lt;0),"",ROUND(($B28-Q$6)*'점수 계산기'!$C$21+Q$6*'점수 계산기'!$C$23+'점수 계산기'!$C$25,0))</f>
        <v>130</v>
      </c>
      <c r="R28" s="260">
        <f>IF(OR($B28-R$6&gt;76, $B28-R$6=75, $B28-R$6=1, $B28-R$6&lt;0),"",ROUND(($B28-R$6)*'점수 계산기'!$C$21+R$6*'점수 계산기'!$C$23+'점수 계산기'!$C$25,0))</f>
        <v>130</v>
      </c>
      <c r="S28" s="260">
        <f>IF(OR($B28-S$6&gt;76, $B28-S$6=75, $B28-S$6=1, $B28-S$6&lt;0),"",ROUND(($B28-S$6)*'점수 계산기'!$C$21+S$6*'점수 계산기'!$C$23+'점수 계산기'!$C$25,0))</f>
        <v>131</v>
      </c>
      <c r="T28" s="260">
        <f>IF(OR($B28-T$6&gt;76, $B28-T$6=75, $B28-T$6=1, $B28-T$6&lt;0),"",ROUND(($B28-T$6)*'점수 계산기'!$C$21+T$6*'점수 계산기'!$C$23+'점수 계산기'!$C$25,0))</f>
        <v>131</v>
      </c>
      <c r="U28" s="260">
        <f>IF(OR($B28-U$6&gt;76, $B28-U$6=75, $B28-U$6=1, $B28-U$6&lt;0),"",ROUND(($B28-U$6)*'점수 계산기'!$C$21+U$6*'점수 계산기'!$C$23+'점수 계산기'!$C$25,0))</f>
        <v>131</v>
      </c>
      <c r="V28" s="260" t="str">
        <f>IF(OR($B28-V$6&gt;76, $B28-V$6=75, $B28-V$6=1, $B28-V$6&lt;0),"",ROUND(($B28-V$6)*'점수 계산기'!$C$21+V$6*'점수 계산기'!$C$23+'점수 계산기'!$C$25,0))</f>
        <v/>
      </c>
      <c r="W28" s="260">
        <f>IF(OR($B28-W$6&gt;76, $B28-W$6=75, $B28-W$6=1, $B28-W$6&lt;0),"",ROUND(($B28-W$6)*'점수 계산기'!$C$21+W$6*'점수 계산기'!$C$23+'점수 계산기'!$C$25,0))</f>
        <v>131</v>
      </c>
      <c r="X28" s="260" t="str">
        <f>IF(OR($B28-X$6&gt;76, $B28-X$6=75, $B28-X$6=1, $B28-X$6&lt;0),"",ROUND(($B28-X$6)*'점수 계산기'!$C$21+X$6*'점수 계산기'!$C$23+'점수 계산기'!$C$25,0))</f>
        <v/>
      </c>
      <c r="Y28" s="261" t="str">
        <f>IF(OR($B28-Y$6&gt;76, $B28-Y$6=75, $B28-Y$6=1, $B28-Y$6&lt;0),"",ROUND(($B28-Y$6)*'점수 계산기'!$C$21+Y$6*'점수 계산기'!$C$23+'점수 계산기'!$C$25,0))</f>
        <v/>
      </c>
      <c r="Z28" s="208"/>
      <c r="AA28" s="208"/>
    </row>
    <row r="29" spans="1:27" s="216" customFormat="1" ht="21" customHeight="1" x14ac:dyDescent="0.45">
      <c r="A29" s="208"/>
      <c r="B29" s="263">
        <v>78</v>
      </c>
      <c r="C29" s="260">
        <f>IF(OR($B29-C$6&gt;76, $B29-C$6=75, $B29-C$6=1, $B29-C$6&lt;0),"",ROUND(($B29-C$6)*'점수 계산기'!$C$21+C$6*'점수 계산기'!$C$23+'점수 계산기'!$C$25,0))</f>
        <v>127</v>
      </c>
      <c r="D29" s="260">
        <f>IF(OR($B29-D$6&gt;76, $B29-D$6=75, $B29-D$6=1, $B29-D$6&lt;0),"",ROUND(($B29-D$6)*'점수 계산기'!$C$21+D$6*'점수 계산기'!$C$23+'점수 계산기'!$C$25,0))</f>
        <v>127</v>
      </c>
      <c r="E29" s="260">
        <f>IF(OR($B29-E$6&gt;76, $B29-E$6=75, $B29-E$6=1, $B29-E$6&lt;0),"",ROUND(($B29-E$6)*'점수 계산기'!$C$21+E$6*'점수 계산기'!$C$23+'점수 계산기'!$C$25,0))</f>
        <v>127</v>
      </c>
      <c r="F29" s="260">
        <f>IF(OR($B29-F$6&gt;76, $B29-F$6=75, $B29-F$6=1, $B29-F$6&lt;0),"",ROUND(($B29-F$6)*'점수 계산기'!$C$21+F$6*'점수 계산기'!$C$23+'점수 계산기'!$C$25,0))</f>
        <v>127</v>
      </c>
      <c r="G29" s="260">
        <f>IF(OR($B29-G$6&gt;76, $B29-G$6=75, $B29-G$6=1, $B29-G$6&lt;0),"",ROUND(($B29-G$6)*'점수 계산기'!$C$21+G$6*'점수 계산기'!$C$23+'점수 계산기'!$C$25,0))</f>
        <v>127</v>
      </c>
      <c r="H29" s="260">
        <f>IF(OR($B29-H$6&gt;76, $B29-H$6=75, $B29-H$6=1, $B29-H$6&lt;0),"",ROUND(($B29-H$6)*'점수 계산기'!$C$21+H$6*'점수 계산기'!$C$23+'점수 계산기'!$C$25,0))</f>
        <v>128</v>
      </c>
      <c r="I29" s="260">
        <f>IF(OR($B29-I$6&gt;76, $B29-I$6=75, $B29-I$6=1, $B29-I$6&lt;0),"",ROUND(($B29-I$6)*'점수 계산기'!$C$21+I$6*'점수 계산기'!$C$23+'점수 계산기'!$C$25,0))</f>
        <v>128</v>
      </c>
      <c r="J29" s="260">
        <f>IF(OR($B29-J$6&gt;76, $B29-J$6=75, $B29-J$6=1, $B29-J$6&lt;0),"",ROUND(($B29-J$6)*'점수 계산기'!$C$21+J$6*'점수 계산기'!$C$23+'점수 계산기'!$C$25,0))</f>
        <v>128</v>
      </c>
      <c r="K29" s="260">
        <f>IF(OR($B29-K$6&gt;76, $B29-K$6=75, $B29-K$6=1, $B29-K$6&lt;0),"",ROUND(($B29-K$6)*'점수 계산기'!$C$21+K$6*'점수 계산기'!$C$23+'점수 계산기'!$C$25,0))</f>
        <v>128</v>
      </c>
      <c r="L29" s="260">
        <f>IF(OR($B29-L$6&gt;76, $B29-L$6=75, $B29-L$6=1, $B29-L$6&lt;0),"",ROUND(($B29-L$6)*'점수 계산기'!$C$21+L$6*'점수 계산기'!$C$23+'점수 계산기'!$C$25,0))</f>
        <v>128</v>
      </c>
      <c r="M29" s="260">
        <f>IF(OR($B29-M$6&gt;76, $B29-M$6=75, $B29-M$6=1, $B29-M$6&lt;0),"",ROUND(($B29-M$6)*'점수 계산기'!$C$21+M$6*'점수 계산기'!$C$23+'점수 계산기'!$C$25,0))</f>
        <v>129</v>
      </c>
      <c r="N29" s="260">
        <f>IF(OR($B29-N$6&gt;76, $B29-N$6=75, $B29-N$6=1, $B29-N$6&lt;0),"",ROUND(($B29-N$6)*'점수 계산기'!$C$21+N$6*'점수 계산기'!$C$23+'점수 계산기'!$C$25,0))</f>
        <v>129</v>
      </c>
      <c r="O29" s="260">
        <f>IF(OR($B29-O$6&gt;76, $B29-O$6=75, $B29-O$6=1, $B29-O$6&lt;0),"",ROUND(($B29-O$6)*'점수 계산기'!$C$21+O$6*'점수 계산기'!$C$23+'점수 계산기'!$C$25,0))</f>
        <v>129</v>
      </c>
      <c r="P29" s="260">
        <f>IF(OR($B29-P$6&gt;76, $B29-P$6=75, $B29-P$6=1, $B29-P$6&lt;0),"",ROUND(($B29-P$6)*'점수 계산기'!$C$21+P$6*'점수 계산기'!$C$23+'점수 계산기'!$C$25,0))</f>
        <v>129</v>
      </c>
      <c r="Q29" s="260">
        <f>IF(OR($B29-Q$6&gt;76, $B29-Q$6=75, $B29-Q$6=1, $B29-Q$6&lt;0),"",ROUND(($B29-Q$6)*'점수 계산기'!$C$21+Q$6*'점수 계산기'!$C$23+'점수 계산기'!$C$25,0))</f>
        <v>129</v>
      </c>
      <c r="R29" s="260">
        <f>IF(OR($B29-R$6&gt;76, $B29-R$6=75, $B29-R$6=1, $B29-R$6&lt;0),"",ROUND(($B29-R$6)*'점수 계산기'!$C$21+R$6*'점수 계산기'!$C$23+'점수 계산기'!$C$25,0))</f>
        <v>129</v>
      </c>
      <c r="S29" s="260">
        <f>IF(OR($B29-S$6&gt;76, $B29-S$6=75, $B29-S$6=1, $B29-S$6&lt;0),"",ROUND(($B29-S$6)*'점수 계산기'!$C$21+S$6*'점수 계산기'!$C$23+'점수 계산기'!$C$25,0))</f>
        <v>130</v>
      </c>
      <c r="T29" s="260">
        <f>IF(OR($B29-T$6&gt;76, $B29-T$6=75, $B29-T$6=1, $B29-T$6&lt;0),"",ROUND(($B29-T$6)*'점수 계산기'!$C$21+T$6*'점수 계산기'!$C$23+'점수 계산기'!$C$25,0))</f>
        <v>130</v>
      </c>
      <c r="U29" s="260">
        <f>IF(OR($B29-U$6&gt;76, $B29-U$6=75, $B29-U$6=1, $B29-U$6&lt;0),"",ROUND(($B29-U$6)*'점수 계산기'!$C$21+U$6*'점수 계산기'!$C$23+'점수 계산기'!$C$25,0))</f>
        <v>130</v>
      </c>
      <c r="V29" s="260">
        <f>IF(OR($B29-V$6&gt;76, $B29-V$6=75, $B29-V$6=1, $B29-V$6&lt;0),"",ROUND(($B29-V$6)*'점수 계산기'!$C$21+V$6*'점수 계산기'!$C$23+'점수 계산기'!$C$25,0))</f>
        <v>130</v>
      </c>
      <c r="W29" s="260" t="str">
        <f>IF(OR($B29-W$6&gt;76, $B29-W$6=75, $B29-W$6=1, $B29-W$6&lt;0),"",ROUND(($B29-W$6)*'점수 계산기'!$C$21+W$6*'점수 계산기'!$C$23+'점수 계산기'!$C$25,0))</f>
        <v/>
      </c>
      <c r="X29" s="260">
        <f>IF(OR($B29-X$6&gt;76, $B29-X$6=75, $B29-X$6=1, $B29-X$6&lt;0),"",ROUND(($B29-X$6)*'점수 계산기'!$C$21+X$6*'점수 계산기'!$C$23+'점수 계산기'!$C$25,0))</f>
        <v>130</v>
      </c>
      <c r="Y29" s="261" t="str">
        <f>IF(OR($B29-Y$6&gt;76, $B29-Y$6=75, $B29-Y$6=1, $B29-Y$6&lt;0),"",ROUND(($B29-Y$6)*'점수 계산기'!$C$21+Y$6*'점수 계산기'!$C$23+'점수 계산기'!$C$25,0))</f>
        <v/>
      </c>
      <c r="Z29" s="208"/>
      <c r="AA29" s="208"/>
    </row>
    <row r="30" spans="1:27" s="216" customFormat="1" ht="21" customHeight="1" x14ac:dyDescent="0.45">
      <c r="A30" s="208"/>
      <c r="B30" s="263">
        <v>77</v>
      </c>
      <c r="C30" s="260">
        <f>IF(OR($B30-C$6&gt;76, $B30-C$6=75, $B30-C$6=1, $B30-C$6&lt;0),"",ROUND(($B30-C$6)*'점수 계산기'!$C$21+C$6*'점수 계산기'!$C$23+'점수 계산기'!$C$25,0))</f>
        <v>125</v>
      </c>
      <c r="D30" s="260">
        <f>IF(OR($B30-D$6&gt;76, $B30-D$6=75, $B30-D$6=1, $B30-D$6&lt;0),"",ROUND(($B30-D$6)*'점수 계산기'!$C$21+D$6*'점수 계산기'!$C$23+'점수 계산기'!$C$25,0))</f>
        <v>126</v>
      </c>
      <c r="E30" s="260">
        <f>IF(OR($B30-E$6&gt;76, $B30-E$6=75, $B30-E$6=1, $B30-E$6&lt;0),"",ROUND(($B30-E$6)*'점수 계산기'!$C$21+E$6*'점수 계산기'!$C$23+'점수 계산기'!$C$25,0))</f>
        <v>126</v>
      </c>
      <c r="F30" s="260">
        <f>IF(OR($B30-F$6&gt;76, $B30-F$6=75, $B30-F$6=1, $B30-F$6&lt;0),"",ROUND(($B30-F$6)*'점수 계산기'!$C$21+F$6*'점수 계산기'!$C$23+'점수 계산기'!$C$25,0))</f>
        <v>126</v>
      </c>
      <c r="G30" s="260">
        <f>IF(OR($B30-G$6&gt;76, $B30-G$6=75, $B30-G$6=1, $B30-G$6&lt;0),"",ROUND(($B30-G$6)*'점수 계산기'!$C$21+G$6*'점수 계산기'!$C$23+'점수 계산기'!$C$25,0))</f>
        <v>126</v>
      </c>
      <c r="H30" s="260">
        <f>IF(OR($B30-H$6&gt;76, $B30-H$6=75, $B30-H$6=1, $B30-H$6&lt;0),"",ROUND(($B30-H$6)*'점수 계산기'!$C$21+H$6*'점수 계산기'!$C$23+'점수 계산기'!$C$25,0))</f>
        <v>127</v>
      </c>
      <c r="I30" s="260">
        <f>IF(OR($B30-I$6&gt;76, $B30-I$6=75, $B30-I$6=1, $B30-I$6&lt;0),"",ROUND(($B30-I$6)*'점수 계산기'!$C$21+I$6*'점수 계산기'!$C$23+'점수 계산기'!$C$25,0))</f>
        <v>127</v>
      </c>
      <c r="J30" s="260">
        <f>IF(OR($B30-J$6&gt;76, $B30-J$6=75, $B30-J$6=1, $B30-J$6&lt;0),"",ROUND(($B30-J$6)*'점수 계산기'!$C$21+J$6*'점수 계산기'!$C$23+'점수 계산기'!$C$25,0))</f>
        <v>127</v>
      </c>
      <c r="K30" s="260">
        <f>IF(OR($B30-K$6&gt;76, $B30-K$6=75, $B30-K$6=1, $B30-K$6&lt;0),"",ROUND(($B30-K$6)*'점수 계산기'!$C$21+K$6*'점수 계산기'!$C$23+'점수 계산기'!$C$25,0))</f>
        <v>127</v>
      </c>
      <c r="L30" s="260">
        <f>IF(OR($B30-L$6&gt;76, $B30-L$6=75, $B30-L$6=1, $B30-L$6&lt;0),"",ROUND(($B30-L$6)*'점수 계산기'!$C$21+L$6*'점수 계산기'!$C$23+'점수 계산기'!$C$25,0))</f>
        <v>127</v>
      </c>
      <c r="M30" s="260">
        <f>IF(OR($B30-M$6&gt;76, $B30-M$6=75, $B30-M$6=1, $B30-M$6&lt;0),"",ROUND(($B30-M$6)*'점수 계산기'!$C$21+M$6*'점수 계산기'!$C$23+'점수 계산기'!$C$25,0))</f>
        <v>127</v>
      </c>
      <c r="N30" s="260">
        <f>IF(OR($B30-N$6&gt;76, $B30-N$6=75, $B30-N$6=1, $B30-N$6&lt;0),"",ROUND(($B30-N$6)*'점수 계산기'!$C$21+N$6*'점수 계산기'!$C$23+'점수 계산기'!$C$25,0))</f>
        <v>128</v>
      </c>
      <c r="O30" s="260">
        <f>IF(OR($B30-O$6&gt;76, $B30-O$6=75, $B30-O$6=1, $B30-O$6&lt;0),"",ROUND(($B30-O$6)*'점수 계산기'!$C$21+O$6*'점수 계산기'!$C$23+'점수 계산기'!$C$25,0))</f>
        <v>128</v>
      </c>
      <c r="P30" s="260">
        <f>IF(OR($B30-P$6&gt;76, $B30-P$6=75, $B30-P$6=1, $B30-P$6&lt;0),"",ROUND(($B30-P$6)*'점수 계산기'!$C$21+P$6*'점수 계산기'!$C$23+'점수 계산기'!$C$25,0))</f>
        <v>128</v>
      </c>
      <c r="Q30" s="260">
        <f>IF(OR($B30-Q$6&gt;76, $B30-Q$6=75, $B30-Q$6=1, $B30-Q$6&lt;0),"",ROUND(($B30-Q$6)*'점수 계산기'!$C$21+Q$6*'점수 계산기'!$C$23+'점수 계산기'!$C$25,0))</f>
        <v>128</v>
      </c>
      <c r="R30" s="260">
        <f>IF(OR($B30-R$6&gt;76, $B30-R$6=75, $B30-R$6=1, $B30-R$6&lt;0),"",ROUND(($B30-R$6)*'점수 계산기'!$C$21+R$6*'점수 계산기'!$C$23+'점수 계산기'!$C$25,0))</f>
        <v>128</v>
      </c>
      <c r="S30" s="260">
        <f>IF(OR($B30-S$6&gt;76, $B30-S$6=75, $B30-S$6=1, $B30-S$6&lt;0),"",ROUND(($B30-S$6)*'점수 계산기'!$C$21+S$6*'점수 계산기'!$C$23+'점수 계산기'!$C$25,0))</f>
        <v>129</v>
      </c>
      <c r="T30" s="260">
        <f>IF(OR($B30-T$6&gt;76, $B30-T$6=75, $B30-T$6=1, $B30-T$6&lt;0),"",ROUND(($B30-T$6)*'점수 계산기'!$C$21+T$6*'점수 계산기'!$C$23+'점수 계산기'!$C$25,0))</f>
        <v>129</v>
      </c>
      <c r="U30" s="260">
        <f>IF(OR($B30-U$6&gt;76, $B30-U$6=75, $B30-U$6=1, $B30-U$6&lt;0),"",ROUND(($B30-U$6)*'점수 계산기'!$C$21+U$6*'점수 계산기'!$C$23+'점수 계산기'!$C$25,0))</f>
        <v>129</v>
      </c>
      <c r="V30" s="260">
        <f>IF(OR($B30-V$6&gt;76, $B30-V$6=75, $B30-V$6=1, $B30-V$6&lt;0),"",ROUND(($B30-V$6)*'점수 계산기'!$C$21+V$6*'점수 계산기'!$C$23+'점수 계산기'!$C$25,0))</f>
        <v>129</v>
      </c>
      <c r="W30" s="260">
        <f>IF(OR($B30-W$6&gt;76, $B30-W$6=75, $B30-W$6=1, $B30-W$6&lt;0),"",ROUND(($B30-W$6)*'점수 계산기'!$C$21+W$6*'점수 계산기'!$C$23+'점수 계산기'!$C$25,0))</f>
        <v>129</v>
      </c>
      <c r="X30" s="260" t="str">
        <f>IF(OR($B30-X$6&gt;76, $B30-X$6=75, $B30-X$6=1, $B30-X$6&lt;0),"",ROUND(($B30-X$6)*'점수 계산기'!$C$21+X$6*'점수 계산기'!$C$23+'점수 계산기'!$C$25,0))</f>
        <v/>
      </c>
      <c r="Y30" s="261" t="str">
        <f>IF(OR($B30-Y$6&gt;76, $B30-Y$6=75, $B30-Y$6=1, $B30-Y$6&lt;0),"",ROUND(($B30-Y$6)*'점수 계산기'!$C$21+Y$6*'점수 계산기'!$C$23+'점수 계산기'!$C$25,0))</f>
        <v/>
      </c>
      <c r="Z30" s="208"/>
      <c r="AA30" s="208"/>
    </row>
    <row r="31" spans="1:27" s="216" customFormat="1" ht="21" customHeight="1" x14ac:dyDescent="0.45">
      <c r="A31" s="208"/>
      <c r="B31" s="264">
        <v>76</v>
      </c>
      <c r="C31" s="265">
        <f>IF(OR($B31-C$6&gt;76, $B31-C$6=75, $B31-C$6=1, $B31-C$6&lt;0),"",ROUND(($B31-C$6)*'점수 계산기'!$C$21+C$6*'점수 계산기'!$C$23+'점수 계산기'!$C$25,0))</f>
        <v>124</v>
      </c>
      <c r="D31" s="265">
        <f>IF(OR($B31-D$6&gt;76, $B31-D$6=75, $B31-D$6=1, $B31-D$6&lt;0),"",ROUND(($B31-D$6)*'점수 계산기'!$C$21+D$6*'점수 계산기'!$C$23+'점수 계산기'!$C$25,0))</f>
        <v>125</v>
      </c>
      <c r="E31" s="265">
        <f>IF(OR($B31-E$6&gt;76, $B31-E$6=75, $B31-E$6=1, $B31-E$6&lt;0),"",ROUND(($B31-E$6)*'점수 계산기'!$C$21+E$6*'점수 계산기'!$C$23+'점수 계산기'!$C$25,0))</f>
        <v>125</v>
      </c>
      <c r="F31" s="265">
        <f>IF(OR($B31-F$6&gt;76, $B31-F$6=75, $B31-F$6=1, $B31-F$6&lt;0),"",ROUND(($B31-F$6)*'점수 계산기'!$C$21+F$6*'점수 계산기'!$C$23+'점수 계산기'!$C$25,0))</f>
        <v>125</v>
      </c>
      <c r="G31" s="265">
        <f>IF(OR($B31-G$6&gt;76, $B31-G$6=75, $B31-G$6=1, $B31-G$6&lt;0),"",ROUND(($B31-G$6)*'점수 계산기'!$C$21+G$6*'점수 계산기'!$C$23+'점수 계산기'!$C$25,0))</f>
        <v>125</v>
      </c>
      <c r="H31" s="265">
        <f>IF(OR($B31-H$6&gt;76, $B31-H$6=75, $B31-H$6=1, $B31-H$6&lt;0),"",ROUND(($B31-H$6)*'점수 계산기'!$C$21+H$6*'점수 계산기'!$C$23+'점수 계산기'!$C$25,0))</f>
        <v>126</v>
      </c>
      <c r="I31" s="265">
        <f>IF(OR($B31-I$6&gt;76, $B31-I$6=75, $B31-I$6=1, $B31-I$6&lt;0),"",ROUND(($B31-I$6)*'점수 계산기'!$C$21+I$6*'점수 계산기'!$C$23+'점수 계산기'!$C$25,0))</f>
        <v>126</v>
      </c>
      <c r="J31" s="265">
        <f>IF(OR($B31-J$6&gt;76, $B31-J$6=75, $B31-J$6=1, $B31-J$6&lt;0),"",ROUND(($B31-J$6)*'점수 계산기'!$C$21+J$6*'점수 계산기'!$C$23+'점수 계산기'!$C$25,0))</f>
        <v>126</v>
      </c>
      <c r="K31" s="265">
        <f>IF(OR($B31-K$6&gt;76, $B31-K$6=75, $B31-K$6=1, $B31-K$6&lt;0),"",ROUND(($B31-K$6)*'점수 계산기'!$C$21+K$6*'점수 계산기'!$C$23+'점수 계산기'!$C$25,0))</f>
        <v>126</v>
      </c>
      <c r="L31" s="265">
        <f>IF(OR($B31-L$6&gt;76, $B31-L$6=75, $B31-L$6=1, $B31-L$6&lt;0),"",ROUND(($B31-L$6)*'점수 계산기'!$C$21+L$6*'점수 계산기'!$C$23+'점수 계산기'!$C$25,0))</f>
        <v>126</v>
      </c>
      <c r="M31" s="265">
        <f>IF(OR($B31-M$6&gt;76, $B31-M$6=75, $B31-M$6=1, $B31-M$6&lt;0),"",ROUND(($B31-M$6)*'점수 계산기'!$C$21+M$6*'점수 계산기'!$C$23+'점수 계산기'!$C$25,0))</f>
        <v>126</v>
      </c>
      <c r="N31" s="265">
        <f>IF(OR($B31-N$6&gt;76, $B31-N$6=75, $B31-N$6=1, $B31-N$6&lt;0),"",ROUND(($B31-N$6)*'점수 계산기'!$C$21+N$6*'점수 계산기'!$C$23+'점수 계산기'!$C$25,0))</f>
        <v>127</v>
      </c>
      <c r="O31" s="265">
        <f>IF(OR($B31-O$6&gt;76, $B31-O$6=75, $B31-O$6=1, $B31-O$6&lt;0),"",ROUND(($B31-O$6)*'점수 계산기'!$C$21+O$6*'점수 계산기'!$C$23+'점수 계산기'!$C$25,0))</f>
        <v>127</v>
      </c>
      <c r="P31" s="265">
        <f>IF(OR($B31-P$6&gt;76, $B31-P$6=75, $B31-P$6=1, $B31-P$6&lt;0),"",ROUND(($B31-P$6)*'점수 계산기'!$C$21+P$6*'점수 계산기'!$C$23+'점수 계산기'!$C$25,0))</f>
        <v>127</v>
      </c>
      <c r="Q31" s="265">
        <f>IF(OR($B31-Q$6&gt;76, $B31-Q$6=75, $B31-Q$6=1, $B31-Q$6&lt;0),"",ROUND(($B31-Q$6)*'점수 계산기'!$C$21+Q$6*'점수 계산기'!$C$23+'점수 계산기'!$C$25,0))</f>
        <v>127</v>
      </c>
      <c r="R31" s="265">
        <f>IF(OR($B31-R$6&gt;76, $B31-R$6=75, $B31-R$6=1, $B31-R$6&lt;0),"",ROUND(($B31-R$6)*'점수 계산기'!$C$21+R$6*'점수 계산기'!$C$23+'점수 계산기'!$C$25,0))</f>
        <v>127</v>
      </c>
      <c r="S31" s="265">
        <f>IF(OR($B31-S$6&gt;76, $B31-S$6=75, $B31-S$6=1, $B31-S$6&lt;0),"",ROUND(($B31-S$6)*'점수 계산기'!$C$21+S$6*'점수 계산기'!$C$23+'점수 계산기'!$C$25,0))</f>
        <v>128</v>
      </c>
      <c r="T31" s="265">
        <f>IF(OR($B31-T$6&gt;76, $B31-T$6=75, $B31-T$6=1, $B31-T$6&lt;0),"",ROUND(($B31-T$6)*'점수 계산기'!$C$21+T$6*'점수 계산기'!$C$23+'점수 계산기'!$C$25,0))</f>
        <v>128</v>
      </c>
      <c r="U31" s="265">
        <f>IF(OR($B31-U$6&gt;76, $B31-U$6=75, $B31-U$6=1, $B31-U$6&lt;0),"",ROUND(($B31-U$6)*'점수 계산기'!$C$21+U$6*'점수 계산기'!$C$23+'점수 계산기'!$C$25,0))</f>
        <v>128</v>
      </c>
      <c r="V31" s="265">
        <f>IF(OR($B31-V$6&gt;76, $B31-V$6=75, $B31-V$6=1, $B31-V$6&lt;0),"",ROUND(($B31-V$6)*'점수 계산기'!$C$21+V$6*'점수 계산기'!$C$23+'점수 계산기'!$C$25,0))</f>
        <v>128</v>
      </c>
      <c r="W31" s="265">
        <f>IF(OR($B31-W$6&gt;76, $B31-W$6=75, $B31-W$6=1, $B31-W$6&lt;0),"",ROUND(($B31-W$6)*'점수 계산기'!$C$21+W$6*'점수 계산기'!$C$23+'점수 계산기'!$C$25,0))</f>
        <v>128</v>
      </c>
      <c r="X31" s="265">
        <f>IF(OR($B31-X$6&gt;76, $B31-X$6=75, $B31-X$6=1, $B31-X$6&lt;0),"",ROUND(($B31-X$6)*'점수 계산기'!$C$21+X$6*'점수 계산기'!$C$23+'점수 계산기'!$C$25,0))</f>
        <v>128</v>
      </c>
      <c r="Y31" s="266">
        <f>IF(OR($B31-Y$6&gt;76, $B31-Y$6=75, $B31-Y$6=1, $B31-Y$6&lt;0),"",ROUND(($B31-Y$6)*'점수 계산기'!$C$21+Y$6*'점수 계산기'!$C$23+'점수 계산기'!$C$25,0))</f>
        <v>129</v>
      </c>
      <c r="Z31" s="208"/>
      <c r="AA31" s="208"/>
    </row>
    <row r="32" spans="1:27" s="216" customFormat="1" ht="21" customHeight="1" x14ac:dyDescent="0.45">
      <c r="A32" s="208"/>
      <c r="B32" s="264">
        <v>75</v>
      </c>
      <c r="C32" s="265">
        <f>IF(OR($B32-C$6&gt;76, $B32-C$6=75, $B32-C$6=1, $B32-C$6&lt;0),"",ROUND(($B32-C$6)*'점수 계산기'!$C$21+C$6*'점수 계산기'!$C$23+'점수 계산기'!$C$25,0))</f>
        <v>123</v>
      </c>
      <c r="D32" s="265">
        <f>IF(OR($B32-D$6&gt;76, $B32-D$6=75, $B32-D$6=1, $B32-D$6&lt;0),"",ROUND(($B32-D$6)*'점수 계산기'!$C$21+D$6*'점수 계산기'!$C$23+'점수 계산기'!$C$25,0))</f>
        <v>124</v>
      </c>
      <c r="E32" s="265">
        <f>IF(OR($B32-E$6&gt;76, $B32-E$6=75, $B32-E$6=1, $B32-E$6&lt;0),"",ROUND(($B32-E$6)*'점수 계산기'!$C$21+E$6*'점수 계산기'!$C$23+'점수 계산기'!$C$25,0))</f>
        <v>124</v>
      </c>
      <c r="F32" s="265">
        <f>IF(OR($B32-F$6&gt;76, $B32-F$6=75, $B32-F$6=1, $B32-F$6&lt;0),"",ROUND(($B32-F$6)*'점수 계산기'!$C$21+F$6*'점수 계산기'!$C$23+'점수 계산기'!$C$25,0))</f>
        <v>124</v>
      </c>
      <c r="G32" s="265">
        <f>IF(OR($B32-G$6&gt;76, $B32-G$6=75, $B32-G$6=1, $B32-G$6&lt;0),"",ROUND(($B32-G$6)*'점수 계산기'!$C$21+G$6*'점수 계산기'!$C$23+'점수 계산기'!$C$25,0))</f>
        <v>124</v>
      </c>
      <c r="H32" s="265">
        <f>IF(OR($B32-H$6&gt;76, $B32-H$6=75, $B32-H$6=1, $B32-H$6&lt;0),"",ROUND(($B32-H$6)*'점수 계산기'!$C$21+H$6*'점수 계산기'!$C$23+'점수 계산기'!$C$25,0))</f>
        <v>124</v>
      </c>
      <c r="I32" s="265">
        <f>IF(OR($B32-I$6&gt;76, $B32-I$6=75, $B32-I$6=1, $B32-I$6&lt;0),"",ROUND(($B32-I$6)*'점수 계산기'!$C$21+I$6*'점수 계산기'!$C$23+'점수 계산기'!$C$25,0))</f>
        <v>125</v>
      </c>
      <c r="J32" s="265">
        <f>IF(OR($B32-J$6&gt;76, $B32-J$6=75, $B32-J$6=1, $B32-J$6&lt;0),"",ROUND(($B32-J$6)*'점수 계산기'!$C$21+J$6*'점수 계산기'!$C$23+'점수 계산기'!$C$25,0))</f>
        <v>125</v>
      </c>
      <c r="K32" s="265">
        <f>IF(OR($B32-K$6&gt;76, $B32-K$6=75, $B32-K$6=1, $B32-K$6&lt;0),"",ROUND(($B32-K$6)*'점수 계산기'!$C$21+K$6*'점수 계산기'!$C$23+'점수 계산기'!$C$25,0))</f>
        <v>125</v>
      </c>
      <c r="L32" s="265">
        <f>IF(OR($B32-L$6&gt;76, $B32-L$6=75, $B32-L$6=1, $B32-L$6&lt;0),"",ROUND(($B32-L$6)*'점수 계산기'!$C$21+L$6*'점수 계산기'!$C$23+'점수 계산기'!$C$25,0))</f>
        <v>125</v>
      </c>
      <c r="M32" s="265">
        <f>IF(OR($B32-M$6&gt;76, $B32-M$6=75, $B32-M$6=1, $B32-M$6&lt;0),"",ROUND(($B32-M$6)*'점수 계산기'!$C$21+M$6*'점수 계산기'!$C$23+'점수 계산기'!$C$25,0))</f>
        <v>125</v>
      </c>
      <c r="N32" s="265">
        <f>IF(OR($B32-N$6&gt;76, $B32-N$6=75, $B32-N$6=1, $B32-N$6&lt;0),"",ROUND(($B32-N$6)*'점수 계산기'!$C$21+N$6*'점수 계산기'!$C$23+'점수 계산기'!$C$25,0))</f>
        <v>126</v>
      </c>
      <c r="O32" s="265">
        <f>IF(OR($B32-O$6&gt;76, $B32-O$6=75, $B32-O$6=1, $B32-O$6&lt;0),"",ROUND(($B32-O$6)*'점수 계산기'!$C$21+O$6*'점수 계산기'!$C$23+'점수 계산기'!$C$25,0))</f>
        <v>126</v>
      </c>
      <c r="P32" s="265">
        <f>IF(OR($B32-P$6&gt;76, $B32-P$6=75, $B32-P$6=1, $B32-P$6&lt;0),"",ROUND(($B32-P$6)*'점수 계산기'!$C$21+P$6*'점수 계산기'!$C$23+'점수 계산기'!$C$25,0))</f>
        <v>126</v>
      </c>
      <c r="Q32" s="265">
        <f>IF(OR($B32-Q$6&gt;76, $B32-Q$6=75, $B32-Q$6=1, $B32-Q$6&lt;0),"",ROUND(($B32-Q$6)*'점수 계산기'!$C$21+Q$6*'점수 계산기'!$C$23+'점수 계산기'!$C$25,0))</f>
        <v>126</v>
      </c>
      <c r="R32" s="265">
        <f>IF(OR($B32-R$6&gt;76, $B32-R$6=75, $B32-R$6=1, $B32-R$6&lt;0),"",ROUND(($B32-R$6)*'점수 계산기'!$C$21+R$6*'점수 계산기'!$C$23+'점수 계산기'!$C$25,0))</f>
        <v>126</v>
      </c>
      <c r="S32" s="265">
        <f>IF(OR($B32-S$6&gt;76, $B32-S$6=75, $B32-S$6=1, $B32-S$6&lt;0),"",ROUND(($B32-S$6)*'점수 계산기'!$C$21+S$6*'점수 계산기'!$C$23+'점수 계산기'!$C$25,0))</f>
        <v>126</v>
      </c>
      <c r="T32" s="265">
        <f>IF(OR($B32-T$6&gt;76, $B32-T$6=75, $B32-T$6=1, $B32-T$6&lt;0),"",ROUND(($B32-T$6)*'점수 계산기'!$C$21+T$6*'점수 계산기'!$C$23+'점수 계산기'!$C$25,0))</f>
        <v>127</v>
      </c>
      <c r="U32" s="265">
        <f>IF(OR($B32-U$6&gt;76, $B32-U$6=75, $B32-U$6=1, $B32-U$6&lt;0),"",ROUND(($B32-U$6)*'점수 계산기'!$C$21+U$6*'점수 계산기'!$C$23+'점수 계산기'!$C$25,0))</f>
        <v>127</v>
      </c>
      <c r="V32" s="265">
        <f>IF(OR($B32-V$6&gt;76, $B32-V$6=75, $B32-V$6=1, $B32-V$6&lt;0),"",ROUND(($B32-V$6)*'점수 계산기'!$C$21+V$6*'점수 계산기'!$C$23+'점수 계산기'!$C$25,0))</f>
        <v>127</v>
      </c>
      <c r="W32" s="265">
        <f>IF(OR($B32-W$6&gt;76, $B32-W$6=75, $B32-W$6=1, $B32-W$6&lt;0),"",ROUND(($B32-W$6)*'점수 계산기'!$C$21+W$6*'점수 계산기'!$C$23+'점수 계산기'!$C$25,0))</f>
        <v>127</v>
      </c>
      <c r="X32" s="265">
        <f>IF(OR($B32-X$6&gt;76, $B32-X$6=75, $B32-X$6=1, $B32-X$6&lt;0),"",ROUND(($B32-X$6)*'점수 계산기'!$C$21+X$6*'점수 계산기'!$C$23+'점수 계산기'!$C$25,0))</f>
        <v>127</v>
      </c>
      <c r="Y32" s="266" t="str">
        <f>IF(OR($B32-Y$6&gt;76, $B32-Y$6=75, $B32-Y$6=1, $B32-Y$6&lt;0),"",ROUND(($B32-Y$6)*'점수 계산기'!$C$21+Y$6*'점수 계산기'!$C$23+'점수 계산기'!$C$25,0))</f>
        <v/>
      </c>
      <c r="Z32" s="208"/>
      <c r="AA32" s="208"/>
    </row>
    <row r="33" spans="1:27" s="216" customFormat="1" ht="21" customHeight="1" x14ac:dyDescent="0.45">
      <c r="A33" s="208"/>
      <c r="B33" s="264">
        <v>74</v>
      </c>
      <c r="C33" s="265">
        <f>IF(OR($B33-C$6&gt;76, $B33-C$6=75, $B33-C$6=1, $B33-C$6&lt;0),"",ROUND(($B33-C$6)*'점수 계산기'!$C$21+C$6*'점수 계산기'!$C$23+'점수 계산기'!$C$25,0))</f>
        <v>122</v>
      </c>
      <c r="D33" s="265">
        <f>IF(OR($B33-D$6&gt;76, $B33-D$6=75, $B33-D$6=1, $B33-D$6&lt;0),"",ROUND(($B33-D$6)*'점수 계산기'!$C$21+D$6*'점수 계산기'!$C$23+'점수 계산기'!$C$25,0))</f>
        <v>123</v>
      </c>
      <c r="E33" s="265">
        <f>IF(OR($B33-E$6&gt;76, $B33-E$6=75, $B33-E$6=1, $B33-E$6&lt;0),"",ROUND(($B33-E$6)*'점수 계산기'!$C$21+E$6*'점수 계산기'!$C$23+'점수 계산기'!$C$25,0))</f>
        <v>123</v>
      </c>
      <c r="F33" s="265">
        <f>IF(OR($B33-F$6&gt;76, $B33-F$6=75, $B33-F$6=1, $B33-F$6&lt;0),"",ROUND(($B33-F$6)*'점수 계산기'!$C$21+F$6*'점수 계산기'!$C$23+'점수 계산기'!$C$25,0))</f>
        <v>123</v>
      </c>
      <c r="G33" s="265">
        <f>IF(OR($B33-G$6&gt;76, $B33-G$6=75, $B33-G$6=1, $B33-G$6&lt;0),"",ROUND(($B33-G$6)*'점수 계산기'!$C$21+G$6*'점수 계산기'!$C$23+'점수 계산기'!$C$25,0))</f>
        <v>123</v>
      </c>
      <c r="H33" s="265">
        <f>IF(OR($B33-H$6&gt;76, $B33-H$6=75, $B33-H$6=1, $B33-H$6&lt;0),"",ROUND(($B33-H$6)*'점수 계산기'!$C$21+H$6*'점수 계산기'!$C$23+'점수 계산기'!$C$25,0))</f>
        <v>123</v>
      </c>
      <c r="I33" s="265">
        <f>IF(OR($B33-I$6&gt;76, $B33-I$6=75, $B33-I$6=1, $B33-I$6&lt;0),"",ROUND(($B33-I$6)*'점수 계산기'!$C$21+I$6*'점수 계산기'!$C$23+'점수 계산기'!$C$25,0))</f>
        <v>124</v>
      </c>
      <c r="J33" s="265">
        <f>IF(OR($B33-J$6&gt;76, $B33-J$6=75, $B33-J$6=1, $B33-J$6&lt;0),"",ROUND(($B33-J$6)*'점수 계산기'!$C$21+J$6*'점수 계산기'!$C$23+'점수 계산기'!$C$25,0))</f>
        <v>124</v>
      </c>
      <c r="K33" s="265">
        <f>IF(OR($B33-K$6&gt;76, $B33-K$6=75, $B33-K$6=1, $B33-K$6&lt;0),"",ROUND(($B33-K$6)*'점수 계산기'!$C$21+K$6*'점수 계산기'!$C$23+'점수 계산기'!$C$25,0))</f>
        <v>124</v>
      </c>
      <c r="L33" s="265">
        <f>IF(OR($B33-L$6&gt;76, $B33-L$6=75, $B33-L$6=1, $B33-L$6&lt;0),"",ROUND(($B33-L$6)*'점수 계산기'!$C$21+L$6*'점수 계산기'!$C$23+'점수 계산기'!$C$25,0))</f>
        <v>124</v>
      </c>
      <c r="M33" s="265">
        <f>IF(OR($B33-M$6&gt;76, $B33-M$6=75, $B33-M$6=1, $B33-M$6&lt;0),"",ROUND(($B33-M$6)*'점수 계산기'!$C$21+M$6*'점수 계산기'!$C$23+'점수 계산기'!$C$25,0))</f>
        <v>124</v>
      </c>
      <c r="N33" s="265">
        <f>IF(OR($B33-N$6&gt;76, $B33-N$6=75, $B33-N$6=1, $B33-N$6&lt;0),"",ROUND(($B33-N$6)*'점수 계산기'!$C$21+N$6*'점수 계산기'!$C$23+'점수 계산기'!$C$25,0))</f>
        <v>125</v>
      </c>
      <c r="O33" s="265">
        <f>IF(OR($B33-O$6&gt;76, $B33-O$6=75, $B33-O$6=1, $B33-O$6&lt;0),"",ROUND(($B33-O$6)*'점수 계산기'!$C$21+O$6*'점수 계산기'!$C$23+'점수 계산기'!$C$25,0))</f>
        <v>125</v>
      </c>
      <c r="P33" s="265">
        <f>IF(OR($B33-P$6&gt;76, $B33-P$6=75, $B33-P$6=1, $B33-P$6&lt;0),"",ROUND(($B33-P$6)*'점수 계산기'!$C$21+P$6*'점수 계산기'!$C$23+'점수 계산기'!$C$25,0))</f>
        <v>125</v>
      </c>
      <c r="Q33" s="265">
        <f>IF(OR($B33-Q$6&gt;76, $B33-Q$6=75, $B33-Q$6=1, $B33-Q$6&lt;0),"",ROUND(($B33-Q$6)*'점수 계산기'!$C$21+Q$6*'점수 계산기'!$C$23+'점수 계산기'!$C$25,0))</f>
        <v>125</v>
      </c>
      <c r="R33" s="265">
        <f>IF(OR($B33-R$6&gt;76, $B33-R$6=75, $B33-R$6=1, $B33-R$6&lt;0),"",ROUND(($B33-R$6)*'점수 계산기'!$C$21+R$6*'점수 계산기'!$C$23+'점수 계산기'!$C$25,0))</f>
        <v>125</v>
      </c>
      <c r="S33" s="265">
        <f>IF(OR($B33-S$6&gt;76, $B33-S$6=75, $B33-S$6=1, $B33-S$6&lt;0),"",ROUND(($B33-S$6)*'점수 계산기'!$C$21+S$6*'점수 계산기'!$C$23+'점수 계산기'!$C$25,0))</f>
        <v>125</v>
      </c>
      <c r="T33" s="265">
        <f>IF(OR($B33-T$6&gt;76, $B33-T$6=75, $B33-T$6=1, $B33-T$6&lt;0),"",ROUND(($B33-T$6)*'점수 계산기'!$C$21+T$6*'점수 계산기'!$C$23+'점수 계산기'!$C$25,0))</f>
        <v>126</v>
      </c>
      <c r="U33" s="265">
        <f>IF(OR($B33-U$6&gt;76, $B33-U$6=75, $B33-U$6=1, $B33-U$6&lt;0),"",ROUND(($B33-U$6)*'점수 계산기'!$C$21+U$6*'점수 계산기'!$C$23+'점수 계산기'!$C$25,0))</f>
        <v>126</v>
      </c>
      <c r="V33" s="265">
        <f>IF(OR($B33-V$6&gt;76, $B33-V$6=75, $B33-V$6=1, $B33-V$6&lt;0),"",ROUND(($B33-V$6)*'점수 계산기'!$C$21+V$6*'점수 계산기'!$C$23+'점수 계산기'!$C$25,0))</f>
        <v>126</v>
      </c>
      <c r="W33" s="265">
        <f>IF(OR($B33-W$6&gt;76, $B33-W$6=75, $B33-W$6=1, $B33-W$6&lt;0),"",ROUND(($B33-W$6)*'점수 계산기'!$C$21+W$6*'점수 계산기'!$C$23+'점수 계산기'!$C$25,0))</f>
        <v>126</v>
      </c>
      <c r="X33" s="265">
        <f>IF(OR($B33-X$6&gt;76, $B33-X$6=75, $B33-X$6=1, $B33-X$6&lt;0),"",ROUND(($B33-X$6)*'점수 계산기'!$C$21+X$6*'점수 계산기'!$C$23+'점수 계산기'!$C$25,0))</f>
        <v>126</v>
      </c>
      <c r="Y33" s="266">
        <f>IF(OR($B33-Y$6&gt;76, $B33-Y$6=75, $B33-Y$6=1, $B33-Y$6&lt;0),"",ROUND(($B33-Y$6)*'점수 계산기'!$C$21+Y$6*'점수 계산기'!$C$23+'점수 계산기'!$C$25,0))</f>
        <v>127</v>
      </c>
      <c r="Z33" s="208"/>
      <c r="AA33" s="208"/>
    </row>
    <row r="34" spans="1:27" s="216" customFormat="1" ht="21" customHeight="1" x14ac:dyDescent="0.45">
      <c r="A34" s="208"/>
      <c r="B34" s="264">
        <v>73</v>
      </c>
      <c r="C34" s="265">
        <f>IF(OR($B34-C$6&gt;76, $B34-C$6=75, $B34-C$6=1, $B34-C$6&lt;0),"",ROUND(($B34-C$6)*'점수 계산기'!$C$21+C$6*'점수 계산기'!$C$23+'점수 계산기'!$C$25,0))</f>
        <v>121</v>
      </c>
      <c r="D34" s="265">
        <f>IF(OR($B34-D$6&gt;76, $B34-D$6=75, $B34-D$6=1, $B34-D$6&lt;0),"",ROUND(($B34-D$6)*'점수 계산기'!$C$21+D$6*'점수 계산기'!$C$23+'점수 계산기'!$C$25,0))</f>
        <v>122</v>
      </c>
      <c r="E34" s="265">
        <f>IF(OR($B34-E$6&gt;76, $B34-E$6=75, $B34-E$6=1, $B34-E$6&lt;0),"",ROUND(($B34-E$6)*'점수 계산기'!$C$21+E$6*'점수 계산기'!$C$23+'점수 계산기'!$C$25,0))</f>
        <v>122</v>
      </c>
      <c r="F34" s="265">
        <f>IF(OR($B34-F$6&gt;76, $B34-F$6=75, $B34-F$6=1, $B34-F$6&lt;0),"",ROUND(($B34-F$6)*'점수 계산기'!$C$21+F$6*'점수 계산기'!$C$23+'점수 계산기'!$C$25,0))</f>
        <v>122</v>
      </c>
      <c r="G34" s="265">
        <f>IF(OR($B34-G$6&gt;76, $B34-G$6=75, $B34-G$6=1, $B34-G$6&lt;0),"",ROUND(($B34-G$6)*'점수 계산기'!$C$21+G$6*'점수 계산기'!$C$23+'점수 계산기'!$C$25,0))</f>
        <v>122</v>
      </c>
      <c r="H34" s="265">
        <f>IF(OR($B34-H$6&gt;76, $B34-H$6=75, $B34-H$6=1, $B34-H$6&lt;0),"",ROUND(($B34-H$6)*'점수 계산기'!$C$21+H$6*'점수 계산기'!$C$23+'점수 계산기'!$C$25,0))</f>
        <v>122</v>
      </c>
      <c r="I34" s="265">
        <f>IF(OR($B34-I$6&gt;76, $B34-I$6=75, $B34-I$6=1, $B34-I$6&lt;0),"",ROUND(($B34-I$6)*'점수 계산기'!$C$21+I$6*'점수 계산기'!$C$23+'점수 계산기'!$C$25,0))</f>
        <v>123</v>
      </c>
      <c r="J34" s="265">
        <f>IF(OR($B34-J$6&gt;76, $B34-J$6=75, $B34-J$6=1, $B34-J$6&lt;0),"",ROUND(($B34-J$6)*'점수 계산기'!$C$21+J$6*'점수 계산기'!$C$23+'점수 계산기'!$C$25,0))</f>
        <v>123</v>
      </c>
      <c r="K34" s="265">
        <f>IF(OR($B34-K$6&gt;76, $B34-K$6=75, $B34-K$6=1, $B34-K$6&lt;0),"",ROUND(($B34-K$6)*'점수 계산기'!$C$21+K$6*'점수 계산기'!$C$23+'점수 계산기'!$C$25,0))</f>
        <v>123</v>
      </c>
      <c r="L34" s="265">
        <f>IF(OR($B34-L$6&gt;76, $B34-L$6=75, $B34-L$6=1, $B34-L$6&lt;0),"",ROUND(($B34-L$6)*'점수 계산기'!$C$21+L$6*'점수 계산기'!$C$23+'점수 계산기'!$C$25,0))</f>
        <v>123</v>
      </c>
      <c r="M34" s="265">
        <f>IF(OR($B34-M$6&gt;76, $B34-M$6=75, $B34-M$6=1, $B34-M$6&lt;0),"",ROUND(($B34-M$6)*'점수 계산기'!$C$21+M$6*'점수 계산기'!$C$23+'점수 계산기'!$C$25,0))</f>
        <v>123</v>
      </c>
      <c r="N34" s="265">
        <f>IF(OR($B34-N$6&gt;76, $B34-N$6=75, $B34-N$6=1, $B34-N$6&lt;0),"",ROUND(($B34-N$6)*'점수 계산기'!$C$21+N$6*'점수 계산기'!$C$23+'점수 계산기'!$C$25,0))</f>
        <v>123</v>
      </c>
      <c r="O34" s="265">
        <f>IF(OR($B34-O$6&gt;76, $B34-O$6=75, $B34-O$6=1, $B34-O$6&lt;0),"",ROUND(($B34-O$6)*'점수 계산기'!$C$21+O$6*'점수 계산기'!$C$23+'점수 계산기'!$C$25,0))</f>
        <v>124</v>
      </c>
      <c r="P34" s="265">
        <f>IF(OR($B34-P$6&gt;76, $B34-P$6=75, $B34-P$6=1, $B34-P$6&lt;0),"",ROUND(($B34-P$6)*'점수 계산기'!$C$21+P$6*'점수 계산기'!$C$23+'점수 계산기'!$C$25,0))</f>
        <v>124</v>
      </c>
      <c r="Q34" s="265">
        <f>IF(OR($B34-Q$6&gt;76, $B34-Q$6=75, $B34-Q$6=1, $B34-Q$6&lt;0),"",ROUND(($B34-Q$6)*'점수 계산기'!$C$21+Q$6*'점수 계산기'!$C$23+'점수 계산기'!$C$25,0))</f>
        <v>124</v>
      </c>
      <c r="R34" s="265">
        <f>IF(OR($B34-R$6&gt;76, $B34-R$6=75, $B34-R$6=1, $B34-R$6&lt;0),"",ROUND(($B34-R$6)*'점수 계산기'!$C$21+R$6*'점수 계산기'!$C$23+'점수 계산기'!$C$25,0))</f>
        <v>124</v>
      </c>
      <c r="S34" s="265">
        <f>IF(OR($B34-S$6&gt;76, $B34-S$6=75, $B34-S$6=1, $B34-S$6&lt;0),"",ROUND(($B34-S$6)*'점수 계산기'!$C$21+S$6*'점수 계산기'!$C$23+'점수 계산기'!$C$25,0))</f>
        <v>124</v>
      </c>
      <c r="T34" s="265">
        <f>IF(OR($B34-T$6&gt;76, $B34-T$6=75, $B34-T$6=1, $B34-T$6&lt;0),"",ROUND(($B34-T$6)*'점수 계산기'!$C$21+T$6*'점수 계산기'!$C$23+'점수 계산기'!$C$25,0))</f>
        <v>125</v>
      </c>
      <c r="U34" s="265">
        <f>IF(OR($B34-U$6&gt;76, $B34-U$6=75, $B34-U$6=1, $B34-U$6&lt;0),"",ROUND(($B34-U$6)*'점수 계산기'!$C$21+U$6*'점수 계산기'!$C$23+'점수 계산기'!$C$25,0))</f>
        <v>125</v>
      </c>
      <c r="V34" s="265">
        <f>IF(OR($B34-V$6&gt;76, $B34-V$6=75, $B34-V$6=1, $B34-V$6&lt;0),"",ROUND(($B34-V$6)*'점수 계산기'!$C$21+V$6*'점수 계산기'!$C$23+'점수 계산기'!$C$25,0))</f>
        <v>125</v>
      </c>
      <c r="W34" s="265">
        <f>IF(OR($B34-W$6&gt;76, $B34-W$6=75, $B34-W$6=1, $B34-W$6&lt;0),"",ROUND(($B34-W$6)*'점수 계산기'!$C$21+W$6*'점수 계산기'!$C$23+'점수 계산기'!$C$25,0))</f>
        <v>125</v>
      </c>
      <c r="X34" s="265">
        <f>IF(OR($B34-X$6&gt;76, $B34-X$6=75, $B34-X$6=1, $B34-X$6&lt;0),"",ROUND(($B34-X$6)*'점수 계산기'!$C$21+X$6*'점수 계산기'!$C$23+'점수 계산기'!$C$25,0))</f>
        <v>125</v>
      </c>
      <c r="Y34" s="266">
        <f>IF(OR($B34-Y$6&gt;76, $B34-Y$6=75, $B34-Y$6=1, $B34-Y$6&lt;0),"",ROUND(($B34-Y$6)*'점수 계산기'!$C$21+Y$6*'점수 계산기'!$C$23+'점수 계산기'!$C$25,0))</f>
        <v>126</v>
      </c>
      <c r="Z34" s="208"/>
      <c r="AA34" s="208"/>
    </row>
    <row r="35" spans="1:27" s="216" customFormat="1" ht="21" customHeight="1" x14ac:dyDescent="0.45">
      <c r="A35" s="208"/>
      <c r="B35" s="267">
        <v>72</v>
      </c>
      <c r="C35" s="268">
        <f>IF(OR($B35-C$6&gt;76, $B35-C$6=75, $B35-C$6=1, $B35-C$6&lt;0),"",ROUND(($B35-C$6)*'점수 계산기'!$C$21+C$6*'점수 계산기'!$C$23+'점수 계산기'!$C$25,0))</f>
        <v>120</v>
      </c>
      <c r="D35" s="268">
        <f>IF(OR($B35-D$6&gt;76, $B35-D$6=75, $B35-D$6=1, $B35-D$6&lt;0),"",ROUND(($B35-D$6)*'점수 계산기'!$C$21+D$6*'점수 계산기'!$C$23+'점수 계산기'!$C$25,0))</f>
        <v>121</v>
      </c>
      <c r="E35" s="268">
        <f>IF(OR($B35-E$6&gt;76, $B35-E$6=75, $B35-E$6=1, $B35-E$6&lt;0),"",ROUND(($B35-E$6)*'점수 계산기'!$C$21+E$6*'점수 계산기'!$C$23+'점수 계산기'!$C$25,0))</f>
        <v>121</v>
      </c>
      <c r="F35" s="268">
        <f>IF(OR($B35-F$6&gt;76, $B35-F$6=75, $B35-F$6=1, $B35-F$6&lt;0),"",ROUND(($B35-F$6)*'점수 계산기'!$C$21+F$6*'점수 계산기'!$C$23+'점수 계산기'!$C$25,0))</f>
        <v>121</v>
      </c>
      <c r="G35" s="268">
        <f>IF(OR($B35-G$6&gt;76, $B35-G$6=75, $B35-G$6=1, $B35-G$6&lt;0),"",ROUND(($B35-G$6)*'점수 계산기'!$C$21+G$6*'점수 계산기'!$C$23+'점수 계산기'!$C$25,0))</f>
        <v>121</v>
      </c>
      <c r="H35" s="268">
        <f>IF(OR($B35-H$6&gt;76, $B35-H$6=75, $B35-H$6=1, $B35-H$6&lt;0),"",ROUND(($B35-H$6)*'점수 계산기'!$C$21+H$6*'점수 계산기'!$C$23+'점수 계산기'!$C$25,0))</f>
        <v>121</v>
      </c>
      <c r="I35" s="268">
        <f>IF(OR($B35-I$6&gt;76, $B35-I$6=75, $B35-I$6=1, $B35-I$6&lt;0),"",ROUND(($B35-I$6)*'점수 계산기'!$C$21+I$6*'점수 계산기'!$C$23+'점수 계산기'!$C$25,0))</f>
        <v>122</v>
      </c>
      <c r="J35" s="268">
        <f>IF(OR($B35-J$6&gt;76, $B35-J$6=75, $B35-J$6=1, $B35-J$6&lt;0),"",ROUND(($B35-J$6)*'점수 계산기'!$C$21+J$6*'점수 계산기'!$C$23+'점수 계산기'!$C$25,0))</f>
        <v>122</v>
      </c>
      <c r="K35" s="268">
        <f>IF(OR($B35-K$6&gt;76, $B35-K$6=75, $B35-K$6=1, $B35-K$6&lt;0),"",ROUND(($B35-K$6)*'점수 계산기'!$C$21+K$6*'점수 계산기'!$C$23+'점수 계산기'!$C$25,0))</f>
        <v>122</v>
      </c>
      <c r="L35" s="268">
        <f>IF(OR($B35-L$6&gt;76, $B35-L$6=75, $B35-L$6=1, $B35-L$6&lt;0),"",ROUND(($B35-L$6)*'점수 계산기'!$C$21+L$6*'점수 계산기'!$C$23+'점수 계산기'!$C$25,0))</f>
        <v>122</v>
      </c>
      <c r="M35" s="268">
        <f>IF(OR($B35-M$6&gt;76, $B35-M$6=75, $B35-M$6=1, $B35-M$6&lt;0),"",ROUND(($B35-M$6)*'점수 계산기'!$C$21+M$6*'점수 계산기'!$C$23+'점수 계산기'!$C$25,0))</f>
        <v>122</v>
      </c>
      <c r="N35" s="268">
        <f>IF(OR($B35-N$6&gt;76, $B35-N$6=75, $B35-N$6=1, $B35-N$6&lt;0),"",ROUND(($B35-N$6)*'점수 계산기'!$C$21+N$6*'점수 계산기'!$C$23+'점수 계산기'!$C$25,0))</f>
        <v>122</v>
      </c>
      <c r="O35" s="268">
        <f>IF(OR($B35-O$6&gt;76, $B35-O$6=75, $B35-O$6=1, $B35-O$6&lt;0),"",ROUND(($B35-O$6)*'점수 계산기'!$C$21+O$6*'점수 계산기'!$C$23+'점수 계산기'!$C$25,0))</f>
        <v>123</v>
      </c>
      <c r="P35" s="268">
        <f>IF(OR($B35-P$6&gt;76, $B35-P$6=75, $B35-P$6=1, $B35-P$6&lt;0),"",ROUND(($B35-P$6)*'점수 계산기'!$C$21+P$6*'점수 계산기'!$C$23+'점수 계산기'!$C$25,0))</f>
        <v>123</v>
      </c>
      <c r="Q35" s="268">
        <f>IF(OR($B35-Q$6&gt;76, $B35-Q$6=75, $B35-Q$6=1, $B35-Q$6&lt;0),"",ROUND(($B35-Q$6)*'점수 계산기'!$C$21+Q$6*'점수 계산기'!$C$23+'점수 계산기'!$C$25,0))</f>
        <v>123</v>
      </c>
      <c r="R35" s="268">
        <f>IF(OR($B35-R$6&gt;76, $B35-R$6=75, $B35-R$6=1, $B35-R$6&lt;0),"",ROUND(($B35-R$6)*'점수 계산기'!$C$21+R$6*'점수 계산기'!$C$23+'점수 계산기'!$C$25,0))</f>
        <v>123</v>
      </c>
      <c r="S35" s="268">
        <f>IF(OR($B35-S$6&gt;76, $B35-S$6=75, $B35-S$6=1, $B35-S$6&lt;0),"",ROUND(($B35-S$6)*'점수 계산기'!$C$21+S$6*'점수 계산기'!$C$23+'점수 계산기'!$C$25,0))</f>
        <v>123</v>
      </c>
      <c r="T35" s="268">
        <f>IF(OR($B35-T$6&gt;76, $B35-T$6=75, $B35-T$6=1, $B35-T$6&lt;0),"",ROUND(($B35-T$6)*'점수 계산기'!$C$21+T$6*'점수 계산기'!$C$23+'점수 계산기'!$C$25,0))</f>
        <v>124</v>
      </c>
      <c r="U35" s="268">
        <f>IF(OR($B35-U$6&gt;76, $B35-U$6=75, $B35-U$6=1, $B35-U$6&lt;0),"",ROUND(($B35-U$6)*'점수 계산기'!$C$21+U$6*'점수 계산기'!$C$23+'점수 계산기'!$C$25,0))</f>
        <v>124</v>
      </c>
      <c r="V35" s="268">
        <f>IF(OR($B35-V$6&gt;76, $B35-V$6=75, $B35-V$6=1, $B35-V$6&lt;0),"",ROUND(($B35-V$6)*'점수 계산기'!$C$21+V$6*'점수 계산기'!$C$23+'점수 계산기'!$C$25,0))</f>
        <v>124</v>
      </c>
      <c r="W35" s="268">
        <f>IF(OR($B35-W$6&gt;76, $B35-W$6=75, $B35-W$6=1, $B35-W$6&lt;0),"",ROUND(($B35-W$6)*'점수 계산기'!$C$21+W$6*'점수 계산기'!$C$23+'점수 계산기'!$C$25,0))</f>
        <v>124</v>
      </c>
      <c r="X35" s="268">
        <f>IF(OR($B35-X$6&gt;76, $B35-X$6=75, $B35-X$6=1, $B35-X$6&lt;0),"",ROUND(($B35-X$6)*'점수 계산기'!$C$21+X$6*'점수 계산기'!$C$23+'점수 계산기'!$C$25,0))</f>
        <v>124</v>
      </c>
      <c r="Y35" s="269">
        <f>IF(OR($B35-Y$6&gt;76, $B35-Y$6=75, $B35-Y$6=1, $B35-Y$6&lt;0),"",ROUND(($B35-Y$6)*'점수 계산기'!$C$21+Y$6*'점수 계산기'!$C$23+'점수 계산기'!$C$25,0))</f>
        <v>125</v>
      </c>
      <c r="Z35" s="208"/>
      <c r="AA35" s="208"/>
    </row>
    <row r="36" spans="1:27" s="216" customFormat="1" ht="21" customHeight="1" x14ac:dyDescent="0.45">
      <c r="A36" s="208"/>
      <c r="B36" s="267">
        <v>71</v>
      </c>
      <c r="C36" s="268">
        <f>IF(OR($B36-C$6&gt;76, $B36-C$6=75, $B36-C$6=1, $B36-C$6&lt;0),"",ROUND(($B36-C$6)*'점수 계산기'!$C$21+C$6*'점수 계산기'!$C$23+'점수 계산기'!$C$25,0))</f>
        <v>119</v>
      </c>
      <c r="D36" s="268">
        <f>IF(OR($B36-D$6&gt;76, $B36-D$6=75, $B36-D$6=1, $B36-D$6&lt;0),"",ROUND(($B36-D$6)*'점수 계산기'!$C$21+D$6*'점수 계산기'!$C$23+'점수 계산기'!$C$25,0))</f>
        <v>120</v>
      </c>
      <c r="E36" s="268">
        <f>IF(OR($B36-E$6&gt;76, $B36-E$6=75, $B36-E$6=1, $B36-E$6&lt;0),"",ROUND(($B36-E$6)*'점수 계산기'!$C$21+E$6*'점수 계산기'!$C$23+'점수 계산기'!$C$25,0))</f>
        <v>120</v>
      </c>
      <c r="F36" s="268">
        <f>IF(OR($B36-F$6&gt;76, $B36-F$6=75, $B36-F$6=1, $B36-F$6&lt;0),"",ROUND(($B36-F$6)*'점수 계산기'!$C$21+F$6*'점수 계산기'!$C$23+'점수 계산기'!$C$25,0))</f>
        <v>120</v>
      </c>
      <c r="G36" s="268">
        <f>IF(OR($B36-G$6&gt;76, $B36-G$6=75, $B36-G$6=1, $B36-G$6&lt;0),"",ROUND(($B36-G$6)*'점수 계산기'!$C$21+G$6*'점수 계산기'!$C$23+'점수 계산기'!$C$25,0))</f>
        <v>120</v>
      </c>
      <c r="H36" s="268">
        <f>IF(OR($B36-H$6&gt;76, $B36-H$6=75, $B36-H$6=1, $B36-H$6&lt;0),"",ROUND(($B36-H$6)*'점수 계산기'!$C$21+H$6*'점수 계산기'!$C$23+'점수 계산기'!$C$25,0))</f>
        <v>120</v>
      </c>
      <c r="I36" s="268">
        <f>IF(OR($B36-I$6&gt;76, $B36-I$6=75, $B36-I$6=1, $B36-I$6&lt;0),"",ROUND(($B36-I$6)*'점수 계산기'!$C$21+I$6*'점수 계산기'!$C$23+'점수 계산기'!$C$25,0))</f>
        <v>121</v>
      </c>
      <c r="J36" s="268">
        <f>IF(OR($B36-J$6&gt;76, $B36-J$6=75, $B36-J$6=1, $B36-J$6&lt;0),"",ROUND(($B36-J$6)*'점수 계산기'!$C$21+J$6*'점수 계산기'!$C$23+'점수 계산기'!$C$25,0))</f>
        <v>121</v>
      </c>
      <c r="K36" s="268">
        <f>IF(OR($B36-K$6&gt;76, $B36-K$6=75, $B36-K$6=1, $B36-K$6&lt;0),"",ROUND(($B36-K$6)*'점수 계산기'!$C$21+K$6*'점수 계산기'!$C$23+'점수 계산기'!$C$25,0))</f>
        <v>121</v>
      </c>
      <c r="L36" s="268">
        <f>IF(OR($B36-L$6&gt;76, $B36-L$6=75, $B36-L$6=1, $B36-L$6&lt;0),"",ROUND(($B36-L$6)*'점수 계산기'!$C$21+L$6*'점수 계산기'!$C$23+'점수 계산기'!$C$25,0))</f>
        <v>121</v>
      </c>
      <c r="M36" s="268">
        <f>IF(OR($B36-M$6&gt;76, $B36-M$6=75, $B36-M$6=1, $B36-M$6&lt;0),"",ROUND(($B36-M$6)*'점수 계산기'!$C$21+M$6*'점수 계산기'!$C$23+'점수 계산기'!$C$25,0))</f>
        <v>121</v>
      </c>
      <c r="N36" s="268">
        <f>IF(OR($B36-N$6&gt;76, $B36-N$6=75, $B36-N$6=1, $B36-N$6&lt;0),"",ROUND(($B36-N$6)*'점수 계산기'!$C$21+N$6*'점수 계산기'!$C$23+'점수 계산기'!$C$25,0))</f>
        <v>121</v>
      </c>
      <c r="O36" s="268">
        <f>IF(OR($B36-O$6&gt;76, $B36-O$6=75, $B36-O$6=1, $B36-O$6&lt;0),"",ROUND(($B36-O$6)*'점수 계산기'!$C$21+O$6*'점수 계산기'!$C$23+'점수 계산기'!$C$25,0))</f>
        <v>122</v>
      </c>
      <c r="P36" s="268">
        <f>IF(OR($B36-P$6&gt;76, $B36-P$6=75, $B36-P$6=1, $B36-P$6&lt;0),"",ROUND(($B36-P$6)*'점수 계산기'!$C$21+P$6*'점수 계산기'!$C$23+'점수 계산기'!$C$25,0))</f>
        <v>122</v>
      </c>
      <c r="Q36" s="268">
        <f>IF(OR($B36-Q$6&gt;76, $B36-Q$6=75, $B36-Q$6=1, $B36-Q$6&lt;0),"",ROUND(($B36-Q$6)*'점수 계산기'!$C$21+Q$6*'점수 계산기'!$C$23+'점수 계산기'!$C$25,0))</f>
        <v>122</v>
      </c>
      <c r="R36" s="268">
        <f>IF(OR($B36-R$6&gt;76, $B36-R$6=75, $B36-R$6=1, $B36-R$6&lt;0),"",ROUND(($B36-R$6)*'점수 계산기'!$C$21+R$6*'점수 계산기'!$C$23+'점수 계산기'!$C$25,0))</f>
        <v>122</v>
      </c>
      <c r="S36" s="268">
        <f>IF(OR($B36-S$6&gt;76, $B36-S$6=75, $B36-S$6=1, $B36-S$6&lt;0),"",ROUND(($B36-S$6)*'점수 계산기'!$C$21+S$6*'점수 계산기'!$C$23+'점수 계산기'!$C$25,0))</f>
        <v>122</v>
      </c>
      <c r="T36" s="268">
        <f>IF(OR($B36-T$6&gt;76, $B36-T$6=75, $B36-T$6=1, $B36-T$6&lt;0),"",ROUND(($B36-T$6)*'점수 계산기'!$C$21+T$6*'점수 계산기'!$C$23+'점수 계산기'!$C$25,0))</f>
        <v>122</v>
      </c>
      <c r="U36" s="268">
        <f>IF(OR($B36-U$6&gt;76, $B36-U$6=75, $B36-U$6=1, $B36-U$6&lt;0),"",ROUND(($B36-U$6)*'점수 계산기'!$C$21+U$6*'점수 계산기'!$C$23+'점수 계산기'!$C$25,0))</f>
        <v>123</v>
      </c>
      <c r="V36" s="268">
        <f>IF(OR($B36-V$6&gt;76, $B36-V$6=75, $B36-V$6=1, $B36-V$6&lt;0),"",ROUND(($B36-V$6)*'점수 계산기'!$C$21+V$6*'점수 계산기'!$C$23+'점수 계산기'!$C$25,0))</f>
        <v>123</v>
      </c>
      <c r="W36" s="268">
        <f>IF(OR($B36-W$6&gt;76, $B36-W$6=75, $B36-W$6=1, $B36-W$6&lt;0),"",ROUND(($B36-W$6)*'점수 계산기'!$C$21+W$6*'점수 계산기'!$C$23+'점수 계산기'!$C$25,0))</f>
        <v>123</v>
      </c>
      <c r="X36" s="268">
        <f>IF(OR($B36-X$6&gt;76, $B36-X$6=75, $B36-X$6=1, $B36-X$6&lt;0),"",ROUND(($B36-X$6)*'점수 계산기'!$C$21+X$6*'점수 계산기'!$C$23+'점수 계산기'!$C$25,0))</f>
        <v>123</v>
      </c>
      <c r="Y36" s="269">
        <f>IF(OR($B36-Y$6&gt;76, $B36-Y$6=75, $B36-Y$6=1, $B36-Y$6&lt;0),"",ROUND(($B36-Y$6)*'점수 계산기'!$C$21+Y$6*'점수 계산기'!$C$23+'점수 계산기'!$C$25,0))</f>
        <v>124</v>
      </c>
      <c r="Z36" s="208"/>
      <c r="AA36" s="208"/>
    </row>
    <row r="37" spans="1:27" s="216" customFormat="1" ht="21" customHeight="1" x14ac:dyDescent="0.45">
      <c r="A37" s="208"/>
      <c r="B37" s="267">
        <v>70</v>
      </c>
      <c r="C37" s="268">
        <f>IF(OR($B37-C$6&gt;76, $B37-C$6=75, $B37-C$6=1, $B37-C$6&lt;0),"",ROUND(($B37-C$6)*'점수 계산기'!$C$21+C$6*'점수 계산기'!$C$23+'점수 계산기'!$C$25,0))</f>
        <v>118</v>
      </c>
      <c r="D37" s="268">
        <f>IF(OR($B37-D$6&gt;76, $B37-D$6=75, $B37-D$6=1, $B37-D$6&lt;0),"",ROUND(($B37-D$6)*'점수 계산기'!$C$21+D$6*'점수 계산기'!$C$23+'점수 계산기'!$C$25,0))</f>
        <v>119</v>
      </c>
      <c r="E37" s="268">
        <f>IF(OR($B37-E$6&gt;76, $B37-E$6=75, $B37-E$6=1, $B37-E$6&lt;0),"",ROUND(($B37-E$6)*'점수 계산기'!$C$21+E$6*'점수 계산기'!$C$23+'점수 계산기'!$C$25,0))</f>
        <v>119</v>
      </c>
      <c r="F37" s="268">
        <f>IF(OR($B37-F$6&gt;76, $B37-F$6=75, $B37-F$6=1, $B37-F$6&lt;0),"",ROUND(($B37-F$6)*'점수 계산기'!$C$21+F$6*'점수 계산기'!$C$23+'점수 계산기'!$C$25,0))</f>
        <v>119</v>
      </c>
      <c r="G37" s="268">
        <f>IF(OR($B37-G$6&gt;76, $B37-G$6=75, $B37-G$6=1, $B37-G$6&lt;0),"",ROUND(($B37-G$6)*'점수 계산기'!$C$21+G$6*'점수 계산기'!$C$23+'점수 계산기'!$C$25,0))</f>
        <v>119</v>
      </c>
      <c r="H37" s="268">
        <f>IF(OR($B37-H$6&gt;76, $B37-H$6=75, $B37-H$6=1, $B37-H$6&lt;0),"",ROUND(($B37-H$6)*'점수 계산기'!$C$21+H$6*'점수 계산기'!$C$23+'점수 계산기'!$C$25,0))</f>
        <v>119</v>
      </c>
      <c r="I37" s="268">
        <f>IF(OR($B37-I$6&gt;76, $B37-I$6=75, $B37-I$6=1, $B37-I$6&lt;0),"",ROUND(($B37-I$6)*'점수 계산기'!$C$21+I$6*'점수 계산기'!$C$23+'점수 계산기'!$C$25,0))</f>
        <v>119</v>
      </c>
      <c r="J37" s="268">
        <f>IF(OR($B37-J$6&gt;76, $B37-J$6=75, $B37-J$6=1, $B37-J$6&lt;0),"",ROUND(($B37-J$6)*'점수 계산기'!$C$21+J$6*'점수 계산기'!$C$23+'점수 계산기'!$C$25,0))</f>
        <v>120</v>
      </c>
      <c r="K37" s="268">
        <f>IF(OR($B37-K$6&gt;76, $B37-K$6=75, $B37-K$6=1, $B37-K$6&lt;0),"",ROUND(($B37-K$6)*'점수 계산기'!$C$21+K$6*'점수 계산기'!$C$23+'점수 계산기'!$C$25,0))</f>
        <v>120</v>
      </c>
      <c r="L37" s="268">
        <f>IF(OR($B37-L$6&gt;76, $B37-L$6=75, $B37-L$6=1, $B37-L$6&lt;0),"",ROUND(($B37-L$6)*'점수 계산기'!$C$21+L$6*'점수 계산기'!$C$23+'점수 계산기'!$C$25,0))</f>
        <v>120</v>
      </c>
      <c r="M37" s="268">
        <f>IF(OR($B37-M$6&gt;76, $B37-M$6=75, $B37-M$6=1, $B37-M$6&lt;0),"",ROUND(($B37-M$6)*'점수 계산기'!$C$21+M$6*'점수 계산기'!$C$23+'점수 계산기'!$C$25,0))</f>
        <v>120</v>
      </c>
      <c r="N37" s="268">
        <f>IF(OR($B37-N$6&gt;76, $B37-N$6=75, $B37-N$6=1, $B37-N$6&lt;0),"",ROUND(($B37-N$6)*'점수 계산기'!$C$21+N$6*'점수 계산기'!$C$23+'점수 계산기'!$C$25,0))</f>
        <v>120</v>
      </c>
      <c r="O37" s="268">
        <f>IF(OR($B37-O$6&gt;76, $B37-O$6=75, $B37-O$6=1, $B37-O$6&lt;0),"",ROUND(($B37-O$6)*'점수 계산기'!$C$21+O$6*'점수 계산기'!$C$23+'점수 계산기'!$C$25,0))</f>
        <v>121</v>
      </c>
      <c r="P37" s="268">
        <f>IF(OR($B37-P$6&gt;76, $B37-P$6=75, $B37-P$6=1, $B37-P$6&lt;0),"",ROUND(($B37-P$6)*'점수 계산기'!$C$21+P$6*'점수 계산기'!$C$23+'점수 계산기'!$C$25,0))</f>
        <v>121</v>
      </c>
      <c r="Q37" s="268">
        <f>IF(OR($B37-Q$6&gt;76, $B37-Q$6=75, $B37-Q$6=1, $B37-Q$6&lt;0),"",ROUND(($B37-Q$6)*'점수 계산기'!$C$21+Q$6*'점수 계산기'!$C$23+'점수 계산기'!$C$25,0))</f>
        <v>121</v>
      </c>
      <c r="R37" s="268">
        <f>IF(OR($B37-R$6&gt;76, $B37-R$6=75, $B37-R$6=1, $B37-R$6&lt;0),"",ROUND(($B37-R$6)*'점수 계산기'!$C$21+R$6*'점수 계산기'!$C$23+'점수 계산기'!$C$25,0))</f>
        <v>121</v>
      </c>
      <c r="S37" s="268">
        <f>IF(OR($B37-S$6&gt;76, $B37-S$6=75, $B37-S$6=1, $B37-S$6&lt;0),"",ROUND(($B37-S$6)*'점수 계산기'!$C$21+S$6*'점수 계산기'!$C$23+'점수 계산기'!$C$25,0))</f>
        <v>121</v>
      </c>
      <c r="T37" s="268">
        <f>IF(OR($B37-T$6&gt;76, $B37-T$6=75, $B37-T$6=1, $B37-T$6&lt;0),"",ROUND(($B37-T$6)*'점수 계산기'!$C$21+T$6*'점수 계산기'!$C$23+'점수 계산기'!$C$25,0))</f>
        <v>121</v>
      </c>
      <c r="U37" s="268">
        <f>IF(OR($B37-U$6&gt;76, $B37-U$6=75, $B37-U$6=1, $B37-U$6&lt;0),"",ROUND(($B37-U$6)*'점수 계산기'!$C$21+U$6*'점수 계산기'!$C$23+'점수 계산기'!$C$25,0))</f>
        <v>122</v>
      </c>
      <c r="V37" s="268">
        <f>IF(OR($B37-V$6&gt;76, $B37-V$6=75, $B37-V$6=1, $B37-V$6&lt;0),"",ROUND(($B37-V$6)*'점수 계산기'!$C$21+V$6*'점수 계산기'!$C$23+'점수 계산기'!$C$25,0))</f>
        <v>122</v>
      </c>
      <c r="W37" s="268">
        <f>IF(OR($B37-W$6&gt;76, $B37-W$6=75, $B37-W$6=1, $B37-W$6&lt;0),"",ROUND(($B37-W$6)*'점수 계산기'!$C$21+W$6*'점수 계산기'!$C$23+'점수 계산기'!$C$25,0))</f>
        <v>122</v>
      </c>
      <c r="X37" s="268">
        <f>IF(OR($B37-X$6&gt;76, $B37-X$6=75, $B37-X$6=1, $B37-X$6&lt;0),"",ROUND(($B37-X$6)*'점수 계산기'!$C$21+X$6*'점수 계산기'!$C$23+'점수 계산기'!$C$25,0))</f>
        <v>122</v>
      </c>
      <c r="Y37" s="269">
        <f>IF(OR($B37-Y$6&gt;76, $B37-Y$6=75, $B37-Y$6=1, $B37-Y$6&lt;0),"",ROUND(($B37-Y$6)*'점수 계산기'!$C$21+Y$6*'점수 계산기'!$C$23+'점수 계산기'!$C$25,0))</f>
        <v>123</v>
      </c>
      <c r="Z37" s="208"/>
      <c r="AA37" s="208"/>
    </row>
    <row r="38" spans="1:27" s="216" customFormat="1" ht="21" customHeight="1" x14ac:dyDescent="0.45">
      <c r="A38" s="208"/>
      <c r="B38" s="267">
        <v>69</v>
      </c>
      <c r="C38" s="268">
        <f>IF(OR($B38-C$6&gt;76, $B38-C$6=75, $B38-C$6=1, $B38-C$6&lt;0),"",ROUND(($B38-C$6)*'점수 계산기'!$C$21+C$6*'점수 계산기'!$C$23+'점수 계산기'!$C$25,0))</f>
        <v>117</v>
      </c>
      <c r="D38" s="268">
        <f>IF(OR($B38-D$6&gt;76, $B38-D$6=75, $B38-D$6=1, $B38-D$6&lt;0),"",ROUND(($B38-D$6)*'점수 계산기'!$C$21+D$6*'점수 계산기'!$C$23+'점수 계산기'!$C$25,0))</f>
        <v>118</v>
      </c>
      <c r="E38" s="268">
        <f>IF(OR($B38-E$6&gt;76, $B38-E$6=75, $B38-E$6=1, $B38-E$6&lt;0),"",ROUND(($B38-E$6)*'점수 계산기'!$C$21+E$6*'점수 계산기'!$C$23+'점수 계산기'!$C$25,0))</f>
        <v>118</v>
      </c>
      <c r="F38" s="268">
        <f>IF(OR($B38-F$6&gt;76, $B38-F$6=75, $B38-F$6=1, $B38-F$6&lt;0),"",ROUND(($B38-F$6)*'점수 계산기'!$C$21+F$6*'점수 계산기'!$C$23+'점수 계산기'!$C$25,0))</f>
        <v>118</v>
      </c>
      <c r="G38" s="268">
        <f>IF(OR($B38-G$6&gt;76, $B38-G$6=75, $B38-G$6=1, $B38-G$6&lt;0),"",ROUND(($B38-G$6)*'점수 계산기'!$C$21+G$6*'점수 계산기'!$C$23+'점수 계산기'!$C$25,0))</f>
        <v>118</v>
      </c>
      <c r="H38" s="268">
        <f>IF(OR($B38-H$6&gt;76, $B38-H$6=75, $B38-H$6=1, $B38-H$6&lt;0),"",ROUND(($B38-H$6)*'점수 계산기'!$C$21+H$6*'점수 계산기'!$C$23+'점수 계산기'!$C$25,0))</f>
        <v>118</v>
      </c>
      <c r="I38" s="268">
        <f>IF(OR($B38-I$6&gt;76, $B38-I$6=75, $B38-I$6=1, $B38-I$6&lt;0),"",ROUND(($B38-I$6)*'점수 계산기'!$C$21+I$6*'점수 계산기'!$C$23+'점수 계산기'!$C$25,0))</f>
        <v>118</v>
      </c>
      <c r="J38" s="268">
        <f>IF(OR($B38-J$6&gt;76, $B38-J$6=75, $B38-J$6=1, $B38-J$6&lt;0),"",ROUND(($B38-J$6)*'점수 계산기'!$C$21+J$6*'점수 계산기'!$C$23+'점수 계산기'!$C$25,0))</f>
        <v>119</v>
      </c>
      <c r="K38" s="268">
        <f>IF(OR($B38-K$6&gt;76, $B38-K$6=75, $B38-K$6=1, $B38-K$6&lt;0),"",ROUND(($B38-K$6)*'점수 계산기'!$C$21+K$6*'점수 계산기'!$C$23+'점수 계산기'!$C$25,0))</f>
        <v>119</v>
      </c>
      <c r="L38" s="268">
        <f>IF(OR($B38-L$6&gt;76, $B38-L$6=75, $B38-L$6=1, $B38-L$6&lt;0),"",ROUND(($B38-L$6)*'점수 계산기'!$C$21+L$6*'점수 계산기'!$C$23+'점수 계산기'!$C$25,0))</f>
        <v>119</v>
      </c>
      <c r="M38" s="268">
        <f>IF(OR($B38-M$6&gt;76, $B38-M$6=75, $B38-M$6=1, $B38-M$6&lt;0),"",ROUND(($B38-M$6)*'점수 계산기'!$C$21+M$6*'점수 계산기'!$C$23+'점수 계산기'!$C$25,0))</f>
        <v>119</v>
      </c>
      <c r="N38" s="268">
        <f>IF(OR($B38-N$6&gt;76, $B38-N$6=75, $B38-N$6=1, $B38-N$6&lt;0),"",ROUND(($B38-N$6)*'점수 계산기'!$C$21+N$6*'점수 계산기'!$C$23+'점수 계산기'!$C$25,0))</f>
        <v>119</v>
      </c>
      <c r="O38" s="268">
        <f>IF(OR($B38-O$6&gt;76, $B38-O$6=75, $B38-O$6=1, $B38-O$6&lt;0),"",ROUND(($B38-O$6)*'점수 계산기'!$C$21+O$6*'점수 계산기'!$C$23+'점수 계산기'!$C$25,0))</f>
        <v>120</v>
      </c>
      <c r="P38" s="268">
        <f>IF(OR($B38-P$6&gt;76, $B38-P$6=75, $B38-P$6=1, $B38-P$6&lt;0),"",ROUND(($B38-P$6)*'점수 계산기'!$C$21+P$6*'점수 계산기'!$C$23+'점수 계산기'!$C$25,0))</f>
        <v>120</v>
      </c>
      <c r="Q38" s="268">
        <f>IF(OR($B38-Q$6&gt;76, $B38-Q$6=75, $B38-Q$6=1, $B38-Q$6&lt;0),"",ROUND(($B38-Q$6)*'점수 계산기'!$C$21+Q$6*'점수 계산기'!$C$23+'점수 계산기'!$C$25,0))</f>
        <v>120</v>
      </c>
      <c r="R38" s="268">
        <f>IF(OR($B38-R$6&gt;76, $B38-R$6=75, $B38-R$6=1, $B38-R$6&lt;0),"",ROUND(($B38-R$6)*'점수 계산기'!$C$21+R$6*'점수 계산기'!$C$23+'점수 계산기'!$C$25,0))</f>
        <v>120</v>
      </c>
      <c r="S38" s="268">
        <f>IF(OR($B38-S$6&gt;76, $B38-S$6=75, $B38-S$6=1, $B38-S$6&lt;0),"",ROUND(($B38-S$6)*'점수 계산기'!$C$21+S$6*'점수 계산기'!$C$23+'점수 계산기'!$C$25,0))</f>
        <v>120</v>
      </c>
      <c r="T38" s="268">
        <f>IF(OR($B38-T$6&gt;76, $B38-T$6=75, $B38-T$6=1, $B38-T$6&lt;0),"",ROUND(($B38-T$6)*'점수 계산기'!$C$21+T$6*'점수 계산기'!$C$23+'점수 계산기'!$C$25,0))</f>
        <v>120</v>
      </c>
      <c r="U38" s="268">
        <f>IF(OR($B38-U$6&gt;76, $B38-U$6=75, $B38-U$6=1, $B38-U$6&lt;0),"",ROUND(($B38-U$6)*'점수 계산기'!$C$21+U$6*'점수 계산기'!$C$23+'점수 계산기'!$C$25,0))</f>
        <v>121</v>
      </c>
      <c r="V38" s="268">
        <f>IF(OR($B38-V$6&gt;76, $B38-V$6=75, $B38-V$6=1, $B38-V$6&lt;0),"",ROUND(($B38-V$6)*'점수 계산기'!$C$21+V$6*'점수 계산기'!$C$23+'점수 계산기'!$C$25,0))</f>
        <v>121</v>
      </c>
      <c r="W38" s="268">
        <f>IF(OR($B38-W$6&gt;76, $B38-W$6=75, $B38-W$6=1, $B38-W$6&lt;0),"",ROUND(($B38-W$6)*'점수 계산기'!$C$21+W$6*'점수 계산기'!$C$23+'점수 계산기'!$C$25,0))</f>
        <v>121</v>
      </c>
      <c r="X38" s="268">
        <f>IF(OR($B38-X$6&gt;76, $B38-X$6=75, $B38-X$6=1, $B38-X$6&lt;0),"",ROUND(($B38-X$6)*'점수 계산기'!$C$21+X$6*'점수 계산기'!$C$23+'점수 계산기'!$C$25,0))</f>
        <v>121</v>
      </c>
      <c r="Y38" s="269">
        <f>IF(OR($B38-Y$6&gt;76, $B38-Y$6=75, $B38-Y$6=1, $B38-Y$6&lt;0),"",ROUND(($B38-Y$6)*'점수 계산기'!$C$21+Y$6*'점수 계산기'!$C$23+'점수 계산기'!$C$25,0))</f>
        <v>121</v>
      </c>
      <c r="Z38" s="208"/>
      <c r="AA38" s="208"/>
    </row>
    <row r="39" spans="1:27" s="216" customFormat="1" ht="21" customHeight="1" x14ac:dyDescent="0.45">
      <c r="A39" s="208"/>
      <c r="B39" s="270">
        <v>68</v>
      </c>
      <c r="C39" s="271">
        <f>IF(OR($B39-C$6&gt;76, $B39-C$6=75, $B39-C$6=1, $B39-C$6&lt;0),"",ROUND(($B39-C$6)*'점수 계산기'!$C$21+C$6*'점수 계산기'!$C$23+'점수 계산기'!$C$25,0))</f>
        <v>116</v>
      </c>
      <c r="D39" s="271">
        <f>IF(OR($B39-D$6&gt;76, $B39-D$6=75, $B39-D$6=1, $B39-D$6&lt;0),"",ROUND(($B39-D$6)*'점수 계산기'!$C$21+D$6*'점수 계산기'!$C$23+'점수 계산기'!$C$25,0))</f>
        <v>116</v>
      </c>
      <c r="E39" s="271">
        <f>IF(OR($B39-E$6&gt;76, $B39-E$6=75, $B39-E$6=1, $B39-E$6&lt;0),"",ROUND(($B39-E$6)*'점수 계산기'!$C$21+E$6*'점수 계산기'!$C$23+'점수 계산기'!$C$25,0))</f>
        <v>117</v>
      </c>
      <c r="F39" s="271">
        <f>IF(OR($B39-F$6&gt;76, $B39-F$6=75, $B39-F$6=1, $B39-F$6&lt;0),"",ROUND(($B39-F$6)*'점수 계산기'!$C$21+F$6*'점수 계산기'!$C$23+'점수 계산기'!$C$25,0))</f>
        <v>117</v>
      </c>
      <c r="G39" s="271">
        <f>IF(OR($B39-G$6&gt;76, $B39-G$6=75, $B39-G$6=1, $B39-G$6&lt;0),"",ROUND(($B39-G$6)*'점수 계산기'!$C$21+G$6*'점수 계산기'!$C$23+'점수 계산기'!$C$25,0))</f>
        <v>117</v>
      </c>
      <c r="H39" s="271">
        <f>IF(OR($B39-H$6&gt;76, $B39-H$6=75, $B39-H$6=1, $B39-H$6&lt;0),"",ROUND(($B39-H$6)*'점수 계산기'!$C$21+H$6*'점수 계산기'!$C$23+'점수 계산기'!$C$25,0))</f>
        <v>117</v>
      </c>
      <c r="I39" s="271">
        <f>IF(OR($B39-I$6&gt;76, $B39-I$6=75, $B39-I$6=1, $B39-I$6&lt;0),"",ROUND(($B39-I$6)*'점수 계산기'!$C$21+I$6*'점수 계산기'!$C$23+'점수 계산기'!$C$25,0))</f>
        <v>117</v>
      </c>
      <c r="J39" s="271">
        <f>IF(OR($B39-J$6&gt;76, $B39-J$6=75, $B39-J$6=1, $B39-J$6&lt;0),"",ROUND(($B39-J$6)*'점수 계산기'!$C$21+J$6*'점수 계산기'!$C$23+'점수 계산기'!$C$25,0))</f>
        <v>118</v>
      </c>
      <c r="K39" s="271">
        <f>IF(OR($B39-K$6&gt;76, $B39-K$6=75, $B39-K$6=1, $B39-K$6&lt;0),"",ROUND(($B39-K$6)*'점수 계산기'!$C$21+K$6*'점수 계산기'!$C$23+'점수 계산기'!$C$25,0))</f>
        <v>118</v>
      </c>
      <c r="L39" s="271">
        <f>IF(OR($B39-L$6&gt;76, $B39-L$6=75, $B39-L$6=1, $B39-L$6&lt;0),"",ROUND(($B39-L$6)*'점수 계산기'!$C$21+L$6*'점수 계산기'!$C$23+'점수 계산기'!$C$25,0))</f>
        <v>118</v>
      </c>
      <c r="M39" s="271">
        <f>IF(OR($B39-M$6&gt;76, $B39-M$6=75, $B39-M$6=1, $B39-M$6&lt;0),"",ROUND(($B39-M$6)*'점수 계산기'!$C$21+M$6*'점수 계산기'!$C$23+'점수 계산기'!$C$25,0))</f>
        <v>118</v>
      </c>
      <c r="N39" s="271">
        <f>IF(OR($B39-N$6&gt;76, $B39-N$6=75, $B39-N$6=1, $B39-N$6&lt;0),"",ROUND(($B39-N$6)*'점수 계산기'!$C$21+N$6*'점수 계산기'!$C$23+'점수 계산기'!$C$25,0))</f>
        <v>118</v>
      </c>
      <c r="O39" s="271">
        <f>IF(OR($B39-O$6&gt;76, $B39-O$6=75, $B39-O$6=1, $B39-O$6&lt;0),"",ROUND(($B39-O$6)*'점수 계산기'!$C$21+O$6*'점수 계산기'!$C$23+'점수 계산기'!$C$25,0))</f>
        <v>118</v>
      </c>
      <c r="P39" s="271">
        <f>IF(OR($B39-P$6&gt;76, $B39-P$6=75, $B39-P$6=1, $B39-P$6&lt;0),"",ROUND(($B39-P$6)*'점수 계산기'!$C$21+P$6*'점수 계산기'!$C$23+'점수 계산기'!$C$25,0))</f>
        <v>119</v>
      </c>
      <c r="Q39" s="271">
        <f>IF(OR($B39-Q$6&gt;76, $B39-Q$6=75, $B39-Q$6=1, $B39-Q$6&lt;0),"",ROUND(($B39-Q$6)*'점수 계산기'!$C$21+Q$6*'점수 계산기'!$C$23+'점수 계산기'!$C$25,0))</f>
        <v>119</v>
      </c>
      <c r="R39" s="271">
        <f>IF(OR($B39-R$6&gt;76, $B39-R$6=75, $B39-R$6=1, $B39-R$6&lt;0),"",ROUND(($B39-R$6)*'점수 계산기'!$C$21+R$6*'점수 계산기'!$C$23+'점수 계산기'!$C$25,0))</f>
        <v>119</v>
      </c>
      <c r="S39" s="271">
        <f>IF(OR($B39-S$6&gt;76, $B39-S$6=75, $B39-S$6=1, $B39-S$6&lt;0),"",ROUND(($B39-S$6)*'점수 계산기'!$C$21+S$6*'점수 계산기'!$C$23+'점수 계산기'!$C$25,0))</f>
        <v>119</v>
      </c>
      <c r="T39" s="271">
        <f>IF(OR($B39-T$6&gt;76, $B39-T$6=75, $B39-T$6=1, $B39-T$6&lt;0),"",ROUND(($B39-T$6)*'점수 계산기'!$C$21+T$6*'점수 계산기'!$C$23+'점수 계산기'!$C$25,0))</f>
        <v>119</v>
      </c>
      <c r="U39" s="271">
        <f>IF(OR($B39-U$6&gt;76, $B39-U$6=75, $B39-U$6=1, $B39-U$6&lt;0),"",ROUND(($B39-U$6)*'점수 계산기'!$C$21+U$6*'점수 계산기'!$C$23+'점수 계산기'!$C$25,0))</f>
        <v>120</v>
      </c>
      <c r="V39" s="271">
        <f>IF(OR($B39-V$6&gt;76, $B39-V$6=75, $B39-V$6=1, $B39-V$6&lt;0),"",ROUND(($B39-V$6)*'점수 계산기'!$C$21+V$6*'점수 계산기'!$C$23+'점수 계산기'!$C$25,0))</f>
        <v>120</v>
      </c>
      <c r="W39" s="271">
        <f>IF(OR($B39-W$6&gt;76, $B39-W$6=75, $B39-W$6=1, $B39-W$6&lt;0),"",ROUND(($B39-W$6)*'점수 계산기'!$C$21+W$6*'점수 계산기'!$C$23+'점수 계산기'!$C$25,0))</f>
        <v>120</v>
      </c>
      <c r="X39" s="271">
        <f>IF(OR($B39-X$6&gt;76, $B39-X$6=75, $B39-X$6=1, $B39-X$6&lt;0),"",ROUND(($B39-X$6)*'점수 계산기'!$C$21+X$6*'점수 계산기'!$C$23+'점수 계산기'!$C$25,0))</f>
        <v>120</v>
      </c>
      <c r="Y39" s="272">
        <f>IF(OR($B39-Y$6&gt;76, $B39-Y$6=75, $B39-Y$6=1, $B39-Y$6&lt;0),"",ROUND(($B39-Y$6)*'점수 계산기'!$C$21+Y$6*'점수 계산기'!$C$23+'점수 계산기'!$C$25,0))</f>
        <v>120</v>
      </c>
      <c r="Z39" s="208"/>
      <c r="AA39" s="208"/>
    </row>
    <row r="40" spans="1:27" s="216" customFormat="1" ht="21" customHeight="1" x14ac:dyDescent="0.45">
      <c r="A40" s="208"/>
      <c r="B40" s="270">
        <v>67</v>
      </c>
      <c r="C40" s="271">
        <f>IF(OR($B40-C$6&gt;76, $B40-C$6=75, $B40-C$6=1, $B40-C$6&lt;0),"",ROUND(($B40-C$6)*'점수 계산기'!$C$21+C$6*'점수 계산기'!$C$23+'점수 계산기'!$C$25,0))</f>
        <v>115</v>
      </c>
      <c r="D40" s="271">
        <f>IF(OR($B40-D$6&gt;76, $B40-D$6=75, $B40-D$6=1, $B40-D$6&lt;0),"",ROUND(($B40-D$6)*'점수 계산기'!$C$21+D$6*'점수 계산기'!$C$23+'점수 계산기'!$C$25,0))</f>
        <v>115</v>
      </c>
      <c r="E40" s="271">
        <f>IF(OR($B40-E$6&gt;76, $B40-E$6=75, $B40-E$6=1, $B40-E$6&lt;0),"",ROUND(($B40-E$6)*'점수 계산기'!$C$21+E$6*'점수 계산기'!$C$23+'점수 계산기'!$C$25,0))</f>
        <v>116</v>
      </c>
      <c r="F40" s="271">
        <f>IF(OR($B40-F$6&gt;76, $B40-F$6=75, $B40-F$6=1, $B40-F$6&lt;0),"",ROUND(($B40-F$6)*'점수 계산기'!$C$21+F$6*'점수 계산기'!$C$23+'점수 계산기'!$C$25,0))</f>
        <v>116</v>
      </c>
      <c r="G40" s="271">
        <f>IF(OR($B40-G$6&gt;76, $B40-G$6=75, $B40-G$6=1, $B40-G$6&lt;0),"",ROUND(($B40-G$6)*'점수 계산기'!$C$21+G$6*'점수 계산기'!$C$23+'점수 계산기'!$C$25,0))</f>
        <v>116</v>
      </c>
      <c r="H40" s="271">
        <f>IF(OR($B40-H$6&gt;76, $B40-H$6=75, $B40-H$6=1, $B40-H$6&lt;0),"",ROUND(($B40-H$6)*'점수 계산기'!$C$21+H$6*'점수 계산기'!$C$23+'점수 계산기'!$C$25,0))</f>
        <v>116</v>
      </c>
      <c r="I40" s="271">
        <f>IF(OR($B40-I$6&gt;76, $B40-I$6=75, $B40-I$6=1, $B40-I$6&lt;0),"",ROUND(($B40-I$6)*'점수 계산기'!$C$21+I$6*'점수 계산기'!$C$23+'점수 계산기'!$C$25,0))</f>
        <v>116</v>
      </c>
      <c r="J40" s="271">
        <f>IF(OR($B40-J$6&gt;76, $B40-J$6=75, $B40-J$6=1, $B40-J$6&lt;0),"",ROUND(($B40-J$6)*'점수 계산기'!$C$21+J$6*'점수 계산기'!$C$23+'점수 계산기'!$C$25,0))</f>
        <v>117</v>
      </c>
      <c r="K40" s="271">
        <f>IF(OR($B40-K$6&gt;76, $B40-K$6=75, $B40-K$6=1, $B40-K$6&lt;0),"",ROUND(($B40-K$6)*'점수 계산기'!$C$21+K$6*'점수 계산기'!$C$23+'점수 계산기'!$C$25,0))</f>
        <v>117</v>
      </c>
      <c r="L40" s="271">
        <f>IF(OR($B40-L$6&gt;76, $B40-L$6=75, $B40-L$6=1, $B40-L$6&lt;0),"",ROUND(($B40-L$6)*'점수 계산기'!$C$21+L$6*'점수 계산기'!$C$23+'점수 계산기'!$C$25,0))</f>
        <v>117</v>
      </c>
      <c r="M40" s="271">
        <f>IF(OR($B40-M$6&gt;76, $B40-M$6=75, $B40-M$6=1, $B40-M$6&lt;0),"",ROUND(($B40-M$6)*'점수 계산기'!$C$21+M$6*'점수 계산기'!$C$23+'점수 계산기'!$C$25,0))</f>
        <v>117</v>
      </c>
      <c r="N40" s="271">
        <f>IF(OR($B40-N$6&gt;76, $B40-N$6=75, $B40-N$6=1, $B40-N$6&lt;0),"",ROUND(($B40-N$6)*'점수 계산기'!$C$21+N$6*'점수 계산기'!$C$23+'점수 계산기'!$C$25,0))</f>
        <v>117</v>
      </c>
      <c r="O40" s="271">
        <f>IF(OR($B40-O$6&gt;76, $B40-O$6=75, $B40-O$6=1, $B40-O$6&lt;0),"",ROUND(($B40-O$6)*'점수 계산기'!$C$21+O$6*'점수 계산기'!$C$23+'점수 계산기'!$C$25,0))</f>
        <v>117</v>
      </c>
      <c r="P40" s="271">
        <f>IF(OR($B40-P$6&gt;76, $B40-P$6=75, $B40-P$6=1, $B40-P$6&lt;0),"",ROUND(($B40-P$6)*'점수 계산기'!$C$21+P$6*'점수 계산기'!$C$23+'점수 계산기'!$C$25,0))</f>
        <v>118</v>
      </c>
      <c r="Q40" s="271">
        <f>IF(OR($B40-Q$6&gt;76, $B40-Q$6=75, $B40-Q$6=1, $B40-Q$6&lt;0),"",ROUND(($B40-Q$6)*'점수 계산기'!$C$21+Q$6*'점수 계산기'!$C$23+'점수 계산기'!$C$25,0))</f>
        <v>118</v>
      </c>
      <c r="R40" s="271">
        <f>IF(OR($B40-R$6&gt;76, $B40-R$6=75, $B40-R$6=1, $B40-R$6&lt;0),"",ROUND(($B40-R$6)*'점수 계산기'!$C$21+R$6*'점수 계산기'!$C$23+'점수 계산기'!$C$25,0))</f>
        <v>118</v>
      </c>
      <c r="S40" s="271">
        <f>IF(OR($B40-S$6&gt;76, $B40-S$6=75, $B40-S$6=1, $B40-S$6&lt;0),"",ROUND(($B40-S$6)*'점수 계산기'!$C$21+S$6*'점수 계산기'!$C$23+'점수 계산기'!$C$25,0))</f>
        <v>118</v>
      </c>
      <c r="T40" s="271">
        <f>IF(OR($B40-T$6&gt;76, $B40-T$6=75, $B40-T$6=1, $B40-T$6&lt;0),"",ROUND(($B40-T$6)*'점수 계산기'!$C$21+T$6*'점수 계산기'!$C$23+'점수 계산기'!$C$25,0))</f>
        <v>118</v>
      </c>
      <c r="U40" s="271">
        <f>IF(OR($B40-U$6&gt;76, $B40-U$6=75, $B40-U$6=1, $B40-U$6&lt;0),"",ROUND(($B40-U$6)*'점수 계산기'!$C$21+U$6*'점수 계산기'!$C$23+'점수 계산기'!$C$25,0))</f>
        <v>119</v>
      </c>
      <c r="V40" s="271">
        <f>IF(OR($B40-V$6&gt;76, $B40-V$6=75, $B40-V$6=1, $B40-V$6&lt;0),"",ROUND(($B40-V$6)*'점수 계산기'!$C$21+V$6*'점수 계산기'!$C$23+'점수 계산기'!$C$25,0))</f>
        <v>119</v>
      </c>
      <c r="W40" s="271">
        <f>IF(OR($B40-W$6&gt;76, $B40-W$6=75, $B40-W$6=1, $B40-W$6&lt;0),"",ROUND(($B40-W$6)*'점수 계산기'!$C$21+W$6*'점수 계산기'!$C$23+'점수 계산기'!$C$25,0))</f>
        <v>119</v>
      </c>
      <c r="X40" s="271">
        <f>IF(OR($B40-X$6&gt;76, $B40-X$6=75, $B40-X$6=1, $B40-X$6&lt;0),"",ROUND(($B40-X$6)*'점수 계산기'!$C$21+X$6*'점수 계산기'!$C$23+'점수 계산기'!$C$25,0))</f>
        <v>119</v>
      </c>
      <c r="Y40" s="272">
        <f>IF(OR($B40-Y$6&gt;76, $B40-Y$6=75, $B40-Y$6=1, $B40-Y$6&lt;0),"",ROUND(($B40-Y$6)*'점수 계산기'!$C$21+Y$6*'점수 계산기'!$C$23+'점수 계산기'!$C$25,0))</f>
        <v>119</v>
      </c>
      <c r="Z40" s="208"/>
      <c r="AA40" s="208"/>
    </row>
    <row r="41" spans="1:27" s="216" customFormat="1" ht="21" customHeight="1" x14ac:dyDescent="0.45">
      <c r="A41" s="208"/>
      <c r="B41" s="270">
        <v>66</v>
      </c>
      <c r="C41" s="271">
        <f>IF(OR($B41-C$6&gt;76, $B41-C$6=75, $B41-C$6=1, $B41-C$6&lt;0),"",ROUND(($B41-C$6)*'점수 계산기'!$C$21+C$6*'점수 계산기'!$C$23+'점수 계산기'!$C$25,0))</f>
        <v>114</v>
      </c>
      <c r="D41" s="271">
        <f>IF(OR($B41-D$6&gt;76, $B41-D$6=75, $B41-D$6=1, $B41-D$6&lt;0),"",ROUND(($B41-D$6)*'점수 계산기'!$C$21+D$6*'점수 계산기'!$C$23+'점수 계산기'!$C$25,0))</f>
        <v>114</v>
      </c>
      <c r="E41" s="271">
        <f>IF(OR($B41-E$6&gt;76, $B41-E$6=75, $B41-E$6=1, $B41-E$6&lt;0),"",ROUND(($B41-E$6)*'점수 계산기'!$C$21+E$6*'점수 계산기'!$C$23+'점수 계산기'!$C$25,0))</f>
        <v>115</v>
      </c>
      <c r="F41" s="271">
        <f>IF(OR($B41-F$6&gt;76, $B41-F$6=75, $B41-F$6=1, $B41-F$6&lt;0),"",ROUND(($B41-F$6)*'점수 계산기'!$C$21+F$6*'점수 계산기'!$C$23+'점수 계산기'!$C$25,0))</f>
        <v>115</v>
      </c>
      <c r="G41" s="271">
        <f>IF(OR($B41-G$6&gt;76, $B41-G$6=75, $B41-G$6=1, $B41-G$6&lt;0),"",ROUND(($B41-G$6)*'점수 계산기'!$C$21+G$6*'점수 계산기'!$C$23+'점수 계산기'!$C$25,0))</f>
        <v>115</v>
      </c>
      <c r="H41" s="271">
        <f>IF(OR($B41-H$6&gt;76, $B41-H$6=75, $B41-H$6=1, $B41-H$6&lt;0),"",ROUND(($B41-H$6)*'점수 계산기'!$C$21+H$6*'점수 계산기'!$C$23+'점수 계산기'!$C$25,0))</f>
        <v>115</v>
      </c>
      <c r="I41" s="271">
        <f>IF(OR($B41-I$6&gt;76, $B41-I$6=75, $B41-I$6=1, $B41-I$6&lt;0),"",ROUND(($B41-I$6)*'점수 계산기'!$C$21+I$6*'점수 계산기'!$C$23+'점수 계산기'!$C$25,0))</f>
        <v>115</v>
      </c>
      <c r="J41" s="271">
        <f>IF(OR($B41-J$6&gt;76, $B41-J$6=75, $B41-J$6=1, $B41-J$6&lt;0),"",ROUND(($B41-J$6)*'점수 계산기'!$C$21+J$6*'점수 계산기'!$C$23+'점수 계산기'!$C$25,0))</f>
        <v>115</v>
      </c>
      <c r="K41" s="271">
        <f>IF(OR($B41-K$6&gt;76, $B41-K$6=75, $B41-K$6=1, $B41-K$6&lt;0),"",ROUND(($B41-K$6)*'점수 계산기'!$C$21+K$6*'점수 계산기'!$C$23+'점수 계산기'!$C$25,0))</f>
        <v>116</v>
      </c>
      <c r="L41" s="271">
        <f>IF(OR($B41-L$6&gt;76, $B41-L$6=75, $B41-L$6=1, $B41-L$6&lt;0),"",ROUND(($B41-L$6)*'점수 계산기'!$C$21+L$6*'점수 계산기'!$C$23+'점수 계산기'!$C$25,0))</f>
        <v>116</v>
      </c>
      <c r="M41" s="271">
        <f>IF(OR($B41-M$6&gt;76, $B41-M$6=75, $B41-M$6=1, $B41-M$6&lt;0),"",ROUND(($B41-M$6)*'점수 계산기'!$C$21+M$6*'점수 계산기'!$C$23+'점수 계산기'!$C$25,0))</f>
        <v>116</v>
      </c>
      <c r="N41" s="271">
        <f>IF(OR($B41-N$6&gt;76, $B41-N$6=75, $B41-N$6=1, $B41-N$6&lt;0),"",ROUND(($B41-N$6)*'점수 계산기'!$C$21+N$6*'점수 계산기'!$C$23+'점수 계산기'!$C$25,0))</f>
        <v>116</v>
      </c>
      <c r="O41" s="271">
        <f>IF(OR($B41-O$6&gt;76, $B41-O$6=75, $B41-O$6=1, $B41-O$6&lt;0),"",ROUND(($B41-O$6)*'점수 계산기'!$C$21+O$6*'점수 계산기'!$C$23+'점수 계산기'!$C$25,0))</f>
        <v>116</v>
      </c>
      <c r="P41" s="271">
        <f>IF(OR($B41-P$6&gt;76, $B41-P$6=75, $B41-P$6=1, $B41-P$6&lt;0),"",ROUND(($B41-P$6)*'점수 계산기'!$C$21+P$6*'점수 계산기'!$C$23+'점수 계산기'!$C$25,0))</f>
        <v>117</v>
      </c>
      <c r="Q41" s="271">
        <f>IF(OR($B41-Q$6&gt;76, $B41-Q$6=75, $B41-Q$6=1, $B41-Q$6&lt;0),"",ROUND(($B41-Q$6)*'점수 계산기'!$C$21+Q$6*'점수 계산기'!$C$23+'점수 계산기'!$C$25,0))</f>
        <v>117</v>
      </c>
      <c r="R41" s="271">
        <f>IF(OR($B41-R$6&gt;76, $B41-R$6=75, $B41-R$6=1, $B41-R$6&lt;0),"",ROUND(($B41-R$6)*'점수 계산기'!$C$21+R$6*'점수 계산기'!$C$23+'점수 계산기'!$C$25,0))</f>
        <v>117</v>
      </c>
      <c r="S41" s="271">
        <f>IF(OR($B41-S$6&gt;76, $B41-S$6=75, $B41-S$6=1, $B41-S$6&lt;0),"",ROUND(($B41-S$6)*'점수 계산기'!$C$21+S$6*'점수 계산기'!$C$23+'점수 계산기'!$C$25,0))</f>
        <v>117</v>
      </c>
      <c r="T41" s="271">
        <f>IF(OR($B41-T$6&gt;76, $B41-T$6=75, $B41-T$6=1, $B41-T$6&lt;0),"",ROUND(($B41-T$6)*'점수 계산기'!$C$21+T$6*'점수 계산기'!$C$23+'점수 계산기'!$C$25,0))</f>
        <v>117</v>
      </c>
      <c r="U41" s="271">
        <f>IF(OR($B41-U$6&gt;76, $B41-U$6=75, $B41-U$6=1, $B41-U$6&lt;0),"",ROUND(($B41-U$6)*'점수 계산기'!$C$21+U$6*'점수 계산기'!$C$23+'점수 계산기'!$C$25,0))</f>
        <v>117</v>
      </c>
      <c r="V41" s="271">
        <f>IF(OR($B41-V$6&gt;76, $B41-V$6=75, $B41-V$6=1, $B41-V$6&lt;0),"",ROUND(($B41-V$6)*'점수 계산기'!$C$21+V$6*'점수 계산기'!$C$23+'점수 계산기'!$C$25,0))</f>
        <v>118</v>
      </c>
      <c r="W41" s="271">
        <f>IF(OR($B41-W$6&gt;76, $B41-W$6=75, $B41-W$6=1, $B41-W$6&lt;0),"",ROUND(($B41-W$6)*'점수 계산기'!$C$21+W$6*'점수 계산기'!$C$23+'점수 계산기'!$C$25,0))</f>
        <v>118</v>
      </c>
      <c r="X41" s="271">
        <f>IF(OR($B41-X$6&gt;76, $B41-X$6=75, $B41-X$6=1, $B41-X$6&lt;0),"",ROUND(($B41-X$6)*'점수 계산기'!$C$21+X$6*'점수 계산기'!$C$23+'점수 계산기'!$C$25,0))</f>
        <v>118</v>
      </c>
      <c r="Y41" s="272">
        <f>IF(OR($B41-Y$6&gt;76, $B41-Y$6=75, $B41-Y$6=1, $B41-Y$6&lt;0),"",ROUND(($B41-Y$6)*'점수 계산기'!$C$21+Y$6*'점수 계산기'!$C$23+'점수 계산기'!$C$25,0))</f>
        <v>118</v>
      </c>
      <c r="Z41" s="208"/>
      <c r="AA41" s="208"/>
    </row>
    <row r="42" spans="1:27" s="216" customFormat="1" ht="21" customHeight="1" x14ac:dyDescent="0.45">
      <c r="A42" s="208"/>
      <c r="B42" s="270">
        <v>65</v>
      </c>
      <c r="C42" s="271">
        <f>IF(OR($B42-C$6&gt;76, $B42-C$6=75, $B42-C$6=1, $B42-C$6&lt;0),"",ROUND(($B42-C$6)*'점수 계산기'!$C$21+C$6*'점수 계산기'!$C$23+'점수 계산기'!$C$25,0))</f>
        <v>113</v>
      </c>
      <c r="D42" s="271">
        <f>IF(OR($B42-D$6&gt;76, $B42-D$6=75, $B42-D$6=1, $B42-D$6&lt;0),"",ROUND(($B42-D$6)*'점수 계산기'!$C$21+D$6*'점수 계산기'!$C$23+'점수 계산기'!$C$25,0))</f>
        <v>113</v>
      </c>
      <c r="E42" s="271">
        <f>IF(OR($B42-E$6&gt;76, $B42-E$6=75, $B42-E$6=1, $B42-E$6&lt;0),"",ROUND(($B42-E$6)*'점수 계산기'!$C$21+E$6*'점수 계산기'!$C$23+'점수 계산기'!$C$25,0))</f>
        <v>114</v>
      </c>
      <c r="F42" s="271">
        <f>IF(OR($B42-F$6&gt;76, $B42-F$6=75, $B42-F$6=1, $B42-F$6&lt;0),"",ROUND(($B42-F$6)*'점수 계산기'!$C$21+F$6*'점수 계산기'!$C$23+'점수 계산기'!$C$25,0))</f>
        <v>114</v>
      </c>
      <c r="G42" s="271">
        <f>IF(OR($B42-G$6&gt;76, $B42-G$6=75, $B42-G$6=1, $B42-G$6&lt;0),"",ROUND(($B42-G$6)*'점수 계산기'!$C$21+G$6*'점수 계산기'!$C$23+'점수 계산기'!$C$25,0))</f>
        <v>114</v>
      </c>
      <c r="H42" s="271">
        <f>IF(OR($B42-H$6&gt;76, $B42-H$6=75, $B42-H$6=1, $B42-H$6&lt;0),"",ROUND(($B42-H$6)*'점수 계산기'!$C$21+H$6*'점수 계산기'!$C$23+'점수 계산기'!$C$25,0))</f>
        <v>114</v>
      </c>
      <c r="I42" s="271">
        <f>IF(OR($B42-I$6&gt;76, $B42-I$6=75, $B42-I$6=1, $B42-I$6&lt;0),"",ROUND(($B42-I$6)*'점수 계산기'!$C$21+I$6*'점수 계산기'!$C$23+'점수 계산기'!$C$25,0))</f>
        <v>114</v>
      </c>
      <c r="J42" s="271">
        <f>IF(OR($B42-J$6&gt;76, $B42-J$6=75, $B42-J$6=1, $B42-J$6&lt;0),"",ROUND(($B42-J$6)*'점수 계산기'!$C$21+J$6*'점수 계산기'!$C$23+'점수 계산기'!$C$25,0))</f>
        <v>114</v>
      </c>
      <c r="K42" s="271">
        <f>IF(OR($B42-K$6&gt;76, $B42-K$6=75, $B42-K$6=1, $B42-K$6&lt;0),"",ROUND(($B42-K$6)*'점수 계산기'!$C$21+K$6*'점수 계산기'!$C$23+'점수 계산기'!$C$25,0))</f>
        <v>115</v>
      </c>
      <c r="L42" s="271">
        <f>IF(OR($B42-L$6&gt;76, $B42-L$6=75, $B42-L$6=1, $B42-L$6&lt;0),"",ROUND(($B42-L$6)*'점수 계산기'!$C$21+L$6*'점수 계산기'!$C$23+'점수 계산기'!$C$25,0))</f>
        <v>115</v>
      </c>
      <c r="M42" s="271">
        <f>IF(OR($B42-M$6&gt;76, $B42-M$6=75, $B42-M$6=1, $B42-M$6&lt;0),"",ROUND(($B42-M$6)*'점수 계산기'!$C$21+M$6*'점수 계산기'!$C$23+'점수 계산기'!$C$25,0))</f>
        <v>115</v>
      </c>
      <c r="N42" s="271">
        <f>IF(OR($B42-N$6&gt;76, $B42-N$6=75, $B42-N$6=1, $B42-N$6&lt;0),"",ROUND(($B42-N$6)*'점수 계산기'!$C$21+N$6*'점수 계산기'!$C$23+'점수 계산기'!$C$25,0))</f>
        <v>115</v>
      </c>
      <c r="O42" s="271">
        <f>IF(OR($B42-O$6&gt;76, $B42-O$6=75, $B42-O$6=1, $B42-O$6&lt;0),"",ROUND(($B42-O$6)*'점수 계산기'!$C$21+O$6*'점수 계산기'!$C$23+'점수 계산기'!$C$25,0))</f>
        <v>115</v>
      </c>
      <c r="P42" s="271">
        <f>IF(OR($B42-P$6&gt;76, $B42-P$6=75, $B42-P$6=1, $B42-P$6&lt;0),"",ROUND(($B42-P$6)*'점수 계산기'!$C$21+P$6*'점수 계산기'!$C$23+'점수 계산기'!$C$25,0))</f>
        <v>116</v>
      </c>
      <c r="Q42" s="271">
        <f>IF(OR($B42-Q$6&gt;76, $B42-Q$6=75, $B42-Q$6=1, $B42-Q$6&lt;0),"",ROUND(($B42-Q$6)*'점수 계산기'!$C$21+Q$6*'점수 계산기'!$C$23+'점수 계산기'!$C$25,0))</f>
        <v>116</v>
      </c>
      <c r="R42" s="271">
        <f>IF(OR($B42-R$6&gt;76, $B42-R$6=75, $B42-R$6=1, $B42-R$6&lt;0),"",ROUND(($B42-R$6)*'점수 계산기'!$C$21+R$6*'점수 계산기'!$C$23+'점수 계산기'!$C$25,0))</f>
        <v>116</v>
      </c>
      <c r="S42" s="271">
        <f>IF(OR($B42-S$6&gt;76, $B42-S$6=75, $B42-S$6=1, $B42-S$6&lt;0),"",ROUND(($B42-S$6)*'점수 계산기'!$C$21+S$6*'점수 계산기'!$C$23+'점수 계산기'!$C$25,0))</f>
        <v>116</v>
      </c>
      <c r="T42" s="271">
        <f>IF(OR($B42-T$6&gt;76, $B42-T$6=75, $B42-T$6=1, $B42-T$6&lt;0),"",ROUND(($B42-T$6)*'점수 계산기'!$C$21+T$6*'점수 계산기'!$C$23+'점수 계산기'!$C$25,0))</f>
        <v>116</v>
      </c>
      <c r="U42" s="271">
        <f>IF(OR($B42-U$6&gt;76, $B42-U$6=75, $B42-U$6=1, $B42-U$6&lt;0),"",ROUND(($B42-U$6)*'점수 계산기'!$C$21+U$6*'점수 계산기'!$C$23+'점수 계산기'!$C$25,0))</f>
        <v>116</v>
      </c>
      <c r="V42" s="271">
        <f>IF(OR($B42-V$6&gt;76, $B42-V$6=75, $B42-V$6=1, $B42-V$6&lt;0),"",ROUND(($B42-V$6)*'점수 계산기'!$C$21+V$6*'점수 계산기'!$C$23+'점수 계산기'!$C$25,0))</f>
        <v>117</v>
      </c>
      <c r="W42" s="271">
        <f>IF(OR($B42-W$6&gt;76, $B42-W$6=75, $B42-W$6=1, $B42-W$6&lt;0),"",ROUND(($B42-W$6)*'점수 계산기'!$C$21+W$6*'점수 계산기'!$C$23+'점수 계산기'!$C$25,0))</f>
        <v>117</v>
      </c>
      <c r="X42" s="271">
        <f>IF(OR($B42-X$6&gt;76, $B42-X$6=75, $B42-X$6=1, $B42-X$6&lt;0),"",ROUND(($B42-X$6)*'점수 계산기'!$C$21+X$6*'점수 계산기'!$C$23+'점수 계산기'!$C$25,0))</f>
        <v>117</v>
      </c>
      <c r="Y42" s="272">
        <f>IF(OR($B42-Y$6&gt;76, $B42-Y$6=75, $B42-Y$6=1, $B42-Y$6&lt;0),"",ROUND(($B42-Y$6)*'점수 계산기'!$C$21+Y$6*'점수 계산기'!$C$23+'점수 계산기'!$C$25,0))</f>
        <v>117</v>
      </c>
      <c r="Z42" s="208"/>
      <c r="AA42" s="208"/>
    </row>
    <row r="43" spans="1:27" s="216" customFormat="1" ht="21" customHeight="1" x14ac:dyDescent="0.45">
      <c r="A43" s="208"/>
      <c r="B43" s="273">
        <v>64</v>
      </c>
      <c r="C43" s="274">
        <f>IF(OR($B43-C$6&gt;76, $B43-C$6=75, $B43-C$6=1, $B43-C$6&lt;0),"",ROUND(($B43-C$6)*'점수 계산기'!$C$21+C$6*'점수 계산기'!$C$23+'점수 계산기'!$C$25,0))</f>
        <v>112</v>
      </c>
      <c r="D43" s="274">
        <f>IF(OR($B43-D$6&gt;76, $B43-D$6=75, $B43-D$6=1, $B43-D$6&lt;0),"",ROUND(($B43-D$6)*'점수 계산기'!$C$21+D$6*'점수 계산기'!$C$23+'점수 계산기'!$C$25,0))</f>
        <v>112</v>
      </c>
      <c r="E43" s="274">
        <f>IF(OR($B43-E$6&gt;76, $B43-E$6=75, $B43-E$6=1, $B43-E$6&lt;0),"",ROUND(($B43-E$6)*'점수 계산기'!$C$21+E$6*'점수 계산기'!$C$23+'점수 계산기'!$C$25,0))</f>
        <v>113</v>
      </c>
      <c r="F43" s="274">
        <f>IF(OR($B43-F$6&gt;76, $B43-F$6=75, $B43-F$6=1, $B43-F$6&lt;0),"",ROUND(($B43-F$6)*'점수 계산기'!$C$21+F$6*'점수 계산기'!$C$23+'점수 계산기'!$C$25,0))</f>
        <v>113</v>
      </c>
      <c r="G43" s="274">
        <f>IF(OR($B43-G$6&gt;76, $B43-G$6=75, $B43-G$6=1, $B43-G$6&lt;0),"",ROUND(($B43-G$6)*'점수 계산기'!$C$21+G$6*'점수 계산기'!$C$23+'점수 계산기'!$C$25,0))</f>
        <v>113</v>
      </c>
      <c r="H43" s="274">
        <f>IF(OR($B43-H$6&gt;76, $B43-H$6=75, $B43-H$6=1, $B43-H$6&lt;0),"",ROUND(($B43-H$6)*'점수 계산기'!$C$21+H$6*'점수 계산기'!$C$23+'점수 계산기'!$C$25,0))</f>
        <v>113</v>
      </c>
      <c r="I43" s="274">
        <f>IF(OR($B43-I$6&gt;76, $B43-I$6=75, $B43-I$6=1, $B43-I$6&lt;0),"",ROUND(($B43-I$6)*'점수 계산기'!$C$21+I$6*'점수 계산기'!$C$23+'점수 계산기'!$C$25,0))</f>
        <v>113</v>
      </c>
      <c r="J43" s="274">
        <f>IF(OR($B43-J$6&gt;76, $B43-J$6=75, $B43-J$6=1, $B43-J$6&lt;0),"",ROUND(($B43-J$6)*'점수 계산기'!$C$21+J$6*'점수 계산기'!$C$23+'점수 계산기'!$C$25,0))</f>
        <v>113</v>
      </c>
      <c r="K43" s="274">
        <f>IF(OR($B43-K$6&gt;76, $B43-K$6=75, $B43-K$6=1, $B43-K$6&lt;0),"",ROUND(($B43-K$6)*'점수 계산기'!$C$21+K$6*'점수 계산기'!$C$23+'점수 계산기'!$C$25,0))</f>
        <v>114</v>
      </c>
      <c r="L43" s="274">
        <f>IF(OR($B43-L$6&gt;76, $B43-L$6=75, $B43-L$6=1, $B43-L$6&lt;0),"",ROUND(($B43-L$6)*'점수 계산기'!$C$21+L$6*'점수 계산기'!$C$23+'점수 계산기'!$C$25,0))</f>
        <v>114</v>
      </c>
      <c r="M43" s="274">
        <f>IF(OR($B43-M$6&gt;76, $B43-M$6=75, $B43-M$6=1, $B43-M$6&lt;0),"",ROUND(($B43-M$6)*'점수 계산기'!$C$21+M$6*'점수 계산기'!$C$23+'점수 계산기'!$C$25,0))</f>
        <v>114</v>
      </c>
      <c r="N43" s="274">
        <f>IF(OR($B43-N$6&gt;76, $B43-N$6=75, $B43-N$6=1, $B43-N$6&lt;0),"",ROUND(($B43-N$6)*'점수 계산기'!$C$21+N$6*'점수 계산기'!$C$23+'점수 계산기'!$C$25,0))</f>
        <v>114</v>
      </c>
      <c r="O43" s="274">
        <f>IF(OR($B43-O$6&gt;76, $B43-O$6=75, $B43-O$6=1, $B43-O$6&lt;0),"",ROUND(($B43-O$6)*'점수 계산기'!$C$21+O$6*'점수 계산기'!$C$23+'점수 계산기'!$C$25,0))</f>
        <v>114</v>
      </c>
      <c r="P43" s="274">
        <f>IF(OR($B43-P$6&gt;76, $B43-P$6=75, $B43-P$6=1, $B43-P$6&lt;0),"",ROUND(($B43-P$6)*'점수 계산기'!$C$21+P$6*'점수 계산기'!$C$23+'점수 계산기'!$C$25,0))</f>
        <v>114</v>
      </c>
      <c r="Q43" s="274">
        <f>IF(OR($B43-Q$6&gt;76, $B43-Q$6=75, $B43-Q$6=1, $B43-Q$6&lt;0),"",ROUND(($B43-Q$6)*'점수 계산기'!$C$21+Q$6*'점수 계산기'!$C$23+'점수 계산기'!$C$25,0))</f>
        <v>115</v>
      </c>
      <c r="R43" s="274">
        <f>IF(OR($B43-R$6&gt;76, $B43-R$6=75, $B43-R$6=1, $B43-R$6&lt;0),"",ROUND(($B43-R$6)*'점수 계산기'!$C$21+R$6*'점수 계산기'!$C$23+'점수 계산기'!$C$25,0))</f>
        <v>115</v>
      </c>
      <c r="S43" s="274">
        <f>IF(OR($B43-S$6&gt;76, $B43-S$6=75, $B43-S$6=1, $B43-S$6&lt;0),"",ROUND(($B43-S$6)*'점수 계산기'!$C$21+S$6*'점수 계산기'!$C$23+'점수 계산기'!$C$25,0))</f>
        <v>115</v>
      </c>
      <c r="T43" s="274">
        <f>IF(OR($B43-T$6&gt;76, $B43-T$6=75, $B43-T$6=1, $B43-T$6&lt;0),"",ROUND(($B43-T$6)*'점수 계산기'!$C$21+T$6*'점수 계산기'!$C$23+'점수 계산기'!$C$25,0))</f>
        <v>115</v>
      </c>
      <c r="U43" s="274">
        <f>IF(OR($B43-U$6&gt;76, $B43-U$6=75, $B43-U$6=1, $B43-U$6&lt;0),"",ROUND(($B43-U$6)*'점수 계산기'!$C$21+U$6*'점수 계산기'!$C$23+'점수 계산기'!$C$25,0))</f>
        <v>115</v>
      </c>
      <c r="V43" s="274">
        <f>IF(OR($B43-V$6&gt;76, $B43-V$6=75, $B43-V$6=1, $B43-V$6&lt;0),"",ROUND(($B43-V$6)*'점수 계산기'!$C$21+V$6*'점수 계산기'!$C$23+'점수 계산기'!$C$25,0))</f>
        <v>116</v>
      </c>
      <c r="W43" s="274">
        <f>IF(OR($B43-W$6&gt;76, $B43-W$6=75, $B43-W$6=1, $B43-W$6&lt;0),"",ROUND(($B43-W$6)*'점수 계산기'!$C$21+W$6*'점수 계산기'!$C$23+'점수 계산기'!$C$25,0))</f>
        <v>116</v>
      </c>
      <c r="X43" s="274">
        <f>IF(OR($B43-X$6&gt;76, $B43-X$6=75, $B43-X$6=1, $B43-X$6&lt;0),"",ROUND(($B43-X$6)*'점수 계산기'!$C$21+X$6*'점수 계산기'!$C$23+'점수 계산기'!$C$25,0))</f>
        <v>116</v>
      </c>
      <c r="Y43" s="275">
        <f>IF(OR($B43-Y$6&gt;76, $B43-Y$6=75, $B43-Y$6=1, $B43-Y$6&lt;0),"",ROUND(($B43-Y$6)*'점수 계산기'!$C$21+Y$6*'점수 계산기'!$C$23+'점수 계산기'!$C$25,0))</f>
        <v>116</v>
      </c>
      <c r="Z43" s="208"/>
      <c r="AA43" s="208"/>
    </row>
    <row r="44" spans="1:27" s="216" customFormat="1" ht="21" customHeight="1" x14ac:dyDescent="0.45">
      <c r="A44" s="208"/>
      <c r="B44" s="273">
        <v>63</v>
      </c>
      <c r="C44" s="274">
        <f>IF(OR($B44-C$6&gt;76, $B44-C$6=75, $B44-C$6=1, $B44-C$6&lt;0),"",ROUND(($B44-C$6)*'점수 계산기'!$C$21+C$6*'점수 계산기'!$C$23+'점수 계산기'!$C$25,0))</f>
        <v>111</v>
      </c>
      <c r="D44" s="274">
        <f>IF(OR($B44-D$6&gt;76, $B44-D$6=75, $B44-D$6=1, $B44-D$6&lt;0),"",ROUND(($B44-D$6)*'점수 계산기'!$C$21+D$6*'점수 계산기'!$C$23+'점수 계산기'!$C$25,0))</f>
        <v>111</v>
      </c>
      <c r="E44" s="274">
        <f>IF(OR($B44-E$6&gt;76, $B44-E$6=75, $B44-E$6=1, $B44-E$6&lt;0),"",ROUND(($B44-E$6)*'점수 계산기'!$C$21+E$6*'점수 계산기'!$C$23+'점수 계산기'!$C$25,0))</f>
        <v>111</v>
      </c>
      <c r="F44" s="274">
        <f>IF(OR($B44-F$6&gt;76, $B44-F$6=75, $B44-F$6=1, $B44-F$6&lt;0),"",ROUND(($B44-F$6)*'점수 계산기'!$C$21+F$6*'점수 계산기'!$C$23+'점수 계산기'!$C$25,0))</f>
        <v>112</v>
      </c>
      <c r="G44" s="274">
        <f>IF(OR($B44-G$6&gt;76, $B44-G$6=75, $B44-G$6=1, $B44-G$6&lt;0),"",ROUND(($B44-G$6)*'점수 계산기'!$C$21+G$6*'점수 계산기'!$C$23+'점수 계산기'!$C$25,0))</f>
        <v>112</v>
      </c>
      <c r="H44" s="274">
        <f>IF(OR($B44-H$6&gt;76, $B44-H$6=75, $B44-H$6=1, $B44-H$6&lt;0),"",ROUND(($B44-H$6)*'점수 계산기'!$C$21+H$6*'점수 계산기'!$C$23+'점수 계산기'!$C$25,0))</f>
        <v>112</v>
      </c>
      <c r="I44" s="274">
        <f>IF(OR($B44-I$6&gt;76, $B44-I$6=75, $B44-I$6=1, $B44-I$6&lt;0),"",ROUND(($B44-I$6)*'점수 계산기'!$C$21+I$6*'점수 계산기'!$C$23+'점수 계산기'!$C$25,0))</f>
        <v>112</v>
      </c>
      <c r="J44" s="274">
        <f>IF(OR($B44-J$6&gt;76, $B44-J$6=75, $B44-J$6=1, $B44-J$6&lt;0),"",ROUND(($B44-J$6)*'점수 계산기'!$C$21+J$6*'점수 계산기'!$C$23+'점수 계산기'!$C$25,0))</f>
        <v>112</v>
      </c>
      <c r="K44" s="274">
        <f>IF(OR($B44-K$6&gt;76, $B44-K$6=75, $B44-K$6=1, $B44-K$6&lt;0),"",ROUND(($B44-K$6)*'점수 계산기'!$C$21+K$6*'점수 계산기'!$C$23+'점수 계산기'!$C$25,0))</f>
        <v>113</v>
      </c>
      <c r="L44" s="274">
        <f>IF(OR($B44-L$6&gt;76, $B44-L$6=75, $B44-L$6=1, $B44-L$6&lt;0),"",ROUND(($B44-L$6)*'점수 계산기'!$C$21+L$6*'점수 계산기'!$C$23+'점수 계산기'!$C$25,0))</f>
        <v>113</v>
      </c>
      <c r="M44" s="274">
        <f>IF(OR($B44-M$6&gt;76, $B44-M$6=75, $B44-M$6=1, $B44-M$6&lt;0),"",ROUND(($B44-M$6)*'점수 계산기'!$C$21+M$6*'점수 계산기'!$C$23+'점수 계산기'!$C$25,0))</f>
        <v>113</v>
      </c>
      <c r="N44" s="274">
        <f>IF(OR($B44-N$6&gt;76, $B44-N$6=75, $B44-N$6=1, $B44-N$6&lt;0),"",ROUND(($B44-N$6)*'점수 계산기'!$C$21+N$6*'점수 계산기'!$C$23+'점수 계산기'!$C$25,0))</f>
        <v>113</v>
      </c>
      <c r="O44" s="274">
        <f>IF(OR($B44-O$6&gt;76, $B44-O$6=75, $B44-O$6=1, $B44-O$6&lt;0),"",ROUND(($B44-O$6)*'점수 계산기'!$C$21+O$6*'점수 계산기'!$C$23+'점수 계산기'!$C$25,0))</f>
        <v>113</v>
      </c>
      <c r="P44" s="274">
        <f>IF(OR($B44-P$6&gt;76, $B44-P$6=75, $B44-P$6=1, $B44-P$6&lt;0),"",ROUND(($B44-P$6)*'점수 계산기'!$C$21+P$6*'점수 계산기'!$C$23+'점수 계산기'!$C$25,0))</f>
        <v>113</v>
      </c>
      <c r="Q44" s="274">
        <f>IF(OR($B44-Q$6&gt;76, $B44-Q$6=75, $B44-Q$6=1, $B44-Q$6&lt;0),"",ROUND(($B44-Q$6)*'점수 계산기'!$C$21+Q$6*'점수 계산기'!$C$23+'점수 계산기'!$C$25,0))</f>
        <v>114</v>
      </c>
      <c r="R44" s="274">
        <f>IF(OR($B44-R$6&gt;76, $B44-R$6=75, $B44-R$6=1, $B44-R$6&lt;0),"",ROUND(($B44-R$6)*'점수 계산기'!$C$21+R$6*'점수 계산기'!$C$23+'점수 계산기'!$C$25,0))</f>
        <v>114</v>
      </c>
      <c r="S44" s="274">
        <f>IF(OR($B44-S$6&gt;76, $B44-S$6=75, $B44-S$6=1, $B44-S$6&lt;0),"",ROUND(($B44-S$6)*'점수 계산기'!$C$21+S$6*'점수 계산기'!$C$23+'점수 계산기'!$C$25,0))</f>
        <v>114</v>
      </c>
      <c r="T44" s="274">
        <f>IF(OR($B44-T$6&gt;76, $B44-T$6=75, $B44-T$6=1, $B44-T$6&lt;0),"",ROUND(($B44-T$6)*'점수 계산기'!$C$21+T$6*'점수 계산기'!$C$23+'점수 계산기'!$C$25,0))</f>
        <v>114</v>
      </c>
      <c r="U44" s="274">
        <f>IF(OR($B44-U$6&gt;76, $B44-U$6=75, $B44-U$6=1, $B44-U$6&lt;0),"",ROUND(($B44-U$6)*'점수 계산기'!$C$21+U$6*'점수 계산기'!$C$23+'점수 계산기'!$C$25,0))</f>
        <v>114</v>
      </c>
      <c r="V44" s="274">
        <f>IF(OR($B44-V$6&gt;76, $B44-V$6=75, $B44-V$6=1, $B44-V$6&lt;0),"",ROUND(($B44-V$6)*'점수 계산기'!$C$21+V$6*'점수 계산기'!$C$23+'점수 계산기'!$C$25,0))</f>
        <v>115</v>
      </c>
      <c r="W44" s="274">
        <f>IF(OR($B44-W$6&gt;76, $B44-W$6=75, $B44-W$6=1, $B44-W$6&lt;0),"",ROUND(($B44-W$6)*'점수 계산기'!$C$21+W$6*'점수 계산기'!$C$23+'점수 계산기'!$C$25,0))</f>
        <v>115</v>
      </c>
      <c r="X44" s="274">
        <f>IF(OR($B44-X$6&gt;76, $B44-X$6=75, $B44-X$6=1, $B44-X$6&lt;0),"",ROUND(($B44-X$6)*'점수 계산기'!$C$21+X$6*'점수 계산기'!$C$23+'점수 계산기'!$C$25,0))</f>
        <v>115</v>
      </c>
      <c r="Y44" s="275">
        <f>IF(OR($B44-Y$6&gt;76, $B44-Y$6=75, $B44-Y$6=1, $B44-Y$6&lt;0),"",ROUND(($B44-Y$6)*'점수 계산기'!$C$21+Y$6*'점수 계산기'!$C$23+'점수 계산기'!$C$25,0))</f>
        <v>115</v>
      </c>
      <c r="Z44" s="208"/>
      <c r="AA44" s="208"/>
    </row>
    <row r="45" spans="1:27" s="216" customFormat="1" ht="21" customHeight="1" x14ac:dyDescent="0.45">
      <c r="A45" s="208"/>
      <c r="B45" s="273">
        <v>62</v>
      </c>
      <c r="C45" s="274">
        <f>IF(OR($B45-C$6&gt;76, $B45-C$6=75, $B45-C$6=1, $B45-C$6&lt;0),"",ROUND(($B45-C$6)*'점수 계산기'!$C$21+C$6*'점수 계산기'!$C$23+'점수 계산기'!$C$25,0))</f>
        <v>110</v>
      </c>
      <c r="D45" s="274">
        <f>IF(OR($B45-D$6&gt;76, $B45-D$6=75, $B45-D$6=1, $B45-D$6&lt;0),"",ROUND(($B45-D$6)*'점수 계산기'!$C$21+D$6*'점수 계산기'!$C$23+'점수 계산기'!$C$25,0))</f>
        <v>110</v>
      </c>
      <c r="E45" s="274">
        <f>IF(OR($B45-E$6&gt;76, $B45-E$6=75, $B45-E$6=1, $B45-E$6&lt;0),"",ROUND(($B45-E$6)*'점수 계산기'!$C$21+E$6*'점수 계산기'!$C$23+'점수 계산기'!$C$25,0))</f>
        <v>110</v>
      </c>
      <c r="F45" s="274">
        <f>IF(OR($B45-F$6&gt;76, $B45-F$6=75, $B45-F$6=1, $B45-F$6&lt;0),"",ROUND(($B45-F$6)*'점수 계산기'!$C$21+F$6*'점수 계산기'!$C$23+'점수 계산기'!$C$25,0))</f>
        <v>111</v>
      </c>
      <c r="G45" s="274">
        <f>IF(OR($B45-G$6&gt;76, $B45-G$6=75, $B45-G$6=1, $B45-G$6&lt;0),"",ROUND(($B45-G$6)*'점수 계산기'!$C$21+G$6*'점수 계산기'!$C$23+'점수 계산기'!$C$25,0))</f>
        <v>111</v>
      </c>
      <c r="H45" s="274">
        <f>IF(OR($B45-H$6&gt;76, $B45-H$6=75, $B45-H$6=1, $B45-H$6&lt;0),"",ROUND(($B45-H$6)*'점수 계산기'!$C$21+H$6*'점수 계산기'!$C$23+'점수 계산기'!$C$25,0))</f>
        <v>111</v>
      </c>
      <c r="I45" s="274">
        <f>IF(OR($B45-I$6&gt;76, $B45-I$6=75, $B45-I$6=1, $B45-I$6&lt;0),"",ROUND(($B45-I$6)*'점수 계산기'!$C$21+I$6*'점수 계산기'!$C$23+'점수 계산기'!$C$25,0))</f>
        <v>111</v>
      </c>
      <c r="J45" s="274">
        <f>IF(OR($B45-J$6&gt;76, $B45-J$6=75, $B45-J$6=1, $B45-J$6&lt;0),"",ROUND(($B45-J$6)*'점수 계산기'!$C$21+J$6*'점수 계산기'!$C$23+'점수 계산기'!$C$25,0))</f>
        <v>111</v>
      </c>
      <c r="K45" s="274">
        <f>IF(OR($B45-K$6&gt;76, $B45-K$6=75, $B45-K$6=1, $B45-K$6&lt;0),"",ROUND(($B45-K$6)*'점수 계산기'!$C$21+K$6*'점수 계산기'!$C$23+'점수 계산기'!$C$25,0))</f>
        <v>112</v>
      </c>
      <c r="L45" s="274">
        <f>IF(OR($B45-L$6&gt;76, $B45-L$6=75, $B45-L$6=1, $B45-L$6&lt;0),"",ROUND(($B45-L$6)*'점수 계산기'!$C$21+L$6*'점수 계산기'!$C$23+'점수 계산기'!$C$25,0))</f>
        <v>112</v>
      </c>
      <c r="M45" s="274">
        <f>IF(OR($B45-M$6&gt;76, $B45-M$6=75, $B45-M$6=1, $B45-M$6&lt;0),"",ROUND(($B45-M$6)*'점수 계산기'!$C$21+M$6*'점수 계산기'!$C$23+'점수 계산기'!$C$25,0))</f>
        <v>112</v>
      </c>
      <c r="N45" s="274">
        <f>IF(OR($B45-N$6&gt;76, $B45-N$6=75, $B45-N$6=1, $B45-N$6&lt;0),"",ROUND(($B45-N$6)*'점수 계산기'!$C$21+N$6*'점수 계산기'!$C$23+'점수 계산기'!$C$25,0))</f>
        <v>112</v>
      </c>
      <c r="O45" s="274">
        <f>IF(OR($B45-O$6&gt;76, $B45-O$6=75, $B45-O$6=1, $B45-O$6&lt;0),"",ROUND(($B45-O$6)*'점수 계산기'!$C$21+O$6*'점수 계산기'!$C$23+'점수 계산기'!$C$25,0))</f>
        <v>112</v>
      </c>
      <c r="P45" s="274">
        <f>IF(OR($B45-P$6&gt;76, $B45-P$6=75, $B45-P$6=1, $B45-P$6&lt;0),"",ROUND(($B45-P$6)*'점수 계산기'!$C$21+P$6*'점수 계산기'!$C$23+'점수 계산기'!$C$25,0))</f>
        <v>112</v>
      </c>
      <c r="Q45" s="274">
        <f>IF(OR($B45-Q$6&gt;76, $B45-Q$6=75, $B45-Q$6=1, $B45-Q$6&lt;0),"",ROUND(($B45-Q$6)*'점수 계산기'!$C$21+Q$6*'점수 계산기'!$C$23+'점수 계산기'!$C$25,0))</f>
        <v>113</v>
      </c>
      <c r="R45" s="274">
        <f>IF(OR($B45-R$6&gt;76, $B45-R$6=75, $B45-R$6=1, $B45-R$6&lt;0),"",ROUND(($B45-R$6)*'점수 계산기'!$C$21+R$6*'점수 계산기'!$C$23+'점수 계산기'!$C$25,0))</f>
        <v>113</v>
      </c>
      <c r="S45" s="274">
        <f>IF(OR($B45-S$6&gt;76, $B45-S$6=75, $B45-S$6=1, $B45-S$6&lt;0),"",ROUND(($B45-S$6)*'점수 계산기'!$C$21+S$6*'점수 계산기'!$C$23+'점수 계산기'!$C$25,0))</f>
        <v>113</v>
      </c>
      <c r="T45" s="274">
        <f>IF(OR($B45-T$6&gt;76, $B45-T$6=75, $B45-T$6=1, $B45-T$6&lt;0),"",ROUND(($B45-T$6)*'점수 계산기'!$C$21+T$6*'점수 계산기'!$C$23+'점수 계산기'!$C$25,0))</f>
        <v>113</v>
      </c>
      <c r="U45" s="274">
        <f>IF(OR($B45-U$6&gt;76, $B45-U$6=75, $B45-U$6=1, $B45-U$6&lt;0),"",ROUND(($B45-U$6)*'점수 계산기'!$C$21+U$6*'점수 계산기'!$C$23+'점수 계산기'!$C$25,0))</f>
        <v>113</v>
      </c>
      <c r="V45" s="274">
        <f>IF(OR($B45-V$6&gt;76, $B45-V$6=75, $B45-V$6=1, $B45-V$6&lt;0),"",ROUND(($B45-V$6)*'점수 계산기'!$C$21+V$6*'점수 계산기'!$C$23+'점수 계산기'!$C$25,0))</f>
        <v>113</v>
      </c>
      <c r="W45" s="274">
        <f>IF(OR($B45-W$6&gt;76, $B45-W$6=75, $B45-W$6=1, $B45-W$6&lt;0),"",ROUND(($B45-W$6)*'점수 계산기'!$C$21+W$6*'점수 계산기'!$C$23+'점수 계산기'!$C$25,0))</f>
        <v>114</v>
      </c>
      <c r="X45" s="274">
        <f>IF(OR($B45-X$6&gt;76, $B45-X$6=75, $B45-X$6=1, $B45-X$6&lt;0),"",ROUND(($B45-X$6)*'점수 계산기'!$C$21+X$6*'점수 계산기'!$C$23+'점수 계산기'!$C$25,0))</f>
        <v>114</v>
      </c>
      <c r="Y45" s="275">
        <f>IF(OR($B45-Y$6&gt;76, $B45-Y$6=75, $B45-Y$6=1, $B45-Y$6&lt;0),"",ROUND(($B45-Y$6)*'점수 계산기'!$C$21+Y$6*'점수 계산기'!$C$23+'점수 계산기'!$C$25,0))</f>
        <v>114</v>
      </c>
      <c r="Z45" s="208"/>
      <c r="AA45" s="208"/>
    </row>
    <row r="46" spans="1:27" s="216" customFormat="1" ht="21" customHeight="1" x14ac:dyDescent="0.45">
      <c r="A46" s="208"/>
      <c r="B46" s="273">
        <v>61</v>
      </c>
      <c r="C46" s="274">
        <f>IF(OR($B46-C$6&gt;76, $B46-C$6=75, $B46-C$6=1, $B46-C$6&lt;0),"",ROUND(($B46-C$6)*'점수 계산기'!$C$21+C$6*'점수 계산기'!$C$23+'점수 계산기'!$C$25,0))</f>
        <v>109</v>
      </c>
      <c r="D46" s="274">
        <f>IF(OR($B46-D$6&gt;76, $B46-D$6=75, $B46-D$6=1, $B46-D$6&lt;0),"",ROUND(($B46-D$6)*'점수 계산기'!$C$21+D$6*'점수 계산기'!$C$23+'점수 계산기'!$C$25,0))</f>
        <v>109</v>
      </c>
      <c r="E46" s="274">
        <f>IF(OR($B46-E$6&gt;76, $B46-E$6=75, $B46-E$6=1, $B46-E$6&lt;0),"",ROUND(($B46-E$6)*'점수 계산기'!$C$21+E$6*'점수 계산기'!$C$23+'점수 계산기'!$C$25,0))</f>
        <v>109</v>
      </c>
      <c r="F46" s="274">
        <f>IF(OR($B46-F$6&gt;76, $B46-F$6=75, $B46-F$6=1, $B46-F$6&lt;0),"",ROUND(($B46-F$6)*'점수 계산기'!$C$21+F$6*'점수 계산기'!$C$23+'점수 계산기'!$C$25,0))</f>
        <v>110</v>
      </c>
      <c r="G46" s="274">
        <f>IF(OR($B46-G$6&gt;76, $B46-G$6=75, $B46-G$6=1, $B46-G$6&lt;0),"",ROUND(($B46-G$6)*'점수 계산기'!$C$21+G$6*'점수 계산기'!$C$23+'점수 계산기'!$C$25,0))</f>
        <v>110</v>
      </c>
      <c r="H46" s="274">
        <f>IF(OR($B46-H$6&gt;76, $B46-H$6=75, $B46-H$6=1, $B46-H$6&lt;0),"",ROUND(($B46-H$6)*'점수 계산기'!$C$21+H$6*'점수 계산기'!$C$23+'점수 계산기'!$C$25,0))</f>
        <v>110</v>
      </c>
      <c r="I46" s="274">
        <f>IF(OR($B46-I$6&gt;76, $B46-I$6=75, $B46-I$6=1, $B46-I$6&lt;0),"",ROUND(($B46-I$6)*'점수 계산기'!$C$21+I$6*'점수 계산기'!$C$23+'점수 계산기'!$C$25,0))</f>
        <v>110</v>
      </c>
      <c r="J46" s="274">
        <f>IF(OR($B46-J$6&gt;76, $B46-J$6=75, $B46-J$6=1, $B46-J$6&lt;0),"",ROUND(($B46-J$6)*'점수 계산기'!$C$21+J$6*'점수 계산기'!$C$23+'점수 계산기'!$C$25,0))</f>
        <v>110</v>
      </c>
      <c r="K46" s="274">
        <f>IF(OR($B46-K$6&gt;76, $B46-K$6=75, $B46-K$6=1, $B46-K$6&lt;0),"",ROUND(($B46-K$6)*'점수 계산기'!$C$21+K$6*'점수 계산기'!$C$23+'점수 계산기'!$C$25,0))</f>
        <v>110</v>
      </c>
      <c r="L46" s="274">
        <f>IF(OR($B46-L$6&gt;76, $B46-L$6=75, $B46-L$6=1, $B46-L$6&lt;0),"",ROUND(($B46-L$6)*'점수 계산기'!$C$21+L$6*'점수 계산기'!$C$23+'점수 계산기'!$C$25,0))</f>
        <v>111</v>
      </c>
      <c r="M46" s="274">
        <f>IF(OR($B46-M$6&gt;76, $B46-M$6=75, $B46-M$6=1, $B46-M$6&lt;0),"",ROUND(($B46-M$6)*'점수 계산기'!$C$21+M$6*'점수 계산기'!$C$23+'점수 계산기'!$C$25,0))</f>
        <v>111</v>
      </c>
      <c r="N46" s="274">
        <f>IF(OR($B46-N$6&gt;76, $B46-N$6=75, $B46-N$6=1, $B46-N$6&lt;0),"",ROUND(($B46-N$6)*'점수 계산기'!$C$21+N$6*'점수 계산기'!$C$23+'점수 계산기'!$C$25,0))</f>
        <v>111</v>
      </c>
      <c r="O46" s="274">
        <f>IF(OR($B46-O$6&gt;76, $B46-O$6=75, $B46-O$6=1, $B46-O$6&lt;0),"",ROUND(($B46-O$6)*'점수 계산기'!$C$21+O$6*'점수 계산기'!$C$23+'점수 계산기'!$C$25,0))</f>
        <v>111</v>
      </c>
      <c r="P46" s="274">
        <f>IF(OR($B46-P$6&gt;76, $B46-P$6=75, $B46-P$6=1, $B46-P$6&lt;0),"",ROUND(($B46-P$6)*'점수 계산기'!$C$21+P$6*'점수 계산기'!$C$23+'점수 계산기'!$C$25,0))</f>
        <v>111</v>
      </c>
      <c r="Q46" s="274">
        <f>IF(OR($B46-Q$6&gt;76, $B46-Q$6=75, $B46-Q$6=1, $B46-Q$6&lt;0),"",ROUND(($B46-Q$6)*'점수 계산기'!$C$21+Q$6*'점수 계산기'!$C$23+'점수 계산기'!$C$25,0))</f>
        <v>112</v>
      </c>
      <c r="R46" s="274">
        <f>IF(OR($B46-R$6&gt;76, $B46-R$6=75, $B46-R$6=1, $B46-R$6&lt;0),"",ROUND(($B46-R$6)*'점수 계산기'!$C$21+R$6*'점수 계산기'!$C$23+'점수 계산기'!$C$25,0))</f>
        <v>112</v>
      </c>
      <c r="S46" s="274">
        <f>IF(OR($B46-S$6&gt;76, $B46-S$6=75, $B46-S$6=1, $B46-S$6&lt;0),"",ROUND(($B46-S$6)*'점수 계산기'!$C$21+S$6*'점수 계산기'!$C$23+'점수 계산기'!$C$25,0))</f>
        <v>112</v>
      </c>
      <c r="T46" s="274">
        <f>IF(OR($B46-T$6&gt;76, $B46-T$6=75, $B46-T$6=1, $B46-T$6&lt;0),"",ROUND(($B46-T$6)*'점수 계산기'!$C$21+T$6*'점수 계산기'!$C$23+'점수 계산기'!$C$25,0))</f>
        <v>112</v>
      </c>
      <c r="U46" s="274">
        <f>IF(OR($B46-U$6&gt;76, $B46-U$6=75, $B46-U$6=1, $B46-U$6&lt;0),"",ROUND(($B46-U$6)*'점수 계산기'!$C$21+U$6*'점수 계산기'!$C$23+'점수 계산기'!$C$25,0))</f>
        <v>112</v>
      </c>
      <c r="V46" s="274">
        <f>IF(OR($B46-V$6&gt;76, $B46-V$6=75, $B46-V$6=1, $B46-V$6&lt;0),"",ROUND(($B46-V$6)*'점수 계산기'!$C$21+V$6*'점수 계산기'!$C$23+'점수 계산기'!$C$25,0))</f>
        <v>112</v>
      </c>
      <c r="W46" s="274">
        <f>IF(OR($B46-W$6&gt;76, $B46-W$6=75, $B46-W$6=1, $B46-W$6&lt;0),"",ROUND(($B46-W$6)*'점수 계산기'!$C$21+W$6*'점수 계산기'!$C$23+'점수 계산기'!$C$25,0))</f>
        <v>113</v>
      </c>
      <c r="X46" s="274">
        <f>IF(OR($B46-X$6&gt;76, $B46-X$6=75, $B46-X$6=1, $B46-X$6&lt;0),"",ROUND(($B46-X$6)*'점수 계산기'!$C$21+X$6*'점수 계산기'!$C$23+'점수 계산기'!$C$25,0))</f>
        <v>113</v>
      </c>
      <c r="Y46" s="275">
        <f>IF(OR($B46-Y$6&gt;76, $B46-Y$6=75, $B46-Y$6=1, $B46-Y$6&lt;0),"",ROUND(($B46-Y$6)*'점수 계산기'!$C$21+Y$6*'점수 계산기'!$C$23+'점수 계산기'!$C$25,0))</f>
        <v>113</v>
      </c>
      <c r="Z46" s="208"/>
      <c r="AA46" s="208"/>
    </row>
    <row r="47" spans="1:27" s="216" customFormat="1" ht="21" customHeight="1" x14ac:dyDescent="0.45">
      <c r="A47" s="208"/>
      <c r="B47" s="263">
        <v>60</v>
      </c>
      <c r="C47" s="260">
        <f>IF(OR($B47-C$6&gt;76, $B47-C$6=75, $B47-C$6=1, $B47-C$6&lt;0),"",ROUND(($B47-C$6)*'점수 계산기'!$C$21+C$6*'점수 계산기'!$C$23+'점수 계산기'!$C$25,0))</f>
        <v>108</v>
      </c>
      <c r="D47" s="260">
        <f>IF(OR($B47-D$6&gt;76, $B47-D$6=75, $B47-D$6=1, $B47-D$6&lt;0),"",ROUND(($B47-D$6)*'점수 계산기'!$C$21+D$6*'점수 계산기'!$C$23+'점수 계산기'!$C$25,0))</f>
        <v>108</v>
      </c>
      <c r="E47" s="260">
        <f>IF(OR($B47-E$6&gt;76, $B47-E$6=75, $B47-E$6=1, $B47-E$6&lt;0),"",ROUND(($B47-E$6)*'점수 계산기'!$C$21+E$6*'점수 계산기'!$C$23+'점수 계산기'!$C$25,0))</f>
        <v>108</v>
      </c>
      <c r="F47" s="260">
        <f>IF(OR($B47-F$6&gt;76, $B47-F$6=75, $B47-F$6=1, $B47-F$6&lt;0),"",ROUND(($B47-F$6)*'점수 계산기'!$C$21+F$6*'점수 계산기'!$C$23+'점수 계산기'!$C$25,0))</f>
        <v>109</v>
      </c>
      <c r="G47" s="260">
        <f>IF(OR($B47-G$6&gt;76, $B47-G$6=75, $B47-G$6=1, $B47-G$6&lt;0),"",ROUND(($B47-G$6)*'점수 계산기'!$C$21+G$6*'점수 계산기'!$C$23+'점수 계산기'!$C$25,0))</f>
        <v>109</v>
      </c>
      <c r="H47" s="260">
        <f>IF(OR($B47-H$6&gt;76, $B47-H$6=75, $B47-H$6=1, $B47-H$6&lt;0),"",ROUND(($B47-H$6)*'점수 계산기'!$C$21+H$6*'점수 계산기'!$C$23+'점수 계산기'!$C$25,0))</f>
        <v>109</v>
      </c>
      <c r="I47" s="260">
        <f>IF(OR($B47-I$6&gt;76, $B47-I$6=75, $B47-I$6=1, $B47-I$6&lt;0),"",ROUND(($B47-I$6)*'점수 계산기'!$C$21+I$6*'점수 계산기'!$C$23+'점수 계산기'!$C$25,0))</f>
        <v>109</v>
      </c>
      <c r="J47" s="260">
        <f>IF(OR($B47-J$6&gt;76, $B47-J$6=75, $B47-J$6=1, $B47-J$6&lt;0),"",ROUND(($B47-J$6)*'점수 계산기'!$C$21+J$6*'점수 계산기'!$C$23+'점수 계산기'!$C$25,0))</f>
        <v>109</v>
      </c>
      <c r="K47" s="260">
        <f>IF(OR($B47-K$6&gt;76, $B47-K$6=75, $B47-K$6=1, $B47-K$6&lt;0),"",ROUND(($B47-K$6)*'점수 계산기'!$C$21+K$6*'점수 계산기'!$C$23+'점수 계산기'!$C$25,0))</f>
        <v>109</v>
      </c>
      <c r="L47" s="260">
        <f>IF(OR($B47-L$6&gt;76, $B47-L$6=75, $B47-L$6=1, $B47-L$6&lt;0),"",ROUND(($B47-L$6)*'점수 계산기'!$C$21+L$6*'점수 계산기'!$C$23+'점수 계산기'!$C$25,0))</f>
        <v>110</v>
      </c>
      <c r="M47" s="260">
        <f>IF(OR($B47-M$6&gt;76, $B47-M$6=75, $B47-M$6=1, $B47-M$6&lt;0),"",ROUND(($B47-M$6)*'점수 계산기'!$C$21+M$6*'점수 계산기'!$C$23+'점수 계산기'!$C$25,0))</f>
        <v>110</v>
      </c>
      <c r="N47" s="260">
        <f>IF(OR($B47-N$6&gt;76, $B47-N$6=75, $B47-N$6=1, $B47-N$6&lt;0),"",ROUND(($B47-N$6)*'점수 계산기'!$C$21+N$6*'점수 계산기'!$C$23+'점수 계산기'!$C$25,0))</f>
        <v>110</v>
      </c>
      <c r="O47" s="260">
        <f>IF(OR($B47-O$6&gt;76, $B47-O$6=75, $B47-O$6=1, $B47-O$6&lt;0),"",ROUND(($B47-O$6)*'점수 계산기'!$C$21+O$6*'점수 계산기'!$C$23+'점수 계산기'!$C$25,0))</f>
        <v>110</v>
      </c>
      <c r="P47" s="260">
        <f>IF(OR($B47-P$6&gt;76, $B47-P$6=75, $B47-P$6=1, $B47-P$6&lt;0),"",ROUND(($B47-P$6)*'점수 계산기'!$C$21+P$6*'점수 계산기'!$C$23+'점수 계산기'!$C$25,0))</f>
        <v>110</v>
      </c>
      <c r="Q47" s="260">
        <f>IF(OR($B47-Q$6&gt;76, $B47-Q$6=75, $B47-Q$6=1, $B47-Q$6&lt;0),"",ROUND(($B47-Q$6)*'점수 계산기'!$C$21+Q$6*'점수 계산기'!$C$23+'점수 계산기'!$C$25,0))</f>
        <v>111</v>
      </c>
      <c r="R47" s="260">
        <f>IF(OR($B47-R$6&gt;76, $B47-R$6=75, $B47-R$6=1, $B47-R$6&lt;0),"",ROUND(($B47-R$6)*'점수 계산기'!$C$21+R$6*'점수 계산기'!$C$23+'점수 계산기'!$C$25,0))</f>
        <v>111</v>
      </c>
      <c r="S47" s="260">
        <f>IF(OR($B47-S$6&gt;76, $B47-S$6=75, $B47-S$6=1, $B47-S$6&lt;0),"",ROUND(($B47-S$6)*'점수 계산기'!$C$21+S$6*'점수 계산기'!$C$23+'점수 계산기'!$C$25,0))</f>
        <v>111</v>
      </c>
      <c r="T47" s="260">
        <f>IF(OR($B47-T$6&gt;76, $B47-T$6=75, $B47-T$6=1, $B47-T$6&lt;0),"",ROUND(($B47-T$6)*'점수 계산기'!$C$21+T$6*'점수 계산기'!$C$23+'점수 계산기'!$C$25,0))</f>
        <v>111</v>
      </c>
      <c r="U47" s="260">
        <f>IF(OR($B47-U$6&gt;76, $B47-U$6=75, $B47-U$6=1, $B47-U$6&lt;0),"",ROUND(($B47-U$6)*'점수 계산기'!$C$21+U$6*'점수 계산기'!$C$23+'점수 계산기'!$C$25,0))</f>
        <v>111</v>
      </c>
      <c r="V47" s="260">
        <f>IF(OR($B47-V$6&gt;76, $B47-V$6=75, $B47-V$6=1, $B47-V$6&lt;0),"",ROUND(($B47-V$6)*'점수 계산기'!$C$21+V$6*'점수 계산기'!$C$23+'점수 계산기'!$C$25,0))</f>
        <v>111</v>
      </c>
      <c r="W47" s="260">
        <f>IF(OR($B47-W$6&gt;76, $B47-W$6=75, $B47-W$6=1, $B47-W$6&lt;0),"",ROUND(($B47-W$6)*'점수 계산기'!$C$21+W$6*'점수 계산기'!$C$23+'점수 계산기'!$C$25,0))</f>
        <v>112</v>
      </c>
      <c r="X47" s="260">
        <f>IF(OR($B47-X$6&gt;76, $B47-X$6=75, $B47-X$6=1, $B47-X$6&lt;0),"",ROUND(($B47-X$6)*'점수 계산기'!$C$21+X$6*'점수 계산기'!$C$23+'점수 계산기'!$C$25,0))</f>
        <v>112</v>
      </c>
      <c r="Y47" s="261">
        <f>IF(OR($B47-Y$6&gt;76, $B47-Y$6=75, $B47-Y$6=1, $B47-Y$6&lt;0),"",ROUND(($B47-Y$6)*'점수 계산기'!$C$21+Y$6*'점수 계산기'!$C$23+'점수 계산기'!$C$25,0))</f>
        <v>112</v>
      </c>
      <c r="Z47" s="208"/>
      <c r="AA47" s="208"/>
    </row>
    <row r="48" spans="1:27" s="216" customFormat="1" ht="21" customHeight="1" x14ac:dyDescent="0.45">
      <c r="A48" s="208"/>
      <c r="B48" s="263">
        <v>59</v>
      </c>
      <c r="C48" s="260">
        <f>IF(OR($B48-C$6&gt;76, $B48-C$6=75, $B48-C$6=1, $B48-C$6&lt;0),"",ROUND(($B48-C$6)*'점수 계산기'!$C$21+C$6*'점수 계산기'!$C$23+'점수 계산기'!$C$25,0))</f>
        <v>107</v>
      </c>
      <c r="D48" s="260">
        <f>IF(OR($B48-D$6&gt;76, $B48-D$6=75, $B48-D$6=1, $B48-D$6&lt;0),"",ROUND(($B48-D$6)*'점수 계산기'!$C$21+D$6*'점수 계산기'!$C$23+'점수 계산기'!$C$25,0))</f>
        <v>107</v>
      </c>
      <c r="E48" s="260">
        <f>IF(OR($B48-E$6&gt;76, $B48-E$6=75, $B48-E$6=1, $B48-E$6&lt;0),"",ROUND(($B48-E$6)*'점수 계산기'!$C$21+E$6*'점수 계산기'!$C$23+'점수 계산기'!$C$25,0))</f>
        <v>107</v>
      </c>
      <c r="F48" s="260">
        <f>IF(OR($B48-F$6&gt;76, $B48-F$6=75, $B48-F$6=1, $B48-F$6&lt;0),"",ROUND(($B48-F$6)*'점수 계산기'!$C$21+F$6*'점수 계산기'!$C$23+'점수 계산기'!$C$25,0))</f>
        <v>108</v>
      </c>
      <c r="G48" s="260">
        <f>IF(OR($B48-G$6&gt;76, $B48-G$6=75, $B48-G$6=1, $B48-G$6&lt;0),"",ROUND(($B48-G$6)*'점수 계산기'!$C$21+G$6*'점수 계산기'!$C$23+'점수 계산기'!$C$25,0))</f>
        <v>108</v>
      </c>
      <c r="H48" s="260">
        <f>IF(OR($B48-H$6&gt;76, $B48-H$6=75, $B48-H$6=1, $B48-H$6&lt;0),"",ROUND(($B48-H$6)*'점수 계산기'!$C$21+H$6*'점수 계산기'!$C$23+'점수 계산기'!$C$25,0))</f>
        <v>108</v>
      </c>
      <c r="I48" s="260">
        <f>IF(OR($B48-I$6&gt;76, $B48-I$6=75, $B48-I$6=1, $B48-I$6&lt;0),"",ROUND(($B48-I$6)*'점수 계산기'!$C$21+I$6*'점수 계산기'!$C$23+'점수 계산기'!$C$25,0))</f>
        <v>108</v>
      </c>
      <c r="J48" s="260">
        <f>IF(OR($B48-J$6&gt;76, $B48-J$6=75, $B48-J$6=1, $B48-J$6&lt;0),"",ROUND(($B48-J$6)*'점수 계산기'!$C$21+J$6*'점수 계산기'!$C$23+'점수 계산기'!$C$25,0))</f>
        <v>108</v>
      </c>
      <c r="K48" s="260">
        <f>IF(OR($B48-K$6&gt;76, $B48-K$6=75, $B48-K$6=1, $B48-K$6&lt;0),"",ROUND(($B48-K$6)*'점수 계산기'!$C$21+K$6*'점수 계산기'!$C$23+'점수 계산기'!$C$25,0))</f>
        <v>108</v>
      </c>
      <c r="L48" s="260">
        <f>IF(OR($B48-L$6&gt;76, $B48-L$6=75, $B48-L$6=1, $B48-L$6&lt;0),"",ROUND(($B48-L$6)*'점수 계산기'!$C$21+L$6*'점수 계산기'!$C$23+'점수 계산기'!$C$25,0))</f>
        <v>109</v>
      </c>
      <c r="M48" s="260">
        <f>IF(OR($B48-M$6&gt;76, $B48-M$6=75, $B48-M$6=1, $B48-M$6&lt;0),"",ROUND(($B48-M$6)*'점수 계산기'!$C$21+M$6*'점수 계산기'!$C$23+'점수 계산기'!$C$25,0))</f>
        <v>109</v>
      </c>
      <c r="N48" s="260">
        <f>IF(OR($B48-N$6&gt;76, $B48-N$6=75, $B48-N$6=1, $B48-N$6&lt;0),"",ROUND(($B48-N$6)*'점수 계산기'!$C$21+N$6*'점수 계산기'!$C$23+'점수 계산기'!$C$25,0))</f>
        <v>109</v>
      </c>
      <c r="O48" s="260">
        <f>IF(OR($B48-O$6&gt;76, $B48-O$6=75, $B48-O$6=1, $B48-O$6&lt;0),"",ROUND(($B48-O$6)*'점수 계산기'!$C$21+O$6*'점수 계산기'!$C$23+'점수 계산기'!$C$25,0))</f>
        <v>109</v>
      </c>
      <c r="P48" s="260">
        <f>IF(OR($B48-P$6&gt;76, $B48-P$6=75, $B48-P$6=1, $B48-P$6&lt;0),"",ROUND(($B48-P$6)*'점수 계산기'!$C$21+P$6*'점수 계산기'!$C$23+'점수 계산기'!$C$25,0))</f>
        <v>109</v>
      </c>
      <c r="Q48" s="260">
        <f>IF(OR($B48-Q$6&gt;76, $B48-Q$6=75, $B48-Q$6=1, $B48-Q$6&lt;0),"",ROUND(($B48-Q$6)*'점수 계산기'!$C$21+Q$6*'점수 계산기'!$C$23+'점수 계산기'!$C$25,0))</f>
        <v>109</v>
      </c>
      <c r="R48" s="260">
        <f>IF(OR($B48-R$6&gt;76, $B48-R$6=75, $B48-R$6=1, $B48-R$6&lt;0),"",ROUND(($B48-R$6)*'점수 계산기'!$C$21+R$6*'점수 계산기'!$C$23+'점수 계산기'!$C$25,0))</f>
        <v>110</v>
      </c>
      <c r="S48" s="260">
        <f>IF(OR($B48-S$6&gt;76, $B48-S$6=75, $B48-S$6=1, $B48-S$6&lt;0),"",ROUND(($B48-S$6)*'점수 계산기'!$C$21+S$6*'점수 계산기'!$C$23+'점수 계산기'!$C$25,0))</f>
        <v>110</v>
      </c>
      <c r="T48" s="260">
        <f>IF(OR($B48-T$6&gt;76, $B48-T$6=75, $B48-T$6=1, $B48-T$6&lt;0),"",ROUND(($B48-T$6)*'점수 계산기'!$C$21+T$6*'점수 계산기'!$C$23+'점수 계산기'!$C$25,0))</f>
        <v>110</v>
      </c>
      <c r="U48" s="260">
        <f>IF(OR($B48-U$6&gt;76, $B48-U$6=75, $B48-U$6=1, $B48-U$6&lt;0),"",ROUND(($B48-U$6)*'점수 계산기'!$C$21+U$6*'점수 계산기'!$C$23+'점수 계산기'!$C$25,0))</f>
        <v>110</v>
      </c>
      <c r="V48" s="260">
        <f>IF(OR($B48-V$6&gt;76, $B48-V$6=75, $B48-V$6=1, $B48-V$6&lt;0),"",ROUND(($B48-V$6)*'점수 계산기'!$C$21+V$6*'점수 계산기'!$C$23+'점수 계산기'!$C$25,0))</f>
        <v>110</v>
      </c>
      <c r="W48" s="260">
        <f>IF(OR($B48-W$6&gt;76, $B48-W$6=75, $B48-W$6=1, $B48-W$6&lt;0),"",ROUND(($B48-W$6)*'점수 계산기'!$C$21+W$6*'점수 계산기'!$C$23+'점수 계산기'!$C$25,0))</f>
        <v>111</v>
      </c>
      <c r="X48" s="260">
        <f>IF(OR($B48-X$6&gt;76, $B48-X$6=75, $B48-X$6=1, $B48-X$6&lt;0),"",ROUND(($B48-X$6)*'점수 계산기'!$C$21+X$6*'점수 계산기'!$C$23+'점수 계산기'!$C$25,0))</f>
        <v>111</v>
      </c>
      <c r="Y48" s="261">
        <f>IF(OR($B48-Y$6&gt;76, $B48-Y$6=75, $B48-Y$6=1, $B48-Y$6&lt;0),"",ROUND(($B48-Y$6)*'점수 계산기'!$C$21+Y$6*'점수 계산기'!$C$23+'점수 계산기'!$C$25,0))</f>
        <v>111</v>
      </c>
      <c r="Z48" s="208"/>
      <c r="AA48" s="208"/>
    </row>
    <row r="49" spans="1:27" s="216" customFormat="1" ht="21" customHeight="1" x14ac:dyDescent="0.45">
      <c r="A49" s="208"/>
      <c r="B49" s="263">
        <v>58</v>
      </c>
      <c r="C49" s="260">
        <f>IF(OR($B49-C$6&gt;76, $B49-C$6=75, $B49-C$6=1, $B49-C$6&lt;0),"",ROUND(($B49-C$6)*'점수 계산기'!$C$21+C$6*'점수 계산기'!$C$23+'점수 계산기'!$C$25,0))</f>
        <v>106</v>
      </c>
      <c r="D49" s="260">
        <f>IF(OR($B49-D$6&gt;76, $B49-D$6=75, $B49-D$6=1, $B49-D$6&lt;0),"",ROUND(($B49-D$6)*'점수 계산기'!$C$21+D$6*'점수 계산기'!$C$23+'점수 계산기'!$C$25,0))</f>
        <v>106</v>
      </c>
      <c r="E49" s="260">
        <f>IF(OR($B49-E$6&gt;76, $B49-E$6=75, $B49-E$6=1, $B49-E$6&lt;0),"",ROUND(($B49-E$6)*'점수 계산기'!$C$21+E$6*'점수 계산기'!$C$23+'점수 계산기'!$C$25,0))</f>
        <v>106</v>
      </c>
      <c r="F49" s="260">
        <f>IF(OR($B49-F$6&gt;76, $B49-F$6=75, $B49-F$6=1, $B49-F$6&lt;0),"",ROUND(($B49-F$6)*'점수 계산기'!$C$21+F$6*'점수 계산기'!$C$23+'점수 계산기'!$C$25,0))</f>
        <v>106</v>
      </c>
      <c r="G49" s="260">
        <f>IF(OR($B49-G$6&gt;76, $B49-G$6=75, $B49-G$6=1, $B49-G$6&lt;0),"",ROUND(($B49-G$6)*'점수 계산기'!$C$21+G$6*'점수 계산기'!$C$23+'점수 계산기'!$C$25,0))</f>
        <v>107</v>
      </c>
      <c r="H49" s="260">
        <f>IF(OR($B49-H$6&gt;76, $B49-H$6=75, $B49-H$6=1, $B49-H$6&lt;0),"",ROUND(($B49-H$6)*'점수 계산기'!$C$21+H$6*'점수 계산기'!$C$23+'점수 계산기'!$C$25,0))</f>
        <v>107</v>
      </c>
      <c r="I49" s="260">
        <f>IF(OR($B49-I$6&gt;76, $B49-I$6=75, $B49-I$6=1, $B49-I$6&lt;0),"",ROUND(($B49-I$6)*'점수 계산기'!$C$21+I$6*'점수 계산기'!$C$23+'점수 계산기'!$C$25,0))</f>
        <v>107</v>
      </c>
      <c r="J49" s="260">
        <f>IF(OR($B49-J$6&gt;76, $B49-J$6=75, $B49-J$6=1, $B49-J$6&lt;0),"",ROUND(($B49-J$6)*'점수 계산기'!$C$21+J$6*'점수 계산기'!$C$23+'점수 계산기'!$C$25,0))</f>
        <v>107</v>
      </c>
      <c r="K49" s="260">
        <f>IF(OR($B49-K$6&gt;76, $B49-K$6=75, $B49-K$6=1, $B49-K$6&lt;0),"",ROUND(($B49-K$6)*'점수 계산기'!$C$21+K$6*'점수 계산기'!$C$23+'점수 계산기'!$C$25,0))</f>
        <v>107</v>
      </c>
      <c r="L49" s="260">
        <f>IF(OR($B49-L$6&gt;76, $B49-L$6=75, $B49-L$6=1, $B49-L$6&lt;0),"",ROUND(($B49-L$6)*'점수 계산기'!$C$21+L$6*'점수 계산기'!$C$23+'점수 계산기'!$C$25,0))</f>
        <v>108</v>
      </c>
      <c r="M49" s="260">
        <f>IF(OR($B49-M$6&gt;76, $B49-M$6=75, $B49-M$6=1, $B49-M$6&lt;0),"",ROUND(($B49-M$6)*'점수 계산기'!$C$21+M$6*'점수 계산기'!$C$23+'점수 계산기'!$C$25,0))</f>
        <v>108</v>
      </c>
      <c r="N49" s="260">
        <f>IF(OR($B49-N$6&gt;76, $B49-N$6=75, $B49-N$6=1, $B49-N$6&lt;0),"",ROUND(($B49-N$6)*'점수 계산기'!$C$21+N$6*'점수 계산기'!$C$23+'점수 계산기'!$C$25,0))</f>
        <v>108</v>
      </c>
      <c r="O49" s="260">
        <f>IF(OR($B49-O$6&gt;76, $B49-O$6=75, $B49-O$6=1, $B49-O$6&lt;0),"",ROUND(($B49-O$6)*'점수 계산기'!$C$21+O$6*'점수 계산기'!$C$23+'점수 계산기'!$C$25,0))</f>
        <v>108</v>
      </c>
      <c r="P49" s="260">
        <f>IF(OR($B49-P$6&gt;76, $B49-P$6=75, $B49-P$6=1, $B49-P$6&lt;0),"",ROUND(($B49-P$6)*'점수 계산기'!$C$21+P$6*'점수 계산기'!$C$23+'점수 계산기'!$C$25,0))</f>
        <v>108</v>
      </c>
      <c r="Q49" s="260">
        <f>IF(OR($B49-Q$6&gt;76, $B49-Q$6=75, $B49-Q$6=1, $B49-Q$6&lt;0),"",ROUND(($B49-Q$6)*'점수 계산기'!$C$21+Q$6*'점수 계산기'!$C$23+'점수 계산기'!$C$25,0))</f>
        <v>108</v>
      </c>
      <c r="R49" s="260">
        <f>IF(OR($B49-R$6&gt;76, $B49-R$6=75, $B49-R$6=1, $B49-R$6&lt;0),"",ROUND(($B49-R$6)*'점수 계산기'!$C$21+R$6*'점수 계산기'!$C$23+'점수 계산기'!$C$25,0))</f>
        <v>109</v>
      </c>
      <c r="S49" s="260">
        <f>IF(OR($B49-S$6&gt;76, $B49-S$6=75, $B49-S$6=1, $B49-S$6&lt;0),"",ROUND(($B49-S$6)*'점수 계산기'!$C$21+S$6*'점수 계산기'!$C$23+'점수 계산기'!$C$25,0))</f>
        <v>109</v>
      </c>
      <c r="T49" s="260">
        <f>IF(OR($B49-T$6&gt;76, $B49-T$6=75, $B49-T$6=1, $B49-T$6&lt;0),"",ROUND(($B49-T$6)*'점수 계산기'!$C$21+T$6*'점수 계산기'!$C$23+'점수 계산기'!$C$25,0))</f>
        <v>109</v>
      </c>
      <c r="U49" s="260">
        <f>IF(OR($B49-U$6&gt;76, $B49-U$6=75, $B49-U$6=1, $B49-U$6&lt;0),"",ROUND(($B49-U$6)*'점수 계산기'!$C$21+U$6*'점수 계산기'!$C$23+'점수 계산기'!$C$25,0))</f>
        <v>109</v>
      </c>
      <c r="V49" s="260">
        <f>IF(OR($B49-V$6&gt;76, $B49-V$6=75, $B49-V$6=1, $B49-V$6&lt;0),"",ROUND(($B49-V$6)*'점수 계산기'!$C$21+V$6*'점수 계산기'!$C$23+'점수 계산기'!$C$25,0))</f>
        <v>109</v>
      </c>
      <c r="W49" s="260">
        <f>IF(OR($B49-W$6&gt;76, $B49-W$6=75, $B49-W$6=1, $B49-W$6&lt;0),"",ROUND(($B49-W$6)*'점수 계산기'!$C$21+W$6*'점수 계산기'!$C$23+'점수 계산기'!$C$25,0))</f>
        <v>110</v>
      </c>
      <c r="X49" s="260">
        <f>IF(OR($B49-X$6&gt;76, $B49-X$6=75, $B49-X$6=1, $B49-X$6&lt;0),"",ROUND(($B49-X$6)*'점수 계산기'!$C$21+X$6*'점수 계산기'!$C$23+'점수 계산기'!$C$25,0))</f>
        <v>110</v>
      </c>
      <c r="Y49" s="261">
        <f>IF(OR($B49-Y$6&gt;76, $B49-Y$6=75, $B49-Y$6=1, $B49-Y$6&lt;0),"",ROUND(($B49-Y$6)*'점수 계산기'!$C$21+Y$6*'점수 계산기'!$C$23+'점수 계산기'!$C$25,0))</f>
        <v>110</v>
      </c>
      <c r="Z49" s="208"/>
      <c r="AA49" s="208"/>
    </row>
    <row r="50" spans="1:27" s="216" customFormat="1" ht="21" customHeight="1" x14ac:dyDescent="0.45">
      <c r="A50" s="208"/>
      <c r="B50" s="263">
        <v>57</v>
      </c>
      <c r="C50" s="260">
        <f>IF(OR($B50-C$6&gt;76, $B50-C$6=75, $B50-C$6=1, $B50-C$6&lt;0),"",ROUND(($B50-C$6)*'점수 계산기'!$C$21+C$6*'점수 계산기'!$C$23+'점수 계산기'!$C$25,0))</f>
        <v>105</v>
      </c>
      <c r="D50" s="260">
        <f>IF(OR($B50-D$6&gt;76, $B50-D$6=75, $B50-D$6=1, $B50-D$6&lt;0),"",ROUND(($B50-D$6)*'점수 계산기'!$C$21+D$6*'점수 계산기'!$C$23+'점수 계산기'!$C$25,0))</f>
        <v>105</v>
      </c>
      <c r="E50" s="260">
        <f>IF(OR($B50-E$6&gt;76, $B50-E$6=75, $B50-E$6=1, $B50-E$6&lt;0),"",ROUND(($B50-E$6)*'점수 계산기'!$C$21+E$6*'점수 계산기'!$C$23+'점수 계산기'!$C$25,0))</f>
        <v>105</v>
      </c>
      <c r="F50" s="260">
        <f>IF(OR($B50-F$6&gt;76, $B50-F$6=75, $B50-F$6=1, $B50-F$6&lt;0),"",ROUND(($B50-F$6)*'점수 계산기'!$C$21+F$6*'점수 계산기'!$C$23+'점수 계산기'!$C$25,0))</f>
        <v>105</v>
      </c>
      <c r="G50" s="260">
        <f>IF(OR($B50-G$6&gt;76, $B50-G$6=75, $B50-G$6=1, $B50-G$6&lt;0),"",ROUND(($B50-G$6)*'점수 계산기'!$C$21+G$6*'점수 계산기'!$C$23+'점수 계산기'!$C$25,0))</f>
        <v>106</v>
      </c>
      <c r="H50" s="260">
        <f>IF(OR($B50-H$6&gt;76, $B50-H$6=75, $B50-H$6=1, $B50-H$6&lt;0),"",ROUND(($B50-H$6)*'점수 계산기'!$C$21+H$6*'점수 계산기'!$C$23+'점수 계산기'!$C$25,0))</f>
        <v>106</v>
      </c>
      <c r="I50" s="260">
        <f>IF(OR($B50-I$6&gt;76, $B50-I$6=75, $B50-I$6=1, $B50-I$6&lt;0),"",ROUND(($B50-I$6)*'점수 계산기'!$C$21+I$6*'점수 계산기'!$C$23+'점수 계산기'!$C$25,0))</f>
        <v>106</v>
      </c>
      <c r="J50" s="260">
        <f>IF(OR($B50-J$6&gt;76, $B50-J$6=75, $B50-J$6=1, $B50-J$6&lt;0),"",ROUND(($B50-J$6)*'점수 계산기'!$C$21+J$6*'점수 계산기'!$C$23+'점수 계산기'!$C$25,0))</f>
        <v>106</v>
      </c>
      <c r="K50" s="260">
        <f>IF(OR($B50-K$6&gt;76, $B50-K$6=75, $B50-K$6=1, $B50-K$6&lt;0),"",ROUND(($B50-K$6)*'점수 계산기'!$C$21+K$6*'점수 계산기'!$C$23+'점수 계산기'!$C$25,0))</f>
        <v>106</v>
      </c>
      <c r="L50" s="260">
        <f>IF(OR($B50-L$6&gt;76, $B50-L$6=75, $B50-L$6=1, $B50-L$6&lt;0),"",ROUND(($B50-L$6)*'점수 계산기'!$C$21+L$6*'점수 계산기'!$C$23+'점수 계산기'!$C$25,0))</f>
        <v>107</v>
      </c>
      <c r="M50" s="260">
        <f>IF(OR($B50-M$6&gt;76, $B50-M$6=75, $B50-M$6=1, $B50-M$6&lt;0),"",ROUND(($B50-M$6)*'점수 계산기'!$C$21+M$6*'점수 계산기'!$C$23+'점수 계산기'!$C$25,0))</f>
        <v>107</v>
      </c>
      <c r="N50" s="260">
        <f>IF(OR($B50-N$6&gt;76, $B50-N$6=75, $B50-N$6=1, $B50-N$6&lt;0),"",ROUND(($B50-N$6)*'점수 계산기'!$C$21+N$6*'점수 계산기'!$C$23+'점수 계산기'!$C$25,0))</f>
        <v>107</v>
      </c>
      <c r="O50" s="260">
        <f>IF(OR($B50-O$6&gt;76, $B50-O$6=75, $B50-O$6=1, $B50-O$6&lt;0),"",ROUND(($B50-O$6)*'점수 계산기'!$C$21+O$6*'점수 계산기'!$C$23+'점수 계산기'!$C$25,0))</f>
        <v>107</v>
      </c>
      <c r="P50" s="260">
        <f>IF(OR($B50-P$6&gt;76, $B50-P$6=75, $B50-P$6=1, $B50-P$6&lt;0),"",ROUND(($B50-P$6)*'점수 계산기'!$C$21+P$6*'점수 계산기'!$C$23+'점수 계산기'!$C$25,0))</f>
        <v>107</v>
      </c>
      <c r="Q50" s="260">
        <f>IF(OR($B50-Q$6&gt;76, $B50-Q$6=75, $B50-Q$6=1, $B50-Q$6&lt;0),"",ROUND(($B50-Q$6)*'점수 계산기'!$C$21+Q$6*'점수 계산기'!$C$23+'점수 계산기'!$C$25,0))</f>
        <v>107</v>
      </c>
      <c r="R50" s="260">
        <f>IF(OR($B50-R$6&gt;76, $B50-R$6=75, $B50-R$6=1, $B50-R$6&lt;0),"",ROUND(($B50-R$6)*'점수 계산기'!$C$21+R$6*'점수 계산기'!$C$23+'점수 계산기'!$C$25,0))</f>
        <v>108</v>
      </c>
      <c r="S50" s="260">
        <f>IF(OR($B50-S$6&gt;76, $B50-S$6=75, $B50-S$6=1, $B50-S$6&lt;0),"",ROUND(($B50-S$6)*'점수 계산기'!$C$21+S$6*'점수 계산기'!$C$23+'점수 계산기'!$C$25,0))</f>
        <v>108</v>
      </c>
      <c r="T50" s="260">
        <f>IF(OR($B50-T$6&gt;76, $B50-T$6=75, $B50-T$6=1, $B50-T$6&lt;0),"",ROUND(($B50-T$6)*'점수 계산기'!$C$21+T$6*'점수 계산기'!$C$23+'점수 계산기'!$C$25,0))</f>
        <v>108</v>
      </c>
      <c r="U50" s="260">
        <f>IF(OR($B50-U$6&gt;76, $B50-U$6=75, $B50-U$6=1, $B50-U$6&lt;0),"",ROUND(($B50-U$6)*'점수 계산기'!$C$21+U$6*'점수 계산기'!$C$23+'점수 계산기'!$C$25,0))</f>
        <v>108</v>
      </c>
      <c r="V50" s="260">
        <f>IF(OR($B50-V$6&gt;76, $B50-V$6=75, $B50-V$6=1, $B50-V$6&lt;0),"",ROUND(($B50-V$6)*'점수 계산기'!$C$21+V$6*'점수 계산기'!$C$23+'점수 계산기'!$C$25,0))</f>
        <v>108</v>
      </c>
      <c r="W50" s="260">
        <f>IF(OR($B50-W$6&gt;76, $B50-W$6=75, $B50-W$6=1, $B50-W$6&lt;0),"",ROUND(($B50-W$6)*'점수 계산기'!$C$21+W$6*'점수 계산기'!$C$23+'점수 계산기'!$C$25,0))</f>
        <v>108</v>
      </c>
      <c r="X50" s="260">
        <f>IF(OR($B50-X$6&gt;76, $B50-X$6=75, $B50-X$6=1, $B50-X$6&lt;0),"",ROUND(($B50-X$6)*'점수 계산기'!$C$21+X$6*'점수 계산기'!$C$23+'점수 계산기'!$C$25,0))</f>
        <v>109</v>
      </c>
      <c r="Y50" s="261">
        <f>IF(OR($B50-Y$6&gt;76, $B50-Y$6=75, $B50-Y$6=1, $B50-Y$6&lt;0),"",ROUND(($B50-Y$6)*'점수 계산기'!$C$21+Y$6*'점수 계산기'!$C$23+'점수 계산기'!$C$25,0))</f>
        <v>109</v>
      </c>
      <c r="Z50" s="208"/>
      <c r="AA50" s="208"/>
    </row>
    <row r="51" spans="1:27" s="216" customFormat="1" ht="21" customHeight="1" x14ac:dyDescent="0.45">
      <c r="A51" s="208"/>
      <c r="B51" s="264">
        <v>56</v>
      </c>
      <c r="C51" s="265">
        <f>IF(OR($B51-C$6&gt;76, $B51-C$6=75, $B51-C$6=1, $B51-C$6&lt;0),"",ROUND(($B51-C$6)*'점수 계산기'!$C$21+C$6*'점수 계산기'!$C$23+'점수 계산기'!$C$25,0))</f>
        <v>104</v>
      </c>
      <c r="D51" s="265">
        <f>IF(OR($B51-D$6&gt;76, $B51-D$6=75, $B51-D$6=1, $B51-D$6&lt;0),"",ROUND(($B51-D$6)*'점수 계산기'!$C$21+D$6*'점수 계산기'!$C$23+'점수 계산기'!$C$25,0))</f>
        <v>104</v>
      </c>
      <c r="E51" s="265">
        <f>IF(OR($B51-E$6&gt;76, $B51-E$6=75, $B51-E$6=1, $B51-E$6&lt;0),"",ROUND(($B51-E$6)*'점수 계산기'!$C$21+E$6*'점수 계산기'!$C$23+'점수 계산기'!$C$25,0))</f>
        <v>104</v>
      </c>
      <c r="F51" s="265">
        <f>IF(OR($B51-F$6&gt;76, $B51-F$6=75, $B51-F$6=1, $B51-F$6&lt;0),"",ROUND(($B51-F$6)*'점수 계산기'!$C$21+F$6*'점수 계산기'!$C$23+'점수 계산기'!$C$25,0))</f>
        <v>104</v>
      </c>
      <c r="G51" s="265">
        <f>IF(OR($B51-G$6&gt;76, $B51-G$6=75, $B51-G$6=1, $B51-G$6&lt;0),"",ROUND(($B51-G$6)*'점수 계산기'!$C$21+G$6*'점수 계산기'!$C$23+'점수 계산기'!$C$25,0))</f>
        <v>105</v>
      </c>
      <c r="H51" s="265">
        <f>IF(OR($B51-H$6&gt;76, $B51-H$6=75, $B51-H$6=1, $B51-H$6&lt;0),"",ROUND(($B51-H$6)*'점수 계산기'!$C$21+H$6*'점수 계산기'!$C$23+'점수 계산기'!$C$25,0))</f>
        <v>105</v>
      </c>
      <c r="I51" s="265">
        <f>IF(OR($B51-I$6&gt;76, $B51-I$6=75, $B51-I$6=1, $B51-I$6&lt;0),"",ROUND(($B51-I$6)*'점수 계산기'!$C$21+I$6*'점수 계산기'!$C$23+'점수 계산기'!$C$25,0))</f>
        <v>105</v>
      </c>
      <c r="J51" s="265">
        <f>IF(OR($B51-J$6&gt;76, $B51-J$6=75, $B51-J$6=1, $B51-J$6&lt;0),"",ROUND(($B51-J$6)*'점수 계산기'!$C$21+J$6*'점수 계산기'!$C$23+'점수 계산기'!$C$25,0))</f>
        <v>105</v>
      </c>
      <c r="K51" s="265">
        <f>IF(OR($B51-K$6&gt;76, $B51-K$6=75, $B51-K$6=1, $B51-K$6&lt;0),"",ROUND(($B51-K$6)*'점수 계산기'!$C$21+K$6*'점수 계산기'!$C$23+'점수 계산기'!$C$25,0))</f>
        <v>105</v>
      </c>
      <c r="L51" s="265">
        <f>IF(OR($B51-L$6&gt;76, $B51-L$6=75, $B51-L$6=1, $B51-L$6&lt;0),"",ROUND(($B51-L$6)*'점수 계산기'!$C$21+L$6*'점수 계산기'!$C$23+'점수 계산기'!$C$25,0))</f>
        <v>105</v>
      </c>
      <c r="M51" s="265">
        <f>IF(OR($B51-M$6&gt;76, $B51-M$6=75, $B51-M$6=1, $B51-M$6&lt;0),"",ROUND(($B51-M$6)*'점수 계산기'!$C$21+M$6*'점수 계산기'!$C$23+'점수 계산기'!$C$25,0))</f>
        <v>106</v>
      </c>
      <c r="N51" s="265">
        <f>IF(OR($B51-N$6&gt;76, $B51-N$6=75, $B51-N$6=1, $B51-N$6&lt;0),"",ROUND(($B51-N$6)*'점수 계산기'!$C$21+N$6*'점수 계산기'!$C$23+'점수 계산기'!$C$25,0))</f>
        <v>106</v>
      </c>
      <c r="O51" s="265">
        <f>IF(OR($B51-O$6&gt;76, $B51-O$6=75, $B51-O$6=1, $B51-O$6&lt;0),"",ROUND(($B51-O$6)*'점수 계산기'!$C$21+O$6*'점수 계산기'!$C$23+'점수 계산기'!$C$25,0))</f>
        <v>106</v>
      </c>
      <c r="P51" s="265">
        <f>IF(OR($B51-P$6&gt;76, $B51-P$6=75, $B51-P$6=1, $B51-P$6&lt;0),"",ROUND(($B51-P$6)*'점수 계산기'!$C$21+P$6*'점수 계산기'!$C$23+'점수 계산기'!$C$25,0))</f>
        <v>106</v>
      </c>
      <c r="Q51" s="265">
        <f>IF(OR($B51-Q$6&gt;76, $B51-Q$6=75, $B51-Q$6=1, $B51-Q$6&lt;0),"",ROUND(($B51-Q$6)*'점수 계산기'!$C$21+Q$6*'점수 계산기'!$C$23+'점수 계산기'!$C$25,0))</f>
        <v>106</v>
      </c>
      <c r="R51" s="265">
        <f>IF(OR($B51-R$6&gt;76, $B51-R$6=75, $B51-R$6=1, $B51-R$6&lt;0),"",ROUND(($B51-R$6)*'점수 계산기'!$C$21+R$6*'점수 계산기'!$C$23+'점수 계산기'!$C$25,0))</f>
        <v>107</v>
      </c>
      <c r="S51" s="265">
        <f>IF(OR($B51-S$6&gt;76, $B51-S$6=75, $B51-S$6=1, $B51-S$6&lt;0),"",ROUND(($B51-S$6)*'점수 계산기'!$C$21+S$6*'점수 계산기'!$C$23+'점수 계산기'!$C$25,0))</f>
        <v>107</v>
      </c>
      <c r="T51" s="265">
        <f>IF(OR($B51-T$6&gt;76, $B51-T$6=75, $B51-T$6=1, $B51-T$6&lt;0),"",ROUND(($B51-T$6)*'점수 계산기'!$C$21+T$6*'점수 계산기'!$C$23+'점수 계산기'!$C$25,0))</f>
        <v>107</v>
      </c>
      <c r="U51" s="265">
        <f>IF(OR($B51-U$6&gt;76, $B51-U$6=75, $B51-U$6=1, $B51-U$6&lt;0),"",ROUND(($B51-U$6)*'점수 계산기'!$C$21+U$6*'점수 계산기'!$C$23+'점수 계산기'!$C$25,0))</f>
        <v>107</v>
      </c>
      <c r="V51" s="265">
        <f>IF(OR($B51-V$6&gt;76, $B51-V$6=75, $B51-V$6=1, $B51-V$6&lt;0),"",ROUND(($B51-V$6)*'점수 계산기'!$C$21+V$6*'점수 계산기'!$C$23+'점수 계산기'!$C$25,0))</f>
        <v>107</v>
      </c>
      <c r="W51" s="265">
        <f>IF(OR($B51-W$6&gt;76, $B51-W$6=75, $B51-W$6=1, $B51-W$6&lt;0),"",ROUND(($B51-W$6)*'점수 계산기'!$C$21+W$6*'점수 계산기'!$C$23+'점수 계산기'!$C$25,0))</f>
        <v>107</v>
      </c>
      <c r="X51" s="265">
        <f>IF(OR($B51-X$6&gt;76, $B51-X$6=75, $B51-X$6=1, $B51-X$6&lt;0),"",ROUND(($B51-X$6)*'점수 계산기'!$C$21+X$6*'점수 계산기'!$C$23+'점수 계산기'!$C$25,0))</f>
        <v>108</v>
      </c>
      <c r="Y51" s="266">
        <f>IF(OR($B51-Y$6&gt;76, $B51-Y$6=75, $B51-Y$6=1, $B51-Y$6&lt;0),"",ROUND(($B51-Y$6)*'점수 계산기'!$C$21+Y$6*'점수 계산기'!$C$23+'점수 계산기'!$C$25,0))</f>
        <v>108</v>
      </c>
      <c r="Z51" s="208"/>
      <c r="AA51" s="208"/>
    </row>
    <row r="52" spans="1:27" s="216" customFormat="1" ht="21" customHeight="1" x14ac:dyDescent="0.45">
      <c r="A52" s="208"/>
      <c r="B52" s="264">
        <v>55</v>
      </c>
      <c r="C52" s="265">
        <f>IF(OR($B52-C$6&gt;76, $B52-C$6=75, $B52-C$6=1, $B52-C$6&lt;0),"",ROUND(($B52-C$6)*'점수 계산기'!$C$21+C$6*'점수 계산기'!$C$23+'점수 계산기'!$C$25,0))</f>
        <v>103</v>
      </c>
      <c r="D52" s="265">
        <f>IF(OR($B52-D$6&gt;76, $B52-D$6=75, $B52-D$6=1, $B52-D$6&lt;0),"",ROUND(($B52-D$6)*'점수 계산기'!$C$21+D$6*'점수 계산기'!$C$23+'점수 계산기'!$C$25,0))</f>
        <v>103</v>
      </c>
      <c r="E52" s="265">
        <f>IF(OR($B52-E$6&gt;76, $B52-E$6=75, $B52-E$6=1, $B52-E$6&lt;0),"",ROUND(($B52-E$6)*'점수 계산기'!$C$21+E$6*'점수 계산기'!$C$23+'점수 계산기'!$C$25,0))</f>
        <v>103</v>
      </c>
      <c r="F52" s="265">
        <f>IF(OR($B52-F$6&gt;76, $B52-F$6=75, $B52-F$6=1, $B52-F$6&lt;0),"",ROUND(($B52-F$6)*'점수 계산기'!$C$21+F$6*'점수 계산기'!$C$23+'점수 계산기'!$C$25,0))</f>
        <v>103</v>
      </c>
      <c r="G52" s="265">
        <f>IF(OR($B52-G$6&gt;76, $B52-G$6=75, $B52-G$6=1, $B52-G$6&lt;0),"",ROUND(($B52-G$6)*'점수 계산기'!$C$21+G$6*'점수 계산기'!$C$23+'점수 계산기'!$C$25,0))</f>
        <v>104</v>
      </c>
      <c r="H52" s="265">
        <f>IF(OR($B52-H$6&gt;76, $B52-H$6=75, $B52-H$6=1, $B52-H$6&lt;0),"",ROUND(($B52-H$6)*'점수 계산기'!$C$21+H$6*'점수 계산기'!$C$23+'점수 계산기'!$C$25,0))</f>
        <v>104</v>
      </c>
      <c r="I52" s="265">
        <f>IF(OR($B52-I$6&gt;76, $B52-I$6=75, $B52-I$6=1, $B52-I$6&lt;0),"",ROUND(($B52-I$6)*'점수 계산기'!$C$21+I$6*'점수 계산기'!$C$23+'점수 계산기'!$C$25,0))</f>
        <v>104</v>
      </c>
      <c r="J52" s="265">
        <f>IF(OR($B52-J$6&gt;76, $B52-J$6=75, $B52-J$6=1, $B52-J$6&lt;0),"",ROUND(($B52-J$6)*'점수 계산기'!$C$21+J$6*'점수 계산기'!$C$23+'점수 계산기'!$C$25,0))</f>
        <v>104</v>
      </c>
      <c r="K52" s="265">
        <f>IF(OR($B52-K$6&gt;76, $B52-K$6=75, $B52-K$6=1, $B52-K$6&lt;0),"",ROUND(($B52-K$6)*'점수 계산기'!$C$21+K$6*'점수 계산기'!$C$23+'점수 계산기'!$C$25,0))</f>
        <v>104</v>
      </c>
      <c r="L52" s="265">
        <f>IF(OR($B52-L$6&gt;76, $B52-L$6=75, $B52-L$6=1, $B52-L$6&lt;0),"",ROUND(($B52-L$6)*'점수 계산기'!$C$21+L$6*'점수 계산기'!$C$23+'점수 계산기'!$C$25,0))</f>
        <v>104</v>
      </c>
      <c r="M52" s="265">
        <f>IF(OR($B52-M$6&gt;76, $B52-M$6=75, $B52-M$6=1, $B52-M$6&lt;0),"",ROUND(($B52-M$6)*'점수 계산기'!$C$21+M$6*'점수 계산기'!$C$23+'점수 계산기'!$C$25,0))</f>
        <v>105</v>
      </c>
      <c r="N52" s="265">
        <f>IF(OR($B52-N$6&gt;76, $B52-N$6=75, $B52-N$6=1, $B52-N$6&lt;0),"",ROUND(($B52-N$6)*'점수 계산기'!$C$21+N$6*'점수 계산기'!$C$23+'점수 계산기'!$C$25,0))</f>
        <v>105</v>
      </c>
      <c r="O52" s="265">
        <f>IF(OR($B52-O$6&gt;76, $B52-O$6=75, $B52-O$6=1, $B52-O$6&lt;0),"",ROUND(($B52-O$6)*'점수 계산기'!$C$21+O$6*'점수 계산기'!$C$23+'점수 계산기'!$C$25,0))</f>
        <v>105</v>
      </c>
      <c r="P52" s="265">
        <f>IF(OR($B52-P$6&gt;76, $B52-P$6=75, $B52-P$6=1, $B52-P$6&lt;0),"",ROUND(($B52-P$6)*'점수 계산기'!$C$21+P$6*'점수 계산기'!$C$23+'점수 계산기'!$C$25,0))</f>
        <v>105</v>
      </c>
      <c r="Q52" s="265">
        <f>IF(OR($B52-Q$6&gt;76, $B52-Q$6=75, $B52-Q$6=1, $B52-Q$6&lt;0),"",ROUND(($B52-Q$6)*'점수 계산기'!$C$21+Q$6*'점수 계산기'!$C$23+'점수 계산기'!$C$25,0))</f>
        <v>105</v>
      </c>
      <c r="R52" s="265">
        <f>IF(OR($B52-R$6&gt;76, $B52-R$6=75, $B52-R$6=1, $B52-R$6&lt;0),"",ROUND(($B52-R$6)*'점수 계산기'!$C$21+R$6*'점수 계산기'!$C$23+'점수 계산기'!$C$25,0))</f>
        <v>106</v>
      </c>
      <c r="S52" s="265">
        <f>IF(OR($B52-S$6&gt;76, $B52-S$6=75, $B52-S$6=1, $B52-S$6&lt;0),"",ROUND(($B52-S$6)*'점수 계산기'!$C$21+S$6*'점수 계산기'!$C$23+'점수 계산기'!$C$25,0))</f>
        <v>106</v>
      </c>
      <c r="T52" s="265">
        <f>IF(OR($B52-T$6&gt;76, $B52-T$6=75, $B52-T$6=1, $B52-T$6&lt;0),"",ROUND(($B52-T$6)*'점수 계산기'!$C$21+T$6*'점수 계산기'!$C$23+'점수 계산기'!$C$25,0))</f>
        <v>106</v>
      </c>
      <c r="U52" s="265">
        <f>IF(OR($B52-U$6&gt;76, $B52-U$6=75, $B52-U$6=1, $B52-U$6&lt;0),"",ROUND(($B52-U$6)*'점수 계산기'!$C$21+U$6*'점수 계산기'!$C$23+'점수 계산기'!$C$25,0))</f>
        <v>106</v>
      </c>
      <c r="V52" s="265">
        <f>IF(OR($B52-V$6&gt;76, $B52-V$6=75, $B52-V$6=1, $B52-V$6&lt;0),"",ROUND(($B52-V$6)*'점수 계산기'!$C$21+V$6*'점수 계산기'!$C$23+'점수 계산기'!$C$25,0))</f>
        <v>106</v>
      </c>
      <c r="W52" s="265">
        <f>IF(OR($B52-W$6&gt;76, $B52-W$6=75, $B52-W$6=1, $B52-W$6&lt;0),"",ROUND(($B52-W$6)*'점수 계산기'!$C$21+W$6*'점수 계산기'!$C$23+'점수 계산기'!$C$25,0))</f>
        <v>106</v>
      </c>
      <c r="X52" s="265">
        <f>IF(OR($B52-X$6&gt;76, $B52-X$6=75, $B52-X$6=1, $B52-X$6&lt;0),"",ROUND(($B52-X$6)*'점수 계산기'!$C$21+X$6*'점수 계산기'!$C$23+'점수 계산기'!$C$25,0))</f>
        <v>107</v>
      </c>
      <c r="Y52" s="266">
        <f>IF(OR($B52-Y$6&gt;76, $B52-Y$6=75, $B52-Y$6=1, $B52-Y$6&lt;0),"",ROUND(($B52-Y$6)*'점수 계산기'!$C$21+Y$6*'점수 계산기'!$C$23+'점수 계산기'!$C$25,0))</f>
        <v>107</v>
      </c>
      <c r="Z52" s="208"/>
      <c r="AA52" s="208"/>
    </row>
    <row r="53" spans="1:27" s="216" customFormat="1" ht="21" customHeight="1" x14ac:dyDescent="0.45">
      <c r="A53" s="208"/>
      <c r="B53" s="264">
        <v>54</v>
      </c>
      <c r="C53" s="265">
        <f>IF(OR($B53-C$6&gt;76, $B53-C$6=75, $B53-C$6=1, $B53-C$6&lt;0),"",ROUND(($B53-C$6)*'점수 계산기'!$C$21+C$6*'점수 계산기'!$C$23+'점수 계산기'!$C$25,0))</f>
        <v>102</v>
      </c>
      <c r="D53" s="265">
        <f>IF(OR($B53-D$6&gt;76, $B53-D$6=75, $B53-D$6=1, $B53-D$6&lt;0),"",ROUND(($B53-D$6)*'점수 계산기'!$C$21+D$6*'점수 계산기'!$C$23+'점수 계산기'!$C$25,0))</f>
        <v>102</v>
      </c>
      <c r="E53" s="265">
        <f>IF(OR($B53-E$6&gt;76, $B53-E$6=75, $B53-E$6=1, $B53-E$6&lt;0),"",ROUND(($B53-E$6)*'점수 계산기'!$C$21+E$6*'점수 계산기'!$C$23+'점수 계산기'!$C$25,0))</f>
        <v>102</v>
      </c>
      <c r="F53" s="265">
        <f>IF(OR($B53-F$6&gt;76, $B53-F$6=75, $B53-F$6=1, $B53-F$6&lt;0),"",ROUND(($B53-F$6)*'점수 계산기'!$C$21+F$6*'점수 계산기'!$C$23+'점수 계산기'!$C$25,0))</f>
        <v>102</v>
      </c>
      <c r="G53" s="265">
        <f>IF(OR($B53-G$6&gt;76, $B53-G$6=75, $B53-G$6=1, $B53-G$6&lt;0),"",ROUND(($B53-G$6)*'점수 계산기'!$C$21+G$6*'점수 계산기'!$C$23+'점수 계산기'!$C$25,0))</f>
        <v>102</v>
      </c>
      <c r="H53" s="265">
        <f>IF(OR($B53-H$6&gt;76, $B53-H$6=75, $B53-H$6=1, $B53-H$6&lt;0),"",ROUND(($B53-H$6)*'점수 계산기'!$C$21+H$6*'점수 계산기'!$C$23+'점수 계산기'!$C$25,0))</f>
        <v>103</v>
      </c>
      <c r="I53" s="265">
        <f>IF(OR($B53-I$6&gt;76, $B53-I$6=75, $B53-I$6=1, $B53-I$6&lt;0),"",ROUND(($B53-I$6)*'점수 계산기'!$C$21+I$6*'점수 계산기'!$C$23+'점수 계산기'!$C$25,0))</f>
        <v>103</v>
      </c>
      <c r="J53" s="265">
        <f>IF(OR($B53-J$6&gt;76, $B53-J$6=75, $B53-J$6=1, $B53-J$6&lt;0),"",ROUND(($B53-J$6)*'점수 계산기'!$C$21+J$6*'점수 계산기'!$C$23+'점수 계산기'!$C$25,0))</f>
        <v>103</v>
      </c>
      <c r="K53" s="265">
        <f>IF(OR($B53-K$6&gt;76, $B53-K$6=75, $B53-K$6=1, $B53-K$6&lt;0),"",ROUND(($B53-K$6)*'점수 계산기'!$C$21+K$6*'점수 계산기'!$C$23+'점수 계산기'!$C$25,0))</f>
        <v>103</v>
      </c>
      <c r="L53" s="265">
        <f>IF(OR($B53-L$6&gt;76, $B53-L$6=75, $B53-L$6=1, $B53-L$6&lt;0),"",ROUND(($B53-L$6)*'점수 계산기'!$C$21+L$6*'점수 계산기'!$C$23+'점수 계산기'!$C$25,0))</f>
        <v>103</v>
      </c>
      <c r="M53" s="265">
        <f>IF(OR($B53-M$6&gt;76, $B53-M$6=75, $B53-M$6=1, $B53-M$6&lt;0),"",ROUND(($B53-M$6)*'점수 계산기'!$C$21+M$6*'점수 계산기'!$C$23+'점수 계산기'!$C$25,0))</f>
        <v>104</v>
      </c>
      <c r="N53" s="265">
        <f>IF(OR($B53-N$6&gt;76, $B53-N$6=75, $B53-N$6=1, $B53-N$6&lt;0),"",ROUND(($B53-N$6)*'점수 계산기'!$C$21+N$6*'점수 계산기'!$C$23+'점수 계산기'!$C$25,0))</f>
        <v>104</v>
      </c>
      <c r="O53" s="265">
        <f>IF(OR($B53-O$6&gt;76, $B53-O$6=75, $B53-O$6=1, $B53-O$6&lt;0),"",ROUND(($B53-O$6)*'점수 계산기'!$C$21+O$6*'점수 계산기'!$C$23+'점수 계산기'!$C$25,0))</f>
        <v>104</v>
      </c>
      <c r="P53" s="265">
        <f>IF(OR($B53-P$6&gt;76, $B53-P$6=75, $B53-P$6=1, $B53-P$6&lt;0),"",ROUND(($B53-P$6)*'점수 계산기'!$C$21+P$6*'점수 계산기'!$C$23+'점수 계산기'!$C$25,0))</f>
        <v>104</v>
      </c>
      <c r="Q53" s="265">
        <f>IF(OR($B53-Q$6&gt;76, $B53-Q$6=75, $B53-Q$6=1, $B53-Q$6&lt;0),"",ROUND(($B53-Q$6)*'점수 계산기'!$C$21+Q$6*'점수 계산기'!$C$23+'점수 계산기'!$C$25,0))</f>
        <v>104</v>
      </c>
      <c r="R53" s="265">
        <f>IF(OR($B53-R$6&gt;76, $B53-R$6=75, $B53-R$6=1, $B53-R$6&lt;0),"",ROUND(($B53-R$6)*'점수 계산기'!$C$21+R$6*'점수 계산기'!$C$23+'점수 계산기'!$C$25,0))</f>
        <v>104</v>
      </c>
      <c r="S53" s="265">
        <f>IF(OR($B53-S$6&gt;76, $B53-S$6=75, $B53-S$6=1, $B53-S$6&lt;0),"",ROUND(($B53-S$6)*'점수 계산기'!$C$21+S$6*'점수 계산기'!$C$23+'점수 계산기'!$C$25,0))</f>
        <v>105</v>
      </c>
      <c r="T53" s="265">
        <f>IF(OR($B53-T$6&gt;76, $B53-T$6=75, $B53-T$6=1, $B53-T$6&lt;0),"",ROUND(($B53-T$6)*'점수 계산기'!$C$21+T$6*'점수 계산기'!$C$23+'점수 계산기'!$C$25,0))</f>
        <v>105</v>
      </c>
      <c r="U53" s="265">
        <f>IF(OR($B53-U$6&gt;76, $B53-U$6=75, $B53-U$6=1, $B53-U$6&lt;0),"",ROUND(($B53-U$6)*'점수 계산기'!$C$21+U$6*'점수 계산기'!$C$23+'점수 계산기'!$C$25,0))</f>
        <v>105</v>
      </c>
      <c r="V53" s="265">
        <f>IF(OR($B53-V$6&gt;76, $B53-V$6=75, $B53-V$6=1, $B53-V$6&lt;0),"",ROUND(($B53-V$6)*'점수 계산기'!$C$21+V$6*'점수 계산기'!$C$23+'점수 계산기'!$C$25,0))</f>
        <v>105</v>
      </c>
      <c r="W53" s="265">
        <f>IF(OR($B53-W$6&gt;76, $B53-W$6=75, $B53-W$6=1, $B53-W$6&lt;0),"",ROUND(($B53-W$6)*'점수 계산기'!$C$21+W$6*'점수 계산기'!$C$23+'점수 계산기'!$C$25,0))</f>
        <v>105</v>
      </c>
      <c r="X53" s="265">
        <f>IF(OR($B53-X$6&gt;76, $B53-X$6=75, $B53-X$6=1, $B53-X$6&lt;0),"",ROUND(($B53-X$6)*'점수 계산기'!$C$21+X$6*'점수 계산기'!$C$23+'점수 계산기'!$C$25,0))</f>
        <v>106</v>
      </c>
      <c r="Y53" s="266">
        <f>IF(OR($B53-Y$6&gt;76, $B53-Y$6=75, $B53-Y$6=1, $B53-Y$6&lt;0),"",ROUND(($B53-Y$6)*'점수 계산기'!$C$21+Y$6*'점수 계산기'!$C$23+'점수 계산기'!$C$25,0))</f>
        <v>106</v>
      </c>
      <c r="Z53" s="208"/>
      <c r="AA53" s="208"/>
    </row>
    <row r="54" spans="1:27" s="216" customFormat="1" ht="21" customHeight="1" x14ac:dyDescent="0.45">
      <c r="A54" s="208"/>
      <c r="B54" s="264">
        <v>53</v>
      </c>
      <c r="C54" s="265">
        <f>IF(OR($B54-C$6&gt;76, $B54-C$6=75, $B54-C$6=1, $B54-C$6&lt;0),"",ROUND(($B54-C$6)*'점수 계산기'!$C$21+C$6*'점수 계산기'!$C$23+'점수 계산기'!$C$25,0))</f>
        <v>101</v>
      </c>
      <c r="D54" s="265">
        <f>IF(OR($B54-D$6&gt;76, $B54-D$6=75, $B54-D$6=1, $B54-D$6&lt;0),"",ROUND(($B54-D$6)*'점수 계산기'!$C$21+D$6*'점수 계산기'!$C$23+'점수 계산기'!$C$25,0))</f>
        <v>101</v>
      </c>
      <c r="E54" s="265">
        <f>IF(OR($B54-E$6&gt;76, $B54-E$6=75, $B54-E$6=1, $B54-E$6&lt;0),"",ROUND(($B54-E$6)*'점수 계산기'!$C$21+E$6*'점수 계산기'!$C$23+'점수 계산기'!$C$25,0))</f>
        <v>101</v>
      </c>
      <c r="F54" s="265">
        <f>IF(OR($B54-F$6&gt;76, $B54-F$6=75, $B54-F$6=1, $B54-F$6&lt;0),"",ROUND(($B54-F$6)*'점수 계산기'!$C$21+F$6*'점수 계산기'!$C$23+'점수 계산기'!$C$25,0))</f>
        <v>101</v>
      </c>
      <c r="G54" s="265">
        <f>IF(OR($B54-G$6&gt;76, $B54-G$6=75, $B54-G$6=1, $B54-G$6&lt;0),"",ROUND(($B54-G$6)*'점수 계산기'!$C$21+G$6*'점수 계산기'!$C$23+'점수 계산기'!$C$25,0))</f>
        <v>101</v>
      </c>
      <c r="H54" s="265">
        <f>IF(OR($B54-H$6&gt;76, $B54-H$6=75, $B54-H$6=1, $B54-H$6&lt;0),"",ROUND(($B54-H$6)*'점수 계산기'!$C$21+H$6*'점수 계산기'!$C$23+'점수 계산기'!$C$25,0))</f>
        <v>102</v>
      </c>
      <c r="I54" s="265">
        <f>IF(OR($B54-I$6&gt;76, $B54-I$6=75, $B54-I$6=1, $B54-I$6&lt;0),"",ROUND(($B54-I$6)*'점수 계산기'!$C$21+I$6*'점수 계산기'!$C$23+'점수 계산기'!$C$25,0))</f>
        <v>102</v>
      </c>
      <c r="J54" s="265">
        <f>IF(OR($B54-J$6&gt;76, $B54-J$6=75, $B54-J$6=1, $B54-J$6&lt;0),"",ROUND(($B54-J$6)*'점수 계산기'!$C$21+J$6*'점수 계산기'!$C$23+'점수 계산기'!$C$25,0))</f>
        <v>102</v>
      </c>
      <c r="K54" s="265">
        <f>IF(OR($B54-K$6&gt;76, $B54-K$6=75, $B54-K$6=1, $B54-K$6&lt;0),"",ROUND(($B54-K$6)*'점수 계산기'!$C$21+K$6*'점수 계산기'!$C$23+'점수 계산기'!$C$25,0))</f>
        <v>102</v>
      </c>
      <c r="L54" s="265">
        <f>IF(OR($B54-L$6&gt;76, $B54-L$6=75, $B54-L$6=1, $B54-L$6&lt;0),"",ROUND(($B54-L$6)*'점수 계산기'!$C$21+L$6*'점수 계산기'!$C$23+'점수 계산기'!$C$25,0))</f>
        <v>102</v>
      </c>
      <c r="M54" s="265">
        <f>IF(OR($B54-M$6&gt;76, $B54-M$6=75, $B54-M$6=1, $B54-M$6&lt;0),"",ROUND(($B54-M$6)*'점수 계산기'!$C$21+M$6*'점수 계산기'!$C$23+'점수 계산기'!$C$25,0))</f>
        <v>103</v>
      </c>
      <c r="N54" s="265">
        <f>IF(OR($B54-N$6&gt;76, $B54-N$6=75, $B54-N$6=1, $B54-N$6&lt;0),"",ROUND(($B54-N$6)*'점수 계산기'!$C$21+N$6*'점수 계산기'!$C$23+'점수 계산기'!$C$25,0))</f>
        <v>103</v>
      </c>
      <c r="O54" s="265">
        <f>IF(OR($B54-O$6&gt;76, $B54-O$6=75, $B54-O$6=1, $B54-O$6&lt;0),"",ROUND(($B54-O$6)*'점수 계산기'!$C$21+O$6*'점수 계산기'!$C$23+'점수 계산기'!$C$25,0))</f>
        <v>103</v>
      </c>
      <c r="P54" s="265">
        <f>IF(OR($B54-P$6&gt;76, $B54-P$6=75, $B54-P$6=1, $B54-P$6&lt;0),"",ROUND(($B54-P$6)*'점수 계산기'!$C$21+P$6*'점수 계산기'!$C$23+'점수 계산기'!$C$25,0))</f>
        <v>103</v>
      </c>
      <c r="Q54" s="265">
        <f>IF(OR($B54-Q$6&gt;76, $B54-Q$6=75, $B54-Q$6=1, $B54-Q$6&lt;0),"",ROUND(($B54-Q$6)*'점수 계산기'!$C$21+Q$6*'점수 계산기'!$C$23+'점수 계산기'!$C$25,0))</f>
        <v>103</v>
      </c>
      <c r="R54" s="265">
        <f>IF(OR($B54-R$6&gt;76, $B54-R$6=75, $B54-R$6=1, $B54-R$6&lt;0),"",ROUND(($B54-R$6)*'점수 계산기'!$C$21+R$6*'점수 계산기'!$C$23+'점수 계산기'!$C$25,0))</f>
        <v>103</v>
      </c>
      <c r="S54" s="265">
        <f>IF(OR($B54-S$6&gt;76, $B54-S$6=75, $B54-S$6=1, $B54-S$6&lt;0),"",ROUND(($B54-S$6)*'점수 계산기'!$C$21+S$6*'점수 계산기'!$C$23+'점수 계산기'!$C$25,0))</f>
        <v>104</v>
      </c>
      <c r="T54" s="265">
        <f>IF(OR($B54-T$6&gt;76, $B54-T$6=75, $B54-T$6=1, $B54-T$6&lt;0),"",ROUND(($B54-T$6)*'점수 계산기'!$C$21+T$6*'점수 계산기'!$C$23+'점수 계산기'!$C$25,0))</f>
        <v>104</v>
      </c>
      <c r="U54" s="265">
        <f>IF(OR($B54-U$6&gt;76, $B54-U$6=75, $B54-U$6=1, $B54-U$6&lt;0),"",ROUND(($B54-U$6)*'점수 계산기'!$C$21+U$6*'점수 계산기'!$C$23+'점수 계산기'!$C$25,0))</f>
        <v>104</v>
      </c>
      <c r="V54" s="265">
        <f>IF(OR($B54-V$6&gt;76, $B54-V$6=75, $B54-V$6=1, $B54-V$6&lt;0),"",ROUND(($B54-V$6)*'점수 계산기'!$C$21+V$6*'점수 계산기'!$C$23+'점수 계산기'!$C$25,0))</f>
        <v>104</v>
      </c>
      <c r="W54" s="265">
        <f>IF(OR($B54-W$6&gt;76, $B54-W$6=75, $B54-W$6=1, $B54-W$6&lt;0),"",ROUND(($B54-W$6)*'점수 계산기'!$C$21+W$6*'점수 계산기'!$C$23+'점수 계산기'!$C$25,0))</f>
        <v>104</v>
      </c>
      <c r="X54" s="265">
        <f>IF(OR($B54-X$6&gt;76, $B54-X$6=75, $B54-X$6=1, $B54-X$6&lt;0),"",ROUND(($B54-X$6)*'점수 계산기'!$C$21+X$6*'점수 계산기'!$C$23+'점수 계산기'!$C$25,0))</f>
        <v>105</v>
      </c>
      <c r="Y54" s="266">
        <f>IF(OR($B54-Y$6&gt;76, $B54-Y$6=75, $B54-Y$6=1, $B54-Y$6&lt;0),"",ROUND(($B54-Y$6)*'점수 계산기'!$C$21+Y$6*'점수 계산기'!$C$23+'점수 계산기'!$C$25,0))</f>
        <v>105</v>
      </c>
      <c r="Z54" s="208"/>
      <c r="AA54" s="208"/>
    </row>
    <row r="55" spans="1:27" s="216" customFormat="1" ht="21" customHeight="1" x14ac:dyDescent="0.45">
      <c r="A55" s="208"/>
      <c r="B55" s="267">
        <v>52</v>
      </c>
      <c r="C55" s="268">
        <f>IF(OR($B55-C$6&gt;76, $B55-C$6=75, $B55-C$6=1, $B55-C$6&lt;0),"",ROUND(($B55-C$6)*'점수 계산기'!$C$21+C$6*'점수 계산기'!$C$23+'점수 계산기'!$C$25,0))</f>
        <v>100</v>
      </c>
      <c r="D55" s="268">
        <f>IF(OR($B55-D$6&gt;76, $B55-D$6=75, $B55-D$6=1, $B55-D$6&lt;0),"",ROUND(($B55-D$6)*'점수 계산기'!$C$21+D$6*'점수 계산기'!$C$23+'점수 계산기'!$C$25,0))</f>
        <v>100</v>
      </c>
      <c r="E55" s="268">
        <f>IF(OR($B55-E$6&gt;76, $B55-E$6=75, $B55-E$6=1, $B55-E$6&lt;0),"",ROUND(($B55-E$6)*'점수 계산기'!$C$21+E$6*'점수 계산기'!$C$23+'점수 계산기'!$C$25,0))</f>
        <v>100</v>
      </c>
      <c r="F55" s="268">
        <f>IF(OR($B55-F$6&gt;76, $B55-F$6=75, $B55-F$6=1, $B55-F$6&lt;0),"",ROUND(($B55-F$6)*'점수 계산기'!$C$21+F$6*'점수 계산기'!$C$23+'점수 계산기'!$C$25,0))</f>
        <v>100</v>
      </c>
      <c r="G55" s="268">
        <f>IF(OR($B55-G$6&gt;76, $B55-G$6=75, $B55-G$6=1, $B55-G$6&lt;0),"",ROUND(($B55-G$6)*'점수 계산기'!$C$21+G$6*'점수 계산기'!$C$23+'점수 계산기'!$C$25,0))</f>
        <v>100</v>
      </c>
      <c r="H55" s="268">
        <f>IF(OR($B55-H$6&gt;76, $B55-H$6=75, $B55-H$6=1, $B55-H$6&lt;0),"",ROUND(($B55-H$6)*'점수 계산기'!$C$21+H$6*'점수 계산기'!$C$23+'점수 계산기'!$C$25,0))</f>
        <v>101</v>
      </c>
      <c r="I55" s="268">
        <f>IF(OR($B55-I$6&gt;76, $B55-I$6=75, $B55-I$6=1, $B55-I$6&lt;0),"",ROUND(($B55-I$6)*'점수 계산기'!$C$21+I$6*'점수 계산기'!$C$23+'점수 계산기'!$C$25,0))</f>
        <v>101</v>
      </c>
      <c r="J55" s="268">
        <f>IF(OR($B55-J$6&gt;76, $B55-J$6=75, $B55-J$6=1, $B55-J$6&lt;0),"",ROUND(($B55-J$6)*'점수 계산기'!$C$21+J$6*'점수 계산기'!$C$23+'점수 계산기'!$C$25,0))</f>
        <v>101</v>
      </c>
      <c r="K55" s="268">
        <f>IF(OR($B55-K$6&gt;76, $B55-K$6=75, $B55-K$6=1, $B55-K$6&lt;0),"",ROUND(($B55-K$6)*'점수 계산기'!$C$21+K$6*'점수 계산기'!$C$23+'점수 계산기'!$C$25,0))</f>
        <v>101</v>
      </c>
      <c r="L55" s="268">
        <f>IF(OR($B55-L$6&gt;76, $B55-L$6=75, $B55-L$6=1, $B55-L$6&lt;0),"",ROUND(($B55-L$6)*'점수 계산기'!$C$21+L$6*'점수 계산기'!$C$23+'점수 계산기'!$C$25,0))</f>
        <v>101</v>
      </c>
      <c r="M55" s="268">
        <f>IF(OR($B55-M$6&gt;76, $B55-M$6=75, $B55-M$6=1, $B55-M$6&lt;0),"",ROUND(($B55-M$6)*'점수 계산기'!$C$21+M$6*'점수 계산기'!$C$23+'점수 계산기'!$C$25,0))</f>
        <v>101</v>
      </c>
      <c r="N55" s="268">
        <f>IF(OR($B55-N$6&gt;76, $B55-N$6=75, $B55-N$6=1, $B55-N$6&lt;0),"",ROUND(($B55-N$6)*'점수 계산기'!$C$21+N$6*'점수 계산기'!$C$23+'점수 계산기'!$C$25,0))</f>
        <v>102</v>
      </c>
      <c r="O55" s="268">
        <f>IF(OR($B55-O$6&gt;76, $B55-O$6=75, $B55-O$6=1, $B55-O$6&lt;0),"",ROUND(($B55-O$6)*'점수 계산기'!$C$21+O$6*'점수 계산기'!$C$23+'점수 계산기'!$C$25,0))</f>
        <v>102</v>
      </c>
      <c r="P55" s="268">
        <f>IF(OR($B55-P$6&gt;76, $B55-P$6=75, $B55-P$6=1, $B55-P$6&lt;0),"",ROUND(($B55-P$6)*'점수 계산기'!$C$21+P$6*'점수 계산기'!$C$23+'점수 계산기'!$C$25,0))</f>
        <v>102</v>
      </c>
      <c r="Q55" s="268">
        <f>IF(OR($B55-Q$6&gt;76, $B55-Q$6=75, $B55-Q$6=1, $B55-Q$6&lt;0),"",ROUND(($B55-Q$6)*'점수 계산기'!$C$21+Q$6*'점수 계산기'!$C$23+'점수 계산기'!$C$25,0))</f>
        <v>102</v>
      </c>
      <c r="R55" s="268">
        <f>IF(OR($B55-R$6&gt;76, $B55-R$6=75, $B55-R$6=1, $B55-R$6&lt;0),"",ROUND(($B55-R$6)*'점수 계산기'!$C$21+R$6*'점수 계산기'!$C$23+'점수 계산기'!$C$25,0))</f>
        <v>102</v>
      </c>
      <c r="S55" s="268">
        <f>IF(OR($B55-S$6&gt;76, $B55-S$6=75, $B55-S$6=1, $B55-S$6&lt;0),"",ROUND(($B55-S$6)*'점수 계산기'!$C$21+S$6*'점수 계산기'!$C$23+'점수 계산기'!$C$25,0))</f>
        <v>103</v>
      </c>
      <c r="T55" s="268">
        <f>IF(OR($B55-T$6&gt;76, $B55-T$6=75, $B55-T$6=1, $B55-T$6&lt;0),"",ROUND(($B55-T$6)*'점수 계산기'!$C$21+T$6*'점수 계산기'!$C$23+'점수 계산기'!$C$25,0))</f>
        <v>103</v>
      </c>
      <c r="U55" s="268">
        <f>IF(OR($B55-U$6&gt;76, $B55-U$6=75, $B55-U$6=1, $B55-U$6&lt;0),"",ROUND(($B55-U$6)*'점수 계산기'!$C$21+U$6*'점수 계산기'!$C$23+'점수 계산기'!$C$25,0))</f>
        <v>103</v>
      </c>
      <c r="V55" s="268">
        <f>IF(OR($B55-V$6&gt;76, $B55-V$6=75, $B55-V$6=1, $B55-V$6&lt;0),"",ROUND(($B55-V$6)*'점수 계산기'!$C$21+V$6*'점수 계산기'!$C$23+'점수 계산기'!$C$25,0))</f>
        <v>103</v>
      </c>
      <c r="W55" s="268">
        <f>IF(OR($B55-W$6&gt;76, $B55-W$6=75, $B55-W$6=1, $B55-W$6&lt;0),"",ROUND(($B55-W$6)*'점수 계산기'!$C$21+W$6*'점수 계산기'!$C$23+'점수 계산기'!$C$25,0))</f>
        <v>103</v>
      </c>
      <c r="X55" s="268">
        <f>IF(OR($B55-X$6&gt;76, $B55-X$6=75, $B55-X$6=1, $B55-X$6&lt;0),"",ROUND(($B55-X$6)*'점수 계산기'!$C$21+X$6*'점수 계산기'!$C$23+'점수 계산기'!$C$25,0))</f>
        <v>103</v>
      </c>
      <c r="Y55" s="269">
        <f>IF(OR($B55-Y$6&gt;76, $B55-Y$6=75, $B55-Y$6=1, $B55-Y$6&lt;0),"",ROUND(($B55-Y$6)*'점수 계산기'!$C$21+Y$6*'점수 계산기'!$C$23+'점수 계산기'!$C$25,0))</f>
        <v>104</v>
      </c>
      <c r="Z55" s="208"/>
      <c r="AA55" s="208"/>
    </row>
    <row r="56" spans="1:27" s="216" customFormat="1" ht="21" customHeight="1" x14ac:dyDescent="0.45">
      <c r="A56" s="208"/>
      <c r="B56" s="267">
        <v>51</v>
      </c>
      <c r="C56" s="268">
        <f>IF(OR($B56-C$6&gt;76, $B56-C$6=75, $B56-C$6=1, $B56-C$6&lt;0),"",ROUND(($B56-C$6)*'점수 계산기'!$C$21+C$6*'점수 계산기'!$C$23+'점수 계산기'!$C$25,0))</f>
        <v>98</v>
      </c>
      <c r="D56" s="268">
        <f>IF(OR($B56-D$6&gt;76, $B56-D$6=75, $B56-D$6=1, $B56-D$6&lt;0),"",ROUND(($B56-D$6)*'점수 계산기'!$C$21+D$6*'점수 계산기'!$C$23+'점수 계산기'!$C$25,0))</f>
        <v>99</v>
      </c>
      <c r="E56" s="268">
        <f>IF(OR($B56-E$6&gt;76, $B56-E$6=75, $B56-E$6=1, $B56-E$6&lt;0),"",ROUND(($B56-E$6)*'점수 계산기'!$C$21+E$6*'점수 계산기'!$C$23+'점수 계산기'!$C$25,0))</f>
        <v>99</v>
      </c>
      <c r="F56" s="268">
        <f>IF(OR($B56-F$6&gt;76, $B56-F$6=75, $B56-F$6=1, $B56-F$6&lt;0),"",ROUND(($B56-F$6)*'점수 계산기'!$C$21+F$6*'점수 계산기'!$C$23+'점수 계산기'!$C$25,0))</f>
        <v>99</v>
      </c>
      <c r="G56" s="268">
        <f>IF(OR($B56-G$6&gt;76, $B56-G$6=75, $B56-G$6=1, $B56-G$6&lt;0),"",ROUND(($B56-G$6)*'점수 계산기'!$C$21+G$6*'점수 계산기'!$C$23+'점수 계산기'!$C$25,0))</f>
        <v>99</v>
      </c>
      <c r="H56" s="268">
        <f>IF(OR($B56-H$6&gt;76, $B56-H$6=75, $B56-H$6=1, $B56-H$6&lt;0),"",ROUND(($B56-H$6)*'점수 계산기'!$C$21+H$6*'점수 계산기'!$C$23+'점수 계산기'!$C$25,0))</f>
        <v>100</v>
      </c>
      <c r="I56" s="268">
        <f>IF(OR($B56-I$6&gt;76, $B56-I$6=75, $B56-I$6=1, $B56-I$6&lt;0),"",ROUND(($B56-I$6)*'점수 계산기'!$C$21+I$6*'점수 계산기'!$C$23+'점수 계산기'!$C$25,0))</f>
        <v>100</v>
      </c>
      <c r="J56" s="268">
        <f>IF(OR($B56-J$6&gt;76, $B56-J$6=75, $B56-J$6=1, $B56-J$6&lt;0),"",ROUND(($B56-J$6)*'점수 계산기'!$C$21+J$6*'점수 계산기'!$C$23+'점수 계산기'!$C$25,0))</f>
        <v>100</v>
      </c>
      <c r="K56" s="268">
        <f>IF(OR($B56-K$6&gt;76, $B56-K$6=75, $B56-K$6=1, $B56-K$6&lt;0),"",ROUND(($B56-K$6)*'점수 계산기'!$C$21+K$6*'점수 계산기'!$C$23+'점수 계산기'!$C$25,0))</f>
        <v>100</v>
      </c>
      <c r="L56" s="268">
        <f>IF(OR($B56-L$6&gt;76, $B56-L$6=75, $B56-L$6=1, $B56-L$6&lt;0),"",ROUND(($B56-L$6)*'점수 계산기'!$C$21+L$6*'점수 계산기'!$C$23+'점수 계산기'!$C$25,0))</f>
        <v>100</v>
      </c>
      <c r="M56" s="268">
        <f>IF(OR($B56-M$6&gt;76, $B56-M$6=75, $B56-M$6=1, $B56-M$6&lt;0),"",ROUND(($B56-M$6)*'점수 계산기'!$C$21+M$6*'점수 계산기'!$C$23+'점수 계산기'!$C$25,0))</f>
        <v>100</v>
      </c>
      <c r="N56" s="268">
        <f>IF(OR($B56-N$6&gt;76, $B56-N$6=75, $B56-N$6=1, $B56-N$6&lt;0),"",ROUND(($B56-N$6)*'점수 계산기'!$C$21+N$6*'점수 계산기'!$C$23+'점수 계산기'!$C$25,0))</f>
        <v>101</v>
      </c>
      <c r="O56" s="268">
        <f>IF(OR($B56-O$6&gt;76, $B56-O$6=75, $B56-O$6=1, $B56-O$6&lt;0),"",ROUND(($B56-O$6)*'점수 계산기'!$C$21+O$6*'점수 계산기'!$C$23+'점수 계산기'!$C$25,0))</f>
        <v>101</v>
      </c>
      <c r="P56" s="268">
        <f>IF(OR($B56-P$6&gt;76, $B56-P$6=75, $B56-P$6=1, $B56-P$6&lt;0),"",ROUND(($B56-P$6)*'점수 계산기'!$C$21+P$6*'점수 계산기'!$C$23+'점수 계산기'!$C$25,0))</f>
        <v>101</v>
      </c>
      <c r="Q56" s="268">
        <f>IF(OR($B56-Q$6&gt;76, $B56-Q$6=75, $B56-Q$6=1, $B56-Q$6&lt;0),"",ROUND(($B56-Q$6)*'점수 계산기'!$C$21+Q$6*'점수 계산기'!$C$23+'점수 계산기'!$C$25,0))</f>
        <v>101</v>
      </c>
      <c r="R56" s="268">
        <f>IF(OR($B56-R$6&gt;76, $B56-R$6=75, $B56-R$6=1, $B56-R$6&lt;0),"",ROUND(($B56-R$6)*'점수 계산기'!$C$21+R$6*'점수 계산기'!$C$23+'점수 계산기'!$C$25,0))</f>
        <v>101</v>
      </c>
      <c r="S56" s="268">
        <f>IF(OR($B56-S$6&gt;76, $B56-S$6=75, $B56-S$6=1, $B56-S$6&lt;0),"",ROUND(($B56-S$6)*'점수 계산기'!$C$21+S$6*'점수 계산기'!$C$23+'점수 계산기'!$C$25,0))</f>
        <v>102</v>
      </c>
      <c r="T56" s="268">
        <f>IF(OR($B56-T$6&gt;76, $B56-T$6=75, $B56-T$6=1, $B56-T$6&lt;0),"",ROUND(($B56-T$6)*'점수 계산기'!$C$21+T$6*'점수 계산기'!$C$23+'점수 계산기'!$C$25,0))</f>
        <v>102</v>
      </c>
      <c r="U56" s="268">
        <f>IF(OR($B56-U$6&gt;76, $B56-U$6=75, $B56-U$6=1, $B56-U$6&lt;0),"",ROUND(($B56-U$6)*'점수 계산기'!$C$21+U$6*'점수 계산기'!$C$23+'점수 계산기'!$C$25,0))</f>
        <v>102</v>
      </c>
      <c r="V56" s="268">
        <f>IF(OR($B56-V$6&gt;76, $B56-V$6=75, $B56-V$6=1, $B56-V$6&lt;0),"",ROUND(($B56-V$6)*'점수 계산기'!$C$21+V$6*'점수 계산기'!$C$23+'점수 계산기'!$C$25,0))</f>
        <v>102</v>
      </c>
      <c r="W56" s="268">
        <f>IF(OR($B56-W$6&gt;76, $B56-W$6=75, $B56-W$6=1, $B56-W$6&lt;0),"",ROUND(($B56-W$6)*'점수 계산기'!$C$21+W$6*'점수 계산기'!$C$23+'점수 계산기'!$C$25,0))</f>
        <v>102</v>
      </c>
      <c r="X56" s="268">
        <f>IF(OR($B56-X$6&gt;76, $B56-X$6=75, $B56-X$6=1, $B56-X$6&lt;0),"",ROUND(($B56-X$6)*'점수 계산기'!$C$21+X$6*'점수 계산기'!$C$23+'점수 계산기'!$C$25,0))</f>
        <v>102</v>
      </c>
      <c r="Y56" s="269">
        <f>IF(OR($B56-Y$6&gt;76, $B56-Y$6=75, $B56-Y$6=1, $B56-Y$6&lt;0),"",ROUND(($B56-Y$6)*'점수 계산기'!$C$21+Y$6*'점수 계산기'!$C$23+'점수 계산기'!$C$25,0))</f>
        <v>103</v>
      </c>
      <c r="Z56" s="208"/>
      <c r="AA56" s="208"/>
    </row>
    <row r="57" spans="1:27" s="216" customFormat="1" ht="21" customHeight="1" x14ac:dyDescent="0.45">
      <c r="A57" s="208"/>
      <c r="B57" s="267">
        <v>50</v>
      </c>
      <c r="C57" s="268">
        <f>IF(OR($B57-C$6&gt;76, $B57-C$6=75, $B57-C$6=1, $B57-C$6&lt;0),"",ROUND(($B57-C$6)*'점수 계산기'!$C$21+C$6*'점수 계산기'!$C$23+'점수 계산기'!$C$25,0))</f>
        <v>97</v>
      </c>
      <c r="D57" s="268">
        <f>IF(OR($B57-D$6&gt;76, $B57-D$6=75, $B57-D$6=1, $B57-D$6&lt;0),"",ROUND(($B57-D$6)*'점수 계산기'!$C$21+D$6*'점수 계산기'!$C$23+'점수 계산기'!$C$25,0))</f>
        <v>98</v>
      </c>
      <c r="E57" s="268">
        <f>IF(OR($B57-E$6&gt;76, $B57-E$6=75, $B57-E$6=1, $B57-E$6&lt;0),"",ROUND(($B57-E$6)*'점수 계산기'!$C$21+E$6*'점수 계산기'!$C$23+'점수 계산기'!$C$25,0))</f>
        <v>98</v>
      </c>
      <c r="F57" s="268">
        <f>IF(OR($B57-F$6&gt;76, $B57-F$6=75, $B57-F$6=1, $B57-F$6&lt;0),"",ROUND(($B57-F$6)*'점수 계산기'!$C$21+F$6*'점수 계산기'!$C$23+'점수 계산기'!$C$25,0))</f>
        <v>98</v>
      </c>
      <c r="G57" s="268">
        <f>IF(OR($B57-G$6&gt;76, $B57-G$6=75, $B57-G$6=1, $B57-G$6&lt;0),"",ROUND(($B57-G$6)*'점수 계산기'!$C$21+G$6*'점수 계산기'!$C$23+'점수 계산기'!$C$25,0))</f>
        <v>98</v>
      </c>
      <c r="H57" s="268">
        <f>IF(OR($B57-H$6&gt;76, $B57-H$6=75, $B57-H$6=1, $B57-H$6&lt;0),"",ROUND(($B57-H$6)*'점수 계산기'!$C$21+H$6*'점수 계산기'!$C$23+'점수 계산기'!$C$25,0))</f>
        <v>99</v>
      </c>
      <c r="I57" s="268">
        <f>IF(OR($B57-I$6&gt;76, $B57-I$6=75, $B57-I$6=1, $B57-I$6&lt;0),"",ROUND(($B57-I$6)*'점수 계산기'!$C$21+I$6*'점수 계산기'!$C$23+'점수 계산기'!$C$25,0))</f>
        <v>99</v>
      </c>
      <c r="J57" s="268">
        <f>IF(OR($B57-J$6&gt;76, $B57-J$6=75, $B57-J$6=1, $B57-J$6&lt;0),"",ROUND(($B57-J$6)*'점수 계산기'!$C$21+J$6*'점수 계산기'!$C$23+'점수 계산기'!$C$25,0))</f>
        <v>99</v>
      </c>
      <c r="K57" s="268">
        <f>IF(OR($B57-K$6&gt;76, $B57-K$6=75, $B57-K$6=1, $B57-K$6&lt;0),"",ROUND(($B57-K$6)*'점수 계산기'!$C$21+K$6*'점수 계산기'!$C$23+'점수 계산기'!$C$25,0))</f>
        <v>99</v>
      </c>
      <c r="L57" s="268">
        <f>IF(OR($B57-L$6&gt;76, $B57-L$6=75, $B57-L$6=1, $B57-L$6&lt;0),"",ROUND(($B57-L$6)*'점수 계산기'!$C$21+L$6*'점수 계산기'!$C$23+'점수 계산기'!$C$25,0))</f>
        <v>99</v>
      </c>
      <c r="M57" s="268">
        <f>IF(OR($B57-M$6&gt;76, $B57-M$6=75, $B57-M$6=1, $B57-M$6&lt;0),"",ROUND(($B57-M$6)*'점수 계산기'!$C$21+M$6*'점수 계산기'!$C$23+'점수 계산기'!$C$25,0))</f>
        <v>99</v>
      </c>
      <c r="N57" s="268">
        <f>IF(OR($B57-N$6&gt;76, $B57-N$6=75, $B57-N$6=1, $B57-N$6&lt;0),"",ROUND(($B57-N$6)*'점수 계산기'!$C$21+N$6*'점수 계산기'!$C$23+'점수 계산기'!$C$25,0))</f>
        <v>100</v>
      </c>
      <c r="O57" s="268">
        <f>IF(OR($B57-O$6&gt;76, $B57-O$6=75, $B57-O$6=1, $B57-O$6&lt;0),"",ROUND(($B57-O$6)*'점수 계산기'!$C$21+O$6*'점수 계산기'!$C$23+'점수 계산기'!$C$25,0))</f>
        <v>100</v>
      </c>
      <c r="P57" s="268">
        <f>IF(OR($B57-P$6&gt;76, $B57-P$6=75, $B57-P$6=1, $B57-P$6&lt;0),"",ROUND(($B57-P$6)*'점수 계산기'!$C$21+P$6*'점수 계산기'!$C$23+'점수 계산기'!$C$25,0))</f>
        <v>100</v>
      </c>
      <c r="Q57" s="268">
        <f>IF(OR($B57-Q$6&gt;76, $B57-Q$6=75, $B57-Q$6=1, $B57-Q$6&lt;0),"",ROUND(($B57-Q$6)*'점수 계산기'!$C$21+Q$6*'점수 계산기'!$C$23+'점수 계산기'!$C$25,0))</f>
        <v>100</v>
      </c>
      <c r="R57" s="268">
        <f>IF(OR($B57-R$6&gt;76, $B57-R$6=75, $B57-R$6=1, $B57-R$6&lt;0),"",ROUND(($B57-R$6)*'점수 계산기'!$C$21+R$6*'점수 계산기'!$C$23+'점수 계산기'!$C$25,0))</f>
        <v>100</v>
      </c>
      <c r="S57" s="268">
        <f>IF(OR($B57-S$6&gt;76, $B57-S$6=75, $B57-S$6=1, $B57-S$6&lt;0),"",ROUND(($B57-S$6)*'점수 계산기'!$C$21+S$6*'점수 계산기'!$C$23+'점수 계산기'!$C$25,0))</f>
        <v>100</v>
      </c>
      <c r="T57" s="268">
        <f>IF(OR($B57-T$6&gt;76, $B57-T$6=75, $B57-T$6=1, $B57-T$6&lt;0),"",ROUND(($B57-T$6)*'점수 계산기'!$C$21+T$6*'점수 계산기'!$C$23+'점수 계산기'!$C$25,0))</f>
        <v>101</v>
      </c>
      <c r="U57" s="268">
        <f>IF(OR($B57-U$6&gt;76, $B57-U$6=75, $B57-U$6=1, $B57-U$6&lt;0),"",ROUND(($B57-U$6)*'점수 계산기'!$C$21+U$6*'점수 계산기'!$C$23+'점수 계산기'!$C$25,0))</f>
        <v>101</v>
      </c>
      <c r="V57" s="268">
        <f>IF(OR($B57-V$6&gt;76, $B57-V$6=75, $B57-V$6=1, $B57-V$6&lt;0),"",ROUND(($B57-V$6)*'점수 계산기'!$C$21+V$6*'점수 계산기'!$C$23+'점수 계산기'!$C$25,0))</f>
        <v>101</v>
      </c>
      <c r="W57" s="268">
        <f>IF(OR($B57-W$6&gt;76, $B57-W$6=75, $B57-W$6=1, $B57-W$6&lt;0),"",ROUND(($B57-W$6)*'점수 계산기'!$C$21+W$6*'점수 계산기'!$C$23+'점수 계산기'!$C$25,0))</f>
        <v>101</v>
      </c>
      <c r="X57" s="268">
        <f>IF(OR($B57-X$6&gt;76, $B57-X$6=75, $B57-X$6=1, $B57-X$6&lt;0),"",ROUND(($B57-X$6)*'점수 계산기'!$C$21+X$6*'점수 계산기'!$C$23+'점수 계산기'!$C$25,0))</f>
        <v>101</v>
      </c>
      <c r="Y57" s="269">
        <f>IF(OR($B57-Y$6&gt;76, $B57-Y$6=75, $B57-Y$6=1, $B57-Y$6&lt;0),"",ROUND(($B57-Y$6)*'점수 계산기'!$C$21+Y$6*'점수 계산기'!$C$23+'점수 계산기'!$C$25,0))</f>
        <v>102</v>
      </c>
      <c r="Z57" s="208"/>
      <c r="AA57" s="208"/>
    </row>
    <row r="58" spans="1:27" s="216" customFormat="1" ht="21" customHeight="1" x14ac:dyDescent="0.45">
      <c r="A58" s="208"/>
      <c r="B58" s="267">
        <v>49</v>
      </c>
      <c r="C58" s="268">
        <f>IF(OR($B58-C$6&gt;76, $B58-C$6=75, $B58-C$6=1, $B58-C$6&lt;0),"",ROUND(($B58-C$6)*'점수 계산기'!$C$21+C$6*'점수 계산기'!$C$23+'점수 계산기'!$C$25,0))</f>
        <v>96</v>
      </c>
      <c r="D58" s="268">
        <f>IF(OR($B58-D$6&gt;76, $B58-D$6=75, $B58-D$6=1, $B58-D$6&lt;0),"",ROUND(($B58-D$6)*'점수 계산기'!$C$21+D$6*'점수 계산기'!$C$23+'점수 계산기'!$C$25,0))</f>
        <v>97</v>
      </c>
      <c r="E58" s="268">
        <f>IF(OR($B58-E$6&gt;76, $B58-E$6=75, $B58-E$6=1, $B58-E$6&lt;0),"",ROUND(($B58-E$6)*'점수 계산기'!$C$21+E$6*'점수 계산기'!$C$23+'점수 계산기'!$C$25,0))</f>
        <v>97</v>
      </c>
      <c r="F58" s="268">
        <f>IF(OR($B58-F$6&gt;76, $B58-F$6=75, $B58-F$6=1, $B58-F$6&lt;0),"",ROUND(($B58-F$6)*'점수 계산기'!$C$21+F$6*'점수 계산기'!$C$23+'점수 계산기'!$C$25,0))</f>
        <v>97</v>
      </c>
      <c r="G58" s="268">
        <f>IF(OR($B58-G$6&gt;76, $B58-G$6=75, $B58-G$6=1, $B58-G$6&lt;0),"",ROUND(($B58-G$6)*'점수 계산기'!$C$21+G$6*'점수 계산기'!$C$23+'점수 계산기'!$C$25,0))</f>
        <v>97</v>
      </c>
      <c r="H58" s="268">
        <f>IF(OR($B58-H$6&gt;76, $B58-H$6=75, $B58-H$6=1, $B58-H$6&lt;0),"",ROUND(($B58-H$6)*'점수 계산기'!$C$21+H$6*'점수 계산기'!$C$23+'점수 계산기'!$C$25,0))</f>
        <v>97</v>
      </c>
      <c r="I58" s="268">
        <f>IF(OR($B58-I$6&gt;76, $B58-I$6=75, $B58-I$6=1, $B58-I$6&lt;0),"",ROUND(($B58-I$6)*'점수 계산기'!$C$21+I$6*'점수 계산기'!$C$23+'점수 계산기'!$C$25,0))</f>
        <v>98</v>
      </c>
      <c r="J58" s="268">
        <f>IF(OR($B58-J$6&gt;76, $B58-J$6=75, $B58-J$6=1, $B58-J$6&lt;0),"",ROUND(($B58-J$6)*'점수 계산기'!$C$21+J$6*'점수 계산기'!$C$23+'점수 계산기'!$C$25,0))</f>
        <v>98</v>
      </c>
      <c r="K58" s="268">
        <f>IF(OR($B58-K$6&gt;76, $B58-K$6=75, $B58-K$6=1, $B58-K$6&lt;0),"",ROUND(($B58-K$6)*'점수 계산기'!$C$21+K$6*'점수 계산기'!$C$23+'점수 계산기'!$C$25,0))</f>
        <v>98</v>
      </c>
      <c r="L58" s="268">
        <f>IF(OR($B58-L$6&gt;76, $B58-L$6=75, $B58-L$6=1, $B58-L$6&lt;0),"",ROUND(($B58-L$6)*'점수 계산기'!$C$21+L$6*'점수 계산기'!$C$23+'점수 계산기'!$C$25,0))</f>
        <v>98</v>
      </c>
      <c r="M58" s="268">
        <f>IF(OR($B58-M$6&gt;76, $B58-M$6=75, $B58-M$6=1, $B58-M$6&lt;0),"",ROUND(($B58-M$6)*'점수 계산기'!$C$21+M$6*'점수 계산기'!$C$23+'점수 계산기'!$C$25,0))</f>
        <v>98</v>
      </c>
      <c r="N58" s="268">
        <f>IF(OR($B58-N$6&gt;76, $B58-N$6=75, $B58-N$6=1, $B58-N$6&lt;0),"",ROUND(($B58-N$6)*'점수 계산기'!$C$21+N$6*'점수 계산기'!$C$23+'점수 계산기'!$C$25,0))</f>
        <v>99</v>
      </c>
      <c r="O58" s="268">
        <f>IF(OR($B58-O$6&gt;76, $B58-O$6=75, $B58-O$6=1, $B58-O$6&lt;0),"",ROUND(($B58-O$6)*'점수 계산기'!$C$21+O$6*'점수 계산기'!$C$23+'점수 계산기'!$C$25,0))</f>
        <v>99</v>
      </c>
      <c r="P58" s="268">
        <f>IF(OR($B58-P$6&gt;76, $B58-P$6=75, $B58-P$6=1, $B58-P$6&lt;0),"",ROUND(($B58-P$6)*'점수 계산기'!$C$21+P$6*'점수 계산기'!$C$23+'점수 계산기'!$C$25,0))</f>
        <v>99</v>
      </c>
      <c r="Q58" s="268">
        <f>IF(OR($B58-Q$6&gt;76, $B58-Q$6=75, $B58-Q$6=1, $B58-Q$6&lt;0),"",ROUND(($B58-Q$6)*'점수 계산기'!$C$21+Q$6*'점수 계산기'!$C$23+'점수 계산기'!$C$25,0))</f>
        <v>99</v>
      </c>
      <c r="R58" s="268">
        <f>IF(OR($B58-R$6&gt;76, $B58-R$6=75, $B58-R$6=1, $B58-R$6&lt;0),"",ROUND(($B58-R$6)*'점수 계산기'!$C$21+R$6*'점수 계산기'!$C$23+'점수 계산기'!$C$25,0))</f>
        <v>99</v>
      </c>
      <c r="S58" s="268">
        <f>IF(OR($B58-S$6&gt;76, $B58-S$6=75, $B58-S$6=1, $B58-S$6&lt;0),"",ROUND(($B58-S$6)*'점수 계산기'!$C$21+S$6*'점수 계산기'!$C$23+'점수 계산기'!$C$25,0))</f>
        <v>99</v>
      </c>
      <c r="T58" s="268">
        <f>IF(OR($B58-T$6&gt;76, $B58-T$6=75, $B58-T$6=1, $B58-T$6&lt;0),"",ROUND(($B58-T$6)*'점수 계산기'!$C$21+T$6*'점수 계산기'!$C$23+'점수 계산기'!$C$25,0))</f>
        <v>100</v>
      </c>
      <c r="U58" s="268">
        <f>IF(OR($B58-U$6&gt;76, $B58-U$6=75, $B58-U$6=1, $B58-U$6&lt;0),"",ROUND(($B58-U$6)*'점수 계산기'!$C$21+U$6*'점수 계산기'!$C$23+'점수 계산기'!$C$25,0))</f>
        <v>100</v>
      </c>
      <c r="V58" s="268">
        <f>IF(OR($B58-V$6&gt;76, $B58-V$6=75, $B58-V$6=1, $B58-V$6&lt;0),"",ROUND(($B58-V$6)*'점수 계산기'!$C$21+V$6*'점수 계산기'!$C$23+'점수 계산기'!$C$25,0))</f>
        <v>100</v>
      </c>
      <c r="W58" s="268">
        <f>IF(OR($B58-W$6&gt;76, $B58-W$6=75, $B58-W$6=1, $B58-W$6&lt;0),"",ROUND(($B58-W$6)*'점수 계산기'!$C$21+W$6*'점수 계산기'!$C$23+'점수 계산기'!$C$25,0))</f>
        <v>100</v>
      </c>
      <c r="X58" s="268">
        <f>IF(OR($B58-X$6&gt;76, $B58-X$6=75, $B58-X$6=1, $B58-X$6&lt;0),"",ROUND(($B58-X$6)*'점수 계산기'!$C$21+X$6*'점수 계산기'!$C$23+'점수 계산기'!$C$25,0))</f>
        <v>100</v>
      </c>
      <c r="Y58" s="269">
        <f>IF(OR($B58-Y$6&gt;76, $B58-Y$6=75, $B58-Y$6=1, $B58-Y$6&lt;0),"",ROUND(($B58-Y$6)*'점수 계산기'!$C$21+Y$6*'점수 계산기'!$C$23+'점수 계산기'!$C$25,0))</f>
        <v>101</v>
      </c>
      <c r="Z58" s="208"/>
      <c r="AA58" s="208"/>
    </row>
    <row r="59" spans="1:27" s="216" customFormat="1" ht="21" customHeight="1" x14ac:dyDescent="0.45">
      <c r="A59" s="208"/>
      <c r="B59" s="270">
        <v>48</v>
      </c>
      <c r="C59" s="271">
        <f>IF(OR($B59-C$6&gt;76, $B59-C$6=75, $B59-C$6=1, $B59-C$6&lt;0),"",ROUND(($B59-C$6)*'점수 계산기'!$C$21+C$6*'점수 계산기'!$C$23+'점수 계산기'!$C$25,0))</f>
        <v>95</v>
      </c>
      <c r="D59" s="271">
        <f>IF(OR($B59-D$6&gt;76, $B59-D$6=75, $B59-D$6=1, $B59-D$6&lt;0),"",ROUND(($B59-D$6)*'점수 계산기'!$C$21+D$6*'점수 계산기'!$C$23+'점수 계산기'!$C$25,0))</f>
        <v>96</v>
      </c>
      <c r="E59" s="271">
        <f>IF(OR($B59-E$6&gt;76, $B59-E$6=75, $B59-E$6=1, $B59-E$6&lt;0),"",ROUND(($B59-E$6)*'점수 계산기'!$C$21+E$6*'점수 계산기'!$C$23+'점수 계산기'!$C$25,0))</f>
        <v>96</v>
      </c>
      <c r="F59" s="271">
        <f>IF(OR($B59-F$6&gt;76, $B59-F$6=75, $B59-F$6=1, $B59-F$6&lt;0),"",ROUND(($B59-F$6)*'점수 계산기'!$C$21+F$6*'점수 계산기'!$C$23+'점수 계산기'!$C$25,0))</f>
        <v>96</v>
      </c>
      <c r="G59" s="271">
        <f>IF(OR($B59-G$6&gt;76, $B59-G$6=75, $B59-G$6=1, $B59-G$6&lt;0),"",ROUND(($B59-G$6)*'점수 계산기'!$C$21+G$6*'점수 계산기'!$C$23+'점수 계산기'!$C$25,0))</f>
        <v>96</v>
      </c>
      <c r="H59" s="271">
        <f>IF(OR($B59-H$6&gt;76, $B59-H$6=75, $B59-H$6=1, $B59-H$6&lt;0),"",ROUND(($B59-H$6)*'점수 계산기'!$C$21+H$6*'점수 계산기'!$C$23+'점수 계산기'!$C$25,0))</f>
        <v>96</v>
      </c>
      <c r="I59" s="271">
        <f>IF(OR($B59-I$6&gt;76, $B59-I$6=75, $B59-I$6=1, $B59-I$6&lt;0),"",ROUND(($B59-I$6)*'점수 계산기'!$C$21+I$6*'점수 계산기'!$C$23+'점수 계산기'!$C$25,0))</f>
        <v>97</v>
      </c>
      <c r="J59" s="271">
        <f>IF(OR($B59-J$6&gt;76, $B59-J$6=75, $B59-J$6=1, $B59-J$6&lt;0),"",ROUND(($B59-J$6)*'점수 계산기'!$C$21+J$6*'점수 계산기'!$C$23+'점수 계산기'!$C$25,0))</f>
        <v>97</v>
      </c>
      <c r="K59" s="271">
        <f>IF(OR($B59-K$6&gt;76, $B59-K$6=75, $B59-K$6=1, $B59-K$6&lt;0),"",ROUND(($B59-K$6)*'점수 계산기'!$C$21+K$6*'점수 계산기'!$C$23+'점수 계산기'!$C$25,0))</f>
        <v>97</v>
      </c>
      <c r="L59" s="271">
        <f>IF(OR($B59-L$6&gt;76, $B59-L$6=75, $B59-L$6=1, $B59-L$6&lt;0),"",ROUND(($B59-L$6)*'점수 계산기'!$C$21+L$6*'점수 계산기'!$C$23+'점수 계산기'!$C$25,0))</f>
        <v>97</v>
      </c>
      <c r="M59" s="271">
        <f>IF(OR($B59-M$6&gt;76, $B59-M$6=75, $B59-M$6=1, $B59-M$6&lt;0),"",ROUND(($B59-M$6)*'점수 계산기'!$C$21+M$6*'점수 계산기'!$C$23+'점수 계산기'!$C$25,0))</f>
        <v>97</v>
      </c>
      <c r="N59" s="271">
        <f>IF(OR($B59-N$6&gt;76, $B59-N$6=75, $B59-N$6=1, $B59-N$6&lt;0),"",ROUND(($B59-N$6)*'점수 계산기'!$C$21+N$6*'점수 계산기'!$C$23+'점수 계산기'!$C$25,0))</f>
        <v>98</v>
      </c>
      <c r="O59" s="271">
        <f>IF(OR($B59-O$6&gt;76, $B59-O$6=75, $B59-O$6=1, $B59-O$6&lt;0),"",ROUND(($B59-O$6)*'점수 계산기'!$C$21+O$6*'점수 계산기'!$C$23+'점수 계산기'!$C$25,0))</f>
        <v>98</v>
      </c>
      <c r="P59" s="271">
        <f>IF(OR($B59-P$6&gt;76, $B59-P$6=75, $B59-P$6=1, $B59-P$6&lt;0),"",ROUND(($B59-P$6)*'점수 계산기'!$C$21+P$6*'점수 계산기'!$C$23+'점수 계산기'!$C$25,0))</f>
        <v>98</v>
      </c>
      <c r="Q59" s="271">
        <f>IF(OR($B59-Q$6&gt;76, $B59-Q$6=75, $B59-Q$6=1, $B59-Q$6&lt;0),"",ROUND(($B59-Q$6)*'점수 계산기'!$C$21+Q$6*'점수 계산기'!$C$23+'점수 계산기'!$C$25,0))</f>
        <v>98</v>
      </c>
      <c r="R59" s="271">
        <f>IF(OR($B59-R$6&gt;76, $B59-R$6=75, $B59-R$6=1, $B59-R$6&lt;0),"",ROUND(($B59-R$6)*'점수 계산기'!$C$21+R$6*'점수 계산기'!$C$23+'점수 계산기'!$C$25,0))</f>
        <v>98</v>
      </c>
      <c r="S59" s="271">
        <f>IF(OR($B59-S$6&gt;76, $B59-S$6=75, $B59-S$6=1, $B59-S$6&lt;0),"",ROUND(($B59-S$6)*'점수 계산기'!$C$21+S$6*'점수 계산기'!$C$23+'점수 계산기'!$C$25,0))</f>
        <v>98</v>
      </c>
      <c r="T59" s="271">
        <f>IF(OR($B59-T$6&gt;76, $B59-T$6=75, $B59-T$6=1, $B59-T$6&lt;0),"",ROUND(($B59-T$6)*'점수 계산기'!$C$21+T$6*'점수 계산기'!$C$23+'점수 계산기'!$C$25,0))</f>
        <v>99</v>
      </c>
      <c r="U59" s="271">
        <f>IF(OR($B59-U$6&gt;76, $B59-U$6=75, $B59-U$6=1, $B59-U$6&lt;0),"",ROUND(($B59-U$6)*'점수 계산기'!$C$21+U$6*'점수 계산기'!$C$23+'점수 계산기'!$C$25,0))</f>
        <v>99</v>
      </c>
      <c r="V59" s="271">
        <f>IF(OR($B59-V$6&gt;76, $B59-V$6=75, $B59-V$6=1, $B59-V$6&lt;0),"",ROUND(($B59-V$6)*'점수 계산기'!$C$21+V$6*'점수 계산기'!$C$23+'점수 계산기'!$C$25,0))</f>
        <v>99</v>
      </c>
      <c r="W59" s="271">
        <f>IF(OR($B59-W$6&gt;76, $B59-W$6=75, $B59-W$6=1, $B59-W$6&lt;0),"",ROUND(($B59-W$6)*'점수 계산기'!$C$21+W$6*'점수 계산기'!$C$23+'점수 계산기'!$C$25,0))</f>
        <v>99</v>
      </c>
      <c r="X59" s="271">
        <f>IF(OR($B59-X$6&gt;76, $B59-X$6=75, $B59-X$6=1, $B59-X$6&lt;0),"",ROUND(($B59-X$6)*'점수 계산기'!$C$21+X$6*'점수 계산기'!$C$23+'점수 계산기'!$C$25,0))</f>
        <v>99</v>
      </c>
      <c r="Y59" s="272">
        <f>IF(OR($B59-Y$6&gt;76, $B59-Y$6=75, $B59-Y$6=1, $B59-Y$6&lt;0),"",ROUND(($B59-Y$6)*'점수 계산기'!$C$21+Y$6*'점수 계산기'!$C$23+'점수 계산기'!$C$25,0))</f>
        <v>100</v>
      </c>
      <c r="Z59" s="208"/>
      <c r="AA59" s="208"/>
    </row>
    <row r="60" spans="1:27" s="216" customFormat="1" ht="21" customHeight="1" x14ac:dyDescent="0.45">
      <c r="A60" s="208"/>
      <c r="B60" s="270">
        <v>47</v>
      </c>
      <c r="C60" s="271">
        <f>IF(OR($B60-C$6&gt;76, $B60-C$6=75, $B60-C$6=1, $B60-C$6&lt;0),"",ROUND(($B60-C$6)*'점수 계산기'!$C$21+C$6*'점수 계산기'!$C$23+'점수 계산기'!$C$25,0))</f>
        <v>94</v>
      </c>
      <c r="D60" s="271">
        <f>IF(OR($B60-D$6&gt;76, $B60-D$6=75, $B60-D$6=1, $B60-D$6&lt;0),"",ROUND(($B60-D$6)*'점수 계산기'!$C$21+D$6*'점수 계산기'!$C$23+'점수 계산기'!$C$25,0))</f>
        <v>95</v>
      </c>
      <c r="E60" s="271">
        <f>IF(OR($B60-E$6&gt;76, $B60-E$6=75, $B60-E$6=1, $B60-E$6&lt;0),"",ROUND(($B60-E$6)*'점수 계산기'!$C$21+E$6*'점수 계산기'!$C$23+'점수 계산기'!$C$25,0))</f>
        <v>95</v>
      </c>
      <c r="F60" s="271">
        <f>IF(OR($B60-F$6&gt;76, $B60-F$6=75, $B60-F$6=1, $B60-F$6&lt;0),"",ROUND(($B60-F$6)*'점수 계산기'!$C$21+F$6*'점수 계산기'!$C$23+'점수 계산기'!$C$25,0))</f>
        <v>95</v>
      </c>
      <c r="G60" s="271">
        <f>IF(OR($B60-G$6&gt;76, $B60-G$6=75, $B60-G$6=1, $B60-G$6&lt;0),"",ROUND(($B60-G$6)*'점수 계산기'!$C$21+G$6*'점수 계산기'!$C$23+'점수 계산기'!$C$25,0))</f>
        <v>95</v>
      </c>
      <c r="H60" s="271">
        <f>IF(OR($B60-H$6&gt;76, $B60-H$6=75, $B60-H$6=1, $B60-H$6&lt;0),"",ROUND(($B60-H$6)*'점수 계산기'!$C$21+H$6*'점수 계산기'!$C$23+'점수 계산기'!$C$25,0))</f>
        <v>95</v>
      </c>
      <c r="I60" s="271">
        <f>IF(OR($B60-I$6&gt;76, $B60-I$6=75, $B60-I$6=1, $B60-I$6&lt;0),"",ROUND(($B60-I$6)*'점수 계산기'!$C$21+I$6*'점수 계산기'!$C$23+'점수 계산기'!$C$25,0))</f>
        <v>96</v>
      </c>
      <c r="J60" s="271">
        <f>IF(OR($B60-J$6&gt;76, $B60-J$6=75, $B60-J$6=1, $B60-J$6&lt;0),"",ROUND(($B60-J$6)*'점수 계산기'!$C$21+J$6*'점수 계산기'!$C$23+'점수 계산기'!$C$25,0))</f>
        <v>96</v>
      </c>
      <c r="K60" s="271">
        <f>IF(OR($B60-K$6&gt;76, $B60-K$6=75, $B60-K$6=1, $B60-K$6&lt;0),"",ROUND(($B60-K$6)*'점수 계산기'!$C$21+K$6*'점수 계산기'!$C$23+'점수 계산기'!$C$25,0))</f>
        <v>96</v>
      </c>
      <c r="L60" s="271">
        <f>IF(OR($B60-L$6&gt;76, $B60-L$6=75, $B60-L$6=1, $B60-L$6&lt;0),"",ROUND(($B60-L$6)*'점수 계산기'!$C$21+L$6*'점수 계산기'!$C$23+'점수 계산기'!$C$25,0))</f>
        <v>96</v>
      </c>
      <c r="M60" s="271">
        <f>IF(OR($B60-M$6&gt;76, $B60-M$6=75, $B60-M$6=1, $B60-M$6&lt;0),"",ROUND(($B60-M$6)*'점수 계산기'!$C$21+M$6*'점수 계산기'!$C$23+'점수 계산기'!$C$25,0))</f>
        <v>96</v>
      </c>
      <c r="N60" s="271">
        <f>IF(OR($B60-N$6&gt;76, $B60-N$6=75, $B60-N$6=1, $B60-N$6&lt;0),"",ROUND(($B60-N$6)*'점수 계산기'!$C$21+N$6*'점수 계산기'!$C$23+'점수 계산기'!$C$25,0))</f>
        <v>96</v>
      </c>
      <c r="O60" s="271">
        <f>IF(OR($B60-O$6&gt;76, $B60-O$6=75, $B60-O$6=1, $B60-O$6&lt;0),"",ROUND(($B60-O$6)*'점수 계산기'!$C$21+O$6*'점수 계산기'!$C$23+'점수 계산기'!$C$25,0))</f>
        <v>97</v>
      </c>
      <c r="P60" s="271">
        <f>IF(OR($B60-P$6&gt;76, $B60-P$6=75, $B60-P$6=1, $B60-P$6&lt;0),"",ROUND(($B60-P$6)*'점수 계산기'!$C$21+P$6*'점수 계산기'!$C$23+'점수 계산기'!$C$25,0))</f>
        <v>97</v>
      </c>
      <c r="Q60" s="271">
        <f>IF(OR($B60-Q$6&gt;76, $B60-Q$6=75, $B60-Q$6=1, $B60-Q$6&lt;0),"",ROUND(($B60-Q$6)*'점수 계산기'!$C$21+Q$6*'점수 계산기'!$C$23+'점수 계산기'!$C$25,0))</f>
        <v>97</v>
      </c>
      <c r="R60" s="271">
        <f>IF(OR($B60-R$6&gt;76, $B60-R$6=75, $B60-R$6=1, $B60-R$6&lt;0),"",ROUND(($B60-R$6)*'점수 계산기'!$C$21+R$6*'점수 계산기'!$C$23+'점수 계산기'!$C$25,0))</f>
        <v>97</v>
      </c>
      <c r="S60" s="271">
        <f>IF(OR($B60-S$6&gt;76, $B60-S$6=75, $B60-S$6=1, $B60-S$6&lt;0),"",ROUND(($B60-S$6)*'점수 계산기'!$C$21+S$6*'점수 계산기'!$C$23+'점수 계산기'!$C$25,0))</f>
        <v>97</v>
      </c>
      <c r="T60" s="271">
        <f>IF(OR($B60-T$6&gt;76, $B60-T$6=75, $B60-T$6=1, $B60-T$6&lt;0),"",ROUND(($B60-T$6)*'점수 계산기'!$C$21+T$6*'점수 계산기'!$C$23+'점수 계산기'!$C$25,0))</f>
        <v>98</v>
      </c>
      <c r="U60" s="271">
        <f>IF(OR($B60-U$6&gt;76, $B60-U$6=75, $B60-U$6=1, $B60-U$6&lt;0),"",ROUND(($B60-U$6)*'점수 계산기'!$C$21+U$6*'점수 계산기'!$C$23+'점수 계산기'!$C$25,0))</f>
        <v>98</v>
      </c>
      <c r="V60" s="271">
        <f>IF(OR($B60-V$6&gt;76, $B60-V$6=75, $B60-V$6=1, $B60-V$6&lt;0),"",ROUND(($B60-V$6)*'점수 계산기'!$C$21+V$6*'점수 계산기'!$C$23+'점수 계산기'!$C$25,0))</f>
        <v>98</v>
      </c>
      <c r="W60" s="271">
        <f>IF(OR($B60-W$6&gt;76, $B60-W$6=75, $B60-W$6=1, $B60-W$6&lt;0),"",ROUND(($B60-W$6)*'점수 계산기'!$C$21+W$6*'점수 계산기'!$C$23+'점수 계산기'!$C$25,0))</f>
        <v>98</v>
      </c>
      <c r="X60" s="271">
        <f>IF(OR($B60-X$6&gt;76, $B60-X$6=75, $B60-X$6=1, $B60-X$6&lt;0),"",ROUND(($B60-X$6)*'점수 계산기'!$C$21+X$6*'점수 계산기'!$C$23+'점수 계산기'!$C$25,0))</f>
        <v>98</v>
      </c>
      <c r="Y60" s="272">
        <f>IF(OR($B60-Y$6&gt;76, $B60-Y$6=75, $B60-Y$6=1, $B60-Y$6&lt;0),"",ROUND(($B60-Y$6)*'점수 계산기'!$C$21+Y$6*'점수 계산기'!$C$23+'점수 계산기'!$C$25,0))</f>
        <v>99</v>
      </c>
      <c r="Z60" s="208"/>
      <c r="AA60" s="208"/>
    </row>
    <row r="61" spans="1:27" s="216" customFormat="1" ht="21" customHeight="1" x14ac:dyDescent="0.45">
      <c r="A61" s="208"/>
      <c r="B61" s="270">
        <v>46</v>
      </c>
      <c r="C61" s="271">
        <f>IF(OR($B61-C$6&gt;76, $B61-C$6=75, $B61-C$6=1, $B61-C$6&lt;0),"",ROUND(($B61-C$6)*'점수 계산기'!$C$21+C$6*'점수 계산기'!$C$23+'점수 계산기'!$C$25,0))</f>
        <v>93</v>
      </c>
      <c r="D61" s="271">
        <f>IF(OR($B61-D$6&gt;76, $B61-D$6=75, $B61-D$6=1, $B61-D$6&lt;0),"",ROUND(($B61-D$6)*'점수 계산기'!$C$21+D$6*'점수 계산기'!$C$23+'점수 계산기'!$C$25,0))</f>
        <v>94</v>
      </c>
      <c r="E61" s="271">
        <f>IF(OR($B61-E$6&gt;76, $B61-E$6=75, $B61-E$6=1, $B61-E$6&lt;0),"",ROUND(($B61-E$6)*'점수 계산기'!$C$21+E$6*'점수 계산기'!$C$23+'점수 계산기'!$C$25,0))</f>
        <v>94</v>
      </c>
      <c r="F61" s="271">
        <f>IF(OR($B61-F$6&gt;76, $B61-F$6=75, $B61-F$6=1, $B61-F$6&lt;0),"",ROUND(($B61-F$6)*'점수 계산기'!$C$21+F$6*'점수 계산기'!$C$23+'점수 계산기'!$C$25,0))</f>
        <v>94</v>
      </c>
      <c r="G61" s="271">
        <f>IF(OR($B61-G$6&gt;76, $B61-G$6=75, $B61-G$6=1, $B61-G$6&lt;0),"",ROUND(($B61-G$6)*'점수 계산기'!$C$21+G$6*'점수 계산기'!$C$23+'점수 계산기'!$C$25,0))</f>
        <v>94</v>
      </c>
      <c r="H61" s="271">
        <f>IF(OR($B61-H$6&gt;76, $B61-H$6=75, $B61-H$6=1, $B61-H$6&lt;0),"",ROUND(($B61-H$6)*'점수 계산기'!$C$21+H$6*'점수 계산기'!$C$23+'점수 계산기'!$C$25,0))</f>
        <v>94</v>
      </c>
      <c r="I61" s="271">
        <f>IF(OR($B61-I$6&gt;76, $B61-I$6=75, $B61-I$6=1, $B61-I$6&lt;0),"",ROUND(($B61-I$6)*'점수 계산기'!$C$21+I$6*'점수 계산기'!$C$23+'점수 계산기'!$C$25,0))</f>
        <v>95</v>
      </c>
      <c r="J61" s="271">
        <f>IF(OR($B61-J$6&gt;76, $B61-J$6=75, $B61-J$6=1, $B61-J$6&lt;0),"",ROUND(($B61-J$6)*'점수 계산기'!$C$21+J$6*'점수 계산기'!$C$23+'점수 계산기'!$C$25,0))</f>
        <v>95</v>
      </c>
      <c r="K61" s="271">
        <f>IF(OR($B61-K$6&gt;76, $B61-K$6=75, $B61-K$6=1, $B61-K$6&lt;0),"",ROUND(($B61-K$6)*'점수 계산기'!$C$21+K$6*'점수 계산기'!$C$23+'점수 계산기'!$C$25,0))</f>
        <v>95</v>
      </c>
      <c r="L61" s="271">
        <f>IF(OR($B61-L$6&gt;76, $B61-L$6=75, $B61-L$6=1, $B61-L$6&lt;0),"",ROUND(($B61-L$6)*'점수 계산기'!$C$21+L$6*'점수 계산기'!$C$23+'점수 계산기'!$C$25,0))</f>
        <v>95</v>
      </c>
      <c r="M61" s="271">
        <f>IF(OR($B61-M$6&gt;76, $B61-M$6=75, $B61-M$6=1, $B61-M$6&lt;0),"",ROUND(($B61-M$6)*'점수 계산기'!$C$21+M$6*'점수 계산기'!$C$23+'점수 계산기'!$C$25,0))</f>
        <v>95</v>
      </c>
      <c r="N61" s="271">
        <f>IF(OR($B61-N$6&gt;76, $B61-N$6=75, $B61-N$6=1, $B61-N$6&lt;0),"",ROUND(($B61-N$6)*'점수 계산기'!$C$21+N$6*'점수 계산기'!$C$23+'점수 계산기'!$C$25,0))</f>
        <v>95</v>
      </c>
      <c r="O61" s="271">
        <f>IF(OR($B61-O$6&gt;76, $B61-O$6=75, $B61-O$6=1, $B61-O$6&lt;0),"",ROUND(($B61-O$6)*'점수 계산기'!$C$21+O$6*'점수 계산기'!$C$23+'점수 계산기'!$C$25,0))</f>
        <v>96</v>
      </c>
      <c r="P61" s="271">
        <f>IF(OR($B61-P$6&gt;76, $B61-P$6=75, $B61-P$6=1, $B61-P$6&lt;0),"",ROUND(($B61-P$6)*'점수 계산기'!$C$21+P$6*'점수 계산기'!$C$23+'점수 계산기'!$C$25,0))</f>
        <v>96</v>
      </c>
      <c r="Q61" s="271">
        <f>IF(OR($B61-Q$6&gt;76, $B61-Q$6=75, $B61-Q$6=1, $B61-Q$6&lt;0),"",ROUND(($B61-Q$6)*'점수 계산기'!$C$21+Q$6*'점수 계산기'!$C$23+'점수 계산기'!$C$25,0))</f>
        <v>96</v>
      </c>
      <c r="R61" s="271">
        <f>IF(OR($B61-R$6&gt;76, $B61-R$6=75, $B61-R$6=1, $B61-R$6&lt;0),"",ROUND(($B61-R$6)*'점수 계산기'!$C$21+R$6*'점수 계산기'!$C$23+'점수 계산기'!$C$25,0))</f>
        <v>96</v>
      </c>
      <c r="S61" s="271">
        <f>IF(OR($B61-S$6&gt;76, $B61-S$6=75, $B61-S$6=1, $B61-S$6&lt;0),"",ROUND(($B61-S$6)*'점수 계산기'!$C$21+S$6*'점수 계산기'!$C$23+'점수 계산기'!$C$25,0))</f>
        <v>96</v>
      </c>
      <c r="T61" s="271">
        <f>IF(OR($B61-T$6&gt;76, $B61-T$6=75, $B61-T$6=1, $B61-T$6&lt;0),"",ROUND(($B61-T$6)*'점수 계산기'!$C$21+T$6*'점수 계산기'!$C$23+'점수 계산기'!$C$25,0))</f>
        <v>97</v>
      </c>
      <c r="U61" s="271">
        <f>IF(OR($B61-U$6&gt;76, $B61-U$6=75, $B61-U$6=1, $B61-U$6&lt;0),"",ROUND(($B61-U$6)*'점수 계산기'!$C$21+U$6*'점수 계산기'!$C$23+'점수 계산기'!$C$25,0))</f>
        <v>97</v>
      </c>
      <c r="V61" s="271">
        <f>IF(OR($B61-V$6&gt;76, $B61-V$6=75, $B61-V$6=1, $B61-V$6&lt;0),"",ROUND(($B61-V$6)*'점수 계산기'!$C$21+V$6*'점수 계산기'!$C$23+'점수 계산기'!$C$25,0))</f>
        <v>97</v>
      </c>
      <c r="W61" s="271">
        <f>IF(OR($B61-W$6&gt;76, $B61-W$6=75, $B61-W$6=1, $B61-W$6&lt;0),"",ROUND(($B61-W$6)*'점수 계산기'!$C$21+W$6*'점수 계산기'!$C$23+'점수 계산기'!$C$25,0))</f>
        <v>97</v>
      </c>
      <c r="X61" s="271">
        <f>IF(OR($B61-X$6&gt;76, $B61-X$6=75, $B61-X$6=1, $B61-X$6&lt;0),"",ROUND(($B61-X$6)*'점수 계산기'!$C$21+X$6*'점수 계산기'!$C$23+'점수 계산기'!$C$25,0))</f>
        <v>97</v>
      </c>
      <c r="Y61" s="272">
        <f>IF(OR($B61-Y$6&gt;76, $B61-Y$6=75, $B61-Y$6=1, $B61-Y$6&lt;0),"",ROUND(($B61-Y$6)*'점수 계산기'!$C$21+Y$6*'점수 계산기'!$C$23+'점수 계산기'!$C$25,0))</f>
        <v>98</v>
      </c>
      <c r="Z61" s="208"/>
      <c r="AA61" s="208"/>
    </row>
    <row r="62" spans="1:27" s="216" customFormat="1" ht="21" customHeight="1" x14ac:dyDescent="0.45">
      <c r="A62" s="208"/>
      <c r="B62" s="270">
        <v>45</v>
      </c>
      <c r="C62" s="271">
        <f>IF(OR($B62-C$6&gt;76, $B62-C$6=75, $B62-C$6=1, $B62-C$6&lt;0),"",ROUND(($B62-C$6)*'점수 계산기'!$C$21+C$6*'점수 계산기'!$C$23+'점수 계산기'!$C$25,0))</f>
        <v>92</v>
      </c>
      <c r="D62" s="271">
        <f>IF(OR($B62-D$6&gt;76, $B62-D$6=75, $B62-D$6=1, $B62-D$6&lt;0),"",ROUND(($B62-D$6)*'점수 계산기'!$C$21+D$6*'점수 계산기'!$C$23+'점수 계산기'!$C$25,0))</f>
        <v>93</v>
      </c>
      <c r="E62" s="271">
        <f>IF(OR($B62-E$6&gt;76, $B62-E$6=75, $B62-E$6=1, $B62-E$6&lt;0),"",ROUND(($B62-E$6)*'점수 계산기'!$C$21+E$6*'점수 계산기'!$C$23+'점수 계산기'!$C$25,0))</f>
        <v>93</v>
      </c>
      <c r="F62" s="271">
        <f>IF(OR($B62-F$6&gt;76, $B62-F$6=75, $B62-F$6=1, $B62-F$6&lt;0),"",ROUND(($B62-F$6)*'점수 계산기'!$C$21+F$6*'점수 계산기'!$C$23+'점수 계산기'!$C$25,0))</f>
        <v>93</v>
      </c>
      <c r="G62" s="271">
        <f>IF(OR($B62-G$6&gt;76, $B62-G$6=75, $B62-G$6=1, $B62-G$6&lt;0),"",ROUND(($B62-G$6)*'점수 계산기'!$C$21+G$6*'점수 계산기'!$C$23+'점수 계산기'!$C$25,0))</f>
        <v>93</v>
      </c>
      <c r="H62" s="271">
        <f>IF(OR($B62-H$6&gt;76, $B62-H$6=75, $B62-H$6=1, $B62-H$6&lt;0),"",ROUND(($B62-H$6)*'점수 계산기'!$C$21+H$6*'점수 계산기'!$C$23+'점수 계산기'!$C$25,0))</f>
        <v>93</v>
      </c>
      <c r="I62" s="271">
        <f>IF(OR($B62-I$6&gt;76, $B62-I$6=75, $B62-I$6=1, $B62-I$6&lt;0),"",ROUND(($B62-I$6)*'점수 계산기'!$C$21+I$6*'점수 계산기'!$C$23+'점수 계산기'!$C$25,0))</f>
        <v>93</v>
      </c>
      <c r="J62" s="271">
        <f>IF(OR($B62-J$6&gt;76, $B62-J$6=75, $B62-J$6=1, $B62-J$6&lt;0),"",ROUND(($B62-J$6)*'점수 계산기'!$C$21+J$6*'점수 계산기'!$C$23+'점수 계산기'!$C$25,0))</f>
        <v>94</v>
      </c>
      <c r="K62" s="271">
        <f>IF(OR($B62-K$6&gt;76, $B62-K$6=75, $B62-K$6=1, $B62-K$6&lt;0),"",ROUND(($B62-K$6)*'점수 계산기'!$C$21+K$6*'점수 계산기'!$C$23+'점수 계산기'!$C$25,0))</f>
        <v>94</v>
      </c>
      <c r="L62" s="271">
        <f>IF(OR($B62-L$6&gt;76, $B62-L$6=75, $B62-L$6=1, $B62-L$6&lt;0),"",ROUND(($B62-L$6)*'점수 계산기'!$C$21+L$6*'점수 계산기'!$C$23+'점수 계산기'!$C$25,0))</f>
        <v>94</v>
      </c>
      <c r="M62" s="271">
        <f>IF(OR($B62-M$6&gt;76, $B62-M$6=75, $B62-M$6=1, $B62-M$6&lt;0),"",ROUND(($B62-M$6)*'점수 계산기'!$C$21+M$6*'점수 계산기'!$C$23+'점수 계산기'!$C$25,0))</f>
        <v>94</v>
      </c>
      <c r="N62" s="271">
        <f>IF(OR($B62-N$6&gt;76, $B62-N$6=75, $B62-N$6=1, $B62-N$6&lt;0),"",ROUND(($B62-N$6)*'점수 계산기'!$C$21+N$6*'점수 계산기'!$C$23+'점수 계산기'!$C$25,0))</f>
        <v>94</v>
      </c>
      <c r="O62" s="271">
        <f>IF(OR($B62-O$6&gt;76, $B62-O$6=75, $B62-O$6=1, $B62-O$6&lt;0),"",ROUND(($B62-O$6)*'점수 계산기'!$C$21+O$6*'점수 계산기'!$C$23+'점수 계산기'!$C$25,0))</f>
        <v>95</v>
      </c>
      <c r="P62" s="271">
        <f>IF(OR($B62-P$6&gt;76, $B62-P$6=75, $B62-P$6=1, $B62-P$6&lt;0),"",ROUND(($B62-P$6)*'점수 계산기'!$C$21+P$6*'점수 계산기'!$C$23+'점수 계산기'!$C$25,0))</f>
        <v>95</v>
      </c>
      <c r="Q62" s="271">
        <f>IF(OR($B62-Q$6&gt;76, $B62-Q$6=75, $B62-Q$6=1, $B62-Q$6&lt;0),"",ROUND(($B62-Q$6)*'점수 계산기'!$C$21+Q$6*'점수 계산기'!$C$23+'점수 계산기'!$C$25,0))</f>
        <v>95</v>
      </c>
      <c r="R62" s="271">
        <f>IF(OR($B62-R$6&gt;76, $B62-R$6=75, $B62-R$6=1, $B62-R$6&lt;0),"",ROUND(($B62-R$6)*'점수 계산기'!$C$21+R$6*'점수 계산기'!$C$23+'점수 계산기'!$C$25,0))</f>
        <v>95</v>
      </c>
      <c r="S62" s="271">
        <f>IF(OR($B62-S$6&gt;76, $B62-S$6=75, $B62-S$6=1, $B62-S$6&lt;0),"",ROUND(($B62-S$6)*'점수 계산기'!$C$21+S$6*'점수 계산기'!$C$23+'점수 계산기'!$C$25,0))</f>
        <v>95</v>
      </c>
      <c r="T62" s="271">
        <f>IF(OR($B62-T$6&gt;76, $B62-T$6=75, $B62-T$6=1, $B62-T$6&lt;0),"",ROUND(($B62-T$6)*'점수 계산기'!$C$21+T$6*'점수 계산기'!$C$23+'점수 계산기'!$C$25,0))</f>
        <v>95</v>
      </c>
      <c r="U62" s="271">
        <f>IF(OR($B62-U$6&gt;76, $B62-U$6=75, $B62-U$6=1, $B62-U$6&lt;0),"",ROUND(($B62-U$6)*'점수 계산기'!$C$21+U$6*'점수 계산기'!$C$23+'점수 계산기'!$C$25,0))</f>
        <v>96</v>
      </c>
      <c r="V62" s="271">
        <f>IF(OR($B62-V$6&gt;76, $B62-V$6=75, $B62-V$6=1, $B62-V$6&lt;0),"",ROUND(($B62-V$6)*'점수 계산기'!$C$21+V$6*'점수 계산기'!$C$23+'점수 계산기'!$C$25,0))</f>
        <v>96</v>
      </c>
      <c r="W62" s="271">
        <f>IF(OR($B62-W$6&gt;76, $B62-W$6=75, $B62-W$6=1, $B62-W$6&lt;0),"",ROUND(($B62-W$6)*'점수 계산기'!$C$21+W$6*'점수 계산기'!$C$23+'점수 계산기'!$C$25,0))</f>
        <v>96</v>
      </c>
      <c r="X62" s="271">
        <f>IF(OR($B62-X$6&gt;76, $B62-X$6=75, $B62-X$6=1, $B62-X$6&lt;0),"",ROUND(($B62-X$6)*'점수 계산기'!$C$21+X$6*'점수 계산기'!$C$23+'점수 계산기'!$C$25,0))</f>
        <v>96</v>
      </c>
      <c r="Y62" s="272">
        <f>IF(OR($B62-Y$6&gt;76, $B62-Y$6=75, $B62-Y$6=1, $B62-Y$6&lt;0),"",ROUND(($B62-Y$6)*'점수 계산기'!$C$21+Y$6*'점수 계산기'!$C$23+'점수 계산기'!$C$25,0))</f>
        <v>97</v>
      </c>
      <c r="Z62" s="208"/>
      <c r="AA62" s="208"/>
    </row>
    <row r="63" spans="1:27" s="216" customFormat="1" ht="21" customHeight="1" x14ac:dyDescent="0.45">
      <c r="A63" s="208"/>
      <c r="B63" s="273">
        <v>44</v>
      </c>
      <c r="C63" s="274">
        <f>IF(OR($B63-C$6&gt;76, $B63-C$6=75, $B63-C$6=1, $B63-C$6&lt;0),"",ROUND(($B63-C$6)*'점수 계산기'!$C$21+C$6*'점수 계산기'!$C$23+'점수 계산기'!$C$25,0))</f>
        <v>91</v>
      </c>
      <c r="D63" s="274">
        <f>IF(OR($B63-D$6&gt;76, $B63-D$6=75, $B63-D$6=1, $B63-D$6&lt;0),"",ROUND(($B63-D$6)*'점수 계산기'!$C$21+D$6*'점수 계산기'!$C$23+'점수 계산기'!$C$25,0))</f>
        <v>92</v>
      </c>
      <c r="E63" s="274">
        <f>IF(OR($B63-E$6&gt;76, $B63-E$6=75, $B63-E$6=1, $B63-E$6&lt;0),"",ROUND(($B63-E$6)*'점수 계산기'!$C$21+E$6*'점수 계산기'!$C$23+'점수 계산기'!$C$25,0))</f>
        <v>92</v>
      </c>
      <c r="F63" s="274">
        <f>IF(OR($B63-F$6&gt;76, $B63-F$6=75, $B63-F$6=1, $B63-F$6&lt;0),"",ROUND(($B63-F$6)*'점수 계산기'!$C$21+F$6*'점수 계산기'!$C$23+'점수 계산기'!$C$25,0))</f>
        <v>92</v>
      </c>
      <c r="G63" s="274">
        <f>IF(OR($B63-G$6&gt;76, $B63-G$6=75, $B63-G$6=1, $B63-G$6&lt;0),"",ROUND(($B63-G$6)*'점수 계산기'!$C$21+G$6*'점수 계산기'!$C$23+'점수 계산기'!$C$25,0))</f>
        <v>92</v>
      </c>
      <c r="H63" s="274">
        <f>IF(OR($B63-H$6&gt;76, $B63-H$6=75, $B63-H$6=1, $B63-H$6&lt;0),"",ROUND(($B63-H$6)*'점수 계산기'!$C$21+H$6*'점수 계산기'!$C$23+'점수 계산기'!$C$25,0))</f>
        <v>92</v>
      </c>
      <c r="I63" s="274">
        <f>IF(OR($B63-I$6&gt;76, $B63-I$6=75, $B63-I$6=1, $B63-I$6&lt;0),"",ROUND(($B63-I$6)*'점수 계산기'!$C$21+I$6*'점수 계산기'!$C$23+'점수 계산기'!$C$25,0))</f>
        <v>92</v>
      </c>
      <c r="J63" s="274">
        <f>IF(OR($B63-J$6&gt;76, $B63-J$6=75, $B63-J$6=1, $B63-J$6&lt;0),"",ROUND(($B63-J$6)*'점수 계산기'!$C$21+J$6*'점수 계산기'!$C$23+'점수 계산기'!$C$25,0))</f>
        <v>93</v>
      </c>
      <c r="K63" s="274">
        <f>IF(OR($B63-K$6&gt;76, $B63-K$6=75, $B63-K$6=1, $B63-K$6&lt;0),"",ROUND(($B63-K$6)*'점수 계산기'!$C$21+K$6*'점수 계산기'!$C$23+'점수 계산기'!$C$25,0))</f>
        <v>93</v>
      </c>
      <c r="L63" s="274">
        <f>IF(OR($B63-L$6&gt;76, $B63-L$6=75, $B63-L$6=1, $B63-L$6&lt;0),"",ROUND(($B63-L$6)*'점수 계산기'!$C$21+L$6*'점수 계산기'!$C$23+'점수 계산기'!$C$25,0))</f>
        <v>93</v>
      </c>
      <c r="M63" s="274">
        <f>IF(OR($B63-M$6&gt;76, $B63-M$6=75, $B63-M$6=1, $B63-M$6&lt;0),"",ROUND(($B63-M$6)*'점수 계산기'!$C$21+M$6*'점수 계산기'!$C$23+'점수 계산기'!$C$25,0))</f>
        <v>93</v>
      </c>
      <c r="N63" s="274">
        <f>IF(OR($B63-N$6&gt;76, $B63-N$6=75, $B63-N$6=1, $B63-N$6&lt;0),"",ROUND(($B63-N$6)*'점수 계산기'!$C$21+N$6*'점수 계산기'!$C$23+'점수 계산기'!$C$25,0))</f>
        <v>93</v>
      </c>
      <c r="O63" s="274">
        <f>IF(OR($B63-O$6&gt;76, $B63-O$6=75, $B63-O$6=1, $B63-O$6&lt;0),"",ROUND(($B63-O$6)*'점수 계산기'!$C$21+O$6*'점수 계산기'!$C$23+'점수 계산기'!$C$25,0))</f>
        <v>94</v>
      </c>
      <c r="P63" s="274">
        <f>IF(OR($B63-P$6&gt;76, $B63-P$6=75, $B63-P$6=1, $B63-P$6&lt;0),"",ROUND(($B63-P$6)*'점수 계산기'!$C$21+P$6*'점수 계산기'!$C$23+'점수 계산기'!$C$25,0))</f>
        <v>94</v>
      </c>
      <c r="Q63" s="274">
        <f>IF(OR($B63-Q$6&gt;76, $B63-Q$6=75, $B63-Q$6=1, $B63-Q$6&lt;0),"",ROUND(($B63-Q$6)*'점수 계산기'!$C$21+Q$6*'점수 계산기'!$C$23+'점수 계산기'!$C$25,0))</f>
        <v>94</v>
      </c>
      <c r="R63" s="274">
        <f>IF(OR($B63-R$6&gt;76, $B63-R$6=75, $B63-R$6=1, $B63-R$6&lt;0),"",ROUND(($B63-R$6)*'점수 계산기'!$C$21+R$6*'점수 계산기'!$C$23+'점수 계산기'!$C$25,0))</f>
        <v>94</v>
      </c>
      <c r="S63" s="274">
        <f>IF(OR($B63-S$6&gt;76, $B63-S$6=75, $B63-S$6=1, $B63-S$6&lt;0),"",ROUND(($B63-S$6)*'점수 계산기'!$C$21+S$6*'점수 계산기'!$C$23+'점수 계산기'!$C$25,0))</f>
        <v>94</v>
      </c>
      <c r="T63" s="274">
        <f>IF(OR($B63-T$6&gt;76, $B63-T$6=75, $B63-T$6=1, $B63-T$6&lt;0),"",ROUND(($B63-T$6)*'점수 계산기'!$C$21+T$6*'점수 계산기'!$C$23+'점수 계산기'!$C$25,0))</f>
        <v>94</v>
      </c>
      <c r="U63" s="274">
        <f>IF(OR($B63-U$6&gt;76, $B63-U$6=75, $B63-U$6=1, $B63-U$6&lt;0),"",ROUND(($B63-U$6)*'점수 계산기'!$C$21+U$6*'점수 계산기'!$C$23+'점수 계산기'!$C$25,0))</f>
        <v>95</v>
      </c>
      <c r="V63" s="274">
        <f>IF(OR($B63-V$6&gt;76, $B63-V$6=75, $B63-V$6=1, $B63-V$6&lt;0),"",ROUND(($B63-V$6)*'점수 계산기'!$C$21+V$6*'점수 계산기'!$C$23+'점수 계산기'!$C$25,0))</f>
        <v>95</v>
      </c>
      <c r="W63" s="274">
        <f>IF(OR($B63-W$6&gt;76, $B63-W$6=75, $B63-W$6=1, $B63-W$6&lt;0),"",ROUND(($B63-W$6)*'점수 계산기'!$C$21+W$6*'점수 계산기'!$C$23+'점수 계산기'!$C$25,0))</f>
        <v>95</v>
      </c>
      <c r="X63" s="274">
        <f>IF(OR($B63-X$6&gt;76, $B63-X$6=75, $B63-X$6=1, $B63-X$6&lt;0),"",ROUND(($B63-X$6)*'점수 계산기'!$C$21+X$6*'점수 계산기'!$C$23+'점수 계산기'!$C$25,0))</f>
        <v>95</v>
      </c>
      <c r="Y63" s="275">
        <f>IF(OR($B63-Y$6&gt;76, $B63-Y$6=75, $B63-Y$6=1, $B63-Y$6&lt;0),"",ROUND(($B63-Y$6)*'점수 계산기'!$C$21+Y$6*'점수 계산기'!$C$23+'점수 계산기'!$C$25,0))</f>
        <v>96</v>
      </c>
      <c r="Z63" s="208"/>
      <c r="AA63" s="208"/>
    </row>
    <row r="64" spans="1:27" s="216" customFormat="1" ht="21" customHeight="1" x14ac:dyDescent="0.45">
      <c r="A64" s="208"/>
      <c r="B64" s="273">
        <v>43</v>
      </c>
      <c r="C64" s="274">
        <f>IF(OR($B64-C$6&gt;76, $B64-C$6=75, $B64-C$6=1, $B64-C$6&lt;0),"",ROUND(($B64-C$6)*'점수 계산기'!$C$21+C$6*'점수 계산기'!$C$23+'점수 계산기'!$C$25,0))</f>
        <v>90</v>
      </c>
      <c r="D64" s="274">
        <f>IF(OR($B64-D$6&gt;76, $B64-D$6=75, $B64-D$6=1, $B64-D$6&lt;0),"",ROUND(($B64-D$6)*'점수 계산기'!$C$21+D$6*'점수 계산기'!$C$23+'점수 계산기'!$C$25,0))</f>
        <v>91</v>
      </c>
      <c r="E64" s="274">
        <f>IF(OR($B64-E$6&gt;76, $B64-E$6=75, $B64-E$6=1, $B64-E$6&lt;0),"",ROUND(($B64-E$6)*'점수 계산기'!$C$21+E$6*'점수 계산기'!$C$23+'점수 계산기'!$C$25,0))</f>
        <v>91</v>
      </c>
      <c r="F64" s="274">
        <f>IF(OR($B64-F$6&gt;76, $B64-F$6=75, $B64-F$6=1, $B64-F$6&lt;0),"",ROUND(($B64-F$6)*'점수 계산기'!$C$21+F$6*'점수 계산기'!$C$23+'점수 계산기'!$C$25,0))</f>
        <v>91</v>
      </c>
      <c r="G64" s="274">
        <f>IF(OR($B64-G$6&gt;76, $B64-G$6=75, $B64-G$6=1, $B64-G$6&lt;0),"",ROUND(($B64-G$6)*'점수 계산기'!$C$21+G$6*'점수 계산기'!$C$23+'점수 계산기'!$C$25,0))</f>
        <v>91</v>
      </c>
      <c r="H64" s="274">
        <f>IF(OR($B64-H$6&gt;76, $B64-H$6=75, $B64-H$6=1, $B64-H$6&lt;0),"",ROUND(($B64-H$6)*'점수 계산기'!$C$21+H$6*'점수 계산기'!$C$23+'점수 계산기'!$C$25,0))</f>
        <v>91</v>
      </c>
      <c r="I64" s="274">
        <f>IF(OR($B64-I$6&gt;76, $B64-I$6=75, $B64-I$6=1, $B64-I$6&lt;0),"",ROUND(($B64-I$6)*'점수 계산기'!$C$21+I$6*'점수 계산기'!$C$23+'점수 계산기'!$C$25,0))</f>
        <v>91</v>
      </c>
      <c r="J64" s="274">
        <f>IF(OR($B64-J$6&gt;76, $B64-J$6=75, $B64-J$6=1, $B64-J$6&lt;0),"",ROUND(($B64-J$6)*'점수 계산기'!$C$21+J$6*'점수 계산기'!$C$23+'점수 계산기'!$C$25,0))</f>
        <v>92</v>
      </c>
      <c r="K64" s="274">
        <f>IF(OR($B64-K$6&gt;76, $B64-K$6=75, $B64-K$6=1, $B64-K$6&lt;0),"",ROUND(($B64-K$6)*'점수 계산기'!$C$21+K$6*'점수 계산기'!$C$23+'점수 계산기'!$C$25,0))</f>
        <v>92</v>
      </c>
      <c r="L64" s="274">
        <f>IF(OR($B64-L$6&gt;76, $B64-L$6=75, $B64-L$6=1, $B64-L$6&lt;0),"",ROUND(($B64-L$6)*'점수 계산기'!$C$21+L$6*'점수 계산기'!$C$23+'점수 계산기'!$C$25,0))</f>
        <v>92</v>
      </c>
      <c r="M64" s="274">
        <f>IF(OR($B64-M$6&gt;76, $B64-M$6=75, $B64-M$6=1, $B64-M$6&lt;0),"",ROUND(($B64-M$6)*'점수 계산기'!$C$21+M$6*'점수 계산기'!$C$23+'점수 계산기'!$C$25,0))</f>
        <v>92</v>
      </c>
      <c r="N64" s="274">
        <f>IF(OR($B64-N$6&gt;76, $B64-N$6=75, $B64-N$6=1, $B64-N$6&lt;0),"",ROUND(($B64-N$6)*'점수 계산기'!$C$21+N$6*'점수 계산기'!$C$23+'점수 계산기'!$C$25,0))</f>
        <v>92</v>
      </c>
      <c r="O64" s="274">
        <f>IF(OR($B64-O$6&gt;76, $B64-O$6=75, $B64-O$6=1, $B64-O$6&lt;0),"",ROUND(($B64-O$6)*'점수 계산기'!$C$21+O$6*'점수 계산기'!$C$23+'점수 계산기'!$C$25,0))</f>
        <v>92</v>
      </c>
      <c r="P64" s="274">
        <f>IF(OR($B64-P$6&gt;76, $B64-P$6=75, $B64-P$6=1, $B64-P$6&lt;0),"",ROUND(($B64-P$6)*'점수 계산기'!$C$21+P$6*'점수 계산기'!$C$23+'점수 계산기'!$C$25,0))</f>
        <v>93</v>
      </c>
      <c r="Q64" s="274">
        <f>IF(OR($B64-Q$6&gt;76, $B64-Q$6=75, $B64-Q$6=1, $B64-Q$6&lt;0),"",ROUND(($B64-Q$6)*'점수 계산기'!$C$21+Q$6*'점수 계산기'!$C$23+'점수 계산기'!$C$25,0))</f>
        <v>93</v>
      </c>
      <c r="R64" s="274">
        <f>IF(OR($B64-R$6&gt;76, $B64-R$6=75, $B64-R$6=1, $B64-R$6&lt;0),"",ROUND(($B64-R$6)*'점수 계산기'!$C$21+R$6*'점수 계산기'!$C$23+'점수 계산기'!$C$25,0))</f>
        <v>93</v>
      </c>
      <c r="S64" s="274">
        <f>IF(OR($B64-S$6&gt;76, $B64-S$6=75, $B64-S$6=1, $B64-S$6&lt;0),"",ROUND(($B64-S$6)*'점수 계산기'!$C$21+S$6*'점수 계산기'!$C$23+'점수 계산기'!$C$25,0))</f>
        <v>93</v>
      </c>
      <c r="T64" s="274">
        <f>IF(OR($B64-T$6&gt;76, $B64-T$6=75, $B64-T$6=1, $B64-T$6&lt;0),"",ROUND(($B64-T$6)*'점수 계산기'!$C$21+T$6*'점수 계산기'!$C$23+'점수 계산기'!$C$25,0))</f>
        <v>93</v>
      </c>
      <c r="U64" s="274">
        <f>IF(OR($B64-U$6&gt;76, $B64-U$6=75, $B64-U$6=1, $B64-U$6&lt;0),"",ROUND(($B64-U$6)*'점수 계산기'!$C$21+U$6*'점수 계산기'!$C$23+'점수 계산기'!$C$25,0))</f>
        <v>94</v>
      </c>
      <c r="V64" s="274">
        <f>IF(OR($B64-V$6&gt;76, $B64-V$6=75, $B64-V$6=1, $B64-V$6&lt;0),"",ROUND(($B64-V$6)*'점수 계산기'!$C$21+V$6*'점수 계산기'!$C$23+'점수 계산기'!$C$25,0))</f>
        <v>94</v>
      </c>
      <c r="W64" s="274">
        <f>IF(OR($B64-W$6&gt;76, $B64-W$6=75, $B64-W$6=1, $B64-W$6&lt;0),"",ROUND(($B64-W$6)*'점수 계산기'!$C$21+W$6*'점수 계산기'!$C$23+'점수 계산기'!$C$25,0))</f>
        <v>94</v>
      </c>
      <c r="X64" s="274">
        <f>IF(OR($B64-X$6&gt;76, $B64-X$6=75, $B64-X$6=1, $B64-X$6&lt;0),"",ROUND(($B64-X$6)*'점수 계산기'!$C$21+X$6*'점수 계산기'!$C$23+'점수 계산기'!$C$25,0))</f>
        <v>94</v>
      </c>
      <c r="Y64" s="275">
        <f>IF(OR($B64-Y$6&gt;76, $B64-Y$6=75, $B64-Y$6=1, $B64-Y$6&lt;0),"",ROUND(($B64-Y$6)*'점수 계산기'!$C$21+Y$6*'점수 계산기'!$C$23+'점수 계산기'!$C$25,0))</f>
        <v>94</v>
      </c>
      <c r="Z64" s="208"/>
      <c r="AA64" s="208"/>
    </row>
    <row r="65" spans="1:27" s="216" customFormat="1" ht="21" customHeight="1" x14ac:dyDescent="0.45">
      <c r="A65" s="208"/>
      <c r="B65" s="273">
        <v>42</v>
      </c>
      <c r="C65" s="274">
        <f>IF(OR($B65-C$6&gt;76, $B65-C$6=75, $B65-C$6=1, $B65-C$6&lt;0),"",ROUND(($B65-C$6)*'점수 계산기'!$C$21+C$6*'점수 계산기'!$C$23+'점수 계산기'!$C$25,0))</f>
        <v>89</v>
      </c>
      <c r="D65" s="274">
        <f>IF(OR($B65-D$6&gt;76, $B65-D$6=75, $B65-D$6=1, $B65-D$6&lt;0),"",ROUND(($B65-D$6)*'점수 계산기'!$C$21+D$6*'점수 계산기'!$C$23+'점수 계산기'!$C$25,0))</f>
        <v>89</v>
      </c>
      <c r="E65" s="274">
        <f>IF(OR($B65-E$6&gt;76, $B65-E$6=75, $B65-E$6=1, $B65-E$6&lt;0),"",ROUND(($B65-E$6)*'점수 계산기'!$C$21+E$6*'점수 계산기'!$C$23+'점수 계산기'!$C$25,0))</f>
        <v>90</v>
      </c>
      <c r="F65" s="274">
        <f>IF(OR($B65-F$6&gt;76, $B65-F$6=75, $B65-F$6=1, $B65-F$6&lt;0),"",ROUND(($B65-F$6)*'점수 계산기'!$C$21+F$6*'점수 계산기'!$C$23+'점수 계산기'!$C$25,0))</f>
        <v>90</v>
      </c>
      <c r="G65" s="274">
        <f>IF(OR($B65-G$6&gt;76, $B65-G$6=75, $B65-G$6=1, $B65-G$6&lt;0),"",ROUND(($B65-G$6)*'점수 계산기'!$C$21+G$6*'점수 계산기'!$C$23+'점수 계산기'!$C$25,0))</f>
        <v>90</v>
      </c>
      <c r="H65" s="274">
        <f>IF(OR($B65-H$6&gt;76, $B65-H$6=75, $B65-H$6=1, $B65-H$6&lt;0),"",ROUND(($B65-H$6)*'점수 계산기'!$C$21+H$6*'점수 계산기'!$C$23+'점수 계산기'!$C$25,0))</f>
        <v>90</v>
      </c>
      <c r="I65" s="274">
        <f>IF(OR($B65-I$6&gt;76, $B65-I$6=75, $B65-I$6=1, $B65-I$6&lt;0),"",ROUND(($B65-I$6)*'점수 계산기'!$C$21+I$6*'점수 계산기'!$C$23+'점수 계산기'!$C$25,0))</f>
        <v>90</v>
      </c>
      <c r="J65" s="274">
        <f>IF(OR($B65-J$6&gt;76, $B65-J$6=75, $B65-J$6=1, $B65-J$6&lt;0),"",ROUND(($B65-J$6)*'점수 계산기'!$C$21+J$6*'점수 계산기'!$C$23+'점수 계산기'!$C$25,0))</f>
        <v>91</v>
      </c>
      <c r="K65" s="274">
        <f>IF(OR($B65-K$6&gt;76, $B65-K$6=75, $B65-K$6=1, $B65-K$6&lt;0),"",ROUND(($B65-K$6)*'점수 계산기'!$C$21+K$6*'점수 계산기'!$C$23+'점수 계산기'!$C$25,0))</f>
        <v>91</v>
      </c>
      <c r="L65" s="274">
        <f>IF(OR($B65-L$6&gt;76, $B65-L$6=75, $B65-L$6=1, $B65-L$6&lt;0),"",ROUND(($B65-L$6)*'점수 계산기'!$C$21+L$6*'점수 계산기'!$C$23+'점수 계산기'!$C$25,0))</f>
        <v>91</v>
      </c>
      <c r="M65" s="274">
        <f>IF(OR($B65-M$6&gt;76, $B65-M$6=75, $B65-M$6=1, $B65-M$6&lt;0),"",ROUND(($B65-M$6)*'점수 계산기'!$C$21+M$6*'점수 계산기'!$C$23+'점수 계산기'!$C$25,0))</f>
        <v>91</v>
      </c>
      <c r="N65" s="274">
        <f>IF(OR($B65-N$6&gt;76, $B65-N$6=75, $B65-N$6=1, $B65-N$6&lt;0),"",ROUND(($B65-N$6)*'점수 계산기'!$C$21+N$6*'점수 계산기'!$C$23+'점수 계산기'!$C$25,0))</f>
        <v>91</v>
      </c>
      <c r="O65" s="274">
        <f>IF(OR($B65-O$6&gt;76, $B65-O$6=75, $B65-O$6=1, $B65-O$6&lt;0),"",ROUND(($B65-O$6)*'점수 계산기'!$C$21+O$6*'점수 계산기'!$C$23+'점수 계산기'!$C$25,0))</f>
        <v>91</v>
      </c>
      <c r="P65" s="274">
        <f>IF(OR($B65-P$6&gt;76, $B65-P$6=75, $B65-P$6=1, $B65-P$6&lt;0),"",ROUND(($B65-P$6)*'점수 계산기'!$C$21+P$6*'점수 계산기'!$C$23+'점수 계산기'!$C$25,0))</f>
        <v>92</v>
      </c>
      <c r="Q65" s="274">
        <f>IF(OR($B65-Q$6&gt;76, $B65-Q$6=75, $B65-Q$6=1, $B65-Q$6&lt;0),"",ROUND(($B65-Q$6)*'점수 계산기'!$C$21+Q$6*'점수 계산기'!$C$23+'점수 계산기'!$C$25,0))</f>
        <v>92</v>
      </c>
      <c r="R65" s="274">
        <f>IF(OR($B65-R$6&gt;76, $B65-R$6=75, $B65-R$6=1, $B65-R$6&lt;0),"",ROUND(($B65-R$6)*'점수 계산기'!$C$21+R$6*'점수 계산기'!$C$23+'점수 계산기'!$C$25,0))</f>
        <v>92</v>
      </c>
      <c r="S65" s="274">
        <f>IF(OR($B65-S$6&gt;76, $B65-S$6=75, $B65-S$6=1, $B65-S$6&lt;0),"",ROUND(($B65-S$6)*'점수 계산기'!$C$21+S$6*'점수 계산기'!$C$23+'점수 계산기'!$C$25,0))</f>
        <v>92</v>
      </c>
      <c r="T65" s="274">
        <f>IF(OR($B65-T$6&gt;76, $B65-T$6=75, $B65-T$6=1, $B65-T$6&lt;0),"",ROUND(($B65-T$6)*'점수 계산기'!$C$21+T$6*'점수 계산기'!$C$23+'점수 계산기'!$C$25,0))</f>
        <v>92</v>
      </c>
      <c r="U65" s="274">
        <f>IF(OR($B65-U$6&gt;76, $B65-U$6=75, $B65-U$6=1, $B65-U$6&lt;0),"",ROUND(($B65-U$6)*'점수 계산기'!$C$21+U$6*'점수 계산기'!$C$23+'점수 계산기'!$C$25,0))</f>
        <v>93</v>
      </c>
      <c r="V65" s="274">
        <f>IF(OR($B65-V$6&gt;76, $B65-V$6=75, $B65-V$6=1, $B65-V$6&lt;0),"",ROUND(($B65-V$6)*'점수 계산기'!$C$21+V$6*'점수 계산기'!$C$23+'점수 계산기'!$C$25,0))</f>
        <v>93</v>
      </c>
      <c r="W65" s="274">
        <f>IF(OR($B65-W$6&gt;76, $B65-W$6=75, $B65-W$6=1, $B65-W$6&lt;0),"",ROUND(($B65-W$6)*'점수 계산기'!$C$21+W$6*'점수 계산기'!$C$23+'점수 계산기'!$C$25,0))</f>
        <v>93</v>
      </c>
      <c r="X65" s="274">
        <f>IF(OR($B65-X$6&gt;76, $B65-X$6=75, $B65-X$6=1, $B65-X$6&lt;0),"",ROUND(($B65-X$6)*'점수 계산기'!$C$21+X$6*'점수 계산기'!$C$23+'점수 계산기'!$C$25,0))</f>
        <v>93</v>
      </c>
      <c r="Y65" s="275">
        <f>IF(OR($B65-Y$6&gt;76, $B65-Y$6=75, $B65-Y$6=1, $B65-Y$6&lt;0),"",ROUND(($B65-Y$6)*'점수 계산기'!$C$21+Y$6*'점수 계산기'!$C$23+'점수 계산기'!$C$25,0))</f>
        <v>93</v>
      </c>
      <c r="Z65" s="208"/>
      <c r="AA65" s="208"/>
    </row>
    <row r="66" spans="1:27" s="216" customFormat="1" ht="21" customHeight="1" x14ac:dyDescent="0.45">
      <c r="A66" s="208"/>
      <c r="B66" s="273">
        <v>41</v>
      </c>
      <c r="C66" s="274">
        <f>IF(OR($B66-C$6&gt;76, $B66-C$6=75, $B66-C$6=1, $B66-C$6&lt;0),"",ROUND(($B66-C$6)*'점수 계산기'!$C$21+C$6*'점수 계산기'!$C$23+'점수 계산기'!$C$25,0))</f>
        <v>88</v>
      </c>
      <c r="D66" s="274">
        <f>IF(OR($B66-D$6&gt;76, $B66-D$6=75, $B66-D$6=1, $B66-D$6&lt;0),"",ROUND(($B66-D$6)*'점수 계산기'!$C$21+D$6*'점수 계산기'!$C$23+'점수 계산기'!$C$25,0))</f>
        <v>88</v>
      </c>
      <c r="E66" s="274">
        <f>IF(OR($B66-E$6&gt;76, $B66-E$6=75, $B66-E$6=1, $B66-E$6&lt;0),"",ROUND(($B66-E$6)*'점수 계산기'!$C$21+E$6*'점수 계산기'!$C$23+'점수 계산기'!$C$25,0))</f>
        <v>89</v>
      </c>
      <c r="F66" s="274">
        <f>IF(OR($B66-F$6&gt;76, $B66-F$6=75, $B66-F$6=1, $B66-F$6&lt;0),"",ROUND(($B66-F$6)*'점수 계산기'!$C$21+F$6*'점수 계산기'!$C$23+'점수 계산기'!$C$25,0))</f>
        <v>89</v>
      </c>
      <c r="G66" s="274">
        <f>IF(OR($B66-G$6&gt;76, $B66-G$6=75, $B66-G$6=1, $B66-G$6&lt;0),"",ROUND(($B66-G$6)*'점수 계산기'!$C$21+G$6*'점수 계산기'!$C$23+'점수 계산기'!$C$25,0))</f>
        <v>89</v>
      </c>
      <c r="H66" s="274">
        <f>IF(OR($B66-H$6&gt;76, $B66-H$6=75, $B66-H$6=1, $B66-H$6&lt;0),"",ROUND(($B66-H$6)*'점수 계산기'!$C$21+H$6*'점수 계산기'!$C$23+'점수 계산기'!$C$25,0))</f>
        <v>89</v>
      </c>
      <c r="I66" s="274">
        <f>IF(OR($B66-I$6&gt;76, $B66-I$6=75, $B66-I$6=1, $B66-I$6&lt;0),"",ROUND(($B66-I$6)*'점수 계산기'!$C$21+I$6*'점수 계산기'!$C$23+'점수 계산기'!$C$25,0))</f>
        <v>89</v>
      </c>
      <c r="J66" s="274">
        <f>IF(OR($B66-J$6&gt;76, $B66-J$6=75, $B66-J$6=1, $B66-J$6&lt;0),"",ROUND(($B66-J$6)*'점수 계산기'!$C$21+J$6*'점수 계산기'!$C$23+'점수 계산기'!$C$25,0))</f>
        <v>90</v>
      </c>
      <c r="K66" s="274">
        <f>IF(OR($B66-K$6&gt;76, $B66-K$6=75, $B66-K$6=1, $B66-K$6&lt;0),"",ROUND(($B66-K$6)*'점수 계산기'!$C$21+K$6*'점수 계산기'!$C$23+'점수 계산기'!$C$25,0))</f>
        <v>90</v>
      </c>
      <c r="L66" s="274">
        <f>IF(OR($B66-L$6&gt;76, $B66-L$6=75, $B66-L$6=1, $B66-L$6&lt;0),"",ROUND(($B66-L$6)*'점수 계산기'!$C$21+L$6*'점수 계산기'!$C$23+'점수 계산기'!$C$25,0))</f>
        <v>90</v>
      </c>
      <c r="M66" s="274">
        <f>IF(OR($B66-M$6&gt;76, $B66-M$6=75, $B66-M$6=1, $B66-M$6&lt;0),"",ROUND(($B66-M$6)*'점수 계산기'!$C$21+M$6*'점수 계산기'!$C$23+'점수 계산기'!$C$25,0))</f>
        <v>90</v>
      </c>
      <c r="N66" s="274">
        <f>IF(OR($B66-N$6&gt;76, $B66-N$6=75, $B66-N$6=1, $B66-N$6&lt;0),"",ROUND(($B66-N$6)*'점수 계산기'!$C$21+N$6*'점수 계산기'!$C$23+'점수 계산기'!$C$25,0))</f>
        <v>90</v>
      </c>
      <c r="O66" s="274">
        <f>IF(OR($B66-O$6&gt;76, $B66-O$6=75, $B66-O$6=1, $B66-O$6&lt;0),"",ROUND(($B66-O$6)*'점수 계산기'!$C$21+O$6*'점수 계산기'!$C$23+'점수 계산기'!$C$25,0))</f>
        <v>90</v>
      </c>
      <c r="P66" s="274">
        <f>IF(OR($B66-P$6&gt;76, $B66-P$6=75, $B66-P$6=1, $B66-P$6&lt;0),"",ROUND(($B66-P$6)*'점수 계산기'!$C$21+P$6*'점수 계산기'!$C$23+'점수 계산기'!$C$25,0))</f>
        <v>91</v>
      </c>
      <c r="Q66" s="274">
        <f>IF(OR($B66-Q$6&gt;76, $B66-Q$6=75, $B66-Q$6=1, $B66-Q$6&lt;0),"",ROUND(($B66-Q$6)*'점수 계산기'!$C$21+Q$6*'점수 계산기'!$C$23+'점수 계산기'!$C$25,0))</f>
        <v>91</v>
      </c>
      <c r="R66" s="274">
        <f>IF(OR($B66-R$6&gt;76, $B66-R$6=75, $B66-R$6=1, $B66-R$6&lt;0),"",ROUND(($B66-R$6)*'점수 계산기'!$C$21+R$6*'점수 계산기'!$C$23+'점수 계산기'!$C$25,0))</f>
        <v>91</v>
      </c>
      <c r="S66" s="274">
        <f>IF(OR($B66-S$6&gt;76, $B66-S$6=75, $B66-S$6=1, $B66-S$6&lt;0),"",ROUND(($B66-S$6)*'점수 계산기'!$C$21+S$6*'점수 계산기'!$C$23+'점수 계산기'!$C$25,0))</f>
        <v>91</v>
      </c>
      <c r="T66" s="274">
        <f>IF(OR($B66-T$6&gt;76, $B66-T$6=75, $B66-T$6=1, $B66-T$6&lt;0),"",ROUND(($B66-T$6)*'점수 계산기'!$C$21+T$6*'점수 계산기'!$C$23+'점수 계산기'!$C$25,0))</f>
        <v>91</v>
      </c>
      <c r="U66" s="274">
        <f>IF(OR($B66-U$6&gt;76, $B66-U$6=75, $B66-U$6=1, $B66-U$6&lt;0),"",ROUND(($B66-U$6)*'점수 계산기'!$C$21+U$6*'점수 계산기'!$C$23+'점수 계산기'!$C$25,0))</f>
        <v>91</v>
      </c>
      <c r="V66" s="274">
        <f>IF(OR($B66-V$6&gt;76, $B66-V$6=75, $B66-V$6=1, $B66-V$6&lt;0),"",ROUND(($B66-V$6)*'점수 계산기'!$C$21+V$6*'점수 계산기'!$C$23+'점수 계산기'!$C$25,0))</f>
        <v>92</v>
      </c>
      <c r="W66" s="274">
        <f>IF(OR($B66-W$6&gt;76, $B66-W$6=75, $B66-W$6=1, $B66-W$6&lt;0),"",ROUND(($B66-W$6)*'점수 계산기'!$C$21+W$6*'점수 계산기'!$C$23+'점수 계산기'!$C$25,0))</f>
        <v>92</v>
      </c>
      <c r="X66" s="274">
        <f>IF(OR($B66-X$6&gt;76, $B66-X$6=75, $B66-X$6=1, $B66-X$6&lt;0),"",ROUND(($B66-X$6)*'점수 계산기'!$C$21+X$6*'점수 계산기'!$C$23+'점수 계산기'!$C$25,0))</f>
        <v>92</v>
      </c>
      <c r="Y66" s="275">
        <f>IF(OR($B66-Y$6&gt;76, $B66-Y$6=75, $B66-Y$6=1, $B66-Y$6&lt;0),"",ROUND(($B66-Y$6)*'점수 계산기'!$C$21+Y$6*'점수 계산기'!$C$23+'점수 계산기'!$C$25,0))</f>
        <v>92</v>
      </c>
      <c r="Z66" s="208"/>
      <c r="AA66" s="208"/>
    </row>
    <row r="67" spans="1:27" s="216" customFormat="1" ht="21" customHeight="1" x14ac:dyDescent="0.45">
      <c r="A67" s="208"/>
      <c r="B67" s="263">
        <v>40</v>
      </c>
      <c r="C67" s="260">
        <f>IF(OR($B67-C$6&gt;76, $B67-C$6=75, $B67-C$6=1, $B67-C$6&lt;0),"",ROUND(($B67-C$6)*'점수 계산기'!$C$21+C$6*'점수 계산기'!$C$23+'점수 계산기'!$C$25,0))</f>
        <v>87</v>
      </c>
      <c r="D67" s="260">
        <f>IF(OR($B67-D$6&gt;76, $B67-D$6=75, $B67-D$6=1, $B67-D$6&lt;0),"",ROUND(($B67-D$6)*'점수 계산기'!$C$21+D$6*'점수 계산기'!$C$23+'점수 계산기'!$C$25,0))</f>
        <v>87</v>
      </c>
      <c r="E67" s="260">
        <f>IF(OR($B67-E$6&gt;76, $B67-E$6=75, $B67-E$6=1, $B67-E$6&lt;0),"",ROUND(($B67-E$6)*'점수 계산기'!$C$21+E$6*'점수 계산기'!$C$23+'점수 계산기'!$C$25,0))</f>
        <v>88</v>
      </c>
      <c r="F67" s="260">
        <f>IF(OR($B67-F$6&gt;76, $B67-F$6=75, $B67-F$6=1, $B67-F$6&lt;0),"",ROUND(($B67-F$6)*'점수 계산기'!$C$21+F$6*'점수 계산기'!$C$23+'점수 계산기'!$C$25,0))</f>
        <v>88</v>
      </c>
      <c r="G67" s="260">
        <f>IF(OR($B67-G$6&gt;76, $B67-G$6=75, $B67-G$6=1, $B67-G$6&lt;0),"",ROUND(($B67-G$6)*'점수 계산기'!$C$21+G$6*'점수 계산기'!$C$23+'점수 계산기'!$C$25,0))</f>
        <v>88</v>
      </c>
      <c r="H67" s="260">
        <f>IF(OR($B67-H$6&gt;76, $B67-H$6=75, $B67-H$6=1, $B67-H$6&lt;0),"",ROUND(($B67-H$6)*'점수 계산기'!$C$21+H$6*'점수 계산기'!$C$23+'점수 계산기'!$C$25,0))</f>
        <v>88</v>
      </c>
      <c r="I67" s="260">
        <f>IF(OR($B67-I$6&gt;76, $B67-I$6=75, $B67-I$6=1, $B67-I$6&lt;0),"",ROUND(($B67-I$6)*'점수 계산기'!$C$21+I$6*'점수 계산기'!$C$23+'점수 계산기'!$C$25,0))</f>
        <v>88</v>
      </c>
      <c r="J67" s="260">
        <f>IF(OR($B67-J$6&gt;76, $B67-J$6=75, $B67-J$6=1, $B67-J$6&lt;0),"",ROUND(($B67-J$6)*'점수 계산기'!$C$21+J$6*'점수 계산기'!$C$23+'점수 계산기'!$C$25,0))</f>
        <v>88</v>
      </c>
      <c r="K67" s="260">
        <f>IF(OR($B67-K$6&gt;76, $B67-K$6=75, $B67-K$6=1, $B67-K$6&lt;0),"",ROUND(($B67-K$6)*'점수 계산기'!$C$21+K$6*'점수 계산기'!$C$23+'점수 계산기'!$C$25,0))</f>
        <v>89</v>
      </c>
      <c r="L67" s="260">
        <f>IF(OR($B67-L$6&gt;76, $B67-L$6=75, $B67-L$6=1, $B67-L$6&lt;0),"",ROUND(($B67-L$6)*'점수 계산기'!$C$21+L$6*'점수 계산기'!$C$23+'점수 계산기'!$C$25,0))</f>
        <v>89</v>
      </c>
      <c r="M67" s="260">
        <f>IF(OR($B67-M$6&gt;76, $B67-M$6=75, $B67-M$6=1, $B67-M$6&lt;0),"",ROUND(($B67-M$6)*'점수 계산기'!$C$21+M$6*'점수 계산기'!$C$23+'점수 계산기'!$C$25,0))</f>
        <v>89</v>
      </c>
      <c r="N67" s="260">
        <f>IF(OR($B67-N$6&gt;76, $B67-N$6=75, $B67-N$6=1, $B67-N$6&lt;0),"",ROUND(($B67-N$6)*'점수 계산기'!$C$21+N$6*'점수 계산기'!$C$23+'점수 계산기'!$C$25,0))</f>
        <v>89</v>
      </c>
      <c r="O67" s="260">
        <f>IF(OR($B67-O$6&gt;76, $B67-O$6=75, $B67-O$6=1, $B67-O$6&lt;0),"",ROUND(($B67-O$6)*'점수 계산기'!$C$21+O$6*'점수 계산기'!$C$23+'점수 계산기'!$C$25,0))</f>
        <v>89</v>
      </c>
      <c r="P67" s="260">
        <f>IF(OR($B67-P$6&gt;76, $B67-P$6=75, $B67-P$6=1, $B67-P$6&lt;0),"",ROUND(($B67-P$6)*'점수 계산기'!$C$21+P$6*'점수 계산기'!$C$23+'점수 계산기'!$C$25,0))</f>
        <v>90</v>
      </c>
      <c r="Q67" s="260">
        <f>IF(OR($B67-Q$6&gt;76, $B67-Q$6=75, $B67-Q$6=1, $B67-Q$6&lt;0),"",ROUND(($B67-Q$6)*'점수 계산기'!$C$21+Q$6*'점수 계산기'!$C$23+'점수 계산기'!$C$25,0))</f>
        <v>90</v>
      </c>
      <c r="R67" s="260">
        <f>IF(OR($B67-R$6&gt;76, $B67-R$6=75, $B67-R$6=1, $B67-R$6&lt;0),"",ROUND(($B67-R$6)*'점수 계산기'!$C$21+R$6*'점수 계산기'!$C$23+'점수 계산기'!$C$25,0))</f>
        <v>90</v>
      </c>
      <c r="S67" s="260">
        <f>IF(OR($B67-S$6&gt;76, $B67-S$6=75, $B67-S$6=1, $B67-S$6&lt;0),"",ROUND(($B67-S$6)*'점수 계산기'!$C$21+S$6*'점수 계산기'!$C$23+'점수 계산기'!$C$25,0))</f>
        <v>90</v>
      </c>
      <c r="T67" s="260">
        <f>IF(OR($B67-T$6&gt;76, $B67-T$6=75, $B67-T$6=1, $B67-T$6&lt;0),"",ROUND(($B67-T$6)*'점수 계산기'!$C$21+T$6*'점수 계산기'!$C$23+'점수 계산기'!$C$25,0))</f>
        <v>90</v>
      </c>
      <c r="U67" s="260">
        <f>IF(OR($B67-U$6&gt;76, $B67-U$6=75, $B67-U$6=1, $B67-U$6&lt;0),"",ROUND(($B67-U$6)*'점수 계산기'!$C$21+U$6*'점수 계산기'!$C$23+'점수 계산기'!$C$25,0))</f>
        <v>90</v>
      </c>
      <c r="V67" s="260">
        <f>IF(OR($B67-V$6&gt;76, $B67-V$6=75, $B67-V$6=1, $B67-V$6&lt;0),"",ROUND(($B67-V$6)*'점수 계산기'!$C$21+V$6*'점수 계산기'!$C$23+'점수 계산기'!$C$25,0))</f>
        <v>91</v>
      </c>
      <c r="W67" s="260">
        <f>IF(OR($B67-W$6&gt;76, $B67-W$6=75, $B67-W$6=1, $B67-W$6&lt;0),"",ROUND(($B67-W$6)*'점수 계산기'!$C$21+W$6*'점수 계산기'!$C$23+'점수 계산기'!$C$25,0))</f>
        <v>91</v>
      </c>
      <c r="X67" s="260">
        <f>IF(OR($B67-X$6&gt;76, $B67-X$6=75, $B67-X$6=1, $B67-X$6&lt;0),"",ROUND(($B67-X$6)*'점수 계산기'!$C$21+X$6*'점수 계산기'!$C$23+'점수 계산기'!$C$25,0))</f>
        <v>91</v>
      </c>
      <c r="Y67" s="261">
        <f>IF(OR($B67-Y$6&gt;76, $B67-Y$6=75, $B67-Y$6=1, $B67-Y$6&lt;0),"",ROUND(($B67-Y$6)*'점수 계산기'!$C$21+Y$6*'점수 계산기'!$C$23+'점수 계산기'!$C$25,0))</f>
        <v>91</v>
      </c>
      <c r="Z67" s="208"/>
      <c r="AA67" s="208"/>
    </row>
    <row r="68" spans="1:27" s="216" customFormat="1" ht="21" customHeight="1" x14ac:dyDescent="0.45">
      <c r="A68" s="208"/>
      <c r="B68" s="263">
        <v>39</v>
      </c>
      <c r="C68" s="260">
        <f>IF(OR($B68-C$6&gt;76, $B68-C$6=75, $B68-C$6=1, $B68-C$6&lt;0),"",ROUND(($B68-C$6)*'점수 계산기'!$C$21+C$6*'점수 계산기'!$C$23+'점수 계산기'!$C$25,0))</f>
        <v>86</v>
      </c>
      <c r="D68" s="260">
        <f>IF(OR($B68-D$6&gt;76, $B68-D$6=75, $B68-D$6=1, $B68-D$6&lt;0),"",ROUND(($B68-D$6)*'점수 계산기'!$C$21+D$6*'점수 계산기'!$C$23+'점수 계산기'!$C$25,0))</f>
        <v>86</v>
      </c>
      <c r="E68" s="260">
        <f>IF(OR($B68-E$6&gt;76, $B68-E$6=75, $B68-E$6=1, $B68-E$6&lt;0),"",ROUND(($B68-E$6)*'점수 계산기'!$C$21+E$6*'점수 계산기'!$C$23+'점수 계산기'!$C$25,0))</f>
        <v>87</v>
      </c>
      <c r="F68" s="260">
        <f>IF(OR($B68-F$6&gt;76, $B68-F$6=75, $B68-F$6=1, $B68-F$6&lt;0),"",ROUND(($B68-F$6)*'점수 계산기'!$C$21+F$6*'점수 계산기'!$C$23+'점수 계산기'!$C$25,0))</f>
        <v>87</v>
      </c>
      <c r="G68" s="260">
        <f>IF(OR($B68-G$6&gt;76, $B68-G$6=75, $B68-G$6=1, $B68-G$6&lt;0),"",ROUND(($B68-G$6)*'점수 계산기'!$C$21+G$6*'점수 계산기'!$C$23+'점수 계산기'!$C$25,0))</f>
        <v>87</v>
      </c>
      <c r="H68" s="260">
        <f>IF(OR($B68-H$6&gt;76, $B68-H$6=75, $B68-H$6=1, $B68-H$6&lt;0),"",ROUND(($B68-H$6)*'점수 계산기'!$C$21+H$6*'점수 계산기'!$C$23+'점수 계산기'!$C$25,0))</f>
        <v>87</v>
      </c>
      <c r="I68" s="260">
        <f>IF(OR($B68-I$6&gt;76, $B68-I$6=75, $B68-I$6=1, $B68-I$6&lt;0),"",ROUND(($B68-I$6)*'점수 계산기'!$C$21+I$6*'점수 계산기'!$C$23+'점수 계산기'!$C$25,0))</f>
        <v>87</v>
      </c>
      <c r="J68" s="260">
        <f>IF(OR($B68-J$6&gt;76, $B68-J$6=75, $B68-J$6=1, $B68-J$6&lt;0),"",ROUND(($B68-J$6)*'점수 계산기'!$C$21+J$6*'점수 계산기'!$C$23+'점수 계산기'!$C$25,0))</f>
        <v>87</v>
      </c>
      <c r="K68" s="260">
        <f>IF(OR($B68-K$6&gt;76, $B68-K$6=75, $B68-K$6=1, $B68-K$6&lt;0),"",ROUND(($B68-K$6)*'점수 계산기'!$C$21+K$6*'점수 계산기'!$C$23+'점수 계산기'!$C$25,0))</f>
        <v>88</v>
      </c>
      <c r="L68" s="260">
        <f>IF(OR($B68-L$6&gt;76, $B68-L$6=75, $B68-L$6=1, $B68-L$6&lt;0),"",ROUND(($B68-L$6)*'점수 계산기'!$C$21+L$6*'점수 계산기'!$C$23+'점수 계산기'!$C$25,0))</f>
        <v>88</v>
      </c>
      <c r="M68" s="260">
        <f>IF(OR($B68-M$6&gt;76, $B68-M$6=75, $B68-M$6=1, $B68-M$6&lt;0),"",ROUND(($B68-M$6)*'점수 계산기'!$C$21+M$6*'점수 계산기'!$C$23+'점수 계산기'!$C$25,0))</f>
        <v>88</v>
      </c>
      <c r="N68" s="260">
        <f>IF(OR($B68-N$6&gt;76, $B68-N$6=75, $B68-N$6=1, $B68-N$6&lt;0),"",ROUND(($B68-N$6)*'점수 계산기'!$C$21+N$6*'점수 계산기'!$C$23+'점수 계산기'!$C$25,0))</f>
        <v>88</v>
      </c>
      <c r="O68" s="260">
        <f>IF(OR($B68-O$6&gt;76, $B68-O$6=75, $B68-O$6=1, $B68-O$6&lt;0),"",ROUND(($B68-O$6)*'점수 계산기'!$C$21+O$6*'점수 계산기'!$C$23+'점수 계산기'!$C$25,0))</f>
        <v>88</v>
      </c>
      <c r="P68" s="260">
        <f>IF(OR($B68-P$6&gt;76, $B68-P$6=75, $B68-P$6=1, $B68-P$6&lt;0),"",ROUND(($B68-P$6)*'점수 계산기'!$C$21+P$6*'점수 계산기'!$C$23+'점수 계산기'!$C$25,0))</f>
        <v>89</v>
      </c>
      <c r="Q68" s="260">
        <f>IF(OR($B68-Q$6&gt;76, $B68-Q$6=75, $B68-Q$6=1, $B68-Q$6&lt;0),"",ROUND(($B68-Q$6)*'점수 계산기'!$C$21+Q$6*'점수 계산기'!$C$23+'점수 계산기'!$C$25,0))</f>
        <v>89</v>
      </c>
      <c r="R68" s="260">
        <f>IF(OR($B68-R$6&gt;76, $B68-R$6=75, $B68-R$6=1, $B68-R$6&lt;0),"",ROUND(($B68-R$6)*'점수 계산기'!$C$21+R$6*'점수 계산기'!$C$23+'점수 계산기'!$C$25,0))</f>
        <v>89</v>
      </c>
      <c r="S68" s="260">
        <f>IF(OR($B68-S$6&gt;76, $B68-S$6=75, $B68-S$6=1, $B68-S$6&lt;0),"",ROUND(($B68-S$6)*'점수 계산기'!$C$21+S$6*'점수 계산기'!$C$23+'점수 계산기'!$C$25,0))</f>
        <v>89</v>
      </c>
      <c r="T68" s="260">
        <f>IF(OR($B68-T$6&gt;76, $B68-T$6=75, $B68-T$6=1, $B68-T$6&lt;0),"",ROUND(($B68-T$6)*'점수 계산기'!$C$21+T$6*'점수 계산기'!$C$23+'점수 계산기'!$C$25,0))</f>
        <v>89</v>
      </c>
      <c r="U68" s="260">
        <f>IF(OR($B68-U$6&gt;76, $B68-U$6=75, $B68-U$6=1, $B68-U$6&lt;0),"",ROUND(($B68-U$6)*'점수 계산기'!$C$21+U$6*'점수 계산기'!$C$23+'점수 계산기'!$C$25,0))</f>
        <v>89</v>
      </c>
      <c r="V68" s="260">
        <f>IF(OR($B68-V$6&gt;76, $B68-V$6=75, $B68-V$6=1, $B68-V$6&lt;0),"",ROUND(($B68-V$6)*'점수 계산기'!$C$21+V$6*'점수 계산기'!$C$23+'점수 계산기'!$C$25,0))</f>
        <v>90</v>
      </c>
      <c r="W68" s="260">
        <f>IF(OR($B68-W$6&gt;76, $B68-W$6=75, $B68-W$6=1, $B68-W$6&lt;0),"",ROUND(($B68-W$6)*'점수 계산기'!$C$21+W$6*'점수 계산기'!$C$23+'점수 계산기'!$C$25,0))</f>
        <v>90</v>
      </c>
      <c r="X68" s="260">
        <f>IF(OR($B68-X$6&gt;76, $B68-X$6=75, $B68-X$6=1, $B68-X$6&lt;0),"",ROUND(($B68-X$6)*'점수 계산기'!$C$21+X$6*'점수 계산기'!$C$23+'점수 계산기'!$C$25,0))</f>
        <v>90</v>
      </c>
      <c r="Y68" s="261">
        <f>IF(OR($B68-Y$6&gt;76, $B68-Y$6=75, $B68-Y$6=1, $B68-Y$6&lt;0),"",ROUND(($B68-Y$6)*'점수 계산기'!$C$21+Y$6*'점수 계산기'!$C$23+'점수 계산기'!$C$25,0))</f>
        <v>90</v>
      </c>
      <c r="Z68" s="208"/>
      <c r="AA68" s="208"/>
    </row>
    <row r="69" spans="1:27" s="216" customFormat="1" ht="21" customHeight="1" x14ac:dyDescent="0.45">
      <c r="A69" s="208"/>
      <c r="B69" s="263">
        <v>38</v>
      </c>
      <c r="C69" s="260">
        <f>IF(OR($B69-C$6&gt;76, $B69-C$6=75, $B69-C$6=1, $B69-C$6&lt;0),"",ROUND(($B69-C$6)*'점수 계산기'!$C$21+C$6*'점수 계산기'!$C$23+'점수 계산기'!$C$25,0))</f>
        <v>85</v>
      </c>
      <c r="D69" s="260">
        <f>IF(OR($B69-D$6&gt;76, $B69-D$6=75, $B69-D$6=1, $B69-D$6&lt;0),"",ROUND(($B69-D$6)*'점수 계산기'!$C$21+D$6*'점수 계산기'!$C$23+'점수 계산기'!$C$25,0))</f>
        <v>85</v>
      </c>
      <c r="E69" s="260">
        <f>IF(OR($B69-E$6&gt;76, $B69-E$6=75, $B69-E$6=1, $B69-E$6&lt;0),"",ROUND(($B69-E$6)*'점수 계산기'!$C$21+E$6*'점수 계산기'!$C$23+'점수 계산기'!$C$25,0))</f>
        <v>86</v>
      </c>
      <c r="F69" s="260">
        <f>IF(OR($B69-F$6&gt;76, $B69-F$6=75, $B69-F$6=1, $B69-F$6&lt;0),"",ROUND(($B69-F$6)*'점수 계산기'!$C$21+F$6*'점수 계산기'!$C$23+'점수 계산기'!$C$25,0))</f>
        <v>86</v>
      </c>
      <c r="G69" s="260">
        <f>IF(OR($B69-G$6&gt;76, $B69-G$6=75, $B69-G$6=1, $B69-G$6&lt;0),"",ROUND(($B69-G$6)*'점수 계산기'!$C$21+G$6*'점수 계산기'!$C$23+'점수 계산기'!$C$25,0))</f>
        <v>86</v>
      </c>
      <c r="H69" s="260">
        <f>IF(OR($B69-H$6&gt;76, $B69-H$6=75, $B69-H$6=1, $B69-H$6&lt;0),"",ROUND(($B69-H$6)*'점수 계산기'!$C$21+H$6*'점수 계산기'!$C$23+'점수 계산기'!$C$25,0))</f>
        <v>86</v>
      </c>
      <c r="I69" s="260">
        <f>IF(OR($B69-I$6&gt;76, $B69-I$6=75, $B69-I$6=1, $B69-I$6&lt;0),"",ROUND(($B69-I$6)*'점수 계산기'!$C$21+I$6*'점수 계산기'!$C$23+'점수 계산기'!$C$25,0))</f>
        <v>86</v>
      </c>
      <c r="J69" s="260">
        <f>IF(OR($B69-J$6&gt;76, $B69-J$6=75, $B69-J$6=1, $B69-J$6&lt;0),"",ROUND(($B69-J$6)*'점수 계산기'!$C$21+J$6*'점수 계산기'!$C$23+'점수 계산기'!$C$25,0))</f>
        <v>86</v>
      </c>
      <c r="K69" s="260">
        <f>IF(OR($B69-K$6&gt;76, $B69-K$6=75, $B69-K$6=1, $B69-K$6&lt;0),"",ROUND(($B69-K$6)*'점수 계산기'!$C$21+K$6*'점수 계산기'!$C$23+'점수 계산기'!$C$25,0))</f>
        <v>87</v>
      </c>
      <c r="L69" s="260">
        <f>IF(OR($B69-L$6&gt;76, $B69-L$6=75, $B69-L$6=1, $B69-L$6&lt;0),"",ROUND(($B69-L$6)*'점수 계산기'!$C$21+L$6*'점수 계산기'!$C$23+'점수 계산기'!$C$25,0))</f>
        <v>87</v>
      </c>
      <c r="M69" s="260">
        <f>IF(OR($B69-M$6&gt;76, $B69-M$6=75, $B69-M$6=1, $B69-M$6&lt;0),"",ROUND(($B69-M$6)*'점수 계산기'!$C$21+M$6*'점수 계산기'!$C$23+'점수 계산기'!$C$25,0))</f>
        <v>87</v>
      </c>
      <c r="N69" s="260">
        <f>IF(OR($B69-N$6&gt;76, $B69-N$6=75, $B69-N$6=1, $B69-N$6&lt;0),"",ROUND(($B69-N$6)*'점수 계산기'!$C$21+N$6*'점수 계산기'!$C$23+'점수 계산기'!$C$25,0))</f>
        <v>87</v>
      </c>
      <c r="O69" s="260">
        <f>IF(OR($B69-O$6&gt;76, $B69-O$6=75, $B69-O$6=1, $B69-O$6&lt;0),"",ROUND(($B69-O$6)*'점수 계산기'!$C$21+O$6*'점수 계산기'!$C$23+'점수 계산기'!$C$25,0))</f>
        <v>87</v>
      </c>
      <c r="P69" s="260">
        <f>IF(OR($B69-P$6&gt;76, $B69-P$6=75, $B69-P$6=1, $B69-P$6&lt;0),"",ROUND(($B69-P$6)*'점수 계산기'!$C$21+P$6*'점수 계산기'!$C$23+'점수 계산기'!$C$25,0))</f>
        <v>87</v>
      </c>
      <c r="Q69" s="260">
        <f>IF(OR($B69-Q$6&gt;76, $B69-Q$6=75, $B69-Q$6=1, $B69-Q$6&lt;0),"",ROUND(($B69-Q$6)*'점수 계산기'!$C$21+Q$6*'점수 계산기'!$C$23+'점수 계산기'!$C$25,0))</f>
        <v>88</v>
      </c>
      <c r="R69" s="260">
        <f>IF(OR($B69-R$6&gt;76, $B69-R$6=75, $B69-R$6=1, $B69-R$6&lt;0),"",ROUND(($B69-R$6)*'점수 계산기'!$C$21+R$6*'점수 계산기'!$C$23+'점수 계산기'!$C$25,0))</f>
        <v>88</v>
      </c>
      <c r="S69" s="260">
        <f>IF(OR($B69-S$6&gt;76, $B69-S$6=75, $B69-S$6=1, $B69-S$6&lt;0),"",ROUND(($B69-S$6)*'점수 계산기'!$C$21+S$6*'점수 계산기'!$C$23+'점수 계산기'!$C$25,0))</f>
        <v>88</v>
      </c>
      <c r="T69" s="260">
        <f>IF(OR($B69-T$6&gt;76, $B69-T$6=75, $B69-T$6=1, $B69-T$6&lt;0),"",ROUND(($B69-T$6)*'점수 계산기'!$C$21+T$6*'점수 계산기'!$C$23+'점수 계산기'!$C$25,0))</f>
        <v>88</v>
      </c>
      <c r="U69" s="260">
        <f>IF(OR($B69-U$6&gt;76, $B69-U$6=75, $B69-U$6=1, $B69-U$6&lt;0),"",ROUND(($B69-U$6)*'점수 계산기'!$C$21+U$6*'점수 계산기'!$C$23+'점수 계산기'!$C$25,0))</f>
        <v>88</v>
      </c>
      <c r="V69" s="260">
        <f>IF(OR($B69-V$6&gt;76, $B69-V$6=75, $B69-V$6=1, $B69-V$6&lt;0),"",ROUND(($B69-V$6)*'점수 계산기'!$C$21+V$6*'점수 계산기'!$C$23+'점수 계산기'!$C$25,0))</f>
        <v>89</v>
      </c>
      <c r="W69" s="260">
        <f>IF(OR($B69-W$6&gt;76, $B69-W$6=75, $B69-W$6=1, $B69-W$6&lt;0),"",ROUND(($B69-W$6)*'점수 계산기'!$C$21+W$6*'점수 계산기'!$C$23+'점수 계산기'!$C$25,0))</f>
        <v>89</v>
      </c>
      <c r="X69" s="260">
        <f>IF(OR($B69-X$6&gt;76, $B69-X$6=75, $B69-X$6=1, $B69-X$6&lt;0),"",ROUND(($B69-X$6)*'점수 계산기'!$C$21+X$6*'점수 계산기'!$C$23+'점수 계산기'!$C$25,0))</f>
        <v>89</v>
      </c>
      <c r="Y69" s="261">
        <f>IF(OR($B69-Y$6&gt;76, $B69-Y$6=75, $B69-Y$6=1, $B69-Y$6&lt;0),"",ROUND(($B69-Y$6)*'점수 계산기'!$C$21+Y$6*'점수 계산기'!$C$23+'점수 계산기'!$C$25,0))</f>
        <v>89</v>
      </c>
      <c r="Z69" s="208"/>
      <c r="AA69" s="208"/>
    </row>
    <row r="70" spans="1:27" s="216" customFormat="1" ht="21" customHeight="1" x14ac:dyDescent="0.45">
      <c r="A70" s="208"/>
      <c r="B70" s="263">
        <v>37</v>
      </c>
      <c r="C70" s="260">
        <f>IF(OR($B70-C$6&gt;76, $B70-C$6=75, $B70-C$6=1, $B70-C$6&lt;0),"",ROUND(($B70-C$6)*'점수 계산기'!$C$21+C$6*'점수 계산기'!$C$23+'점수 계산기'!$C$25,0))</f>
        <v>84</v>
      </c>
      <c r="D70" s="260">
        <f>IF(OR($B70-D$6&gt;76, $B70-D$6=75, $B70-D$6=1, $B70-D$6&lt;0),"",ROUND(($B70-D$6)*'점수 계산기'!$C$21+D$6*'점수 계산기'!$C$23+'점수 계산기'!$C$25,0))</f>
        <v>84</v>
      </c>
      <c r="E70" s="260">
        <f>IF(OR($B70-E$6&gt;76, $B70-E$6=75, $B70-E$6=1, $B70-E$6&lt;0),"",ROUND(($B70-E$6)*'점수 계산기'!$C$21+E$6*'점수 계산기'!$C$23+'점수 계산기'!$C$25,0))</f>
        <v>84</v>
      </c>
      <c r="F70" s="260">
        <f>IF(OR($B70-F$6&gt;76, $B70-F$6=75, $B70-F$6=1, $B70-F$6&lt;0),"",ROUND(($B70-F$6)*'점수 계산기'!$C$21+F$6*'점수 계산기'!$C$23+'점수 계산기'!$C$25,0))</f>
        <v>85</v>
      </c>
      <c r="G70" s="260">
        <f>IF(OR($B70-G$6&gt;76, $B70-G$6=75, $B70-G$6=1, $B70-G$6&lt;0),"",ROUND(($B70-G$6)*'점수 계산기'!$C$21+G$6*'점수 계산기'!$C$23+'점수 계산기'!$C$25,0))</f>
        <v>85</v>
      </c>
      <c r="H70" s="260">
        <f>IF(OR($B70-H$6&gt;76, $B70-H$6=75, $B70-H$6=1, $B70-H$6&lt;0),"",ROUND(($B70-H$6)*'점수 계산기'!$C$21+H$6*'점수 계산기'!$C$23+'점수 계산기'!$C$25,0))</f>
        <v>85</v>
      </c>
      <c r="I70" s="260">
        <f>IF(OR($B70-I$6&gt;76, $B70-I$6=75, $B70-I$6=1, $B70-I$6&lt;0),"",ROUND(($B70-I$6)*'점수 계산기'!$C$21+I$6*'점수 계산기'!$C$23+'점수 계산기'!$C$25,0))</f>
        <v>85</v>
      </c>
      <c r="J70" s="260">
        <f>IF(OR($B70-J$6&gt;76, $B70-J$6=75, $B70-J$6=1, $B70-J$6&lt;0),"",ROUND(($B70-J$6)*'점수 계산기'!$C$21+J$6*'점수 계산기'!$C$23+'점수 계산기'!$C$25,0))</f>
        <v>85</v>
      </c>
      <c r="K70" s="260">
        <f>IF(OR($B70-K$6&gt;76, $B70-K$6=75, $B70-K$6=1, $B70-K$6&lt;0),"",ROUND(($B70-K$6)*'점수 계산기'!$C$21+K$6*'점수 계산기'!$C$23+'점수 계산기'!$C$25,0))</f>
        <v>86</v>
      </c>
      <c r="L70" s="260">
        <f>IF(OR($B70-L$6&gt;76, $B70-L$6=75, $B70-L$6=1, $B70-L$6&lt;0),"",ROUND(($B70-L$6)*'점수 계산기'!$C$21+L$6*'점수 계산기'!$C$23+'점수 계산기'!$C$25,0))</f>
        <v>86</v>
      </c>
      <c r="M70" s="260">
        <f>IF(OR($B70-M$6&gt;76, $B70-M$6=75, $B70-M$6=1, $B70-M$6&lt;0),"",ROUND(($B70-M$6)*'점수 계산기'!$C$21+M$6*'점수 계산기'!$C$23+'점수 계산기'!$C$25,0))</f>
        <v>86</v>
      </c>
      <c r="N70" s="260">
        <f>IF(OR($B70-N$6&gt;76, $B70-N$6=75, $B70-N$6=1, $B70-N$6&lt;0),"",ROUND(($B70-N$6)*'점수 계산기'!$C$21+N$6*'점수 계산기'!$C$23+'점수 계산기'!$C$25,0))</f>
        <v>86</v>
      </c>
      <c r="O70" s="260">
        <f>IF(OR($B70-O$6&gt;76, $B70-O$6=75, $B70-O$6=1, $B70-O$6&lt;0),"",ROUND(($B70-O$6)*'점수 계산기'!$C$21+O$6*'점수 계산기'!$C$23+'점수 계산기'!$C$25,0))</f>
        <v>86</v>
      </c>
      <c r="P70" s="260">
        <f>IF(OR($B70-P$6&gt;76, $B70-P$6=75, $B70-P$6=1, $B70-P$6&lt;0),"",ROUND(($B70-P$6)*'점수 계산기'!$C$21+P$6*'점수 계산기'!$C$23+'점수 계산기'!$C$25,0))</f>
        <v>86</v>
      </c>
      <c r="Q70" s="260">
        <f>IF(OR($B70-Q$6&gt;76, $B70-Q$6=75, $B70-Q$6=1, $B70-Q$6&lt;0),"",ROUND(($B70-Q$6)*'점수 계산기'!$C$21+Q$6*'점수 계산기'!$C$23+'점수 계산기'!$C$25,0))</f>
        <v>87</v>
      </c>
      <c r="R70" s="260">
        <f>IF(OR($B70-R$6&gt;76, $B70-R$6=75, $B70-R$6=1, $B70-R$6&lt;0),"",ROUND(($B70-R$6)*'점수 계산기'!$C$21+R$6*'점수 계산기'!$C$23+'점수 계산기'!$C$25,0))</f>
        <v>87</v>
      </c>
      <c r="S70" s="260">
        <f>IF(OR($B70-S$6&gt;76, $B70-S$6=75, $B70-S$6=1, $B70-S$6&lt;0),"",ROUND(($B70-S$6)*'점수 계산기'!$C$21+S$6*'점수 계산기'!$C$23+'점수 계산기'!$C$25,0))</f>
        <v>87</v>
      </c>
      <c r="T70" s="260">
        <f>IF(OR($B70-T$6&gt;76, $B70-T$6=75, $B70-T$6=1, $B70-T$6&lt;0),"",ROUND(($B70-T$6)*'점수 계산기'!$C$21+T$6*'점수 계산기'!$C$23+'점수 계산기'!$C$25,0))</f>
        <v>87</v>
      </c>
      <c r="U70" s="260">
        <f>IF(OR($B70-U$6&gt;76, $B70-U$6=75, $B70-U$6=1, $B70-U$6&lt;0),"",ROUND(($B70-U$6)*'점수 계산기'!$C$21+U$6*'점수 계산기'!$C$23+'점수 계산기'!$C$25,0))</f>
        <v>87</v>
      </c>
      <c r="V70" s="260">
        <f>IF(OR($B70-V$6&gt;76, $B70-V$6=75, $B70-V$6=1, $B70-V$6&lt;0),"",ROUND(($B70-V$6)*'점수 계산기'!$C$21+V$6*'점수 계산기'!$C$23+'점수 계산기'!$C$25,0))</f>
        <v>88</v>
      </c>
      <c r="W70" s="260">
        <f>IF(OR($B70-W$6&gt;76, $B70-W$6=75, $B70-W$6=1, $B70-W$6&lt;0),"",ROUND(($B70-W$6)*'점수 계산기'!$C$21+W$6*'점수 계산기'!$C$23+'점수 계산기'!$C$25,0))</f>
        <v>88</v>
      </c>
      <c r="X70" s="260">
        <f>IF(OR($B70-X$6&gt;76, $B70-X$6=75, $B70-X$6=1, $B70-X$6&lt;0),"",ROUND(($B70-X$6)*'점수 계산기'!$C$21+X$6*'점수 계산기'!$C$23+'점수 계산기'!$C$25,0))</f>
        <v>88</v>
      </c>
      <c r="Y70" s="261">
        <f>IF(OR($B70-Y$6&gt;76, $B70-Y$6=75, $B70-Y$6=1, $B70-Y$6&lt;0),"",ROUND(($B70-Y$6)*'점수 계산기'!$C$21+Y$6*'점수 계산기'!$C$23+'점수 계산기'!$C$25,0))</f>
        <v>88</v>
      </c>
      <c r="Z70" s="208"/>
      <c r="AA70" s="208"/>
    </row>
    <row r="71" spans="1:27" s="216" customFormat="1" ht="21" customHeight="1" x14ac:dyDescent="0.45">
      <c r="A71" s="208"/>
      <c r="B71" s="264">
        <v>36</v>
      </c>
      <c r="C71" s="265">
        <f>IF(OR($B71-C$6&gt;76, $B71-C$6=75, $B71-C$6=1, $B71-C$6&lt;0),"",ROUND(($B71-C$6)*'점수 계산기'!$C$21+C$6*'점수 계산기'!$C$23+'점수 계산기'!$C$25,0))</f>
        <v>83</v>
      </c>
      <c r="D71" s="265">
        <f>IF(OR($B71-D$6&gt;76, $B71-D$6=75, $B71-D$6=1, $B71-D$6&lt;0),"",ROUND(($B71-D$6)*'점수 계산기'!$C$21+D$6*'점수 계산기'!$C$23+'점수 계산기'!$C$25,0))</f>
        <v>83</v>
      </c>
      <c r="E71" s="265">
        <f>IF(OR($B71-E$6&gt;76, $B71-E$6=75, $B71-E$6=1, $B71-E$6&lt;0),"",ROUND(($B71-E$6)*'점수 계산기'!$C$21+E$6*'점수 계산기'!$C$23+'점수 계산기'!$C$25,0))</f>
        <v>83</v>
      </c>
      <c r="F71" s="265">
        <f>IF(OR($B71-F$6&gt;76, $B71-F$6=75, $B71-F$6=1, $B71-F$6&lt;0),"",ROUND(($B71-F$6)*'점수 계산기'!$C$21+F$6*'점수 계산기'!$C$23+'점수 계산기'!$C$25,0))</f>
        <v>84</v>
      </c>
      <c r="G71" s="265">
        <f>IF(OR($B71-G$6&gt;76, $B71-G$6=75, $B71-G$6=1, $B71-G$6&lt;0),"",ROUND(($B71-G$6)*'점수 계산기'!$C$21+G$6*'점수 계산기'!$C$23+'점수 계산기'!$C$25,0))</f>
        <v>84</v>
      </c>
      <c r="H71" s="265">
        <f>IF(OR($B71-H$6&gt;76, $B71-H$6=75, $B71-H$6=1, $B71-H$6&lt;0),"",ROUND(($B71-H$6)*'점수 계산기'!$C$21+H$6*'점수 계산기'!$C$23+'점수 계산기'!$C$25,0))</f>
        <v>84</v>
      </c>
      <c r="I71" s="265">
        <f>IF(OR($B71-I$6&gt;76, $B71-I$6=75, $B71-I$6=1, $B71-I$6&lt;0),"",ROUND(($B71-I$6)*'점수 계산기'!$C$21+I$6*'점수 계산기'!$C$23+'점수 계산기'!$C$25,0))</f>
        <v>84</v>
      </c>
      <c r="J71" s="265">
        <f>IF(OR($B71-J$6&gt;76, $B71-J$6=75, $B71-J$6=1, $B71-J$6&lt;0),"",ROUND(($B71-J$6)*'점수 계산기'!$C$21+J$6*'점수 계산기'!$C$23+'점수 계산기'!$C$25,0))</f>
        <v>84</v>
      </c>
      <c r="K71" s="265">
        <f>IF(OR($B71-K$6&gt;76, $B71-K$6=75, $B71-K$6=1, $B71-K$6&lt;0),"",ROUND(($B71-K$6)*'점수 계산기'!$C$21+K$6*'점수 계산기'!$C$23+'점수 계산기'!$C$25,0))</f>
        <v>85</v>
      </c>
      <c r="L71" s="265">
        <f>IF(OR($B71-L$6&gt;76, $B71-L$6=75, $B71-L$6=1, $B71-L$6&lt;0),"",ROUND(($B71-L$6)*'점수 계산기'!$C$21+L$6*'점수 계산기'!$C$23+'점수 계산기'!$C$25,0))</f>
        <v>85</v>
      </c>
      <c r="M71" s="265">
        <f>IF(OR($B71-M$6&gt;76, $B71-M$6=75, $B71-M$6=1, $B71-M$6&lt;0),"",ROUND(($B71-M$6)*'점수 계산기'!$C$21+M$6*'점수 계산기'!$C$23+'점수 계산기'!$C$25,0))</f>
        <v>85</v>
      </c>
      <c r="N71" s="265">
        <f>IF(OR($B71-N$6&gt;76, $B71-N$6=75, $B71-N$6=1, $B71-N$6&lt;0),"",ROUND(($B71-N$6)*'점수 계산기'!$C$21+N$6*'점수 계산기'!$C$23+'점수 계산기'!$C$25,0))</f>
        <v>85</v>
      </c>
      <c r="O71" s="265">
        <f>IF(OR($B71-O$6&gt;76, $B71-O$6=75, $B71-O$6=1, $B71-O$6&lt;0),"",ROUND(($B71-O$6)*'점수 계산기'!$C$21+O$6*'점수 계산기'!$C$23+'점수 계산기'!$C$25,0))</f>
        <v>85</v>
      </c>
      <c r="P71" s="265">
        <f>IF(OR($B71-P$6&gt;76, $B71-P$6=75, $B71-P$6=1, $B71-P$6&lt;0),"",ROUND(($B71-P$6)*'점수 계산기'!$C$21+P$6*'점수 계산기'!$C$23+'점수 계산기'!$C$25,0))</f>
        <v>85</v>
      </c>
      <c r="Q71" s="265">
        <f>IF(OR($B71-Q$6&gt;76, $B71-Q$6=75, $B71-Q$6=1, $B71-Q$6&lt;0),"",ROUND(($B71-Q$6)*'점수 계산기'!$C$21+Q$6*'점수 계산기'!$C$23+'점수 계산기'!$C$25,0))</f>
        <v>86</v>
      </c>
      <c r="R71" s="265">
        <f>IF(OR($B71-R$6&gt;76, $B71-R$6=75, $B71-R$6=1, $B71-R$6&lt;0),"",ROUND(($B71-R$6)*'점수 계산기'!$C$21+R$6*'점수 계산기'!$C$23+'점수 계산기'!$C$25,0))</f>
        <v>86</v>
      </c>
      <c r="S71" s="265">
        <f>IF(OR($B71-S$6&gt;76, $B71-S$6=75, $B71-S$6=1, $B71-S$6&lt;0),"",ROUND(($B71-S$6)*'점수 계산기'!$C$21+S$6*'점수 계산기'!$C$23+'점수 계산기'!$C$25,0))</f>
        <v>86</v>
      </c>
      <c r="T71" s="265">
        <f>IF(OR($B71-T$6&gt;76, $B71-T$6=75, $B71-T$6=1, $B71-T$6&lt;0),"",ROUND(($B71-T$6)*'점수 계산기'!$C$21+T$6*'점수 계산기'!$C$23+'점수 계산기'!$C$25,0))</f>
        <v>86</v>
      </c>
      <c r="U71" s="265">
        <f>IF(OR($B71-U$6&gt;76, $B71-U$6=75, $B71-U$6=1, $B71-U$6&lt;0),"",ROUND(($B71-U$6)*'점수 계산기'!$C$21+U$6*'점수 계산기'!$C$23+'점수 계산기'!$C$25,0))</f>
        <v>86</v>
      </c>
      <c r="V71" s="265">
        <f>IF(OR($B71-V$6&gt;76, $B71-V$6=75, $B71-V$6=1, $B71-V$6&lt;0),"",ROUND(($B71-V$6)*'점수 계산기'!$C$21+V$6*'점수 계산기'!$C$23+'점수 계산기'!$C$25,0))</f>
        <v>86</v>
      </c>
      <c r="W71" s="265">
        <f>IF(OR($B71-W$6&gt;76, $B71-W$6=75, $B71-W$6=1, $B71-W$6&lt;0),"",ROUND(($B71-W$6)*'점수 계산기'!$C$21+W$6*'점수 계산기'!$C$23+'점수 계산기'!$C$25,0))</f>
        <v>87</v>
      </c>
      <c r="X71" s="265">
        <f>IF(OR($B71-X$6&gt;76, $B71-X$6=75, $B71-X$6=1, $B71-X$6&lt;0),"",ROUND(($B71-X$6)*'점수 계산기'!$C$21+X$6*'점수 계산기'!$C$23+'점수 계산기'!$C$25,0))</f>
        <v>87</v>
      </c>
      <c r="Y71" s="266">
        <f>IF(OR($B71-Y$6&gt;76, $B71-Y$6=75, $B71-Y$6=1, $B71-Y$6&lt;0),"",ROUND(($B71-Y$6)*'점수 계산기'!$C$21+Y$6*'점수 계산기'!$C$23+'점수 계산기'!$C$25,0))</f>
        <v>87</v>
      </c>
      <c r="Z71" s="208"/>
      <c r="AA71" s="208"/>
    </row>
    <row r="72" spans="1:27" s="216" customFormat="1" ht="21" customHeight="1" x14ac:dyDescent="0.45">
      <c r="A72" s="208"/>
      <c r="B72" s="264">
        <v>35</v>
      </c>
      <c r="C72" s="265">
        <f>IF(OR($B72-C$6&gt;76, $B72-C$6=75, $B72-C$6=1, $B72-C$6&lt;0),"",ROUND(($B72-C$6)*'점수 계산기'!$C$21+C$6*'점수 계산기'!$C$23+'점수 계산기'!$C$25,0))</f>
        <v>82</v>
      </c>
      <c r="D72" s="265">
        <f>IF(OR($B72-D$6&gt;76, $B72-D$6=75, $B72-D$6=1, $B72-D$6&lt;0),"",ROUND(($B72-D$6)*'점수 계산기'!$C$21+D$6*'점수 계산기'!$C$23+'점수 계산기'!$C$25,0))</f>
        <v>82</v>
      </c>
      <c r="E72" s="265">
        <f>IF(OR($B72-E$6&gt;76, $B72-E$6=75, $B72-E$6=1, $B72-E$6&lt;0),"",ROUND(($B72-E$6)*'점수 계산기'!$C$21+E$6*'점수 계산기'!$C$23+'점수 계산기'!$C$25,0))</f>
        <v>82</v>
      </c>
      <c r="F72" s="265">
        <f>IF(OR($B72-F$6&gt;76, $B72-F$6=75, $B72-F$6=1, $B72-F$6&lt;0),"",ROUND(($B72-F$6)*'점수 계산기'!$C$21+F$6*'점수 계산기'!$C$23+'점수 계산기'!$C$25,0))</f>
        <v>83</v>
      </c>
      <c r="G72" s="265">
        <f>IF(OR($B72-G$6&gt;76, $B72-G$6=75, $B72-G$6=1, $B72-G$6&lt;0),"",ROUND(($B72-G$6)*'점수 계산기'!$C$21+G$6*'점수 계산기'!$C$23+'점수 계산기'!$C$25,0))</f>
        <v>83</v>
      </c>
      <c r="H72" s="265">
        <f>IF(OR($B72-H$6&gt;76, $B72-H$6=75, $B72-H$6=1, $B72-H$6&lt;0),"",ROUND(($B72-H$6)*'점수 계산기'!$C$21+H$6*'점수 계산기'!$C$23+'점수 계산기'!$C$25,0))</f>
        <v>83</v>
      </c>
      <c r="I72" s="265">
        <f>IF(OR($B72-I$6&gt;76, $B72-I$6=75, $B72-I$6=1, $B72-I$6&lt;0),"",ROUND(($B72-I$6)*'점수 계산기'!$C$21+I$6*'점수 계산기'!$C$23+'점수 계산기'!$C$25,0))</f>
        <v>83</v>
      </c>
      <c r="J72" s="265">
        <f>IF(OR($B72-J$6&gt;76, $B72-J$6=75, $B72-J$6=1, $B72-J$6&lt;0),"",ROUND(($B72-J$6)*'점수 계산기'!$C$21+J$6*'점수 계산기'!$C$23+'점수 계산기'!$C$25,0))</f>
        <v>83</v>
      </c>
      <c r="K72" s="265">
        <f>IF(OR($B72-K$6&gt;76, $B72-K$6=75, $B72-K$6=1, $B72-K$6&lt;0),"",ROUND(($B72-K$6)*'점수 계산기'!$C$21+K$6*'점수 계산기'!$C$23+'점수 계산기'!$C$25,0))</f>
        <v>83</v>
      </c>
      <c r="L72" s="265">
        <f>IF(OR($B72-L$6&gt;76, $B72-L$6=75, $B72-L$6=1, $B72-L$6&lt;0),"",ROUND(($B72-L$6)*'점수 계산기'!$C$21+L$6*'점수 계산기'!$C$23+'점수 계산기'!$C$25,0))</f>
        <v>84</v>
      </c>
      <c r="M72" s="265">
        <f>IF(OR($B72-M$6&gt;76, $B72-M$6=75, $B72-M$6=1, $B72-M$6&lt;0),"",ROUND(($B72-M$6)*'점수 계산기'!$C$21+M$6*'점수 계산기'!$C$23+'점수 계산기'!$C$25,0))</f>
        <v>84</v>
      </c>
      <c r="N72" s="265">
        <f>IF(OR($B72-N$6&gt;76, $B72-N$6=75, $B72-N$6=1, $B72-N$6&lt;0),"",ROUND(($B72-N$6)*'점수 계산기'!$C$21+N$6*'점수 계산기'!$C$23+'점수 계산기'!$C$25,0))</f>
        <v>84</v>
      </c>
      <c r="O72" s="265">
        <f>IF(OR($B72-O$6&gt;76, $B72-O$6=75, $B72-O$6=1, $B72-O$6&lt;0),"",ROUND(($B72-O$6)*'점수 계산기'!$C$21+O$6*'점수 계산기'!$C$23+'점수 계산기'!$C$25,0))</f>
        <v>84</v>
      </c>
      <c r="P72" s="265">
        <f>IF(OR($B72-P$6&gt;76, $B72-P$6=75, $B72-P$6=1, $B72-P$6&lt;0),"",ROUND(($B72-P$6)*'점수 계산기'!$C$21+P$6*'점수 계산기'!$C$23+'점수 계산기'!$C$25,0))</f>
        <v>84</v>
      </c>
      <c r="Q72" s="265">
        <f>IF(OR($B72-Q$6&gt;76, $B72-Q$6=75, $B72-Q$6=1, $B72-Q$6&lt;0),"",ROUND(($B72-Q$6)*'점수 계산기'!$C$21+Q$6*'점수 계산기'!$C$23+'점수 계산기'!$C$25,0))</f>
        <v>85</v>
      </c>
      <c r="R72" s="265">
        <f>IF(OR($B72-R$6&gt;76, $B72-R$6=75, $B72-R$6=1, $B72-R$6&lt;0),"",ROUND(($B72-R$6)*'점수 계산기'!$C$21+R$6*'점수 계산기'!$C$23+'점수 계산기'!$C$25,0))</f>
        <v>85</v>
      </c>
      <c r="S72" s="265">
        <f>IF(OR($B72-S$6&gt;76, $B72-S$6=75, $B72-S$6=1, $B72-S$6&lt;0),"",ROUND(($B72-S$6)*'점수 계산기'!$C$21+S$6*'점수 계산기'!$C$23+'점수 계산기'!$C$25,0))</f>
        <v>85</v>
      </c>
      <c r="T72" s="265">
        <f>IF(OR($B72-T$6&gt;76, $B72-T$6=75, $B72-T$6=1, $B72-T$6&lt;0),"",ROUND(($B72-T$6)*'점수 계산기'!$C$21+T$6*'점수 계산기'!$C$23+'점수 계산기'!$C$25,0))</f>
        <v>85</v>
      </c>
      <c r="U72" s="265">
        <f>IF(OR($B72-U$6&gt;76, $B72-U$6=75, $B72-U$6=1, $B72-U$6&lt;0),"",ROUND(($B72-U$6)*'점수 계산기'!$C$21+U$6*'점수 계산기'!$C$23+'점수 계산기'!$C$25,0))</f>
        <v>85</v>
      </c>
      <c r="V72" s="265">
        <f>IF(OR($B72-V$6&gt;76, $B72-V$6=75, $B72-V$6=1, $B72-V$6&lt;0),"",ROUND(($B72-V$6)*'점수 계산기'!$C$21+V$6*'점수 계산기'!$C$23+'점수 계산기'!$C$25,0))</f>
        <v>85</v>
      </c>
      <c r="W72" s="265">
        <f>IF(OR($B72-W$6&gt;76, $B72-W$6=75, $B72-W$6=1, $B72-W$6&lt;0),"",ROUND(($B72-W$6)*'점수 계산기'!$C$21+W$6*'점수 계산기'!$C$23+'점수 계산기'!$C$25,0))</f>
        <v>86</v>
      </c>
      <c r="X72" s="265">
        <f>IF(OR($B72-X$6&gt;76, $B72-X$6=75, $B72-X$6=1, $B72-X$6&lt;0),"",ROUND(($B72-X$6)*'점수 계산기'!$C$21+X$6*'점수 계산기'!$C$23+'점수 계산기'!$C$25,0))</f>
        <v>86</v>
      </c>
      <c r="Y72" s="266">
        <f>IF(OR($B72-Y$6&gt;76, $B72-Y$6=75, $B72-Y$6=1, $B72-Y$6&lt;0),"",ROUND(($B72-Y$6)*'점수 계산기'!$C$21+Y$6*'점수 계산기'!$C$23+'점수 계산기'!$C$25,0))</f>
        <v>86</v>
      </c>
      <c r="Z72" s="208"/>
      <c r="AA72" s="208"/>
    </row>
    <row r="73" spans="1:27" s="216" customFormat="1" ht="21" customHeight="1" x14ac:dyDescent="0.45">
      <c r="A73" s="208"/>
      <c r="B73" s="264">
        <v>34</v>
      </c>
      <c r="C73" s="265">
        <f>IF(OR($B73-C$6&gt;76, $B73-C$6=75, $B73-C$6=1, $B73-C$6&lt;0),"",ROUND(($B73-C$6)*'점수 계산기'!$C$21+C$6*'점수 계산기'!$C$23+'점수 계산기'!$C$25,0))</f>
        <v>81</v>
      </c>
      <c r="D73" s="265">
        <f>IF(OR($B73-D$6&gt;76, $B73-D$6=75, $B73-D$6=1, $B73-D$6&lt;0),"",ROUND(($B73-D$6)*'점수 계산기'!$C$21+D$6*'점수 계산기'!$C$23+'점수 계산기'!$C$25,0))</f>
        <v>81</v>
      </c>
      <c r="E73" s="265">
        <f>IF(OR($B73-E$6&gt;76, $B73-E$6=75, $B73-E$6=1, $B73-E$6&lt;0),"",ROUND(($B73-E$6)*'점수 계산기'!$C$21+E$6*'점수 계산기'!$C$23+'점수 계산기'!$C$25,0))</f>
        <v>81</v>
      </c>
      <c r="F73" s="265">
        <f>IF(OR($B73-F$6&gt;76, $B73-F$6=75, $B73-F$6=1, $B73-F$6&lt;0),"",ROUND(($B73-F$6)*'점수 계산기'!$C$21+F$6*'점수 계산기'!$C$23+'점수 계산기'!$C$25,0))</f>
        <v>82</v>
      </c>
      <c r="G73" s="265">
        <f>IF(OR($B73-G$6&gt;76, $B73-G$6=75, $B73-G$6=1, $B73-G$6&lt;0),"",ROUND(($B73-G$6)*'점수 계산기'!$C$21+G$6*'점수 계산기'!$C$23+'점수 계산기'!$C$25,0))</f>
        <v>82</v>
      </c>
      <c r="H73" s="265">
        <f>IF(OR($B73-H$6&gt;76, $B73-H$6=75, $B73-H$6=1, $B73-H$6&lt;0),"",ROUND(($B73-H$6)*'점수 계산기'!$C$21+H$6*'점수 계산기'!$C$23+'점수 계산기'!$C$25,0))</f>
        <v>82</v>
      </c>
      <c r="I73" s="265">
        <f>IF(OR($B73-I$6&gt;76, $B73-I$6=75, $B73-I$6=1, $B73-I$6&lt;0),"",ROUND(($B73-I$6)*'점수 계산기'!$C$21+I$6*'점수 계산기'!$C$23+'점수 계산기'!$C$25,0))</f>
        <v>82</v>
      </c>
      <c r="J73" s="265">
        <f>IF(OR($B73-J$6&gt;76, $B73-J$6=75, $B73-J$6=1, $B73-J$6&lt;0),"",ROUND(($B73-J$6)*'점수 계산기'!$C$21+J$6*'점수 계산기'!$C$23+'점수 계산기'!$C$25,0))</f>
        <v>82</v>
      </c>
      <c r="K73" s="265">
        <f>IF(OR($B73-K$6&gt;76, $B73-K$6=75, $B73-K$6=1, $B73-K$6&lt;0),"",ROUND(($B73-K$6)*'점수 계산기'!$C$21+K$6*'점수 계산기'!$C$23+'점수 계산기'!$C$25,0))</f>
        <v>82</v>
      </c>
      <c r="L73" s="265">
        <f>IF(OR($B73-L$6&gt;76, $B73-L$6=75, $B73-L$6=1, $B73-L$6&lt;0),"",ROUND(($B73-L$6)*'점수 계산기'!$C$21+L$6*'점수 계산기'!$C$23+'점수 계산기'!$C$25,0))</f>
        <v>83</v>
      </c>
      <c r="M73" s="265">
        <f>IF(OR($B73-M$6&gt;76, $B73-M$6=75, $B73-M$6=1, $B73-M$6&lt;0),"",ROUND(($B73-M$6)*'점수 계산기'!$C$21+M$6*'점수 계산기'!$C$23+'점수 계산기'!$C$25,0))</f>
        <v>83</v>
      </c>
      <c r="N73" s="265">
        <f>IF(OR($B73-N$6&gt;76, $B73-N$6=75, $B73-N$6=1, $B73-N$6&lt;0),"",ROUND(($B73-N$6)*'점수 계산기'!$C$21+N$6*'점수 계산기'!$C$23+'점수 계산기'!$C$25,0))</f>
        <v>83</v>
      </c>
      <c r="O73" s="265">
        <f>IF(OR($B73-O$6&gt;76, $B73-O$6=75, $B73-O$6=1, $B73-O$6&lt;0),"",ROUND(($B73-O$6)*'점수 계산기'!$C$21+O$6*'점수 계산기'!$C$23+'점수 계산기'!$C$25,0))</f>
        <v>83</v>
      </c>
      <c r="P73" s="265">
        <f>IF(OR($B73-P$6&gt;76, $B73-P$6=75, $B73-P$6=1, $B73-P$6&lt;0),"",ROUND(($B73-P$6)*'점수 계산기'!$C$21+P$6*'점수 계산기'!$C$23+'점수 계산기'!$C$25,0))</f>
        <v>83</v>
      </c>
      <c r="Q73" s="265">
        <f>IF(OR($B73-Q$6&gt;76, $B73-Q$6=75, $B73-Q$6=1, $B73-Q$6&lt;0),"",ROUND(($B73-Q$6)*'점수 계산기'!$C$21+Q$6*'점수 계산기'!$C$23+'점수 계산기'!$C$25,0))</f>
        <v>84</v>
      </c>
      <c r="R73" s="265">
        <f>IF(OR($B73-R$6&gt;76, $B73-R$6=75, $B73-R$6=1, $B73-R$6&lt;0),"",ROUND(($B73-R$6)*'점수 계산기'!$C$21+R$6*'점수 계산기'!$C$23+'점수 계산기'!$C$25,0))</f>
        <v>84</v>
      </c>
      <c r="S73" s="265">
        <f>IF(OR($B73-S$6&gt;76, $B73-S$6=75, $B73-S$6=1, $B73-S$6&lt;0),"",ROUND(($B73-S$6)*'점수 계산기'!$C$21+S$6*'점수 계산기'!$C$23+'점수 계산기'!$C$25,0))</f>
        <v>84</v>
      </c>
      <c r="T73" s="265">
        <f>IF(OR($B73-T$6&gt;76, $B73-T$6=75, $B73-T$6=1, $B73-T$6&lt;0),"",ROUND(($B73-T$6)*'점수 계산기'!$C$21+T$6*'점수 계산기'!$C$23+'점수 계산기'!$C$25,0))</f>
        <v>84</v>
      </c>
      <c r="U73" s="265">
        <f>IF(OR($B73-U$6&gt;76, $B73-U$6=75, $B73-U$6=1, $B73-U$6&lt;0),"",ROUND(($B73-U$6)*'점수 계산기'!$C$21+U$6*'점수 계산기'!$C$23+'점수 계산기'!$C$25,0))</f>
        <v>84</v>
      </c>
      <c r="V73" s="265">
        <f>IF(OR($B73-V$6&gt;76, $B73-V$6=75, $B73-V$6=1, $B73-V$6&lt;0),"",ROUND(($B73-V$6)*'점수 계산기'!$C$21+V$6*'점수 계산기'!$C$23+'점수 계산기'!$C$25,0))</f>
        <v>84</v>
      </c>
      <c r="W73" s="265">
        <f>IF(OR($B73-W$6&gt;76, $B73-W$6=75, $B73-W$6=1, $B73-W$6&lt;0),"",ROUND(($B73-W$6)*'점수 계산기'!$C$21+W$6*'점수 계산기'!$C$23+'점수 계산기'!$C$25,0))</f>
        <v>85</v>
      </c>
      <c r="X73" s="265">
        <f>IF(OR($B73-X$6&gt;76, $B73-X$6=75, $B73-X$6=1, $B73-X$6&lt;0),"",ROUND(($B73-X$6)*'점수 계산기'!$C$21+X$6*'점수 계산기'!$C$23+'점수 계산기'!$C$25,0))</f>
        <v>85</v>
      </c>
      <c r="Y73" s="266">
        <f>IF(OR($B73-Y$6&gt;76, $B73-Y$6=75, $B73-Y$6=1, $B73-Y$6&lt;0),"",ROUND(($B73-Y$6)*'점수 계산기'!$C$21+Y$6*'점수 계산기'!$C$23+'점수 계산기'!$C$25,0))</f>
        <v>85</v>
      </c>
      <c r="Z73" s="208"/>
      <c r="AA73" s="208"/>
    </row>
    <row r="74" spans="1:27" s="216" customFormat="1" ht="21" customHeight="1" x14ac:dyDescent="0.45">
      <c r="A74" s="208"/>
      <c r="B74" s="264">
        <v>33</v>
      </c>
      <c r="C74" s="265">
        <f>IF(OR($B74-C$6&gt;76, $B74-C$6=75, $B74-C$6=1, $B74-C$6&lt;0),"",ROUND(($B74-C$6)*'점수 계산기'!$C$21+C$6*'점수 계산기'!$C$23+'점수 계산기'!$C$25,0))</f>
        <v>80</v>
      </c>
      <c r="D74" s="265">
        <f>IF(OR($B74-D$6&gt;76, $B74-D$6=75, $B74-D$6=1, $B74-D$6&lt;0),"",ROUND(($B74-D$6)*'점수 계산기'!$C$21+D$6*'점수 계산기'!$C$23+'점수 계산기'!$C$25,0))</f>
        <v>80</v>
      </c>
      <c r="E74" s="265">
        <f>IF(OR($B74-E$6&gt;76, $B74-E$6=75, $B74-E$6=1, $B74-E$6&lt;0),"",ROUND(($B74-E$6)*'점수 계산기'!$C$21+E$6*'점수 계산기'!$C$23+'점수 계산기'!$C$25,0))</f>
        <v>80</v>
      </c>
      <c r="F74" s="265">
        <f>IF(OR($B74-F$6&gt;76, $B74-F$6=75, $B74-F$6=1, $B74-F$6&lt;0),"",ROUND(($B74-F$6)*'점수 계산기'!$C$21+F$6*'점수 계산기'!$C$23+'점수 계산기'!$C$25,0))</f>
        <v>80</v>
      </c>
      <c r="G74" s="265">
        <f>IF(OR($B74-G$6&gt;76, $B74-G$6=75, $B74-G$6=1, $B74-G$6&lt;0),"",ROUND(($B74-G$6)*'점수 계산기'!$C$21+G$6*'점수 계산기'!$C$23+'점수 계산기'!$C$25,0))</f>
        <v>81</v>
      </c>
      <c r="H74" s="265">
        <f>IF(OR($B74-H$6&gt;76, $B74-H$6=75, $B74-H$6=1, $B74-H$6&lt;0),"",ROUND(($B74-H$6)*'점수 계산기'!$C$21+H$6*'점수 계산기'!$C$23+'점수 계산기'!$C$25,0))</f>
        <v>81</v>
      </c>
      <c r="I74" s="265">
        <f>IF(OR($B74-I$6&gt;76, $B74-I$6=75, $B74-I$6=1, $B74-I$6&lt;0),"",ROUND(($B74-I$6)*'점수 계산기'!$C$21+I$6*'점수 계산기'!$C$23+'점수 계산기'!$C$25,0))</f>
        <v>81</v>
      </c>
      <c r="J74" s="265">
        <f>IF(OR($B74-J$6&gt;76, $B74-J$6=75, $B74-J$6=1, $B74-J$6&lt;0),"",ROUND(($B74-J$6)*'점수 계산기'!$C$21+J$6*'점수 계산기'!$C$23+'점수 계산기'!$C$25,0))</f>
        <v>81</v>
      </c>
      <c r="K74" s="265">
        <f>IF(OR($B74-K$6&gt;76, $B74-K$6=75, $B74-K$6=1, $B74-K$6&lt;0),"",ROUND(($B74-K$6)*'점수 계산기'!$C$21+K$6*'점수 계산기'!$C$23+'점수 계산기'!$C$25,0))</f>
        <v>81</v>
      </c>
      <c r="L74" s="265">
        <f>IF(OR($B74-L$6&gt;76, $B74-L$6=75, $B74-L$6=1, $B74-L$6&lt;0),"",ROUND(($B74-L$6)*'점수 계산기'!$C$21+L$6*'점수 계산기'!$C$23+'점수 계산기'!$C$25,0))</f>
        <v>82</v>
      </c>
      <c r="M74" s="265">
        <f>IF(OR($B74-M$6&gt;76, $B74-M$6=75, $B74-M$6=1, $B74-M$6&lt;0),"",ROUND(($B74-M$6)*'점수 계산기'!$C$21+M$6*'점수 계산기'!$C$23+'점수 계산기'!$C$25,0))</f>
        <v>82</v>
      </c>
      <c r="N74" s="265">
        <f>IF(OR($B74-N$6&gt;76, $B74-N$6=75, $B74-N$6=1, $B74-N$6&lt;0),"",ROUND(($B74-N$6)*'점수 계산기'!$C$21+N$6*'점수 계산기'!$C$23+'점수 계산기'!$C$25,0))</f>
        <v>82</v>
      </c>
      <c r="O74" s="265">
        <f>IF(OR($B74-O$6&gt;76, $B74-O$6=75, $B74-O$6=1, $B74-O$6&lt;0),"",ROUND(($B74-O$6)*'점수 계산기'!$C$21+O$6*'점수 계산기'!$C$23+'점수 계산기'!$C$25,0))</f>
        <v>82</v>
      </c>
      <c r="P74" s="265">
        <f>IF(OR($B74-P$6&gt;76, $B74-P$6=75, $B74-P$6=1, $B74-P$6&lt;0),"",ROUND(($B74-P$6)*'점수 계산기'!$C$21+P$6*'점수 계산기'!$C$23+'점수 계산기'!$C$25,0))</f>
        <v>82</v>
      </c>
      <c r="Q74" s="265">
        <f>IF(OR($B74-Q$6&gt;76, $B74-Q$6=75, $B74-Q$6=1, $B74-Q$6&lt;0),"",ROUND(($B74-Q$6)*'점수 계산기'!$C$21+Q$6*'점수 계산기'!$C$23+'점수 계산기'!$C$25,0))</f>
        <v>82</v>
      </c>
      <c r="R74" s="265">
        <f>IF(OR($B74-R$6&gt;76, $B74-R$6=75, $B74-R$6=1, $B74-R$6&lt;0),"",ROUND(($B74-R$6)*'점수 계산기'!$C$21+R$6*'점수 계산기'!$C$23+'점수 계산기'!$C$25,0))</f>
        <v>83</v>
      </c>
      <c r="S74" s="265">
        <f>IF(OR($B74-S$6&gt;76, $B74-S$6=75, $B74-S$6=1, $B74-S$6&lt;0),"",ROUND(($B74-S$6)*'점수 계산기'!$C$21+S$6*'점수 계산기'!$C$23+'점수 계산기'!$C$25,0))</f>
        <v>83</v>
      </c>
      <c r="T74" s="265">
        <f>IF(OR($B74-T$6&gt;76, $B74-T$6=75, $B74-T$6=1, $B74-T$6&lt;0),"",ROUND(($B74-T$6)*'점수 계산기'!$C$21+T$6*'점수 계산기'!$C$23+'점수 계산기'!$C$25,0))</f>
        <v>83</v>
      </c>
      <c r="U74" s="265">
        <f>IF(OR($B74-U$6&gt;76, $B74-U$6=75, $B74-U$6=1, $B74-U$6&lt;0),"",ROUND(($B74-U$6)*'점수 계산기'!$C$21+U$6*'점수 계산기'!$C$23+'점수 계산기'!$C$25,0))</f>
        <v>83</v>
      </c>
      <c r="V74" s="265">
        <f>IF(OR($B74-V$6&gt;76, $B74-V$6=75, $B74-V$6=1, $B74-V$6&lt;0),"",ROUND(($B74-V$6)*'점수 계산기'!$C$21+V$6*'점수 계산기'!$C$23+'점수 계산기'!$C$25,0))</f>
        <v>83</v>
      </c>
      <c r="W74" s="265">
        <f>IF(OR($B74-W$6&gt;76, $B74-W$6=75, $B74-W$6=1, $B74-W$6&lt;0),"",ROUND(($B74-W$6)*'점수 계산기'!$C$21+W$6*'점수 계산기'!$C$23+'점수 계산기'!$C$25,0))</f>
        <v>84</v>
      </c>
      <c r="X74" s="265">
        <f>IF(OR($B74-X$6&gt;76, $B74-X$6=75, $B74-X$6=1, $B74-X$6&lt;0),"",ROUND(($B74-X$6)*'점수 계산기'!$C$21+X$6*'점수 계산기'!$C$23+'점수 계산기'!$C$25,0))</f>
        <v>84</v>
      </c>
      <c r="Y74" s="266">
        <f>IF(OR($B74-Y$6&gt;76, $B74-Y$6=75, $B74-Y$6=1, $B74-Y$6&lt;0),"",ROUND(($B74-Y$6)*'점수 계산기'!$C$21+Y$6*'점수 계산기'!$C$23+'점수 계산기'!$C$25,0))</f>
        <v>84</v>
      </c>
      <c r="Z74" s="208"/>
      <c r="AA74" s="208"/>
    </row>
    <row r="75" spans="1:27" s="216" customFormat="1" ht="21" customHeight="1" x14ac:dyDescent="0.45">
      <c r="A75" s="208"/>
      <c r="B75" s="267">
        <v>32</v>
      </c>
      <c r="C75" s="268">
        <f>IF(OR($B75-C$6&gt;76, $B75-C$6=75, $B75-C$6=1, $B75-C$6&lt;0),"",ROUND(($B75-C$6)*'점수 계산기'!$C$21+C$6*'점수 계산기'!$C$23+'점수 계산기'!$C$25,0))</f>
        <v>79</v>
      </c>
      <c r="D75" s="268">
        <f>IF(OR($B75-D$6&gt;76, $B75-D$6=75, $B75-D$6=1, $B75-D$6&lt;0),"",ROUND(($B75-D$6)*'점수 계산기'!$C$21+D$6*'점수 계산기'!$C$23+'점수 계산기'!$C$25,0))</f>
        <v>79</v>
      </c>
      <c r="E75" s="268">
        <f>IF(OR($B75-E$6&gt;76, $B75-E$6=75, $B75-E$6=1, $B75-E$6&lt;0),"",ROUND(($B75-E$6)*'점수 계산기'!$C$21+E$6*'점수 계산기'!$C$23+'점수 계산기'!$C$25,0))</f>
        <v>79</v>
      </c>
      <c r="F75" s="268">
        <f>IF(OR($B75-F$6&gt;76, $B75-F$6=75, $B75-F$6=1, $B75-F$6&lt;0),"",ROUND(($B75-F$6)*'점수 계산기'!$C$21+F$6*'점수 계산기'!$C$23+'점수 계산기'!$C$25,0))</f>
        <v>79</v>
      </c>
      <c r="G75" s="268">
        <f>IF(OR($B75-G$6&gt;76, $B75-G$6=75, $B75-G$6=1, $B75-G$6&lt;0),"",ROUND(($B75-G$6)*'점수 계산기'!$C$21+G$6*'점수 계산기'!$C$23+'점수 계산기'!$C$25,0))</f>
        <v>80</v>
      </c>
      <c r="H75" s="268">
        <f>IF(OR($B75-H$6&gt;76, $B75-H$6=75, $B75-H$6=1, $B75-H$6&lt;0),"",ROUND(($B75-H$6)*'점수 계산기'!$C$21+H$6*'점수 계산기'!$C$23+'점수 계산기'!$C$25,0))</f>
        <v>80</v>
      </c>
      <c r="I75" s="268">
        <f>IF(OR($B75-I$6&gt;76, $B75-I$6=75, $B75-I$6=1, $B75-I$6&lt;0),"",ROUND(($B75-I$6)*'점수 계산기'!$C$21+I$6*'점수 계산기'!$C$23+'점수 계산기'!$C$25,0))</f>
        <v>80</v>
      </c>
      <c r="J75" s="268">
        <f>IF(OR($B75-J$6&gt;76, $B75-J$6=75, $B75-J$6=1, $B75-J$6&lt;0),"",ROUND(($B75-J$6)*'점수 계산기'!$C$21+J$6*'점수 계산기'!$C$23+'점수 계산기'!$C$25,0))</f>
        <v>80</v>
      </c>
      <c r="K75" s="268">
        <f>IF(OR($B75-K$6&gt;76, $B75-K$6=75, $B75-K$6=1, $B75-K$6&lt;0),"",ROUND(($B75-K$6)*'점수 계산기'!$C$21+K$6*'점수 계산기'!$C$23+'점수 계산기'!$C$25,0))</f>
        <v>80</v>
      </c>
      <c r="L75" s="268">
        <f>IF(OR($B75-L$6&gt;76, $B75-L$6=75, $B75-L$6=1, $B75-L$6&lt;0),"",ROUND(($B75-L$6)*'점수 계산기'!$C$21+L$6*'점수 계산기'!$C$23+'점수 계산기'!$C$25,0))</f>
        <v>81</v>
      </c>
      <c r="M75" s="268">
        <f>IF(OR($B75-M$6&gt;76, $B75-M$6=75, $B75-M$6=1, $B75-M$6&lt;0),"",ROUND(($B75-M$6)*'점수 계산기'!$C$21+M$6*'점수 계산기'!$C$23+'점수 계산기'!$C$25,0))</f>
        <v>81</v>
      </c>
      <c r="N75" s="268">
        <f>IF(OR($B75-N$6&gt;76, $B75-N$6=75, $B75-N$6=1, $B75-N$6&lt;0),"",ROUND(($B75-N$6)*'점수 계산기'!$C$21+N$6*'점수 계산기'!$C$23+'점수 계산기'!$C$25,0))</f>
        <v>81</v>
      </c>
      <c r="O75" s="268">
        <f>IF(OR($B75-O$6&gt;76, $B75-O$6=75, $B75-O$6=1, $B75-O$6&lt;0),"",ROUND(($B75-O$6)*'점수 계산기'!$C$21+O$6*'점수 계산기'!$C$23+'점수 계산기'!$C$25,0))</f>
        <v>81</v>
      </c>
      <c r="P75" s="268">
        <f>IF(OR($B75-P$6&gt;76, $B75-P$6=75, $B75-P$6=1, $B75-P$6&lt;0),"",ROUND(($B75-P$6)*'점수 계산기'!$C$21+P$6*'점수 계산기'!$C$23+'점수 계산기'!$C$25,0))</f>
        <v>81</v>
      </c>
      <c r="Q75" s="268">
        <f>IF(OR($B75-Q$6&gt;76, $B75-Q$6=75, $B75-Q$6=1, $B75-Q$6&lt;0),"",ROUND(($B75-Q$6)*'점수 계산기'!$C$21+Q$6*'점수 계산기'!$C$23+'점수 계산기'!$C$25,0))</f>
        <v>81</v>
      </c>
      <c r="R75" s="268">
        <f>IF(OR($B75-R$6&gt;76, $B75-R$6=75, $B75-R$6=1, $B75-R$6&lt;0),"",ROUND(($B75-R$6)*'점수 계산기'!$C$21+R$6*'점수 계산기'!$C$23+'점수 계산기'!$C$25,0))</f>
        <v>82</v>
      </c>
      <c r="S75" s="268">
        <f>IF(OR($B75-S$6&gt;76, $B75-S$6=75, $B75-S$6=1, $B75-S$6&lt;0),"",ROUND(($B75-S$6)*'점수 계산기'!$C$21+S$6*'점수 계산기'!$C$23+'점수 계산기'!$C$25,0))</f>
        <v>82</v>
      </c>
      <c r="T75" s="268">
        <f>IF(OR($B75-T$6&gt;76, $B75-T$6=75, $B75-T$6=1, $B75-T$6&lt;0),"",ROUND(($B75-T$6)*'점수 계산기'!$C$21+T$6*'점수 계산기'!$C$23+'점수 계산기'!$C$25,0))</f>
        <v>82</v>
      </c>
      <c r="U75" s="268">
        <f>IF(OR($B75-U$6&gt;76, $B75-U$6=75, $B75-U$6=1, $B75-U$6&lt;0),"",ROUND(($B75-U$6)*'점수 계산기'!$C$21+U$6*'점수 계산기'!$C$23+'점수 계산기'!$C$25,0))</f>
        <v>82</v>
      </c>
      <c r="V75" s="268">
        <f>IF(OR($B75-V$6&gt;76, $B75-V$6=75, $B75-V$6=1, $B75-V$6&lt;0),"",ROUND(($B75-V$6)*'점수 계산기'!$C$21+V$6*'점수 계산기'!$C$23+'점수 계산기'!$C$25,0))</f>
        <v>82</v>
      </c>
      <c r="W75" s="268">
        <f>IF(OR($B75-W$6&gt;76, $B75-W$6=75, $B75-W$6=1, $B75-W$6&lt;0),"",ROUND(($B75-W$6)*'점수 계산기'!$C$21+W$6*'점수 계산기'!$C$23+'점수 계산기'!$C$25,0))</f>
        <v>83</v>
      </c>
      <c r="X75" s="268">
        <f>IF(OR($B75-X$6&gt;76, $B75-X$6=75, $B75-X$6=1, $B75-X$6&lt;0),"",ROUND(($B75-X$6)*'점수 계산기'!$C$21+X$6*'점수 계산기'!$C$23+'점수 계산기'!$C$25,0))</f>
        <v>83</v>
      </c>
      <c r="Y75" s="269">
        <f>IF(OR($B75-Y$6&gt;76, $B75-Y$6=75, $B75-Y$6=1, $B75-Y$6&lt;0),"",ROUND(($B75-Y$6)*'점수 계산기'!$C$21+Y$6*'점수 계산기'!$C$23+'점수 계산기'!$C$25,0))</f>
        <v>83</v>
      </c>
      <c r="Z75" s="208"/>
      <c r="AA75" s="208"/>
    </row>
    <row r="76" spans="1:27" s="216" customFormat="1" ht="21" customHeight="1" x14ac:dyDescent="0.45">
      <c r="A76" s="208"/>
      <c r="B76" s="267">
        <v>31</v>
      </c>
      <c r="C76" s="268">
        <f>IF(OR($B76-C$6&gt;76, $B76-C$6=75, $B76-C$6=1, $B76-C$6&lt;0),"",ROUND(($B76-C$6)*'점수 계산기'!$C$21+C$6*'점수 계산기'!$C$23+'점수 계산기'!$C$25,0))</f>
        <v>78</v>
      </c>
      <c r="D76" s="268">
        <f>IF(OR($B76-D$6&gt;76, $B76-D$6=75, $B76-D$6=1, $B76-D$6&lt;0),"",ROUND(($B76-D$6)*'점수 계산기'!$C$21+D$6*'점수 계산기'!$C$23+'점수 계산기'!$C$25,0))</f>
        <v>78</v>
      </c>
      <c r="E76" s="268">
        <f>IF(OR($B76-E$6&gt;76, $B76-E$6=75, $B76-E$6=1, $B76-E$6&lt;0),"",ROUND(($B76-E$6)*'점수 계산기'!$C$21+E$6*'점수 계산기'!$C$23+'점수 계산기'!$C$25,0))</f>
        <v>78</v>
      </c>
      <c r="F76" s="268">
        <f>IF(OR($B76-F$6&gt;76, $B76-F$6=75, $B76-F$6=1, $B76-F$6&lt;0),"",ROUND(($B76-F$6)*'점수 계산기'!$C$21+F$6*'점수 계산기'!$C$23+'점수 계산기'!$C$25,0))</f>
        <v>78</v>
      </c>
      <c r="G76" s="268">
        <f>IF(OR($B76-G$6&gt;76, $B76-G$6=75, $B76-G$6=1, $B76-G$6&lt;0),"",ROUND(($B76-G$6)*'점수 계산기'!$C$21+G$6*'점수 계산기'!$C$23+'점수 계산기'!$C$25,0))</f>
        <v>79</v>
      </c>
      <c r="H76" s="268">
        <f>IF(OR($B76-H$6&gt;76, $B76-H$6=75, $B76-H$6=1, $B76-H$6&lt;0),"",ROUND(($B76-H$6)*'점수 계산기'!$C$21+H$6*'점수 계산기'!$C$23+'점수 계산기'!$C$25,0))</f>
        <v>79</v>
      </c>
      <c r="I76" s="268">
        <f>IF(OR($B76-I$6&gt;76, $B76-I$6=75, $B76-I$6=1, $B76-I$6&lt;0),"",ROUND(($B76-I$6)*'점수 계산기'!$C$21+I$6*'점수 계산기'!$C$23+'점수 계산기'!$C$25,0))</f>
        <v>79</v>
      </c>
      <c r="J76" s="268">
        <f>IF(OR($B76-J$6&gt;76, $B76-J$6=75, $B76-J$6=1, $B76-J$6&lt;0),"",ROUND(($B76-J$6)*'점수 계산기'!$C$21+J$6*'점수 계산기'!$C$23+'점수 계산기'!$C$25,0))</f>
        <v>79</v>
      </c>
      <c r="K76" s="268">
        <f>IF(OR($B76-K$6&gt;76, $B76-K$6=75, $B76-K$6=1, $B76-K$6&lt;0),"",ROUND(($B76-K$6)*'점수 계산기'!$C$21+K$6*'점수 계산기'!$C$23+'점수 계산기'!$C$25,0))</f>
        <v>79</v>
      </c>
      <c r="L76" s="268">
        <f>IF(OR($B76-L$6&gt;76, $B76-L$6=75, $B76-L$6=1, $B76-L$6&lt;0),"",ROUND(($B76-L$6)*'점수 계산기'!$C$21+L$6*'점수 계산기'!$C$23+'점수 계산기'!$C$25,0))</f>
        <v>79</v>
      </c>
      <c r="M76" s="268">
        <f>IF(OR($B76-M$6&gt;76, $B76-M$6=75, $B76-M$6=1, $B76-M$6&lt;0),"",ROUND(($B76-M$6)*'점수 계산기'!$C$21+M$6*'점수 계산기'!$C$23+'점수 계산기'!$C$25,0))</f>
        <v>80</v>
      </c>
      <c r="N76" s="268">
        <f>IF(OR($B76-N$6&gt;76, $B76-N$6=75, $B76-N$6=1, $B76-N$6&lt;0),"",ROUND(($B76-N$6)*'점수 계산기'!$C$21+N$6*'점수 계산기'!$C$23+'점수 계산기'!$C$25,0))</f>
        <v>80</v>
      </c>
      <c r="O76" s="268">
        <f>IF(OR($B76-O$6&gt;76, $B76-O$6=75, $B76-O$6=1, $B76-O$6&lt;0),"",ROUND(($B76-O$6)*'점수 계산기'!$C$21+O$6*'점수 계산기'!$C$23+'점수 계산기'!$C$25,0))</f>
        <v>80</v>
      </c>
      <c r="P76" s="268">
        <f>IF(OR($B76-P$6&gt;76, $B76-P$6=75, $B76-P$6=1, $B76-P$6&lt;0),"",ROUND(($B76-P$6)*'점수 계산기'!$C$21+P$6*'점수 계산기'!$C$23+'점수 계산기'!$C$25,0))</f>
        <v>80</v>
      </c>
      <c r="Q76" s="268">
        <f>IF(OR($B76-Q$6&gt;76, $B76-Q$6=75, $B76-Q$6=1, $B76-Q$6&lt;0),"",ROUND(($B76-Q$6)*'점수 계산기'!$C$21+Q$6*'점수 계산기'!$C$23+'점수 계산기'!$C$25,0))</f>
        <v>80</v>
      </c>
      <c r="R76" s="268">
        <f>IF(OR($B76-R$6&gt;76, $B76-R$6=75, $B76-R$6=1, $B76-R$6&lt;0),"",ROUND(($B76-R$6)*'점수 계산기'!$C$21+R$6*'점수 계산기'!$C$23+'점수 계산기'!$C$25,0))</f>
        <v>81</v>
      </c>
      <c r="S76" s="268">
        <f>IF(OR($B76-S$6&gt;76, $B76-S$6=75, $B76-S$6=1, $B76-S$6&lt;0),"",ROUND(($B76-S$6)*'점수 계산기'!$C$21+S$6*'점수 계산기'!$C$23+'점수 계산기'!$C$25,0))</f>
        <v>81</v>
      </c>
      <c r="T76" s="268">
        <f>IF(OR($B76-T$6&gt;76, $B76-T$6=75, $B76-T$6=1, $B76-T$6&lt;0),"",ROUND(($B76-T$6)*'점수 계산기'!$C$21+T$6*'점수 계산기'!$C$23+'점수 계산기'!$C$25,0))</f>
        <v>81</v>
      </c>
      <c r="U76" s="268">
        <f>IF(OR($B76-U$6&gt;76, $B76-U$6=75, $B76-U$6=1, $B76-U$6&lt;0),"",ROUND(($B76-U$6)*'점수 계산기'!$C$21+U$6*'점수 계산기'!$C$23+'점수 계산기'!$C$25,0))</f>
        <v>81</v>
      </c>
      <c r="V76" s="268">
        <f>IF(OR($B76-V$6&gt;76, $B76-V$6=75, $B76-V$6=1, $B76-V$6&lt;0),"",ROUND(($B76-V$6)*'점수 계산기'!$C$21+V$6*'점수 계산기'!$C$23+'점수 계산기'!$C$25,0))</f>
        <v>81</v>
      </c>
      <c r="W76" s="268">
        <f>IF(OR($B76-W$6&gt;76, $B76-W$6=75, $B76-W$6=1, $B76-W$6&lt;0),"",ROUND(($B76-W$6)*'점수 계산기'!$C$21+W$6*'점수 계산기'!$C$23+'점수 계산기'!$C$25,0))</f>
        <v>81</v>
      </c>
      <c r="X76" s="268">
        <f>IF(OR($B76-X$6&gt;76, $B76-X$6=75, $B76-X$6=1, $B76-X$6&lt;0),"",ROUND(($B76-X$6)*'점수 계산기'!$C$21+X$6*'점수 계산기'!$C$23+'점수 계산기'!$C$25,0))</f>
        <v>82</v>
      </c>
      <c r="Y76" s="269">
        <f>IF(OR($B76-Y$6&gt;76, $B76-Y$6=75, $B76-Y$6=1, $B76-Y$6&lt;0),"",ROUND(($B76-Y$6)*'점수 계산기'!$C$21+Y$6*'점수 계산기'!$C$23+'점수 계산기'!$C$25,0))</f>
        <v>82</v>
      </c>
      <c r="Z76" s="208"/>
      <c r="AA76" s="208"/>
    </row>
    <row r="77" spans="1:27" s="216" customFormat="1" ht="21" customHeight="1" x14ac:dyDescent="0.45">
      <c r="A77" s="208"/>
      <c r="B77" s="267">
        <v>30</v>
      </c>
      <c r="C77" s="268">
        <f>IF(OR($B77-C$6&gt;76, $B77-C$6=75, $B77-C$6=1, $B77-C$6&lt;0),"",ROUND(($B77-C$6)*'점수 계산기'!$C$21+C$6*'점수 계산기'!$C$23+'점수 계산기'!$C$25,0))</f>
        <v>77</v>
      </c>
      <c r="D77" s="268">
        <f>IF(OR($B77-D$6&gt;76, $B77-D$6=75, $B77-D$6=1, $B77-D$6&lt;0),"",ROUND(($B77-D$6)*'점수 계산기'!$C$21+D$6*'점수 계산기'!$C$23+'점수 계산기'!$C$25,0))</f>
        <v>77</v>
      </c>
      <c r="E77" s="268">
        <f>IF(OR($B77-E$6&gt;76, $B77-E$6=75, $B77-E$6=1, $B77-E$6&lt;0),"",ROUND(($B77-E$6)*'점수 계산기'!$C$21+E$6*'점수 계산기'!$C$23+'점수 계산기'!$C$25,0))</f>
        <v>77</v>
      </c>
      <c r="F77" s="268">
        <f>IF(OR($B77-F$6&gt;76, $B77-F$6=75, $B77-F$6=1, $B77-F$6&lt;0),"",ROUND(($B77-F$6)*'점수 계산기'!$C$21+F$6*'점수 계산기'!$C$23+'점수 계산기'!$C$25,0))</f>
        <v>77</v>
      </c>
      <c r="G77" s="268">
        <f>IF(OR($B77-G$6&gt;76, $B77-G$6=75, $B77-G$6=1, $B77-G$6&lt;0),"",ROUND(($B77-G$6)*'점수 계산기'!$C$21+G$6*'점수 계산기'!$C$23+'점수 계산기'!$C$25,0))</f>
        <v>78</v>
      </c>
      <c r="H77" s="268">
        <f>IF(OR($B77-H$6&gt;76, $B77-H$6=75, $B77-H$6=1, $B77-H$6&lt;0),"",ROUND(($B77-H$6)*'점수 계산기'!$C$21+H$6*'점수 계산기'!$C$23+'점수 계산기'!$C$25,0))</f>
        <v>78</v>
      </c>
      <c r="I77" s="268">
        <f>IF(OR($B77-I$6&gt;76, $B77-I$6=75, $B77-I$6=1, $B77-I$6&lt;0),"",ROUND(($B77-I$6)*'점수 계산기'!$C$21+I$6*'점수 계산기'!$C$23+'점수 계산기'!$C$25,0))</f>
        <v>78</v>
      </c>
      <c r="J77" s="268">
        <f>IF(OR($B77-J$6&gt;76, $B77-J$6=75, $B77-J$6=1, $B77-J$6&lt;0),"",ROUND(($B77-J$6)*'점수 계산기'!$C$21+J$6*'점수 계산기'!$C$23+'점수 계산기'!$C$25,0))</f>
        <v>78</v>
      </c>
      <c r="K77" s="268">
        <f>IF(OR($B77-K$6&gt;76, $B77-K$6=75, $B77-K$6=1, $B77-K$6&lt;0),"",ROUND(($B77-K$6)*'점수 계산기'!$C$21+K$6*'점수 계산기'!$C$23+'점수 계산기'!$C$25,0))</f>
        <v>78</v>
      </c>
      <c r="L77" s="268">
        <f>IF(OR($B77-L$6&gt;76, $B77-L$6=75, $B77-L$6=1, $B77-L$6&lt;0),"",ROUND(($B77-L$6)*'점수 계산기'!$C$21+L$6*'점수 계산기'!$C$23+'점수 계산기'!$C$25,0))</f>
        <v>78</v>
      </c>
      <c r="M77" s="268">
        <f>IF(OR($B77-M$6&gt;76, $B77-M$6=75, $B77-M$6=1, $B77-M$6&lt;0),"",ROUND(($B77-M$6)*'점수 계산기'!$C$21+M$6*'점수 계산기'!$C$23+'점수 계산기'!$C$25,0))</f>
        <v>79</v>
      </c>
      <c r="N77" s="268">
        <f>IF(OR($B77-N$6&gt;76, $B77-N$6=75, $B77-N$6=1, $B77-N$6&lt;0),"",ROUND(($B77-N$6)*'점수 계산기'!$C$21+N$6*'점수 계산기'!$C$23+'점수 계산기'!$C$25,0))</f>
        <v>79</v>
      </c>
      <c r="O77" s="268">
        <f>IF(OR($B77-O$6&gt;76, $B77-O$6=75, $B77-O$6=1, $B77-O$6&lt;0),"",ROUND(($B77-O$6)*'점수 계산기'!$C$21+O$6*'점수 계산기'!$C$23+'점수 계산기'!$C$25,0))</f>
        <v>79</v>
      </c>
      <c r="P77" s="268">
        <f>IF(OR($B77-P$6&gt;76, $B77-P$6=75, $B77-P$6=1, $B77-P$6&lt;0),"",ROUND(($B77-P$6)*'점수 계산기'!$C$21+P$6*'점수 계산기'!$C$23+'점수 계산기'!$C$25,0))</f>
        <v>79</v>
      </c>
      <c r="Q77" s="268">
        <f>IF(OR($B77-Q$6&gt;76, $B77-Q$6=75, $B77-Q$6=1, $B77-Q$6&lt;0),"",ROUND(($B77-Q$6)*'점수 계산기'!$C$21+Q$6*'점수 계산기'!$C$23+'점수 계산기'!$C$25,0))</f>
        <v>79</v>
      </c>
      <c r="R77" s="268">
        <f>IF(OR($B77-R$6&gt;76, $B77-R$6=75, $B77-R$6=1, $B77-R$6&lt;0),"",ROUND(($B77-R$6)*'점수 계산기'!$C$21+R$6*'점수 계산기'!$C$23+'점수 계산기'!$C$25,0))</f>
        <v>80</v>
      </c>
      <c r="S77" s="268">
        <f>IF(OR($B77-S$6&gt;76, $B77-S$6=75, $B77-S$6=1, $B77-S$6&lt;0),"",ROUND(($B77-S$6)*'점수 계산기'!$C$21+S$6*'점수 계산기'!$C$23+'점수 계산기'!$C$25,0))</f>
        <v>80</v>
      </c>
      <c r="T77" s="268">
        <f>IF(OR($B77-T$6&gt;76, $B77-T$6=75, $B77-T$6=1, $B77-T$6&lt;0),"",ROUND(($B77-T$6)*'점수 계산기'!$C$21+T$6*'점수 계산기'!$C$23+'점수 계산기'!$C$25,0))</f>
        <v>80</v>
      </c>
      <c r="U77" s="268">
        <f>IF(OR($B77-U$6&gt;76, $B77-U$6=75, $B77-U$6=1, $B77-U$6&lt;0),"",ROUND(($B77-U$6)*'점수 계산기'!$C$21+U$6*'점수 계산기'!$C$23+'점수 계산기'!$C$25,0))</f>
        <v>80</v>
      </c>
      <c r="V77" s="268">
        <f>IF(OR($B77-V$6&gt;76, $B77-V$6=75, $B77-V$6=1, $B77-V$6&lt;0),"",ROUND(($B77-V$6)*'점수 계산기'!$C$21+V$6*'점수 계산기'!$C$23+'점수 계산기'!$C$25,0))</f>
        <v>80</v>
      </c>
      <c r="W77" s="268">
        <f>IF(OR($B77-W$6&gt;76, $B77-W$6=75, $B77-W$6=1, $B77-W$6&lt;0),"",ROUND(($B77-W$6)*'점수 계산기'!$C$21+W$6*'점수 계산기'!$C$23+'점수 계산기'!$C$25,0))</f>
        <v>80</v>
      </c>
      <c r="X77" s="268">
        <f>IF(OR($B77-X$6&gt;76, $B77-X$6=75, $B77-X$6=1, $B77-X$6&lt;0),"",ROUND(($B77-X$6)*'점수 계산기'!$C$21+X$6*'점수 계산기'!$C$23+'점수 계산기'!$C$25,0))</f>
        <v>81</v>
      </c>
      <c r="Y77" s="269">
        <f>IF(OR($B77-Y$6&gt;76, $B77-Y$6=75, $B77-Y$6=1, $B77-Y$6&lt;0),"",ROUND(($B77-Y$6)*'점수 계산기'!$C$21+Y$6*'점수 계산기'!$C$23+'점수 계산기'!$C$25,0))</f>
        <v>81</v>
      </c>
      <c r="Z77" s="208"/>
      <c r="AA77" s="208"/>
    </row>
    <row r="78" spans="1:27" s="216" customFormat="1" ht="21" customHeight="1" x14ac:dyDescent="0.45">
      <c r="A78" s="208"/>
      <c r="B78" s="267">
        <v>29</v>
      </c>
      <c r="C78" s="268">
        <f>IF(OR($B78-C$6&gt;76, $B78-C$6=75, $B78-C$6=1, $B78-C$6&lt;0),"",ROUND(($B78-C$6)*'점수 계산기'!$C$21+C$6*'점수 계산기'!$C$23+'점수 계산기'!$C$25,0))</f>
        <v>76</v>
      </c>
      <c r="D78" s="268">
        <f>IF(OR($B78-D$6&gt;76, $B78-D$6=75, $B78-D$6=1, $B78-D$6&lt;0),"",ROUND(($B78-D$6)*'점수 계산기'!$C$21+D$6*'점수 계산기'!$C$23+'점수 계산기'!$C$25,0))</f>
        <v>76</v>
      </c>
      <c r="E78" s="268">
        <f>IF(OR($B78-E$6&gt;76, $B78-E$6=75, $B78-E$6=1, $B78-E$6&lt;0),"",ROUND(($B78-E$6)*'점수 계산기'!$C$21+E$6*'점수 계산기'!$C$23+'점수 계산기'!$C$25,0))</f>
        <v>76</v>
      </c>
      <c r="F78" s="268">
        <f>IF(OR($B78-F$6&gt;76, $B78-F$6=75, $B78-F$6=1, $B78-F$6&lt;0),"",ROUND(($B78-F$6)*'점수 계산기'!$C$21+F$6*'점수 계산기'!$C$23+'점수 계산기'!$C$25,0))</f>
        <v>76</v>
      </c>
      <c r="G78" s="268">
        <f>IF(OR($B78-G$6&gt;76, $B78-G$6=75, $B78-G$6=1, $B78-G$6&lt;0),"",ROUND(($B78-G$6)*'점수 계산기'!$C$21+G$6*'점수 계산기'!$C$23+'점수 계산기'!$C$25,0))</f>
        <v>77</v>
      </c>
      <c r="H78" s="268">
        <f>IF(OR($B78-H$6&gt;76, $B78-H$6=75, $B78-H$6=1, $B78-H$6&lt;0),"",ROUND(($B78-H$6)*'점수 계산기'!$C$21+H$6*'점수 계산기'!$C$23+'점수 계산기'!$C$25,0))</f>
        <v>77</v>
      </c>
      <c r="I78" s="268">
        <f>IF(OR($B78-I$6&gt;76, $B78-I$6=75, $B78-I$6=1, $B78-I$6&lt;0),"",ROUND(($B78-I$6)*'점수 계산기'!$C$21+I$6*'점수 계산기'!$C$23+'점수 계산기'!$C$25,0))</f>
        <v>77</v>
      </c>
      <c r="J78" s="268">
        <f>IF(OR($B78-J$6&gt;76, $B78-J$6=75, $B78-J$6=1, $B78-J$6&lt;0),"",ROUND(($B78-J$6)*'점수 계산기'!$C$21+J$6*'점수 계산기'!$C$23+'점수 계산기'!$C$25,0))</f>
        <v>77</v>
      </c>
      <c r="K78" s="268">
        <f>IF(OR($B78-K$6&gt;76, $B78-K$6=75, $B78-K$6=1, $B78-K$6&lt;0),"",ROUND(($B78-K$6)*'점수 계산기'!$C$21+K$6*'점수 계산기'!$C$23+'점수 계산기'!$C$25,0))</f>
        <v>77</v>
      </c>
      <c r="L78" s="268">
        <f>IF(OR($B78-L$6&gt;76, $B78-L$6=75, $B78-L$6=1, $B78-L$6&lt;0),"",ROUND(($B78-L$6)*'점수 계산기'!$C$21+L$6*'점수 계산기'!$C$23+'점수 계산기'!$C$25,0))</f>
        <v>77</v>
      </c>
      <c r="M78" s="268">
        <f>IF(OR($B78-M$6&gt;76, $B78-M$6=75, $B78-M$6=1, $B78-M$6&lt;0),"",ROUND(($B78-M$6)*'점수 계산기'!$C$21+M$6*'점수 계산기'!$C$23+'점수 계산기'!$C$25,0))</f>
        <v>78</v>
      </c>
      <c r="N78" s="268">
        <f>IF(OR($B78-N$6&gt;76, $B78-N$6=75, $B78-N$6=1, $B78-N$6&lt;0),"",ROUND(($B78-N$6)*'점수 계산기'!$C$21+N$6*'점수 계산기'!$C$23+'점수 계산기'!$C$25,0))</f>
        <v>78</v>
      </c>
      <c r="O78" s="268">
        <f>IF(OR($B78-O$6&gt;76, $B78-O$6=75, $B78-O$6=1, $B78-O$6&lt;0),"",ROUND(($B78-O$6)*'점수 계산기'!$C$21+O$6*'점수 계산기'!$C$23+'점수 계산기'!$C$25,0))</f>
        <v>78</v>
      </c>
      <c r="P78" s="268">
        <f>IF(OR($B78-P$6&gt;76, $B78-P$6=75, $B78-P$6=1, $B78-P$6&lt;0),"",ROUND(($B78-P$6)*'점수 계산기'!$C$21+P$6*'점수 계산기'!$C$23+'점수 계산기'!$C$25,0))</f>
        <v>78</v>
      </c>
      <c r="Q78" s="268">
        <f>IF(OR($B78-Q$6&gt;76, $B78-Q$6=75, $B78-Q$6=1, $B78-Q$6&lt;0),"",ROUND(($B78-Q$6)*'점수 계산기'!$C$21+Q$6*'점수 계산기'!$C$23+'점수 계산기'!$C$25,0))</f>
        <v>78</v>
      </c>
      <c r="R78" s="268">
        <f>IF(OR($B78-R$6&gt;76, $B78-R$6=75, $B78-R$6=1, $B78-R$6&lt;0),"",ROUND(($B78-R$6)*'점수 계산기'!$C$21+R$6*'점수 계산기'!$C$23+'점수 계산기'!$C$25,0))</f>
        <v>78</v>
      </c>
      <c r="S78" s="268">
        <f>IF(OR($B78-S$6&gt;76, $B78-S$6=75, $B78-S$6=1, $B78-S$6&lt;0),"",ROUND(($B78-S$6)*'점수 계산기'!$C$21+S$6*'점수 계산기'!$C$23+'점수 계산기'!$C$25,0))</f>
        <v>79</v>
      </c>
      <c r="T78" s="268">
        <f>IF(OR($B78-T$6&gt;76, $B78-T$6=75, $B78-T$6=1, $B78-T$6&lt;0),"",ROUND(($B78-T$6)*'점수 계산기'!$C$21+T$6*'점수 계산기'!$C$23+'점수 계산기'!$C$25,0))</f>
        <v>79</v>
      </c>
      <c r="U78" s="268">
        <f>IF(OR($B78-U$6&gt;76, $B78-U$6=75, $B78-U$6=1, $B78-U$6&lt;0),"",ROUND(($B78-U$6)*'점수 계산기'!$C$21+U$6*'점수 계산기'!$C$23+'점수 계산기'!$C$25,0))</f>
        <v>79</v>
      </c>
      <c r="V78" s="268">
        <f>IF(OR($B78-V$6&gt;76, $B78-V$6=75, $B78-V$6=1, $B78-V$6&lt;0),"",ROUND(($B78-V$6)*'점수 계산기'!$C$21+V$6*'점수 계산기'!$C$23+'점수 계산기'!$C$25,0))</f>
        <v>79</v>
      </c>
      <c r="W78" s="268">
        <f>IF(OR($B78-W$6&gt;76, $B78-W$6=75, $B78-W$6=1, $B78-W$6&lt;0),"",ROUND(($B78-W$6)*'점수 계산기'!$C$21+W$6*'점수 계산기'!$C$23+'점수 계산기'!$C$25,0))</f>
        <v>79</v>
      </c>
      <c r="X78" s="268">
        <f>IF(OR($B78-X$6&gt;76, $B78-X$6=75, $B78-X$6=1, $B78-X$6&lt;0),"",ROUND(($B78-X$6)*'점수 계산기'!$C$21+X$6*'점수 계산기'!$C$23+'점수 계산기'!$C$25,0))</f>
        <v>80</v>
      </c>
      <c r="Y78" s="269">
        <f>IF(OR($B78-Y$6&gt;76, $B78-Y$6=75, $B78-Y$6=1, $B78-Y$6&lt;0),"",ROUND(($B78-Y$6)*'점수 계산기'!$C$21+Y$6*'점수 계산기'!$C$23+'점수 계산기'!$C$25,0))</f>
        <v>80</v>
      </c>
      <c r="Z78" s="208"/>
      <c r="AA78" s="208"/>
    </row>
    <row r="79" spans="1:27" s="216" customFormat="1" ht="21" customHeight="1" x14ac:dyDescent="0.45">
      <c r="A79" s="208"/>
      <c r="B79" s="270">
        <v>28</v>
      </c>
      <c r="C79" s="271">
        <f>IF(OR($B79-C$6&gt;76, $B79-C$6=75, $B79-C$6=1, $B79-C$6&lt;0),"",ROUND(($B79-C$6)*'점수 계산기'!$C$21+C$6*'점수 계산기'!$C$23+'점수 계산기'!$C$25,0))</f>
        <v>75</v>
      </c>
      <c r="D79" s="271">
        <f>IF(OR($B79-D$6&gt;76, $B79-D$6=75, $B79-D$6=1, $B79-D$6&lt;0),"",ROUND(($B79-D$6)*'점수 계산기'!$C$21+D$6*'점수 계산기'!$C$23+'점수 계산기'!$C$25,0))</f>
        <v>75</v>
      </c>
      <c r="E79" s="271">
        <f>IF(OR($B79-E$6&gt;76, $B79-E$6=75, $B79-E$6=1, $B79-E$6&lt;0),"",ROUND(($B79-E$6)*'점수 계산기'!$C$21+E$6*'점수 계산기'!$C$23+'점수 계산기'!$C$25,0))</f>
        <v>75</v>
      </c>
      <c r="F79" s="271">
        <f>IF(OR($B79-F$6&gt;76, $B79-F$6=75, $B79-F$6=1, $B79-F$6&lt;0),"",ROUND(($B79-F$6)*'점수 계산기'!$C$21+F$6*'점수 계산기'!$C$23+'점수 계산기'!$C$25,0))</f>
        <v>75</v>
      </c>
      <c r="G79" s="271">
        <f>IF(OR($B79-G$6&gt;76, $B79-G$6=75, $B79-G$6=1, $B79-G$6&lt;0),"",ROUND(($B79-G$6)*'점수 계산기'!$C$21+G$6*'점수 계산기'!$C$23+'점수 계산기'!$C$25,0))</f>
        <v>75</v>
      </c>
      <c r="H79" s="271">
        <f>IF(OR($B79-H$6&gt;76, $B79-H$6=75, $B79-H$6=1, $B79-H$6&lt;0),"",ROUND(($B79-H$6)*'점수 계산기'!$C$21+H$6*'점수 계산기'!$C$23+'점수 계산기'!$C$25,0))</f>
        <v>76</v>
      </c>
      <c r="I79" s="271">
        <f>IF(OR($B79-I$6&gt;76, $B79-I$6=75, $B79-I$6=1, $B79-I$6&lt;0),"",ROUND(($B79-I$6)*'점수 계산기'!$C$21+I$6*'점수 계산기'!$C$23+'점수 계산기'!$C$25,0))</f>
        <v>76</v>
      </c>
      <c r="J79" s="271">
        <f>IF(OR($B79-J$6&gt;76, $B79-J$6=75, $B79-J$6=1, $B79-J$6&lt;0),"",ROUND(($B79-J$6)*'점수 계산기'!$C$21+J$6*'점수 계산기'!$C$23+'점수 계산기'!$C$25,0))</f>
        <v>76</v>
      </c>
      <c r="K79" s="271">
        <f>IF(OR($B79-K$6&gt;76, $B79-K$6=75, $B79-K$6=1, $B79-K$6&lt;0),"",ROUND(($B79-K$6)*'점수 계산기'!$C$21+K$6*'점수 계산기'!$C$23+'점수 계산기'!$C$25,0))</f>
        <v>76</v>
      </c>
      <c r="L79" s="271">
        <f>IF(OR($B79-L$6&gt;76, $B79-L$6=75, $B79-L$6=1, $B79-L$6&lt;0),"",ROUND(($B79-L$6)*'점수 계산기'!$C$21+L$6*'점수 계산기'!$C$23+'점수 계산기'!$C$25,0))</f>
        <v>76</v>
      </c>
      <c r="M79" s="271">
        <f>IF(OR($B79-M$6&gt;76, $B79-M$6=75, $B79-M$6=1, $B79-M$6&lt;0),"",ROUND(($B79-M$6)*'점수 계산기'!$C$21+M$6*'점수 계산기'!$C$23+'점수 계산기'!$C$25,0))</f>
        <v>77</v>
      </c>
      <c r="N79" s="271">
        <f>IF(OR($B79-N$6&gt;76, $B79-N$6=75, $B79-N$6=1, $B79-N$6&lt;0),"",ROUND(($B79-N$6)*'점수 계산기'!$C$21+N$6*'점수 계산기'!$C$23+'점수 계산기'!$C$25,0))</f>
        <v>77</v>
      </c>
      <c r="O79" s="271">
        <f>IF(OR($B79-O$6&gt;76, $B79-O$6=75, $B79-O$6=1, $B79-O$6&lt;0),"",ROUND(($B79-O$6)*'점수 계산기'!$C$21+O$6*'점수 계산기'!$C$23+'점수 계산기'!$C$25,0))</f>
        <v>77</v>
      </c>
      <c r="P79" s="271">
        <f>IF(OR($B79-P$6&gt;76, $B79-P$6=75, $B79-P$6=1, $B79-P$6&lt;0),"",ROUND(($B79-P$6)*'점수 계산기'!$C$21+P$6*'점수 계산기'!$C$23+'점수 계산기'!$C$25,0))</f>
        <v>77</v>
      </c>
      <c r="Q79" s="271">
        <f>IF(OR($B79-Q$6&gt;76, $B79-Q$6=75, $B79-Q$6=1, $B79-Q$6&lt;0),"",ROUND(($B79-Q$6)*'점수 계산기'!$C$21+Q$6*'점수 계산기'!$C$23+'점수 계산기'!$C$25,0))</f>
        <v>77</v>
      </c>
      <c r="R79" s="271">
        <f>IF(OR($B79-R$6&gt;76, $B79-R$6=75, $B79-R$6=1, $B79-R$6&lt;0),"",ROUND(($B79-R$6)*'점수 계산기'!$C$21+R$6*'점수 계산기'!$C$23+'점수 계산기'!$C$25,0))</f>
        <v>77</v>
      </c>
      <c r="S79" s="271">
        <f>IF(OR($B79-S$6&gt;76, $B79-S$6=75, $B79-S$6=1, $B79-S$6&lt;0),"",ROUND(($B79-S$6)*'점수 계산기'!$C$21+S$6*'점수 계산기'!$C$23+'점수 계산기'!$C$25,0))</f>
        <v>78</v>
      </c>
      <c r="T79" s="271">
        <f>IF(OR($B79-T$6&gt;76, $B79-T$6=75, $B79-T$6=1, $B79-T$6&lt;0),"",ROUND(($B79-T$6)*'점수 계산기'!$C$21+T$6*'점수 계산기'!$C$23+'점수 계산기'!$C$25,0))</f>
        <v>78</v>
      </c>
      <c r="U79" s="271">
        <f>IF(OR($B79-U$6&gt;76, $B79-U$6=75, $B79-U$6=1, $B79-U$6&lt;0),"",ROUND(($B79-U$6)*'점수 계산기'!$C$21+U$6*'점수 계산기'!$C$23+'점수 계산기'!$C$25,0))</f>
        <v>78</v>
      </c>
      <c r="V79" s="271">
        <f>IF(OR($B79-V$6&gt;76, $B79-V$6=75, $B79-V$6=1, $B79-V$6&lt;0),"",ROUND(($B79-V$6)*'점수 계산기'!$C$21+V$6*'점수 계산기'!$C$23+'점수 계산기'!$C$25,0))</f>
        <v>78</v>
      </c>
      <c r="W79" s="271">
        <f>IF(OR($B79-W$6&gt;76, $B79-W$6=75, $B79-W$6=1, $B79-W$6&lt;0),"",ROUND(($B79-W$6)*'점수 계산기'!$C$21+W$6*'점수 계산기'!$C$23+'점수 계산기'!$C$25,0))</f>
        <v>78</v>
      </c>
      <c r="X79" s="271">
        <f>IF(OR($B79-X$6&gt;76, $B79-X$6=75, $B79-X$6=1, $B79-X$6&lt;0),"",ROUND(($B79-X$6)*'점수 계산기'!$C$21+X$6*'점수 계산기'!$C$23+'점수 계산기'!$C$25,0))</f>
        <v>79</v>
      </c>
      <c r="Y79" s="272">
        <f>IF(OR($B79-Y$6&gt;76, $B79-Y$6=75, $B79-Y$6=1, $B79-Y$6&lt;0),"",ROUND(($B79-Y$6)*'점수 계산기'!$C$21+Y$6*'점수 계산기'!$C$23+'점수 계산기'!$C$25,0))</f>
        <v>79</v>
      </c>
      <c r="Z79" s="208"/>
      <c r="AA79" s="208"/>
    </row>
    <row r="80" spans="1:27" s="216" customFormat="1" ht="21" customHeight="1" x14ac:dyDescent="0.45">
      <c r="A80" s="208"/>
      <c r="B80" s="270">
        <v>27</v>
      </c>
      <c r="C80" s="271">
        <f>IF(OR($B80-C$6&gt;76, $B80-C$6=75, $B80-C$6=1, $B80-C$6&lt;0),"",ROUND(($B80-C$6)*'점수 계산기'!$C$21+C$6*'점수 계산기'!$C$23+'점수 계산기'!$C$25,0))</f>
        <v>74</v>
      </c>
      <c r="D80" s="271">
        <f>IF(OR($B80-D$6&gt;76, $B80-D$6=75, $B80-D$6=1, $B80-D$6&lt;0),"",ROUND(($B80-D$6)*'점수 계산기'!$C$21+D$6*'점수 계산기'!$C$23+'점수 계산기'!$C$25,0))</f>
        <v>74</v>
      </c>
      <c r="E80" s="271">
        <f>IF(OR($B80-E$6&gt;76, $B80-E$6=75, $B80-E$6=1, $B80-E$6&lt;0),"",ROUND(($B80-E$6)*'점수 계산기'!$C$21+E$6*'점수 계산기'!$C$23+'점수 계산기'!$C$25,0))</f>
        <v>74</v>
      </c>
      <c r="F80" s="271">
        <f>IF(OR($B80-F$6&gt;76, $B80-F$6=75, $B80-F$6=1, $B80-F$6&lt;0),"",ROUND(($B80-F$6)*'점수 계산기'!$C$21+F$6*'점수 계산기'!$C$23+'점수 계산기'!$C$25,0))</f>
        <v>74</v>
      </c>
      <c r="G80" s="271">
        <f>IF(OR($B80-G$6&gt;76, $B80-G$6=75, $B80-G$6=1, $B80-G$6&lt;0),"",ROUND(($B80-G$6)*'점수 계산기'!$C$21+G$6*'점수 계산기'!$C$23+'점수 계산기'!$C$25,0))</f>
        <v>74</v>
      </c>
      <c r="H80" s="271">
        <f>IF(OR($B80-H$6&gt;76, $B80-H$6=75, $B80-H$6=1, $B80-H$6&lt;0),"",ROUND(($B80-H$6)*'점수 계산기'!$C$21+H$6*'점수 계산기'!$C$23+'점수 계산기'!$C$25,0))</f>
        <v>75</v>
      </c>
      <c r="I80" s="271">
        <f>IF(OR($B80-I$6&gt;76, $B80-I$6=75, $B80-I$6=1, $B80-I$6&lt;0),"",ROUND(($B80-I$6)*'점수 계산기'!$C$21+I$6*'점수 계산기'!$C$23+'점수 계산기'!$C$25,0))</f>
        <v>75</v>
      </c>
      <c r="J80" s="271">
        <f>IF(OR($B80-J$6&gt;76, $B80-J$6=75, $B80-J$6=1, $B80-J$6&lt;0),"",ROUND(($B80-J$6)*'점수 계산기'!$C$21+J$6*'점수 계산기'!$C$23+'점수 계산기'!$C$25,0))</f>
        <v>75</v>
      </c>
      <c r="K80" s="271">
        <f>IF(OR($B80-K$6&gt;76, $B80-K$6=75, $B80-K$6=1, $B80-K$6&lt;0),"",ROUND(($B80-K$6)*'점수 계산기'!$C$21+K$6*'점수 계산기'!$C$23+'점수 계산기'!$C$25,0))</f>
        <v>75</v>
      </c>
      <c r="L80" s="271">
        <f>IF(OR($B80-L$6&gt;76, $B80-L$6=75, $B80-L$6=1, $B80-L$6&lt;0),"",ROUND(($B80-L$6)*'점수 계산기'!$C$21+L$6*'점수 계산기'!$C$23+'점수 계산기'!$C$25,0))</f>
        <v>75</v>
      </c>
      <c r="M80" s="271">
        <f>IF(OR($B80-M$6&gt;76, $B80-M$6=75, $B80-M$6=1, $B80-M$6&lt;0),"",ROUND(($B80-M$6)*'점수 계산기'!$C$21+M$6*'점수 계산기'!$C$23+'점수 계산기'!$C$25,0))</f>
        <v>76</v>
      </c>
      <c r="N80" s="271">
        <f>IF(OR($B80-N$6&gt;76, $B80-N$6=75, $B80-N$6=1, $B80-N$6&lt;0),"",ROUND(($B80-N$6)*'점수 계산기'!$C$21+N$6*'점수 계산기'!$C$23+'점수 계산기'!$C$25,0))</f>
        <v>76</v>
      </c>
      <c r="O80" s="271">
        <f>IF(OR($B80-O$6&gt;76, $B80-O$6=75, $B80-O$6=1, $B80-O$6&lt;0),"",ROUND(($B80-O$6)*'점수 계산기'!$C$21+O$6*'점수 계산기'!$C$23+'점수 계산기'!$C$25,0))</f>
        <v>76</v>
      </c>
      <c r="P80" s="271">
        <f>IF(OR($B80-P$6&gt;76, $B80-P$6=75, $B80-P$6=1, $B80-P$6&lt;0),"",ROUND(($B80-P$6)*'점수 계산기'!$C$21+P$6*'점수 계산기'!$C$23+'점수 계산기'!$C$25,0))</f>
        <v>76</v>
      </c>
      <c r="Q80" s="271">
        <f>IF(OR($B80-Q$6&gt;76, $B80-Q$6=75, $B80-Q$6=1, $B80-Q$6&lt;0),"",ROUND(($B80-Q$6)*'점수 계산기'!$C$21+Q$6*'점수 계산기'!$C$23+'점수 계산기'!$C$25,0))</f>
        <v>76</v>
      </c>
      <c r="R80" s="271">
        <f>IF(OR($B80-R$6&gt;76, $B80-R$6=75, $B80-R$6=1, $B80-R$6&lt;0),"",ROUND(($B80-R$6)*'점수 계산기'!$C$21+R$6*'점수 계산기'!$C$23+'점수 계산기'!$C$25,0))</f>
        <v>76</v>
      </c>
      <c r="S80" s="271">
        <f>IF(OR($B80-S$6&gt;76, $B80-S$6=75, $B80-S$6=1, $B80-S$6&lt;0),"",ROUND(($B80-S$6)*'점수 계산기'!$C$21+S$6*'점수 계산기'!$C$23+'점수 계산기'!$C$25,0))</f>
        <v>77</v>
      </c>
      <c r="T80" s="271">
        <f>IF(OR($B80-T$6&gt;76, $B80-T$6=75, $B80-T$6=1, $B80-T$6&lt;0),"",ROUND(($B80-T$6)*'점수 계산기'!$C$21+T$6*'점수 계산기'!$C$23+'점수 계산기'!$C$25,0))</f>
        <v>77</v>
      </c>
      <c r="U80" s="271">
        <f>IF(OR($B80-U$6&gt;76, $B80-U$6=75, $B80-U$6=1, $B80-U$6&lt;0),"",ROUND(($B80-U$6)*'점수 계산기'!$C$21+U$6*'점수 계산기'!$C$23+'점수 계산기'!$C$25,0))</f>
        <v>77</v>
      </c>
      <c r="V80" s="271">
        <f>IF(OR($B80-V$6&gt;76, $B80-V$6=75, $B80-V$6=1, $B80-V$6&lt;0),"",ROUND(($B80-V$6)*'점수 계산기'!$C$21+V$6*'점수 계산기'!$C$23+'점수 계산기'!$C$25,0))</f>
        <v>77</v>
      </c>
      <c r="W80" s="271">
        <f>IF(OR($B80-W$6&gt;76, $B80-W$6=75, $B80-W$6=1, $B80-W$6&lt;0),"",ROUND(($B80-W$6)*'점수 계산기'!$C$21+W$6*'점수 계산기'!$C$23+'점수 계산기'!$C$25,0))</f>
        <v>77</v>
      </c>
      <c r="X80" s="271">
        <f>IF(OR($B80-X$6&gt;76, $B80-X$6=75, $B80-X$6=1, $B80-X$6&lt;0),"",ROUND(($B80-X$6)*'점수 계산기'!$C$21+X$6*'점수 계산기'!$C$23+'점수 계산기'!$C$25,0))</f>
        <v>77</v>
      </c>
      <c r="Y80" s="272">
        <f>IF(OR($B80-Y$6&gt;76, $B80-Y$6=75, $B80-Y$6=1, $B80-Y$6&lt;0),"",ROUND(($B80-Y$6)*'점수 계산기'!$C$21+Y$6*'점수 계산기'!$C$23+'점수 계산기'!$C$25,0))</f>
        <v>78</v>
      </c>
      <c r="Z80" s="208"/>
      <c r="AA80" s="208"/>
    </row>
    <row r="81" spans="1:27" s="216" customFormat="1" ht="21" customHeight="1" x14ac:dyDescent="0.45">
      <c r="A81" s="208"/>
      <c r="B81" s="270">
        <v>26</v>
      </c>
      <c r="C81" s="271">
        <f>IF(OR($B81-C$6&gt;76, $B81-C$6=75, $B81-C$6=1, $B81-C$6&lt;0),"",ROUND(($B81-C$6)*'점수 계산기'!$C$21+C$6*'점수 계산기'!$C$23+'점수 계산기'!$C$25,0))</f>
        <v>72</v>
      </c>
      <c r="D81" s="271">
        <f>IF(OR($B81-D$6&gt;76, $B81-D$6=75, $B81-D$6=1, $B81-D$6&lt;0),"",ROUND(($B81-D$6)*'점수 계산기'!$C$21+D$6*'점수 계산기'!$C$23+'점수 계산기'!$C$25,0))</f>
        <v>73</v>
      </c>
      <c r="E81" s="271">
        <f>IF(OR($B81-E$6&gt;76, $B81-E$6=75, $B81-E$6=1, $B81-E$6&lt;0),"",ROUND(($B81-E$6)*'점수 계산기'!$C$21+E$6*'점수 계산기'!$C$23+'점수 계산기'!$C$25,0))</f>
        <v>73</v>
      </c>
      <c r="F81" s="271">
        <f>IF(OR($B81-F$6&gt;76, $B81-F$6=75, $B81-F$6=1, $B81-F$6&lt;0),"",ROUND(($B81-F$6)*'점수 계산기'!$C$21+F$6*'점수 계산기'!$C$23+'점수 계산기'!$C$25,0))</f>
        <v>73</v>
      </c>
      <c r="G81" s="271">
        <f>IF(OR($B81-G$6&gt;76, $B81-G$6=75, $B81-G$6=1, $B81-G$6&lt;0),"",ROUND(($B81-G$6)*'점수 계산기'!$C$21+G$6*'점수 계산기'!$C$23+'점수 계산기'!$C$25,0))</f>
        <v>73</v>
      </c>
      <c r="H81" s="271">
        <f>IF(OR($B81-H$6&gt;76, $B81-H$6=75, $B81-H$6=1, $B81-H$6&lt;0),"",ROUND(($B81-H$6)*'점수 계산기'!$C$21+H$6*'점수 계산기'!$C$23+'점수 계산기'!$C$25,0))</f>
        <v>74</v>
      </c>
      <c r="I81" s="271">
        <f>IF(OR($B81-I$6&gt;76, $B81-I$6=75, $B81-I$6=1, $B81-I$6&lt;0),"",ROUND(($B81-I$6)*'점수 계산기'!$C$21+I$6*'점수 계산기'!$C$23+'점수 계산기'!$C$25,0))</f>
        <v>74</v>
      </c>
      <c r="J81" s="271">
        <f>IF(OR($B81-J$6&gt;76, $B81-J$6=75, $B81-J$6=1, $B81-J$6&lt;0),"",ROUND(($B81-J$6)*'점수 계산기'!$C$21+J$6*'점수 계산기'!$C$23+'점수 계산기'!$C$25,0))</f>
        <v>74</v>
      </c>
      <c r="K81" s="271">
        <f>IF(OR($B81-K$6&gt;76, $B81-K$6=75, $B81-K$6=1, $B81-K$6&lt;0),"",ROUND(($B81-K$6)*'점수 계산기'!$C$21+K$6*'점수 계산기'!$C$23+'점수 계산기'!$C$25,0))</f>
        <v>74</v>
      </c>
      <c r="L81" s="271">
        <f>IF(OR($B81-L$6&gt;76, $B81-L$6=75, $B81-L$6=1, $B81-L$6&lt;0),"",ROUND(($B81-L$6)*'점수 계산기'!$C$21+L$6*'점수 계산기'!$C$23+'점수 계산기'!$C$25,0))</f>
        <v>74</v>
      </c>
      <c r="M81" s="271">
        <f>IF(OR($B81-M$6&gt;76, $B81-M$6=75, $B81-M$6=1, $B81-M$6&lt;0),"",ROUND(($B81-M$6)*'점수 계산기'!$C$21+M$6*'점수 계산기'!$C$23+'점수 계산기'!$C$25,0))</f>
        <v>74</v>
      </c>
      <c r="N81" s="271">
        <f>IF(OR($B81-N$6&gt;76, $B81-N$6=75, $B81-N$6=1, $B81-N$6&lt;0),"",ROUND(($B81-N$6)*'점수 계산기'!$C$21+N$6*'점수 계산기'!$C$23+'점수 계산기'!$C$25,0))</f>
        <v>75</v>
      </c>
      <c r="O81" s="271">
        <f>IF(OR($B81-O$6&gt;76, $B81-O$6=75, $B81-O$6=1, $B81-O$6&lt;0),"",ROUND(($B81-O$6)*'점수 계산기'!$C$21+O$6*'점수 계산기'!$C$23+'점수 계산기'!$C$25,0))</f>
        <v>75</v>
      </c>
      <c r="P81" s="271">
        <f>IF(OR($B81-P$6&gt;76, $B81-P$6=75, $B81-P$6=1, $B81-P$6&lt;0),"",ROUND(($B81-P$6)*'점수 계산기'!$C$21+P$6*'점수 계산기'!$C$23+'점수 계산기'!$C$25,0))</f>
        <v>75</v>
      </c>
      <c r="Q81" s="271">
        <f>IF(OR($B81-Q$6&gt;76, $B81-Q$6=75, $B81-Q$6=1, $B81-Q$6&lt;0),"",ROUND(($B81-Q$6)*'점수 계산기'!$C$21+Q$6*'점수 계산기'!$C$23+'점수 계산기'!$C$25,0))</f>
        <v>75</v>
      </c>
      <c r="R81" s="271">
        <f>IF(OR($B81-R$6&gt;76, $B81-R$6=75, $B81-R$6=1, $B81-R$6&lt;0),"",ROUND(($B81-R$6)*'점수 계산기'!$C$21+R$6*'점수 계산기'!$C$23+'점수 계산기'!$C$25,0))</f>
        <v>75</v>
      </c>
      <c r="S81" s="271">
        <f>IF(OR($B81-S$6&gt;76, $B81-S$6=75, $B81-S$6=1, $B81-S$6&lt;0),"",ROUND(($B81-S$6)*'점수 계산기'!$C$21+S$6*'점수 계산기'!$C$23+'점수 계산기'!$C$25,0))</f>
        <v>76</v>
      </c>
      <c r="T81" s="271">
        <f>IF(OR($B81-T$6&gt;76, $B81-T$6=75, $B81-T$6=1, $B81-T$6&lt;0),"",ROUND(($B81-T$6)*'점수 계산기'!$C$21+T$6*'점수 계산기'!$C$23+'점수 계산기'!$C$25,0))</f>
        <v>76</v>
      </c>
      <c r="U81" s="271">
        <f>IF(OR($B81-U$6&gt;76, $B81-U$6=75, $B81-U$6=1, $B81-U$6&lt;0),"",ROUND(($B81-U$6)*'점수 계산기'!$C$21+U$6*'점수 계산기'!$C$23+'점수 계산기'!$C$25,0))</f>
        <v>76</v>
      </c>
      <c r="V81" s="271">
        <f>IF(OR($B81-V$6&gt;76, $B81-V$6=75, $B81-V$6=1, $B81-V$6&lt;0),"",ROUND(($B81-V$6)*'점수 계산기'!$C$21+V$6*'점수 계산기'!$C$23+'점수 계산기'!$C$25,0))</f>
        <v>76</v>
      </c>
      <c r="W81" s="271">
        <f>IF(OR($B81-W$6&gt;76, $B81-W$6=75, $B81-W$6=1, $B81-W$6&lt;0),"",ROUND(($B81-W$6)*'점수 계산기'!$C$21+W$6*'점수 계산기'!$C$23+'점수 계산기'!$C$25,0))</f>
        <v>76</v>
      </c>
      <c r="X81" s="271">
        <f>IF(OR($B81-X$6&gt;76, $B81-X$6=75, $B81-X$6=1, $B81-X$6&lt;0),"",ROUND(($B81-X$6)*'점수 계산기'!$C$21+X$6*'점수 계산기'!$C$23+'점수 계산기'!$C$25,0))</f>
        <v>76</v>
      </c>
      <c r="Y81" s="272">
        <f>IF(OR($B81-Y$6&gt;76, $B81-Y$6=75, $B81-Y$6=1, $B81-Y$6&lt;0),"",ROUND(($B81-Y$6)*'점수 계산기'!$C$21+Y$6*'점수 계산기'!$C$23+'점수 계산기'!$C$25,0))</f>
        <v>77</v>
      </c>
      <c r="Z81" s="208"/>
      <c r="AA81" s="208"/>
    </row>
    <row r="82" spans="1:27" s="216" customFormat="1" ht="21" customHeight="1" x14ac:dyDescent="0.45">
      <c r="A82" s="208"/>
      <c r="B82" s="270">
        <v>25</v>
      </c>
      <c r="C82" s="271" t="str">
        <f>IF(OR($B82-C$6&gt;76, $B82-C$6=75, $B82-C$6=1, $B82-C$6&lt;0),"",ROUND(($B82-C$6)*'점수 계산기'!$C$21+C$6*'점수 계산기'!$C$23+'점수 계산기'!$C$25,0))</f>
        <v/>
      </c>
      <c r="D82" s="271">
        <f>IF(OR($B82-D$6&gt;76, $B82-D$6=75, $B82-D$6=1, $B82-D$6&lt;0),"",ROUND(($B82-D$6)*'점수 계산기'!$C$21+D$6*'점수 계산기'!$C$23+'점수 계산기'!$C$25,0))</f>
        <v>72</v>
      </c>
      <c r="E82" s="271">
        <f>IF(OR($B82-E$6&gt;76, $B82-E$6=75, $B82-E$6=1, $B82-E$6&lt;0),"",ROUND(($B82-E$6)*'점수 계산기'!$C$21+E$6*'점수 계산기'!$C$23+'점수 계산기'!$C$25,0))</f>
        <v>72</v>
      </c>
      <c r="F82" s="271">
        <f>IF(OR($B82-F$6&gt;76, $B82-F$6=75, $B82-F$6=1, $B82-F$6&lt;0),"",ROUND(($B82-F$6)*'점수 계산기'!$C$21+F$6*'점수 계산기'!$C$23+'점수 계산기'!$C$25,0))</f>
        <v>72</v>
      </c>
      <c r="G82" s="271">
        <f>IF(OR($B82-G$6&gt;76, $B82-G$6=75, $B82-G$6=1, $B82-G$6&lt;0),"",ROUND(($B82-G$6)*'점수 계산기'!$C$21+G$6*'점수 계산기'!$C$23+'점수 계산기'!$C$25,0))</f>
        <v>72</v>
      </c>
      <c r="H82" s="271">
        <f>IF(OR($B82-H$6&gt;76, $B82-H$6=75, $B82-H$6=1, $B82-H$6&lt;0),"",ROUND(($B82-H$6)*'점수 계산기'!$C$21+H$6*'점수 계산기'!$C$23+'점수 계산기'!$C$25,0))</f>
        <v>73</v>
      </c>
      <c r="I82" s="271">
        <f>IF(OR($B82-I$6&gt;76, $B82-I$6=75, $B82-I$6=1, $B82-I$6&lt;0),"",ROUND(($B82-I$6)*'점수 계산기'!$C$21+I$6*'점수 계산기'!$C$23+'점수 계산기'!$C$25,0))</f>
        <v>73</v>
      </c>
      <c r="J82" s="271">
        <f>IF(OR($B82-J$6&gt;76, $B82-J$6=75, $B82-J$6=1, $B82-J$6&lt;0),"",ROUND(($B82-J$6)*'점수 계산기'!$C$21+J$6*'점수 계산기'!$C$23+'점수 계산기'!$C$25,0))</f>
        <v>73</v>
      </c>
      <c r="K82" s="271">
        <f>IF(OR($B82-K$6&gt;76, $B82-K$6=75, $B82-K$6=1, $B82-K$6&lt;0),"",ROUND(($B82-K$6)*'점수 계산기'!$C$21+K$6*'점수 계산기'!$C$23+'점수 계산기'!$C$25,0))</f>
        <v>73</v>
      </c>
      <c r="L82" s="271">
        <f>IF(OR($B82-L$6&gt;76, $B82-L$6=75, $B82-L$6=1, $B82-L$6&lt;0),"",ROUND(($B82-L$6)*'점수 계산기'!$C$21+L$6*'점수 계산기'!$C$23+'점수 계산기'!$C$25,0))</f>
        <v>73</v>
      </c>
      <c r="M82" s="271">
        <f>IF(OR($B82-M$6&gt;76, $B82-M$6=75, $B82-M$6=1, $B82-M$6&lt;0),"",ROUND(($B82-M$6)*'점수 계산기'!$C$21+M$6*'점수 계산기'!$C$23+'점수 계산기'!$C$25,0))</f>
        <v>73</v>
      </c>
      <c r="N82" s="271">
        <f>IF(OR($B82-N$6&gt;76, $B82-N$6=75, $B82-N$6=1, $B82-N$6&lt;0),"",ROUND(($B82-N$6)*'점수 계산기'!$C$21+N$6*'점수 계산기'!$C$23+'점수 계산기'!$C$25,0))</f>
        <v>74</v>
      </c>
      <c r="O82" s="271">
        <f>IF(OR($B82-O$6&gt;76, $B82-O$6=75, $B82-O$6=1, $B82-O$6&lt;0),"",ROUND(($B82-O$6)*'점수 계산기'!$C$21+O$6*'점수 계산기'!$C$23+'점수 계산기'!$C$25,0))</f>
        <v>74</v>
      </c>
      <c r="P82" s="271">
        <f>IF(OR($B82-P$6&gt;76, $B82-P$6=75, $B82-P$6=1, $B82-P$6&lt;0),"",ROUND(($B82-P$6)*'점수 계산기'!$C$21+P$6*'점수 계산기'!$C$23+'점수 계산기'!$C$25,0))</f>
        <v>74</v>
      </c>
      <c r="Q82" s="271">
        <f>IF(OR($B82-Q$6&gt;76, $B82-Q$6=75, $B82-Q$6=1, $B82-Q$6&lt;0),"",ROUND(($B82-Q$6)*'점수 계산기'!$C$21+Q$6*'점수 계산기'!$C$23+'점수 계산기'!$C$25,0))</f>
        <v>74</v>
      </c>
      <c r="R82" s="271">
        <f>IF(OR($B82-R$6&gt;76, $B82-R$6=75, $B82-R$6=1, $B82-R$6&lt;0),"",ROUND(($B82-R$6)*'점수 계산기'!$C$21+R$6*'점수 계산기'!$C$23+'점수 계산기'!$C$25,0))</f>
        <v>74</v>
      </c>
      <c r="S82" s="271">
        <f>IF(OR($B82-S$6&gt;76, $B82-S$6=75, $B82-S$6=1, $B82-S$6&lt;0),"",ROUND(($B82-S$6)*'점수 계산기'!$C$21+S$6*'점수 계산기'!$C$23+'점수 계산기'!$C$25,0))</f>
        <v>75</v>
      </c>
      <c r="T82" s="271">
        <f>IF(OR($B82-T$6&gt;76, $B82-T$6=75, $B82-T$6=1, $B82-T$6&lt;0),"",ROUND(($B82-T$6)*'점수 계산기'!$C$21+T$6*'점수 계산기'!$C$23+'점수 계산기'!$C$25,0))</f>
        <v>75</v>
      </c>
      <c r="U82" s="271">
        <f>IF(OR($B82-U$6&gt;76, $B82-U$6=75, $B82-U$6=1, $B82-U$6&lt;0),"",ROUND(($B82-U$6)*'점수 계산기'!$C$21+U$6*'점수 계산기'!$C$23+'점수 계산기'!$C$25,0))</f>
        <v>75</v>
      </c>
      <c r="V82" s="271">
        <f>IF(OR($B82-V$6&gt;76, $B82-V$6=75, $B82-V$6=1, $B82-V$6&lt;0),"",ROUND(($B82-V$6)*'점수 계산기'!$C$21+V$6*'점수 계산기'!$C$23+'점수 계산기'!$C$25,0))</f>
        <v>75</v>
      </c>
      <c r="W82" s="271">
        <f>IF(OR($B82-W$6&gt;76, $B82-W$6=75, $B82-W$6=1, $B82-W$6&lt;0),"",ROUND(($B82-W$6)*'점수 계산기'!$C$21+W$6*'점수 계산기'!$C$23+'점수 계산기'!$C$25,0))</f>
        <v>75</v>
      </c>
      <c r="X82" s="271">
        <f>IF(OR($B82-X$6&gt;76, $B82-X$6=75, $B82-X$6=1, $B82-X$6&lt;0),"",ROUND(($B82-X$6)*'점수 계산기'!$C$21+X$6*'점수 계산기'!$C$23+'점수 계산기'!$C$25,0))</f>
        <v>75</v>
      </c>
      <c r="Y82" s="272">
        <f>IF(OR($B82-Y$6&gt;76, $B82-Y$6=75, $B82-Y$6=1, $B82-Y$6&lt;0),"",ROUND(($B82-Y$6)*'점수 계산기'!$C$21+Y$6*'점수 계산기'!$C$23+'점수 계산기'!$C$25,0))</f>
        <v>76</v>
      </c>
      <c r="Z82" s="208"/>
      <c r="AA82" s="208"/>
    </row>
    <row r="83" spans="1:27" s="216" customFormat="1" ht="21" customHeight="1" x14ac:dyDescent="0.45">
      <c r="A83" s="208"/>
      <c r="B83" s="273">
        <v>24</v>
      </c>
      <c r="C83" s="274">
        <f>IF(OR($B83-C$6&gt;76, $B83-C$6=75, $B83-C$6=1, $B83-C$6&lt;0),"",ROUND(($B83-C$6)*'점수 계산기'!$C$21+C$6*'점수 계산기'!$C$23+'점수 계산기'!$C$25,0))</f>
        <v>70</v>
      </c>
      <c r="D83" s="274">
        <f>IF(OR($B83-D$6&gt;76, $B83-D$6=75, $B83-D$6=1, $B83-D$6&lt;0),"",ROUND(($B83-D$6)*'점수 계산기'!$C$21+D$6*'점수 계산기'!$C$23+'점수 계산기'!$C$25,0))</f>
        <v>71</v>
      </c>
      <c r="E83" s="274">
        <f>IF(OR($B83-E$6&gt;76, $B83-E$6=75, $B83-E$6=1, $B83-E$6&lt;0),"",ROUND(($B83-E$6)*'점수 계산기'!$C$21+E$6*'점수 계산기'!$C$23+'점수 계산기'!$C$25,0))</f>
        <v>71</v>
      </c>
      <c r="F83" s="274">
        <f>IF(OR($B83-F$6&gt;76, $B83-F$6=75, $B83-F$6=1, $B83-F$6&lt;0),"",ROUND(($B83-F$6)*'점수 계산기'!$C$21+F$6*'점수 계산기'!$C$23+'점수 계산기'!$C$25,0))</f>
        <v>71</v>
      </c>
      <c r="G83" s="274">
        <f>IF(OR($B83-G$6&gt;76, $B83-G$6=75, $B83-G$6=1, $B83-G$6&lt;0),"",ROUND(($B83-G$6)*'점수 계산기'!$C$21+G$6*'점수 계산기'!$C$23+'점수 계산기'!$C$25,0))</f>
        <v>71</v>
      </c>
      <c r="H83" s="274">
        <f>IF(OR($B83-H$6&gt;76, $B83-H$6=75, $B83-H$6=1, $B83-H$6&lt;0),"",ROUND(($B83-H$6)*'점수 계산기'!$C$21+H$6*'점수 계산기'!$C$23+'점수 계산기'!$C$25,0))</f>
        <v>71</v>
      </c>
      <c r="I83" s="274">
        <f>IF(OR($B83-I$6&gt;76, $B83-I$6=75, $B83-I$6=1, $B83-I$6&lt;0),"",ROUND(($B83-I$6)*'점수 계산기'!$C$21+I$6*'점수 계산기'!$C$23+'점수 계산기'!$C$25,0))</f>
        <v>72</v>
      </c>
      <c r="J83" s="274">
        <f>IF(OR($B83-J$6&gt;76, $B83-J$6=75, $B83-J$6=1, $B83-J$6&lt;0),"",ROUND(($B83-J$6)*'점수 계산기'!$C$21+J$6*'점수 계산기'!$C$23+'점수 계산기'!$C$25,0))</f>
        <v>72</v>
      </c>
      <c r="K83" s="274">
        <f>IF(OR($B83-K$6&gt;76, $B83-K$6=75, $B83-K$6=1, $B83-K$6&lt;0),"",ROUND(($B83-K$6)*'점수 계산기'!$C$21+K$6*'점수 계산기'!$C$23+'점수 계산기'!$C$25,0))</f>
        <v>72</v>
      </c>
      <c r="L83" s="274">
        <f>IF(OR($B83-L$6&gt;76, $B83-L$6=75, $B83-L$6=1, $B83-L$6&lt;0),"",ROUND(($B83-L$6)*'점수 계산기'!$C$21+L$6*'점수 계산기'!$C$23+'점수 계산기'!$C$25,0))</f>
        <v>72</v>
      </c>
      <c r="M83" s="274">
        <f>IF(OR($B83-M$6&gt;76, $B83-M$6=75, $B83-M$6=1, $B83-M$6&lt;0),"",ROUND(($B83-M$6)*'점수 계산기'!$C$21+M$6*'점수 계산기'!$C$23+'점수 계산기'!$C$25,0))</f>
        <v>72</v>
      </c>
      <c r="N83" s="274">
        <f>IF(OR($B83-N$6&gt;76, $B83-N$6=75, $B83-N$6=1, $B83-N$6&lt;0),"",ROUND(($B83-N$6)*'점수 계산기'!$C$21+N$6*'점수 계산기'!$C$23+'점수 계산기'!$C$25,0))</f>
        <v>73</v>
      </c>
      <c r="O83" s="274">
        <f>IF(OR($B83-O$6&gt;76, $B83-O$6=75, $B83-O$6=1, $B83-O$6&lt;0),"",ROUND(($B83-O$6)*'점수 계산기'!$C$21+O$6*'점수 계산기'!$C$23+'점수 계산기'!$C$25,0))</f>
        <v>73</v>
      </c>
      <c r="P83" s="274">
        <f>IF(OR($B83-P$6&gt;76, $B83-P$6=75, $B83-P$6=1, $B83-P$6&lt;0),"",ROUND(($B83-P$6)*'점수 계산기'!$C$21+P$6*'점수 계산기'!$C$23+'점수 계산기'!$C$25,0))</f>
        <v>73</v>
      </c>
      <c r="Q83" s="274">
        <f>IF(OR($B83-Q$6&gt;76, $B83-Q$6=75, $B83-Q$6=1, $B83-Q$6&lt;0),"",ROUND(($B83-Q$6)*'점수 계산기'!$C$21+Q$6*'점수 계산기'!$C$23+'점수 계산기'!$C$25,0))</f>
        <v>73</v>
      </c>
      <c r="R83" s="274">
        <f>IF(OR($B83-R$6&gt;76, $B83-R$6=75, $B83-R$6=1, $B83-R$6&lt;0),"",ROUND(($B83-R$6)*'점수 계산기'!$C$21+R$6*'점수 계산기'!$C$23+'점수 계산기'!$C$25,0))</f>
        <v>73</v>
      </c>
      <c r="S83" s="274">
        <f>IF(OR($B83-S$6&gt;76, $B83-S$6=75, $B83-S$6=1, $B83-S$6&lt;0),"",ROUND(($B83-S$6)*'점수 계산기'!$C$21+S$6*'점수 계산기'!$C$23+'점수 계산기'!$C$25,0))</f>
        <v>73</v>
      </c>
      <c r="T83" s="274">
        <f>IF(OR($B83-T$6&gt;76, $B83-T$6=75, $B83-T$6=1, $B83-T$6&lt;0),"",ROUND(($B83-T$6)*'점수 계산기'!$C$21+T$6*'점수 계산기'!$C$23+'점수 계산기'!$C$25,0))</f>
        <v>74</v>
      </c>
      <c r="U83" s="274">
        <f>IF(OR($B83-U$6&gt;76, $B83-U$6=75, $B83-U$6=1, $B83-U$6&lt;0),"",ROUND(($B83-U$6)*'점수 계산기'!$C$21+U$6*'점수 계산기'!$C$23+'점수 계산기'!$C$25,0))</f>
        <v>74</v>
      </c>
      <c r="V83" s="274">
        <f>IF(OR($B83-V$6&gt;76, $B83-V$6=75, $B83-V$6=1, $B83-V$6&lt;0),"",ROUND(($B83-V$6)*'점수 계산기'!$C$21+V$6*'점수 계산기'!$C$23+'점수 계산기'!$C$25,0))</f>
        <v>74</v>
      </c>
      <c r="W83" s="274">
        <f>IF(OR($B83-W$6&gt;76, $B83-W$6=75, $B83-W$6=1, $B83-W$6&lt;0),"",ROUND(($B83-W$6)*'점수 계산기'!$C$21+W$6*'점수 계산기'!$C$23+'점수 계산기'!$C$25,0))</f>
        <v>74</v>
      </c>
      <c r="X83" s="274">
        <f>IF(OR($B83-X$6&gt;76, $B83-X$6=75, $B83-X$6=1, $B83-X$6&lt;0),"",ROUND(($B83-X$6)*'점수 계산기'!$C$21+X$6*'점수 계산기'!$C$23+'점수 계산기'!$C$25,0))</f>
        <v>74</v>
      </c>
      <c r="Y83" s="275">
        <f>IF(OR($B83-Y$6&gt;76, $B83-Y$6=75, $B83-Y$6=1, $B83-Y$6&lt;0),"",ROUND(($B83-Y$6)*'점수 계산기'!$C$21+Y$6*'점수 계산기'!$C$23+'점수 계산기'!$C$25,0))</f>
        <v>75</v>
      </c>
      <c r="Z83" s="208"/>
      <c r="AA83" s="208"/>
    </row>
    <row r="84" spans="1:27" s="216" customFormat="1" ht="21" customHeight="1" x14ac:dyDescent="0.45">
      <c r="A84" s="208"/>
      <c r="B84" s="273">
        <v>23</v>
      </c>
      <c r="C84" s="274" t="str">
        <f>IF(OR($B84-C$6&gt;76, $B84-C$6=75, $B84-C$6=1, $B84-C$6&lt;0),"",ROUND(($B84-C$6)*'점수 계산기'!$C$21+C$6*'점수 계산기'!$C$23+'점수 계산기'!$C$25,0))</f>
        <v/>
      </c>
      <c r="D84" s="274" t="str">
        <f>IF(OR($B84-D$6&gt;76, $B84-D$6=75, $B84-D$6=1, $B84-D$6&lt;0),"",ROUND(($B84-D$6)*'점수 계산기'!$C$21+D$6*'점수 계산기'!$C$23+'점수 계산기'!$C$25,0))</f>
        <v/>
      </c>
      <c r="E84" s="274">
        <f>IF(OR($B84-E$6&gt;76, $B84-E$6=75, $B84-E$6=1, $B84-E$6&lt;0),"",ROUND(($B84-E$6)*'점수 계산기'!$C$21+E$6*'점수 계산기'!$C$23+'점수 계산기'!$C$25,0))</f>
        <v>70</v>
      </c>
      <c r="F84" s="274">
        <f>IF(OR($B84-F$6&gt;76, $B84-F$6=75, $B84-F$6=1, $B84-F$6&lt;0),"",ROUND(($B84-F$6)*'점수 계산기'!$C$21+F$6*'점수 계산기'!$C$23+'점수 계산기'!$C$25,0))</f>
        <v>70</v>
      </c>
      <c r="G84" s="274">
        <f>IF(OR($B84-G$6&gt;76, $B84-G$6=75, $B84-G$6=1, $B84-G$6&lt;0),"",ROUND(($B84-G$6)*'점수 계산기'!$C$21+G$6*'점수 계산기'!$C$23+'점수 계산기'!$C$25,0))</f>
        <v>70</v>
      </c>
      <c r="H84" s="274">
        <f>IF(OR($B84-H$6&gt;76, $B84-H$6=75, $B84-H$6=1, $B84-H$6&lt;0),"",ROUND(($B84-H$6)*'점수 계산기'!$C$21+H$6*'점수 계산기'!$C$23+'점수 계산기'!$C$25,0))</f>
        <v>70</v>
      </c>
      <c r="I84" s="274">
        <f>IF(OR($B84-I$6&gt;76, $B84-I$6=75, $B84-I$6=1, $B84-I$6&lt;0),"",ROUND(($B84-I$6)*'점수 계산기'!$C$21+I$6*'점수 계산기'!$C$23+'점수 계산기'!$C$25,0))</f>
        <v>71</v>
      </c>
      <c r="J84" s="274">
        <f>IF(OR($B84-J$6&gt;76, $B84-J$6=75, $B84-J$6=1, $B84-J$6&lt;0),"",ROUND(($B84-J$6)*'점수 계산기'!$C$21+J$6*'점수 계산기'!$C$23+'점수 계산기'!$C$25,0))</f>
        <v>71</v>
      </c>
      <c r="K84" s="274">
        <f>IF(OR($B84-K$6&gt;76, $B84-K$6=75, $B84-K$6=1, $B84-K$6&lt;0),"",ROUND(($B84-K$6)*'점수 계산기'!$C$21+K$6*'점수 계산기'!$C$23+'점수 계산기'!$C$25,0))</f>
        <v>71</v>
      </c>
      <c r="L84" s="274">
        <f>IF(OR($B84-L$6&gt;76, $B84-L$6=75, $B84-L$6=1, $B84-L$6&lt;0),"",ROUND(($B84-L$6)*'점수 계산기'!$C$21+L$6*'점수 계산기'!$C$23+'점수 계산기'!$C$25,0))</f>
        <v>71</v>
      </c>
      <c r="M84" s="274">
        <f>IF(OR($B84-M$6&gt;76, $B84-M$6=75, $B84-M$6=1, $B84-M$6&lt;0),"",ROUND(($B84-M$6)*'점수 계산기'!$C$21+M$6*'점수 계산기'!$C$23+'점수 계산기'!$C$25,0))</f>
        <v>71</v>
      </c>
      <c r="N84" s="274">
        <f>IF(OR($B84-N$6&gt;76, $B84-N$6=75, $B84-N$6=1, $B84-N$6&lt;0),"",ROUND(($B84-N$6)*'점수 계산기'!$C$21+N$6*'점수 계산기'!$C$23+'점수 계산기'!$C$25,0))</f>
        <v>72</v>
      </c>
      <c r="O84" s="274">
        <f>IF(OR($B84-O$6&gt;76, $B84-O$6=75, $B84-O$6=1, $B84-O$6&lt;0),"",ROUND(($B84-O$6)*'점수 계산기'!$C$21+O$6*'점수 계산기'!$C$23+'점수 계산기'!$C$25,0))</f>
        <v>72</v>
      </c>
      <c r="P84" s="274">
        <f>IF(OR($B84-P$6&gt;76, $B84-P$6=75, $B84-P$6=1, $B84-P$6&lt;0),"",ROUND(($B84-P$6)*'점수 계산기'!$C$21+P$6*'점수 계산기'!$C$23+'점수 계산기'!$C$25,0))</f>
        <v>72</v>
      </c>
      <c r="Q84" s="274">
        <f>IF(OR($B84-Q$6&gt;76, $B84-Q$6=75, $B84-Q$6=1, $B84-Q$6&lt;0),"",ROUND(($B84-Q$6)*'점수 계산기'!$C$21+Q$6*'점수 계산기'!$C$23+'점수 계산기'!$C$25,0))</f>
        <v>72</v>
      </c>
      <c r="R84" s="274">
        <f>IF(OR($B84-R$6&gt;76, $B84-R$6=75, $B84-R$6=1, $B84-R$6&lt;0),"",ROUND(($B84-R$6)*'점수 계산기'!$C$21+R$6*'점수 계산기'!$C$23+'점수 계산기'!$C$25,0))</f>
        <v>72</v>
      </c>
      <c r="S84" s="274">
        <f>IF(OR($B84-S$6&gt;76, $B84-S$6=75, $B84-S$6=1, $B84-S$6&lt;0),"",ROUND(($B84-S$6)*'점수 계산기'!$C$21+S$6*'점수 계산기'!$C$23+'점수 계산기'!$C$25,0))</f>
        <v>72</v>
      </c>
      <c r="T84" s="274">
        <f>IF(OR($B84-T$6&gt;76, $B84-T$6=75, $B84-T$6=1, $B84-T$6&lt;0),"",ROUND(($B84-T$6)*'점수 계산기'!$C$21+T$6*'점수 계산기'!$C$23+'점수 계산기'!$C$25,0))</f>
        <v>73</v>
      </c>
      <c r="U84" s="274">
        <f>IF(OR($B84-U$6&gt;76, $B84-U$6=75, $B84-U$6=1, $B84-U$6&lt;0),"",ROUND(($B84-U$6)*'점수 계산기'!$C$21+U$6*'점수 계산기'!$C$23+'점수 계산기'!$C$25,0))</f>
        <v>73</v>
      </c>
      <c r="V84" s="274">
        <f>IF(OR($B84-V$6&gt;76, $B84-V$6=75, $B84-V$6=1, $B84-V$6&lt;0),"",ROUND(($B84-V$6)*'점수 계산기'!$C$21+V$6*'점수 계산기'!$C$23+'점수 계산기'!$C$25,0))</f>
        <v>73</v>
      </c>
      <c r="W84" s="274">
        <f>IF(OR($B84-W$6&gt;76, $B84-W$6=75, $B84-W$6=1, $B84-W$6&lt;0),"",ROUND(($B84-W$6)*'점수 계산기'!$C$21+W$6*'점수 계산기'!$C$23+'점수 계산기'!$C$25,0))</f>
        <v>73</v>
      </c>
      <c r="X84" s="274">
        <f>IF(OR($B84-X$6&gt;76, $B84-X$6=75, $B84-X$6=1, $B84-X$6&lt;0),"",ROUND(($B84-X$6)*'점수 계산기'!$C$21+X$6*'점수 계산기'!$C$23+'점수 계산기'!$C$25,0))</f>
        <v>73</v>
      </c>
      <c r="Y84" s="275">
        <f>IF(OR($B84-Y$6&gt;76, $B84-Y$6=75, $B84-Y$6=1, $B84-Y$6&lt;0),"",ROUND(($B84-Y$6)*'점수 계산기'!$C$21+Y$6*'점수 계산기'!$C$23+'점수 계산기'!$C$25,0))</f>
        <v>74</v>
      </c>
      <c r="Z84" s="208"/>
      <c r="AA84" s="208"/>
    </row>
    <row r="85" spans="1:27" s="216" customFormat="1" ht="21" customHeight="1" x14ac:dyDescent="0.45">
      <c r="A85" s="208"/>
      <c r="B85" s="273">
        <v>22</v>
      </c>
      <c r="C85" s="274" t="str">
        <f>IF(OR($B85-C$6&gt;76, $B85-C$6=75, $B85-C$6=1, $B85-C$6&lt;0),"",ROUND(($B85-C$6)*'점수 계산기'!$C$21+C$6*'점수 계산기'!$C$23+'점수 계산기'!$C$25,0))</f>
        <v/>
      </c>
      <c r="D85" s="274">
        <f>IF(OR($B85-D$6&gt;76, $B85-D$6=75, $B85-D$6=1, $B85-D$6&lt;0),"",ROUND(($B85-D$6)*'점수 계산기'!$C$21+D$6*'점수 계산기'!$C$23+'점수 계산기'!$C$25,0))</f>
        <v>69</v>
      </c>
      <c r="E85" s="274" t="str">
        <f>IF(OR($B85-E$6&gt;76, $B85-E$6=75, $B85-E$6=1, $B85-E$6&lt;0),"",ROUND(($B85-E$6)*'점수 계산기'!$C$21+E$6*'점수 계산기'!$C$23+'점수 계산기'!$C$25,0))</f>
        <v/>
      </c>
      <c r="F85" s="274">
        <f>IF(OR($B85-F$6&gt;76, $B85-F$6=75, $B85-F$6=1, $B85-F$6&lt;0),"",ROUND(($B85-F$6)*'점수 계산기'!$C$21+F$6*'점수 계산기'!$C$23+'점수 계산기'!$C$25,0))</f>
        <v>69</v>
      </c>
      <c r="G85" s="274">
        <f>IF(OR($B85-G$6&gt;76, $B85-G$6=75, $B85-G$6=1, $B85-G$6&lt;0),"",ROUND(($B85-G$6)*'점수 계산기'!$C$21+G$6*'점수 계산기'!$C$23+'점수 계산기'!$C$25,0))</f>
        <v>69</v>
      </c>
      <c r="H85" s="274">
        <f>IF(OR($B85-H$6&gt;76, $B85-H$6=75, $B85-H$6=1, $B85-H$6&lt;0),"",ROUND(($B85-H$6)*'점수 계산기'!$C$21+H$6*'점수 계산기'!$C$23+'점수 계산기'!$C$25,0))</f>
        <v>69</v>
      </c>
      <c r="I85" s="274">
        <f>IF(OR($B85-I$6&gt;76, $B85-I$6=75, $B85-I$6=1, $B85-I$6&lt;0),"",ROUND(($B85-I$6)*'점수 계산기'!$C$21+I$6*'점수 계산기'!$C$23+'점수 계산기'!$C$25,0))</f>
        <v>70</v>
      </c>
      <c r="J85" s="274">
        <f>IF(OR($B85-J$6&gt;76, $B85-J$6=75, $B85-J$6=1, $B85-J$6&lt;0),"",ROUND(($B85-J$6)*'점수 계산기'!$C$21+J$6*'점수 계산기'!$C$23+'점수 계산기'!$C$25,0))</f>
        <v>70</v>
      </c>
      <c r="K85" s="274">
        <f>IF(OR($B85-K$6&gt;76, $B85-K$6=75, $B85-K$6=1, $B85-K$6&lt;0),"",ROUND(($B85-K$6)*'점수 계산기'!$C$21+K$6*'점수 계산기'!$C$23+'점수 계산기'!$C$25,0))</f>
        <v>70</v>
      </c>
      <c r="L85" s="274">
        <f>IF(OR($B85-L$6&gt;76, $B85-L$6=75, $B85-L$6=1, $B85-L$6&lt;0),"",ROUND(($B85-L$6)*'점수 계산기'!$C$21+L$6*'점수 계산기'!$C$23+'점수 계산기'!$C$25,0))</f>
        <v>70</v>
      </c>
      <c r="M85" s="274">
        <f>IF(OR($B85-M$6&gt;76, $B85-M$6=75, $B85-M$6=1, $B85-M$6&lt;0),"",ROUND(($B85-M$6)*'점수 계산기'!$C$21+M$6*'점수 계산기'!$C$23+'점수 계산기'!$C$25,0))</f>
        <v>70</v>
      </c>
      <c r="N85" s="274">
        <f>IF(OR($B85-N$6&gt;76, $B85-N$6=75, $B85-N$6=1, $B85-N$6&lt;0),"",ROUND(($B85-N$6)*'점수 계산기'!$C$21+N$6*'점수 계산기'!$C$23+'점수 계산기'!$C$25,0))</f>
        <v>70</v>
      </c>
      <c r="O85" s="274">
        <f>IF(OR($B85-O$6&gt;76, $B85-O$6=75, $B85-O$6=1, $B85-O$6&lt;0),"",ROUND(($B85-O$6)*'점수 계산기'!$C$21+O$6*'점수 계산기'!$C$23+'점수 계산기'!$C$25,0))</f>
        <v>71</v>
      </c>
      <c r="P85" s="274">
        <f>IF(OR($B85-P$6&gt;76, $B85-P$6=75, $B85-P$6=1, $B85-P$6&lt;0),"",ROUND(($B85-P$6)*'점수 계산기'!$C$21+P$6*'점수 계산기'!$C$23+'점수 계산기'!$C$25,0))</f>
        <v>71</v>
      </c>
      <c r="Q85" s="274">
        <f>IF(OR($B85-Q$6&gt;76, $B85-Q$6=75, $B85-Q$6=1, $B85-Q$6&lt;0),"",ROUND(($B85-Q$6)*'점수 계산기'!$C$21+Q$6*'점수 계산기'!$C$23+'점수 계산기'!$C$25,0))</f>
        <v>71</v>
      </c>
      <c r="R85" s="274">
        <f>IF(OR($B85-R$6&gt;76, $B85-R$6=75, $B85-R$6=1, $B85-R$6&lt;0),"",ROUND(($B85-R$6)*'점수 계산기'!$C$21+R$6*'점수 계산기'!$C$23+'점수 계산기'!$C$25,0))</f>
        <v>71</v>
      </c>
      <c r="S85" s="274">
        <f>IF(OR($B85-S$6&gt;76, $B85-S$6=75, $B85-S$6=1, $B85-S$6&lt;0),"",ROUND(($B85-S$6)*'점수 계산기'!$C$21+S$6*'점수 계산기'!$C$23+'점수 계산기'!$C$25,0))</f>
        <v>71</v>
      </c>
      <c r="T85" s="274">
        <f>IF(OR($B85-T$6&gt;76, $B85-T$6=75, $B85-T$6=1, $B85-T$6&lt;0),"",ROUND(($B85-T$6)*'점수 계산기'!$C$21+T$6*'점수 계산기'!$C$23+'점수 계산기'!$C$25,0))</f>
        <v>72</v>
      </c>
      <c r="U85" s="274">
        <f>IF(OR($B85-U$6&gt;76, $B85-U$6=75, $B85-U$6=1, $B85-U$6&lt;0),"",ROUND(($B85-U$6)*'점수 계산기'!$C$21+U$6*'점수 계산기'!$C$23+'점수 계산기'!$C$25,0))</f>
        <v>72</v>
      </c>
      <c r="V85" s="274">
        <f>IF(OR($B85-V$6&gt;76, $B85-V$6=75, $B85-V$6=1, $B85-V$6&lt;0),"",ROUND(($B85-V$6)*'점수 계산기'!$C$21+V$6*'점수 계산기'!$C$23+'점수 계산기'!$C$25,0))</f>
        <v>72</v>
      </c>
      <c r="W85" s="274">
        <f>IF(OR($B85-W$6&gt;76, $B85-W$6=75, $B85-W$6=1, $B85-W$6&lt;0),"",ROUND(($B85-W$6)*'점수 계산기'!$C$21+W$6*'점수 계산기'!$C$23+'점수 계산기'!$C$25,0))</f>
        <v>72</v>
      </c>
      <c r="X85" s="274">
        <f>IF(OR($B85-X$6&gt;76, $B85-X$6=75, $B85-X$6=1, $B85-X$6&lt;0),"",ROUND(($B85-X$6)*'점수 계산기'!$C$21+X$6*'점수 계산기'!$C$23+'점수 계산기'!$C$25,0))</f>
        <v>72</v>
      </c>
      <c r="Y85" s="275">
        <f>IF(OR($B85-Y$6&gt;76, $B85-Y$6=75, $B85-Y$6=1, $B85-Y$6&lt;0),"",ROUND(($B85-Y$6)*'점수 계산기'!$C$21+Y$6*'점수 계산기'!$C$23+'점수 계산기'!$C$25,0))</f>
        <v>73</v>
      </c>
      <c r="Z85" s="208"/>
      <c r="AA85" s="208"/>
    </row>
    <row r="86" spans="1:27" s="216" customFormat="1" ht="21" customHeight="1" x14ac:dyDescent="0.45">
      <c r="A86" s="208"/>
      <c r="B86" s="273">
        <v>21</v>
      </c>
      <c r="C86" s="274" t="str">
        <f>IF(OR($B86-C$6&gt;76, $B86-C$6=75, $B86-C$6=1, $B86-C$6&lt;0),"",ROUND(($B86-C$6)*'점수 계산기'!$C$21+C$6*'점수 계산기'!$C$23+'점수 계산기'!$C$25,0))</f>
        <v/>
      </c>
      <c r="D86" s="274" t="str">
        <f>IF(OR($B86-D$6&gt;76, $B86-D$6=75, $B86-D$6=1, $B86-D$6&lt;0),"",ROUND(($B86-D$6)*'점수 계산기'!$C$21+D$6*'점수 계산기'!$C$23+'점수 계산기'!$C$25,0))</f>
        <v/>
      </c>
      <c r="E86" s="274">
        <f>IF(OR($B86-E$6&gt;76, $B86-E$6=75, $B86-E$6=1, $B86-E$6&lt;0),"",ROUND(($B86-E$6)*'점수 계산기'!$C$21+E$6*'점수 계산기'!$C$23+'점수 계산기'!$C$25,0))</f>
        <v>68</v>
      </c>
      <c r="F86" s="274" t="str">
        <f>IF(OR($B86-F$6&gt;76, $B86-F$6=75, $B86-F$6=1, $B86-F$6&lt;0),"",ROUND(($B86-F$6)*'점수 계산기'!$C$21+F$6*'점수 계산기'!$C$23+'점수 계산기'!$C$25,0))</f>
        <v/>
      </c>
      <c r="G86" s="274">
        <f>IF(OR($B86-G$6&gt;76, $B86-G$6=75, $B86-G$6=1, $B86-G$6&lt;0),"",ROUND(($B86-G$6)*'점수 계산기'!$C$21+G$6*'점수 계산기'!$C$23+'점수 계산기'!$C$25,0))</f>
        <v>68</v>
      </c>
      <c r="H86" s="274">
        <f>IF(OR($B86-H$6&gt;76, $B86-H$6=75, $B86-H$6=1, $B86-H$6&lt;0),"",ROUND(($B86-H$6)*'점수 계산기'!$C$21+H$6*'점수 계산기'!$C$23+'점수 계산기'!$C$25,0))</f>
        <v>68</v>
      </c>
      <c r="I86" s="274">
        <f>IF(OR($B86-I$6&gt;76, $B86-I$6=75, $B86-I$6=1, $B86-I$6&lt;0),"",ROUND(($B86-I$6)*'점수 계산기'!$C$21+I$6*'점수 계산기'!$C$23+'점수 계산기'!$C$25,0))</f>
        <v>69</v>
      </c>
      <c r="J86" s="274">
        <f>IF(OR($B86-J$6&gt;76, $B86-J$6=75, $B86-J$6=1, $B86-J$6&lt;0),"",ROUND(($B86-J$6)*'점수 계산기'!$C$21+J$6*'점수 계산기'!$C$23+'점수 계산기'!$C$25,0))</f>
        <v>69</v>
      </c>
      <c r="K86" s="274">
        <f>IF(OR($B86-K$6&gt;76, $B86-K$6=75, $B86-K$6=1, $B86-K$6&lt;0),"",ROUND(($B86-K$6)*'점수 계산기'!$C$21+K$6*'점수 계산기'!$C$23+'점수 계산기'!$C$25,0))</f>
        <v>69</v>
      </c>
      <c r="L86" s="274">
        <f>IF(OR($B86-L$6&gt;76, $B86-L$6=75, $B86-L$6=1, $B86-L$6&lt;0),"",ROUND(($B86-L$6)*'점수 계산기'!$C$21+L$6*'점수 계산기'!$C$23+'점수 계산기'!$C$25,0))</f>
        <v>69</v>
      </c>
      <c r="M86" s="274">
        <f>IF(OR($B86-M$6&gt;76, $B86-M$6=75, $B86-M$6=1, $B86-M$6&lt;0),"",ROUND(($B86-M$6)*'점수 계산기'!$C$21+M$6*'점수 계산기'!$C$23+'점수 계산기'!$C$25,0))</f>
        <v>69</v>
      </c>
      <c r="N86" s="274">
        <f>IF(OR($B86-N$6&gt;76, $B86-N$6=75, $B86-N$6=1, $B86-N$6&lt;0),"",ROUND(($B86-N$6)*'점수 계산기'!$C$21+N$6*'점수 계산기'!$C$23+'점수 계산기'!$C$25,0))</f>
        <v>69</v>
      </c>
      <c r="O86" s="274">
        <f>IF(OR($B86-O$6&gt;76, $B86-O$6=75, $B86-O$6=1, $B86-O$6&lt;0),"",ROUND(($B86-O$6)*'점수 계산기'!$C$21+O$6*'점수 계산기'!$C$23+'점수 계산기'!$C$25,0))</f>
        <v>70</v>
      </c>
      <c r="P86" s="274">
        <f>IF(OR($B86-P$6&gt;76, $B86-P$6=75, $B86-P$6=1, $B86-P$6&lt;0),"",ROUND(($B86-P$6)*'점수 계산기'!$C$21+P$6*'점수 계산기'!$C$23+'점수 계산기'!$C$25,0))</f>
        <v>70</v>
      </c>
      <c r="Q86" s="274">
        <f>IF(OR($B86-Q$6&gt;76, $B86-Q$6=75, $B86-Q$6=1, $B86-Q$6&lt;0),"",ROUND(($B86-Q$6)*'점수 계산기'!$C$21+Q$6*'점수 계산기'!$C$23+'점수 계산기'!$C$25,0))</f>
        <v>70</v>
      </c>
      <c r="R86" s="274">
        <f>IF(OR($B86-R$6&gt;76, $B86-R$6=75, $B86-R$6=1, $B86-R$6&lt;0),"",ROUND(($B86-R$6)*'점수 계산기'!$C$21+R$6*'점수 계산기'!$C$23+'점수 계산기'!$C$25,0))</f>
        <v>70</v>
      </c>
      <c r="S86" s="274">
        <f>IF(OR($B86-S$6&gt;76, $B86-S$6=75, $B86-S$6=1, $B86-S$6&lt;0),"",ROUND(($B86-S$6)*'점수 계산기'!$C$21+S$6*'점수 계산기'!$C$23+'점수 계산기'!$C$25,0))</f>
        <v>70</v>
      </c>
      <c r="T86" s="274">
        <f>IF(OR($B86-T$6&gt;76, $B86-T$6=75, $B86-T$6=1, $B86-T$6&lt;0),"",ROUND(($B86-T$6)*'점수 계산기'!$C$21+T$6*'점수 계산기'!$C$23+'점수 계산기'!$C$25,0))</f>
        <v>71</v>
      </c>
      <c r="U86" s="274">
        <f>IF(OR($B86-U$6&gt;76, $B86-U$6=75, $B86-U$6=1, $B86-U$6&lt;0),"",ROUND(($B86-U$6)*'점수 계산기'!$C$21+U$6*'점수 계산기'!$C$23+'점수 계산기'!$C$25,0))</f>
        <v>71</v>
      </c>
      <c r="V86" s="274">
        <f>IF(OR($B86-V$6&gt;76, $B86-V$6=75, $B86-V$6=1, $B86-V$6&lt;0),"",ROUND(($B86-V$6)*'점수 계산기'!$C$21+V$6*'점수 계산기'!$C$23+'점수 계산기'!$C$25,0))</f>
        <v>71</v>
      </c>
      <c r="W86" s="274">
        <f>IF(OR($B86-W$6&gt;76, $B86-W$6=75, $B86-W$6=1, $B86-W$6&lt;0),"",ROUND(($B86-W$6)*'점수 계산기'!$C$21+W$6*'점수 계산기'!$C$23+'점수 계산기'!$C$25,0))</f>
        <v>71</v>
      </c>
      <c r="X86" s="274">
        <f>IF(OR($B86-X$6&gt;76, $B86-X$6=75, $B86-X$6=1, $B86-X$6&lt;0),"",ROUND(($B86-X$6)*'점수 계산기'!$C$21+X$6*'점수 계산기'!$C$23+'점수 계산기'!$C$25,0))</f>
        <v>71</v>
      </c>
      <c r="Y86" s="275">
        <f>IF(OR($B86-Y$6&gt;76, $B86-Y$6=75, $B86-Y$6=1, $B86-Y$6&lt;0),"",ROUND(($B86-Y$6)*'점수 계산기'!$C$21+Y$6*'점수 계산기'!$C$23+'점수 계산기'!$C$25,0))</f>
        <v>72</v>
      </c>
      <c r="Z86" s="208"/>
      <c r="AA86" s="208"/>
    </row>
    <row r="87" spans="1:27" s="216" customFormat="1" ht="21" customHeight="1" x14ac:dyDescent="0.45">
      <c r="A87" s="208"/>
      <c r="B87" s="263">
        <v>20</v>
      </c>
      <c r="C87" s="260" t="str">
        <f>IF(OR($B87-C$6&gt;76, $B87-C$6=75, $B87-C$6=1, $B87-C$6&lt;0),"",ROUND(($B87-C$6)*'점수 계산기'!$C$21+C$6*'점수 계산기'!$C$23+'점수 계산기'!$C$25,0))</f>
        <v/>
      </c>
      <c r="D87" s="260" t="str">
        <f>IF(OR($B87-D$6&gt;76, $B87-D$6=75, $B87-D$6=1, $B87-D$6&lt;0),"",ROUND(($B87-D$6)*'점수 계산기'!$C$21+D$6*'점수 계산기'!$C$23+'점수 계산기'!$C$25,0))</f>
        <v/>
      </c>
      <c r="E87" s="260" t="str">
        <f>IF(OR($B87-E$6&gt;76, $B87-E$6=75, $B87-E$6=1, $B87-E$6&lt;0),"",ROUND(($B87-E$6)*'점수 계산기'!$C$21+E$6*'점수 계산기'!$C$23+'점수 계산기'!$C$25,0))</f>
        <v/>
      </c>
      <c r="F87" s="260">
        <f>IF(OR($B87-F$6&gt;76, $B87-F$6=75, $B87-F$6=1, $B87-F$6&lt;0),"",ROUND(($B87-F$6)*'점수 계산기'!$C$21+F$6*'점수 계산기'!$C$23+'점수 계산기'!$C$25,0))</f>
        <v>67</v>
      </c>
      <c r="G87" s="260" t="str">
        <f>IF(OR($B87-G$6&gt;76, $B87-G$6=75, $B87-G$6=1, $B87-G$6&lt;0),"",ROUND(($B87-G$6)*'점수 계산기'!$C$21+G$6*'점수 계산기'!$C$23+'점수 계산기'!$C$25,0))</f>
        <v/>
      </c>
      <c r="H87" s="260">
        <f>IF(OR($B87-H$6&gt;76, $B87-H$6=75, $B87-H$6=1, $B87-H$6&lt;0),"",ROUND(($B87-H$6)*'점수 계산기'!$C$21+H$6*'점수 계산기'!$C$23+'점수 계산기'!$C$25,0))</f>
        <v>67</v>
      </c>
      <c r="I87" s="260">
        <f>IF(OR($B87-I$6&gt;76, $B87-I$6=75, $B87-I$6=1, $B87-I$6&lt;0),"",ROUND(($B87-I$6)*'점수 계산기'!$C$21+I$6*'점수 계산기'!$C$23+'점수 계산기'!$C$25,0))</f>
        <v>68</v>
      </c>
      <c r="J87" s="260">
        <f>IF(OR($B87-J$6&gt;76, $B87-J$6=75, $B87-J$6=1, $B87-J$6&lt;0),"",ROUND(($B87-J$6)*'점수 계산기'!$C$21+J$6*'점수 계산기'!$C$23+'점수 계산기'!$C$25,0))</f>
        <v>68</v>
      </c>
      <c r="K87" s="260">
        <f>IF(OR($B87-K$6&gt;76, $B87-K$6=75, $B87-K$6=1, $B87-K$6&lt;0),"",ROUND(($B87-K$6)*'점수 계산기'!$C$21+K$6*'점수 계산기'!$C$23+'점수 계산기'!$C$25,0))</f>
        <v>68</v>
      </c>
      <c r="L87" s="260">
        <f>IF(OR($B87-L$6&gt;76, $B87-L$6=75, $B87-L$6=1, $B87-L$6&lt;0),"",ROUND(($B87-L$6)*'점수 계산기'!$C$21+L$6*'점수 계산기'!$C$23+'점수 계산기'!$C$25,0))</f>
        <v>68</v>
      </c>
      <c r="M87" s="260">
        <f>IF(OR($B87-M$6&gt;76, $B87-M$6=75, $B87-M$6=1, $B87-M$6&lt;0),"",ROUND(($B87-M$6)*'점수 계산기'!$C$21+M$6*'점수 계산기'!$C$23+'점수 계산기'!$C$25,0))</f>
        <v>68</v>
      </c>
      <c r="N87" s="260">
        <f>IF(OR($B87-N$6&gt;76, $B87-N$6=75, $B87-N$6=1, $B87-N$6&lt;0),"",ROUND(($B87-N$6)*'점수 계산기'!$C$21+N$6*'점수 계산기'!$C$23+'점수 계산기'!$C$25,0))</f>
        <v>68</v>
      </c>
      <c r="O87" s="260">
        <f>IF(OR($B87-O$6&gt;76, $B87-O$6=75, $B87-O$6=1, $B87-O$6&lt;0),"",ROUND(($B87-O$6)*'점수 계산기'!$C$21+O$6*'점수 계산기'!$C$23+'점수 계산기'!$C$25,0))</f>
        <v>69</v>
      </c>
      <c r="P87" s="260">
        <f>IF(OR($B87-P$6&gt;76, $B87-P$6=75, $B87-P$6=1, $B87-P$6&lt;0),"",ROUND(($B87-P$6)*'점수 계산기'!$C$21+P$6*'점수 계산기'!$C$23+'점수 계산기'!$C$25,0))</f>
        <v>69</v>
      </c>
      <c r="Q87" s="260">
        <f>IF(OR($B87-Q$6&gt;76, $B87-Q$6=75, $B87-Q$6=1, $B87-Q$6&lt;0),"",ROUND(($B87-Q$6)*'점수 계산기'!$C$21+Q$6*'점수 계산기'!$C$23+'점수 계산기'!$C$25,0))</f>
        <v>69</v>
      </c>
      <c r="R87" s="260">
        <f>IF(OR($B87-R$6&gt;76, $B87-R$6=75, $B87-R$6=1, $B87-R$6&lt;0),"",ROUND(($B87-R$6)*'점수 계산기'!$C$21+R$6*'점수 계산기'!$C$23+'점수 계산기'!$C$25,0))</f>
        <v>69</v>
      </c>
      <c r="S87" s="260">
        <f>IF(OR($B87-S$6&gt;76, $B87-S$6=75, $B87-S$6=1, $B87-S$6&lt;0),"",ROUND(($B87-S$6)*'점수 계산기'!$C$21+S$6*'점수 계산기'!$C$23+'점수 계산기'!$C$25,0))</f>
        <v>69</v>
      </c>
      <c r="T87" s="260">
        <f>IF(OR($B87-T$6&gt;76, $B87-T$6=75, $B87-T$6=1, $B87-T$6&lt;0),"",ROUND(($B87-T$6)*'점수 계산기'!$C$21+T$6*'점수 계산기'!$C$23+'점수 계산기'!$C$25,0))</f>
        <v>70</v>
      </c>
      <c r="U87" s="260">
        <f>IF(OR($B87-U$6&gt;76, $B87-U$6=75, $B87-U$6=1, $B87-U$6&lt;0),"",ROUND(($B87-U$6)*'점수 계산기'!$C$21+U$6*'점수 계산기'!$C$23+'점수 계산기'!$C$25,0))</f>
        <v>70</v>
      </c>
      <c r="V87" s="260">
        <f>IF(OR($B87-V$6&gt;76, $B87-V$6=75, $B87-V$6=1, $B87-V$6&lt;0),"",ROUND(($B87-V$6)*'점수 계산기'!$C$21+V$6*'점수 계산기'!$C$23+'점수 계산기'!$C$25,0))</f>
        <v>70</v>
      </c>
      <c r="W87" s="260">
        <f>IF(OR($B87-W$6&gt;76, $B87-W$6=75, $B87-W$6=1, $B87-W$6&lt;0),"",ROUND(($B87-W$6)*'점수 계산기'!$C$21+W$6*'점수 계산기'!$C$23+'점수 계산기'!$C$25,0))</f>
        <v>70</v>
      </c>
      <c r="X87" s="260">
        <f>IF(OR($B87-X$6&gt;76, $B87-X$6=75, $B87-X$6=1, $B87-X$6&lt;0),"",ROUND(($B87-X$6)*'점수 계산기'!$C$21+X$6*'점수 계산기'!$C$23+'점수 계산기'!$C$25,0))</f>
        <v>70</v>
      </c>
      <c r="Y87" s="261">
        <f>IF(OR($B87-Y$6&gt;76, $B87-Y$6=75, $B87-Y$6=1, $B87-Y$6&lt;0),"",ROUND(($B87-Y$6)*'점수 계산기'!$C$21+Y$6*'점수 계산기'!$C$23+'점수 계산기'!$C$25,0))</f>
        <v>71</v>
      </c>
      <c r="Z87" s="208"/>
      <c r="AA87" s="208"/>
    </row>
    <row r="88" spans="1:27" s="216" customFormat="1" ht="21" customHeight="1" x14ac:dyDescent="0.45">
      <c r="A88" s="208"/>
      <c r="B88" s="263">
        <v>19</v>
      </c>
      <c r="C88" s="260" t="str">
        <f>IF(OR($B88-C$6&gt;76, $B88-C$6=75, $B88-C$6=1, $B88-C$6&lt;0),"",ROUND(($B88-C$6)*'점수 계산기'!$C$21+C$6*'점수 계산기'!$C$23+'점수 계산기'!$C$25,0))</f>
        <v/>
      </c>
      <c r="D88" s="260" t="str">
        <f>IF(OR($B88-D$6&gt;76, $B88-D$6=75, $B88-D$6=1, $B88-D$6&lt;0),"",ROUND(($B88-D$6)*'점수 계산기'!$C$21+D$6*'점수 계산기'!$C$23+'점수 계산기'!$C$25,0))</f>
        <v/>
      </c>
      <c r="E88" s="260" t="str">
        <f>IF(OR($B88-E$6&gt;76, $B88-E$6=75, $B88-E$6=1, $B88-E$6&lt;0),"",ROUND(($B88-E$6)*'점수 계산기'!$C$21+E$6*'점수 계산기'!$C$23+'점수 계산기'!$C$25,0))</f>
        <v/>
      </c>
      <c r="F88" s="260" t="str">
        <f>IF(OR($B88-F$6&gt;76, $B88-F$6=75, $B88-F$6=1, $B88-F$6&lt;0),"",ROUND(($B88-F$6)*'점수 계산기'!$C$21+F$6*'점수 계산기'!$C$23+'점수 계산기'!$C$25,0))</f>
        <v/>
      </c>
      <c r="G88" s="260">
        <f>IF(OR($B88-G$6&gt;76, $B88-G$6=75, $B88-G$6=1, $B88-G$6&lt;0),"",ROUND(($B88-G$6)*'점수 계산기'!$C$21+G$6*'점수 계산기'!$C$23+'점수 계산기'!$C$25,0))</f>
        <v>66</v>
      </c>
      <c r="H88" s="260" t="str">
        <f>IF(OR($B88-H$6&gt;76, $B88-H$6=75, $B88-H$6=1, $B88-H$6&lt;0),"",ROUND(($B88-H$6)*'점수 계산기'!$C$21+H$6*'점수 계산기'!$C$23+'점수 계산기'!$C$25,0))</f>
        <v/>
      </c>
      <c r="I88" s="260">
        <f>IF(OR($B88-I$6&gt;76, $B88-I$6=75, $B88-I$6=1, $B88-I$6&lt;0),"",ROUND(($B88-I$6)*'점수 계산기'!$C$21+I$6*'점수 계산기'!$C$23+'점수 계산기'!$C$25,0))</f>
        <v>66</v>
      </c>
      <c r="J88" s="260">
        <f>IF(OR($B88-J$6&gt;76, $B88-J$6=75, $B88-J$6=1, $B88-J$6&lt;0),"",ROUND(($B88-J$6)*'점수 계산기'!$C$21+J$6*'점수 계산기'!$C$23+'점수 계산기'!$C$25,0))</f>
        <v>67</v>
      </c>
      <c r="K88" s="260">
        <f>IF(OR($B88-K$6&gt;76, $B88-K$6=75, $B88-K$6=1, $B88-K$6&lt;0),"",ROUND(($B88-K$6)*'점수 계산기'!$C$21+K$6*'점수 계산기'!$C$23+'점수 계산기'!$C$25,0))</f>
        <v>67</v>
      </c>
      <c r="L88" s="260">
        <f>IF(OR($B88-L$6&gt;76, $B88-L$6=75, $B88-L$6=1, $B88-L$6&lt;0),"",ROUND(($B88-L$6)*'점수 계산기'!$C$21+L$6*'점수 계산기'!$C$23+'점수 계산기'!$C$25,0))</f>
        <v>67</v>
      </c>
      <c r="M88" s="260">
        <f>IF(OR($B88-M$6&gt;76, $B88-M$6=75, $B88-M$6=1, $B88-M$6&lt;0),"",ROUND(($B88-M$6)*'점수 계산기'!$C$21+M$6*'점수 계산기'!$C$23+'점수 계산기'!$C$25,0))</f>
        <v>67</v>
      </c>
      <c r="N88" s="260">
        <f>IF(OR($B88-N$6&gt;76, $B88-N$6=75, $B88-N$6=1, $B88-N$6&lt;0),"",ROUND(($B88-N$6)*'점수 계산기'!$C$21+N$6*'점수 계산기'!$C$23+'점수 계산기'!$C$25,0))</f>
        <v>67</v>
      </c>
      <c r="O88" s="260">
        <f>IF(OR($B88-O$6&gt;76, $B88-O$6=75, $B88-O$6=1, $B88-O$6&lt;0),"",ROUND(($B88-O$6)*'점수 계산기'!$C$21+O$6*'점수 계산기'!$C$23+'점수 계산기'!$C$25,0))</f>
        <v>68</v>
      </c>
      <c r="P88" s="260">
        <f>IF(OR($B88-P$6&gt;76, $B88-P$6=75, $B88-P$6=1, $B88-P$6&lt;0),"",ROUND(($B88-P$6)*'점수 계산기'!$C$21+P$6*'점수 계산기'!$C$23+'점수 계산기'!$C$25,0))</f>
        <v>68</v>
      </c>
      <c r="Q88" s="260">
        <f>IF(OR($B88-Q$6&gt;76, $B88-Q$6=75, $B88-Q$6=1, $B88-Q$6&lt;0),"",ROUND(($B88-Q$6)*'점수 계산기'!$C$21+Q$6*'점수 계산기'!$C$23+'점수 계산기'!$C$25,0))</f>
        <v>68</v>
      </c>
      <c r="R88" s="260">
        <f>IF(OR($B88-R$6&gt;76, $B88-R$6=75, $B88-R$6=1, $B88-R$6&lt;0),"",ROUND(($B88-R$6)*'점수 계산기'!$C$21+R$6*'점수 계산기'!$C$23+'점수 계산기'!$C$25,0))</f>
        <v>68</v>
      </c>
      <c r="S88" s="260">
        <f>IF(OR($B88-S$6&gt;76, $B88-S$6=75, $B88-S$6=1, $B88-S$6&lt;0),"",ROUND(($B88-S$6)*'점수 계산기'!$C$21+S$6*'점수 계산기'!$C$23+'점수 계산기'!$C$25,0))</f>
        <v>68</v>
      </c>
      <c r="T88" s="260">
        <f>IF(OR($B88-T$6&gt;76, $B88-T$6=75, $B88-T$6=1, $B88-T$6&lt;0),"",ROUND(($B88-T$6)*'점수 계산기'!$C$21+T$6*'점수 계산기'!$C$23+'점수 계산기'!$C$25,0))</f>
        <v>68</v>
      </c>
      <c r="U88" s="260">
        <f>IF(OR($B88-U$6&gt;76, $B88-U$6=75, $B88-U$6=1, $B88-U$6&lt;0),"",ROUND(($B88-U$6)*'점수 계산기'!$C$21+U$6*'점수 계산기'!$C$23+'점수 계산기'!$C$25,0))</f>
        <v>69</v>
      </c>
      <c r="V88" s="260">
        <f>IF(OR($B88-V$6&gt;76, $B88-V$6=75, $B88-V$6=1, $B88-V$6&lt;0),"",ROUND(($B88-V$6)*'점수 계산기'!$C$21+V$6*'점수 계산기'!$C$23+'점수 계산기'!$C$25,0))</f>
        <v>69</v>
      </c>
      <c r="W88" s="260">
        <f>IF(OR($B88-W$6&gt;76, $B88-W$6=75, $B88-W$6=1, $B88-W$6&lt;0),"",ROUND(($B88-W$6)*'점수 계산기'!$C$21+W$6*'점수 계산기'!$C$23+'점수 계산기'!$C$25,0))</f>
        <v>69</v>
      </c>
      <c r="X88" s="260">
        <f>IF(OR($B88-X$6&gt;76, $B88-X$6=75, $B88-X$6=1, $B88-X$6&lt;0),"",ROUND(($B88-X$6)*'점수 계산기'!$C$21+X$6*'점수 계산기'!$C$23+'점수 계산기'!$C$25,0))</f>
        <v>69</v>
      </c>
      <c r="Y88" s="261">
        <f>IF(OR($B88-Y$6&gt;76, $B88-Y$6=75, $B88-Y$6=1, $B88-Y$6&lt;0),"",ROUND(($B88-Y$6)*'점수 계산기'!$C$21+Y$6*'점수 계산기'!$C$23+'점수 계산기'!$C$25,0))</f>
        <v>70</v>
      </c>
      <c r="Z88" s="208"/>
      <c r="AA88" s="208"/>
    </row>
    <row r="89" spans="1:27" s="216" customFormat="1" ht="21" customHeight="1" x14ac:dyDescent="0.45">
      <c r="A89" s="208"/>
      <c r="B89" s="263">
        <v>18</v>
      </c>
      <c r="C89" s="260" t="str">
        <f>IF(OR($B89-C$6&gt;76, $B89-C$6=75, $B89-C$6=1, $B89-C$6&lt;0),"",ROUND(($B89-C$6)*'점수 계산기'!$C$21+C$6*'점수 계산기'!$C$23+'점수 계산기'!$C$25,0))</f>
        <v/>
      </c>
      <c r="D89" s="260" t="str">
        <f>IF(OR($B89-D$6&gt;76, $B89-D$6=75, $B89-D$6=1, $B89-D$6&lt;0),"",ROUND(($B89-D$6)*'점수 계산기'!$C$21+D$6*'점수 계산기'!$C$23+'점수 계산기'!$C$25,0))</f>
        <v/>
      </c>
      <c r="E89" s="260" t="str">
        <f>IF(OR($B89-E$6&gt;76, $B89-E$6=75, $B89-E$6=1, $B89-E$6&lt;0),"",ROUND(($B89-E$6)*'점수 계산기'!$C$21+E$6*'점수 계산기'!$C$23+'점수 계산기'!$C$25,0))</f>
        <v/>
      </c>
      <c r="F89" s="260" t="str">
        <f>IF(OR($B89-F$6&gt;76, $B89-F$6=75, $B89-F$6=1, $B89-F$6&lt;0),"",ROUND(($B89-F$6)*'점수 계산기'!$C$21+F$6*'점수 계산기'!$C$23+'점수 계산기'!$C$25,0))</f>
        <v/>
      </c>
      <c r="G89" s="260" t="str">
        <f>IF(OR($B89-G$6&gt;76, $B89-G$6=75, $B89-G$6=1, $B89-G$6&lt;0),"",ROUND(($B89-G$6)*'점수 계산기'!$C$21+G$6*'점수 계산기'!$C$23+'점수 계산기'!$C$25,0))</f>
        <v/>
      </c>
      <c r="H89" s="260">
        <f>IF(OR($B89-H$6&gt;76, $B89-H$6=75, $B89-H$6=1, $B89-H$6&lt;0),"",ROUND(($B89-H$6)*'점수 계산기'!$C$21+H$6*'점수 계산기'!$C$23+'점수 계산기'!$C$25,0))</f>
        <v>65</v>
      </c>
      <c r="I89" s="260" t="str">
        <f>IF(OR($B89-I$6&gt;76, $B89-I$6=75, $B89-I$6=1, $B89-I$6&lt;0),"",ROUND(($B89-I$6)*'점수 계산기'!$C$21+I$6*'점수 계산기'!$C$23+'점수 계산기'!$C$25,0))</f>
        <v/>
      </c>
      <c r="J89" s="260">
        <f>IF(OR($B89-J$6&gt;76, $B89-J$6=75, $B89-J$6=1, $B89-J$6&lt;0),"",ROUND(($B89-J$6)*'점수 계산기'!$C$21+J$6*'점수 계산기'!$C$23+'점수 계산기'!$C$25,0))</f>
        <v>66</v>
      </c>
      <c r="K89" s="260">
        <f>IF(OR($B89-K$6&gt;76, $B89-K$6=75, $B89-K$6=1, $B89-K$6&lt;0),"",ROUND(($B89-K$6)*'점수 계산기'!$C$21+K$6*'점수 계산기'!$C$23+'점수 계산기'!$C$25,0))</f>
        <v>66</v>
      </c>
      <c r="L89" s="260">
        <f>IF(OR($B89-L$6&gt;76, $B89-L$6=75, $B89-L$6=1, $B89-L$6&lt;0),"",ROUND(($B89-L$6)*'점수 계산기'!$C$21+L$6*'점수 계산기'!$C$23+'점수 계산기'!$C$25,0))</f>
        <v>66</v>
      </c>
      <c r="M89" s="260">
        <f>IF(OR($B89-M$6&gt;76, $B89-M$6=75, $B89-M$6=1, $B89-M$6&lt;0),"",ROUND(($B89-M$6)*'점수 계산기'!$C$21+M$6*'점수 계산기'!$C$23+'점수 계산기'!$C$25,0))</f>
        <v>66</v>
      </c>
      <c r="N89" s="260">
        <f>IF(OR($B89-N$6&gt;76, $B89-N$6=75, $B89-N$6=1, $B89-N$6&lt;0),"",ROUND(($B89-N$6)*'점수 계산기'!$C$21+N$6*'점수 계산기'!$C$23+'점수 계산기'!$C$25,0))</f>
        <v>66</v>
      </c>
      <c r="O89" s="260">
        <f>IF(OR($B89-O$6&gt;76, $B89-O$6=75, $B89-O$6=1, $B89-O$6&lt;0),"",ROUND(($B89-O$6)*'점수 계산기'!$C$21+O$6*'점수 계산기'!$C$23+'점수 계산기'!$C$25,0))</f>
        <v>67</v>
      </c>
      <c r="P89" s="260">
        <f>IF(OR($B89-P$6&gt;76, $B89-P$6=75, $B89-P$6=1, $B89-P$6&lt;0),"",ROUND(($B89-P$6)*'점수 계산기'!$C$21+P$6*'점수 계산기'!$C$23+'점수 계산기'!$C$25,0))</f>
        <v>67</v>
      </c>
      <c r="Q89" s="260">
        <f>IF(OR($B89-Q$6&gt;76, $B89-Q$6=75, $B89-Q$6=1, $B89-Q$6&lt;0),"",ROUND(($B89-Q$6)*'점수 계산기'!$C$21+Q$6*'점수 계산기'!$C$23+'점수 계산기'!$C$25,0))</f>
        <v>67</v>
      </c>
      <c r="R89" s="260">
        <f>IF(OR($B89-R$6&gt;76, $B89-R$6=75, $B89-R$6=1, $B89-R$6&lt;0),"",ROUND(($B89-R$6)*'점수 계산기'!$C$21+R$6*'점수 계산기'!$C$23+'점수 계산기'!$C$25,0))</f>
        <v>67</v>
      </c>
      <c r="S89" s="260">
        <f>IF(OR($B89-S$6&gt;76, $B89-S$6=75, $B89-S$6=1, $B89-S$6&lt;0),"",ROUND(($B89-S$6)*'점수 계산기'!$C$21+S$6*'점수 계산기'!$C$23+'점수 계산기'!$C$25,0))</f>
        <v>67</v>
      </c>
      <c r="T89" s="260">
        <f>IF(OR($B89-T$6&gt;76, $B89-T$6=75, $B89-T$6=1, $B89-T$6&lt;0),"",ROUND(($B89-T$6)*'점수 계산기'!$C$21+T$6*'점수 계산기'!$C$23+'점수 계산기'!$C$25,0))</f>
        <v>67</v>
      </c>
      <c r="U89" s="260">
        <f>IF(OR($B89-U$6&gt;76, $B89-U$6=75, $B89-U$6=1, $B89-U$6&lt;0),"",ROUND(($B89-U$6)*'점수 계산기'!$C$21+U$6*'점수 계산기'!$C$23+'점수 계산기'!$C$25,0))</f>
        <v>68</v>
      </c>
      <c r="V89" s="260">
        <f>IF(OR($B89-V$6&gt;76, $B89-V$6=75, $B89-V$6=1, $B89-V$6&lt;0),"",ROUND(($B89-V$6)*'점수 계산기'!$C$21+V$6*'점수 계산기'!$C$23+'점수 계산기'!$C$25,0))</f>
        <v>68</v>
      </c>
      <c r="W89" s="260">
        <f>IF(OR($B89-W$6&gt;76, $B89-W$6=75, $B89-W$6=1, $B89-W$6&lt;0),"",ROUND(($B89-W$6)*'점수 계산기'!$C$21+W$6*'점수 계산기'!$C$23+'점수 계산기'!$C$25,0))</f>
        <v>68</v>
      </c>
      <c r="X89" s="260">
        <f>IF(OR($B89-X$6&gt;76, $B89-X$6=75, $B89-X$6=1, $B89-X$6&lt;0),"",ROUND(($B89-X$6)*'점수 계산기'!$C$21+X$6*'점수 계산기'!$C$23+'점수 계산기'!$C$25,0))</f>
        <v>68</v>
      </c>
      <c r="Y89" s="261">
        <f>IF(OR($B89-Y$6&gt;76, $B89-Y$6=75, $B89-Y$6=1, $B89-Y$6&lt;0),"",ROUND(($B89-Y$6)*'점수 계산기'!$C$21+Y$6*'점수 계산기'!$C$23+'점수 계산기'!$C$25,0))</f>
        <v>69</v>
      </c>
      <c r="Z89" s="208"/>
      <c r="AA89" s="208"/>
    </row>
    <row r="90" spans="1:27" s="216" customFormat="1" ht="21" customHeight="1" x14ac:dyDescent="0.45">
      <c r="A90" s="208"/>
      <c r="B90" s="263">
        <v>17</v>
      </c>
      <c r="C90" s="260" t="str">
        <f>IF(OR($B90-C$6&gt;76, $B90-C$6=75, $B90-C$6=1, $B90-C$6&lt;0),"",ROUND(($B90-C$6)*'점수 계산기'!$C$21+C$6*'점수 계산기'!$C$23+'점수 계산기'!$C$25,0))</f>
        <v/>
      </c>
      <c r="D90" s="260" t="str">
        <f>IF(OR($B90-D$6&gt;76, $B90-D$6=75, $B90-D$6=1, $B90-D$6&lt;0),"",ROUND(($B90-D$6)*'점수 계산기'!$C$21+D$6*'점수 계산기'!$C$23+'점수 계산기'!$C$25,0))</f>
        <v/>
      </c>
      <c r="E90" s="260" t="str">
        <f>IF(OR($B90-E$6&gt;76, $B90-E$6=75, $B90-E$6=1, $B90-E$6&lt;0),"",ROUND(($B90-E$6)*'점수 계산기'!$C$21+E$6*'점수 계산기'!$C$23+'점수 계산기'!$C$25,0))</f>
        <v/>
      </c>
      <c r="F90" s="260" t="str">
        <f>IF(OR($B90-F$6&gt;76, $B90-F$6=75, $B90-F$6=1, $B90-F$6&lt;0),"",ROUND(($B90-F$6)*'점수 계산기'!$C$21+F$6*'점수 계산기'!$C$23+'점수 계산기'!$C$25,0))</f>
        <v/>
      </c>
      <c r="G90" s="260" t="str">
        <f>IF(OR($B90-G$6&gt;76, $B90-G$6=75, $B90-G$6=1, $B90-G$6&lt;0),"",ROUND(($B90-G$6)*'점수 계산기'!$C$21+G$6*'점수 계산기'!$C$23+'점수 계산기'!$C$25,0))</f>
        <v/>
      </c>
      <c r="H90" s="260" t="str">
        <f>IF(OR($B90-H$6&gt;76, $B90-H$6=75, $B90-H$6=1, $B90-H$6&lt;0),"",ROUND(($B90-H$6)*'점수 계산기'!$C$21+H$6*'점수 계산기'!$C$23+'점수 계산기'!$C$25,0))</f>
        <v/>
      </c>
      <c r="I90" s="260">
        <f>IF(OR($B90-I$6&gt;76, $B90-I$6=75, $B90-I$6=1, $B90-I$6&lt;0),"",ROUND(($B90-I$6)*'점수 계산기'!$C$21+I$6*'점수 계산기'!$C$23+'점수 계산기'!$C$25,0))</f>
        <v>64</v>
      </c>
      <c r="J90" s="260" t="str">
        <f>IF(OR($B90-J$6&gt;76, $B90-J$6=75, $B90-J$6=1, $B90-J$6&lt;0),"",ROUND(($B90-J$6)*'점수 계산기'!$C$21+J$6*'점수 계산기'!$C$23+'점수 계산기'!$C$25,0))</f>
        <v/>
      </c>
      <c r="K90" s="260">
        <f>IF(OR($B90-K$6&gt;76, $B90-K$6=75, $B90-K$6=1, $B90-K$6&lt;0),"",ROUND(($B90-K$6)*'점수 계산기'!$C$21+K$6*'점수 계산기'!$C$23+'점수 계산기'!$C$25,0))</f>
        <v>65</v>
      </c>
      <c r="L90" s="260">
        <f>IF(OR($B90-L$6&gt;76, $B90-L$6=75, $B90-L$6=1, $B90-L$6&lt;0),"",ROUND(($B90-L$6)*'점수 계산기'!$C$21+L$6*'점수 계산기'!$C$23+'점수 계산기'!$C$25,0))</f>
        <v>65</v>
      </c>
      <c r="M90" s="260">
        <f>IF(OR($B90-M$6&gt;76, $B90-M$6=75, $B90-M$6=1, $B90-M$6&lt;0),"",ROUND(($B90-M$6)*'점수 계산기'!$C$21+M$6*'점수 계산기'!$C$23+'점수 계산기'!$C$25,0))</f>
        <v>65</v>
      </c>
      <c r="N90" s="260">
        <f>IF(OR($B90-N$6&gt;76, $B90-N$6=75, $B90-N$6=1, $B90-N$6&lt;0),"",ROUND(($B90-N$6)*'점수 계산기'!$C$21+N$6*'점수 계산기'!$C$23+'점수 계산기'!$C$25,0))</f>
        <v>65</v>
      </c>
      <c r="O90" s="260">
        <f>IF(OR($B90-O$6&gt;76, $B90-O$6=75, $B90-O$6=1, $B90-O$6&lt;0),"",ROUND(($B90-O$6)*'점수 계산기'!$C$21+O$6*'점수 계산기'!$C$23+'점수 계산기'!$C$25,0))</f>
        <v>65</v>
      </c>
      <c r="P90" s="260">
        <f>IF(OR($B90-P$6&gt;76, $B90-P$6=75, $B90-P$6=1, $B90-P$6&lt;0),"",ROUND(($B90-P$6)*'점수 계산기'!$C$21+P$6*'점수 계산기'!$C$23+'점수 계산기'!$C$25,0))</f>
        <v>66</v>
      </c>
      <c r="Q90" s="260">
        <f>IF(OR($B90-Q$6&gt;76, $B90-Q$6=75, $B90-Q$6=1, $B90-Q$6&lt;0),"",ROUND(($B90-Q$6)*'점수 계산기'!$C$21+Q$6*'점수 계산기'!$C$23+'점수 계산기'!$C$25,0))</f>
        <v>66</v>
      </c>
      <c r="R90" s="260">
        <f>IF(OR($B90-R$6&gt;76, $B90-R$6=75, $B90-R$6=1, $B90-R$6&lt;0),"",ROUND(($B90-R$6)*'점수 계산기'!$C$21+R$6*'점수 계산기'!$C$23+'점수 계산기'!$C$25,0))</f>
        <v>66</v>
      </c>
      <c r="S90" s="260">
        <f>IF(OR($B90-S$6&gt;76, $B90-S$6=75, $B90-S$6=1, $B90-S$6&lt;0),"",ROUND(($B90-S$6)*'점수 계산기'!$C$21+S$6*'점수 계산기'!$C$23+'점수 계산기'!$C$25,0))</f>
        <v>66</v>
      </c>
      <c r="T90" s="260">
        <f>IF(OR($B90-T$6&gt;76, $B90-T$6=75, $B90-T$6=1, $B90-T$6&lt;0),"",ROUND(($B90-T$6)*'점수 계산기'!$C$21+T$6*'점수 계산기'!$C$23+'점수 계산기'!$C$25,0))</f>
        <v>66</v>
      </c>
      <c r="U90" s="260">
        <f>IF(OR($B90-U$6&gt;76, $B90-U$6=75, $B90-U$6=1, $B90-U$6&lt;0),"",ROUND(($B90-U$6)*'점수 계산기'!$C$21+U$6*'점수 계산기'!$C$23+'점수 계산기'!$C$25,0))</f>
        <v>67</v>
      </c>
      <c r="V90" s="260">
        <f>IF(OR($B90-V$6&gt;76, $B90-V$6=75, $B90-V$6=1, $B90-V$6&lt;0),"",ROUND(($B90-V$6)*'점수 계산기'!$C$21+V$6*'점수 계산기'!$C$23+'점수 계산기'!$C$25,0))</f>
        <v>67</v>
      </c>
      <c r="W90" s="260">
        <f>IF(OR($B90-W$6&gt;76, $B90-W$6=75, $B90-W$6=1, $B90-W$6&lt;0),"",ROUND(($B90-W$6)*'점수 계산기'!$C$21+W$6*'점수 계산기'!$C$23+'점수 계산기'!$C$25,0))</f>
        <v>67</v>
      </c>
      <c r="X90" s="260">
        <f>IF(OR($B90-X$6&gt;76, $B90-X$6=75, $B90-X$6=1, $B90-X$6&lt;0),"",ROUND(($B90-X$6)*'점수 계산기'!$C$21+X$6*'점수 계산기'!$C$23+'점수 계산기'!$C$25,0))</f>
        <v>67</v>
      </c>
      <c r="Y90" s="261">
        <f>IF(OR($B90-Y$6&gt;76, $B90-Y$6=75, $B90-Y$6=1, $B90-Y$6&lt;0),"",ROUND(($B90-Y$6)*'점수 계산기'!$C$21+Y$6*'점수 계산기'!$C$23+'점수 계산기'!$C$25,0))</f>
        <v>67</v>
      </c>
      <c r="Z90" s="208"/>
      <c r="AA90" s="208"/>
    </row>
    <row r="91" spans="1:27" s="216" customFormat="1" ht="21" customHeight="1" x14ac:dyDescent="0.45">
      <c r="A91" s="208"/>
      <c r="B91" s="264">
        <v>16</v>
      </c>
      <c r="C91" s="265" t="str">
        <f>IF(OR($B91-C$6&gt;76, $B91-C$6=75, $B91-C$6=1, $B91-C$6&lt;0),"",ROUND(($B91-C$6)*'점수 계산기'!$C$21+C$6*'점수 계산기'!$C$23+'점수 계산기'!$C$25,0))</f>
        <v/>
      </c>
      <c r="D91" s="265" t="str">
        <f>IF(OR($B91-D$6&gt;76, $B91-D$6=75, $B91-D$6=1, $B91-D$6&lt;0),"",ROUND(($B91-D$6)*'점수 계산기'!$C$21+D$6*'점수 계산기'!$C$23+'점수 계산기'!$C$25,0))</f>
        <v/>
      </c>
      <c r="E91" s="265" t="str">
        <f>IF(OR($B91-E$6&gt;76, $B91-E$6=75, $B91-E$6=1, $B91-E$6&lt;0),"",ROUND(($B91-E$6)*'점수 계산기'!$C$21+E$6*'점수 계산기'!$C$23+'점수 계산기'!$C$25,0))</f>
        <v/>
      </c>
      <c r="F91" s="265" t="str">
        <f>IF(OR($B91-F$6&gt;76, $B91-F$6=75, $B91-F$6=1, $B91-F$6&lt;0),"",ROUND(($B91-F$6)*'점수 계산기'!$C$21+F$6*'점수 계산기'!$C$23+'점수 계산기'!$C$25,0))</f>
        <v/>
      </c>
      <c r="G91" s="265" t="str">
        <f>IF(OR($B91-G$6&gt;76, $B91-G$6=75, $B91-G$6=1, $B91-G$6&lt;0),"",ROUND(($B91-G$6)*'점수 계산기'!$C$21+G$6*'점수 계산기'!$C$23+'점수 계산기'!$C$25,0))</f>
        <v/>
      </c>
      <c r="H91" s="265" t="str">
        <f>IF(OR($B91-H$6&gt;76, $B91-H$6=75, $B91-H$6=1, $B91-H$6&lt;0),"",ROUND(($B91-H$6)*'점수 계산기'!$C$21+H$6*'점수 계산기'!$C$23+'점수 계산기'!$C$25,0))</f>
        <v/>
      </c>
      <c r="I91" s="265" t="str">
        <f>IF(OR($B91-I$6&gt;76, $B91-I$6=75, $B91-I$6=1, $B91-I$6&lt;0),"",ROUND(($B91-I$6)*'점수 계산기'!$C$21+I$6*'점수 계산기'!$C$23+'점수 계산기'!$C$25,0))</f>
        <v/>
      </c>
      <c r="J91" s="265">
        <f>IF(OR($B91-J$6&gt;76, $B91-J$6=75, $B91-J$6=1, $B91-J$6&lt;0),"",ROUND(($B91-J$6)*'점수 계산기'!$C$21+J$6*'점수 계산기'!$C$23+'점수 계산기'!$C$25,0))</f>
        <v>64</v>
      </c>
      <c r="K91" s="265" t="str">
        <f>IF(OR($B91-K$6&gt;76, $B91-K$6=75, $B91-K$6=1, $B91-K$6&lt;0),"",ROUND(($B91-K$6)*'점수 계산기'!$C$21+K$6*'점수 계산기'!$C$23+'점수 계산기'!$C$25,0))</f>
        <v/>
      </c>
      <c r="L91" s="265">
        <f>IF(OR($B91-L$6&gt;76, $B91-L$6=75, $B91-L$6=1, $B91-L$6&lt;0),"",ROUND(($B91-L$6)*'점수 계산기'!$C$21+L$6*'점수 계산기'!$C$23+'점수 계산기'!$C$25,0))</f>
        <v>64</v>
      </c>
      <c r="M91" s="265">
        <f>IF(OR($B91-M$6&gt;76, $B91-M$6=75, $B91-M$6=1, $B91-M$6&lt;0),"",ROUND(($B91-M$6)*'점수 계산기'!$C$21+M$6*'점수 계산기'!$C$23+'점수 계산기'!$C$25,0))</f>
        <v>64</v>
      </c>
      <c r="N91" s="265">
        <f>IF(OR($B91-N$6&gt;76, $B91-N$6=75, $B91-N$6=1, $B91-N$6&lt;0),"",ROUND(($B91-N$6)*'점수 계산기'!$C$21+N$6*'점수 계산기'!$C$23+'점수 계산기'!$C$25,0))</f>
        <v>64</v>
      </c>
      <c r="O91" s="265">
        <f>IF(OR($B91-O$6&gt;76, $B91-O$6=75, $B91-O$6=1, $B91-O$6&lt;0),"",ROUND(($B91-O$6)*'점수 계산기'!$C$21+O$6*'점수 계산기'!$C$23+'점수 계산기'!$C$25,0))</f>
        <v>64</v>
      </c>
      <c r="P91" s="265">
        <f>IF(OR($B91-P$6&gt;76, $B91-P$6=75, $B91-P$6=1, $B91-P$6&lt;0),"",ROUND(($B91-P$6)*'점수 계산기'!$C$21+P$6*'점수 계산기'!$C$23+'점수 계산기'!$C$25,0))</f>
        <v>65</v>
      </c>
      <c r="Q91" s="265">
        <f>IF(OR($B91-Q$6&gt;76, $B91-Q$6=75, $B91-Q$6=1, $B91-Q$6&lt;0),"",ROUND(($B91-Q$6)*'점수 계산기'!$C$21+Q$6*'점수 계산기'!$C$23+'점수 계산기'!$C$25,0))</f>
        <v>65</v>
      </c>
      <c r="R91" s="265">
        <f>IF(OR($B91-R$6&gt;76, $B91-R$6=75, $B91-R$6=1, $B91-R$6&lt;0),"",ROUND(($B91-R$6)*'점수 계산기'!$C$21+R$6*'점수 계산기'!$C$23+'점수 계산기'!$C$25,0))</f>
        <v>65</v>
      </c>
      <c r="S91" s="265">
        <f>IF(OR($B91-S$6&gt;76, $B91-S$6=75, $B91-S$6=1, $B91-S$6&lt;0),"",ROUND(($B91-S$6)*'점수 계산기'!$C$21+S$6*'점수 계산기'!$C$23+'점수 계산기'!$C$25,0))</f>
        <v>65</v>
      </c>
      <c r="T91" s="265">
        <f>IF(OR($B91-T$6&gt;76, $B91-T$6=75, $B91-T$6=1, $B91-T$6&lt;0),"",ROUND(($B91-T$6)*'점수 계산기'!$C$21+T$6*'점수 계산기'!$C$23+'점수 계산기'!$C$25,0))</f>
        <v>65</v>
      </c>
      <c r="U91" s="265">
        <f>IF(OR($B91-U$6&gt;76, $B91-U$6=75, $B91-U$6=1, $B91-U$6&lt;0),"",ROUND(($B91-U$6)*'점수 계산기'!$C$21+U$6*'점수 계산기'!$C$23+'점수 계산기'!$C$25,0))</f>
        <v>66</v>
      </c>
      <c r="V91" s="265">
        <f>IF(OR($B91-V$6&gt;76, $B91-V$6=75, $B91-V$6=1, $B91-V$6&lt;0),"",ROUND(($B91-V$6)*'점수 계산기'!$C$21+V$6*'점수 계산기'!$C$23+'점수 계산기'!$C$25,0))</f>
        <v>66</v>
      </c>
      <c r="W91" s="265">
        <f>IF(OR($B91-W$6&gt;76, $B91-W$6=75, $B91-W$6=1, $B91-W$6&lt;0),"",ROUND(($B91-W$6)*'점수 계산기'!$C$21+W$6*'점수 계산기'!$C$23+'점수 계산기'!$C$25,0))</f>
        <v>66</v>
      </c>
      <c r="X91" s="265">
        <f>IF(OR($B91-X$6&gt;76, $B91-X$6=75, $B91-X$6=1, $B91-X$6&lt;0),"",ROUND(($B91-X$6)*'점수 계산기'!$C$21+X$6*'점수 계산기'!$C$23+'점수 계산기'!$C$25,0))</f>
        <v>66</v>
      </c>
      <c r="Y91" s="266">
        <f>IF(OR($B91-Y$6&gt;76, $B91-Y$6=75, $B91-Y$6=1, $B91-Y$6&lt;0),"",ROUND(($B91-Y$6)*'점수 계산기'!$C$21+Y$6*'점수 계산기'!$C$23+'점수 계산기'!$C$25,0))</f>
        <v>66</v>
      </c>
      <c r="Z91" s="208"/>
      <c r="AA91" s="208"/>
    </row>
    <row r="92" spans="1:27" s="216" customFormat="1" ht="21" customHeight="1" x14ac:dyDescent="0.45">
      <c r="A92" s="208"/>
      <c r="B92" s="264">
        <v>15</v>
      </c>
      <c r="C92" s="265" t="str">
        <f>IF(OR($B92-C$6&gt;76, $B92-C$6=75, $B92-C$6=1, $B92-C$6&lt;0),"",ROUND(($B92-C$6)*'점수 계산기'!$C$21+C$6*'점수 계산기'!$C$23+'점수 계산기'!$C$25,0))</f>
        <v/>
      </c>
      <c r="D92" s="265" t="str">
        <f>IF(OR($B92-D$6&gt;76, $B92-D$6=75, $B92-D$6=1, $B92-D$6&lt;0),"",ROUND(($B92-D$6)*'점수 계산기'!$C$21+D$6*'점수 계산기'!$C$23+'점수 계산기'!$C$25,0))</f>
        <v/>
      </c>
      <c r="E92" s="265" t="str">
        <f>IF(OR($B92-E$6&gt;76, $B92-E$6=75, $B92-E$6=1, $B92-E$6&lt;0),"",ROUND(($B92-E$6)*'점수 계산기'!$C$21+E$6*'점수 계산기'!$C$23+'점수 계산기'!$C$25,0))</f>
        <v/>
      </c>
      <c r="F92" s="265" t="str">
        <f>IF(OR($B92-F$6&gt;76, $B92-F$6=75, $B92-F$6=1, $B92-F$6&lt;0),"",ROUND(($B92-F$6)*'점수 계산기'!$C$21+F$6*'점수 계산기'!$C$23+'점수 계산기'!$C$25,0))</f>
        <v/>
      </c>
      <c r="G92" s="265" t="str">
        <f>IF(OR($B92-G$6&gt;76, $B92-G$6=75, $B92-G$6=1, $B92-G$6&lt;0),"",ROUND(($B92-G$6)*'점수 계산기'!$C$21+G$6*'점수 계산기'!$C$23+'점수 계산기'!$C$25,0))</f>
        <v/>
      </c>
      <c r="H92" s="265" t="str">
        <f>IF(OR($B92-H$6&gt;76, $B92-H$6=75, $B92-H$6=1, $B92-H$6&lt;0),"",ROUND(($B92-H$6)*'점수 계산기'!$C$21+H$6*'점수 계산기'!$C$23+'점수 계산기'!$C$25,0))</f>
        <v/>
      </c>
      <c r="I92" s="265" t="str">
        <f>IF(OR($B92-I$6&gt;76, $B92-I$6=75, $B92-I$6=1, $B92-I$6&lt;0),"",ROUND(($B92-I$6)*'점수 계산기'!$C$21+I$6*'점수 계산기'!$C$23+'점수 계산기'!$C$25,0))</f>
        <v/>
      </c>
      <c r="J92" s="265" t="str">
        <f>IF(OR($B92-J$6&gt;76, $B92-J$6=75, $B92-J$6=1, $B92-J$6&lt;0),"",ROUND(($B92-J$6)*'점수 계산기'!$C$21+J$6*'점수 계산기'!$C$23+'점수 계산기'!$C$25,0))</f>
        <v/>
      </c>
      <c r="K92" s="265">
        <f>IF(OR($B92-K$6&gt;76, $B92-K$6=75, $B92-K$6=1, $B92-K$6&lt;0),"",ROUND(($B92-K$6)*'점수 계산기'!$C$21+K$6*'점수 계산기'!$C$23+'점수 계산기'!$C$25,0))</f>
        <v>63</v>
      </c>
      <c r="L92" s="265" t="str">
        <f>IF(OR($B92-L$6&gt;76, $B92-L$6=75, $B92-L$6=1, $B92-L$6&lt;0),"",ROUND(($B92-L$6)*'점수 계산기'!$C$21+L$6*'점수 계산기'!$C$23+'점수 계산기'!$C$25,0))</f>
        <v/>
      </c>
      <c r="M92" s="265">
        <f>IF(OR($B92-M$6&gt;76, $B92-M$6=75, $B92-M$6=1, $B92-M$6&lt;0),"",ROUND(($B92-M$6)*'점수 계산기'!$C$21+M$6*'점수 계산기'!$C$23+'점수 계산기'!$C$25,0))</f>
        <v>63</v>
      </c>
      <c r="N92" s="265">
        <f>IF(OR($B92-N$6&gt;76, $B92-N$6=75, $B92-N$6=1, $B92-N$6&lt;0),"",ROUND(($B92-N$6)*'점수 계산기'!$C$21+N$6*'점수 계산기'!$C$23+'점수 계산기'!$C$25,0))</f>
        <v>63</v>
      </c>
      <c r="O92" s="265">
        <f>IF(OR($B92-O$6&gt;76, $B92-O$6=75, $B92-O$6=1, $B92-O$6&lt;0),"",ROUND(($B92-O$6)*'점수 계산기'!$C$21+O$6*'점수 계산기'!$C$23+'점수 계산기'!$C$25,0))</f>
        <v>63</v>
      </c>
      <c r="P92" s="265">
        <f>IF(OR($B92-P$6&gt;76, $B92-P$6=75, $B92-P$6=1, $B92-P$6&lt;0),"",ROUND(($B92-P$6)*'점수 계산기'!$C$21+P$6*'점수 계산기'!$C$23+'점수 계산기'!$C$25,0))</f>
        <v>64</v>
      </c>
      <c r="Q92" s="265">
        <f>IF(OR($B92-Q$6&gt;76, $B92-Q$6=75, $B92-Q$6=1, $B92-Q$6&lt;0),"",ROUND(($B92-Q$6)*'점수 계산기'!$C$21+Q$6*'점수 계산기'!$C$23+'점수 계산기'!$C$25,0))</f>
        <v>64</v>
      </c>
      <c r="R92" s="265">
        <f>IF(OR($B92-R$6&gt;76, $B92-R$6=75, $B92-R$6=1, $B92-R$6&lt;0),"",ROUND(($B92-R$6)*'점수 계산기'!$C$21+R$6*'점수 계산기'!$C$23+'점수 계산기'!$C$25,0))</f>
        <v>64</v>
      </c>
      <c r="S92" s="265">
        <f>IF(OR($B92-S$6&gt;76, $B92-S$6=75, $B92-S$6=1, $B92-S$6&lt;0),"",ROUND(($B92-S$6)*'점수 계산기'!$C$21+S$6*'점수 계산기'!$C$23+'점수 계산기'!$C$25,0))</f>
        <v>64</v>
      </c>
      <c r="T92" s="265">
        <f>IF(OR($B92-T$6&gt;76, $B92-T$6=75, $B92-T$6=1, $B92-T$6&lt;0),"",ROUND(($B92-T$6)*'점수 계산기'!$C$21+T$6*'점수 계산기'!$C$23+'점수 계산기'!$C$25,0))</f>
        <v>64</v>
      </c>
      <c r="U92" s="265">
        <f>IF(OR($B92-U$6&gt;76, $B92-U$6=75, $B92-U$6=1, $B92-U$6&lt;0),"",ROUND(($B92-U$6)*'점수 계산기'!$C$21+U$6*'점수 계산기'!$C$23+'점수 계산기'!$C$25,0))</f>
        <v>64</v>
      </c>
      <c r="V92" s="265">
        <f>IF(OR($B92-V$6&gt;76, $B92-V$6=75, $B92-V$6=1, $B92-V$6&lt;0),"",ROUND(($B92-V$6)*'점수 계산기'!$C$21+V$6*'점수 계산기'!$C$23+'점수 계산기'!$C$25,0))</f>
        <v>65</v>
      </c>
      <c r="W92" s="265">
        <f>IF(OR($B92-W$6&gt;76, $B92-W$6=75, $B92-W$6=1, $B92-W$6&lt;0),"",ROUND(($B92-W$6)*'점수 계산기'!$C$21+W$6*'점수 계산기'!$C$23+'점수 계산기'!$C$25,0))</f>
        <v>65</v>
      </c>
      <c r="X92" s="265">
        <f>IF(OR($B92-X$6&gt;76, $B92-X$6=75, $B92-X$6=1, $B92-X$6&lt;0),"",ROUND(($B92-X$6)*'점수 계산기'!$C$21+X$6*'점수 계산기'!$C$23+'점수 계산기'!$C$25,0))</f>
        <v>65</v>
      </c>
      <c r="Y92" s="266">
        <f>IF(OR($B92-Y$6&gt;76, $B92-Y$6=75, $B92-Y$6=1, $B92-Y$6&lt;0),"",ROUND(($B92-Y$6)*'점수 계산기'!$C$21+Y$6*'점수 계산기'!$C$23+'점수 계산기'!$C$25,0))</f>
        <v>65</v>
      </c>
      <c r="Z92" s="208"/>
      <c r="AA92" s="208"/>
    </row>
    <row r="93" spans="1:27" s="216" customFormat="1" ht="21" customHeight="1" x14ac:dyDescent="0.45">
      <c r="A93" s="208"/>
      <c r="B93" s="264">
        <v>14</v>
      </c>
      <c r="C93" s="265" t="str">
        <f>IF(OR($B93-C$6&gt;76, $B93-C$6=75, $B93-C$6=1, $B93-C$6&lt;0),"",ROUND(($B93-C$6)*'점수 계산기'!$C$21+C$6*'점수 계산기'!$C$23+'점수 계산기'!$C$25,0))</f>
        <v/>
      </c>
      <c r="D93" s="265" t="str">
        <f>IF(OR($B93-D$6&gt;76, $B93-D$6=75, $B93-D$6=1, $B93-D$6&lt;0),"",ROUND(($B93-D$6)*'점수 계산기'!$C$21+D$6*'점수 계산기'!$C$23+'점수 계산기'!$C$25,0))</f>
        <v/>
      </c>
      <c r="E93" s="265" t="str">
        <f>IF(OR($B93-E$6&gt;76, $B93-E$6=75, $B93-E$6=1, $B93-E$6&lt;0),"",ROUND(($B93-E$6)*'점수 계산기'!$C$21+E$6*'점수 계산기'!$C$23+'점수 계산기'!$C$25,0))</f>
        <v/>
      </c>
      <c r="F93" s="265" t="str">
        <f>IF(OR($B93-F$6&gt;76, $B93-F$6=75, $B93-F$6=1, $B93-F$6&lt;0),"",ROUND(($B93-F$6)*'점수 계산기'!$C$21+F$6*'점수 계산기'!$C$23+'점수 계산기'!$C$25,0))</f>
        <v/>
      </c>
      <c r="G93" s="265" t="str">
        <f>IF(OR($B93-G$6&gt;76, $B93-G$6=75, $B93-G$6=1, $B93-G$6&lt;0),"",ROUND(($B93-G$6)*'점수 계산기'!$C$21+G$6*'점수 계산기'!$C$23+'점수 계산기'!$C$25,0))</f>
        <v/>
      </c>
      <c r="H93" s="265" t="str">
        <f>IF(OR($B93-H$6&gt;76, $B93-H$6=75, $B93-H$6=1, $B93-H$6&lt;0),"",ROUND(($B93-H$6)*'점수 계산기'!$C$21+H$6*'점수 계산기'!$C$23+'점수 계산기'!$C$25,0))</f>
        <v/>
      </c>
      <c r="I93" s="265" t="str">
        <f>IF(OR($B93-I$6&gt;76, $B93-I$6=75, $B93-I$6=1, $B93-I$6&lt;0),"",ROUND(($B93-I$6)*'점수 계산기'!$C$21+I$6*'점수 계산기'!$C$23+'점수 계산기'!$C$25,0))</f>
        <v/>
      </c>
      <c r="J93" s="265" t="str">
        <f>IF(OR($B93-J$6&gt;76, $B93-J$6=75, $B93-J$6=1, $B93-J$6&lt;0),"",ROUND(($B93-J$6)*'점수 계산기'!$C$21+J$6*'점수 계산기'!$C$23+'점수 계산기'!$C$25,0))</f>
        <v/>
      </c>
      <c r="K93" s="265" t="str">
        <f>IF(OR($B93-K$6&gt;76, $B93-K$6=75, $B93-K$6=1, $B93-K$6&lt;0),"",ROUND(($B93-K$6)*'점수 계산기'!$C$21+K$6*'점수 계산기'!$C$23+'점수 계산기'!$C$25,0))</f>
        <v/>
      </c>
      <c r="L93" s="265">
        <f>IF(OR($B93-L$6&gt;76, $B93-L$6=75, $B93-L$6=1, $B93-L$6&lt;0),"",ROUND(($B93-L$6)*'점수 계산기'!$C$21+L$6*'점수 계산기'!$C$23+'점수 계산기'!$C$25,0))</f>
        <v>62</v>
      </c>
      <c r="M93" s="265" t="str">
        <f>IF(OR($B93-M$6&gt;76, $B93-M$6=75, $B93-M$6=1, $B93-M$6&lt;0),"",ROUND(($B93-M$6)*'점수 계산기'!$C$21+M$6*'점수 계산기'!$C$23+'점수 계산기'!$C$25,0))</f>
        <v/>
      </c>
      <c r="N93" s="265">
        <f>IF(OR($B93-N$6&gt;76, $B93-N$6=75, $B93-N$6=1, $B93-N$6&lt;0),"",ROUND(($B93-N$6)*'점수 계산기'!$C$21+N$6*'점수 계산기'!$C$23+'점수 계산기'!$C$25,0))</f>
        <v>62</v>
      </c>
      <c r="O93" s="265">
        <f>IF(OR($B93-O$6&gt;76, $B93-O$6=75, $B93-O$6=1, $B93-O$6&lt;0),"",ROUND(($B93-O$6)*'점수 계산기'!$C$21+O$6*'점수 계산기'!$C$23+'점수 계산기'!$C$25,0))</f>
        <v>62</v>
      </c>
      <c r="P93" s="265">
        <f>IF(OR($B93-P$6&gt;76, $B93-P$6=75, $B93-P$6=1, $B93-P$6&lt;0),"",ROUND(($B93-P$6)*'점수 계산기'!$C$21+P$6*'점수 계산기'!$C$23+'점수 계산기'!$C$25,0))</f>
        <v>63</v>
      </c>
      <c r="Q93" s="265">
        <f>IF(OR($B93-Q$6&gt;76, $B93-Q$6=75, $B93-Q$6=1, $B93-Q$6&lt;0),"",ROUND(($B93-Q$6)*'점수 계산기'!$C$21+Q$6*'점수 계산기'!$C$23+'점수 계산기'!$C$25,0))</f>
        <v>63</v>
      </c>
      <c r="R93" s="265">
        <f>IF(OR($B93-R$6&gt;76, $B93-R$6=75, $B93-R$6=1, $B93-R$6&lt;0),"",ROUND(($B93-R$6)*'점수 계산기'!$C$21+R$6*'점수 계산기'!$C$23+'점수 계산기'!$C$25,0))</f>
        <v>63</v>
      </c>
      <c r="S93" s="265">
        <f>IF(OR($B93-S$6&gt;76, $B93-S$6=75, $B93-S$6=1, $B93-S$6&lt;0),"",ROUND(($B93-S$6)*'점수 계산기'!$C$21+S$6*'점수 계산기'!$C$23+'점수 계산기'!$C$25,0))</f>
        <v>63</v>
      </c>
      <c r="T93" s="265">
        <f>IF(OR($B93-T$6&gt;76, $B93-T$6=75, $B93-T$6=1, $B93-T$6&lt;0),"",ROUND(($B93-T$6)*'점수 계산기'!$C$21+T$6*'점수 계산기'!$C$23+'점수 계산기'!$C$25,0))</f>
        <v>63</v>
      </c>
      <c r="U93" s="265">
        <f>IF(OR($B93-U$6&gt;76, $B93-U$6=75, $B93-U$6=1, $B93-U$6&lt;0),"",ROUND(($B93-U$6)*'점수 계산기'!$C$21+U$6*'점수 계산기'!$C$23+'점수 계산기'!$C$25,0))</f>
        <v>63</v>
      </c>
      <c r="V93" s="265">
        <f>IF(OR($B93-V$6&gt;76, $B93-V$6=75, $B93-V$6=1, $B93-V$6&lt;0),"",ROUND(($B93-V$6)*'점수 계산기'!$C$21+V$6*'점수 계산기'!$C$23+'점수 계산기'!$C$25,0))</f>
        <v>64</v>
      </c>
      <c r="W93" s="265">
        <f>IF(OR($B93-W$6&gt;76, $B93-W$6=75, $B93-W$6=1, $B93-W$6&lt;0),"",ROUND(($B93-W$6)*'점수 계산기'!$C$21+W$6*'점수 계산기'!$C$23+'점수 계산기'!$C$25,0))</f>
        <v>64</v>
      </c>
      <c r="X93" s="265">
        <f>IF(OR($B93-X$6&gt;76, $B93-X$6=75, $B93-X$6=1, $B93-X$6&lt;0),"",ROUND(($B93-X$6)*'점수 계산기'!$C$21+X$6*'점수 계산기'!$C$23+'점수 계산기'!$C$25,0))</f>
        <v>64</v>
      </c>
      <c r="Y93" s="266">
        <f>IF(OR($B93-Y$6&gt;76, $B93-Y$6=75, $B93-Y$6=1, $B93-Y$6&lt;0),"",ROUND(($B93-Y$6)*'점수 계산기'!$C$21+Y$6*'점수 계산기'!$C$23+'점수 계산기'!$C$25,0))</f>
        <v>64</v>
      </c>
      <c r="Z93" s="208"/>
      <c r="AA93" s="208"/>
    </row>
    <row r="94" spans="1:27" s="216" customFormat="1" ht="21" customHeight="1" x14ac:dyDescent="0.45">
      <c r="A94" s="208"/>
      <c r="B94" s="264">
        <v>13</v>
      </c>
      <c r="C94" s="265" t="str">
        <f>IF(OR($B94-C$6&gt;76, $B94-C$6=75, $B94-C$6=1, $B94-C$6&lt;0),"",ROUND(($B94-C$6)*'점수 계산기'!$C$21+C$6*'점수 계산기'!$C$23+'점수 계산기'!$C$25,0))</f>
        <v/>
      </c>
      <c r="D94" s="265" t="str">
        <f>IF(OR($B94-D$6&gt;76, $B94-D$6=75, $B94-D$6=1, $B94-D$6&lt;0),"",ROUND(($B94-D$6)*'점수 계산기'!$C$21+D$6*'점수 계산기'!$C$23+'점수 계산기'!$C$25,0))</f>
        <v/>
      </c>
      <c r="E94" s="265" t="str">
        <f>IF(OR($B94-E$6&gt;76, $B94-E$6=75, $B94-E$6=1, $B94-E$6&lt;0),"",ROUND(($B94-E$6)*'점수 계산기'!$C$21+E$6*'점수 계산기'!$C$23+'점수 계산기'!$C$25,0))</f>
        <v/>
      </c>
      <c r="F94" s="265" t="str">
        <f>IF(OR($B94-F$6&gt;76, $B94-F$6=75, $B94-F$6=1, $B94-F$6&lt;0),"",ROUND(($B94-F$6)*'점수 계산기'!$C$21+F$6*'점수 계산기'!$C$23+'점수 계산기'!$C$25,0))</f>
        <v/>
      </c>
      <c r="G94" s="265" t="str">
        <f>IF(OR($B94-G$6&gt;76, $B94-G$6=75, $B94-G$6=1, $B94-G$6&lt;0),"",ROUND(($B94-G$6)*'점수 계산기'!$C$21+G$6*'점수 계산기'!$C$23+'점수 계산기'!$C$25,0))</f>
        <v/>
      </c>
      <c r="H94" s="265" t="str">
        <f>IF(OR($B94-H$6&gt;76, $B94-H$6=75, $B94-H$6=1, $B94-H$6&lt;0),"",ROUND(($B94-H$6)*'점수 계산기'!$C$21+H$6*'점수 계산기'!$C$23+'점수 계산기'!$C$25,0))</f>
        <v/>
      </c>
      <c r="I94" s="265" t="str">
        <f>IF(OR($B94-I$6&gt;76, $B94-I$6=75, $B94-I$6=1, $B94-I$6&lt;0),"",ROUND(($B94-I$6)*'점수 계산기'!$C$21+I$6*'점수 계산기'!$C$23+'점수 계산기'!$C$25,0))</f>
        <v/>
      </c>
      <c r="J94" s="265" t="str">
        <f>IF(OR($B94-J$6&gt;76, $B94-J$6=75, $B94-J$6=1, $B94-J$6&lt;0),"",ROUND(($B94-J$6)*'점수 계산기'!$C$21+J$6*'점수 계산기'!$C$23+'점수 계산기'!$C$25,0))</f>
        <v/>
      </c>
      <c r="K94" s="265" t="str">
        <f>IF(OR($B94-K$6&gt;76, $B94-K$6=75, $B94-K$6=1, $B94-K$6&lt;0),"",ROUND(($B94-K$6)*'점수 계산기'!$C$21+K$6*'점수 계산기'!$C$23+'점수 계산기'!$C$25,0))</f>
        <v/>
      </c>
      <c r="L94" s="265" t="str">
        <f>IF(OR($B94-L$6&gt;76, $B94-L$6=75, $B94-L$6=1, $B94-L$6&lt;0),"",ROUND(($B94-L$6)*'점수 계산기'!$C$21+L$6*'점수 계산기'!$C$23+'점수 계산기'!$C$25,0))</f>
        <v/>
      </c>
      <c r="M94" s="265">
        <f>IF(OR($B94-M$6&gt;76, $B94-M$6=75, $B94-M$6=1, $B94-M$6&lt;0),"",ROUND(($B94-M$6)*'점수 계산기'!$C$21+M$6*'점수 계산기'!$C$23+'점수 계산기'!$C$25,0))</f>
        <v>61</v>
      </c>
      <c r="N94" s="265" t="str">
        <f>IF(OR($B94-N$6&gt;76, $B94-N$6=75, $B94-N$6=1, $B94-N$6&lt;0),"",ROUND(($B94-N$6)*'점수 계산기'!$C$21+N$6*'점수 계산기'!$C$23+'점수 계산기'!$C$25,0))</f>
        <v/>
      </c>
      <c r="O94" s="265">
        <f>IF(OR($B94-O$6&gt;76, $B94-O$6=75, $B94-O$6=1, $B94-O$6&lt;0),"",ROUND(($B94-O$6)*'점수 계산기'!$C$21+O$6*'점수 계산기'!$C$23+'점수 계산기'!$C$25,0))</f>
        <v>61</v>
      </c>
      <c r="P94" s="265">
        <f>IF(OR($B94-P$6&gt;76, $B94-P$6=75, $B94-P$6=1, $B94-P$6&lt;0),"",ROUND(($B94-P$6)*'점수 계산기'!$C$21+P$6*'점수 계산기'!$C$23+'점수 계산기'!$C$25,0))</f>
        <v>62</v>
      </c>
      <c r="Q94" s="265">
        <f>IF(OR($B94-Q$6&gt;76, $B94-Q$6=75, $B94-Q$6=1, $B94-Q$6&lt;0),"",ROUND(($B94-Q$6)*'점수 계산기'!$C$21+Q$6*'점수 계산기'!$C$23+'점수 계산기'!$C$25,0))</f>
        <v>62</v>
      </c>
      <c r="R94" s="265">
        <f>IF(OR($B94-R$6&gt;76, $B94-R$6=75, $B94-R$6=1, $B94-R$6&lt;0),"",ROUND(($B94-R$6)*'점수 계산기'!$C$21+R$6*'점수 계산기'!$C$23+'점수 계산기'!$C$25,0))</f>
        <v>62</v>
      </c>
      <c r="S94" s="265">
        <f>IF(OR($B94-S$6&gt;76, $B94-S$6=75, $B94-S$6=1, $B94-S$6&lt;0),"",ROUND(($B94-S$6)*'점수 계산기'!$C$21+S$6*'점수 계산기'!$C$23+'점수 계산기'!$C$25,0))</f>
        <v>62</v>
      </c>
      <c r="T94" s="265">
        <f>IF(OR($B94-T$6&gt;76, $B94-T$6=75, $B94-T$6=1, $B94-T$6&lt;0),"",ROUND(($B94-T$6)*'점수 계산기'!$C$21+T$6*'점수 계산기'!$C$23+'점수 계산기'!$C$25,0))</f>
        <v>62</v>
      </c>
      <c r="U94" s="265">
        <f>IF(OR($B94-U$6&gt;76, $B94-U$6=75, $B94-U$6=1, $B94-U$6&lt;0),"",ROUND(($B94-U$6)*'점수 계산기'!$C$21+U$6*'점수 계산기'!$C$23+'점수 계산기'!$C$25,0))</f>
        <v>62</v>
      </c>
      <c r="V94" s="265">
        <f>IF(OR($B94-V$6&gt;76, $B94-V$6=75, $B94-V$6=1, $B94-V$6&lt;0),"",ROUND(($B94-V$6)*'점수 계산기'!$C$21+V$6*'점수 계산기'!$C$23+'점수 계산기'!$C$25,0))</f>
        <v>63</v>
      </c>
      <c r="W94" s="265">
        <f>IF(OR($B94-W$6&gt;76, $B94-W$6=75, $B94-W$6=1, $B94-W$6&lt;0),"",ROUND(($B94-W$6)*'점수 계산기'!$C$21+W$6*'점수 계산기'!$C$23+'점수 계산기'!$C$25,0))</f>
        <v>63</v>
      </c>
      <c r="X94" s="265">
        <f>IF(OR($B94-X$6&gt;76, $B94-X$6=75, $B94-X$6=1, $B94-X$6&lt;0),"",ROUND(($B94-X$6)*'점수 계산기'!$C$21+X$6*'점수 계산기'!$C$23+'점수 계산기'!$C$25,0))</f>
        <v>63</v>
      </c>
      <c r="Y94" s="266">
        <f>IF(OR($B94-Y$6&gt;76, $B94-Y$6=75, $B94-Y$6=1, $B94-Y$6&lt;0),"",ROUND(($B94-Y$6)*'점수 계산기'!$C$21+Y$6*'점수 계산기'!$C$23+'점수 계산기'!$C$25,0))</f>
        <v>63</v>
      </c>
      <c r="Z94" s="208"/>
      <c r="AA94" s="208"/>
    </row>
    <row r="95" spans="1:27" s="216" customFormat="1" ht="21" customHeight="1" x14ac:dyDescent="0.45">
      <c r="A95" s="208"/>
      <c r="B95" s="267">
        <v>12</v>
      </c>
      <c r="C95" s="268" t="str">
        <f>IF(OR($B95-C$6&gt;76, $B95-C$6=75, $B95-C$6=1, $B95-C$6&lt;0),"",ROUND(($B95-C$6)*'점수 계산기'!$C$21+C$6*'점수 계산기'!$C$23+'점수 계산기'!$C$25,0))</f>
        <v/>
      </c>
      <c r="D95" s="268" t="str">
        <f>IF(OR($B95-D$6&gt;76, $B95-D$6=75, $B95-D$6=1, $B95-D$6&lt;0),"",ROUND(($B95-D$6)*'점수 계산기'!$C$21+D$6*'점수 계산기'!$C$23+'점수 계산기'!$C$25,0))</f>
        <v/>
      </c>
      <c r="E95" s="268" t="str">
        <f>IF(OR($B95-E$6&gt;76, $B95-E$6=75, $B95-E$6=1, $B95-E$6&lt;0),"",ROUND(($B95-E$6)*'점수 계산기'!$C$21+E$6*'점수 계산기'!$C$23+'점수 계산기'!$C$25,0))</f>
        <v/>
      </c>
      <c r="F95" s="268" t="str">
        <f>IF(OR($B95-F$6&gt;76, $B95-F$6=75, $B95-F$6=1, $B95-F$6&lt;0),"",ROUND(($B95-F$6)*'점수 계산기'!$C$21+F$6*'점수 계산기'!$C$23+'점수 계산기'!$C$25,0))</f>
        <v/>
      </c>
      <c r="G95" s="268" t="str">
        <f>IF(OR($B95-G$6&gt;76, $B95-G$6=75, $B95-G$6=1, $B95-G$6&lt;0),"",ROUND(($B95-G$6)*'점수 계산기'!$C$21+G$6*'점수 계산기'!$C$23+'점수 계산기'!$C$25,0))</f>
        <v/>
      </c>
      <c r="H95" s="268" t="str">
        <f>IF(OR($B95-H$6&gt;76, $B95-H$6=75, $B95-H$6=1, $B95-H$6&lt;0),"",ROUND(($B95-H$6)*'점수 계산기'!$C$21+H$6*'점수 계산기'!$C$23+'점수 계산기'!$C$25,0))</f>
        <v/>
      </c>
      <c r="I95" s="268" t="str">
        <f>IF(OR($B95-I$6&gt;76, $B95-I$6=75, $B95-I$6=1, $B95-I$6&lt;0),"",ROUND(($B95-I$6)*'점수 계산기'!$C$21+I$6*'점수 계산기'!$C$23+'점수 계산기'!$C$25,0))</f>
        <v/>
      </c>
      <c r="J95" s="268" t="str">
        <f>IF(OR($B95-J$6&gt;76, $B95-J$6=75, $B95-J$6=1, $B95-J$6&lt;0),"",ROUND(($B95-J$6)*'점수 계산기'!$C$21+J$6*'점수 계산기'!$C$23+'점수 계산기'!$C$25,0))</f>
        <v/>
      </c>
      <c r="K95" s="268" t="str">
        <f>IF(OR($B95-K$6&gt;76, $B95-K$6=75, $B95-K$6=1, $B95-K$6&lt;0),"",ROUND(($B95-K$6)*'점수 계산기'!$C$21+K$6*'점수 계산기'!$C$23+'점수 계산기'!$C$25,0))</f>
        <v/>
      </c>
      <c r="L95" s="268" t="str">
        <f>IF(OR($B95-L$6&gt;76, $B95-L$6=75, $B95-L$6=1, $B95-L$6&lt;0),"",ROUND(($B95-L$6)*'점수 계산기'!$C$21+L$6*'점수 계산기'!$C$23+'점수 계산기'!$C$25,0))</f>
        <v/>
      </c>
      <c r="M95" s="268" t="str">
        <f>IF(OR($B95-M$6&gt;76, $B95-M$6=75, $B95-M$6=1, $B95-M$6&lt;0),"",ROUND(($B95-M$6)*'점수 계산기'!$C$21+M$6*'점수 계산기'!$C$23+'점수 계산기'!$C$25,0))</f>
        <v/>
      </c>
      <c r="N95" s="268">
        <f>IF(OR($B95-N$6&gt;76, $B95-N$6=75, $B95-N$6=1, $B95-N$6&lt;0),"",ROUND(($B95-N$6)*'점수 계산기'!$C$21+N$6*'점수 계산기'!$C$23+'점수 계산기'!$C$25,0))</f>
        <v>60</v>
      </c>
      <c r="O95" s="268" t="str">
        <f>IF(OR($B95-O$6&gt;76, $B95-O$6=75, $B95-O$6=1, $B95-O$6&lt;0),"",ROUND(($B95-O$6)*'점수 계산기'!$C$21+O$6*'점수 계산기'!$C$23+'점수 계산기'!$C$25,0))</f>
        <v/>
      </c>
      <c r="P95" s="268">
        <f>IF(OR($B95-P$6&gt;76, $B95-P$6=75, $B95-P$6=1, $B95-P$6&lt;0),"",ROUND(($B95-P$6)*'점수 계산기'!$C$21+P$6*'점수 계산기'!$C$23+'점수 계산기'!$C$25,0))</f>
        <v>60</v>
      </c>
      <c r="Q95" s="268">
        <f>IF(OR($B95-Q$6&gt;76, $B95-Q$6=75, $B95-Q$6=1, $B95-Q$6&lt;0),"",ROUND(($B95-Q$6)*'점수 계산기'!$C$21+Q$6*'점수 계산기'!$C$23+'점수 계산기'!$C$25,0))</f>
        <v>61</v>
      </c>
      <c r="R95" s="268">
        <f>IF(OR($B95-R$6&gt;76, $B95-R$6=75, $B95-R$6=1, $B95-R$6&lt;0),"",ROUND(($B95-R$6)*'점수 계산기'!$C$21+R$6*'점수 계산기'!$C$23+'점수 계산기'!$C$25,0))</f>
        <v>61</v>
      </c>
      <c r="S95" s="268">
        <f>IF(OR($B95-S$6&gt;76, $B95-S$6=75, $B95-S$6=1, $B95-S$6&lt;0),"",ROUND(($B95-S$6)*'점수 계산기'!$C$21+S$6*'점수 계산기'!$C$23+'점수 계산기'!$C$25,0))</f>
        <v>61</v>
      </c>
      <c r="T95" s="268">
        <f>IF(OR($B95-T$6&gt;76, $B95-T$6=75, $B95-T$6=1, $B95-T$6&lt;0),"",ROUND(($B95-T$6)*'점수 계산기'!$C$21+T$6*'점수 계산기'!$C$23+'점수 계산기'!$C$25,0))</f>
        <v>61</v>
      </c>
      <c r="U95" s="268">
        <f>IF(OR($B95-U$6&gt;76, $B95-U$6=75, $B95-U$6=1, $B95-U$6&lt;0),"",ROUND(($B95-U$6)*'점수 계산기'!$C$21+U$6*'점수 계산기'!$C$23+'점수 계산기'!$C$25,0))</f>
        <v>61</v>
      </c>
      <c r="V95" s="268">
        <f>IF(OR($B95-V$6&gt;76, $B95-V$6=75, $B95-V$6=1, $B95-V$6&lt;0),"",ROUND(($B95-V$6)*'점수 계산기'!$C$21+V$6*'점수 계산기'!$C$23+'점수 계산기'!$C$25,0))</f>
        <v>62</v>
      </c>
      <c r="W95" s="268">
        <f>IF(OR($B95-W$6&gt;76, $B95-W$6=75, $B95-W$6=1, $B95-W$6&lt;0),"",ROUND(($B95-W$6)*'점수 계산기'!$C$21+W$6*'점수 계산기'!$C$23+'점수 계산기'!$C$25,0))</f>
        <v>62</v>
      </c>
      <c r="X95" s="268">
        <f>IF(OR($B95-X$6&gt;76, $B95-X$6=75, $B95-X$6=1, $B95-X$6&lt;0),"",ROUND(($B95-X$6)*'점수 계산기'!$C$21+X$6*'점수 계산기'!$C$23+'점수 계산기'!$C$25,0))</f>
        <v>62</v>
      </c>
      <c r="Y95" s="269">
        <f>IF(OR($B95-Y$6&gt;76, $B95-Y$6=75, $B95-Y$6=1, $B95-Y$6&lt;0),"",ROUND(($B95-Y$6)*'점수 계산기'!$C$21+Y$6*'점수 계산기'!$C$23+'점수 계산기'!$C$25,0))</f>
        <v>62</v>
      </c>
      <c r="Z95" s="208"/>
      <c r="AA95" s="208"/>
    </row>
    <row r="96" spans="1:27" s="216" customFormat="1" ht="21" customHeight="1" x14ac:dyDescent="0.45">
      <c r="A96" s="208"/>
      <c r="B96" s="267">
        <v>11</v>
      </c>
      <c r="C96" s="268" t="str">
        <f>IF(OR($B96-C$6&gt;76, $B96-C$6=75, $B96-C$6=1, $B96-C$6&lt;0),"",ROUND(($B96-C$6)*'점수 계산기'!$C$21+C$6*'점수 계산기'!$C$23+'점수 계산기'!$C$25,0))</f>
        <v/>
      </c>
      <c r="D96" s="268" t="str">
        <f>IF(OR($B96-D$6&gt;76, $B96-D$6=75, $B96-D$6=1, $B96-D$6&lt;0),"",ROUND(($B96-D$6)*'점수 계산기'!$C$21+D$6*'점수 계산기'!$C$23+'점수 계산기'!$C$25,0))</f>
        <v/>
      </c>
      <c r="E96" s="268" t="str">
        <f>IF(OR($B96-E$6&gt;76, $B96-E$6=75, $B96-E$6=1, $B96-E$6&lt;0),"",ROUND(($B96-E$6)*'점수 계산기'!$C$21+E$6*'점수 계산기'!$C$23+'점수 계산기'!$C$25,0))</f>
        <v/>
      </c>
      <c r="F96" s="268" t="str">
        <f>IF(OR($B96-F$6&gt;76, $B96-F$6=75, $B96-F$6=1, $B96-F$6&lt;0),"",ROUND(($B96-F$6)*'점수 계산기'!$C$21+F$6*'점수 계산기'!$C$23+'점수 계산기'!$C$25,0))</f>
        <v/>
      </c>
      <c r="G96" s="268" t="str">
        <f>IF(OR($B96-G$6&gt;76, $B96-G$6=75, $B96-G$6=1, $B96-G$6&lt;0),"",ROUND(($B96-G$6)*'점수 계산기'!$C$21+G$6*'점수 계산기'!$C$23+'점수 계산기'!$C$25,0))</f>
        <v/>
      </c>
      <c r="H96" s="268" t="str">
        <f>IF(OR($B96-H$6&gt;76, $B96-H$6=75, $B96-H$6=1, $B96-H$6&lt;0),"",ROUND(($B96-H$6)*'점수 계산기'!$C$21+H$6*'점수 계산기'!$C$23+'점수 계산기'!$C$25,0))</f>
        <v/>
      </c>
      <c r="I96" s="268" t="str">
        <f>IF(OR($B96-I$6&gt;76, $B96-I$6=75, $B96-I$6=1, $B96-I$6&lt;0),"",ROUND(($B96-I$6)*'점수 계산기'!$C$21+I$6*'점수 계산기'!$C$23+'점수 계산기'!$C$25,0))</f>
        <v/>
      </c>
      <c r="J96" s="268" t="str">
        <f>IF(OR($B96-J$6&gt;76, $B96-J$6=75, $B96-J$6=1, $B96-J$6&lt;0),"",ROUND(($B96-J$6)*'점수 계산기'!$C$21+J$6*'점수 계산기'!$C$23+'점수 계산기'!$C$25,0))</f>
        <v/>
      </c>
      <c r="K96" s="268" t="str">
        <f>IF(OR($B96-K$6&gt;76, $B96-K$6=75, $B96-K$6=1, $B96-K$6&lt;0),"",ROUND(($B96-K$6)*'점수 계산기'!$C$21+K$6*'점수 계산기'!$C$23+'점수 계산기'!$C$25,0))</f>
        <v/>
      </c>
      <c r="L96" s="268" t="str">
        <f>IF(OR($B96-L$6&gt;76, $B96-L$6=75, $B96-L$6=1, $B96-L$6&lt;0),"",ROUND(($B96-L$6)*'점수 계산기'!$C$21+L$6*'점수 계산기'!$C$23+'점수 계산기'!$C$25,0))</f>
        <v/>
      </c>
      <c r="M96" s="268" t="str">
        <f>IF(OR($B96-M$6&gt;76, $B96-M$6=75, $B96-M$6=1, $B96-M$6&lt;0),"",ROUND(($B96-M$6)*'점수 계산기'!$C$21+M$6*'점수 계산기'!$C$23+'점수 계산기'!$C$25,0))</f>
        <v/>
      </c>
      <c r="N96" s="268" t="str">
        <f>IF(OR($B96-N$6&gt;76, $B96-N$6=75, $B96-N$6=1, $B96-N$6&lt;0),"",ROUND(($B96-N$6)*'점수 계산기'!$C$21+N$6*'점수 계산기'!$C$23+'점수 계산기'!$C$25,0))</f>
        <v/>
      </c>
      <c r="O96" s="268">
        <f>IF(OR($B96-O$6&gt;76, $B96-O$6=75, $B96-O$6=1, $B96-O$6&lt;0),"",ROUND(($B96-O$6)*'점수 계산기'!$C$21+O$6*'점수 계산기'!$C$23+'점수 계산기'!$C$25,0))</f>
        <v>59</v>
      </c>
      <c r="P96" s="268" t="str">
        <f>IF(OR($B96-P$6&gt;76, $B96-P$6=75, $B96-P$6=1, $B96-P$6&lt;0),"",ROUND(($B96-P$6)*'점수 계산기'!$C$21+P$6*'점수 계산기'!$C$23+'점수 계산기'!$C$25,0))</f>
        <v/>
      </c>
      <c r="Q96" s="268">
        <f>IF(OR($B96-Q$6&gt;76, $B96-Q$6=75, $B96-Q$6=1, $B96-Q$6&lt;0),"",ROUND(($B96-Q$6)*'점수 계산기'!$C$21+Q$6*'점수 계산기'!$C$23+'점수 계산기'!$C$25,0))</f>
        <v>60</v>
      </c>
      <c r="R96" s="268">
        <f>IF(OR($B96-R$6&gt;76, $B96-R$6=75, $B96-R$6=1, $B96-R$6&lt;0),"",ROUND(($B96-R$6)*'점수 계산기'!$C$21+R$6*'점수 계산기'!$C$23+'점수 계산기'!$C$25,0))</f>
        <v>60</v>
      </c>
      <c r="S96" s="268">
        <f>IF(OR($B96-S$6&gt;76, $B96-S$6=75, $B96-S$6=1, $B96-S$6&lt;0),"",ROUND(($B96-S$6)*'점수 계산기'!$C$21+S$6*'점수 계산기'!$C$23+'점수 계산기'!$C$25,0))</f>
        <v>60</v>
      </c>
      <c r="T96" s="268">
        <f>IF(OR($B96-T$6&gt;76, $B96-T$6=75, $B96-T$6=1, $B96-T$6&lt;0),"",ROUND(($B96-T$6)*'점수 계산기'!$C$21+T$6*'점수 계산기'!$C$23+'점수 계산기'!$C$25,0))</f>
        <v>60</v>
      </c>
      <c r="U96" s="268">
        <f>IF(OR($B96-U$6&gt;76, $B96-U$6=75, $B96-U$6=1, $B96-U$6&lt;0),"",ROUND(($B96-U$6)*'점수 계산기'!$C$21+U$6*'점수 계산기'!$C$23+'점수 계산기'!$C$25,0))</f>
        <v>60</v>
      </c>
      <c r="V96" s="268">
        <f>IF(OR($B96-V$6&gt;76, $B96-V$6=75, $B96-V$6=1, $B96-V$6&lt;0),"",ROUND(($B96-V$6)*'점수 계산기'!$C$21+V$6*'점수 계산기'!$C$23+'점수 계산기'!$C$25,0))</f>
        <v>61</v>
      </c>
      <c r="W96" s="268">
        <f>IF(OR($B96-W$6&gt;76, $B96-W$6=75, $B96-W$6=1, $B96-W$6&lt;0),"",ROUND(($B96-W$6)*'점수 계산기'!$C$21+W$6*'점수 계산기'!$C$23+'점수 계산기'!$C$25,0))</f>
        <v>61</v>
      </c>
      <c r="X96" s="268">
        <f>IF(OR($B96-X$6&gt;76, $B96-X$6=75, $B96-X$6=1, $B96-X$6&lt;0),"",ROUND(($B96-X$6)*'점수 계산기'!$C$21+X$6*'점수 계산기'!$C$23+'점수 계산기'!$C$25,0))</f>
        <v>61</v>
      </c>
      <c r="Y96" s="269">
        <f>IF(OR($B96-Y$6&gt;76, $B96-Y$6=75, $B96-Y$6=1, $B96-Y$6&lt;0),"",ROUND(($B96-Y$6)*'점수 계산기'!$C$21+Y$6*'점수 계산기'!$C$23+'점수 계산기'!$C$25,0))</f>
        <v>61</v>
      </c>
      <c r="Z96" s="208"/>
      <c r="AA96" s="208"/>
    </row>
    <row r="97" spans="1:27" s="216" customFormat="1" ht="21" customHeight="1" x14ac:dyDescent="0.45">
      <c r="A97" s="208"/>
      <c r="B97" s="267">
        <v>10</v>
      </c>
      <c r="C97" s="268" t="str">
        <f>IF(OR($B97-C$6&gt;76, $B97-C$6=75, $B97-C$6=1, $B97-C$6&lt;0),"",ROUND(($B97-C$6)*'점수 계산기'!$C$21+C$6*'점수 계산기'!$C$23+'점수 계산기'!$C$25,0))</f>
        <v/>
      </c>
      <c r="D97" s="268" t="str">
        <f>IF(OR($B97-D$6&gt;76, $B97-D$6=75, $B97-D$6=1, $B97-D$6&lt;0),"",ROUND(($B97-D$6)*'점수 계산기'!$C$21+D$6*'점수 계산기'!$C$23+'점수 계산기'!$C$25,0))</f>
        <v/>
      </c>
      <c r="E97" s="268" t="str">
        <f>IF(OR($B97-E$6&gt;76, $B97-E$6=75, $B97-E$6=1, $B97-E$6&lt;0),"",ROUND(($B97-E$6)*'점수 계산기'!$C$21+E$6*'점수 계산기'!$C$23+'점수 계산기'!$C$25,0))</f>
        <v/>
      </c>
      <c r="F97" s="268" t="str">
        <f>IF(OR($B97-F$6&gt;76, $B97-F$6=75, $B97-F$6=1, $B97-F$6&lt;0),"",ROUND(($B97-F$6)*'점수 계산기'!$C$21+F$6*'점수 계산기'!$C$23+'점수 계산기'!$C$25,0))</f>
        <v/>
      </c>
      <c r="G97" s="268" t="str">
        <f>IF(OR($B97-G$6&gt;76, $B97-G$6=75, $B97-G$6=1, $B97-G$6&lt;0),"",ROUND(($B97-G$6)*'점수 계산기'!$C$21+G$6*'점수 계산기'!$C$23+'점수 계산기'!$C$25,0))</f>
        <v/>
      </c>
      <c r="H97" s="268" t="str">
        <f>IF(OR($B97-H$6&gt;76, $B97-H$6=75, $B97-H$6=1, $B97-H$6&lt;0),"",ROUND(($B97-H$6)*'점수 계산기'!$C$21+H$6*'점수 계산기'!$C$23+'점수 계산기'!$C$25,0))</f>
        <v/>
      </c>
      <c r="I97" s="268" t="str">
        <f>IF(OR($B97-I$6&gt;76, $B97-I$6=75, $B97-I$6=1, $B97-I$6&lt;0),"",ROUND(($B97-I$6)*'점수 계산기'!$C$21+I$6*'점수 계산기'!$C$23+'점수 계산기'!$C$25,0))</f>
        <v/>
      </c>
      <c r="J97" s="268" t="str">
        <f>IF(OR($B97-J$6&gt;76, $B97-J$6=75, $B97-J$6=1, $B97-J$6&lt;0),"",ROUND(($B97-J$6)*'점수 계산기'!$C$21+J$6*'점수 계산기'!$C$23+'점수 계산기'!$C$25,0))</f>
        <v/>
      </c>
      <c r="K97" s="268" t="str">
        <f>IF(OR($B97-K$6&gt;76, $B97-K$6=75, $B97-K$6=1, $B97-K$6&lt;0),"",ROUND(($B97-K$6)*'점수 계산기'!$C$21+K$6*'점수 계산기'!$C$23+'점수 계산기'!$C$25,0))</f>
        <v/>
      </c>
      <c r="L97" s="268" t="str">
        <f>IF(OR($B97-L$6&gt;76, $B97-L$6=75, $B97-L$6=1, $B97-L$6&lt;0),"",ROUND(($B97-L$6)*'점수 계산기'!$C$21+L$6*'점수 계산기'!$C$23+'점수 계산기'!$C$25,0))</f>
        <v/>
      </c>
      <c r="M97" s="268" t="str">
        <f>IF(OR($B97-M$6&gt;76, $B97-M$6=75, $B97-M$6=1, $B97-M$6&lt;0),"",ROUND(($B97-M$6)*'점수 계산기'!$C$21+M$6*'점수 계산기'!$C$23+'점수 계산기'!$C$25,0))</f>
        <v/>
      </c>
      <c r="N97" s="268" t="str">
        <f>IF(OR($B97-N$6&gt;76, $B97-N$6=75, $B97-N$6=1, $B97-N$6&lt;0),"",ROUND(($B97-N$6)*'점수 계산기'!$C$21+N$6*'점수 계산기'!$C$23+'점수 계산기'!$C$25,0))</f>
        <v/>
      </c>
      <c r="O97" s="268" t="str">
        <f>IF(OR($B97-O$6&gt;76, $B97-O$6=75, $B97-O$6=1, $B97-O$6&lt;0),"",ROUND(($B97-O$6)*'점수 계산기'!$C$21+O$6*'점수 계산기'!$C$23+'점수 계산기'!$C$25,0))</f>
        <v/>
      </c>
      <c r="P97" s="268">
        <f>IF(OR($B97-P$6&gt;76, $B97-P$6=75, $B97-P$6=1, $B97-P$6&lt;0),"",ROUND(($B97-P$6)*'점수 계산기'!$C$21+P$6*'점수 계산기'!$C$23+'점수 계산기'!$C$25,0))</f>
        <v>58</v>
      </c>
      <c r="Q97" s="268" t="str">
        <f>IF(OR($B97-Q$6&gt;76, $B97-Q$6=75, $B97-Q$6=1, $B97-Q$6&lt;0),"",ROUND(($B97-Q$6)*'점수 계산기'!$C$21+Q$6*'점수 계산기'!$C$23+'점수 계산기'!$C$25,0))</f>
        <v/>
      </c>
      <c r="R97" s="268">
        <f>IF(OR($B97-R$6&gt;76, $B97-R$6=75, $B97-R$6=1, $B97-R$6&lt;0),"",ROUND(($B97-R$6)*'점수 계산기'!$C$21+R$6*'점수 계산기'!$C$23+'점수 계산기'!$C$25,0))</f>
        <v>59</v>
      </c>
      <c r="S97" s="268">
        <f>IF(OR($B97-S$6&gt;76, $B97-S$6=75, $B97-S$6=1, $B97-S$6&lt;0),"",ROUND(($B97-S$6)*'점수 계산기'!$C$21+S$6*'점수 계산기'!$C$23+'점수 계산기'!$C$25,0))</f>
        <v>59</v>
      </c>
      <c r="T97" s="268">
        <f>IF(OR($B97-T$6&gt;76, $B97-T$6=75, $B97-T$6=1, $B97-T$6&lt;0),"",ROUND(($B97-T$6)*'점수 계산기'!$C$21+T$6*'점수 계산기'!$C$23+'점수 계산기'!$C$25,0))</f>
        <v>59</v>
      </c>
      <c r="U97" s="268">
        <f>IF(OR($B97-U$6&gt;76, $B97-U$6=75, $B97-U$6=1, $B97-U$6&lt;0),"",ROUND(($B97-U$6)*'점수 계산기'!$C$21+U$6*'점수 계산기'!$C$23+'점수 계산기'!$C$25,0))</f>
        <v>59</v>
      </c>
      <c r="V97" s="268">
        <f>IF(OR($B97-V$6&gt;76, $B97-V$6=75, $B97-V$6=1, $B97-V$6&lt;0),"",ROUND(($B97-V$6)*'점수 계산기'!$C$21+V$6*'점수 계산기'!$C$23+'점수 계산기'!$C$25,0))</f>
        <v>59</v>
      </c>
      <c r="W97" s="268">
        <f>IF(OR($B97-W$6&gt;76, $B97-W$6=75, $B97-W$6=1, $B97-W$6&lt;0),"",ROUND(($B97-W$6)*'점수 계산기'!$C$21+W$6*'점수 계산기'!$C$23+'점수 계산기'!$C$25,0))</f>
        <v>60</v>
      </c>
      <c r="X97" s="268">
        <f>IF(OR($B97-X$6&gt;76, $B97-X$6=75, $B97-X$6=1, $B97-X$6&lt;0),"",ROUND(($B97-X$6)*'점수 계산기'!$C$21+X$6*'점수 계산기'!$C$23+'점수 계산기'!$C$25,0))</f>
        <v>60</v>
      </c>
      <c r="Y97" s="269">
        <f>IF(OR($B97-Y$6&gt;76, $B97-Y$6=75, $B97-Y$6=1, $B97-Y$6&lt;0),"",ROUND(($B97-Y$6)*'점수 계산기'!$C$21+Y$6*'점수 계산기'!$C$23+'점수 계산기'!$C$25,0))</f>
        <v>60</v>
      </c>
      <c r="Z97" s="208"/>
      <c r="AA97" s="208"/>
    </row>
    <row r="98" spans="1:27" s="216" customFormat="1" ht="21" customHeight="1" x14ac:dyDescent="0.45">
      <c r="A98" s="208"/>
      <c r="B98" s="267">
        <v>9</v>
      </c>
      <c r="C98" s="268" t="str">
        <f>IF(OR($B98-C$6&gt;76, $B98-C$6=75, $B98-C$6=1, $B98-C$6&lt;0),"",ROUND(($B98-C$6)*'점수 계산기'!$C$21+C$6*'점수 계산기'!$C$23+'점수 계산기'!$C$25,0))</f>
        <v/>
      </c>
      <c r="D98" s="268" t="str">
        <f>IF(OR($B98-D$6&gt;76, $B98-D$6=75, $B98-D$6=1, $B98-D$6&lt;0),"",ROUND(($B98-D$6)*'점수 계산기'!$C$21+D$6*'점수 계산기'!$C$23+'점수 계산기'!$C$25,0))</f>
        <v/>
      </c>
      <c r="E98" s="268" t="str">
        <f>IF(OR($B98-E$6&gt;76, $B98-E$6=75, $B98-E$6=1, $B98-E$6&lt;0),"",ROUND(($B98-E$6)*'점수 계산기'!$C$21+E$6*'점수 계산기'!$C$23+'점수 계산기'!$C$25,0))</f>
        <v/>
      </c>
      <c r="F98" s="268" t="str">
        <f>IF(OR($B98-F$6&gt;76, $B98-F$6=75, $B98-F$6=1, $B98-F$6&lt;0),"",ROUND(($B98-F$6)*'점수 계산기'!$C$21+F$6*'점수 계산기'!$C$23+'점수 계산기'!$C$25,0))</f>
        <v/>
      </c>
      <c r="G98" s="268" t="str">
        <f>IF(OR($B98-G$6&gt;76, $B98-G$6=75, $B98-G$6=1, $B98-G$6&lt;0),"",ROUND(($B98-G$6)*'점수 계산기'!$C$21+G$6*'점수 계산기'!$C$23+'점수 계산기'!$C$25,0))</f>
        <v/>
      </c>
      <c r="H98" s="268" t="str">
        <f>IF(OR($B98-H$6&gt;76, $B98-H$6=75, $B98-H$6=1, $B98-H$6&lt;0),"",ROUND(($B98-H$6)*'점수 계산기'!$C$21+H$6*'점수 계산기'!$C$23+'점수 계산기'!$C$25,0))</f>
        <v/>
      </c>
      <c r="I98" s="268" t="str">
        <f>IF(OR($B98-I$6&gt;76, $B98-I$6=75, $B98-I$6=1, $B98-I$6&lt;0),"",ROUND(($B98-I$6)*'점수 계산기'!$C$21+I$6*'점수 계산기'!$C$23+'점수 계산기'!$C$25,0))</f>
        <v/>
      </c>
      <c r="J98" s="268" t="str">
        <f>IF(OR($B98-J$6&gt;76, $B98-J$6=75, $B98-J$6=1, $B98-J$6&lt;0),"",ROUND(($B98-J$6)*'점수 계산기'!$C$21+J$6*'점수 계산기'!$C$23+'점수 계산기'!$C$25,0))</f>
        <v/>
      </c>
      <c r="K98" s="268" t="str">
        <f>IF(OR($B98-K$6&gt;76, $B98-K$6=75, $B98-K$6=1, $B98-K$6&lt;0),"",ROUND(($B98-K$6)*'점수 계산기'!$C$21+K$6*'점수 계산기'!$C$23+'점수 계산기'!$C$25,0))</f>
        <v/>
      </c>
      <c r="L98" s="268" t="str">
        <f>IF(OR($B98-L$6&gt;76, $B98-L$6=75, $B98-L$6=1, $B98-L$6&lt;0),"",ROUND(($B98-L$6)*'점수 계산기'!$C$21+L$6*'점수 계산기'!$C$23+'점수 계산기'!$C$25,0))</f>
        <v/>
      </c>
      <c r="M98" s="268" t="str">
        <f>IF(OR($B98-M$6&gt;76, $B98-M$6=75, $B98-M$6=1, $B98-M$6&lt;0),"",ROUND(($B98-M$6)*'점수 계산기'!$C$21+M$6*'점수 계산기'!$C$23+'점수 계산기'!$C$25,0))</f>
        <v/>
      </c>
      <c r="N98" s="268" t="str">
        <f>IF(OR($B98-N$6&gt;76, $B98-N$6=75, $B98-N$6=1, $B98-N$6&lt;0),"",ROUND(($B98-N$6)*'점수 계산기'!$C$21+N$6*'점수 계산기'!$C$23+'점수 계산기'!$C$25,0))</f>
        <v/>
      </c>
      <c r="O98" s="268" t="str">
        <f>IF(OR($B98-O$6&gt;76, $B98-O$6=75, $B98-O$6=1, $B98-O$6&lt;0),"",ROUND(($B98-O$6)*'점수 계산기'!$C$21+O$6*'점수 계산기'!$C$23+'점수 계산기'!$C$25,0))</f>
        <v/>
      </c>
      <c r="P98" s="268" t="str">
        <f>IF(OR($B98-P$6&gt;76, $B98-P$6=75, $B98-P$6=1, $B98-P$6&lt;0),"",ROUND(($B98-P$6)*'점수 계산기'!$C$21+P$6*'점수 계산기'!$C$23+'점수 계산기'!$C$25,0))</f>
        <v/>
      </c>
      <c r="Q98" s="268">
        <f>IF(OR($B98-Q$6&gt;76, $B98-Q$6=75, $B98-Q$6=1, $B98-Q$6&lt;0),"",ROUND(($B98-Q$6)*'점수 계산기'!$C$21+Q$6*'점수 계산기'!$C$23+'점수 계산기'!$C$25,0))</f>
        <v>58</v>
      </c>
      <c r="R98" s="268" t="str">
        <f>IF(OR($B98-R$6&gt;76, $B98-R$6=75, $B98-R$6=1, $B98-R$6&lt;0),"",ROUND(($B98-R$6)*'점수 계산기'!$C$21+R$6*'점수 계산기'!$C$23+'점수 계산기'!$C$25,0))</f>
        <v/>
      </c>
      <c r="S98" s="268">
        <f>IF(OR($B98-S$6&gt;76, $B98-S$6=75, $B98-S$6=1, $B98-S$6&lt;0),"",ROUND(($B98-S$6)*'점수 계산기'!$C$21+S$6*'점수 계산기'!$C$23+'점수 계산기'!$C$25,0))</f>
        <v>58</v>
      </c>
      <c r="T98" s="268">
        <f>IF(OR($B98-T$6&gt;76, $B98-T$6=75, $B98-T$6=1, $B98-T$6&lt;0),"",ROUND(($B98-T$6)*'점수 계산기'!$C$21+T$6*'점수 계산기'!$C$23+'점수 계산기'!$C$25,0))</f>
        <v>58</v>
      </c>
      <c r="U98" s="268">
        <f>IF(OR($B98-U$6&gt;76, $B98-U$6=75, $B98-U$6=1, $B98-U$6&lt;0),"",ROUND(($B98-U$6)*'점수 계산기'!$C$21+U$6*'점수 계산기'!$C$23+'점수 계산기'!$C$25,0))</f>
        <v>58</v>
      </c>
      <c r="V98" s="268">
        <f>IF(OR($B98-V$6&gt;76, $B98-V$6=75, $B98-V$6=1, $B98-V$6&lt;0),"",ROUND(($B98-V$6)*'점수 계산기'!$C$21+V$6*'점수 계산기'!$C$23+'점수 계산기'!$C$25,0))</f>
        <v>58</v>
      </c>
      <c r="W98" s="268">
        <f>IF(OR($B98-W$6&gt;76, $B98-W$6=75, $B98-W$6=1, $B98-W$6&lt;0),"",ROUND(($B98-W$6)*'점수 계산기'!$C$21+W$6*'점수 계산기'!$C$23+'점수 계산기'!$C$25,0))</f>
        <v>59</v>
      </c>
      <c r="X98" s="268">
        <f>IF(OR($B98-X$6&gt;76, $B98-X$6=75, $B98-X$6=1, $B98-X$6&lt;0),"",ROUND(($B98-X$6)*'점수 계산기'!$C$21+X$6*'점수 계산기'!$C$23+'점수 계산기'!$C$25,0))</f>
        <v>59</v>
      </c>
      <c r="Y98" s="269">
        <f>IF(OR($B98-Y$6&gt;76, $B98-Y$6=75, $B98-Y$6=1, $B98-Y$6&lt;0),"",ROUND(($B98-Y$6)*'점수 계산기'!$C$21+Y$6*'점수 계산기'!$C$23+'점수 계산기'!$C$25,0))</f>
        <v>59</v>
      </c>
      <c r="Z98" s="208"/>
      <c r="AA98" s="208"/>
    </row>
    <row r="99" spans="1:27" s="216" customFormat="1" ht="21" customHeight="1" x14ac:dyDescent="0.45">
      <c r="A99" s="208"/>
      <c r="B99" s="270">
        <v>8</v>
      </c>
      <c r="C99" s="271" t="str">
        <f>IF(OR($B99-C$6&gt;76, $B99-C$6=75, $B99-C$6=1, $B99-C$6&lt;0),"",ROUND(($B99-C$6)*'점수 계산기'!$C$21+C$6*'점수 계산기'!$C$23+'점수 계산기'!$C$25,0))</f>
        <v/>
      </c>
      <c r="D99" s="271" t="str">
        <f>IF(OR($B99-D$6&gt;76, $B99-D$6=75, $B99-D$6=1, $B99-D$6&lt;0),"",ROUND(($B99-D$6)*'점수 계산기'!$C$21+D$6*'점수 계산기'!$C$23+'점수 계산기'!$C$25,0))</f>
        <v/>
      </c>
      <c r="E99" s="271" t="str">
        <f>IF(OR($B99-E$6&gt;76, $B99-E$6=75, $B99-E$6=1, $B99-E$6&lt;0),"",ROUND(($B99-E$6)*'점수 계산기'!$C$21+E$6*'점수 계산기'!$C$23+'점수 계산기'!$C$25,0))</f>
        <v/>
      </c>
      <c r="F99" s="271" t="str">
        <f>IF(OR($B99-F$6&gt;76, $B99-F$6=75, $B99-F$6=1, $B99-F$6&lt;0),"",ROUND(($B99-F$6)*'점수 계산기'!$C$21+F$6*'점수 계산기'!$C$23+'점수 계산기'!$C$25,0))</f>
        <v/>
      </c>
      <c r="G99" s="271" t="str">
        <f>IF(OR($B99-G$6&gt;76, $B99-G$6=75, $B99-G$6=1, $B99-G$6&lt;0),"",ROUND(($B99-G$6)*'점수 계산기'!$C$21+G$6*'점수 계산기'!$C$23+'점수 계산기'!$C$25,0))</f>
        <v/>
      </c>
      <c r="H99" s="271" t="str">
        <f>IF(OR($B99-H$6&gt;76, $B99-H$6=75, $B99-H$6=1, $B99-H$6&lt;0),"",ROUND(($B99-H$6)*'점수 계산기'!$C$21+H$6*'점수 계산기'!$C$23+'점수 계산기'!$C$25,0))</f>
        <v/>
      </c>
      <c r="I99" s="271" t="str">
        <f>IF(OR($B99-I$6&gt;76, $B99-I$6=75, $B99-I$6=1, $B99-I$6&lt;0),"",ROUND(($B99-I$6)*'점수 계산기'!$C$21+I$6*'점수 계산기'!$C$23+'점수 계산기'!$C$25,0))</f>
        <v/>
      </c>
      <c r="J99" s="271" t="str">
        <f>IF(OR($B99-J$6&gt;76, $B99-J$6=75, $B99-J$6=1, $B99-J$6&lt;0),"",ROUND(($B99-J$6)*'점수 계산기'!$C$21+J$6*'점수 계산기'!$C$23+'점수 계산기'!$C$25,0))</f>
        <v/>
      </c>
      <c r="K99" s="271" t="str">
        <f>IF(OR($B99-K$6&gt;76, $B99-K$6=75, $B99-K$6=1, $B99-K$6&lt;0),"",ROUND(($B99-K$6)*'점수 계산기'!$C$21+K$6*'점수 계산기'!$C$23+'점수 계산기'!$C$25,0))</f>
        <v/>
      </c>
      <c r="L99" s="271" t="str">
        <f>IF(OR($B99-L$6&gt;76, $B99-L$6=75, $B99-L$6=1, $B99-L$6&lt;0),"",ROUND(($B99-L$6)*'점수 계산기'!$C$21+L$6*'점수 계산기'!$C$23+'점수 계산기'!$C$25,0))</f>
        <v/>
      </c>
      <c r="M99" s="271" t="str">
        <f>IF(OR($B99-M$6&gt;76, $B99-M$6=75, $B99-M$6=1, $B99-M$6&lt;0),"",ROUND(($B99-M$6)*'점수 계산기'!$C$21+M$6*'점수 계산기'!$C$23+'점수 계산기'!$C$25,0))</f>
        <v/>
      </c>
      <c r="N99" s="271" t="str">
        <f>IF(OR($B99-N$6&gt;76, $B99-N$6=75, $B99-N$6=1, $B99-N$6&lt;0),"",ROUND(($B99-N$6)*'점수 계산기'!$C$21+N$6*'점수 계산기'!$C$23+'점수 계산기'!$C$25,0))</f>
        <v/>
      </c>
      <c r="O99" s="271" t="str">
        <f>IF(OR($B99-O$6&gt;76, $B99-O$6=75, $B99-O$6=1, $B99-O$6&lt;0),"",ROUND(($B99-O$6)*'점수 계산기'!$C$21+O$6*'점수 계산기'!$C$23+'점수 계산기'!$C$25,0))</f>
        <v/>
      </c>
      <c r="P99" s="271" t="str">
        <f>IF(OR($B99-P$6&gt;76, $B99-P$6=75, $B99-P$6=1, $B99-P$6&lt;0),"",ROUND(($B99-P$6)*'점수 계산기'!$C$21+P$6*'점수 계산기'!$C$23+'점수 계산기'!$C$25,0))</f>
        <v/>
      </c>
      <c r="Q99" s="271" t="str">
        <f>IF(OR($B99-Q$6&gt;76, $B99-Q$6=75, $B99-Q$6=1, $B99-Q$6&lt;0),"",ROUND(($B99-Q$6)*'점수 계산기'!$C$21+Q$6*'점수 계산기'!$C$23+'점수 계산기'!$C$25,0))</f>
        <v/>
      </c>
      <c r="R99" s="271">
        <f>IF(OR($B99-R$6&gt;76, $B99-R$6=75, $B99-R$6=1, $B99-R$6&lt;0),"",ROUND(($B99-R$6)*'점수 계산기'!$C$21+R$6*'점수 계산기'!$C$23+'점수 계산기'!$C$25,0))</f>
        <v>57</v>
      </c>
      <c r="S99" s="271" t="str">
        <f>IF(OR($B99-S$6&gt;76, $B99-S$6=75, $B99-S$6=1, $B99-S$6&lt;0),"",ROUND(($B99-S$6)*'점수 계산기'!$C$21+S$6*'점수 계산기'!$C$23+'점수 계산기'!$C$25,0))</f>
        <v/>
      </c>
      <c r="T99" s="271">
        <f>IF(OR($B99-T$6&gt;76, $B99-T$6=75, $B99-T$6=1, $B99-T$6&lt;0),"",ROUND(($B99-T$6)*'점수 계산기'!$C$21+T$6*'점수 계산기'!$C$23+'점수 계산기'!$C$25,0))</f>
        <v>57</v>
      </c>
      <c r="U99" s="271">
        <f>IF(OR($B99-U$6&gt;76, $B99-U$6=75, $B99-U$6=1, $B99-U$6&lt;0),"",ROUND(($B99-U$6)*'점수 계산기'!$C$21+U$6*'점수 계산기'!$C$23+'점수 계산기'!$C$25,0))</f>
        <v>57</v>
      </c>
      <c r="V99" s="271">
        <f>IF(OR($B99-V$6&gt;76, $B99-V$6=75, $B99-V$6=1, $B99-V$6&lt;0),"",ROUND(($B99-V$6)*'점수 계산기'!$C$21+V$6*'점수 계산기'!$C$23+'점수 계산기'!$C$25,0))</f>
        <v>57</v>
      </c>
      <c r="W99" s="271">
        <f>IF(OR($B99-W$6&gt;76, $B99-W$6=75, $B99-W$6=1, $B99-W$6&lt;0),"",ROUND(($B99-W$6)*'점수 계산기'!$C$21+W$6*'점수 계산기'!$C$23+'점수 계산기'!$C$25,0))</f>
        <v>58</v>
      </c>
      <c r="X99" s="271">
        <f>IF(OR($B99-X$6&gt;76, $B99-X$6=75, $B99-X$6=1, $B99-X$6&lt;0),"",ROUND(($B99-X$6)*'점수 계산기'!$C$21+X$6*'점수 계산기'!$C$23+'점수 계산기'!$C$25,0))</f>
        <v>58</v>
      </c>
      <c r="Y99" s="272">
        <f>IF(OR($B99-Y$6&gt;76, $B99-Y$6=75, $B99-Y$6=1, $B99-Y$6&lt;0),"",ROUND(($B99-Y$6)*'점수 계산기'!$C$21+Y$6*'점수 계산기'!$C$23+'점수 계산기'!$C$25,0))</f>
        <v>58</v>
      </c>
      <c r="Z99" s="208"/>
      <c r="AA99" s="208"/>
    </row>
    <row r="100" spans="1:27" s="216" customFormat="1" ht="21" customHeight="1" x14ac:dyDescent="0.45">
      <c r="A100" s="208"/>
      <c r="B100" s="270">
        <v>7</v>
      </c>
      <c r="C100" s="271" t="str">
        <f>IF(OR($B100-C$6&gt;76, $B100-C$6=75, $B100-C$6=1, $B100-C$6&lt;0),"",ROUND(($B100-C$6)*'점수 계산기'!$C$21+C$6*'점수 계산기'!$C$23+'점수 계산기'!$C$25,0))</f>
        <v/>
      </c>
      <c r="D100" s="271" t="str">
        <f>IF(OR($B100-D$6&gt;76, $B100-D$6=75, $B100-D$6=1, $B100-D$6&lt;0),"",ROUND(($B100-D$6)*'점수 계산기'!$C$21+D$6*'점수 계산기'!$C$23+'점수 계산기'!$C$25,0))</f>
        <v/>
      </c>
      <c r="E100" s="271" t="str">
        <f>IF(OR($B100-E$6&gt;76, $B100-E$6=75, $B100-E$6=1, $B100-E$6&lt;0),"",ROUND(($B100-E$6)*'점수 계산기'!$C$21+E$6*'점수 계산기'!$C$23+'점수 계산기'!$C$25,0))</f>
        <v/>
      </c>
      <c r="F100" s="271" t="str">
        <f>IF(OR($B100-F$6&gt;76, $B100-F$6=75, $B100-F$6=1, $B100-F$6&lt;0),"",ROUND(($B100-F$6)*'점수 계산기'!$C$21+F$6*'점수 계산기'!$C$23+'점수 계산기'!$C$25,0))</f>
        <v/>
      </c>
      <c r="G100" s="271" t="str">
        <f>IF(OR($B100-G$6&gt;76, $B100-G$6=75, $B100-G$6=1, $B100-G$6&lt;0),"",ROUND(($B100-G$6)*'점수 계산기'!$C$21+G$6*'점수 계산기'!$C$23+'점수 계산기'!$C$25,0))</f>
        <v/>
      </c>
      <c r="H100" s="271" t="str">
        <f>IF(OR($B100-H$6&gt;76, $B100-H$6=75, $B100-H$6=1, $B100-H$6&lt;0),"",ROUND(($B100-H$6)*'점수 계산기'!$C$21+H$6*'점수 계산기'!$C$23+'점수 계산기'!$C$25,0))</f>
        <v/>
      </c>
      <c r="I100" s="271" t="str">
        <f>IF(OR($B100-I$6&gt;76, $B100-I$6=75, $B100-I$6=1, $B100-I$6&lt;0),"",ROUND(($B100-I$6)*'점수 계산기'!$C$21+I$6*'점수 계산기'!$C$23+'점수 계산기'!$C$25,0))</f>
        <v/>
      </c>
      <c r="J100" s="271" t="str">
        <f>IF(OR($B100-J$6&gt;76, $B100-J$6=75, $B100-J$6=1, $B100-J$6&lt;0),"",ROUND(($B100-J$6)*'점수 계산기'!$C$21+J$6*'점수 계산기'!$C$23+'점수 계산기'!$C$25,0))</f>
        <v/>
      </c>
      <c r="K100" s="271" t="str">
        <f>IF(OR($B100-K$6&gt;76, $B100-K$6=75, $B100-K$6=1, $B100-K$6&lt;0),"",ROUND(($B100-K$6)*'점수 계산기'!$C$21+K$6*'점수 계산기'!$C$23+'점수 계산기'!$C$25,0))</f>
        <v/>
      </c>
      <c r="L100" s="271" t="str">
        <f>IF(OR($B100-L$6&gt;76, $B100-L$6=75, $B100-L$6=1, $B100-L$6&lt;0),"",ROUND(($B100-L$6)*'점수 계산기'!$C$21+L$6*'점수 계산기'!$C$23+'점수 계산기'!$C$25,0))</f>
        <v/>
      </c>
      <c r="M100" s="271" t="str">
        <f>IF(OR($B100-M$6&gt;76, $B100-M$6=75, $B100-M$6=1, $B100-M$6&lt;0),"",ROUND(($B100-M$6)*'점수 계산기'!$C$21+M$6*'점수 계산기'!$C$23+'점수 계산기'!$C$25,0))</f>
        <v/>
      </c>
      <c r="N100" s="271" t="str">
        <f>IF(OR($B100-N$6&gt;76, $B100-N$6=75, $B100-N$6=1, $B100-N$6&lt;0),"",ROUND(($B100-N$6)*'점수 계산기'!$C$21+N$6*'점수 계산기'!$C$23+'점수 계산기'!$C$25,0))</f>
        <v/>
      </c>
      <c r="O100" s="271" t="str">
        <f>IF(OR($B100-O$6&gt;76, $B100-O$6=75, $B100-O$6=1, $B100-O$6&lt;0),"",ROUND(($B100-O$6)*'점수 계산기'!$C$21+O$6*'점수 계산기'!$C$23+'점수 계산기'!$C$25,0))</f>
        <v/>
      </c>
      <c r="P100" s="271" t="str">
        <f>IF(OR($B100-P$6&gt;76, $B100-P$6=75, $B100-P$6=1, $B100-P$6&lt;0),"",ROUND(($B100-P$6)*'점수 계산기'!$C$21+P$6*'점수 계산기'!$C$23+'점수 계산기'!$C$25,0))</f>
        <v/>
      </c>
      <c r="Q100" s="271" t="str">
        <f>IF(OR($B100-Q$6&gt;76, $B100-Q$6=75, $B100-Q$6=1, $B100-Q$6&lt;0),"",ROUND(($B100-Q$6)*'점수 계산기'!$C$21+Q$6*'점수 계산기'!$C$23+'점수 계산기'!$C$25,0))</f>
        <v/>
      </c>
      <c r="R100" s="271" t="str">
        <f>IF(OR($B100-R$6&gt;76, $B100-R$6=75, $B100-R$6=1, $B100-R$6&lt;0),"",ROUND(($B100-R$6)*'점수 계산기'!$C$21+R$6*'점수 계산기'!$C$23+'점수 계산기'!$C$25,0))</f>
        <v/>
      </c>
      <c r="S100" s="271">
        <f>IF(OR($B100-S$6&gt;76, $B100-S$6=75, $B100-S$6=1, $B100-S$6&lt;0),"",ROUND(($B100-S$6)*'점수 계산기'!$C$21+S$6*'점수 계산기'!$C$23+'점수 계산기'!$C$25,0))</f>
        <v>56</v>
      </c>
      <c r="T100" s="271" t="str">
        <f>IF(OR($B100-T$6&gt;76, $B100-T$6=75, $B100-T$6=1, $B100-T$6&lt;0),"",ROUND(($B100-T$6)*'점수 계산기'!$C$21+T$6*'점수 계산기'!$C$23+'점수 계산기'!$C$25,0))</f>
        <v/>
      </c>
      <c r="U100" s="271">
        <f>IF(OR($B100-U$6&gt;76, $B100-U$6=75, $B100-U$6=1, $B100-U$6&lt;0),"",ROUND(($B100-U$6)*'점수 계산기'!$C$21+U$6*'점수 계산기'!$C$23+'점수 계산기'!$C$25,0))</f>
        <v>56</v>
      </c>
      <c r="V100" s="271">
        <f>IF(OR($B100-V$6&gt;76, $B100-V$6=75, $B100-V$6=1, $B100-V$6&lt;0),"",ROUND(($B100-V$6)*'점수 계산기'!$C$21+V$6*'점수 계산기'!$C$23+'점수 계산기'!$C$25,0))</f>
        <v>56</v>
      </c>
      <c r="W100" s="271">
        <f>IF(OR($B100-W$6&gt;76, $B100-W$6=75, $B100-W$6=1, $B100-W$6&lt;0),"",ROUND(($B100-W$6)*'점수 계산기'!$C$21+W$6*'점수 계산기'!$C$23+'점수 계산기'!$C$25,0))</f>
        <v>57</v>
      </c>
      <c r="X100" s="271">
        <f>IF(OR($B100-X$6&gt;76, $B100-X$6=75, $B100-X$6=1, $B100-X$6&lt;0),"",ROUND(($B100-X$6)*'점수 계산기'!$C$21+X$6*'점수 계산기'!$C$23+'점수 계산기'!$C$25,0))</f>
        <v>57</v>
      </c>
      <c r="Y100" s="272">
        <f>IF(OR($B100-Y$6&gt;76, $B100-Y$6=75, $B100-Y$6=1, $B100-Y$6&lt;0),"",ROUND(($B100-Y$6)*'점수 계산기'!$C$21+Y$6*'점수 계산기'!$C$23+'점수 계산기'!$C$25,0))</f>
        <v>57</v>
      </c>
      <c r="Z100" s="208"/>
      <c r="AA100" s="208"/>
    </row>
    <row r="101" spans="1:27" s="216" customFormat="1" ht="21" customHeight="1" x14ac:dyDescent="0.45">
      <c r="A101" s="208"/>
      <c r="B101" s="270">
        <v>6</v>
      </c>
      <c r="C101" s="271" t="str">
        <f>IF(OR($B101-C$6&gt;76, $B101-C$6=75, $B101-C$6=1, $B101-C$6&lt;0),"",ROUND(($B101-C$6)*'점수 계산기'!$C$21+C$6*'점수 계산기'!$C$23+'점수 계산기'!$C$25,0))</f>
        <v/>
      </c>
      <c r="D101" s="271" t="str">
        <f>IF(OR($B101-D$6&gt;76, $B101-D$6=75, $B101-D$6=1, $B101-D$6&lt;0),"",ROUND(($B101-D$6)*'점수 계산기'!$C$21+D$6*'점수 계산기'!$C$23+'점수 계산기'!$C$25,0))</f>
        <v/>
      </c>
      <c r="E101" s="271" t="str">
        <f>IF(OR($B101-E$6&gt;76, $B101-E$6=75, $B101-E$6=1, $B101-E$6&lt;0),"",ROUND(($B101-E$6)*'점수 계산기'!$C$21+E$6*'점수 계산기'!$C$23+'점수 계산기'!$C$25,0))</f>
        <v/>
      </c>
      <c r="F101" s="271" t="str">
        <f>IF(OR($B101-F$6&gt;76, $B101-F$6=75, $B101-F$6=1, $B101-F$6&lt;0),"",ROUND(($B101-F$6)*'점수 계산기'!$C$21+F$6*'점수 계산기'!$C$23+'점수 계산기'!$C$25,0))</f>
        <v/>
      </c>
      <c r="G101" s="271" t="str">
        <f>IF(OR($B101-G$6&gt;76, $B101-G$6=75, $B101-G$6=1, $B101-G$6&lt;0),"",ROUND(($B101-G$6)*'점수 계산기'!$C$21+G$6*'점수 계산기'!$C$23+'점수 계산기'!$C$25,0))</f>
        <v/>
      </c>
      <c r="H101" s="271" t="str">
        <f>IF(OR($B101-H$6&gt;76, $B101-H$6=75, $B101-H$6=1, $B101-H$6&lt;0),"",ROUND(($B101-H$6)*'점수 계산기'!$C$21+H$6*'점수 계산기'!$C$23+'점수 계산기'!$C$25,0))</f>
        <v/>
      </c>
      <c r="I101" s="271" t="str">
        <f>IF(OR($B101-I$6&gt;76, $B101-I$6=75, $B101-I$6=1, $B101-I$6&lt;0),"",ROUND(($B101-I$6)*'점수 계산기'!$C$21+I$6*'점수 계산기'!$C$23+'점수 계산기'!$C$25,0))</f>
        <v/>
      </c>
      <c r="J101" s="271" t="str">
        <f>IF(OR($B101-J$6&gt;76, $B101-J$6=75, $B101-J$6=1, $B101-J$6&lt;0),"",ROUND(($B101-J$6)*'점수 계산기'!$C$21+J$6*'점수 계산기'!$C$23+'점수 계산기'!$C$25,0))</f>
        <v/>
      </c>
      <c r="K101" s="271" t="str">
        <f>IF(OR($B101-K$6&gt;76, $B101-K$6=75, $B101-K$6=1, $B101-K$6&lt;0),"",ROUND(($B101-K$6)*'점수 계산기'!$C$21+K$6*'점수 계산기'!$C$23+'점수 계산기'!$C$25,0))</f>
        <v/>
      </c>
      <c r="L101" s="271" t="str">
        <f>IF(OR($B101-L$6&gt;76, $B101-L$6=75, $B101-L$6=1, $B101-L$6&lt;0),"",ROUND(($B101-L$6)*'점수 계산기'!$C$21+L$6*'점수 계산기'!$C$23+'점수 계산기'!$C$25,0))</f>
        <v/>
      </c>
      <c r="M101" s="271" t="str">
        <f>IF(OR($B101-M$6&gt;76, $B101-M$6=75, $B101-M$6=1, $B101-M$6&lt;0),"",ROUND(($B101-M$6)*'점수 계산기'!$C$21+M$6*'점수 계산기'!$C$23+'점수 계산기'!$C$25,0))</f>
        <v/>
      </c>
      <c r="N101" s="271" t="str">
        <f>IF(OR($B101-N$6&gt;76, $B101-N$6=75, $B101-N$6=1, $B101-N$6&lt;0),"",ROUND(($B101-N$6)*'점수 계산기'!$C$21+N$6*'점수 계산기'!$C$23+'점수 계산기'!$C$25,0))</f>
        <v/>
      </c>
      <c r="O101" s="271" t="str">
        <f>IF(OR($B101-O$6&gt;76, $B101-O$6=75, $B101-O$6=1, $B101-O$6&lt;0),"",ROUND(($B101-O$6)*'점수 계산기'!$C$21+O$6*'점수 계산기'!$C$23+'점수 계산기'!$C$25,0))</f>
        <v/>
      </c>
      <c r="P101" s="271" t="str">
        <f>IF(OR($B101-P$6&gt;76, $B101-P$6=75, $B101-P$6=1, $B101-P$6&lt;0),"",ROUND(($B101-P$6)*'점수 계산기'!$C$21+P$6*'점수 계산기'!$C$23+'점수 계산기'!$C$25,0))</f>
        <v/>
      </c>
      <c r="Q101" s="271" t="str">
        <f>IF(OR($B101-Q$6&gt;76, $B101-Q$6=75, $B101-Q$6=1, $B101-Q$6&lt;0),"",ROUND(($B101-Q$6)*'점수 계산기'!$C$21+Q$6*'점수 계산기'!$C$23+'점수 계산기'!$C$25,0))</f>
        <v/>
      </c>
      <c r="R101" s="271" t="str">
        <f>IF(OR($B101-R$6&gt;76, $B101-R$6=75, $B101-R$6=1, $B101-R$6&lt;0),"",ROUND(($B101-R$6)*'점수 계산기'!$C$21+R$6*'점수 계산기'!$C$23+'점수 계산기'!$C$25,0))</f>
        <v/>
      </c>
      <c r="S101" s="271" t="str">
        <f>IF(OR($B101-S$6&gt;76, $B101-S$6=75, $B101-S$6=1, $B101-S$6&lt;0),"",ROUND(($B101-S$6)*'점수 계산기'!$C$21+S$6*'점수 계산기'!$C$23+'점수 계산기'!$C$25,0))</f>
        <v/>
      </c>
      <c r="T101" s="271">
        <f>IF(OR($B101-T$6&gt;76, $B101-T$6=75, $B101-T$6=1, $B101-T$6&lt;0),"",ROUND(($B101-T$6)*'점수 계산기'!$C$21+T$6*'점수 계산기'!$C$23+'점수 계산기'!$C$25,0))</f>
        <v>55</v>
      </c>
      <c r="U101" s="271" t="str">
        <f>IF(OR($B101-U$6&gt;76, $B101-U$6=75, $B101-U$6=1, $B101-U$6&lt;0),"",ROUND(($B101-U$6)*'점수 계산기'!$C$21+U$6*'점수 계산기'!$C$23+'점수 계산기'!$C$25,0))</f>
        <v/>
      </c>
      <c r="V101" s="271">
        <f>IF(OR($B101-V$6&gt;76, $B101-V$6=75, $B101-V$6=1, $B101-V$6&lt;0),"",ROUND(($B101-V$6)*'점수 계산기'!$C$21+V$6*'점수 계산기'!$C$23+'점수 계산기'!$C$25,0))</f>
        <v>55</v>
      </c>
      <c r="W101" s="271">
        <f>IF(OR($B101-W$6&gt;76, $B101-W$6=75, $B101-W$6=1, $B101-W$6&lt;0),"",ROUND(($B101-W$6)*'점수 계산기'!$C$21+W$6*'점수 계산기'!$C$23+'점수 계산기'!$C$25,0))</f>
        <v>55</v>
      </c>
      <c r="X101" s="271">
        <f>IF(OR($B101-X$6&gt;76, $B101-X$6=75, $B101-X$6=1, $B101-X$6&lt;0),"",ROUND(($B101-X$6)*'점수 계산기'!$C$21+X$6*'점수 계산기'!$C$23+'점수 계산기'!$C$25,0))</f>
        <v>56</v>
      </c>
      <c r="Y101" s="272">
        <f>IF(OR($B101-Y$6&gt;76, $B101-Y$6=75, $B101-Y$6=1, $B101-Y$6&lt;0),"",ROUND(($B101-Y$6)*'점수 계산기'!$C$21+Y$6*'점수 계산기'!$C$23+'점수 계산기'!$C$25,0))</f>
        <v>56</v>
      </c>
      <c r="Z101" s="208"/>
      <c r="AA101" s="208"/>
    </row>
    <row r="102" spans="1:27" s="216" customFormat="1" ht="21" customHeight="1" x14ac:dyDescent="0.45">
      <c r="A102" s="208"/>
      <c r="B102" s="270">
        <v>5</v>
      </c>
      <c r="C102" s="271" t="str">
        <f>IF(OR($B102-C$6&gt;76, $B102-C$6=75, $B102-C$6=1, $B102-C$6&lt;0),"",ROUND(($B102-C$6)*'점수 계산기'!$C$21+C$6*'점수 계산기'!$C$23+'점수 계산기'!$C$25,0))</f>
        <v/>
      </c>
      <c r="D102" s="271" t="str">
        <f>IF(OR($B102-D$6&gt;76, $B102-D$6=75, $B102-D$6=1, $B102-D$6&lt;0),"",ROUND(($B102-D$6)*'점수 계산기'!$C$21+D$6*'점수 계산기'!$C$23+'점수 계산기'!$C$25,0))</f>
        <v/>
      </c>
      <c r="E102" s="271" t="str">
        <f>IF(OR($B102-E$6&gt;76, $B102-E$6=75, $B102-E$6=1, $B102-E$6&lt;0),"",ROUND(($B102-E$6)*'점수 계산기'!$C$21+E$6*'점수 계산기'!$C$23+'점수 계산기'!$C$25,0))</f>
        <v/>
      </c>
      <c r="F102" s="271" t="str">
        <f>IF(OR($B102-F$6&gt;76, $B102-F$6=75, $B102-F$6=1, $B102-F$6&lt;0),"",ROUND(($B102-F$6)*'점수 계산기'!$C$21+F$6*'점수 계산기'!$C$23+'점수 계산기'!$C$25,0))</f>
        <v/>
      </c>
      <c r="G102" s="271" t="str">
        <f>IF(OR($B102-G$6&gt;76, $B102-G$6=75, $B102-G$6=1, $B102-G$6&lt;0),"",ROUND(($B102-G$6)*'점수 계산기'!$C$21+G$6*'점수 계산기'!$C$23+'점수 계산기'!$C$25,0))</f>
        <v/>
      </c>
      <c r="H102" s="271" t="str">
        <f>IF(OR($B102-H$6&gt;76, $B102-H$6=75, $B102-H$6=1, $B102-H$6&lt;0),"",ROUND(($B102-H$6)*'점수 계산기'!$C$21+H$6*'점수 계산기'!$C$23+'점수 계산기'!$C$25,0))</f>
        <v/>
      </c>
      <c r="I102" s="271" t="str">
        <f>IF(OR($B102-I$6&gt;76, $B102-I$6=75, $B102-I$6=1, $B102-I$6&lt;0),"",ROUND(($B102-I$6)*'점수 계산기'!$C$21+I$6*'점수 계산기'!$C$23+'점수 계산기'!$C$25,0))</f>
        <v/>
      </c>
      <c r="J102" s="271" t="str">
        <f>IF(OR($B102-J$6&gt;76, $B102-J$6=75, $B102-J$6=1, $B102-J$6&lt;0),"",ROUND(($B102-J$6)*'점수 계산기'!$C$21+J$6*'점수 계산기'!$C$23+'점수 계산기'!$C$25,0))</f>
        <v/>
      </c>
      <c r="K102" s="271" t="str">
        <f>IF(OR($B102-K$6&gt;76, $B102-K$6=75, $B102-K$6=1, $B102-K$6&lt;0),"",ROUND(($B102-K$6)*'점수 계산기'!$C$21+K$6*'점수 계산기'!$C$23+'점수 계산기'!$C$25,0))</f>
        <v/>
      </c>
      <c r="L102" s="271" t="str">
        <f>IF(OR($B102-L$6&gt;76, $B102-L$6=75, $B102-L$6=1, $B102-L$6&lt;0),"",ROUND(($B102-L$6)*'점수 계산기'!$C$21+L$6*'점수 계산기'!$C$23+'점수 계산기'!$C$25,0))</f>
        <v/>
      </c>
      <c r="M102" s="271" t="str">
        <f>IF(OR($B102-M$6&gt;76, $B102-M$6=75, $B102-M$6=1, $B102-M$6&lt;0),"",ROUND(($B102-M$6)*'점수 계산기'!$C$21+M$6*'점수 계산기'!$C$23+'점수 계산기'!$C$25,0))</f>
        <v/>
      </c>
      <c r="N102" s="271" t="str">
        <f>IF(OR($B102-N$6&gt;76, $B102-N$6=75, $B102-N$6=1, $B102-N$6&lt;0),"",ROUND(($B102-N$6)*'점수 계산기'!$C$21+N$6*'점수 계산기'!$C$23+'점수 계산기'!$C$25,0))</f>
        <v/>
      </c>
      <c r="O102" s="271" t="str">
        <f>IF(OR($B102-O$6&gt;76, $B102-O$6=75, $B102-O$6=1, $B102-O$6&lt;0),"",ROUND(($B102-O$6)*'점수 계산기'!$C$21+O$6*'점수 계산기'!$C$23+'점수 계산기'!$C$25,0))</f>
        <v/>
      </c>
      <c r="P102" s="271" t="str">
        <f>IF(OR($B102-P$6&gt;76, $B102-P$6=75, $B102-P$6=1, $B102-P$6&lt;0),"",ROUND(($B102-P$6)*'점수 계산기'!$C$21+P$6*'점수 계산기'!$C$23+'점수 계산기'!$C$25,0))</f>
        <v/>
      </c>
      <c r="Q102" s="271" t="str">
        <f>IF(OR($B102-Q$6&gt;76, $B102-Q$6=75, $B102-Q$6=1, $B102-Q$6&lt;0),"",ROUND(($B102-Q$6)*'점수 계산기'!$C$21+Q$6*'점수 계산기'!$C$23+'점수 계산기'!$C$25,0))</f>
        <v/>
      </c>
      <c r="R102" s="271" t="str">
        <f>IF(OR($B102-R$6&gt;76, $B102-R$6=75, $B102-R$6=1, $B102-R$6&lt;0),"",ROUND(($B102-R$6)*'점수 계산기'!$C$21+R$6*'점수 계산기'!$C$23+'점수 계산기'!$C$25,0))</f>
        <v/>
      </c>
      <c r="S102" s="271" t="str">
        <f>IF(OR($B102-S$6&gt;76, $B102-S$6=75, $B102-S$6=1, $B102-S$6&lt;0),"",ROUND(($B102-S$6)*'점수 계산기'!$C$21+S$6*'점수 계산기'!$C$23+'점수 계산기'!$C$25,0))</f>
        <v/>
      </c>
      <c r="T102" s="271" t="str">
        <f>IF(OR($B102-T$6&gt;76, $B102-T$6=75, $B102-T$6=1, $B102-T$6&lt;0),"",ROUND(($B102-T$6)*'점수 계산기'!$C$21+T$6*'점수 계산기'!$C$23+'점수 계산기'!$C$25,0))</f>
        <v/>
      </c>
      <c r="U102" s="271">
        <f>IF(OR($B102-U$6&gt;76, $B102-U$6=75, $B102-U$6=1, $B102-U$6&lt;0),"",ROUND(($B102-U$6)*'점수 계산기'!$C$21+U$6*'점수 계산기'!$C$23+'점수 계산기'!$C$25,0))</f>
        <v>54</v>
      </c>
      <c r="V102" s="271" t="str">
        <f>IF(OR($B102-V$6&gt;76, $B102-V$6=75, $B102-V$6=1, $B102-V$6&lt;0),"",ROUND(($B102-V$6)*'점수 계산기'!$C$21+V$6*'점수 계산기'!$C$23+'점수 계산기'!$C$25,0))</f>
        <v/>
      </c>
      <c r="W102" s="271">
        <f>IF(OR($B102-W$6&gt;76, $B102-W$6=75, $B102-W$6=1, $B102-W$6&lt;0),"",ROUND(($B102-W$6)*'점수 계산기'!$C$21+W$6*'점수 계산기'!$C$23+'점수 계산기'!$C$25,0))</f>
        <v>54</v>
      </c>
      <c r="X102" s="271">
        <f>IF(OR($B102-X$6&gt;76, $B102-X$6=75, $B102-X$6=1, $B102-X$6&lt;0),"",ROUND(($B102-X$6)*'점수 계산기'!$C$21+X$6*'점수 계산기'!$C$23+'점수 계산기'!$C$25,0))</f>
        <v>55</v>
      </c>
      <c r="Y102" s="272">
        <f>IF(OR($B102-Y$6&gt;76, $B102-Y$6=75, $B102-Y$6=1, $B102-Y$6&lt;0),"",ROUND(($B102-Y$6)*'점수 계산기'!$C$21+Y$6*'점수 계산기'!$C$23+'점수 계산기'!$C$25,0))</f>
        <v>55</v>
      </c>
      <c r="Z102" s="208"/>
      <c r="AA102" s="208"/>
    </row>
    <row r="103" spans="1:27" s="216" customFormat="1" ht="21" customHeight="1" x14ac:dyDescent="0.45">
      <c r="A103" s="208"/>
      <c r="B103" s="273">
        <v>4</v>
      </c>
      <c r="C103" s="274" t="str">
        <f>IF(OR($B103-C$6&gt;76, $B103-C$6=75, $B103-C$6=1, $B103-C$6&lt;0),"",ROUND(($B103-C$6)*'점수 계산기'!$C$21+C$6*'점수 계산기'!$C$23+'점수 계산기'!$C$25,0))</f>
        <v/>
      </c>
      <c r="D103" s="274" t="str">
        <f>IF(OR($B103-D$6&gt;76, $B103-D$6=75, $B103-D$6=1, $B103-D$6&lt;0),"",ROUND(($B103-D$6)*'점수 계산기'!$C$21+D$6*'점수 계산기'!$C$23+'점수 계산기'!$C$25,0))</f>
        <v/>
      </c>
      <c r="E103" s="274" t="str">
        <f>IF(OR($B103-E$6&gt;76, $B103-E$6=75, $B103-E$6=1, $B103-E$6&lt;0),"",ROUND(($B103-E$6)*'점수 계산기'!$C$21+E$6*'점수 계산기'!$C$23+'점수 계산기'!$C$25,0))</f>
        <v/>
      </c>
      <c r="F103" s="274" t="str">
        <f>IF(OR($B103-F$6&gt;76, $B103-F$6=75, $B103-F$6=1, $B103-F$6&lt;0),"",ROUND(($B103-F$6)*'점수 계산기'!$C$21+F$6*'점수 계산기'!$C$23+'점수 계산기'!$C$25,0))</f>
        <v/>
      </c>
      <c r="G103" s="274" t="str">
        <f>IF(OR($B103-G$6&gt;76, $B103-G$6=75, $B103-G$6=1, $B103-G$6&lt;0),"",ROUND(($B103-G$6)*'점수 계산기'!$C$21+G$6*'점수 계산기'!$C$23+'점수 계산기'!$C$25,0))</f>
        <v/>
      </c>
      <c r="H103" s="274" t="str">
        <f>IF(OR($B103-H$6&gt;76, $B103-H$6=75, $B103-H$6=1, $B103-H$6&lt;0),"",ROUND(($B103-H$6)*'점수 계산기'!$C$21+H$6*'점수 계산기'!$C$23+'점수 계산기'!$C$25,0))</f>
        <v/>
      </c>
      <c r="I103" s="274" t="str">
        <f>IF(OR($B103-I$6&gt;76, $B103-I$6=75, $B103-I$6=1, $B103-I$6&lt;0),"",ROUND(($B103-I$6)*'점수 계산기'!$C$21+I$6*'점수 계산기'!$C$23+'점수 계산기'!$C$25,0))</f>
        <v/>
      </c>
      <c r="J103" s="274" t="str">
        <f>IF(OR($B103-J$6&gt;76, $B103-J$6=75, $B103-J$6=1, $B103-J$6&lt;0),"",ROUND(($B103-J$6)*'점수 계산기'!$C$21+J$6*'점수 계산기'!$C$23+'점수 계산기'!$C$25,0))</f>
        <v/>
      </c>
      <c r="K103" s="274" t="str">
        <f>IF(OR($B103-K$6&gt;76, $B103-K$6=75, $B103-K$6=1, $B103-K$6&lt;0),"",ROUND(($B103-K$6)*'점수 계산기'!$C$21+K$6*'점수 계산기'!$C$23+'점수 계산기'!$C$25,0))</f>
        <v/>
      </c>
      <c r="L103" s="274" t="str">
        <f>IF(OR($B103-L$6&gt;76, $B103-L$6=75, $B103-L$6=1, $B103-L$6&lt;0),"",ROUND(($B103-L$6)*'점수 계산기'!$C$21+L$6*'점수 계산기'!$C$23+'점수 계산기'!$C$25,0))</f>
        <v/>
      </c>
      <c r="M103" s="274" t="str">
        <f>IF(OR($B103-M$6&gt;76, $B103-M$6=75, $B103-M$6=1, $B103-M$6&lt;0),"",ROUND(($B103-M$6)*'점수 계산기'!$C$21+M$6*'점수 계산기'!$C$23+'점수 계산기'!$C$25,0))</f>
        <v/>
      </c>
      <c r="N103" s="274" t="str">
        <f>IF(OR($B103-N$6&gt;76, $B103-N$6=75, $B103-N$6=1, $B103-N$6&lt;0),"",ROUND(($B103-N$6)*'점수 계산기'!$C$21+N$6*'점수 계산기'!$C$23+'점수 계산기'!$C$25,0))</f>
        <v/>
      </c>
      <c r="O103" s="274" t="str">
        <f>IF(OR($B103-O$6&gt;76, $B103-O$6=75, $B103-O$6=1, $B103-O$6&lt;0),"",ROUND(($B103-O$6)*'점수 계산기'!$C$21+O$6*'점수 계산기'!$C$23+'점수 계산기'!$C$25,0))</f>
        <v/>
      </c>
      <c r="P103" s="274" t="str">
        <f>IF(OR($B103-P$6&gt;76, $B103-P$6=75, $B103-P$6=1, $B103-P$6&lt;0),"",ROUND(($B103-P$6)*'점수 계산기'!$C$21+P$6*'점수 계산기'!$C$23+'점수 계산기'!$C$25,0))</f>
        <v/>
      </c>
      <c r="Q103" s="274" t="str">
        <f>IF(OR($B103-Q$6&gt;76, $B103-Q$6=75, $B103-Q$6=1, $B103-Q$6&lt;0),"",ROUND(($B103-Q$6)*'점수 계산기'!$C$21+Q$6*'점수 계산기'!$C$23+'점수 계산기'!$C$25,0))</f>
        <v/>
      </c>
      <c r="R103" s="274" t="str">
        <f>IF(OR($B103-R$6&gt;76, $B103-R$6=75, $B103-R$6=1, $B103-R$6&lt;0),"",ROUND(($B103-R$6)*'점수 계산기'!$C$21+R$6*'점수 계산기'!$C$23+'점수 계산기'!$C$25,0))</f>
        <v/>
      </c>
      <c r="S103" s="274" t="str">
        <f>IF(OR($B103-S$6&gt;76, $B103-S$6=75, $B103-S$6=1, $B103-S$6&lt;0),"",ROUND(($B103-S$6)*'점수 계산기'!$C$21+S$6*'점수 계산기'!$C$23+'점수 계산기'!$C$25,0))</f>
        <v/>
      </c>
      <c r="T103" s="274" t="str">
        <f>IF(OR($B103-T$6&gt;76, $B103-T$6=75, $B103-T$6=1, $B103-T$6&lt;0),"",ROUND(($B103-T$6)*'점수 계산기'!$C$21+T$6*'점수 계산기'!$C$23+'점수 계산기'!$C$25,0))</f>
        <v/>
      </c>
      <c r="U103" s="274" t="str">
        <f>IF(OR($B103-U$6&gt;76, $B103-U$6=75, $B103-U$6=1, $B103-U$6&lt;0),"",ROUND(($B103-U$6)*'점수 계산기'!$C$21+U$6*'점수 계산기'!$C$23+'점수 계산기'!$C$25,0))</f>
        <v/>
      </c>
      <c r="V103" s="274">
        <f>IF(OR($B103-V$6&gt;76, $B103-V$6=75, $B103-V$6=1, $B103-V$6&lt;0),"",ROUND(($B103-V$6)*'점수 계산기'!$C$21+V$6*'점수 계산기'!$C$23+'점수 계산기'!$C$25,0))</f>
        <v>53</v>
      </c>
      <c r="W103" s="274" t="str">
        <f>IF(OR($B103-W$6&gt;76, $B103-W$6=75, $B103-W$6=1, $B103-W$6&lt;0),"",ROUND(($B103-W$6)*'점수 계산기'!$C$21+W$6*'점수 계산기'!$C$23+'점수 계산기'!$C$25,0))</f>
        <v/>
      </c>
      <c r="X103" s="274">
        <f>IF(OR($B103-X$6&gt;76, $B103-X$6=75, $B103-X$6=1, $B103-X$6&lt;0),"",ROUND(($B103-X$6)*'점수 계산기'!$C$21+X$6*'점수 계산기'!$C$23+'점수 계산기'!$C$25,0))</f>
        <v>54</v>
      </c>
      <c r="Y103" s="275">
        <f>IF(OR($B103-Y$6&gt;76, $B103-Y$6=75, $B103-Y$6=1, $B103-Y$6&lt;0),"",ROUND(($B103-Y$6)*'점수 계산기'!$C$21+Y$6*'점수 계산기'!$C$23+'점수 계산기'!$C$25,0))</f>
        <v>54</v>
      </c>
      <c r="Z103" s="208"/>
      <c r="AA103" s="208"/>
    </row>
    <row r="104" spans="1:27" s="216" customFormat="1" ht="21" customHeight="1" x14ac:dyDescent="0.45">
      <c r="A104" s="208"/>
      <c r="B104" s="273">
        <v>3</v>
      </c>
      <c r="C104" s="274" t="str">
        <f>IF(OR($B104-C$6&gt;76, $B104-C$6=75, $B104-C$6=1, $B104-C$6&lt;0),"",ROUND(($B104-C$6)*'점수 계산기'!$C$21+C$6*'점수 계산기'!$C$23+'점수 계산기'!$C$25,0))</f>
        <v/>
      </c>
      <c r="D104" s="274" t="str">
        <f>IF(OR($B104-D$6&gt;76, $B104-D$6=75, $B104-D$6=1, $B104-D$6&lt;0),"",ROUND(($B104-D$6)*'점수 계산기'!$C$21+D$6*'점수 계산기'!$C$23+'점수 계산기'!$C$25,0))</f>
        <v/>
      </c>
      <c r="E104" s="274" t="str">
        <f>IF(OR($B104-E$6&gt;76, $B104-E$6=75, $B104-E$6=1, $B104-E$6&lt;0),"",ROUND(($B104-E$6)*'점수 계산기'!$C$21+E$6*'점수 계산기'!$C$23+'점수 계산기'!$C$25,0))</f>
        <v/>
      </c>
      <c r="F104" s="274" t="str">
        <f>IF(OR($B104-F$6&gt;76, $B104-F$6=75, $B104-F$6=1, $B104-F$6&lt;0),"",ROUND(($B104-F$6)*'점수 계산기'!$C$21+F$6*'점수 계산기'!$C$23+'점수 계산기'!$C$25,0))</f>
        <v/>
      </c>
      <c r="G104" s="274" t="str">
        <f>IF(OR($B104-G$6&gt;76, $B104-G$6=75, $B104-G$6=1, $B104-G$6&lt;0),"",ROUND(($B104-G$6)*'점수 계산기'!$C$21+G$6*'점수 계산기'!$C$23+'점수 계산기'!$C$25,0))</f>
        <v/>
      </c>
      <c r="H104" s="274" t="str">
        <f>IF(OR($B104-H$6&gt;76, $B104-H$6=75, $B104-H$6=1, $B104-H$6&lt;0),"",ROUND(($B104-H$6)*'점수 계산기'!$C$21+H$6*'점수 계산기'!$C$23+'점수 계산기'!$C$25,0))</f>
        <v/>
      </c>
      <c r="I104" s="274" t="str">
        <f>IF(OR($B104-I$6&gt;76, $B104-I$6=75, $B104-I$6=1, $B104-I$6&lt;0),"",ROUND(($B104-I$6)*'점수 계산기'!$C$21+I$6*'점수 계산기'!$C$23+'점수 계산기'!$C$25,0))</f>
        <v/>
      </c>
      <c r="J104" s="274" t="str">
        <f>IF(OR($B104-J$6&gt;76, $B104-J$6=75, $B104-J$6=1, $B104-J$6&lt;0),"",ROUND(($B104-J$6)*'점수 계산기'!$C$21+J$6*'점수 계산기'!$C$23+'점수 계산기'!$C$25,0))</f>
        <v/>
      </c>
      <c r="K104" s="274" t="str">
        <f>IF(OR($B104-K$6&gt;76, $B104-K$6=75, $B104-K$6=1, $B104-K$6&lt;0),"",ROUND(($B104-K$6)*'점수 계산기'!$C$21+K$6*'점수 계산기'!$C$23+'점수 계산기'!$C$25,0))</f>
        <v/>
      </c>
      <c r="L104" s="274" t="str">
        <f>IF(OR($B104-L$6&gt;76, $B104-L$6=75, $B104-L$6=1, $B104-L$6&lt;0),"",ROUND(($B104-L$6)*'점수 계산기'!$C$21+L$6*'점수 계산기'!$C$23+'점수 계산기'!$C$25,0))</f>
        <v/>
      </c>
      <c r="M104" s="274" t="str">
        <f>IF(OR($B104-M$6&gt;76, $B104-M$6=75, $B104-M$6=1, $B104-M$6&lt;0),"",ROUND(($B104-M$6)*'점수 계산기'!$C$21+M$6*'점수 계산기'!$C$23+'점수 계산기'!$C$25,0))</f>
        <v/>
      </c>
      <c r="N104" s="274" t="str">
        <f>IF(OR($B104-N$6&gt;76, $B104-N$6=75, $B104-N$6=1, $B104-N$6&lt;0),"",ROUND(($B104-N$6)*'점수 계산기'!$C$21+N$6*'점수 계산기'!$C$23+'점수 계산기'!$C$25,0))</f>
        <v/>
      </c>
      <c r="O104" s="274" t="str">
        <f>IF(OR($B104-O$6&gt;76, $B104-O$6=75, $B104-O$6=1, $B104-O$6&lt;0),"",ROUND(($B104-O$6)*'점수 계산기'!$C$21+O$6*'점수 계산기'!$C$23+'점수 계산기'!$C$25,0))</f>
        <v/>
      </c>
      <c r="P104" s="274" t="str">
        <f>IF(OR($B104-P$6&gt;76, $B104-P$6=75, $B104-P$6=1, $B104-P$6&lt;0),"",ROUND(($B104-P$6)*'점수 계산기'!$C$21+P$6*'점수 계산기'!$C$23+'점수 계산기'!$C$25,0))</f>
        <v/>
      </c>
      <c r="Q104" s="274" t="str">
        <f>IF(OR($B104-Q$6&gt;76, $B104-Q$6=75, $B104-Q$6=1, $B104-Q$6&lt;0),"",ROUND(($B104-Q$6)*'점수 계산기'!$C$21+Q$6*'점수 계산기'!$C$23+'점수 계산기'!$C$25,0))</f>
        <v/>
      </c>
      <c r="R104" s="274" t="str">
        <f>IF(OR($B104-R$6&gt;76, $B104-R$6=75, $B104-R$6=1, $B104-R$6&lt;0),"",ROUND(($B104-R$6)*'점수 계산기'!$C$21+R$6*'점수 계산기'!$C$23+'점수 계산기'!$C$25,0))</f>
        <v/>
      </c>
      <c r="S104" s="274" t="str">
        <f>IF(OR($B104-S$6&gt;76, $B104-S$6=75, $B104-S$6=1, $B104-S$6&lt;0),"",ROUND(($B104-S$6)*'점수 계산기'!$C$21+S$6*'점수 계산기'!$C$23+'점수 계산기'!$C$25,0))</f>
        <v/>
      </c>
      <c r="T104" s="274" t="str">
        <f>IF(OR($B104-T$6&gt;76, $B104-T$6=75, $B104-T$6=1, $B104-T$6&lt;0),"",ROUND(($B104-T$6)*'점수 계산기'!$C$21+T$6*'점수 계산기'!$C$23+'점수 계산기'!$C$25,0))</f>
        <v/>
      </c>
      <c r="U104" s="274" t="str">
        <f>IF(OR($B104-U$6&gt;76, $B104-U$6=75, $B104-U$6=1, $B104-U$6&lt;0),"",ROUND(($B104-U$6)*'점수 계산기'!$C$21+U$6*'점수 계산기'!$C$23+'점수 계산기'!$C$25,0))</f>
        <v/>
      </c>
      <c r="V104" s="274" t="str">
        <f>IF(OR($B104-V$6&gt;76, $B104-V$6=75, $B104-V$6=1, $B104-V$6&lt;0),"",ROUND(($B104-V$6)*'점수 계산기'!$C$21+V$6*'점수 계산기'!$C$23+'점수 계산기'!$C$25,0))</f>
        <v/>
      </c>
      <c r="W104" s="274">
        <f>IF(OR($B104-W$6&gt;76, $B104-W$6=75, $B104-W$6=1, $B104-W$6&lt;0),"",ROUND(($B104-W$6)*'점수 계산기'!$C$21+W$6*'점수 계산기'!$C$23+'점수 계산기'!$C$25,0))</f>
        <v>52</v>
      </c>
      <c r="X104" s="274" t="str">
        <f>IF(OR($B104-X$6&gt;76, $B104-X$6=75, $B104-X$6=1, $B104-X$6&lt;0),"",ROUND(($B104-X$6)*'점수 계산기'!$C$21+X$6*'점수 계산기'!$C$23+'점수 계산기'!$C$25,0))</f>
        <v/>
      </c>
      <c r="Y104" s="275">
        <f>IF(OR($B104-Y$6&gt;76, $B104-Y$6=75, $B104-Y$6=1, $B104-Y$6&lt;0),"",ROUND(($B104-Y$6)*'점수 계산기'!$C$21+Y$6*'점수 계산기'!$C$23+'점수 계산기'!$C$25,0))</f>
        <v>53</v>
      </c>
      <c r="Z104" s="208"/>
      <c r="AA104" s="208"/>
    </row>
    <row r="105" spans="1:27" s="216" customFormat="1" ht="21" customHeight="1" x14ac:dyDescent="0.45">
      <c r="A105" s="208"/>
      <c r="B105" s="273">
        <v>2</v>
      </c>
      <c r="C105" s="274" t="str">
        <f>IF(OR($B105-C$6&gt;76, $B105-C$6=75, $B105-C$6=1, $B105-C$6&lt;0),"",ROUND(($B105-C$6)*'점수 계산기'!$C$21+C$6*'점수 계산기'!$C$23+'점수 계산기'!$C$25,0))</f>
        <v/>
      </c>
      <c r="D105" s="274" t="str">
        <f>IF(OR($B105-D$6&gt;76, $B105-D$6=75, $B105-D$6=1, $B105-D$6&lt;0),"",ROUND(($B105-D$6)*'점수 계산기'!$C$21+D$6*'점수 계산기'!$C$23+'점수 계산기'!$C$25,0))</f>
        <v/>
      </c>
      <c r="E105" s="274" t="str">
        <f>IF(OR($B105-E$6&gt;76, $B105-E$6=75, $B105-E$6=1, $B105-E$6&lt;0),"",ROUND(($B105-E$6)*'점수 계산기'!$C$21+E$6*'점수 계산기'!$C$23+'점수 계산기'!$C$25,0))</f>
        <v/>
      </c>
      <c r="F105" s="274" t="str">
        <f>IF(OR($B105-F$6&gt;76, $B105-F$6=75, $B105-F$6=1, $B105-F$6&lt;0),"",ROUND(($B105-F$6)*'점수 계산기'!$C$21+F$6*'점수 계산기'!$C$23+'점수 계산기'!$C$25,0))</f>
        <v/>
      </c>
      <c r="G105" s="274" t="str">
        <f>IF(OR($B105-G$6&gt;76, $B105-G$6=75, $B105-G$6=1, $B105-G$6&lt;0),"",ROUND(($B105-G$6)*'점수 계산기'!$C$21+G$6*'점수 계산기'!$C$23+'점수 계산기'!$C$25,0))</f>
        <v/>
      </c>
      <c r="H105" s="274" t="str">
        <f>IF(OR($B105-H$6&gt;76, $B105-H$6=75, $B105-H$6=1, $B105-H$6&lt;0),"",ROUND(($B105-H$6)*'점수 계산기'!$C$21+H$6*'점수 계산기'!$C$23+'점수 계산기'!$C$25,0))</f>
        <v/>
      </c>
      <c r="I105" s="274" t="str">
        <f>IF(OR($B105-I$6&gt;76, $B105-I$6=75, $B105-I$6=1, $B105-I$6&lt;0),"",ROUND(($B105-I$6)*'점수 계산기'!$C$21+I$6*'점수 계산기'!$C$23+'점수 계산기'!$C$25,0))</f>
        <v/>
      </c>
      <c r="J105" s="274" t="str">
        <f>IF(OR($B105-J$6&gt;76, $B105-J$6=75, $B105-J$6=1, $B105-J$6&lt;0),"",ROUND(($B105-J$6)*'점수 계산기'!$C$21+J$6*'점수 계산기'!$C$23+'점수 계산기'!$C$25,0))</f>
        <v/>
      </c>
      <c r="K105" s="274" t="str">
        <f>IF(OR($B105-K$6&gt;76, $B105-K$6=75, $B105-K$6=1, $B105-K$6&lt;0),"",ROUND(($B105-K$6)*'점수 계산기'!$C$21+K$6*'점수 계산기'!$C$23+'점수 계산기'!$C$25,0))</f>
        <v/>
      </c>
      <c r="L105" s="274" t="str">
        <f>IF(OR($B105-L$6&gt;76, $B105-L$6=75, $B105-L$6=1, $B105-L$6&lt;0),"",ROUND(($B105-L$6)*'점수 계산기'!$C$21+L$6*'점수 계산기'!$C$23+'점수 계산기'!$C$25,0))</f>
        <v/>
      </c>
      <c r="M105" s="274" t="str">
        <f>IF(OR($B105-M$6&gt;76, $B105-M$6=75, $B105-M$6=1, $B105-M$6&lt;0),"",ROUND(($B105-M$6)*'점수 계산기'!$C$21+M$6*'점수 계산기'!$C$23+'점수 계산기'!$C$25,0))</f>
        <v/>
      </c>
      <c r="N105" s="274" t="str">
        <f>IF(OR($B105-N$6&gt;76, $B105-N$6=75, $B105-N$6=1, $B105-N$6&lt;0),"",ROUND(($B105-N$6)*'점수 계산기'!$C$21+N$6*'점수 계산기'!$C$23+'점수 계산기'!$C$25,0))</f>
        <v/>
      </c>
      <c r="O105" s="274" t="str">
        <f>IF(OR($B105-O$6&gt;76, $B105-O$6=75, $B105-O$6=1, $B105-O$6&lt;0),"",ROUND(($B105-O$6)*'점수 계산기'!$C$21+O$6*'점수 계산기'!$C$23+'점수 계산기'!$C$25,0))</f>
        <v/>
      </c>
      <c r="P105" s="274" t="str">
        <f>IF(OR($B105-P$6&gt;76, $B105-P$6=75, $B105-P$6=1, $B105-P$6&lt;0),"",ROUND(($B105-P$6)*'점수 계산기'!$C$21+P$6*'점수 계산기'!$C$23+'점수 계산기'!$C$25,0))</f>
        <v/>
      </c>
      <c r="Q105" s="274" t="str">
        <f>IF(OR($B105-Q$6&gt;76, $B105-Q$6=75, $B105-Q$6=1, $B105-Q$6&lt;0),"",ROUND(($B105-Q$6)*'점수 계산기'!$C$21+Q$6*'점수 계산기'!$C$23+'점수 계산기'!$C$25,0))</f>
        <v/>
      </c>
      <c r="R105" s="274" t="str">
        <f>IF(OR($B105-R$6&gt;76, $B105-R$6=75, $B105-R$6=1, $B105-R$6&lt;0),"",ROUND(($B105-R$6)*'점수 계산기'!$C$21+R$6*'점수 계산기'!$C$23+'점수 계산기'!$C$25,0))</f>
        <v/>
      </c>
      <c r="S105" s="274" t="str">
        <f>IF(OR($B105-S$6&gt;76, $B105-S$6=75, $B105-S$6=1, $B105-S$6&lt;0),"",ROUND(($B105-S$6)*'점수 계산기'!$C$21+S$6*'점수 계산기'!$C$23+'점수 계산기'!$C$25,0))</f>
        <v/>
      </c>
      <c r="T105" s="274" t="str">
        <f>IF(OR($B105-T$6&gt;76, $B105-T$6=75, $B105-T$6=1, $B105-T$6&lt;0),"",ROUND(($B105-T$6)*'점수 계산기'!$C$21+T$6*'점수 계산기'!$C$23+'점수 계산기'!$C$25,0))</f>
        <v/>
      </c>
      <c r="U105" s="274" t="str">
        <f>IF(OR($B105-U$6&gt;76, $B105-U$6=75, $B105-U$6=1, $B105-U$6&lt;0),"",ROUND(($B105-U$6)*'점수 계산기'!$C$21+U$6*'점수 계산기'!$C$23+'점수 계산기'!$C$25,0))</f>
        <v/>
      </c>
      <c r="V105" s="274" t="str">
        <f>IF(OR($B105-V$6&gt;76, $B105-V$6=75, $B105-V$6=1, $B105-V$6&lt;0),"",ROUND(($B105-V$6)*'점수 계산기'!$C$21+V$6*'점수 계산기'!$C$23+'점수 계산기'!$C$25,0))</f>
        <v/>
      </c>
      <c r="W105" s="274" t="str">
        <f>IF(OR($B105-W$6&gt;76, $B105-W$6=75, $B105-W$6=1, $B105-W$6&lt;0),"",ROUND(($B105-W$6)*'점수 계산기'!$C$21+W$6*'점수 계산기'!$C$23+'점수 계산기'!$C$25,0))</f>
        <v/>
      </c>
      <c r="X105" s="274">
        <f>IF(OR($B105-X$6&gt;76, $B105-X$6=75, $B105-X$6=1, $B105-X$6&lt;0),"",ROUND(($B105-X$6)*'점수 계산기'!$C$21+X$6*'점수 계산기'!$C$23+'점수 계산기'!$C$25,0))</f>
        <v>52</v>
      </c>
      <c r="Y105" s="275">
        <f>IF(OR($B105-Y$6&gt;76, $B105-Y$6=75, $B105-Y$6=1, $B105-Y$6&lt;0),"",ROUND(($B105-Y$6)*'점수 계산기'!$C$21+Y$6*'점수 계산기'!$C$23+'점수 계산기'!$C$25,0))</f>
        <v>52</v>
      </c>
      <c r="Z105" s="208"/>
      <c r="AA105" s="208"/>
    </row>
    <row r="106" spans="1:27" s="216" customFormat="1" ht="21" customHeight="1" x14ac:dyDescent="0.45">
      <c r="A106" s="208"/>
      <c r="B106" s="273">
        <v>1</v>
      </c>
      <c r="C106" s="274" t="str">
        <f>IF(OR($B106-C$6&gt;76, $B106-C$6=75, $B106-C$6=1, $B106-C$6&lt;0),"",ROUND(($B106-C$6)*'점수 계산기'!$C$21+C$6*'점수 계산기'!$C$23+'점수 계산기'!$C$25,0))</f>
        <v/>
      </c>
      <c r="D106" s="274" t="str">
        <f>IF(OR($B106-D$6&gt;76, $B106-D$6=75, $B106-D$6=1, $B106-D$6&lt;0),"",ROUND(($B106-D$6)*'점수 계산기'!$C$21+D$6*'점수 계산기'!$C$23+'점수 계산기'!$C$25,0))</f>
        <v/>
      </c>
      <c r="E106" s="274" t="str">
        <f>IF(OR($B106-E$6&gt;76, $B106-E$6=75, $B106-E$6=1, $B106-E$6&lt;0),"",ROUND(($B106-E$6)*'점수 계산기'!$C$21+E$6*'점수 계산기'!$C$23+'점수 계산기'!$C$25,0))</f>
        <v/>
      </c>
      <c r="F106" s="274" t="str">
        <f>IF(OR($B106-F$6&gt;76, $B106-F$6=75, $B106-F$6=1, $B106-F$6&lt;0),"",ROUND(($B106-F$6)*'점수 계산기'!$C$21+F$6*'점수 계산기'!$C$23+'점수 계산기'!$C$25,0))</f>
        <v/>
      </c>
      <c r="G106" s="274" t="str">
        <f>IF(OR($B106-G$6&gt;76, $B106-G$6=75, $B106-G$6=1, $B106-G$6&lt;0),"",ROUND(($B106-G$6)*'점수 계산기'!$C$21+G$6*'점수 계산기'!$C$23+'점수 계산기'!$C$25,0))</f>
        <v/>
      </c>
      <c r="H106" s="274" t="str">
        <f>IF(OR($B106-H$6&gt;76, $B106-H$6=75, $B106-H$6=1, $B106-H$6&lt;0),"",ROUND(($B106-H$6)*'점수 계산기'!$C$21+H$6*'점수 계산기'!$C$23+'점수 계산기'!$C$25,0))</f>
        <v/>
      </c>
      <c r="I106" s="274" t="str">
        <f>IF(OR($B106-I$6&gt;76, $B106-I$6=75, $B106-I$6=1, $B106-I$6&lt;0),"",ROUND(($B106-I$6)*'점수 계산기'!$C$21+I$6*'점수 계산기'!$C$23+'점수 계산기'!$C$25,0))</f>
        <v/>
      </c>
      <c r="J106" s="274" t="str">
        <f>IF(OR($B106-J$6&gt;76, $B106-J$6=75, $B106-J$6=1, $B106-J$6&lt;0),"",ROUND(($B106-J$6)*'점수 계산기'!$C$21+J$6*'점수 계산기'!$C$23+'점수 계산기'!$C$25,0))</f>
        <v/>
      </c>
      <c r="K106" s="274" t="str">
        <f>IF(OR($B106-K$6&gt;76, $B106-K$6=75, $B106-K$6=1, $B106-K$6&lt;0),"",ROUND(($B106-K$6)*'점수 계산기'!$C$21+K$6*'점수 계산기'!$C$23+'점수 계산기'!$C$25,0))</f>
        <v/>
      </c>
      <c r="L106" s="274" t="str">
        <f>IF(OR($B106-L$6&gt;76, $B106-L$6=75, $B106-L$6=1, $B106-L$6&lt;0),"",ROUND(($B106-L$6)*'점수 계산기'!$C$21+L$6*'점수 계산기'!$C$23+'점수 계산기'!$C$25,0))</f>
        <v/>
      </c>
      <c r="M106" s="274" t="str">
        <f>IF(OR($B106-M$6&gt;76, $B106-M$6=75, $B106-M$6=1, $B106-M$6&lt;0),"",ROUND(($B106-M$6)*'점수 계산기'!$C$21+M$6*'점수 계산기'!$C$23+'점수 계산기'!$C$25,0))</f>
        <v/>
      </c>
      <c r="N106" s="274" t="str">
        <f>IF(OR($B106-N$6&gt;76, $B106-N$6=75, $B106-N$6=1, $B106-N$6&lt;0),"",ROUND(($B106-N$6)*'점수 계산기'!$C$21+N$6*'점수 계산기'!$C$23+'점수 계산기'!$C$25,0))</f>
        <v/>
      </c>
      <c r="O106" s="274" t="str">
        <f>IF(OR($B106-O$6&gt;76, $B106-O$6=75, $B106-O$6=1, $B106-O$6&lt;0),"",ROUND(($B106-O$6)*'점수 계산기'!$C$21+O$6*'점수 계산기'!$C$23+'점수 계산기'!$C$25,0))</f>
        <v/>
      </c>
      <c r="P106" s="274" t="str">
        <f>IF(OR($B106-P$6&gt;76, $B106-P$6=75, $B106-P$6=1, $B106-P$6&lt;0),"",ROUND(($B106-P$6)*'점수 계산기'!$C$21+P$6*'점수 계산기'!$C$23+'점수 계산기'!$C$25,0))</f>
        <v/>
      </c>
      <c r="Q106" s="274" t="str">
        <f>IF(OR($B106-Q$6&gt;76, $B106-Q$6=75, $B106-Q$6=1, $B106-Q$6&lt;0),"",ROUND(($B106-Q$6)*'점수 계산기'!$C$21+Q$6*'점수 계산기'!$C$23+'점수 계산기'!$C$25,0))</f>
        <v/>
      </c>
      <c r="R106" s="274" t="str">
        <f>IF(OR($B106-R$6&gt;76, $B106-R$6=75, $B106-R$6=1, $B106-R$6&lt;0),"",ROUND(($B106-R$6)*'점수 계산기'!$C$21+R$6*'점수 계산기'!$C$23+'점수 계산기'!$C$25,0))</f>
        <v/>
      </c>
      <c r="S106" s="274" t="str">
        <f>IF(OR($B106-S$6&gt;76, $B106-S$6=75, $B106-S$6=1, $B106-S$6&lt;0),"",ROUND(($B106-S$6)*'점수 계산기'!$C$21+S$6*'점수 계산기'!$C$23+'점수 계산기'!$C$25,0))</f>
        <v/>
      </c>
      <c r="T106" s="274" t="str">
        <f>IF(OR($B106-T$6&gt;76, $B106-T$6=75, $B106-T$6=1, $B106-T$6&lt;0),"",ROUND(($B106-T$6)*'점수 계산기'!$C$21+T$6*'점수 계산기'!$C$23+'점수 계산기'!$C$25,0))</f>
        <v/>
      </c>
      <c r="U106" s="274" t="str">
        <f>IF(OR($B106-U$6&gt;76, $B106-U$6=75, $B106-U$6=1, $B106-U$6&lt;0),"",ROUND(($B106-U$6)*'점수 계산기'!$C$21+U$6*'점수 계산기'!$C$23+'점수 계산기'!$C$25,0))</f>
        <v/>
      </c>
      <c r="V106" s="274" t="str">
        <f>IF(OR($B106-V$6&gt;76, $B106-V$6=75, $B106-V$6=1, $B106-V$6&lt;0),"",ROUND(($B106-V$6)*'점수 계산기'!$C$21+V$6*'점수 계산기'!$C$23+'점수 계산기'!$C$25,0))</f>
        <v/>
      </c>
      <c r="W106" s="274" t="str">
        <f>IF(OR($B106-W$6&gt;76, $B106-W$6=75, $B106-W$6=1, $B106-W$6&lt;0),"",ROUND(($B106-W$6)*'점수 계산기'!$C$21+W$6*'점수 계산기'!$C$23+'점수 계산기'!$C$25,0))</f>
        <v/>
      </c>
      <c r="X106" s="274" t="str">
        <f>IF(OR($B106-X$6&gt;76, $B106-X$6=75, $B106-X$6=1, $B106-X$6&lt;0),"",ROUND(($B106-X$6)*'점수 계산기'!$C$21+X$6*'점수 계산기'!$C$23+'점수 계산기'!$C$25,0))</f>
        <v/>
      </c>
      <c r="Y106" s="275" t="str">
        <f>IF(OR($B106-Y$6&gt;76, $B106-Y$6=75, $B106-Y$6=1, $B106-Y$6&lt;0),"",ROUND(($B106-Y$6)*'점수 계산기'!$C$21+Y$6*'점수 계산기'!$C$23+'점수 계산기'!$C$25,0))</f>
        <v/>
      </c>
      <c r="Z106" s="208"/>
      <c r="AA106" s="208"/>
    </row>
    <row r="107" spans="1:27" s="216" customFormat="1" ht="21" customHeight="1" thickBot="1" x14ac:dyDescent="0.5">
      <c r="A107" s="208"/>
      <c r="B107" s="276">
        <v>0</v>
      </c>
      <c r="C107" s="277" t="str">
        <f>IF(OR($B107-C$6&gt;76, $B107-C$6=75, $B107-C$6=1, $B107-C$6&lt;0),"",ROUND(($B107-C$6)*'점수 계산기'!$C$21+C$6*'점수 계산기'!$C$23+'점수 계산기'!$C$25,0))</f>
        <v/>
      </c>
      <c r="D107" s="277" t="str">
        <f>IF(OR($B107-D$6&gt;76, $B107-D$6=75, $B107-D$6=1, $B107-D$6&lt;0),"",ROUND(($B107-D$6)*'점수 계산기'!$C$21+D$6*'점수 계산기'!$C$23+'점수 계산기'!$C$25,0))</f>
        <v/>
      </c>
      <c r="E107" s="277" t="str">
        <f>IF(OR($B107-E$6&gt;76, $B107-E$6=75, $B107-E$6=1, $B107-E$6&lt;0),"",ROUND(($B107-E$6)*'점수 계산기'!$C$21+E$6*'점수 계산기'!$C$23+'점수 계산기'!$C$25,0))</f>
        <v/>
      </c>
      <c r="F107" s="277" t="str">
        <f>IF(OR($B107-F$6&gt;76, $B107-F$6=75, $B107-F$6=1, $B107-F$6&lt;0),"",ROUND(($B107-F$6)*'점수 계산기'!$C$21+F$6*'점수 계산기'!$C$23+'점수 계산기'!$C$25,0))</f>
        <v/>
      </c>
      <c r="G107" s="277" t="str">
        <f>IF(OR($B107-G$6&gt;76, $B107-G$6=75, $B107-G$6=1, $B107-G$6&lt;0),"",ROUND(($B107-G$6)*'점수 계산기'!$C$21+G$6*'점수 계산기'!$C$23+'점수 계산기'!$C$25,0))</f>
        <v/>
      </c>
      <c r="H107" s="277" t="str">
        <f>IF(OR($B107-H$6&gt;76, $B107-H$6=75, $B107-H$6=1, $B107-H$6&lt;0),"",ROUND(($B107-H$6)*'점수 계산기'!$C$21+H$6*'점수 계산기'!$C$23+'점수 계산기'!$C$25,0))</f>
        <v/>
      </c>
      <c r="I107" s="277" t="str">
        <f>IF(OR($B107-I$6&gt;76, $B107-I$6=75, $B107-I$6=1, $B107-I$6&lt;0),"",ROUND(($B107-I$6)*'점수 계산기'!$C$21+I$6*'점수 계산기'!$C$23+'점수 계산기'!$C$25,0))</f>
        <v/>
      </c>
      <c r="J107" s="277" t="str">
        <f>IF(OR($B107-J$6&gt;76, $B107-J$6=75, $B107-J$6=1, $B107-J$6&lt;0),"",ROUND(($B107-J$6)*'점수 계산기'!$C$21+J$6*'점수 계산기'!$C$23+'점수 계산기'!$C$25,0))</f>
        <v/>
      </c>
      <c r="K107" s="277" t="str">
        <f>IF(OR($B107-K$6&gt;76, $B107-K$6=75, $B107-K$6=1, $B107-K$6&lt;0),"",ROUND(($B107-K$6)*'점수 계산기'!$C$21+K$6*'점수 계산기'!$C$23+'점수 계산기'!$C$25,0))</f>
        <v/>
      </c>
      <c r="L107" s="277" t="str">
        <f>IF(OR($B107-L$6&gt;76, $B107-L$6=75, $B107-L$6=1, $B107-L$6&lt;0),"",ROUND(($B107-L$6)*'점수 계산기'!$C$21+L$6*'점수 계산기'!$C$23+'점수 계산기'!$C$25,0))</f>
        <v/>
      </c>
      <c r="M107" s="277" t="str">
        <f>IF(OR($B107-M$6&gt;76, $B107-M$6=75, $B107-M$6=1, $B107-M$6&lt;0),"",ROUND(($B107-M$6)*'점수 계산기'!$C$21+M$6*'점수 계산기'!$C$23+'점수 계산기'!$C$25,0))</f>
        <v/>
      </c>
      <c r="N107" s="277" t="str">
        <f>IF(OR($B107-N$6&gt;76, $B107-N$6=75, $B107-N$6=1, $B107-N$6&lt;0),"",ROUND(($B107-N$6)*'점수 계산기'!$C$21+N$6*'점수 계산기'!$C$23+'점수 계산기'!$C$25,0))</f>
        <v/>
      </c>
      <c r="O107" s="277" t="str">
        <f>IF(OR($B107-O$6&gt;76, $B107-O$6=75, $B107-O$6=1, $B107-O$6&lt;0),"",ROUND(($B107-O$6)*'점수 계산기'!$C$21+O$6*'점수 계산기'!$C$23+'점수 계산기'!$C$25,0))</f>
        <v/>
      </c>
      <c r="P107" s="277" t="str">
        <f>IF(OR($B107-P$6&gt;76, $B107-P$6=75, $B107-P$6=1, $B107-P$6&lt;0),"",ROUND(($B107-P$6)*'점수 계산기'!$C$21+P$6*'점수 계산기'!$C$23+'점수 계산기'!$C$25,0))</f>
        <v/>
      </c>
      <c r="Q107" s="277" t="str">
        <f>IF(OR($B107-Q$6&gt;76, $B107-Q$6=75, $B107-Q$6=1, $B107-Q$6&lt;0),"",ROUND(($B107-Q$6)*'점수 계산기'!$C$21+Q$6*'점수 계산기'!$C$23+'점수 계산기'!$C$25,0))</f>
        <v/>
      </c>
      <c r="R107" s="277" t="str">
        <f>IF(OR($B107-R$6&gt;76, $B107-R$6=75, $B107-R$6=1, $B107-R$6&lt;0),"",ROUND(($B107-R$6)*'점수 계산기'!$C$21+R$6*'점수 계산기'!$C$23+'점수 계산기'!$C$25,0))</f>
        <v/>
      </c>
      <c r="S107" s="277" t="str">
        <f>IF(OR($B107-S$6&gt;76, $B107-S$6=75, $B107-S$6=1, $B107-S$6&lt;0),"",ROUND(($B107-S$6)*'점수 계산기'!$C$21+S$6*'점수 계산기'!$C$23+'점수 계산기'!$C$25,0))</f>
        <v/>
      </c>
      <c r="T107" s="277" t="str">
        <f>IF(OR($B107-T$6&gt;76, $B107-T$6=75, $B107-T$6=1, $B107-T$6&lt;0),"",ROUND(($B107-T$6)*'점수 계산기'!$C$21+T$6*'점수 계산기'!$C$23+'점수 계산기'!$C$25,0))</f>
        <v/>
      </c>
      <c r="U107" s="277" t="str">
        <f>IF(OR($B107-U$6&gt;76, $B107-U$6=75, $B107-U$6=1, $B107-U$6&lt;0),"",ROUND(($B107-U$6)*'점수 계산기'!$C$21+U$6*'점수 계산기'!$C$23+'점수 계산기'!$C$25,0))</f>
        <v/>
      </c>
      <c r="V107" s="277" t="str">
        <f>IF(OR($B107-V$6&gt;76, $B107-V$6=75, $B107-V$6=1, $B107-V$6&lt;0),"",ROUND(($B107-V$6)*'점수 계산기'!$C$21+V$6*'점수 계산기'!$C$23+'점수 계산기'!$C$25,0))</f>
        <v/>
      </c>
      <c r="W107" s="277" t="str">
        <f>IF(OR($B107-W$6&gt;76, $B107-W$6=75, $B107-W$6=1, $B107-W$6&lt;0),"",ROUND(($B107-W$6)*'점수 계산기'!$C$21+W$6*'점수 계산기'!$C$23+'점수 계산기'!$C$25,0))</f>
        <v/>
      </c>
      <c r="X107" s="277" t="str">
        <f>IF(OR($B107-X$6&gt;76, $B107-X$6=75, $B107-X$6=1, $B107-X$6&lt;0),"",ROUND(($B107-X$6)*'점수 계산기'!$C$21+X$6*'점수 계산기'!$C$23+'점수 계산기'!$C$25,0))</f>
        <v/>
      </c>
      <c r="Y107" s="278">
        <f>IF(OR($B107-Y$6&gt;76, $B107-Y$6=75, $B107-Y$6=1, $B107-Y$6&lt;0),"",ROUND(($B107-Y$6)*'점수 계산기'!$C$21+Y$6*'점수 계산기'!$C$23+'점수 계산기'!$C$25,0))</f>
        <v>50</v>
      </c>
      <c r="Z107" s="208"/>
      <c r="AA107" s="208"/>
    </row>
    <row r="108" spans="1:27" x14ac:dyDescent="0.45">
      <c r="A108" s="211"/>
      <c r="B108" s="246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</row>
    <row r="109" spans="1:27" x14ac:dyDescent="0.45">
      <c r="A109" s="211"/>
      <c r="B109" s="246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  <c r="AA109" s="211"/>
    </row>
  </sheetData>
  <mergeCells count="2">
    <mergeCell ref="C3:E3"/>
    <mergeCell ref="C4:E4"/>
  </mergeCells>
  <phoneticPr fontId="1" type="noConversion"/>
  <conditionalFormatting sqref="B7:B107">
    <cfRule type="expression" dxfId="17" priority="2">
      <formula>OR(AND(#REF!=0,OR(#REF!=$N$7:$N$14)),AND(#REF!&gt;0,OR(#REF!=$N$7:$N$14)))</formula>
    </cfRule>
  </conditionalFormatting>
  <conditionalFormatting sqref="C7:Y107">
    <cfRule type="expression" dxfId="16" priority="1">
      <formula>OR(#REF!=$N$7:$N$14)</formula>
    </cfRule>
  </conditionalFormatting>
  <pageMargins left="0.7" right="0.7" top="0.75" bottom="0.75" header="0.3" footer="0.3"/>
  <pageSetup paperSize="9" scale="2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FD0B-744E-45EA-958A-8AB9A9FA695B}">
  <sheetPr>
    <tabColor rgb="FFFFFF00"/>
    <pageSetUpPr fitToPage="1"/>
  </sheetPr>
  <dimension ref="A1:W43"/>
  <sheetViews>
    <sheetView topLeftCell="B30" zoomScale="85" zoomScaleNormal="85" workbookViewId="0">
      <selection activeCell="B3" sqref="B3:K38"/>
    </sheetView>
  </sheetViews>
  <sheetFormatPr defaultRowHeight="17" x14ac:dyDescent="0.45"/>
  <cols>
    <col min="3" max="3" width="11.4140625" style="79" customWidth="1"/>
    <col min="4" max="7" width="10.58203125" style="79" customWidth="1"/>
    <col min="8" max="14" width="10.58203125" style="10" customWidth="1"/>
    <col min="15" max="15" width="10.58203125" style="10" hidden="1" customWidth="1"/>
    <col min="16" max="17" width="10.58203125" hidden="1" customWidth="1"/>
    <col min="18" max="23" width="8.6640625" hidden="1" customWidth="1"/>
  </cols>
  <sheetData>
    <row r="1" spans="1:23" x14ac:dyDescent="0.45">
      <c r="A1" s="7"/>
      <c r="B1" s="7"/>
      <c r="C1" s="80"/>
      <c r="D1" s="80"/>
      <c r="E1" s="80"/>
      <c r="F1" s="80"/>
      <c r="G1" s="80"/>
      <c r="H1" s="5"/>
      <c r="I1" s="5"/>
      <c r="J1" s="5"/>
      <c r="K1" s="5"/>
      <c r="L1" s="5"/>
      <c r="M1" s="5"/>
      <c r="N1" s="5"/>
    </row>
    <row r="2" spans="1:23" x14ac:dyDescent="0.45">
      <c r="A2" s="7"/>
      <c r="B2" s="7"/>
      <c r="C2" s="80"/>
      <c r="D2" s="80"/>
      <c r="E2" s="80"/>
      <c r="F2" s="80"/>
      <c r="G2" s="80"/>
      <c r="H2" s="5"/>
      <c r="I2" s="5"/>
      <c r="J2" s="5"/>
      <c r="K2" s="5"/>
      <c r="L2" s="5"/>
      <c r="M2" s="5"/>
      <c r="N2" s="5"/>
      <c r="O2" s="5"/>
      <c r="P2" s="7"/>
      <c r="Q2" s="7"/>
      <c r="R2" s="7"/>
    </row>
    <row r="3" spans="1:23" ht="17.5" thickBot="1" x14ac:dyDescent="0.5">
      <c r="A3" s="7"/>
      <c r="B3" s="7"/>
      <c r="C3" s="80"/>
      <c r="D3" s="80"/>
      <c r="E3" s="80"/>
      <c r="F3" s="80"/>
      <c r="G3" s="80"/>
      <c r="H3" s="5"/>
      <c r="I3" s="5"/>
      <c r="J3" s="5"/>
      <c r="K3" s="5"/>
      <c r="L3" s="5"/>
      <c r="M3" s="5"/>
      <c r="N3" s="5"/>
      <c r="O3" s="5"/>
      <c r="P3" s="7"/>
      <c r="Q3" s="7"/>
      <c r="R3" s="7"/>
    </row>
    <row r="4" spans="1:23" ht="21" customHeight="1" x14ac:dyDescent="0.45">
      <c r="A4" s="7"/>
      <c r="B4" s="7"/>
      <c r="C4" s="212" t="s">
        <v>121</v>
      </c>
      <c r="D4" s="448" t="s">
        <v>105</v>
      </c>
      <c r="E4" s="448"/>
      <c r="F4" s="448"/>
      <c r="G4" s="449"/>
      <c r="H4" s="184"/>
      <c r="I4" s="184"/>
      <c r="J4" s="184"/>
      <c r="K4" s="184"/>
      <c r="L4" s="7"/>
      <c r="M4" s="7"/>
      <c r="N4" s="7"/>
      <c r="O4"/>
    </row>
    <row r="5" spans="1:23" ht="21" customHeight="1" thickBot="1" x14ac:dyDescent="0.5">
      <c r="A5" s="7"/>
      <c r="B5" s="7"/>
      <c r="C5" s="215" t="s">
        <v>106</v>
      </c>
      <c r="D5" s="450" t="s">
        <v>170</v>
      </c>
      <c r="E5" s="451"/>
      <c r="F5" s="451"/>
      <c r="G5" s="452"/>
      <c r="H5" s="184"/>
      <c r="I5" s="184"/>
      <c r="J5" s="184"/>
      <c r="K5" s="184"/>
      <c r="L5" s="7"/>
      <c r="M5" s="7"/>
      <c r="N5" s="7"/>
      <c r="O5"/>
    </row>
    <row r="6" spans="1:23" x14ac:dyDescent="0.45">
      <c r="A6" s="7"/>
      <c r="B6" s="7"/>
      <c r="C6" s="184"/>
      <c r="D6" s="184"/>
      <c r="E6" s="184"/>
      <c r="F6" s="184"/>
      <c r="G6" s="184"/>
      <c r="H6" s="184"/>
      <c r="I6" s="184"/>
      <c r="J6" s="184"/>
      <c r="K6" s="184"/>
      <c r="L6" s="5"/>
      <c r="M6" s="5"/>
      <c r="N6" s="5"/>
      <c r="O6" s="5"/>
      <c r="P6" s="7"/>
      <c r="Q6" s="7"/>
      <c r="R6" s="7"/>
    </row>
    <row r="7" spans="1:23" ht="17.5" thickBot="1" x14ac:dyDescent="0.5">
      <c r="A7" s="7"/>
      <c r="B7" s="7"/>
      <c r="C7" s="184"/>
      <c r="D7" s="184"/>
      <c r="E7" s="184"/>
      <c r="F7" s="184"/>
      <c r="G7" s="184"/>
      <c r="H7" s="184"/>
      <c r="I7" s="184"/>
      <c r="J7" s="184"/>
      <c r="K7" s="184"/>
      <c r="L7" s="5"/>
      <c r="M7" s="5"/>
      <c r="N7" s="5"/>
      <c r="O7" s="5"/>
      <c r="P7" s="7"/>
      <c r="Q7" s="7"/>
      <c r="R7" s="7"/>
    </row>
    <row r="8" spans="1:23" ht="21" customHeight="1" thickBot="1" x14ac:dyDescent="0.5">
      <c r="A8" s="7"/>
      <c r="B8" s="7"/>
      <c r="C8" s="185" t="s">
        <v>77</v>
      </c>
      <c r="D8" s="186">
        <v>24</v>
      </c>
      <c r="E8" s="187">
        <v>22</v>
      </c>
      <c r="F8" s="187">
        <v>21</v>
      </c>
      <c r="G8" s="187">
        <v>20</v>
      </c>
      <c r="H8" s="187">
        <v>19</v>
      </c>
      <c r="I8" s="187">
        <v>18</v>
      </c>
      <c r="J8" s="187">
        <v>17</v>
      </c>
      <c r="K8" s="188">
        <v>16</v>
      </c>
      <c r="L8" s="5"/>
      <c r="M8" s="5"/>
      <c r="N8" s="7"/>
      <c r="O8" s="94" t="s">
        <v>31</v>
      </c>
      <c r="P8" s="89">
        <v>24</v>
      </c>
      <c r="Q8" s="87">
        <v>22</v>
      </c>
      <c r="R8" s="87">
        <v>21</v>
      </c>
      <c r="S8" s="87">
        <v>20</v>
      </c>
      <c r="T8" s="87">
        <v>19</v>
      </c>
      <c r="U8" s="87">
        <v>18</v>
      </c>
      <c r="V8" s="87">
        <v>17</v>
      </c>
      <c r="W8" s="88">
        <v>16</v>
      </c>
    </row>
    <row r="9" spans="1:23" ht="21" customHeight="1" x14ac:dyDescent="0.45">
      <c r="A9" s="7"/>
      <c r="B9" s="7"/>
      <c r="C9" s="189" t="s">
        <v>78</v>
      </c>
      <c r="D9" s="190">
        <f>IF(OR(P9&gt;76, AND(P9&lt;0, OR(D8&lt;=D$8, D8="-"))), "-", IF(P9&lt;0, D$8,IF(OR(P9=1, P9=75), P9+P$8+1, P9+P$8)))</f>
        <v>88</v>
      </c>
      <c r="E9" s="191">
        <f t="shared" ref="E9:K16" si="0">IF(OR(Q9&gt;76, AND(Q9&lt;0, OR(E8&lt;=E$8, E8="-"))), "-", IF(Q9&lt;0, E$8,IF(OR(Q9=1, Q9=75), Q9+Q$8+1, Q9+Q$8)))</f>
        <v>88</v>
      </c>
      <c r="F9" s="191">
        <f t="shared" si="0"/>
        <v>87</v>
      </c>
      <c r="G9" s="191">
        <f t="shared" si="0"/>
        <v>87</v>
      </c>
      <c r="H9" s="191">
        <f t="shared" si="0"/>
        <v>87</v>
      </c>
      <c r="I9" s="191">
        <f t="shared" si="0"/>
        <v>87</v>
      </c>
      <c r="J9" s="191">
        <f t="shared" si="0"/>
        <v>86</v>
      </c>
      <c r="K9" s="192">
        <f t="shared" si="0"/>
        <v>86</v>
      </c>
      <c r="L9" s="5"/>
      <c r="M9" s="5"/>
      <c r="N9" s="7"/>
      <c r="O9" s="114" t="s">
        <v>4</v>
      </c>
      <c r="P9" s="95">
        <f>ROUNDUP(('국어 백분위 표'!$N6-0.5-'점수 계산기'!$C$24-'점수 계산기'!$C$22*P$8)/'점수 계산기'!$C$21,0)</f>
        <v>64</v>
      </c>
      <c r="Q9" s="95">
        <f>ROUNDUP(('국어 백분위 표'!$N6-0.5-'점수 계산기'!$C$24-'점수 계산기'!$C$22*Q$8)/'점수 계산기'!$C$21,0)</f>
        <v>66</v>
      </c>
      <c r="R9" s="95">
        <f>ROUNDUP(('국어 백분위 표'!$N6-0.5-'점수 계산기'!$C$24-'점수 계산기'!$C$22*R$8)/'점수 계산기'!$C$21,0)</f>
        <v>66</v>
      </c>
      <c r="S9" s="95">
        <f>ROUNDUP(('국어 백분위 표'!$N6-0.5-'점수 계산기'!$C$24-'점수 계산기'!$C$22*S$8)/'점수 계산기'!$C$21,0)</f>
        <v>67</v>
      </c>
      <c r="T9" s="95">
        <f>ROUNDUP(('국어 백분위 표'!$N6-0.5-'점수 계산기'!$C$24-'점수 계산기'!$C$22*T$8)/'점수 계산기'!$C$21,0)</f>
        <v>68</v>
      </c>
      <c r="U9" s="95">
        <f>ROUNDUP(('국어 백분위 표'!$N6-0.5-'점수 계산기'!$C$24-'점수 계산기'!$C$22*U$8)/'점수 계산기'!$C$21,0)</f>
        <v>69</v>
      </c>
      <c r="V9" s="95">
        <f>ROUNDUP(('국어 백분위 표'!$N6-0.5-'점수 계산기'!$C$24-'점수 계산기'!$C$22*V$8)/'점수 계산기'!$C$21,0)</f>
        <v>69</v>
      </c>
      <c r="W9" s="96">
        <f>ROUNDUP(('국어 백분위 표'!$N6-0.5-'점수 계산기'!$C$24-'점수 계산기'!$C$22*W$8)/'점수 계산기'!$C$21,0)</f>
        <v>70</v>
      </c>
    </row>
    <row r="10" spans="1:23" ht="21" customHeight="1" x14ac:dyDescent="0.45">
      <c r="A10" s="7"/>
      <c r="B10" s="7"/>
      <c r="C10" s="193" t="s">
        <v>79</v>
      </c>
      <c r="D10" s="194">
        <f t="shared" ref="D10:D16" si="1">IF(OR(P10&gt;76, AND(P10&lt;0, OR(D9&lt;=D$8, D9="-"))), "-", IF(P10&lt;0, D$8,IF(OR(P10=1, P10=75), P10+P$8+1, P10+P$8)))</f>
        <v>81</v>
      </c>
      <c r="E10" s="195">
        <f t="shared" si="0"/>
        <v>80</v>
      </c>
      <c r="F10" s="195">
        <f t="shared" si="0"/>
        <v>80</v>
      </c>
      <c r="G10" s="195">
        <f t="shared" si="0"/>
        <v>79</v>
      </c>
      <c r="H10" s="195">
        <f t="shared" si="0"/>
        <v>79</v>
      </c>
      <c r="I10" s="195">
        <f t="shared" si="0"/>
        <v>79</v>
      </c>
      <c r="J10" s="195">
        <f t="shared" si="0"/>
        <v>79</v>
      </c>
      <c r="K10" s="196">
        <f t="shared" si="0"/>
        <v>78</v>
      </c>
      <c r="L10" s="5"/>
      <c r="M10" s="5"/>
      <c r="N10" s="7"/>
      <c r="O10" s="92" t="s">
        <v>5</v>
      </c>
      <c r="P10" s="118">
        <f>ROUNDUP(('국어 백분위 표'!$N7-0.5-'점수 계산기'!$C$24-'점수 계산기'!$C$22*P$8)/'점수 계산기'!$C$21,0)</f>
        <v>57</v>
      </c>
      <c r="Q10" s="107">
        <f>ROUNDUP(('국어 백분위 표'!$N7-0.5-'점수 계산기'!$C$24-'점수 계산기'!$C$22*Q$8)/'점수 계산기'!$C$21,0)</f>
        <v>58</v>
      </c>
      <c r="R10" s="107">
        <f>ROUNDUP(('국어 백분위 표'!$N7-0.5-'점수 계산기'!$C$24-'점수 계산기'!$C$22*R$8)/'점수 계산기'!$C$21,0)</f>
        <v>59</v>
      </c>
      <c r="S10" s="107">
        <f>ROUNDUP(('국어 백분위 표'!$N7-0.5-'점수 계산기'!$C$24-'점수 계산기'!$C$22*S$8)/'점수 계산기'!$C$21,0)</f>
        <v>59</v>
      </c>
      <c r="T10" s="107">
        <f>ROUNDUP(('국어 백분위 표'!$N7-0.5-'점수 계산기'!$C$24-'점수 계산기'!$C$22*T$8)/'점수 계산기'!$C$21,0)</f>
        <v>60</v>
      </c>
      <c r="U10" s="107">
        <f>ROUNDUP(('국어 백분위 표'!$N7-0.5-'점수 계산기'!$C$24-'점수 계산기'!$C$22*U$8)/'점수 계산기'!$C$21,0)</f>
        <v>61</v>
      </c>
      <c r="V10" s="107">
        <f>ROUNDUP(('국어 백분위 표'!$N7-0.5-'점수 계산기'!$C$24-'점수 계산기'!$C$22*V$8)/'점수 계산기'!$C$21,0)</f>
        <v>62</v>
      </c>
      <c r="W10" s="109">
        <f>ROUNDUP(('국어 백분위 표'!$N7-0.5-'점수 계산기'!$C$24-'점수 계산기'!$C$22*W$8)/'점수 계산기'!$C$21,0)</f>
        <v>62</v>
      </c>
    </row>
    <row r="11" spans="1:23" ht="21" customHeight="1" x14ac:dyDescent="0.45">
      <c r="A11" s="7"/>
      <c r="B11" s="7"/>
      <c r="C11" s="193" t="s">
        <v>80</v>
      </c>
      <c r="D11" s="194">
        <f t="shared" si="1"/>
        <v>73</v>
      </c>
      <c r="E11" s="195">
        <f t="shared" si="0"/>
        <v>72</v>
      </c>
      <c r="F11" s="195">
        <f t="shared" si="0"/>
        <v>72</v>
      </c>
      <c r="G11" s="195">
        <f t="shared" si="0"/>
        <v>72</v>
      </c>
      <c r="H11" s="195">
        <f t="shared" si="0"/>
        <v>71</v>
      </c>
      <c r="I11" s="195">
        <f t="shared" si="0"/>
        <v>71</v>
      </c>
      <c r="J11" s="195">
        <f t="shared" si="0"/>
        <v>71</v>
      </c>
      <c r="K11" s="196">
        <f t="shared" si="0"/>
        <v>71</v>
      </c>
      <c r="L11" s="5"/>
      <c r="M11" s="5"/>
      <c r="N11" s="7"/>
      <c r="O11" s="92" t="s">
        <v>6</v>
      </c>
      <c r="P11" s="118">
        <f>ROUNDUP(('국어 백분위 표'!$N8-0.5-'점수 계산기'!$C$24-'점수 계산기'!$C$22*P$8)/'점수 계산기'!$C$21,0)</f>
        <v>49</v>
      </c>
      <c r="Q11" s="107">
        <f>ROUNDUP(('국어 백분위 표'!$N8-0.5-'점수 계산기'!$C$24-'점수 계산기'!$C$22*Q$8)/'점수 계산기'!$C$21,0)</f>
        <v>50</v>
      </c>
      <c r="R11" s="107">
        <f>ROUNDUP(('국어 백분위 표'!$N8-0.5-'점수 계산기'!$C$24-'점수 계산기'!$C$22*R$8)/'점수 계산기'!$C$21,0)</f>
        <v>51</v>
      </c>
      <c r="S11" s="107">
        <f>ROUNDUP(('국어 백분위 표'!$N8-0.5-'점수 계산기'!$C$24-'점수 계산기'!$C$22*S$8)/'점수 계산기'!$C$21,0)</f>
        <v>52</v>
      </c>
      <c r="T11" s="107">
        <f>ROUNDUP(('국어 백분위 표'!$N8-0.5-'점수 계산기'!$C$24-'점수 계산기'!$C$22*T$8)/'점수 계산기'!$C$21,0)</f>
        <v>52</v>
      </c>
      <c r="U11" s="107">
        <f>ROUNDUP(('국어 백분위 표'!$N8-0.5-'점수 계산기'!$C$24-'점수 계산기'!$C$22*U$8)/'점수 계산기'!$C$21,0)</f>
        <v>53</v>
      </c>
      <c r="V11" s="107">
        <f>ROUNDUP(('국어 백분위 표'!$N8-0.5-'점수 계산기'!$C$24-'점수 계산기'!$C$22*V$8)/'점수 계산기'!$C$21,0)</f>
        <v>54</v>
      </c>
      <c r="W11" s="109">
        <f>ROUNDUP(('국어 백분위 표'!$N8-0.5-'점수 계산기'!$C$24-'점수 계산기'!$C$22*W$8)/'점수 계산기'!$C$21,0)</f>
        <v>55</v>
      </c>
    </row>
    <row r="12" spans="1:23" ht="21" customHeight="1" x14ac:dyDescent="0.45">
      <c r="A12" s="7"/>
      <c r="B12" s="7"/>
      <c r="C12" s="193" t="s">
        <v>81</v>
      </c>
      <c r="D12" s="194">
        <f t="shared" si="1"/>
        <v>63</v>
      </c>
      <c r="E12" s="195">
        <f t="shared" si="0"/>
        <v>63</v>
      </c>
      <c r="F12" s="195">
        <f t="shared" si="0"/>
        <v>62</v>
      </c>
      <c r="G12" s="195">
        <f t="shared" si="0"/>
        <v>62</v>
      </c>
      <c r="H12" s="195">
        <f t="shared" si="0"/>
        <v>62</v>
      </c>
      <c r="I12" s="195">
        <f t="shared" si="0"/>
        <v>62</v>
      </c>
      <c r="J12" s="195">
        <f t="shared" si="0"/>
        <v>61</v>
      </c>
      <c r="K12" s="196">
        <f t="shared" si="0"/>
        <v>61</v>
      </c>
      <c r="L12" s="5"/>
      <c r="M12" s="5"/>
      <c r="N12" s="7"/>
      <c r="O12" s="92" t="s">
        <v>7</v>
      </c>
      <c r="P12" s="118">
        <f>ROUNDUP(('국어 백분위 표'!$N9-0.5-'점수 계산기'!$C$24-'점수 계산기'!$C$22*P$8)/'점수 계산기'!$C$21,0)</f>
        <v>39</v>
      </c>
      <c r="Q12" s="107">
        <f>ROUNDUP(('국어 백분위 표'!$N9-0.5-'점수 계산기'!$C$24-'점수 계산기'!$C$22*Q$8)/'점수 계산기'!$C$21,0)</f>
        <v>41</v>
      </c>
      <c r="R12" s="107">
        <f>ROUNDUP(('국어 백분위 표'!$N9-0.5-'점수 계산기'!$C$24-'점수 계산기'!$C$22*R$8)/'점수 계산기'!$C$21,0)</f>
        <v>41</v>
      </c>
      <c r="S12" s="107">
        <f>ROUNDUP(('국어 백분위 표'!$N9-0.5-'점수 계산기'!$C$24-'점수 계산기'!$C$22*S$8)/'점수 계산기'!$C$21,0)</f>
        <v>42</v>
      </c>
      <c r="T12" s="107">
        <f>ROUNDUP(('국어 백분위 표'!$N9-0.5-'점수 계산기'!$C$24-'점수 계산기'!$C$22*T$8)/'점수 계산기'!$C$21,0)</f>
        <v>43</v>
      </c>
      <c r="U12" s="107">
        <f>ROUNDUP(('국어 백분위 표'!$N9-0.5-'점수 계산기'!$C$24-'점수 계산기'!$C$22*U$8)/'점수 계산기'!$C$21,0)</f>
        <v>44</v>
      </c>
      <c r="V12" s="107">
        <f>ROUNDUP(('국어 백분위 표'!$N9-0.5-'점수 계산기'!$C$24-'점수 계산기'!$C$22*V$8)/'점수 계산기'!$C$21,0)</f>
        <v>44</v>
      </c>
      <c r="W12" s="109">
        <f>ROUNDUP(('국어 백분위 표'!$N9-0.5-'점수 계산기'!$C$24-'점수 계산기'!$C$22*W$8)/'점수 계산기'!$C$21,0)</f>
        <v>45</v>
      </c>
    </row>
    <row r="13" spans="1:23" ht="21" customHeight="1" x14ac:dyDescent="0.45">
      <c r="A13" s="7"/>
      <c r="B13" s="7"/>
      <c r="C13" s="193" t="s">
        <v>82</v>
      </c>
      <c r="D13" s="194">
        <f t="shared" si="1"/>
        <v>52</v>
      </c>
      <c r="E13" s="195">
        <f t="shared" si="0"/>
        <v>51</v>
      </c>
      <c r="F13" s="195">
        <f t="shared" si="0"/>
        <v>51</v>
      </c>
      <c r="G13" s="195">
        <f t="shared" si="0"/>
        <v>51</v>
      </c>
      <c r="H13" s="195">
        <f t="shared" si="0"/>
        <v>50</v>
      </c>
      <c r="I13" s="195">
        <f t="shared" si="0"/>
        <v>50</v>
      </c>
      <c r="J13" s="195">
        <f t="shared" si="0"/>
        <v>50</v>
      </c>
      <c r="K13" s="196">
        <f t="shared" si="0"/>
        <v>49</v>
      </c>
      <c r="L13" s="5"/>
      <c r="M13" s="5"/>
      <c r="N13" s="7"/>
      <c r="O13" s="92" t="s">
        <v>8</v>
      </c>
      <c r="P13" s="118">
        <f>ROUNDUP(('국어 백분위 표'!$N10-0.5-'점수 계산기'!$C$24-'점수 계산기'!$C$22*P$8)/'점수 계산기'!$C$21,0)</f>
        <v>28</v>
      </c>
      <c r="Q13" s="107">
        <f>ROUNDUP(('국어 백분위 표'!$N10-0.5-'점수 계산기'!$C$24-'점수 계산기'!$C$22*Q$8)/'점수 계산기'!$C$21,0)</f>
        <v>29</v>
      </c>
      <c r="R13" s="107">
        <f>ROUNDUP(('국어 백분위 표'!$N10-0.5-'점수 계산기'!$C$24-'점수 계산기'!$C$22*R$8)/'점수 계산기'!$C$21,0)</f>
        <v>30</v>
      </c>
      <c r="S13" s="107">
        <f>ROUNDUP(('국어 백분위 표'!$N10-0.5-'점수 계산기'!$C$24-'점수 계산기'!$C$22*S$8)/'점수 계산기'!$C$21,0)</f>
        <v>31</v>
      </c>
      <c r="T13" s="107">
        <f>ROUNDUP(('국어 백분위 표'!$N10-0.5-'점수 계산기'!$C$24-'점수 계산기'!$C$22*T$8)/'점수 계산기'!$C$21,0)</f>
        <v>31</v>
      </c>
      <c r="U13" s="107">
        <f>ROUNDUP(('국어 백분위 표'!$N10-0.5-'점수 계산기'!$C$24-'점수 계산기'!$C$22*U$8)/'점수 계산기'!$C$21,0)</f>
        <v>32</v>
      </c>
      <c r="V13" s="107">
        <f>ROUNDUP(('국어 백분위 표'!$N10-0.5-'점수 계산기'!$C$24-'점수 계산기'!$C$22*V$8)/'점수 계산기'!$C$21,0)</f>
        <v>33</v>
      </c>
      <c r="W13" s="109">
        <f>ROUNDUP(('국어 백분위 표'!$N10-0.5-'점수 계산기'!$C$24-'점수 계산기'!$C$22*W$8)/'점수 계산기'!$C$21,0)</f>
        <v>33</v>
      </c>
    </row>
    <row r="14" spans="1:23" ht="21" customHeight="1" x14ac:dyDescent="0.45">
      <c r="A14" s="7"/>
      <c r="B14" s="7"/>
      <c r="C14" s="193" t="s">
        <v>83</v>
      </c>
      <c r="D14" s="194">
        <f t="shared" si="1"/>
        <v>40</v>
      </c>
      <c r="E14" s="195">
        <f t="shared" si="0"/>
        <v>40</v>
      </c>
      <c r="F14" s="195">
        <f t="shared" si="0"/>
        <v>39</v>
      </c>
      <c r="G14" s="195">
        <f t="shared" si="0"/>
        <v>39</v>
      </c>
      <c r="H14" s="195">
        <f t="shared" si="0"/>
        <v>39</v>
      </c>
      <c r="I14" s="195">
        <f t="shared" si="0"/>
        <v>38</v>
      </c>
      <c r="J14" s="195">
        <f t="shared" si="0"/>
        <v>38</v>
      </c>
      <c r="K14" s="196">
        <f t="shared" si="0"/>
        <v>38</v>
      </c>
      <c r="L14" s="5"/>
      <c r="M14" s="5"/>
      <c r="N14" s="7"/>
      <c r="O14" s="92" t="s">
        <v>9</v>
      </c>
      <c r="P14" s="118">
        <f>ROUNDUP(('국어 백분위 표'!$N11-0.5-'점수 계산기'!$C$24-'점수 계산기'!$C$22*P$8)/'점수 계산기'!$C$21,0)</f>
        <v>16</v>
      </c>
      <c r="Q14" s="107">
        <f>ROUNDUP(('국어 백분위 표'!$N11-0.5-'점수 계산기'!$C$24-'점수 계산기'!$C$22*Q$8)/'점수 계산기'!$C$21,0)</f>
        <v>18</v>
      </c>
      <c r="R14" s="107">
        <f>ROUNDUP(('국어 백분위 표'!$N11-0.5-'점수 계산기'!$C$24-'점수 계산기'!$C$22*R$8)/'점수 계산기'!$C$21,0)</f>
        <v>18</v>
      </c>
      <c r="S14" s="107">
        <f>ROUNDUP(('국어 백분위 표'!$N11-0.5-'점수 계산기'!$C$24-'점수 계산기'!$C$22*S$8)/'점수 계산기'!$C$21,0)</f>
        <v>19</v>
      </c>
      <c r="T14" s="107">
        <f>ROUNDUP(('국어 백분위 표'!$N11-0.5-'점수 계산기'!$C$24-'점수 계산기'!$C$22*T$8)/'점수 계산기'!$C$21,0)</f>
        <v>20</v>
      </c>
      <c r="U14" s="107">
        <f>ROUNDUP(('국어 백분위 표'!$N11-0.5-'점수 계산기'!$C$24-'점수 계산기'!$C$22*U$8)/'점수 계산기'!$C$21,0)</f>
        <v>20</v>
      </c>
      <c r="V14" s="107">
        <f>ROUNDUP(('국어 백분위 표'!$N11-0.5-'점수 계산기'!$C$24-'점수 계산기'!$C$22*V$8)/'점수 계산기'!$C$21,0)</f>
        <v>21</v>
      </c>
      <c r="W14" s="109">
        <f>ROUNDUP(('국어 백분위 표'!$N11-0.5-'점수 계산기'!$C$24-'점수 계산기'!$C$22*W$8)/'점수 계산기'!$C$21,0)</f>
        <v>22</v>
      </c>
    </row>
    <row r="15" spans="1:23" ht="21" customHeight="1" x14ac:dyDescent="0.45">
      <c r="A15" s="7"/>
      <c r="B15" s="7"/>
      <c r="C15" s="193" t="s">
        <v>84</v>
      </c>
      <c r="D15" s="194">
        <f t="shared" si="1"/>
        <v>30</v>
      </c>
      <c r="E15" s="195">
        <f t="shared" si="0"/>
        <v>29</v>
      </c>
      <c r="F15" s="195">
        <f t="shared" si="0"/>
        <v>29</v>
      </c>
      <c r="G15" s="195">
        <f t="shared" si="0"/>
        <v>28</v>
      </c>
      <c r="H15" s="195">
        <f t="shared" si="0"/>
        <v>28</v>
      </c>
      <c r="I15" s="195">
        <f t="shared" si="0"/>
        <v>28</v>
      </c>
      <c r="J15" s="195">
        <f t="shared" si="0"/>
        <v>28</v>
      </c>
      <c r="K15" s="196">
        <f t="shared" si="0"/>
        <v>27</v>
      </c>
      <c r="L15" s="5"/>
      <c r="M15" s="5"/>
      <c r="N15" s="7"/>
      <c r="O15" s="92" t="s">
        <v>10</v>
      </c>
      <c r="P15" s="118">
        <f>ROUNDUP(('국어 백분위 표'!$N12-0.5-'점수 계산기'!$C$24-'점수 계산기'!$C$22*P$8)/'점수 계산기'!$C$21,0)</f>
        <v>6</v>
      </c>
      <c r="Q15" s="107">
        <f>ROUNDUP(('국어 백분위 표'!$N12-0.5-'점수 계산기'!$C$24-'점수 계산기'!$C$22*Q$8)/'점수 계산기'!$C$21,0)</f>
        <v>7</v>
      </c>
      <c r="R15" s="107">
        <f>ROUNDUP(('국어 백분위 표'!$N12-0.5-'점수 계산기'!$C$24-'점수 계산기'!$C$22*R$8)/'점수 계산기'!$C$21,0)</f>
        <v>8</v>
      </c>
      <c r="S15" s="107">
        <f>ROUNDUP(('국어 백분위 표'!$N12-0.5-'점수 계산기'!$C$24-'점수 계산기'!$C$22*S$8)/'점수 계산기'!$C$21,0)</f>
        <v>8</v>
      </c>
      <c r="T15" s="107">
        <f>ROUNDUP(('국어 백분위 표'!$N12-0.5-'점수 계산기'!$C$24-'점수 계산기'!$C$22*T$8)/'점수 계산기'!$C$21,0)</f>
        <v>9</v>
      </c>
      <c r="U15" s="107">
        <f>ROUNDUP(('국어 백분위 표'!$N12-0.5-'점수 계산기'!$C$24-'점수 계산기'!$C$22*U$8)/'점수 계산기'!$C$21,0)</f>
        <v>10</v>
      </c>
      <c r="V15" s="107">
        <f>ROUNDUP(('국어 백분위 표'!$N12-0.5-'점수 계산기'!$C$24-'점수 계산기'!$C$22*V$8)/'점수 계산기'!$C$21,0)</f>
        <v>11</v>
      </c>
      <c r="W15" s="109">
        <f>ROUNDUP(('국어 백분위 표'!$N12-0.5-'점수 계산기'!$C$24-'점수 계산기'!$C$22*W$8)/'점수 계산기'!$C$21,0)</f>
        <v>11</v>
      </c>
    </row>
    <row r="16" spans="1:23" ht="21" customHeight="1" thickBot="1" x14ac:dyDescent="0.5">
      <c r="A16" s="7"/>
      <c r="B16" s="7"/>
      <c r="C16" s="197" t="s">
        <v>85</v>
      </c>
      <c r="D16" s="198">
        <f t="shared" si="1"/>
        <v>24</v>
      </c>
      <c r="E16" s="199">
        <f t="shared" si="0"/>
        <v>24</v>
      </c>
      <c r="F16" s="199">
        <f t="shared" si="0"/>
        <v>23</v>
      </c>
      <c r="G16" s="199">
        <f t="shared" si="0"/>
        <v>23</v>
      </c>
      <c r="H16" s="199">
        <f t="shared" si="0"/>
        <v>22</v>
      </c>
      <c r="I16" s="199">
        <f t="shared" si="0"/>
        <v>22</v>
      </c>
      <c r="J16" s="199">
        <f t="shared" si="0"/>
        <v>22</v>
      </c>
      <c r="K16" s="200">
        <f t="shared" si="0"/>
        <v>22</v>
      </c>
      <c r="L16" s="5"/>
      <c r="M16" s="5"/>
      <c r="N16" s="7"/>
      <c r="O16" s="93" t="s">
        <v>11</v>
      </c>
      <c r="P16" s="119">
        <f>ROUNDUP(('국어 백분위 표'!$N13-0.5-'점수 계산기'!$C$24-'점수 계산기'!$C$22*P$8)/'점수 계산기'!$C$21,0)</f>
        <v>-1</v>
      </c>
      <c r="Q16" s="97">
        <f>ROUNDUP(('국어 백분위 표'!$N13-0.5-'점수 계산기'!$C$24-'점수 계산기'!$C$22*Q$8)/'점수 계산기'!$C$21,0)</f>
        <v>1</v>
      </c>
      <c r="R16" s="97">
        <f>ROUNDUP(('국어 백분위 표'!$N13-0.5-'점수 계산기'!$C$24-'점수 계산기'!$C$22*R$8)/'점수 계산기'!$C$21,0)</f>
        <v>2</v>
      </c>
      <c r="S16" s="97">
        <f>ROUNDUP(('국어 백분위 표'!$N13-0.5-'점수 계산기'!$C$24-'점수 계산기'!$C$22*S$8)/'점수 계산기'!$C$21,0)</f>
        <v>3</v>
      </c>
      <c r="T16" s="97">
        <f>ROUNDUP(('국어 백분위 표'!$N13-0.5-'점수 계산기'!$C$24-'점수 계산기'!$C$22*T$8)/'점수 계산기'!$C$21,0)</f>
        <v>3</v>
      </c>
      <c r="U16" s="97">
        <f>ROUNDUP(('국어 백분위 표'!$N13-0.5-'점수 계산기'!$C$24-'점수 계산기'!$C$22*U$8)/'점수 계산기'!$C$21,0)</f>
        <v>4</v>
      </c>
      <c r="V16" s="97">
        <f>ROUNDUP(('국어 백분위 표'!$N13-0.5-'점수 계산기'!$C$24-'점수 계산기'!$C$22*V$8)/'점수 계산기'!$C$21,0)</f>
        <v>5</v>
      </c>
      <c r="W16" s="98">
        <f>ROUNDUP(('국어 백분위 표'!$N13-0.5-'점수 계산기'!$C$24-'점수 계산기'!$C$22*W$8)/'점수 계산기'!$C$21,0)</f>
        <v>6</v>
      </c>
    </row>
    <row r="17" spans="1:23" x14ac:dyDescent="0.45">
      <c r="A17" s="7"/>
      <c r="B17" s="7"/>
      <c r="C17" s="184"/>
      <c r="D17" s="184"/>
      <c r="E17" s="184"/>
      <c r="F17" s="184"/>
      <c r="G17" s="184"/>
      <c r="H17" s="184"/>
      <c r="I17" s="184"/>
      <c r="J17" s="184"/>
      <c r="K17" s="184"/>
      <c r="L17" s="5"/>
      <c r="M17" s="5"/>
      <c r="N17" s="5"/>
      <c r="O17" s="80"/>
      <c r="P17" s="80"/>
      <c r="Q17" s="80"/>
      <c r="R17" s="80"/>
      <c r="S17" s="80"/>
      <c r="T17" s="5"/>
      <c r="U17" s="5"/>
      <c r="V17" s="5"/>
      <c r="W17" s="5"/>
    </row>
    <row r="18" spans="1:23" ht="17.5" thickBot="1" x14ac:dyDescent="0.5">
      <c r="A18" s="7"/>
      <c r="B18" s="7"/>
      <c r="C18" s="184"/>
      <c r="D18" s="184"/>
      <c r="E18" s="184"/>
      <c r="F18" s="184"/>
      <c r="G18" s="184"/>
      <c r="H18" s="184"/>
      <c r="I18" s="184"/>
      <c r="J18" s="184"/>
      <c r="K18" s="184"/>
      <c r="L18" s="5"/>
      <c r="M18" s="5"/>
      <c r="N18" s="5"/>
      <c r="O18" s="80"/>
      <c r="P18" s="80"/>
      <c r="Q18" s="80"/>
      <c r="R18" s="80"/>
      <c r="S18" s="80"/>
      <c r="T18" s="5"/>
      <c r="U18" s="5"/>
      <c r="V18" s="5"/>
      <c r="W18" s="5"/>
    </row>
    <row r="19" spans="1:23" ht="21" customHeight="1" thickBot="1" x14ac:dyDescent="0.5">
      <c r="A19" s="7"/>
      <c r="B19" s="7"/>
      <c r="C19" s="185" t="s">
        <v>77</v>
      </c>
      <c r="D19" s="186">
        <v>15</v>
      </c>
      <c r="E19" s="187">
        <v>14</v>
      </c>
      <c r="F19" s="187">
        <v>13</v>
      </c>
      <c r="G19" s="187">
        <v>12</v>
      </c>
      <c r="H19" s="187">
        <v>11</v>
      </c>
      <c r="I19" s="187">
        <v>10</v>
      </c>
      <c r="J19" s="187">
        <v>9</v>
      </c>
      <c r="K19" s="188">
        <v>8</v>
      </c>
      <c r="L19" s="5"/>
      <c r="M19" s="5"/>
      <c r="N19" s="5"/>
      <c r="O19" s="94" t="s">
        <v>31</v>
      </c>
      <c r="P19" s="89">
        <v>15</v>
      </c>
      <c r="Q19" s="87">
        <v>14</v>
      </c>
      <c r="R19" s="87">
        <v>13</v>
      </c>
      <c r="S19" s="87">
        <v>12</v>
      </c>
      <c r="T19" s="87">
        <v>11</v>
      </c>
      <c r="U19" s="87">
        <v>10</v>
      </c>
      <c r="V19" s="87">
        <v>9</v>
      </c>
      <c r="W19" s="88">
        <v>8</v>
      </c>
    </row>
    <row r="20" spans="1:23" ht="21" customHeight="1" x14ac:dyDescent="0.45">
      <c r="A20" s="7"/>
      <c r="B20" s="7"/>
      <c r="C20" s="201" t="s">
        <v>78</v>
      </c>
      <c r="D20" s="190">
        <f>IF(OR(P20&gt;76, AND(P20&lt;0, OR(D19&lt;=D$19, D19="-"))), "-", IF(P20&lt;0, D$19,IF(OR(P20=1, P20=75), P20+P$19+1, P20+P$19)))</f>
        <v>86</v>
      </c>
      <c r="E20" s="202">
        <f t="shared" ref="E20:K27" si="2">IF(OR(Q20&gt;76, AND(Q20&lt;0, OR(E19&lt;=E$19, E19="-"))), "-", IF(Q20&lt;0, E$19,IF(OR(Q20=1, Q20=75), Q20+Q$19+1, Q20+Q$19)))</f>
        <v>85</v>
      </c>
      <c r="F20" s="202">
        <f t="shared" si="2"/>
        <v>85</v>
      </c>
      <c r="G20" s="202">
        <f t="shared" si="2"/>
        <v>85</v>
      </c>
      <c r="H20" s="202">
        <f t="shared" si="2"/>
        <v>85</v>
      </c>
      <c r="I20" s="202">
        <f t="shared" si="2"/>
        <v>84</v>
      </c>
      <c r="J20" s="202">
        <f t="shared" si="2"/>
        <v>85</v>
      </c>
      <c r="K20" s="203">
        <f t="shared" si="2"/>
        <v>84</v>
      </c>
      <c r="L20" s="5"/>
      <c r="M20" s="5"/>
      <c r="N20" s="5"/>
      <c r="O20" s="91" t="s">
        <v>4</v>
      </c>
      <c r="P20" s="90">
        <f>ROUNDUP(('국어 백분위 표'!$N6-0.5-'점수 계산기'!$C$24-'점수 계산기'!$C$22*P$19)/'점수 계산기'!$C$21,0)</f>
        <v>71</v>
      </c>
      <c r="Q20" s="90">
        <f>ROUNDUP(('국어 백분위 표'!$N6-0.5-'점수 계산기'!$C$24-'점수 계산기'!$C$22*Q$19)/'점수 계산기'!$C$21,0)</f>
        <v>71</v>
      </c>
      <c r="R20" s="90">
        <f>ROUNDUP(('국어 백분위 표'!$N6-0.5-'점수 계산기'!$C$24-'점수 계산기'!$C$22*R$19)/'점수 계산기'!$C$21,0)</f>
        <v>72</v>
      </c>
      <c r="S20" s="90">
        <f>ROUNDUP(('국어 백분위 표'!$N6-0.5-'점수 계산기'!$C$24-'점수 계산기'!$C$22*S$19)/'점수 계산기'!$C$21,0)</f>
        <v>73</v>
      </c>
      <c r="T20" s="90">
        <f>ROUNDUP(('국어 백분위 표'!$N6-0.5-'점수 계산기'!$C$24-'점수 계산기'!$C$22*T$19)/'점수 계산기'!$C$21,0)</f>
        <v>74</v>
      </c>
      <c r="U20" s="90">
        <f>ROUNDUP(('국어 백분위 표'!$N6-0.5-'점수 계산기'!$C$24-'점수 계산기'!$C$22*U$19)/'점수 계산기'!$C$21,0)</f>
        <v>74</v>
      </c>
      <c r="V20" s="90">
        <f>ROUNDUP(('국어 백분위 표'!$N6-0.5-'점수 계산기'!$C$24-'점수 계산기'!$C$22*V$19)/'점수 계산기'!$C$21,0)</f>
        <v>75</v>
      </c>
      <c r="W20" s="120">
        <f>ROUNDUP(('국어 백분위 표'!$N6-0.5-'점수 계산기'!$C$24-'점수 계산기'!$C$22*W$19)/'점수 계산기'!$C$21,0)</f>
        <v>76</v>
      </c>
    </row>
    <row r="21" spans="1:23" ht="21" customHeight="1" x14ac:dyDescent="0.45">
      <c r="A21" s="7"/>
      <c r="B21" s="7"/>
      <c r="C21" s="193" t="s">
        <v>79</v>
      </c>
      <c r="D21" s="204">
        <f t="shared" ref="D21:D27" si="3">IF(OR(P21&gt;76, AND(P21&lt;0, OR(D20&lt;=D$19, D20="-"))), "-", IF(P21&lt;0, D$19,IF(OR(P21=1, P21=75), P21+P$19+1, P21+P$19)))</f>
        <v>78</v>
      </c>
      <c r="E21" s="204">
        <f t="shared" si="2"/>
        <v>78</v>
      </c>
      <c r="F21" s="204">
        <f t="shared" si="2"/>
        <v>77</v>
      </c>
      <c r="G21" s="204">
        <f t="shared" si="2"/>
        <v>77</v>
      </c>
      <c r="H21" s="204">
        <f t="shared" si="2"/>
        <v>77</v>
      </c>
      <c r="I21" s="204">
        <f t="shared" si="2"/>
        <v>77</v>
      </c>
      <c r="J21" s="204">
        <f t="shared" si="2"/>
        <v>76</v>
      </c>
      <c r="K21" s="205">
        <f t="shared" si="2"/>
        <v>76</v>
      </c>
      <c r="L21" s="5"/>
      <c r="M21" s="5"/>
      <c r="N21" s="5"/>
      <c r="O21" s="92" t="s">
        <v>5</v>
      </c>
      <c r="P21" s="90">
        <f>ROUNDUP(('국어 백분위 표'!$N7-0.5-'점수 계산기'!$C$24-'점수 계산기'!$C$22*P$19)/'점수 계산기'!$C$21,0)</f>
        <v>63</v>
      </c>
      <c r="Q21" s="90">
        <f>ROUNDUP(('국어 백분위 표'!$N7-0.5-'점수 계산기'!$C$24-'점수 계산기'!$C$22*Q$19)/'점수 계산기'!$C$21,0)</f>
        <v>64</v>
      </c>
      <c r="R21" s="90">
        <f>ROUNDUP(('국어 백분위 표'!$N7-0.5-'점수 계산기'!$C$24-'점수 계산기'!$C$22*R$19)/'점수 계산기'!$C$21,0)</f>
        <v>64</v>
      </c>
      <c r="S21" s="90">
        <f>ROUNDUP(('국어 백분위 표'!$N7-0.5-'점수 계산기'!$C$24-'점수 계산기'!$C$22*S$19)/'점수 계산기'!$C$21,0)</f>
        <v>65</v>
      </c>
      <c r="T21" s="90">
        <f>ROUNDUP(('국어 백분위 표'!$N7-0.5-'점수 계산기'!$C$24-'점수 계산기'!$C$22*T$19)/'점수 계산기'!$C$21,0)</f>
        <v>66</v>
      </c>
      <c r="U21" s="90">
        <f>ROUNDUP(('국어 백분위 표'!$N7-0.5-'점수 계산기'!$C$24-'점수 계산기'!$C$22*U$19)/'점수 계산기'!$C$21,0)</f>
        <v>67</v>
      </c>
      <c r="V21" s="90">
        <f>ROUNDUP(('국어 백분위 표'!$N7-0.5-'점수 계산기'!$C$24-'점수 계산기'!$C$22*V$19)/'점수 계산기'!$C$21,0)</f>
        <v>67</v>
      </c>
      <c r="W21" s="120">
        <f>ROUNDUP(('국어 백분위 표'!$N7-0.5-'점수 계산기'!$C$24-'점수 계산기'!$C$22*W$19)/'점수 계산기'!$C$21,0)</f>
        <v>68</v>
      </c>
    </row>
    <row r="22" spans="1:23" ht="21" customHeight="1" x14ac:dyDescent="0.45">
      <c r="A22" s="7"/>
      <c r="B22" s="7"/>
      <c r="C22" s="193" t="s">
        <v>80</v>
      </c>
      <c r="D22" s="204">
        <f t="shared" si="3"/>
        <v>70</v>
      </c>
      <c r="E22" s="204">
        <f t="shared" si="2"/>
        <v>70</v>
      </c>
      <c r="F22" s="204">
        <f t="shared" si="2"/>
        <v>70</v>
      </c>
      <c r="G22" s="204">
        <f t="shared" si="2"/>
        <v>69</v>
      </c>
      <c r="H22" s="204">
        <f t="shared" si="2"/>
        <v>69</v>
      </c>
      <c r="I22" s="204">
        <f t="shared" si="2"/>
        <v>69</v>
      </c>
      <c r="J22" s="204">
        <f t="shared" si="2"/>
        <v>69</v>
      </c>
      <c r="K22" s="205">
        <f t="shared" si="2"/>
        <v>68</v>
      </c>
      <c r="L22" s="5"/>
      <c r="M22" s="5"/>
      <c r="N22" s="5"/>
      <c r="O22" s="92" t="s">
        <v>6</v>
      </c>
      <c r="P22" s="90">
        <f>ROUNDUP(('국어 백분위 표'!$N8-0.5-'점수 계산기'!$C$24-'점수 계산기'!$C$22*P$19)/'점수 계산기'!$C$21,0)</f>
        <v>55</v>
      </c>
      <c r="Q22" s="90">
        <f>ROUNDUP(('국어 백분위 표'!$N8-0.5-'점수 계산기'!$C$24-'점수 계산기'!$C$22*Q$19)/'점수 계산기'!$C$21,0)</f>
        <v>56</v>
      </c>
      <c r="R22" s="90">
        <f>ROUNDUP(('국어 백분위 표'!$N8-0.5-'점수 계산기'!$C$24-'점수 계산기'!$C$22*R$19)/'점수 계산기'!$C$21,0)</f>
        <v>57</v>
      </c>
      <c r="S22" s="90">
        <f>ROUNDUP(('국어 백분위 표'!$N8-0.5-'점수 계산기'!$C$24-'점수 계산기'!$C$22*S$19)/'점수 계산기'!$C$21,0)</f>
        <v>57</v>
      </c>
      <c r="T22" s="90">
        <f>ROUNDUP(('국어 백분위 표'!$N8-0.5-'점수 계산기'!$C$24-'점수 계산기'!$C$22*T$19)/'점수 계산기'!$C$21,0)</f>
        <v>58</v>
      </c>
      <c r="U22" s="90">
        <f>ROUNDUP(('국어 백분위 표'!$N8-0.5-'점수 계산기'!$C$24-'점수 계산기'!$C$22*U$19)/'점수 계산기'!$C$21,0)</f>
        <v>59</v>
      </c>
      <c r="V22" s="90">
        <f>ROUNDUP(('국어 백분위 표'!$N8-0.5-'점수 계산기'!$C$24-'점수 계산기'!$C$22*V$19)/'점수 계산기'!$C$21,0)</f>
        <v>60</v>
      </c>
      <c r="W22" s="120">
        <f>ROUNDUP(('국어 백분위 표'!$N8-0.5-'점수 계산기'!$C$24-'점수 계산기'!$C$22*W$19)/'점수 계산기'!$C$21,0)</f>
        <v>60</v>
      </c>
    </row>
    <row r="23" spans="1:23" ht="21" customHeight="1" x14ac:dyDescent="0.45">
      <c r="A23" s="7"/>
      <c r="B23" s="7"/>
      <c r="C23" s="193" t="s">
        <v>81</v>
      </c>
      <c r="D23" s="204">
        <f t="shared" si="3"/>
        <v>61</v>
      </c>
      <c r="E23" s="204">
        <f t="shared" si="2"/>
        <v>60</v>
      </c>
      <c r="F23" s="204">
        <f t="shared" si="2"/>
        <v>60</v>
      </c>
      <c r="G23" s="204">
        <f t="shared" si="2"/>
        <v>60</v>
      </c>
      <c r="H23" s="204">
        <f t="shared" si="2"/>
        <v>60</v>
      </c>
      <c r="I23" s="204">
        <f t="shared" si="2"/>
        <v>59</v>
      </c>
      <c r="J23" s="204">
        <f t="shared" si="2"/>
        <v>59</v>
      </c>
      <c r="K23" s="205">
        <f t="shared" si="2"/>
        <v>59</v>
      </c>
      <c r="L23" s="5"/>
      <c r="M23" s="5"/>
      <c r="N23" s="5"/>
      <c r="O23" s="92" t="s">
        <v>7</v>
      </c>
      <c r="P23" s="90">
        <f>ROUNDUP(('국어 백분위 표'!$N9-0.5-'점수 계산기'!$C$24-'점수 계산기'!$C$22*P$19)/'점수 계산기'!$C$21,0)</f>
        <v>46</v>
      </c>
      <c r="Q23" s="90">
        <f>ROUNDUP(('국어 백분위 표'!$N9-0.5-'점수 계산기'!$C$24-'점수 계산기'!$C$22*Q$19)/'점수 계산기'!$C$21,0)</f>
        <v>46</v>
      </c>
      <c r="R23" s="90">
        <f>ROUNDUP(('국어 백분위 표'!$N9-0.5-'점수 계산기'!$C$24-'점수 계산기'!$C$22*R$19)/'점수 계산기'!$C$21,0)</f>
        <v>47</v>
      </c>
      <c r="S23" s="90">
        <f>ROUNDUP(('국어 백분위 표'!$N9-0.5-'점수 계산기'!$C$24-'점수 계산기'!$C$22*S$19)/'점수 계산기'!$C$21,0)</f>
        <v>48</v>
      </c>
      <c r="T23" s="90">
        <f>ROUNDUP(('국어 백분위 표'!$N9-0.5-'점수 계산기'!$C$24-'점수 계산기'!$C$22*T$19)/'점수 계산기'!$C$21,0)</f>
        <v>49</v>
      </c>
      <c r="U23" s="90">
        <f>ROUNDUP(('국어 백분위 표'!$N9-0.5-'점수 계산기'!$C$24-'점수 계산기'!$C$22*U$19)/'점수 계산기'!$C$21,0)</f>
        <v>49</v>
      </c>
      <c r="V23" s="90">
        <f>ROUNDUP(('국어 백분위 표'!$N9-0.5-'점수 계산기'!$C$24-'점수 계산기'!$C$22*V$19)/'점수 계산기'!$C$21,0)</f>
        <v>50</v>
      </c>
      <c r="W23" s="120">
        <f>ROUNDUP(('국어 백분위 표'!$N9-0.5-'점수 계산기'!$C$24-'점수 계산기'!$C$22*W$19)/'점수 계산기'!$C$21,0)</f>
        <v>51</v>
      </c>
    </row>
    <row r="24" spans="1:23" ht="21" customHeight="1" x14ac:dyDescent="0.45">
      <c r="A24" s="7"/>
      <c r="B24" s="7"/>
      <c r="C24" s="193" t="s">
        <v>82</v>
      </c>
      <c r="D24" s="204">
        <f t="shared" si="3"/>
        <v>49</v>
      </c>
      <c r="E24" s="204">
        <f t="shared" si="2"/>
        <v>49</v>
      </c>
      <c r="F24" s="204">
        <f t="shared" si="2"/>
        <v>49</v>
      </c>
      <c r="G24" s="204">
        <f t="shared" si="2"/>
        <v>48</v>
      </c>
      <c r="H24" s="204">
        <f t="shared" si="2"/>
        <v>48</v>
      </c>
      <c r="I24" s="204">
        <f t="shared" si="2"/>
        <v>48</v>
      </c>
      <c r="J24" s="204">
        <f t="shared" si="2"/>
        <v>47</v>
      </c>
      <c r="K24" s="205">
        <f t="shared" si="2"/>
        <v>47</v>
      </c>
      <c r="L24" s="5"/>
      <c r="M24" s="5"/>
      <c r="N24" s="5"/>
      <c r="O24" s="92" t="s">
        <v>8</v>
      </c>
      <c r="P24" s="90">
        <f>ROUNDUP(('국어 백분위 표'!$N10-0.5-'점수 계산기'!$C$24-'점수 계산기'!$C$22*P$19)/'점수 계산기'!$C$21,0)</f>
        <v>34</v>
      </c>
      <c r="Q24" s="90">
        <f>ROUNDUP(('국어 백분위 표'!$N10-0.5-'점수 계산기'!$C$24-'점수 계산기'!$C$22*Q$19)/'점수 계산기'!$C$21,0)</f>
        <v>35</v>
      </c>
      <c r="R24" s="90">
        <f>ROUNDUP(('국어 백분위 표'!$N10-0.5-'점수 계산기'!$C$24-'점수 계산기'!$C$22*R$19)/'점수 계산기'!$C$21,0)</f>
        <v>36</v>
      </c>
      <c r="S24" s="90">
        <f>ROUNDUP(('국어 백분위 표'!$N10-0.5-'점수 계산기'!$C$24-'점수 계산기'!$C$22*S$19)/'점수 계산기'!$C$21,0)</f>
        <v>36</v>
      </c>
      <c r="T24" s="90">
        <f>ROUNDUP(('국어 백분위 표'!$N10-0.5-'점수 계산기'!$C$24-'점수 계산기'!$C$22*T$19)/'점수 계산기'!$C$21,0)</f>
        <v>37</v>
      </c>
      <c r="U24" s="90">
        <f>ROUNDUP(('국어 백분위 표'!$N10-0.5-'점수 계산기'!$C$24-'점수 계산기'!$C$22*U$19)/'점수 계산기'!$C$21,0)</f>
        <v>38</v>
      </c>
      <c r="V24" s="90">
        <f>ROUNDUP(('국어 백분위 표'!$N10-0.5-'점수 계산기'!$C$24-'점수 계산기'!$C$22*V$19)/'점수 계산기'!$C$21,0)</f>
        <v>38</v>
      </c>
      <c r="W24" s="120">
        <f>ROUNDUP(('국어 백분위 표'!$N10-0.5-'점수 계산기'!$C$24-'점수 계산기'!$C$22*W$19)/'점수 계산기'!$C$21,0)</f>
        <v>39</v>
      </c>
    </row>
    <row r="25" spans="1:23" ht="21" customHeight="1" x14ac:dyDescent="0.45">
      <c r="A25" s="7"/>
      <c r="B25" s="7"/>
      <c r="C25" s="193" t="s">
        <v>83</v>
      </c>
      <c r="D25" s="204">
        <f t="shared" si="3"/>
        <v>38</v>
      </c>
      <c r="E25" s="204">
        <f t="shared" si="2"/>
        <v>37</v>
      </c>
      <c r="F25" s="204">
        <f t="shared" si="2"/>
        <v>37</v>
      </c>
      <c r="G25" s="204">
        <f t="shared" si="2"/>
        <v>37</v>
      </c>
      <c r="H25" s="204">
        <f t="shared" si="2"/>
        <v>36</v>
      </c>
      <c r="I25" s="204">
        <f t="shared" si="2"/>
        <v>36</v>
      </c>
      <c r="J25" s="204">
        <f t="shared" si="2"/>
        <v>36</v>
      </c>
      <c r="K25" s="205">
        <f t="shared" si="2"/>
        <v>36</v>
      </c>
      <c r="L25" s="5"/>
      <c r="M25" s="5"/>
      <c r="N25" s="5"/>
      <c r="O25" s="92" t="s">
        <v>9</v>
      </c>
      <c r="P25" s="90">
        <f>ROUNDUP(('국어 백분위 표'!$N11-0.5-'점수 계산기'!$C$24-'점수 계산기'!$C$22*P$19)/'점수 계산기'!$C$21,0)</f>
        <v>23</v>
      </c>
      <c r="Q25" s="90">
        <f>ROUNDUP(('국어 백분위 표'!$N11-0.5-'점수 계산기'!$C$24-'점수 계산기'!$C$22*Q$19)/'점수 계산기'!$C$21,0)</f>
        <v>23</v>
      </c>
      <c r="R25" s="90">
        <f>ROUNDUP(('국어 백분위 표'!$N11-0.5-'점수 계산기'!$C$24-'점수 계산기'!$C$22*R$19)/'점수 계산기'!$C$21,0)</f>
        <v>24</v>
      </c>
      <c r="S25" s="90">
        <f>ROUNDUP(('국어 백분위 표'!$N11-0.5-'점수 계산기'!$C$24-'점수 계산기'!$C$22*S$19)/'점수 계산기'!$C$21,0)</f>
        <v>25</v>
      </c>
      <c r="T25" s="90">
        <f>ROUNDUP(('국어 백분위 표'!$N11-0.5-'점수 계산기'!$C$24-'점수 계산기'!$C$22*T$19)/'점수 계산기'!$C$21,0)</f>
        <v>25</v>
      </c>
      <c r="U25" s="90">
        <f>ROUNDUP(('국어 백분위 표'!$N11-0.5-'점수 계산기'!$C$24-'점수 계산기'!$C$22*U$19)/'점수 계산기'!$C$21,0)</f>
        <v>26</v>
      </c>
      <c r="V25" s="90">
        <f>ROUNDUP(('국어 백분위 표'!$N11-0.5-'점수 계산기'!$C$24-'점수 계산기'!$C$22*V$19)/'점수 계산기'!$C$21,0)</f>
        <v>27</v>
      </c>
      <c r="W25" s="120">
        <f>ROUNDUP(('국어 백분위 표'!$N11-0.5-'점수 계산기'!$C$24-'점수 계산기'!$C$22*W$19)/'점수 계산기'!$C$21,0)</f>
        <v>28</v>
      </c>
    </row>
    <row r="26" spans="1:23" ht="21" customHeight="1" x14ac:dyDescent="0.45">
      <c r="A26" s="7"/>
      <c r="C26" s="193" t="s">
        <v>84</v>
      </c>
      <c r="D26" s="204">
        <f t="shared" si="3"/>
        <v>27</v>
      </c>
      <c r="E26" s="204">
        <f t="shared" si="2"/>
        <v>27</v>
      </c>
      <c r="F26" s="204">
        <f t="shared" si="2"/>
        <v>26</v>
      </c>
      <c r="G26" s="204">
        <f t="shared" si="2"/>
        <v>26</v>
      </c>
      <c r="H26" s="204">
        <f t="shared" si="2"/>
        <v>26</v>
      </c>
      <c r="I26" s="204">
        <f t="shared" si="2"/>
        <v>26</v>
      </c>
      <c r="J26" s="204">
        <f t="shared" si="2"/>
        <v>25</v>
      </c>
      <c r="K26" s="205">
        <f t="shared" si="2"/>
        <v>25</v>
      </c>
      <c r="L26" s="5"/>
      <c r="M26" s="5"/>
      <c r="N26" s="5"/>
      <c r="O26" s="92" t="s">
        <v>10</v>
      </c>
      <c r="P26" s="90">
        <f>ROUNDUP(('국어 백분위 표'!$N12-0.5-'점수 계산기'!$C$24-'점수 계산기'!$C$22*P$19)/'점수 계산기'!$C$21,0)</f>
        <v>12</v>
      </c>
      <c r="Q26" s="90">
        <f>ROUNDUP(('국어 백분위 표'!$N12-0.5-'점수 계산기'!$C$24-'점수 계산기'!$C$22*Q$19)/'점수 계산기'!$C$21,0)</f>
        <v>13</v>
      </c>
      <c r="R26" s="90">
        <f>ROUNDUP(('국어 백분위 표'!$N12-0.5-'점수 계산기'!$C$24-'점수 계산기'!$C$22*R$19)/'점수 계산기'!$C$21,0)</f>
        <v>13</v>
      </c>
      <c r="S26" s="90">
        <f>ROUNDUP(('국어 백분위 표'!$N12-0.5-'점수 계산기'!$C$24-'점수 계산기'!$C$22*S$19)/'점수 계산기'!$C$21,0)</f>
        <v>14</v>
      </c>
      <c r="T26" s="90">
        <f>ROUNDUP(('국어 백분위 표'!$N12-0.5-'점수 계산기'!$C$24-'점수 계산기'!$C$22*T$19)/'점수 계산기'!$C$21,0)</f>
        <v>15</v>
      </c>
      <c r="U26" s="90">
        <f>ROUNDUP(('국어 백분위 표'!$N12-0.5-'점수 계산기'!$C$24-'점수 계산기'!$C$22*U$19)/'점수 계산기'!$C$21,0)</f>
        <v>16</v>
      </c>
      <c r="V26" s="90">
        <f>ROUNDUP(('국어 백분위 표'!$N12-0.5-'점수 계산기'!$C$24-'점수 계산기'!$C$22*V$19)/'점수 계산기'!$C$21,0)</f>
        <v>16</v>
      </c>
      <c r="W26" s="120">
        <f>ROUNDUP(('국어 백분위 표'!$N12-0.5-'점수 계산기'!$C$24-'점수 계산기'!$C$22*W$19)/'점수 계산기'!$C$21,0)</f>
        <v>17</v>
      </c>
    </row>
    <row r="27" spans="1:23" ht="21" customHeight="1" thickBot="1" x14ac:dyDescent="0.5">
      <c r="A27" s="7"/>
      <c r="B27" s="7"/>
      <c r="C27" s="197" t="s">
        <v>85</v>
      </c>
      <c r="D27" s="206">
        <f t="shared" si="3"/>
        <v>21</v>
      </c>
      <c r="E27" s="206">
        <f t="shared" si="2"/>
        <v>21</v>
      </c>
      <c r="F27" s="206">
        <f t="shared" si="2"/>
        <v>21</v>
      </c>
      <c r="G27" s="206">
        <f t="shared" si="2"/>
        <v>20</v>
      </c>
      <c r="H27" s="206">
        <f t="shared" si="2"/>
        <v>20</v>
      </c>
      <c r="I27" s="206">
        <f t="shared" si="2"/>
        <v>20</v>
      </c>
      <c r="J27" s="206">
        <f t="shared" si="2"/>
        <v>20</v>
      </c>
      <c r="K27" s="207">
        <f t="shared" si="2"/>
        <v>19</v>
      </c>
      <c r="L27" s="5"/>
      <c r="M27" s="5"/>
      <c r="N27" s="5"/>
      <c r="O27" s="93" t="s">
        <v>11</v>
      </c>
      <c r="P27" s="121">
        <f>ROUNDUP(('국어 백분위 표'!$N13-0.5-'점수 계산기'!$C$24-'점수 계산기'!$C$22*P$19)/'점수 계산기'!$C$21,0)</f>
        <v>6</v>
      </c>
      <c r="Q27" s="121">
        <f>ROUNDUP(('국어 백분위 표'!$N13-0.5-'점수 계산기'!$C$24-'점수 계산기'!$C$22*Q$19)/'점수 계산기'!$C$21,0)</f>
        <v>7</v>
      </c>
      <c r="R27" s="121">
        <f>ROUNDUP(('국어 백분위 표'!$N13-0.5-'점수 계산기'!$C$24-'점수 계산기'!$C$22*R$19)/'점수 계산기'!$C$21,0)</f>
        <v>8</v>
      </c>
      <c r="S27" s="121">
        <f>ROUNDUP(('국어 백분위 표'!$N13-0.5-'점수 계산기'!$C$24-'점수 계산기'!$C$22*S$19)/'점수 계산기'!$C$21,0)</f>
        <v>8</v>
      </c>
      <c r="T27" s="121">
        <f>ROUNDUP(('국어 백분위 표'!$N13-0.5-'점수 계산기'!$C$24-'점수 계산기'!$C$22*T$19)/'점수 계산기'!$C$21,0)</f>
        <v>9</v>
      </c>
      <c r="U27" s="121">
        <f>ROUNDUP(('국어 백분위 표'!$N13-0.5-'점수 계산기'!$C$24-'점수 계산기'!$C$22*U$19)/'점수 계산기'!$C$21,0)</f>
        <v>10</v>
      </c>
      <c r="V27" s="121">
        <f>ROUNDUP(('국어 백분위 표'!$N13-0.5-'점수 계산기'!$C$24-'점수 계산기'!$C$22*V$19)/'점수 계산기'!$C$21,0)</f>
        <v>11</v>
      </c>
      <c r="W27" s="122">
        <f>ROUNDUP(('국어 백분위 표'!$N13-0.5-'점수 계산기'!$C$24-'점수 계산기'!$C$22*W$19)/'점수 계산기'!$C$21,0)</f>
        <v>11</v>
      </c>
    </row>
    <row r="28" spans="1:23" x14ac:dyDescent="0.45">
      <c r="A28" s="7"/>
      <c r="B28" s="7"/>
      <c r="C28" s="184"/>
      <c r="D28" s="184"/>
      <c r="E28" s="184"/>
      <c r="F28" s="184"/>
      <c r="G28" s="184"/>
      <c r="H28" s="184"/>
      <c r="I28" s="184"/>
      <c r="J28" s="184"/>
      <c r="K28" s="184"/>
      <c r="L28" s="5"/>
      <c r="M28" s="5"/>
      <c r="N28" s="5"/>
      <c r="O28" s="80"/>
      <c r="P28" s="80"/>
      <c r="Q28" s="80"/>
      <c r="R28" s="80"/>
      <c r="S28" s="80"/>
      <c r="T28" s="5"/>
      <c r="U28" s="5"/>
      <c r="V28" s="5"/>
      <c r="W28" s="5"/>
    </row>
    <row r="29" spans="1:23" ht="17.5" thickBot="1" x14ac:dyDescent="0.5">
      <c r="A29" s="7"/>
      <c r="B29" s="7"/>
      <c r="C29" s="184"/>
      <c r="D29" s="184"/>
      <c r="E29" s="184"/>
      <c r="F29" s="184"/>
      <c r="G29" s="184"/>
      <c r="H29" s="184"/>
      <c r="I29" s="184"/>
      <c r="J29" s="184"/>
      <c r="K29" s="184"/>
      <c r="L29" s="5"/>
      <c r="M29" s="5"/>
      <c r="N29" s="5"/>
      <c r="O29" s="80"/>
      <c r="P29" s="80"/>
      <c r="Q29" s="80"/>
      <c r="R29" s="80"/>
      <c r="S29" s="80"/>
      <c r="T29" s="5"/>
      <c r="U29" s="5"/>
      <c r="V29" s="5"/>
      <c r="W29" s="5"/>
    </row>
    <row r="30" spans="1:23" ht="21" customHeight="1" thickBot="1" x14ac:dyDescent="0.5">
      <c r="A30" s="7"/>
      <c r="B30" s="7"/>
      <c r="C30" s="185" t="s">
        <v>77</v>
      </c>
      <c r="D30" s="186">
        <v>7</v>
      </c>
      <c r="E30" s="187">
        <v>6</v>
      </c>
      <c r="F30" s="187">
        <v>5</v>
      </c>
      <c r="G30" s="187">
        <v>4</v>
      </c>
      <c r="H30" s="187">
        <v>3</v>
      </c>
      <c r="I30" s="187">
        <v>2</v>
      </c>
      <c r="J30" s="188">
        <v>0</v>
      </c>
      <c r="K30" s="208"/>
      <c r="L30" s="7"/>
      <c r="M30" s="7"/>
      <c r="N30" s="7"/>
      <c r="O30" s="94" t="s">
        <v>31</v>
      </c>
      <c r="P30" s="89">
        <v>7</v>
      </c>
      <c r="Q30" s="87">
        <v>6</v>
      </c>
      <c r="R30" s="87">
        <v>5</v>
      </c>
      <c r="S30" s="87">
        <v>4</v>
      </c>
      <c r="T30" s="87">
        <v>3</v>
      </c>
      <c r="U30" s="87">
        <v>2</v>
      </c>
      <c r="V30" s="88">
        <v>0</v>
      </c>
      <c r="W30" s="7"/>
    </row>
    <row r="31" spans="1:23" ht="21" customHeight="1" x14ac:dyDescent="0.45">
      <c r="A31" s="7"/>
      <c r="B31" s="7"/>
      <c r="C31" s="201" t="s">
        <v>78</v>
      </c>
      <c r="D31" s="190">
        <f>IF(OR(P31&gt;76, AND(P31&lt;0, OR(D30&lt;=D$30, D30="-"))), "-", IF(P31&lt;0, D$30,IF(OR(P31=1, P31=75), P31+P$30+1, P31+P$30)))</f>
        <v>83</v>
      </c>
      <c r="E31" s="209" t="str">
        <f t="shared" ref="E31:J38" si="4">IF(OR(Q31&gt;76, AND(Q31&lt;0, OR(E30&lt;=E$30, E30="-"))), "-", IF(Q31&lt;0, E$30,IF(OR(Q31=1, Q31=75), Q31+Q$30+1, Q31+Q$30)))</f>
        <v>-</v>
      </c>
      <c r="F31" s="209" t="str">
        <f t="shared" si="4"/>
        <v>-</v>
      </c>
      <c r="G31" s="209" t="str">
        <f t="shared" si="4"/>
        <v>-</v>
      </c>
      <c r="H31" s="209" t="str">
        <f t="shared" si="4"/>
        <v>-</v>
      </c>
      <c r="I31" s="209" t="str">
        <f t="shared" si="4"/>
        <v>-</v>
      </c>
      <c r="J31" s="210" t="str">
        <f t="shared" si="4"/>
        <v>-</v>
      </c>
      <c r="K31" s="208"/>
      <c r="L31" s="7"/>
      <c r="M31" s="7"/>
      <c r="N31" s="7"/>
      <c r="O31" s="91" t="s">
        <v>4</v>
      </c>
      <c r="P31" s="90">
        <f>ROUNDUP(('국어 백분위 표'!$N6-0.5-'점수 계산기'!$C$24-'점수 계산기'!$C$22*P$30)/'점수 계산기'!$C$21,0)</f>
        <v>76</v>
      </c>
      <c r="Q31" s="3">
        <f>ROUNDUP(('국어 백분위 표'!$N6-0.5-'점수 계산기'!$C$24-'점수 계산기'!$C$22*Q$30)/'점수 계산기'!$C$21,0)</f>
        <v>77</v>
      </c>
      <c r="R31" s="3">
        <f>ROUNDUP(('국어 백분위 표'!$N6-0.5-'점수 계산기'!$C$24-'점수 계산기'!$C$22*R$30)/'점수 계산기'!$C$21,0)</f>
        <v>78</v>
      </c>
      <c r="S31" s="3">
        <f>ROUNDUP(('국어 백분위 표'!$N6-0.5-'점수 계산기'!$C$24-'점수 계산기'!$C$22*S$30)/'점수 계산기'!$C$21,0)</f>
        <v>79</v>
      </c>
      <c r="T31" s="3">
        <f>ROUNDUP(('국어 백분위 표'!$N6-0.5-'점수 계산기'!$C$24-'점수 계산기'!$C$22*T$30)/'점수 계산기'!$C$21,0)</f>
        <v>79</v>
      </c>
      <c r="U31" s="3">
        <f>ROUNDUP(('국어 백분위 표'!$N6-0.5-'점수 계산기'!$C$24-'점수 계산기'!$C$22*U$30)/'점수 계산기'!$C$21,0)</f>
        <v>80</v>
      </c>
      <c r="V31" s="113">
        <f>ROUNDUP(('국어 백분위 표'!$N6-0.5-'점수 계산기'!$C$24-'점수 계산기'!$C$22*V$30)/'점수 계산기'!$C$21,0)</f>
        <v>82</v>
      </c>
      <c r="W31" s="7"/>
    </row>
    <row r="32" spans="1:23" ht="21" customHeight="1" x14ac:dyDescent="0.45">
      <c r="A32" s="7"/>
      <c r="B32" s="7"/>
      <c r="C32" s="193" t="s">
        <v>79</v>
      </c>
      <c r="D32" s="204">
        <f t="shared" ref="D32:D38" si="5">IF(OR(P32&gt;76, AND(P32&lt;0, OR(D31&lt;=D$30, D31="-"))), "-", IF(P32&lt;0, D$30,IF(OR(P32=1, P32=75), P32+P$30+1, P32+P$30)))</f>
        <v>76</v>
      </c>
      <c r="E32" s="195">
        <f t="shared" si="4"/>
        <v>76</v>
      </c>
      <c r="F32" s="195">
        <f t="shared" si="4"/>
        <v>75</v>
      </c>
      <c r="G32" s="195">
        <f t="shared" si="4"/>
        <v>75</v>
      </c>
      <c r="H32" s="195">
        <f t="shared" si="4"/>
        <v>75</v>
      </c>
      <c r="I32" s="195">
        <f t="shared" si="4"/>
        <v>74</v>
      </c>
      <c r="J32" s="196">
        <f t="shared" si="4"/>
        <v>74</v>
      </c>
      <c r="K32" s="208"/>
      <c r="L32" s="7"/>
      <c r="M32" s="7"/>
      <c r="N32" s="7"/>
      <c r="O32" s="92" t="s">
        <v>5</v>
      </c>
      <c r="P32" s="111">
        <f>ROUNDUP(('국어 백분위 표'!$N7-0.5-'점수 계산기'!$C$24-'점수 계산기'!$C$22*P$30)/'점수 계산기'!$C$21,0)</f>
        <v>69</v>
      </c>
      <c r="Q32" s="107">
        <f>ROUNDUP(('국어 백분위 표'!$N7-0.5-'점수 계산기'!$C$24-'점수 계산기'!$C$22*Q$30)/'점수 계산기'!$C$21,0)</f>
        <v>70</v>
      </c>
      <c r="R32" s="107">
        <f>ROUNDUP(('국어 백분위 표'!$N7-0.5-'점수 계산기'!$C$24-'점수 계산기'!$C$22*R$30)/'점수 계산기'!$C$21,0)</f>
        <v>70</v>
      </c>
      <c r="S32" s="107">
        <f>ROUNDUP(('국어 백분위 표'!$N7-0.5-'점수 계산기'!$C$24-'점수 계산기'!$C$22*S$30)/'점수 계산기'!$C$21,0)</f>
        <v>71</v>
      </c>
      <c r="T32" s="107">
        <f>ROUNDUP(('국어 백분위 표'!$N7-0.5-'점수 계산기'!$C$24-'점수 계산기'!$C$22*T$30)/'점수 계산기'!$C$21,0)</f>
        <v>72</v>
      </c>
      <c r="U32" s="107">
        <f>ROUNDUP(('국어 백분위 표'!$N7-0.5-'점수 계산기'!$C$24-'점수 계산기'!$C$22*U$30)/'점수 계산기'!$C$21,0)</f>
        <v>72</v>
      </c>
      <c r="V32" s="109">
        <f>ROUNDUP(('국어 백분위 표'!$N7-0.5-'점수 계산기'!$C$24-'점수 계산기'!$C$22*V$30)/'점수 계산기'!$C$21,0)</f>
        <v>74</v>
      </c>
      <c r="W32" s="7"/>
    </row>
    <row r="33" spans="1:23" ht="21" customHeight="1" x14ac:dyDescent="0.45">
      <c r="A33" s="7"/>
      <c r="B33" s="7"/>
      <c r="C33" s="193" t="s">
        <v>80</v>
      </c>
      <c r="D33" s="204">
        <f t="shared" si="5"/>
        <v>68</v>
      </c>
      <c r="E33" s="195">
        <f t="shared" si="4"/>
        <v>68</v>
      </c>
      <c r="F33" s="195">
        <f t="shared" si="4"/>
        <v>68</v>
      </c>
      <c r="G33" s="195">
        <f t="shared" si="4"/>
        <v>67</v>
      </c>
      <c r="H33" s="195">
        <f t="shared" si="4"/>
        <v>67</v>
      </c>
      <c r="I33" s="195">
        <f t="shared" si="4"/>
        <v>67</v>
      </c>
      <c r="J33" s="196">
        <f t="shared" si="4"/>
        <v>66</v>
      </c>
      <c r="K33" s="208"/>
      <c r="L33" s="7"/>
      <c r="M33" s="7"/>
      <c r="N33" s="7"/>
      <c r="O33" s="92" t="s">
        <v>6</v>
      </c>
      <c r="P33" s="111">
        <f>ROUNDUP(('국어 백분위 표'!$N8-0.5-'점수 계산기'!$C$24-'점수 계산기'!$C$22*P$30)/'점수 계산기'!$C$21,0)</f>
        <v>61</v>
      </c>
      <c r="Q33" s="107">
        <f>ROUNDUP(('국어 백분위 표'!$N8-0.5-'점수 계산기'!$C$24-'점수 계산기'!$C$22*Q$30)/'점수 계산기'!$C$21,0)</f>
        <v>62</v>
      </c>
      <c r="R33" s="107">
        <f>ROUNDUP(('국어 백분위 표'!$N8-0.5-'점수 계산기'!$C$24-'점수 계산기'!$C$22*R$30)/'점수 계산기'!$C$21,0)</f>
        <v>63</v>
      </c>
      <c r="S33" s="107">
        <f>ROUNDUP(('국어 백분위 표'!$N8-0.5-'점수 계산기'!$C$24-'점수 계산기'!$C$22*S$30)/'점수 계산기'!$C$21,0)</f>
        <v>63</v>
      </c>
      <c r="T33" s="107">
        <f>ROUNDUP(('국어 백분위 표'!$N8-0.5-'점수 계산기'!$C$24-'점수 계산기'!$C$22*T$30)/'점수 계산기'!$C$21,0)</f>
        <v>64</v>
      </c>
      <c r="U33" s="107">
        <f>ROUNDUP(('국어 백분위 표'!$N8-0.5-'점수 계산기'!$C$24-'점수 계산기'!$C$22*U$30)/'점수 계산기'!$C$21,0)</f>
        <v>65</v>
      </c>
      <c r="V33" s="109">
        <f>ROUNDUP(('국어 백분위 표'!$N8-0.5-'점수 계산기'!$C$24-'점수 계산기'!$C$22*V$30)/'점수 계산기'!$C$21,0)</f>
        <v>66</v>
      </c>
      <c r="W33" s="7"/>
    </row>
    <row r="34" spans="1:23" ht="21" customHeight="1" x14ac:dyDescent="0.45">
      <c r="A34" s="7"/>
      <c r="B34" s="7"/>
      <c r="C34" s="193" t="s">
        <v>81</v>
      </c>
      <c r="D34" s="204">
        <f t="shared" si="5"/>
        <v>58</v>
      </c>
      <c r="E34" s="195">
        <f t="shared" si="4"/>
        <v>58</v>
      </c>
      <c r="F34" s="195">
        <f t="shared" si="4"/>
        <v>58</v>
      </c>
      <c r="G34" s="195">
        <f t="shared" si="4"/>
        <v>58</v>
      </c>
      <c r="H34" s="195">
        <f t="shared" si="4"/>
        <v>57</v>
      </c>
      <c r="I34" s="195">
        <f t="shared" si="4"/>
        <v>57</v>
      </c>
      <c r="J34" s="196">
        <f t="shared" si="4"/>
        <v>57</v>
      </c>
      <c r="K34" s="208"/>
      <c r="L34" s="7"/>
      <c r="M34" s="7"/>
      <c r="N34" s="7"/>
      <c r="O34" s="92" t="s">
        <v>7</v>
      </c>
      <c r="P34" s="111">
        <f>ROUNDUP(('국어 백분위 표'!$N9-0.5-'점수 계산기'!$C$24-'점수 계산기'!$C$22*P$30)/'점수 계산기'!$C$21,0)</f>
        <v>51</v>
      </c>
      <c r="Q34" s="107">
        <f>ROUNDUP(('국어 백분위 표'!$N9-0.5-'점수 계산기'!$C$24-'점수 계산기'!$C$22*Q$30)/'점수 계산기'!$C$21,0)</f>
        <v>52</v>
      </c>
      <c r="R34" s="107">
        <f>ROUNDUP(('국어 백분위 표'!$N9-0.5-'점수 계산기'!$C$24-'점수 계산기'!$C$22*R$30)/'점수 계산기'!$C$21,0)</f>
        <v>53</v>
      </c>
      <c r="S34" s="107">
        <f>ROUNDUP(('국어 백분위 표'!$N9-0.5-'점수 계산기'!$C$24-'점수 계산기'!$C$22*S$30)/'점수 계산기'!$C$21,0)</f>
        <v>54</v>
      </c>
      <c r="T34" s="107">
        <f>ROUNDUP(('국어 백분위 표'!$N9-0.5-'점수 계산기'!$C$24-'점수 계산기'!$C$22*T$30)/'점수 계산기'!$C$21,0)</f>
        <v>54</v>
      </c>
      <c r="U34" s="107">
        <f>ROUNDUP(('국어 백분위 표'!$N9-0.5-'점수 계산기'!$C$24-'점수 계산기'!$C$22*U$30)/'점수 계산기'!$C$21,0)</f>
        <v>55</v>
      </c>
      <c r="V34" s="109">
        <f>ROUNDUP(('국어 백분위 표'!$N9-0.5-'점수 계산기'!$C$24-'점수 계산기'!$C$22*V$30)/'점수 계산기'!$C$21,0)</f>
        <v>57</v>
      </c>
      <c r="W34" s="7"/>
    </row>
    <row r="35" spans="1:23" ht="21" customHeight="1" x14ac:dyDescent="0.45">
      <c r="A35" s="7"/>
      <c r="B35" s="7"/>
      <c r="C35" s="193" t="s">
        <v>82</v>
      </c>
      <c r="D35" s="204">
        <f t="shared" si="5"/>
        <v>47</v>
      </c>
      <c r="E35" s="195">
        <f t="shared" si="4"/>
        <v>47</v>
      </c>
      <c r="F35" s="195">
        <f t="shared" si="4"/>
        <v>46</v>
      </c>
      <c r="G35" s="195">
        <f t="shared" si="4"/>
        <v>46</v>
      </c>
      <c r="H35" s="195">
        <f t="shared" si="4"/>
        <v>46</v>
      </c>
      <c r="I35" s="195">
        <f t="shared" si="4"/>
        <v>46</v>
      </c>
      <c r="J35" s="196">
        <f t="shared" si="4"/>
        <v>45</v>
      </c>
      <c r="K35" s="208"/>
      <c r="L35" s="7"/>
      <c r="M35" s="7"/>
      <c r="N35" s="7"/>
      <c r="O35" s="92" t="s">
        <v>8</v>
      </c>
      <c r="P35" s="111">
        <f>ROUNDUP(('국어 백분위 표'!$N10-0.5-'점수 계산기'!$C$24-'점수 계산기'!$C$22*P$30)/'점수 계산기'!$C$21,0)</f>
        <v>40</v>
      </c>
      <c r="Q35" s="107">
        <f>ROUNDUP(('국어 백분위 표'!$N10-0.5-'점수 계산기'!$C$24-'점수 계산기'!$C$22*Q$30)/'점수 계산기'!$C$21,0)</f>
        <v>41</v>
      </c>
      <c r="R35" s="107">
        <f>ROUNDUP(('국어 백분위 표'!$N10-0.5-'점수 계산기'!$C$24-'점수 계산기'!$C$22*R$30)/'점수 계산기'!$C$21,0)</f>
        <v>41</v>
      </c>
      <c r="S35" s="107">
        <f>ROUNDUP(('국어 백분위 표'!$N10-0.5-'점수 계산기'!$C$24-'점수 계산기'!$C$22*S$30)/'점수 계산기'!$C$21,0)</f>
        <v>42</v>
      </c>
      <c r="T35" s="107">
        <f>ROUNDUP(('국어 백분위 표'!$N10-0.5-'점수 계산기'!$C$24-'점수 계산기'!$C$22*T$30)/'점수 계산기'!$C$21,0)</f>
        <v>43</v>
      </c>
      <c r="U35" s="107">
        <f>ROUNDUP(('국어 백분위 표'!$N10-0.5-'점수 계산기'!$C$24-'점수 계산기'!$C$22*U$30)/'점수 계산기'!$C$21,0)</f>
        <v>44</v>
      </c>
      <c r="V35" s="109">
        <f>ROUNDUP(('국어 백분위 표'!$N10-0.5-'점수 계산기'!$C$24-'점수 계산기'!$C$22*V$30)/'점수 계산기'!$C$21,0)</f>
        <v>45</v>
      </c>
      <c r="W35" s="7"/>
    </row>
    <row r="36" spans="1:23" ht="21" customHeight="1" x14ac:dyDescent="0.45">
      <c r="A36" s="7"/>
      <c r="B36" s="7"/>
      <c r="C36" s="193" t="s">
        <v>83</v>
      </c>
      <c r="D36" s="204">
        <f t="shared" si="5"/>
        <v>35</v>
      </c>
      <c r="E36" s="195">
        <f t="shared" si="4"/>
        <v>35</v>
      </c>
      <c r="F36" s="195">
        <f t="shared" si="4"/>
        <v>35</v>
      </c>
      <c r="G36" s="195">
        <f t="shared" si="4"/>
        <v>35</v>
      </c>
      <c r="H36" s="195">
        <f t="shared" si="4"/>
        <v>34</v>
      </c>
      <c r="I36" s="195">
        <f t="shared" si="4"/>
        <v>34</v>
      </c>
      <c r="J36" s="196">
        <f t="shared" si="4"/>
        <v>33</v>
      </c>
      <c r="K36" s="208"/>
      <c r="L36" s="7"/>
      <c r="M36" s="7"/>
      <c r="N36" s="7"/>
      <c r="O36" s="92" t="s">
        <v>9</v>
      </c>
      <c r="P36" s="111">
        <f>ROUNDUP(('국어 백분위 표'!$N11-0.5-'점수 계산기'!$C$24-'점수 계산기'!$C$22*P$30)/'점수 계산기'!$C$21,0)</f>
        <v>28</v>
      </c>
      <c r="Q36" s="107">
        <f>ROUNDUP(('국어 백분위 표'!$N11-0.5-'점수 계산기'!$C$24-'점수 계산기'!$C$22*Q$30)/'점수 계산기'!$C$21,0)</f>
        <v>29</v>
      </c>
      <c r="R36" s="107">
        <f>ROUNDUP(('국어 백분위 표'!$N11-0.5-'점수 계산기'!$C$24-'점수 계산기'!$C$22*R$30)/'점수 계산기'!$C$21,0)</f>
        <v>30</v>
      </c>
      <c r="S36" s="107">
        <f>ROUNDUP(('국어 백분위 표'!$N11-0.5-'점수 계산기'!$C$24-'점수 계산기'!$C$22*S$30)/'점수 계산기'!$C$21,0)</f>
        <v>31</v>
      </c>
      <c r="T36" s="107">
        <f>ROUNDUP(('국어 백분위 표'!$N11-0.5-'점수 계산기'!$C$24-'점수 계산기'!$C$22*T$30)/'점수 계산기'!$C$21,0)</f>
        <v>31</v>
      </c>
      <c r="U36" s="107">
        <f>ROUNDUP(('국어 백분위 표'!$N11-0.5-'점수 계산기'!$C$24-'점수 계산기'!$C$22*U$30)/'점수 계산기'!$C$21,0)</f>
        <v>32</v>
      </c>
      <c r="V36" s="109">
        <f>ROUNDUP(('국어 백분위 표'!$N11-0.5-'점수 계산기'!$C$24-'점수 계산기'!$C$22*V$30)/'점수 계산기'!$C$21,0)</f>
        <v>33</v>
      </c>
      <c r="W36" s="7"/>
    </row>
    <row r="37" spans="1:23" ht="21" customHeight="1" x14ac:dyDescent="0.45">
      <c r="A37" s="7"/>
      <c r="B37" s="7"/>
      <c r="C37" s="193" t="s">
        <v>84</v>
      </c>
      <c r="D37" s="204">
        <f t="shared" si="5"/>
        <v>25</v>
      </c>
      <c r="E37" s="195">
        <f t="shared" si="4"/>
        <v>24</v>
      </c>
      <c r="F37" s="195">
        <f t="shared" si="4"/>
        <v>24</v>
      </c>
      <c r="G37" s="195">
        <f t="shared" si="4"/>
        <v>24</v>
      </c>
      <c r="H37" s="195">
        <f t="shared" si="4"/>
        <v>24</v>
      </c>
      <c r="I37" s="195">
        <f t="shared" si="4"/>
        <v>23</v>
      </c>
      <c r="J37" s="196">
        <f t="shared" si="4"/>
        <v>23</v>
      </c>
      <c r="K37" s="208"/>
      <c r="L37" s="7"/>
      <c r="M37" s="7"/>
      <c r="N37" s="7"/>
      <c r="O37" s="92" t="s">
        <v>10</v>
      </c>
      <c r="P37" s="111">
        <f>ROUNDUP(('국어 백분위 표'!$N12-0.5-'점수 계산기'!$C$24-'점수 계산기'!$C$22*P$30)/'점수 계산기'!$C$21,0)</f>
        <v>18</v>
      </c>
      <c r="Q37" s="107">
        <f>ROUNDUP(('국어 백분위 표'!$N12-0.5-'점수 계산기'!$C$24-'점수 계산기'!$C$22*Q$30)/'점수 계산기'!$C$21,0)</f>
        <v>18</v>
      </c>
      <c r="R37" s="107">
        <f>ROUNDUP(('국어 백분위 표'!$N12-0.5-'점수 계산기'!$C$24-'점수 계산기'!$C$22*R$30)/'점수 계산기'!$C$21,0)</f>
        <v>19</v>
      </c>
      <c r="S37" s="107">
        <f>ROUNDUP(('국어 백분위 표'!$N12-0.5-'점수 계산기'!$C$24-'점수 계산기'!$C$22*S$30)/'점수 계산기'!$C$21,0)</f>
        <v>20</v>
      </c>
      <c r="T37" s="107">
        <f>ROUNDUP(('국어 백분위 표'!$N12-0.5-'점수 계산기'!$C$24-'점수 계산기'!$C$22*T$30)/'점수 계산기'!$C$21,0)</f>
        <v>21</v>
      </c>
      <c r="U37" s="107">
        <f>ROUNDUP(('국어 백분위 표'!$N12-0.5-'점수 계산기'!$C$24-'점수 계산기'!$C$22*U$30)/'점수 계산기'!$C$21,0)</f>
        <v>21</v>
      </c>
      <c r="V37" s="109">
        <f>ROUNDUP(('국어 백분위 표'!$N12-0.5-'점수 계산기'!$C$24-'점수 계산기'!$C$22*V$30)/'점수 계산기'!$C$21,0)</f>
        <v>23</v>
      </c>
      <c r="W37" s="7"/>
    </row>
    <row r="38" spans="1:23" ht="21" customHeight="1" thickBot="1" x14ac:dyDescent="0.5">
      <c r="A38" s="7"/>
      <c r="B38" s="7"/>
      <c r="C38" s="197" t="s">
        <v>85</v>
      </c>
      <c r="D38" s="206">
        <f t="shared" si="5"/>
        <v>19</v>
      </c>
      <c r="E38" s="199">
        <f t="shared" si="4"/>
        <v>19</v>
      </c>
      <c r="F38" s="199">
        <f t="shared" si="4"/>
        <v>18</v>
      </c>
      <c r="G38" s="199">
        <f t="shared" si="4"/>
        <v>18</v>
      </c>
      <c r="H38" s="199">
        <f t="shared" si="4"/>
        <v>18</v>
      </c>
      <c r="I38" s="199">
        <f t="shared" si="4"/>
        <v>18</v>
      </c>
      <c r="J38" s="200">
        <f t="shared" si="4"/>
        <v>17</v>
      </c>
      <c r="K38" s="208"/>
      <c r="L38" s="7"/>
      <c r="M38" s="7"/>
      <c r="N38" s="7"/>
      <c r="O38" s="93" t="s">
        <v>11</v>
      </c>
      <c r="P38" s="112">
        <f>ROUNDUP(('국어 백분위 표'!$N13-0.5-'점수 계산기'!$C$24-'점수 계산기'!$C$22*P$30)/'점수 계산기'!$C$21,0)</f>
        <v>12</v>
      </c>
      <c r="Q38" s="97">
        <f>ROUNDUP(('국어 백분위 표'!$N13-0.5-'점수 계산기'!$C$24-'점수 계산기'!$C$22*Q$30)/'점수 계산기'!$C$21,0)</f>
        <v>13</v>
      </c>
      <c r="R38" s="97">
        <f>ROUNDUP(('국어 백분위 표'!$N13-0.5-'점수 계산기'!$C$24-'점수 계산기'!$C$22*R$30)/'점수 계산기'!$C$21,0)</f>
        <v>13</v>
      </c>
      <c r="S38" s="97">
        <f>ROUNDUP(('국어 백분위 표'!$N13-0.5-'점수 계산기'!$C$24-'점수 계산기'!$C$22*S$30)/'점수 계산기'!$C$21,0)</f>
        <v>14</v>
      </c>
      <c r="T38" s="97">
        <f>ROUNDUP(('국어 백분위 표'!$N13-0.5-'점수 계산기'!$C$24-'점수 계산기'!$C$22*T$30)/'점수 계산기'!$C$21,0)</f>
        <v>15</v>
      </c>
      <c r="U38" s="97">
        <f>ROUNDUP(('국어 백분위 표'!$N13-0.5-'점수 계산기'!$C$24-'점수 계산기'!$C$22*U$30)/'점수 계산기'!$C$21,0)</f>
        <v>16</v>
      </c>
      <c r="V38" s="98">
        <f>ROUNDUP(('국어 백분위 표'!$N13-0.5-'점수 계산기'!$C$24-'점수 계산기'!$C$22*V$30)/'점수 계산기'!$C$21,0)</f>
        <v>17</v>
      </c>
      <c r="W38" s="7"/>
    </row>
    <row r="39" spans="1:23" x14ac:dyDescent="0.45">
      <c r="A39" s="7"/>
      <c r="B39" s="7"/>
      <c r="C39" s="184"/>
      <c r="D39" s="184"/>
      <c r="E39" s="184"/>
      <c r="F39" s="184"/>
      <c r="G39" s="184"/>
      <c r="H39" s="184"/>
      <c r="I39" s="184"/>
      <c r="J39" s="184"/>
      <c r="K39" s="184"/>
      <c r="L39" s="5"/>
      <c r="M39" s="5"/>
      <c r="N39" s="5"/>
      <c r="O39" s="80"/>
      <c r="P39" s="80"/>
      <c r="Q39" s="80"/>
      <c r="R39" s="80"/>
      <c r="S39" s="80"/>
      <c r="T39" s="5"/>
      <c r="U39" s="5"/>
      <c r="V39" s="5"/>
      <c r="W39" s="5"/>
    </row>
    <row r="40" spans="1:23" x14ac:dyDescent="0.45">
      <c r="A40" s="7"/>
      <c r="B40" s="7"/>
      <c r="C40" s="80"/>
      <c r="D40" s="80"/>
      <c r="E40" s="80"/>
      <c r="F40" s="80"/>
      <c r="G40" s="80"/>
      <c r="H40" s="5"/>
      <c r="I40" s="5"/>
      <c r="J40" s="5"/>
      <c r="K40" s="5"/>
      <c r="L40" s="5"/>
      <c r="M40" s="5"/>
      <c r="N40" s="5"/>
    </row>
    <row r="41" spans="1:23" x14ac:dyDescent="0.45">
      <c r="A41" s="7"/>
      <c r="B41" s="7"/>
      <c r="C41" s="80"/>
      <c r="D41" s="80"/>
      <c r="E41" s="80"/>
      <c r="F41" s="80"/>
      <c r="G41" s="80"/>
      <c r="H41" s="5"/>
      <c r="I41" s="5"/>
      <c r="J41" s="5"/>
      <c r="K41" s="5"/>
      <c r="L41" s="5"/>
      <c r="M41" s="5"/>
      <c r="N41" s="5"/>
    </row>
    <row r="42" spans="1:23" x14ac:dyDescent="0.45">
      <c r="A42" s="7"/>
      <c r="B42" s="7"/>
      <c r="C42" s="80"/>
      <c r="D42" s="80"/>
      <c r="E42" s="80"/>
      <c r="F42" s="80"/>
      <c r="G42" s="80"/>
      <c r="H42" s="5"/>
      <c r="I42" s="5"/>
      <c r="J42" s="5"/>
      <c r="K42" s="5"/>
      <c r="L42" s="5"/>
      <c r="M42" s="5"/>
      <c r="N42" s="5"/>
    </row>
    <row r="43" spans="1:23" x14ac:dyDescent="0.45">
      <c r="A43" s="7"/>
      <c r="B43" s="7"/>
      <c r="C43" s="80"/>
      <c r="D43" s="80"/>
      <c r="E43" s="80"/>
      <c r="F43" s="80"/>
      <c r="G43" s="80"/>
      <c r="H43" s="5"/>
      <c r="I43" s="5"/>
      <c r="J43" s="5"/>
      <c r="K43" s="5"/>
      <c r="L43" s="5"/>
      <c r="M43" s="5"/>
      <c r="N43" s="5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22E5-BAFE-4AB4-A80C-FEB9AB86C27F}">
  <sheetPr>
    <tabColor rgb="FFFFFF00"/>
    <pageSetUpPr fitToPage="1"/>
  </sheetPr>
  <dimension ref="A1:W48"/>
  <sheetViews>
    <sheetView topLeftCell="B1" zoomScale="85" zoomScaleNormal="85" workbookViewId="0">
      <selection activeCell="C25" sqref="B3:K38"/>
    </sheetView>
  </sheetViews>
  <sheetFormatPr defaultRowHeight="17" x14ac:dyDescent="0.45"/>
  <cols>
    <col min="3" max="3" width="11.4140625" style="79" customWidth="1"/>
    <col min="4" max="7" width="10.58203125" style="79" customWidth="1"/>
    <col min="8" max="14" width="10.58203125" style="10" customWidth="1"/>
    <col min="15" max="15" width="10.58203125" style="10" hidden="1" customWidth="1"/>
    <col min="16" max="17" width="10.58203125" hidden="1" customWidth="1"/>
    <col min="18" max="23" width="0" hidden="1" customWidth="1"/>
  </cols>
  <sheetData>
    <row r="1" spans="1:23" x14ac:dyDescent="0.45">
      <c r="A1" s="7"/>
      <c r="B1" s="7"/>
      <c r="C1" s="80"/>
      <c r="D1" s="80"/>
      <c r="E1" s="80"/>
      <c r="F1" s="80"/>
      <c r="G1" s="80"/>
      <c r="H1" s="5"/>
      <c r="I1" s="5"/>
      <c r="J1" s="5"/>
      <c r="K1" s="5"/>
      <c r="L1" s="5"/>
      <c r="M1" s="5"/>
      <c r="N1" s="5"/>
    </row>
    <row r="2" spans="1:23" x14ac:dyDescent="0.45">
      <c r="A2" s="7"/>
      <c r="B2" s="7"/>
      <c r="C2" s="80"/>
      <c r="D2" s="80"/>
      <c r="E2" s="80"/>
      <c r="F2" s="80"/>
      <c r="G2" s="80"/>
      <c r="H2" s="5"/>
      <c r="I2" s="5"/>
      <c r="J2" s="5"/>
      <c r="K2" s="5"/>
      <c r="L2" s="5"/>
      <c r="M2" s="5"/>
      <c r="N2" s="5"/>
      <c r="O2" s="5"/>
      <c r="P2" s="7"/>
      <c r="Q2" s="7"/>
      <c r="R2" s="7"/>
    </row>
    <row r="3" spans="1:23" ht="17.5" thickBot="1" x14ac:dyDescent="0.5">
      <c r="A3" s="7"/>
      <c r="B3" s="7"/>
      <c r="C3" s="80"/>
      <c r="D3" s="80"/>
      <c r="E3" s="80"/>
      <c r="F3" s="80"/>
      <c r="G3" s="80"/>
      <c r="H3" s="5"/>
      <c r="I3" s="5"/>
      <c r="J3" s="5"/>
      <c r="K3" s="5"/>
      <c r="L3" s="5"/>
      <c r="M3" s="5"/>
      <c r="N3" s="5"/>
      <c r="O3" s="5"/>
      <c r="P3" s="7"/>
      <c r="Q3" s="7"/>
      <c r="R3" s="7"/>
    </row>
    <row r="4" spans="1:23" ht="21" customHeight="1" x14ac:dyDescent="0.45">
      <c r="A4" s="7"/>
      <c r="B4" s="7"/>
      <c r="C4" s="212" t="s">
        <v>121</v>
      </c>
      <c r="D4" s="448" t="s">
        <v>105</v>
      </c>
      <c r="E4" s="448"/>
      <c r="F4" s="448"/>
      <c r="G4" s="449"/>
      <c r="H4" s="184"/>
      <c r="I4" s="184"/>
      <c r="J4" s="184"/>
      <c r="K4" s="184"/>
      <c r="L4" s="7"/>
      <c r="M4" s="7"/>
      <c r="N4" s="7"/>
      <c r="O4"/>
    </row>
    <row r="5" spans="1:23" ht="21" customHeight="1" thickBot="1" x14ac:dyDescent="0.5">
      <c r="A5" s="7"/>
      <c r="B5" s="7"/>
      <c r="C5" s="215" t="s">
        <v>106</v>
      </c>
      <c r="D5" s="450" t="s">
        <v>122</v>
      </c>
      <c r="E5" s="451"/>
      <c r="F5" s="451"/>
      <c r="G5" s="452"/>
      <c r="H5" s="184"/>
      <c r="I5" s="184"/>
      <c r="J5" s="184"/>
      <c r="K5" s="184"/>
      <c r="L5" s="7"/>
      <c r="M5" s="7"/>
      <c r="N5" s="7"/>
      <c r="O5"/>
    </row>
    <row r="6" spans="1:23" x14ac:dyDescent="0.45">
      <c r="A6" s="7"/>
      <c r="B6" s="7"/>
      <c r="C6" s="184"/>
      <c r="D6" s="184"/>
      <c r="E6" s="184"/>
      <c r="F6" s="184"/>
      <c r="G6" s="184"/>
      <c r="H6" s="184"/>
      <c r="I6" s="184"/>
      <c r="J6" s="184"/>
      <c r="K6" s="184"/>
      <c r="L6" s="5"/>
      <c r="M6" s="5"/>
      <c r="N6" s="5"/>
      <c r="O6" s="5"/>
      <c r="P6" s="7"/>
      <c r="Q6" s="7"/>
      <c r="R6" s="7"/>
    </row>
    <row r="7" spans="1:23" ht="17.5" thickBot="1" x14ac:dyDescent="0.5">
      <c r="A7" s="7"/>
      <c r="B7" s="7"/>
      <c r="C7" s="184"/>
      <c r="D7" s="184"/>
      <c r="E7" s="184"/>
      <c r="F7" s="184"/>
      <c r="G7" s="184"/>
      <c r="H7" s="184"/>
      <c r="I7" s="184"/>
      <c r="J7" s="184"/>
      <c r="K7" s="184"/>
      <c r="L7" s="5"/>
      <c r="M7" s="5"/>
      <c r="N7" s="5"/>
      <c r="O7" s="5"/>
      <c r="P7" s="7"/>
      <c r="Q7" s="7"/>
      <c r="R7" s="7"/>
    </row>
    <row r="8" spans="1:23" ht="21" customHeight="1" thickBot="1" x14ac:dyDescent="0.5">
      <c r="A8" s="7"/>
      <c r="B8" s="7"/>
      <c r="C8" s="185" t="s">
        <v>77</v>
      </c>
      <c r="D8" s="186">
        <v>24</v>
      </c>
      <c r="E8" s="187">
        <v>22</v>
      </c>
      <c r="F8" s="187">
        <v>21</v>
      </c>
      <c r="G8" s="187">
        <v>20</v>
      </c>
      <c r="H8" s="187">
        <v>19</v>
      </c>
      <c r="I8" s="187">
        <v>18</v>
      </c>
      <c r="J8" s="187">
        <v>17</v>
      </c>
      <c r="K8" s="188">
        <v>16</v>
      </c>
      <c r="L8" s="5"/>
      <c r="M8" s="5"/>
      <c r="N8" s="7"/>
      <c r="O8" s="94" t="s">
        <v>31</v>
      </c>
      <c r="P8" s="89">
        <v>24</v>
      </c>
      <c r="Q8" s="87">
        <v>22</v>
      </c>
      <c r="R8" s="87">
        <v>21</v>
      </c>
      <c r="S8" s="87">
        <v>20</v>
      </c>
      <c r="T8" s="87">
        <v>19</v>
      </c>
      <c r="U8" s="87">
        <v>18</v>
      </c>
      <c r="V8" s="87">
        <v>17</v>
      </c>
      <c r="W8" s="88">
        <v>16</v>
      </c>
    </row>
    <row r="9" spans="1:23" ht="21" customHeight="1" x14ac:dyDescent="0.45">
      <c r="A9" s="7"/>
      <c r="B9" s="7"/>
      <c r="C9" s="189" t="s">
        <v>78</v>
      </c>
      <c r="D9" s="202">
        <f>IF(OR(P9&gt;76, AND(P9&lt;0, OR(D8&lt;=D$8, D8="-"))), "-", IF(P9&lt;0, D$8,IF(OR(P9=1, P9=75), P9+P$8+1, P9+P$8)))</f>
        <v>84</v>
      </c>
      <c r="E9" s="191">
        <f t="shared" ref="E9:K16" si="0">IF(OR(Q9&gt;76, AND(Q9&lt;0, OR(E8&lt;=E$8, E8="-"))), "-", IF(Q9&lt;0, E$8,IF(OR(Q9=1, Q9=75), Q9+Q$8+1, Q9+Q$8)))</f>
        <v>84</v>
      </c>
      <c r="F9" s="191">
        <f t="shared" si="0"/>
        <v>84</v>
      </c>
      <c r="G9" s="191">
        <f t="shared" si="0"/>
        <v>84</v>
      </c>
      <c r="H9" s="191">
        <f t="shared" si="0"/>
        <v>83</v>
      </c>
      <c r="I9" s="191">
        <f t="shared" si="0"/>
        <v>83</v>
      </c>
      <c r="J9" s="191">
        <f t="shared" si="0"/>
        <v>83</v>
      </c>
      <c r="K9" s="192">
        <f t="shared" si="0"/>
        <v>83</v>
      </c>
      <c r="L9" s="5"/>
      <c r="M9" s="5"/>
      <c r="N9" s="7"/>
      <c r="O9" s="114" t="s">
        <v>4</v>
      </c>
      <c r="P9" s="3">
        <f>ROUNDUP(('국어 백분위 표'!$N6-0.5-'점수 계산기'!$C$25-'점수 계산기'!$C$23*P$8)/'점수 계산기'!$C$21,0)</f>
        <v>60</v>
      </c>
      <c r="Q9" s="3">
        <f>ROUNDUP(('국어 백분위 표'!$N6-0.5-'점수 계산기'!$C$25-'점수 계산기'!$C$23*Q$8)/'점수 계산기'!$C$21,0)</f>
        <v>62</v>
      </c>
      <c r="R9" s="3">
        <f>ROUNDUP(('국어 백분위 표'!$N6-0.5-'점수 계산기'!$C$25-'점수 계산기'!$C$23*R$8)/'점수 계산기'!$C$21,0)</f>
        <v>63</v>
      </c>
      <c r="S9" s="3">
        <f>ROUNDUP(('국어 백분위 표'!$N6-0.5-'점수 계산기'!$C$25-'점수 계산기'!$C$23*S$8)/'점수 계산기'!$C$21,0)</f>
        <v>64</v>
      </c>
      <c r="T9" s="3">
        <f>ROUNDUP(('국어 백분위 표'!$N6-0.5-'점수 계산기'!$C$25-'점수 계산기'!$C$23*T$8)/'점수 계산기'!$C$21,0)</f>
        <v>64</v>
      </c>
      <c r="U9" s="3">
        <f>ROUNDUP(('국어 백분위 표'!$N6-0.5-'점수 계산기'!$C$25-'점수 계산기'!$C$23*U$8)/'점수 계산기'!$C$21,0)</f>
        <v>65</v>
      </c>
      <c r="V9" s="3">
        <f>ROUNDUP(('국어 백분위 표'!$N6-0.5-'점수 계산기'!$C$25-'점수 계산기'!$C$23*V$8)/'점수 계산기'!$C$21,0)</f>
        <v>66</v>
      </c>
      <c r="W9" s="113">
        <f>ROUNDUP(('국어 백분위 표'!$N6-0.5-'점수 계산기'!$C$25-'점수 계산기'!$C$23*W$8)/'점수 계산기'!$C$21,0)</f>
        <v>67</v>
      </c>
    </row>
    <row r="10" spans="1:23" ht="21" customHeight="1" x14ac:dyDescent="0.45">
      <c r="A10" s="7"/>
      <c r="B10" s="7"/>
      <c r="C10" s="193" t="s">
        <v>79</v>
      </c>
      <c r="D10" s="194">
        <f t="shared" ref="D10:D16" si="1">IF(OR(P10&gt;76, AND(P10&lt;0, OR(D9&lt;=D$8, D9="-"))), "-", IF(P10&lt;0, D$8,IF(OR(P10=1, P10=75), P10+P$8+1, P10+P$8)))</f>
        <v>77</v>
      </c>
      <c r="E10" s="195">
        <f t="shared" si="0"/>
        <v>76</v>
      </c>
      <c r="F10" s="195">
        <f t="shared" si="0"/>
        <v>76</v>
      </c>
      <c r="G10" s="195">
        <f t="shared" si="0"/>
        <v>76</v>
      </c>
      <c r="H10" s="195">
        <f t="shared" si="0"/>
        <v>76</v>
      </c>
      <c r="I10" s="195">
        <f t="shared" si="0"/>
        <v>76</v>
      </c>
      <c r="J10" s="195">
        <f t="shared" si="0"/>
        <v>75</v>
      </c>
      <c r="K10" s="196">
        <f t="shared" si="0"/>
        <v>75</v>
      </c>
      <c r="L10" s="5"/>
      <c r="M10" s="5"/>
      <c r="N10" s="7"/>
      <c r="O10" s="92" t="s">
        <v>5</v>
      </c>
      <c r="P10" s="111">
        <f>ROUNDUP(('국어 백분위 표'!$N7-0.5-'점수 계산기'!$C$25-'점수 계산기'!$C$23*P$8)/'점수 계산기'!$C$21,0)</f>
        <v>53</v>
      </c>
      <c r="Q10" s="107">
        <f>ROUNDUP(('국어 백분위 표'!$N7-0.5-'점수 계산기'!$C$25-'점수 계산기'!$C$23*Q$8)/'점수 계산기'!$C$21,0)</f>
        <v>54</v>
      </c>
      <c r="R10" s="107">
        <f>ROUNDUP(('국어 백분위 표'!$N7-0.5-'점수 계산기'!$C$25-'점수 계산기'!$C$23*R$8)/'점수 계산기'!$C$21,0)</f>
        <v>55</v>
      </c>
      <c r="S10" s="107">
        <f>ROUNDUP(('국어 백분위 표'!$N7-0.5-'점수 계산기'!$C$25-'점수 계산기'!$C$23*S$8)/'점수 계산기'!$C$21,0)</f>
        <v>56</v>
      </c>
      <c r="T10" s="107">
        <f>ROUNDUP(('국어 백분위 표'!$N7-0.5-'점수 계산기'!$C$25-'점수 계산기'!$C$23*T$8)/'점수 계산기'!$C$21,0)</f>
        <v>57</v>
      </c>
      <c r="U10" s="107">
        <f>ROUNDUP(('국어 백분위 표'!$N7-0.5-'점수 계산기'!$C$25-'점수 계산기'!$C$23*U$8)/'점수 계산기'!$C$21,0)</f>
        <v>58</v>
      </c>
      <c r="V10" s="107">
        <f>ROUNDUP(('국어 백분위 표'!$N7-0.5-'점수 계산기'!$C$25-'점수 계산기'!$C$23*V$8)/'점수 계산기'!$C$21,0)</f>
        <v>58</v>
      </c>
      <c r="W10" s="109">
        <f>ROUNDUP(('국어 백분위 표'!$N7-0.5-'점수 계산기'!$C$25-'점수 계산기'!$C$23*W$8)/'점수 계산기'!$C$21,0)</f>
        <v>59</v>
      </c>
    </row>
    <row r="11" spans="1:23" ht="21" customHeight="1" x14ac:dyDescent="0.45">
      <c r="A11" s="7"/>
      <c r="B11" s="7"/>
      <c r="C11" s="193" t="s">
        <v>80</v>
      </c>
      <c r="D11" s="194">
        <f t="shared" si="1"/>
        <v>69</v>
      </c>
      <c r="E11" s="195">
        <f t="shared" si="0"/>
        <v>69</v>
      </c>
      <c r="F11" s="195">
        <f t="shared" si="0"/>
        <v>68</v>
      </c>
      <c r="G11" s="195">
        <f t="shared" si="0"/>
        <v>68</v>
      </c>
      <c r="H11" s="195">
        <f t="shared" si="0"/>
        <v>68</v>
      </c>
      <c r="I11" s="195">
        <f t="shared" si="0"/>
        <v>68</v>
      </c>
      <c r="J11" s="195">
        <f t="shared" si="0"/>
        <v>68</v>
      </c>
      <c r="K11" s="196">
        <f t="shared" si="0"/>
        <v>67</v>
      </c>
      <c r="L11" s="5"/>
      <c r="M11" s="5"/>
      <c r="N11" s="7"/>
      <c r="O11" s="92" t="s">
        <v>6</v>
      </c>
      <c r="P11" s="111">
        <f>ROUNDUP(('국어 백분위 표'!$N8-0.5-'점수 계산기'!$C$25-'점수 계산기'!$C$23*P$8)/'점수 계산기'!$C$21,0)</f>
        <v>45</v>
      </c>
      <c r="Q11" s="107">
        <f>ROUNDUP(('국어 백분위 표'!$N8-0.5-'점수 계산기'!$C$25-'점수 계산기'!$C$23*Q$8)/'점수 계산기'!$C$21,0)</f>
        <v>47</v>
      </c>
      <c r="R11" s="107">
        <f>ROUNDUP(('국어 백분위 표'!$N8-0.5-'점수 계산기'!$C$25-'점수 계산기'!$C$23*R$8)/'점수 계산기'!$C$21,0)</f>
        <v>47</v>
      </c>
      <c r="S11" s="107">
        <f>ROUNDUP(('국어 백분위 표'!$N8-0.5-'점수 계산기'!$C$25-'점수 계산기'!$C$23*S$8)/'점수 계산기'!$C$21,0)</f>
        <v>48</v>
      </c>
      <c r="T11" s="107">
        <f>ROUNDUP(('국어 백분위 표'!$N8-0.5-'점수 계산기'!$C$25-'점수 계산기'!$C$23*T$8)/'점수 계산기'!$C$21,0)</f>
        <v>49</v>
      </c>
      <c r="U11" s="107">
        <f>ROUNDUP(('국어 백분위 표'!$N8-0.5-'점수 계산기'!$C$25-'점수 계산기'!$C$23*U$8)/'점수 계산기'!$C$21,0)</f>
        <v>50</v>
      </c>
      <c r="V11" s="107">
        <f>ROUNDUP(('국어 백분위 표'!$N8-0.5-'점수 계산기'!$C$25-'점수 계산기'!$C$23*V$8)/'점수 계산기'!$C$21,0)</f>
        <v>51</v>
      </c>
      <c r="W11" s="109">
        <f>ROUNDUP(('국어 백분위 표'!$N8-0.5-'점수 계산기'!$C$25-'점수 계산기'!$C$23*W$8)/'점수 계산기'!$C$21,0)</f>
        <v>51</v>
      </c>
    </row>
    <row r="12" spans="1:23" ht="21" customHeight="1" x14ac:dyDescent="0.45">
      <c r="A12" s="7"/>
      <c r="B12" s="7"/>
      <c r="C12" s="193" t="s">
        <v>81</v>
      </c>
      <c r="D12" s="194">
        <f t="shared" si="1"/>
        <v>59</v>
      </c>
      <c r="E12" s="195">
        <f t="shared" si="0"/>
        <v>59</v>
      </c>
      <c r="F12" s="195">
        <f t="shared" si="0"/>
        <v>59</v>
      </c>
      <c r="G12" s="195">
        <f t="shared" si="0"/>
        <v>59</v>
      </c>
      <c r="H12" s="195">
        <f t="shared" si="0"/>
        <v>58</v>
      </c>
      <c r="I12" s="195">
        <f t="shared" si="0"/>
        <v>58</v>
      </c>
      <c r="J12" s="195">
        <f t="shared" si="0"/>
        <v>58</v>
      </c>
      <c r="K12" s="196">
        <f t="shared" si="0"/>
        <v>58</v>
      </c>
      <c r="L12" s="5"/>
      <c r="M12" s="5"/>
      <c r="N12" s="7"/>
      <c r="O12" s="92" t="s">
        <v>7</v>
      </c>
      <c r="P12" s="111">
        <f>ROUNDUP(('국어 백분위 표'!$N9-0.5-'점수 계산기'!$C$25-'점수 계산기'!$C$23*P$8)/'점수 계산기'!$C$21,0)</f>
        <v>35</v>
      </c>
      <c r="Q12" s="107">
        <f>ROUNDUP(('국어 백분위 표'!$N9-0.5-'점수 계산기'!$C$25-'점수 계산기'!$C$23*Q$8)/'점수 계산기'!$C$21,0)</f>
        <v>37</v>
      </c>
      <c r="R12" s="107">
        <f>ROUNDUP(('국어 백분위 표'!$N9-0.5-'점수 계산기'!$C$25-'점수 계산기'!$C$23*R$8)/'점수 계산기'!$C$21,0)</f>
        <v>38</v>
      </c>
      <c r="S12" s="107">
        <f>ROUNDUP(('국어 백분위 표'!$N9-0.5-'점수 계산기'!$C$25-'점수 계산기'!$C$23*S$8)/'점수 계산기'!$C$21,0)</f>
        <v>39</v>
      </c>
      <c r="T12" s="107">
        <f>ROUNDUP(('국어 백분위 표'!$N9-0.5-'점수 계산기'!$C$25-'점수 계산기'!$C$23*T$8)/'점수 계산기'!$C$21,0)</f>
        <v>39</v>
      </c>
      <c r="U12" s="107">
        <f>ROUNDUP(('국어 백분위 표'!$N9-0.5-'점수 계산기'!$C$25-'점수 계산기'!$C$23*U$8)/'점수 계산기'!$C$21,0)</f>
        <v>40</v>
      </c>
      <c r="V12" s="107">
        <f>ROUNDUP(('국어 백분위 표'!$N9-0.5-'점수 계산기'!$C$25-'점수 계산기'!$C$23*V$8)/'점수 계산기'!$C$21,0)</f>
        <v>41</v>
      </c>
      <c r="W12" s="109">
        <f>ROUNDUP(('국어 백분위 표'!$N9-0.5-'점수 계산기'!$C$25-'점수 계산기'!$C$23*W$8)/'점수 계산기'!$C$21,0)</f>
        <v>42</v>
      </c>
    </row>
    <row r="13" spans="1:23" ht="21" customHeight="1" x14ac:dyDescent="0.45">
      <c r="A13" s="7"/>
      <c r="B13" s="7"/>
      <c r="C13" s="193" t="s">
        <v>82</v>
      </c>
      <c r="D13" s="194">
        <f t="shared" si="1"/>
        <v>48</v>
      </c>
      <c r="E13" s="195">
        <f t="shared" si="0"/>
        <v>47</v>
      </c>
      <c r="F13" s="195">
        <f t="shared" si="0"/>
        <v>47</v>
      </c>
      <c r="G13" s="195">
        <f t="shared" si="0"/>
        <v>47</v>
      </c>
      <c r="H13" s="195">
        <f t="shared" si="0"/>
        <v>47</v>
      </c>
      <c r="I13" s="195">
        <f t="shared" si="0"/>
        <v>47</v>
      </c>
      <c r="J13" s="195">
        <f t="shared" si="0"/>
        <v>46</v>
      </c>
      <c r="K13" s="196">
        <f t="shared" si="0"/>
        <v>46</v>
      </c>
      <c r="L13" s="5"/>
      <c r="M13" s="5"/>
      <c r="N13" s="7"/>
      <c r="O13" s="92" t="s">
        <v>8</v>
      </c>
      <c r="P13" s="111">
        <f>ROUNDUP(('국어 백분위 표'!$N10-0.5-'점수 계산기'!$C$25-'점수 계산기'!$C$23*P$8)/'점수 계산기'!$C$21,0)</f>
        <v>24</v>
      </c>
      <c r="Q13" s="107">
        <f>ROUNDUP(('국어 백분위 표'!$N10-0.5-'점수 계산기'!$C$25-'점수 계산기'!$C$23*Q$8)/'점수 계산기'!$C$21,0)</f>
        <v>25</v>
      </c>
      <c r="R13" s="107">
        <f>ROUNDUP(('국어 백분위 표'!$N10-0.5-'점수 계산기'!$C$25-'점수 계산기'!$C$23*R$8)/'점수 계산기'!$C$21,0)</f>
        <v>26</v>
      </c>
      <c r="S13" s="107">
        <f>ROUNDUP(('국어 백분위 표'!$N10-0.5-'점수 계산기'!$C$25-'점수 계산기'!$C$23*S$8)/'점수 계산기'!$C$21,0)</f>
        <v>27</v>
      </c>
      <c r="T13" s="107">
        <f>ROUNDUP(('국어 백분위 표'!$N10-0.5-'점수 계산기'!$C$25-'점수 계산기'!$C$23*T$8)/'점수 계산기'!$C$21,0)</f>
        <v>28</v>
      </c>
      <c r="U13" s="107">
        <f>ROUNDUP(('국어 백분위 표'!$N10-0.5-'점수 계산기'!$C$25-'점수 계산기'!$C$23*U$8)/'점수 계산기'!$C$21,0)</f>
        <v>29</v>
      </c>
      <c r="V13" s="107">
        <f>ROUNDUP(('국어 백분위 표'!$N10-0.5-'점수 계산기'!$C$25-'점수 계산기'!$C$23*V$8)/'점수 계산기'!$C$21,0)</f>
        <v>29</v>
      </c>
      <c r="W13" s="109">
        <f>ROUNDUP(('국어 백분위 표'!$N10-0.5-'점수 계산기'!$C$25-'점수 계산기'!$C$23*W$8)/'점수 계산기'!$C$21,0)</f>
        <v>30</v>
      </c>
    </row>
    <row r="14" spans="1:23" ht="21" customHeight="1" x14ac:dyDescent="0.45">
      <c r="A14" s="7"/>
      <c r="B14" s="7"/>
      <c r="C14" s="193" t="s">
        <v>83</v>
      </c>
      <c r="D14" s="194">
        <f t="shared" si="1"/>
        <v>36</v>
      </c>
      <c r="E14" s="195">
        <f t="shared" si="0"/>
        <v>36</v>
      </c>
      <c r="F14" s="195">
        <f t="shared" si="0"/>
        <v>36</v>
      </c>
      <c r="G14" s="195">
        <f t="shared" si="0"/>
        <v>35</v>
      </c>
      <c r="H14" s="195">
        <f t="shared" si="0"/>
        <v>35</v>
      </c>
      <c r="I14" s="195">
        <f t="shared" si="0"/>
        <v>35</v>
      </c>
      <c r="J14" s="195">
        <f t="shared" si="0"/>
        <v>35</v>
      </c>
      <c r="K14" s="196">
        <f t="shared" si="0"/>
        <v>35</v>
      </c>
      <c r="L14" s="5"/>
      <c r="M14" s="5"/>
      <c r="N14" s="7"/>
      <c r="O14" s="92" t="s">
        <v>9</v>
      </c>
      <c r="P14" s="111">
        <f>ROUNDUP(('국어 백분위 표'!$N11-0.5-'점수 계산기'!$C$25-'점수 계산기'!$C$23*P$8)/'점수 계산기'!$C$21,0)</f>
        <v>12</v>
      </c>
      <c r="Q14" s="107">
        <f>ROUNDUP(('국어 백분위 표'!$N11-0.5-'점수 계산기'!$C$25-'점수 계산기'!$C$23*Q$8)/'점수 계산기'!$C$21,0)</f>
        <v>14</v>
      </c>
      <c r="R14" s="107">
        <f>ROUNDUP(('국어 백분위 표'!$N11-0.5-'점수 계산기'!$C$25-'점수 계산기'!$C$23*R$8)/'점수 계산기'!$C$21,0)</f>
        <v>15</v>
      </c>
      <c r="S14" s="107">
        <f>ROUNDUP(('국어 백분위 표'!$N11-0.5-'점수 계산기'!$C$25-'점수 계산기'!$C$23*S$8)/'점수 계산기'!$C$21,0)</f>
        <v>15</v>
      </c>
      <c r="T14" s="107">
        <f>ROUNDUP(('국어 백분위 표'!$N11-0.5-'점수 계산기'!$C$25-'점수 계산기'!$C$23*T$8)/'점수 계산기'!$C$21,0)</f>
        <v>16</v>
      </c>
      <c r="U14" s="107">
        <f>ROUNDUP(('국어 백분위 표'!$N11-0.5-'점수 계산기'!$C$25-'점수 계산기'!$C$23*U$8)/'점수 계산기'!$C$21,0)</f>
        <v>17</v>
      </c>
      <c r="V14" s="107">
        <f>ROUNDUP(('국어 백분위 표'!$N11-0.5-'점수 계산기'!$C$25-'점수 계산기'!$C$23*V$8)/'점수 계산기'!$C$21,0)</f>
        <v>18</v>
      </c>
      <c r="W14" s="109">
        <f>ROUNDUP(('국어 백분위 표'!$N11-0.5-'점수 계산기'!$C$25-'점수 계산기'!$C$23*W$8)/'점수 계산기'!$C$21,0)</f>
        <v>19</v>
      </c>
    </row>
    <row r="15" spans="1:23" ht="21" customHeight="1" x14ac:dyDescent="0.45">
      <c r="A15" s="7"/>
      <c r="B15" s="7"/>
      <c r="C15" s="193" t="s">
        <v>84</v>
      </c>
      <c r="D15" s="194">
        <f t="shared" si="1"/>
        <v>26</v>
      </c>
      <c r="E15" s="195">
        <f t="shared" si="0"/>
        <v>25</v>
      </c>
      <c r="F15" s="195">
        <f t="shared" si="0"/>
        <v>25</v>
      </c>
      <c r="G15" s="195">
        <f t="shared" si="0"/>
        <v>25</v>
      </c>
      <c r="H15" s="195">
        <f t="shared" si="0"/>
        <v>25</v>
      </c>
      <c r="I15" s="195">
        <f t="shared" si="0"/>
        <v>25</v>
      </c>
      <c r="J15" s="195">
        <f t="shared" si="0"/>
        <v>24</v>
      </c>
      <c r="K15" s="196">
        <f t="shared" si="0"/>
        <v>24</v>
      </c>
      <c r="L15" s="5"/>
      <c r="M15" s="5"/>
      <c r="N15" s="7"/>
      <c r="O15" s="92" t="s">
        <v>10</v>
      </c>
      <c r="P15" s="111">
        <f>ROUNDUP(('국어 백분위 표'!$N12-0.5-'점수 계산기'!$C$25-'점수 계산기'!$C$23*P$8)/'점수 계산기'!$C$21,0)</f>
        <v>2</v>
      </c>
      <c r="Q15" s="107">
        <f>ROUNDUP(('국어 백분위 표'!$N12-0.5-'점수 계산기'!$C$25-'점수 계산기'!$C$23*Q$8)/'점수 계산기'!$C$21,0)</f>
        <v>3</v>
      </c>
      <c r="R15" s="107">
        <f>ROUNDUP(('국어 백분위 표'!$N12-0.5-'점수 계산기'!$C$25-'점수 계산기'!$C$23*R$8)/'점수 계산기'!$C$21,0)</f>
        <v>4</v>
      </c>
      <c r="S15" s="107">
        <f>ROUNDUP(('국어 백분위 표'!$N12-0.5-'점수 계산기'!$C$25-'점수 계산기'!$C$23*S$8)/'점수 계산기'!$C$21,0)</f>
        <v>5</v>
      </c>
      <c r="T15" s="107">
        <f>ROUNDUP(('국어 백분위 표'!$N12-0.5-'점수 계산기'!$C$25-'점수 계산기'!$C$23*T$8)/'점수 계산기'!$C$21,0)</f>
        <v>6</v>
      </c>
      <c r="U15" s="107">
        <f>ROUNDUP(('국어 백분위 표'!$N12-0.5-'점수 계산기'!$C$25-'점수 계산기'!$C$23*U$8)/'점수 계산기'!$C$21,0)</f>
        <v>7</v>
      </c>
      <c r="V15" s="107">
        <f>ROUNDUP(('국어 백분위 표'!$N12-0.5-'점수 계산기'!$C$25-'점수 계산기'!$C$23*V$8)/'점수 계산기'!$C$21,0)</f>
        <v>7</v>
      </c>
      <c r="W15" s="109">
        <f>ROUNDUP(('국어 백분위 표'!$N12-0.5-'점수 계산기'!$C$25-'점수 계산기'!$C$23*W$8)/'점수 계산기'!$C$21,0)</f>
        <v>8</v>
      </c>
    </row>
    <row r="16" spans="1:23" ht="21" customHeight="1" thickBot="1" x14ac:dyDescent="0.5">
      <c r="A16" s="7"/>
      <c r="B16" s="7"/>
      <c r="C16" s="197" t="s">
        <v>85</v>
      </c>
      <c r="D16" s="198">
        <f t="shared" si="1"/>
        <v>24</v>
      </c>
      <c r="E16" s="199">
        <f t="shared" si="0"/>
        <v>22</v>
      </c>
      <c r="F16" s="199">
        <f t="shared" si="0"/>
        <v>21</v>
      </c>
      <c r="G16" s="199">
        <f t="shared" si="0"/>
        <v>20</v>
      </c>
      <c r="H16" s="199">
        <f t="shared" si="0"/>
        <v>19</v>
      </c>
      <c r="I16" s="199">
        <f t="shared" si="0"/>
        <v>20</v>
      </c>
      <c r="J16" s="199">
        <f t="shared" si="0"/>
        <v>19</v>
      </c>
      <c r="K16" s="200">
        <f t="shared" si="0"/>
        <v>18</v>
      </c>
      <c r="L16" s="5"/>
      <c r="M16" s="5"/>
      <c r="N16" s="7"/>
      <c r="O16" s="93" t="s">
        <v>11</v>
      </c>
      <c r="P16" s="112">
        <f>ROUNDUP(('국어 백분위 표'!$N13-0.5-'점수 계산기'!$C$25-'점수 계산기'!$C$23*P$8)/'점수 계산기'!$C$21,0)</f>
        <v>-5</v>
      </c>
      <c r="Q16" s="97">
        <f>ROUNDUP(('국어 백분위 표'!$N13-0.5-'점수 계산기'!$C$25-'점수 계산기'!$C$23*Q$8)/'점수 계산기'!$C$21,0)</f>
        <v>-4</v>
      </c>
      <c r="R16" s="97">
        <f>ROUNDUP(('국어 백분위 표'!$N13-0.5-'점수 계산기'!$C$25-'점수 계산기'!$C$23*R$8)/'점수 계산기'!$C$21,0)</f>
        <v>-3</v>
      </c>
      <c r="S16" s="97">
        <f>ROUNDUP(('국어 백분위 표'!$N13-0.5-'점수 계산기'!$C$25-'점수 계산기'!$C$23*S$8)/'점수 계산기'!$C$21,0)</f>
        <v>-2</v>
      </c>
      <c r="T16" s="97">
        <f>ROUNDUP(('국어 백분위 표'!$N13-0.5-'점수 계산기'!$C$25-'점수 계산기'!$C$23*T$8)/'점수 계산기'!$C$21,0)</f>
        <v>-1</v>
      </c>
      <c r="U16" s="97">
        <f>ROUNDUP(('국어 백분위 표'!$N13-0.5-'점수 계산기'!$C$25-'점수 계산기'!$C$23*U$8)/'점수 계산기'!$C$21,0)</f>
        <v>1</v>
      </c>
      <c r="V16" s="97">
        <f>ROUNDUP(('국어 백분위 표'!$N13-0.5-'점수 계산기'!$C$25-'점수 계산기'!$C$23*V$8)/'점수 계산기'!$C$21,0)</f>
        <v>2</v>
      </c>
      <c r="W16" s="98">
        <f>ROUNDUP(('국어 백분위 표'!$N13-0.5-'점수 계산기'!$C$25-'점수 계산기'!$C$23*W$8)/'점수 계산기'!$C$21,0)</f>
        <v>2</v>
      </c>
    </row>
    <row r="17" spans="1:23" x14ac:dyDescent="0.45">
      <c r="A17" s="7"/>
      <c r="B17" s="7"/>
      <c r="C17" s="184"/>
      <c r="D17" s="184"/>
      <c r="E17" s="184"/>
      <c r="F17" s="184"/>
      <c r="G17" s="184"/>
      <c r="H17" s="184"/>
      <c r="I17" s="184"/>
      <c r="J17" s="184"/>
      <c r="K17" s="184"/>
      <c r="L17" s="5"/>
      <c r="M17" s="5"/>
      <c r="N17" s="5"/>
      <c r="O17" s="80"/>
      <c r="P17" s="80"/>
      <c r="Q17" s="80"/>
      <c r="R17" s="80"/>
      <c r="S17" s="80"/>
      <c r="T17" s="5"/>
      <c r="U17" s="5"/>
      <c r="V17" s="5"/>
      <c r="W17" s="5"/>
    </row>
    <row r="18" spans="1:23" ht="17.5" thickBot="1" x14ac:dyDescent="0.5">
      <c r="A18" s="7"/>
      <c r="B18" s="7"/>
      <c r="C18" s="184"/>
      <c r="D18" s="184"/>
      <c r="E18" s="184"/>
      <c r="F18" s="184"/>
      <c r="G18" s="184"/>
      <c r="H18" s="184"/>
      <c r="I18" s="184"/>
      <c r="J18" s="184"/>
      <c r="K18" s="184"/>
      <c r="L18" s="5"/>
      <c r="M18" s="5"/>
      <c r="N18" s="5"/>
      <c r="O18" s="80"/>
      <c r="P18" s="80"/>
      <c r="Q18" s="80"/>
      <c r="R18" s="80"/>
      <c r="S18" s="80"/>
      <c r="T18" s="5"/>
      <c r="U18" s="5"/>
      <c r="V18" s="5"/>
      <c r="W18" s="5"/>
    </row>
    <row r="19" spans="1:23" ht="21" customHeight="1" thickBot="1" x14ac:dyDescent="0.5">
      <c r="A19" s="7"/>
      <c r="B19" s="7"/>
      <c r="C19" s="185" t="s">
        <v>77</v>
      </c>
      <c r="D19" s="186">
        <v>15</v>
      </c>
      <c r="E19" s="187">
        <v>14</v>
      </c>
      <c r="F19" s="187">
        <v>13</v>
      </c>
      <c r="G19" s="187">
        <v>12</v>
      </c>
      <c r="H19" s="187">
        <v>11</v>
      </c>
      <c r="I19" s="187">
        <v>10</v>
      </c>
      <c r="J19" s="187">
        <v>9</v>
      </c>
      <c r="K19" s="188">
        <v>8</v>
      </c>
      <c r="L19" s="5"/>
      <c r="M19" s="5"/>
      <c r="N19" s="5"/>
      <c r="O19" s="94" t="s">
        <v>31</v>
      </c>
      <c r="P19" s="89">
        <v>15</v>
      </c>
      <c r="Q19" s="87">
        <v>14</v>
      </c>
      <c r="R19" s="87">
        <v>13</v>
      </c>
      <c r="S19" s="87">
        <v>12</v>
      </c>
      <c r="T19" s="87">
        <v>11</v>
      </c>
      <c r="U19" s="87">
        <v>10</v>
      </c>
      <c r="V19" s="87">
        <v>9</v>
      </c>
      <c r="W19" s="88">
        <v>8</v>
      </c>
    </row>
    <row r="20" spans="1:23" ht="21" customHeight="1" x14ac:dyDescent="0.45">
      <c r="A20" s="7"/>
      <c r="B20" s="7"/>
      <c r="C20" s="201" t="s">
        <v>78</v>
      </c>
      <c r="D20" s="202">
        <f>IF(OR(P20&gt;76, AND(P20&lt;0, OR(D19&lt;=D$19, D19="-"))), "-", IF(P20&lt;0, D$8,IF(OR(P20=1, P20=75), P20+P$19+1, P20+P$19)))</f>
        <v>83</v>
      </c>
      <c r="E20" s="209">
        <f t="shared" ref="E20:K27" si="2">IF(OR(Q20&gt;76, AND(Q20&lt;0, OR(E19&lt;=E$19, E19="-"))), "-", IF(Q20&lt;0, E$8,IF(OR(Q20=1, Q20=75), Q20+Q$19+1, Q20+Q$19)))</f>
        <v>83</v>
      </c>
      <c r="F20" s="209">
        <f t="shared" si="2"/>
        <v>82</v>
      </c>
      <c r="G20" s="209">
        <f t="shared" si="2"/>
        <v>82</v>
      </c>
      <c r="H20" s="209">
        <f t="shared" si="2"/>
        <v>82</v>
      </c>
      <c r="I20" s="209">
        <f t="shared" si="2"/>
        <v>82</v>
      </c>
      <c r="J20" s="209">
        <f t="shared" si="2"/>
        <v>82</v>
      </c>
      <c r="K20" s="210">
        <f t="shared" si="2"/>
        <v>81</v>
      </c>
      <c r="L20" s="5"/>
      <c r="M20" s="5"/>
      <c r="N20" s="5"/>
      <c r="O20" s="91" t="s">
        <v>4</v>
      </c>
      <c r="P20" s="90">
        <f>ROUNDUP(('국어 백분위 표'!$N6-0.5-'점수 계산기'!$C$25-'점수 계산기'!$C$23*P$19)/'점수 계산기'!$C$21,0)</f>
        <v>68</v>
      </c>
      <c r="Q20" s="3">
        <f>ROUNDUP(('국어 백분위 표'!$N6-0.5-'점수 계산기'!$C$25-'점수 계산기'!$C$23*Q$19)/'점수 계산기'!$C$21,0)</f>
        <v>69</v>
      </c>
      <c r="R20" s="3">
        <f>ROUNDUP(('국어 백분위 표'!$N6-0.5-'점수 계산기'!$C$25-'점수 계산기'!$C$23*R$19)/'점수 계산기'!$C$21,0)</f>
        <v>69</v>
      </c>
      <c r="S20" s="3">
        <f>ROUNDUP(('국어 백분위 표'!$N6-0.5-'점수 계산기'!$C$25-'점수 계산기'!$C$23*S$19)/'점수 계산기'!$C$21,0)</f>
        <v>70</v>
      </c>
      <c r="T20" s="3">
        <f>ROUNDUP(('국어 백분위 표'!$N6-0.5-'점수 계산기'!$C$25-'점수 계산기'!$C$23*T$19)/'점수 계산기'!$C$21,0)</f>
        <v>71</v>
      </c>
      <c r="U20" s="3">
        <f>ROUNDUP(('국어 백분위 표'!$N6-0.5-'점수 계산기'!$C$25-'점수 계산기'!$C$23*U$19)/'점수 계산기'!$C$21,0)</f>
        <v>72</v>
      </c>
      <c r="V20" s="3">
        <f>ROUNDUP(('국어 백분위 표'!$N6-0.5-'점수 계산기'!$C$25-'점수 계산기'!$C$23*V$19)/'점수 계산기'!$C$21,0)</f>
        <v>73</v>
      </c>
      <c r="W20" s="113">
        <f>ROUNDUP(('국어 백분위 표'!$N6-0.5-'점수 계산기'!$C$25-'점수 계산기'!$C$23*W$19)/'점수 계산기'!$C$21,0)</f>
        <v>73</v>
      </c>
    </row>
    <row r="21" spans="1:23" ht="21" customHeight="1" x14ac:dyDescent="0.45">
      <c r="A21" s="7"/>
      <c r="B21" s="7"/>
      <c r="C21" s="193" t="s">
        <v>79</v>
      </c>
      <c r="D21" s="204">
        <f t="shared" ref="D21:D27" si="3">IF(OR(P21&gt;76, AND(P21&lt;0, OR(D20&lt;=D$19, D20="-"))), "-", IF(P21&lt;0, D$8,IF(OR(P21=1, P21=75), P21+P$19+1, P21+P$19)))</f>
        <v>75</v>
      </c>
      <c r="E21" s="195">
        <f t="shared" si="2"/>
        <v>75</v>
      </c>
      <c r="F21" s="195">
        <f t="shared" si="2"/>
        <v>75</v>
      </c>
      <c r="G21" s="195">
        <f t="shared" si="2"/>
        <v>74</v>
      </c>
      <c r="H21" s="195">
        <f t="shared" si="2"/>
        <v>74</v>
      </c>
      <c r="I21" s="195">
        <f t="shared" si="2"/>
        <v>74</v>
      </c>
      <c r="J21" s="195">
        <f t="shared" si="2"/>
        <v>74</v>
      </c>
      <c r="K21" s="196">
        <f t="shared" si="2"/>
        <v>74</v>
      </c>
      <c r="L21" s="5"/>
      <c r="M21" s="5"/>
      <c r="N21" s="5"/>
      <c r="O21" s="92" t="s">
        <v>5</v>
      </c>
      <c r="P21" s="111">
        <f>ROUNDUP(('국어 백분위 표'!$N7-0.5-'점수 계산기'!$C$25-'점수 계산기'!$C$23*P$19)/'점수 계산기'!$C$21,0)</f>
        <v>60</v>
      </c>
      <c r="Q21" s="107">
        <f>ROUNDUP(('국어 백분위 표'!$N7-0.5-'점수 계산기'!$C$25-'점수 계산기'!$C$23*Q$19)/'점수 계산기'!$C$21,0)</f>
        <v>61</v>
      </c>
      <c r="R21" s="107">
        <f>ROUNDUP(('국어 백분위 표'!$N7-0.5-'점수 계산기'!$C$25-'점수 계산기'!$C$23*R$19)/'점수 계산기'!$C$21,0)</f>
        <v>62</v>
      </c>
      <c r="S21" s="107">
        <f>ROUNDUP(('국어 백분위 표'!$N7-0.5-'점수 계산기'!$C$25-'점수 계산기'!$C$23*S$19)/'점수 계산기'!$C$21,0)</f>
        <v>62</v>
      </c>
      <c r="T21" s="107">
        <f>ROUNDUP(('국어 백분위 표'!$N7-0.5-'점수 계산기'!$C$25-'점수 계산기'!$C$23*T$19)/'점수 계산기'!$C$21,0)</f>
        <v>63</v>
      </c>
      <c r="U21" s="107">
        <f>ROUNDUP(('국어 백분위 표'!$N7-0.5-'점수 계산기'!$C$25-'점수 계산기'!$C$23*U$19)/'점수 계산기'!$C$21,0)</f>
        <v>64</v>
      </c>
      <c r="V21" s="107">
        <f>ROUNDUP(('국어 백분위 표'!$N7-0.5-'점수 계산기'!$C$25-'점수 계산기'!$C$23*V$19)/'점수 계산기'!$C$21,0)</f>
        <v>65</v>
      </c>
      <c r="W21" s="109">
        <f>ROUNDUP(('국어 백분위 표'!$N7-0.5-'점수 계산기'!$C$25-'점수 계산기'!$C$23*W$19)/'점수 계산기'!$C$21,0)</f>
        <v>66</v>
      </c>
    </row>
    <row r="22" spans="1:23" ht="21" customHeight="1" x14ac:dyDescent="0.45">
      <c r="A22" s="7"/>
      <c r="B22" s="7"/>
      <c r="C22" s="193" t="s">
        <v>80</v>
      </c>
      <c r="D22" s="204">
        <f t="shared" si="3"/>
        <v>67</v>
      </c>
      <c r="E22" s="195">
        <f t="shared" si="2"/>
        <v>67</v>
      </c>
      <c r="F22" s="195">
        <f t="shared" si="2"/>
        <v>67</v>
      </c>
      <c r="G22" s="195">
        <f t="shared" si="2"/>
        <v>67</v>
      </c>
      <c r="H22" s="195">
        <f t="shared" si="2"/>
        <v>67</v>
      </c>
      <c r="I22" s="195">
        <f t="shared" si="2"/>
        <v>66</v>
      </c>
      <c r="J22" s="195">
        <f t="shared" si="2"/>
        <v>66</v>
      </c>
      <c r="K22" s="196">
        <f t="shared" si="2"/>
        <v>66</v>
      </c>
      <c r="L22" s="5"/>
      <c r="M22" s="5"/>
      <c r="N22" s="5"/>
      <c r="O22" s="92" t="s">
        <v>6</v>
      </c>
      <c r="P22" s="111">
        <f>ROUNDUP(('국어 백분위 표'!$N8-0.5-'점수 계산기'!$C$25-'점수 계산기'!$C$23*P$19)/'점수 계산기'!$C$21,0)</f>
        <v>52</v>
      </c>
      <c r="Q22" s="107">
        <f>ROUNDUP(('국어 백분위 표'!$N8-0.5-'점수 계산기'!$C$25-'점수 계산기'!$C$23*Q$19)/'점수 계산기'!$C$21,0)</f>
        <v>53</v>
      </c>
      <c r="R22" s="107">
        <f>ROUNDUP(('국어 백분위 표'!$N8-0.5-'점수 계산기'!$C$25-'점수 계산기'!$C$23*R$19)/'점수 계산기'!$C$21,0)</f>
        <v>54</v>
      </c>
      <c r="S22" s="107">
        <f>ROUNDUP(('국어 백분위 표'!$N8-0.5-'점수 계산기'!$C$25-'점수 계산기'!$C$23*S$19)/'점수 계산기'!$C$21,0)</f>
        <v>55</v>
      </c>
      <c r="T22" s="107">
        <f>ROUNDUP(('국어 백분위 표'!$N8-0.5-'점수 계산기'!$C$25-'점수 계산기'!$C$23*T$19)/'점수 계산기'!$C$21,0)</f>
        <v>56</v>
      </c>
      <c r="U22" s="107">
        <f>ROUNDUP(('국어 백분위 표'!$N8-0.5-'점수 계산기'!$C$25-'점수 계산기'!$C$23*U$19)/'점수 계산기'!$C$21,0)</f>
        <v>56</v>
      </c>
      <c r="V22" s="107">
        <f>ROUNDUP(('국어 백분위 표'!$N8-0.5-'점수 계산기'!$C$25-'점수 계산기'!$C$23*V$19)/'점수 계산기'!$C$21,0)</f>
        <v>57</v>
      </c>
      <c r="W22" s="109">
        <f>ROUNDUP(('국어 백분위 표'!$N8-0.5-'점수 계산기'!$C$25-'점수 계산기'!$C$23*W$19)/'점수 계산기'!$C$21,0)</f>
        <v>58</v>
      </c>
    </row>
    <row r="23" spans="1:23" ht="21" customHeight="1" x14ac:dyDescent="0.45">
      <c r="A23" s="7"/>
      <c r="B23" s="7"/>
      <c r="C23" s="193" t="s">
        <v>81</v>
      </c>
      <c r="D23" s="204">
        <f t="shared" si="3"/>
        <v>58</v>
      </c>
      <c r="E23" s="195">
        <f t="shared" si="2"/>
        <v>57</v>
      </c>
      <c r="F23" s="195">
        <f t="shared" si="2"/>
        <v>57</v>
      </c>
      <c r="G23" s="195">
        <f t="shared" si="2"/>
        <v>57</v>
      </c>
      <c r="H23" s="195">
        <f t="shared" si="2"/>
        <v>57</v>
      </c>
      <c r="I23" s="195">
        <f t="shared" si="2"/>
        <v>57</v>
      </c>
      <c r="J23" s="195">
        <f t="shared" si="2"/>
        <v>57</v>
      </c>
      <c r="K23" s="196">
        <f t="shared" si="2"/>
        <v>56</v>
      </c>
      <c r="L23" s="5"/>
      <c r="M23" s="5"/>
      <c r="N23" s="5"/>
      <c r="O23" s="92" t="s">
        <v>7</v>
      </c>
      <c r="P23" s="111">
        <f>ROUNDUP(('국어 백분위 표'!$N9-0.5-'점수 계산기'!$C$25-'점수 계산기'!$C$23*P$19)/'점수 계산기'!$C$21,0)</f>
        <v>43</v>
      </c>
      <c r="Q23" s="107">
        <f>ROUNDUP(('국어 백분위 표'!$N9-0.5-'점수 계산기'!$C$25-'점수 계산기'!$C$23*Q$19)/'점수 계산기'!$C$21,0)</f>
        <v>43</v>
      </c>
      <c r="R23" s="107">
        <f>ROUNDUP(('국어 백분위 표'!$N9-0.5-'점수 계산기'!$C$25-'점수 계산기'!$C$23*R$19)/'점수 계산기'!$C$21,0)</f>
        <v>44</v>
      </c>
      <c r="S23" s="107">
        <f>ROUNDUP(('국어 백분위 표'!$N9-0.5-'점수 계산기'!$C$25-'점수 계산기'!$C$23*S$19)/'점수 계산기'!$C$21,0)</f>
        <v>45</v>
      </c>
      <c r="T23" s="107">
        <f>ROUNDUP(('국어 백분위 표'!$N9-0.5-'점수 계산기'!$C$25-'점수 계산기'!$C$23*T$19)/'점수 계산기'!$C$21,0)</f>
        <v>46</v>
      </c>
      <c r="U23" s="107">
        <f>ROUNDUP(('국어 백분위 표'!$N9-0.5-'점수 계산기'!$C$25-'점수 계산기'!$C$23*U$19)/'점수 계산기'!$C$21,0)</f>
        <v>47</v>
      </c>
      <c r="V23" s="107">
        <f>ROUNDUP(('국어 백분위 표'!$N9-0.5-'점수 계산기'!$C$25-'점수 계산기'!$C$23*V$19)/'점수 계산기'!$C$21,0)</f>
        <v>48</v>
      </c>
      <c r="W23" s="109">
        <f>ROUNDUP(('국어 백분위 표'!$N9-0.5-'점수 계산기'!$C$25-'점수 계산기'!$C$23*W$19)/'점수 계산기'!$C$21,0)</f>
        <v>48</v>
      </c>
    </row>
    <row r="24" spans="1:23" ht="21" customHeight="1" x14ac:dyDescent="0.45">
      <c r="A24" s="7"/>
      <c r="B24" s="7"/>
      <c r="C24" s="193" t="s">
        <v>82</v>
      </c>
      <c r="D24" s="204">
        <f t="shared" si="3"/>
        <v>46</v>
      </c>
      <c r="E24" s="195">
        <f t="shared" si="2"/>
        <v>46</v>
      </c>
      <c r="F24" s="195">
        <f t="shared" si="2"/>
        <v>46</v>
      </c>
      <c r="G24" s="195">
        <f t="shared" si="2"/>
        <v>46</v>
      </c>
      <c r="H24" s="195">
        <f t="shared" si="2"/>
        <v>45</v>
      </c>
      <c r="I24" s="195">
        <f t="shared" si="2"/>
        <v>45</v>
      </c>
      <c r="J24" s="195">
        <f t="shared" si="2"/>
        <v>45</v>
      </c>
      <c r="K24" s="196">
        <f t="shared" si="2"/>
        <v>45</v>
      </c>
      <c r="L24" s="5"/>
      <c r="M24" s="5"/>
      <c r="N24" s="5"/>
      <c r="O24" s="92" t="s">
        <v>8</v>
      </c>
      <c r="P24" s="111">
        <f>ROUNDUP(('국어 백분위 표'!$N10-0.5-'점수 계산기'!$C$25-'점수 계산기'!$C$23*P$19)/'점수 계산기'!$C$21,0)</f>
        <v>31</v>
      </c>
      <c r="Q24" s="107">
        <f>ROUNDUP(('국어 백분위 표'!$N10-0.5-'점수 계산기'!$C$25-'점수 계산기'!$C$23*Q$19)/'점수 계산기'!$C$21,0)</f>
        <v>32</v>
      </c>
      <c r="R24" s="107">
        <f>ROUNDUP(('국어 백분위 표'!$N10-0.5-'점수 계산기'!$C$25-'점수 계산기'!$C$23*R$19)/'점수 계산기'!$C$21,0)</f>
        <v>33</v>
      </c>
      <c r="S24" s="107">
        <f>ROUNDUP(('국어 백분위 표'!$N10-0.5-'점수 계산기'!$C$25-'점수 계산기'!$C$23*S$19)/'점수 계산기'!$C$21,0)</f>
        <v>34</v>
      </c>
      <c r="T24" s="107">
        <f>ROUNDUP(('국어 백분위 표'!$N10-0.5-'점수 계산기'!$C$25-'점수 계산기'!$C$23*T$19)/'점수 계산기'!$C$21,0)</f>
        <v>34</v>
      </c>
      <c r="U24" s="107">
        <f>ROUNDUP(('국어 백분위 표'!$N10-0.5-'점수 계산기'!$C$25-'점수 계산기'!$C$23*U$19)/'점수 계산기'!$C$21,0)</f>
        <v>35</v>
      </c>
      <c r="V24" s="107">
        <f>ROUNDUP(('국어 백분위 표'!$N10-0.5-'점수 계산기'!$C$25-'점수 계산기'!$C$23*V$19)/'점수 계산기'!$C$21,0)</f>
        <v>36</v>
      </c>
      <c r="W24" s="109">
        <f>ROUNDUP(('국어 백분위 표'!$N10-0.5-'점수 계산기'!$C$25-'점수 계산기'!$C$23*W$19)/'점수 계산기'!$C$21,0)</f>
        <v>37</v>
      </c>
    </row>
    <row r="25" spans="1:23" ht="21" customHeight="1" x14ac:dyDescent="0.45">
      <c r="A25" s="7"/>
      <c r="B25" s="7"/>
      <c r="C25" s="193" t="s">
        <v>83</v>
      </c>
      <c r="D25" s="204">
        <f t="shared" si="3"/>
        <v>35</v>
      </c>
      <c r="E25" s="195">
        <f t="shared" si="2"/>
        <v>34</v>
      </c>
      <c r="F25" s="195">
        <f t="shared" si="2"/>
        <v>34</v>
      </c>
      <c r="G25" s="195">
        <f t="shared" si="2"/>
        <v>34</v>
      </c>
      <c r="H25" s="195">
        <f t="shared" si="2"/>
        <v>34</v>
      </c>
      <c r="I25" s="195">
        <f t="shared" si="2"/>
        <v>34</v>
      </c>
      <c r="J25" s="195">
        <f t="shared" si="2"/>
        <v>34</v>
      </c>
      <c r="K25" s="196">
        <f t="shared" si="2"/>
        <v>33</v>
      </c>
      <c r="L25" s="5"/>
      <c r="M25" s="5"/>
      <c r="N25" s="5"/>
      <c r="O25" s="92" t="s">
        <v>9</v>
      </c>
      <c r="P25" s="111">
        <f>ROUNDUP(('국어 백분위 표'!$N11-0.5-'점수 계산기'!$C$25-'점수 계산기'!$C$23*P$19)/'점수 계산기'!$C$21,0)</f>
        <v>20</v>
      </c>
      <c r="Q25" s="107">
        <f>ROUNDUP(('국어 백분위 표'!$N11-0.5-'점수 계산기'!$C$25-'점수 계산기'!$C$23*Q$19)/'점수 계산기'!$C$21,0)</f>
        <v>20</v>
      </c>
      <c r="R25" s="107">
        <f>ROUNDUP(('국어 백분위 표'!$N11-0.5-'점수 계산기'!$C$25-'점수 계산기'!$C$23*R$19)/'점수 계산기'!$C$21,0)</f>
        <v>21</v>
      </c>
      <c r="S25" s="107">
        <f>ROUNDUP(('국어 백분위 표'!$N11-0.5-'점수 계산기'!$C$25-'점수 계산기'!$C$23*S$19)/'점수 계산기'!$C$21,0)</f>
        <v>22</v>
      </c>
      <c r="T25" s="107">
        <f>ROUNDUP(('국어 백분위 표'!$N11-0.5-'점수 계산기'!$C$25-'점수 계산기'!$C$23*T$19)/'점수 계산기'!$C$21,0)</f>
        <v>23</v>
      </c>
      <c r="U25" s="107">
        <f>ROUNDUP(('국어 백분위 표'!$N11-0.5-'점수 계산기'!$C$25-'점수 계산기'!$C$23*U$19)/'점수 계산기'!$C$21,0)</f>
        <v>24</v>
      </c>
      <c r="V25" s="107">
        <f>ROUNDUP(('국어 백분위 표'!$N11-0.5-'점수 계산기'!$C$25-'점수 계산기'!$C$23*V$19)/'점수 계산기'!$C$21,0)</f>
        <v>25</v>
      </c>
      <c r="W25" s="109">
        <f>ROUNDUP(('국어 백분위 표'!$N11-0.5-'점수 계산기'!$C$25-'점수 계산기'!$C$23*W$19)/'점수 계산기'!$C$21,0)</f>
        <v>25</v>
      </c>
    </row>
    <row r="26" spans="1:23" ht="21" customHeight="1" x14ac:dyDescent="0.45">
      <c r="A26" s="7"/>
      <c r="B26" s="7"/>
      <c r="C26" s="193" t="s">
        <v>84</v>
      </c>
      <c r="D26" s="204">
        <f t="shared" si="3"/>
        <v>24</v>
      </c>
      <c r="E26" s="195">
        <f t="shared" si="2"/>
        <v>24</v>
      </c>
      <c r="F26" s="195">
        <f t="shared" si="2"/>
        <v>24</v>
      </c>
      <c r="G26" s="195">
        <f t="shared" si="2"/>
        <v>23</v>
      </c>
      <c r="H26" s="195">
        <f t="shared" si="2"/>
        <v>23</v>
      </c>
      <c r="I26" s="195">
        <f t="shared" si="2"/>
        <v>23</v>
      </c>
      <c r="J26" s="195">
        <f t="shared" si="2"/>
        <v>23</v>
      </c>
      <c r="K26" s="196">
        <f t="shared" si="2"/>
        <v>23</v>
      </c>
      <c r="L26" s="5"/>
      <c r="M26" s="5"/>
      <c r="N26" s="5"/>
      <c r="O26" s="92" t="s">
        <v>10</v>
      </c>
      <c r="P26" s="111">
        <f>ROUNDUP(('국어 백분위 표'!$N12-0.5-'점수 계산기'!$C$25-'점수 계산기'!$C$23*P$19)/'점수 계산기'!$C$21,0)</f>
        <v>9</v>
      </c>
      <c r="Q26" s="107">
        <f>ROUNDUP(('국어 백분위 표'!$N12-0.5-'점수 계산기'!$C$25-'점수 계산기'!$C$23*Q$19)/'점수 계산기'!$C$21,0)</f>
        <v>10</v>
      </c>
      <c r="R26" s="107">
        <f>ROUNDUP(('국어 백분위 표'!$N12-0.5-'점수 계산기'!$C$25-'점수 계산기'!$C$23*R$19)/'점수 계산기'!$C$21,0)</f>
        <v>11</v>
      </c>
      <c r="S26" s="107">
        <f>ROUNDUP(('국어 백분위 표'!$N12-0.5-'점수 계산기'!$C$25-'점수 계산기'!$C$23*S$19)/'점수 계산기'!$C$21,0)</f>
        <v>11</v>
      </c>
      <c r="T26" s="107">
        <f>ROUNDUP(('국어 백분위 표'!$N12-0.5-'점수 계산기'!$C$25-'점수 계산기'!$C$23*T$19)/'점수 계산기'!$C$21,0)</f>
        <v>12</v>
      </c>
      <c r="U26" s="107">
        <f>ROUNDUP(('국어 백분위 표'!$N12-0.5-'점수 계산기'!$C$25-'점수 계산기'!$C$23*U$19)/'점수 계산기'!$C$21,0)</f>
        <v>13</v>
      </c>
      <c r="V26" s="107">
        <f>ROUNDUP(('국어 백분위 표'!$N12-0.5-'점수 계산기'!$C$25-'점수 계산기'!$C$23*V$19)/'점수 계산기'!$C$21,0)</f>
        <v>14</v>
      </c>
      <c r="W26" s="109">
        <f>ROUNDUP(('국어 백분위 표'!$N12-0.5-'점수 계산기'!$C$25-'점수 계산기'!$C$23*W$19)/'점수 계산기'!$C$21,0)</f>
        <v>15</v>
      </c>
    </row>
    <row r="27" spans="1:23" ht="21" customHeight="1" thickBot="1" x14ac:dyDescent="0.5">
      <c r="A27" s="7"/>
      <c r="B27" s="7"/>
      <c r="C27" s="197" t="s">
        <v>85</v>
      </c>
      <c r="D27" s="206">
        <f t="shared" si="3"/>
        <v>18</v>
      </c>
      <c r="E27" s="199">
        <f t="shared" si="2"/>
        <v>18</v>
      </c>
      <c r="F27" s="199">
        <f t="shared" si="2"/>
        <v>18</v>
      </c>
      <c r="G27" s="199">
        <f t="shared" si="2"/>
        <v>18</v>
      </c>
      <c r="H27" s="199">
        <f t="shared" si="2"/>
        <v>18</v>
      </c>
      <c r="I27" s="199">
        <f t="shared" si="2"/>
        <v>17</v>
      </c>
      <c r="J27" s="199">
        <f t="shared" si="2"/>
        <v>17</v>
      </c>
      <c r="K27" s="200">
        <f t="shared" si="2"/>
        <v>17</v>
      </c>
      <c r="L27" s="5"/>
      <c r="M27" s="5"/>
      <c r="N27" s="5"/>
      <c r="O27" s="93" t="s">
        <v>11</v>
      </c>
      <c r="P27" s="112">
        <f>ROUNDUP(('국어 백분위 표'!$N13-0.5-'점수 계산기'!$C$25-'점수 계산기'!$C$23*P$19)/'점수 계산기'!$C$21,0)</f>
        <v>3</v>
      </c>
      <c r="Q27" s="97">
        <f>ROUNDUP(('국어 백분위 표'!$N13-0.5-'점수 계산기'!$C$25-'점수 계산기'!$C$23*Q$19)/'점수 계산기'!$C$21,0)</f>
        <v>4</v>
      </c>
      <c r="R27" s="97">
        <f>ROUNDUP(('국어 백분위 표'!$N13-0.5-'점수 계산기'!$C$25-'점수 계산기'!$C$23*R$19)/'점수 계산기'!$C$21,0)</f>
        <v>5</v>
      </c>
      <c r="S27" s="97">
        <f>ROUNDUP(('국어 백분위 표'!$N13-0.5-'점수 계산기'!$C$25-'점수 계산기'!$C$23*S$19)/'점수 계산기'!$C$21,0)</f>
        <v>6</v>
      </c>
      <c r="T27" s="97">
        <f>ROUNDUP(('국어 백분위 표'!$N13-0.5-'점수 계산기'!$C$25-'점수 계산기'!$C$23*T$19)/'점수 계산기'!$C$21,0)</f>
        <v>7</v>
      </c>
      <c r="U27" s="97">
        <f>ROUNDUP(('국어 백분위 표'!$N13-0.5-'점수 계산기'!$C$25-'점수 계산기'!$C$23*U$19)/'점수 계산기'!$C$21,0)</f>
        <v>7</v>
      </c>
      <c r="V27" s="97">
        <f>ROUNDUP(('국어 백분위 표'!$N13-0.5-'점수 계산기'!$C$25-'점수 계산기'!$C$23*V$19)/'점수 계산기'!$C$21,0)</f>
        <v>8</v>
      </c>
      <c r="W27" s="98">
        <f>ROUNDUP(('국어 백분위 표'!$N13-0.5-'점수 계산기'!$C$25-'점수 계산기'!$C$23*W$19)/'점수 계산기'!$C$21,0)</f>
        <v>9</v>
      </c>
    </row>
    <row r="28" spans="1:23" x14ac:dyDescent="0.45">
      <c r="A28" s="7"/>
      <c r="B28" s="7"/>
      <c r="C28" s="184"/>
      <c r="D28" s="184"/>
      <c r="E28" s="184"/>
      <c r="F28" s="184"/>
      <c r="G28" s="184"/>
      <c r="H28" s="184"/>
      <c r="I28" s="184"/>
      <c r="J28" s="184"/>
      <c r="K28" s="184"/>
      <c r="L28" s="5"/>
      <c r="M28" s="5"/>
      <c r="N28" s="5"/>
      <c r="O28" s="80"/>
      <c r="P28" s="80"/>
      <c r="Q28" s="80"/>
      <c r="R28" s="80"/>
      <c r="S28" s="80"/>
      <c r="T28" s="5"/>
      <c r="U28" s="5"/>
      <c r="V28" s="5"/>
      <c r="W28" s="5"/>
    </row>
    <row r="29" spans="1:23" ht="17.5" thickBot="1" x14ac:dyDescent="0.5">
      <c r="A29" s="7"/>
      <c r="B29" s="7"/>
      <c r="C29" s="184"/>
      <c r="D29" s="184"/>
      <c r="E29" s="184"/>
      <c r="F29" s="184"/>
      <c r="G29" s="184"/>
      <c r="H29" s="184"/>
      <c r="I29" s="184"/>
      <c r="J29" s="184"/>
      <c r="K29" s="184"/>
      <c r="L29" s="5"/>
      <c r="M29" s="5"/>
      <c r="N29" s="5"/>
      <c r="O29" s="80"/>
      <c r="P29" s="80"/>
      <c r="Q29" s="80"/>
      <c r="R29" s="80"/>
      <c r="S29" s="80"/>
      <c r="T29" s="5"/>
      <c r="U29" s="5"/>
      <c r="V29" s="5"/>
      <c r="W29" s="5"/>
    </row>
    <row r="30" spans="1:23" ht="21" customHeight="1" thickBot="1" x14ac:dyDescent="0.5">
      <c r="A30" s="7"/>
      <c r="B30" s="7"/>
      <c r="C30" s="185" t="s">
        <v>77</v>
      </c>
      <c r="D30" s="186">
        <v>7</v>
      </c>
      <c r="E30" s="187">
        <v>6</v>
      </c>
      <c r="F30" s="187">
        <v>5</v>
      </c>
      <c r="G30" s="187">
        <v>4</v>
      </c>
      <c r="H30" s="187">
        <v>3</v>
      </c>
      <c r="I30" s="187">
        <v>2</v>
      </c>
      <c r="J30" s="188">
        <v>0</v>
      </c>
      <c r="K30" s="184"/>
      <c r="L30" s="5"/>
      <c r="M30" s="5"/>
      <c r="N30" s="5"/>
      <c r="O30" s="94" t="s">
        <v>31</v>
      </c>
      <c r="P30" s="89">
        <v>7</v>
      </c>
      <c r="Q30" s="87">
        <v>6</v>
      </c>
      <c r="R30" s="87">
        <v>5</v>
      </c>
      <c r="S30" s="87">
        <v>4</v>
      </c>
      <c r="T30" s="87">
        <v>3</v>
      </c>
      <c r="U30" s="87">
        <v>2</v>
      </c>
      <c r="V30" s="88">
        <v>0</v>
      </c>
      <c r="W30" s="5"/>
    </row>
    <row r="31" spans="1:23" ht="21" customHeight="1" x14ac:dyDescent="0.45">
      <c r="A31" s="7"/>
      <c r="B31" s="7"/>
      <c r="C31" s="201" t="s">
        <v>78</v>
      </c>
      <c r="D31" s="202">
        <f>IF(OR(P31&gt;76, AND(P31&lt;0, OR(D30&lt;=D$30, D30="-"))), "-", IF(P31&lt;0, D$8,IF(OR(P31=1, P31=75), P31+P$30+1, P31+P$30)))</f>
        <v>81</v>
      </c>
      <c r="E31" s="202">
        <f t="shared" ref="E31:J38" si="4">IF(OR(Q31&gt;76, AND(Q31&lt;0, OR(E30&lt;=E$30, E30="-"))), "-", IF(Q31&lt;0, E$8,IF(OR(Q31=1, Q31=75), Q31+Q$30+1, Q31+Q$30)))</f>
        <v>82</v>
      </c>
      <c r="F31" s="202">
        <f t="shared" si="4"/>
        <v>81</v>
      </c>
      <c r="G31" s="209" t="str">
        <f t="shared" si="4"/>
        <v>-</v>
      </c>
      <c r="H31" s="209" t="str">
        <f t="shared" si="4"/>
        <v>-</v>
      </c>
      <c r="I31" s="209" t="str">
        <f t="shared" si="4"/>
        <v>-</v>
      </c>
      <c r="J31" s="210" t="str">
        <f t="shared" si="4"/>
        <v>-</v>
      </c>
      <c r="K31" s="184"/>
      <c r="L31" s="5"/>
      <c r="M31" s="5"/>
      <c r="N31" s="5"/>
      <c r="O31" s="91" t="s">
        <v>4</v>
      </c>
      <c r="P31" s="90">
        <f>ROUNDUP(('국어 백분위 표'!$N6-0.5-'점수 계산기'!$C$25-'점수 계산기'!$C$23*P$30)/'점수 계산기'!$C$21,0)</f>
        <v>74</v>
      </c>
      <c r="Q31" s="3">
        <f>ROUNDUP(('국어 백분위 표'!$N6-0.5-'점수 계산기'!$C$25-'점수 계산기'!$C$23*Q$30)/'점수 계산기'!$C$21,0)</f>
        <v>75</v>
      </c>
      <c r="R31" s="3">
        <f>ROUNDUP(('국어 백분위 표'!$N6-0.5-'점수 계산기'!$C$25-'점수 계산기'!$C$23*R$30)/'점수 계산기'!$C$21,0)</f>
        <v>76</v>
      </c>
      <c r="S31" s="3">
        <f>ROUNDUP(('국어 백분위 표'!$N6-0.5-'점수 계산기'!$C$25-'점수 계산기'!$C$23*S$30)/'점수 계산기'!$C$21,0)</f>
        <v>77</v>
      </c>
      <c r="T31" s="3">
        <f>ROUNDUP(('국어 백분위 표'!$N6-0.5-'점수 계산기'!$C$25-'점수 계산기'!$C$23*T$30)/'점수 계산기'!$C$21,0)</f>
        <v>78</v>
      </c>
      <c r="U31" s="3">
        <f>ROUNDUP(('국어 백분위 표'!$N6-0.5-'점수 계산기'!$C$25-'점수 계산기'!$C$23*U$30)/'점수 계산기'!$C$21,0)</f>
        <v>78</v>
      </c>
      <c r="V31" s="113">
        <f>ROUNDUP(('국어 백분위 표'!$N6-0.5-'점수 계산기'!$C$25-'점수 계산기'!$C$23*V$30)/'점수 계산기'!$C$21,0)</f>
        <v>80</v>
      </c>
      <c r="W31" s="5"/>
    </row>
    <row r="32" spans="1:23" ht="21" customHeight="1" x14ac:dyDescent="0.45">
      <c r="A32" s="7"/>
      <c r="B32" s="7"/>
      <c r="C32" s="193" t="s">
        <v>79</v>
      </c>
      <c r="D32" s="204">
        <f t="shared" ref="D32:D38" si="5">IF(OR(P32&gt;76, AND(P32&lt;0, OR(D31&lt;=D$30, D31="-"))), "-", IF(P32&lt;0, D$8,IF(OR(P32=1, P32=75), P32+P$30+1, P32+P$30)))</f>
        <v>74</v>
      </c>
      <c r="E32" s="195">
        <f t="shared" si="4"/>
        <v>73</v>
      </c>
      <c r="F32" s="195">
        <f t="shared" si="4"/>
        <v>73</v>
      </c>
      <c r="G32" s="195">
        <f t="shared" si="4"/>
        <v>73</v>
      </c>
      <c r="H32" s="195">
        <f t="shared" si="4"/>
        <v>73</v>
      </c>
      <c r="I32" s="195">
        <f t="shared" si="4"/>
        <v>73</v>
      </c>
      <c r="J32" s="196">
        <f t="shared" si="4"/>
        <v>72</v>
      </c>
      <c r="K32" s="184"/>
      <c r="L32" s="5"/>
      <c r="M32" s="5"/>
      <c r="N32" s="5"/>
      <c r="O32" s="92" t="s">
        <v>5</v>
      </c>
      <c r="P32" s="111">
        <f>ROUNDUP(('국어 백분위 표'!$N7-0.5-'점수 계산기'!$C$25-'점수 계산기'!$C$23*P$30)/'점수 계산기'!$C$21,0)</f>
        <v>67</v>
      </c>
      <c r="Q32" s="107">
        <f>ROUNDUP(('국어 백분위 표'!$N7-0.5-'점수 계산기'!$C$25-'점수 계산기'!$C$23*Q$30)/'점수 계산기'!$C$21,0)</f>
        <v>67</v>
      </c>
      <c r="R32" s="107">
        <f>ROUNDUP(('국어 백분위 표'!$N7-0.5-'점수 계산기'!$C$25-'점수 계산기'!$C$23*R$30)/'점수 계산기'!$C$21,0)</f>
        <v>68</v>
      </c>
      <c r="S32" s="107">
        <f>ROUNDUP(('국어 백분위 표'!$N7-0.5-'점수 계산기'!$C$25-'점수 계산기'!$C$23*S$30)/'점수 계산기'!$C$21,0)</f>
        <v>69</v>
      </c>
      <c r="T32" s="107">
        <f>ROUNDUP(('국어 백분위 표'!$N7-0.5-'점수 계산기'!$C$25-'점수 계산기'!$C$23*T$30)/'점수 계산기'!$C$21,0)</f>
        <v>70</v>
      </c>
      <c r="U32" s="107">
        <f>ROUNDUP(('국어 백분위 표'!$N7-0.5-'점수 계산기'!$C$25-'점수 계산기'!$C$23*U$30)/'점수 계산기'!$C$21,0)</f>
        <v>71</v>
      </c>
      <c r="V32" s="109">
        <f>ROUNDUP(('국어 백분위 표'!$N7-0.5-'점수 계산기'!$C$25-'점수 계산기'!$C$23*V$30)/'점수 계산기'!$C$21,0)</f>
        <v>72</v>
      </c>
      <c r="W32" s="5"/>
    </row>
    <row r="33" spans="1:23" ht="21" customHeight="1" x14ac:dyDescent="0.45">
      <c r="A33" s="7"/>
      <c r="B33" s="7"/>
      <c r="C33" s="193" t="s">
        <v>80</v>
      </c>
      <c r="D33" s="204">
        <f t="shared" si="5"/>
        <v>66</v>
      </c>
      <c r="E33" s="195">
        <f t="shared" si="4"/>
        <v>66</v>
      </c>
      <c r="F33" s="195">
        <f t="shared" si="4"/>
        <v>66</v>
      </c>
      <c r="G33" s="195">
        <f t="shared" si="4"/>
        <v>65</v>
      </c>
      <c r="H33" s="195">
        <f t="shared" si="4"/>
        <v>65</v>
      </c>
      <c r="I33" s="195">
        <f t="shared" si="4"/>
        <v>65</v>
      </c>
      <c r="J33" s="196">
        <f t="shared" si="4"/>
        <v>65</v>
      </c>
      <c r="K33" s="184"/>
      <c r="L33" s="5"/>
      <c r="M33" s="5"/>
      <c r="N33" s="5"/>
      <c r="O33" s="92" t="s">
        <v>6</v>
      </c>
      <c r="P33" s="111">
        <f>ROUNDUP(('국어 백분위 표'!$N8-0.5-'점수 계산기'!$C$25-'점수 계산기'!$C$23*P$30)/'점수 계산기'!$C$21,0)</f>
        <v>59</v>
      </c>
      <c r="Q33" s="107">
        <f>ROUNDUP(('국어 백분위 표'!$N8-0.5-'점수 계산기'!$C$25-'점수 계산기'!$C$23*Q$30)/'점수 계산기'!$C$21,0)</f>
        <v>60</v>
      </c>
      <c r="R33" s="107">
        <f>ROUNDUP(('국어 백분위 표'!$N8-0.5-'점수 계산기'!$C$25-'점수 계산기'!$C$23*R$30)/'점수 계산기'!$C$21,0)</f>
        <v>61</v>
      </c>
      <c r="S33" s="107">
        <f>ROUNDUP(('국어 백분위 표'!$N8-0.5-'점수 계산기'!$C$25-'점수 계산기'!$C$23*S$30)/'점수 계산기'!$C$21,0)</f>
        <v>61</v>
      </c>
      <c r="T33" s="107">
        <f>ROUNDUP(('국어 백분위 표'!$N8-0.5-'점수 계산기'!$C$25-'점수 계산기'!$C$23*T$30)/'점수 계산기'!$C$21,0)</f>
        <v>62</v>
      </c>
      <c r="U33" s="107">
        <f>ROUNDUP(('국어 백분위 표'!$N8-0.5-'점수 계산기'!$C$25-'점수 계산기'!$C$23*U$30)/'점수 계산기'!$C$21,0)</f>
        <v>63</v>
      </c>
      <c r="V33" s="109">
        <f>ROUNDUP(('국어 백분위 표'!$N8-0.5-'점수 계산기'!$C$25-'점수 계산기'!$C$23*V$30)/'점수 계산기'!$C$21,0)</f>
        <v>65</v>
      </c>
      <c r="W33" s="5"/>
    </row>
    <row r="34" spans="1:23" ht="21" customHeight="1" x14ac:dyDescent="0.45">
      <c r="A34" s="7"/>
      <c r="B34" s="7"/>
      <c r="C34" s="193" t="s">
        <v>81</v>
      </c>
      <c r="D34" s="204">
        <f t="shared" si="5"/>
        <v>56</v>
      </c>
      <c r="E34" s="195">
        <f t="shared" si="4"/>
        <v>56</v>
      </c>
      <c r="F34" s="195">
        <f t="shared" si="4"/>
        <v>56</v>
      </c>
      <c r="G34" s="195">
        <f t="shared" si="4"/>
        <v>56</v>
      </c>
      <c r="H34" s="195">
        <f t="shared" si="4"/>
        <v>56</v>
      </c>
      <c r="I34" s="195">
        <f t="shared" si="4"/>
        <v>55</v>
      </c>
      <c r="J34" s="196">
        <f t="shared" si="4"/>
        <v>55</v>
      </c>
      <c r="K34" s="184"/>
      <c r="L34" s="5"/>
      <c r="M34" s="5"/>
      <c r="N34" s="5"/>
      <c r="O34" s="92" t="s">
        <v>7</v>
      </c>
      <c r="P34" s="111">
        <f>ROUNDUP(('국어 백분위 표'!$N9-0.5-'점수 계산기'!$C$25-'점수 계산기'!$C$23*P$30)/'점수 계산기'!$C$21,0)</f>
        <v>49</v>
      </c>
      <c r="Q34" s="107">
        <f>ROUNDUP(('국어 백분위 표'!$N9-0.5-'점수 계산기'!$C$25-'점수 계산기'!$C$23*Q$30)/'점수 계산기'!$C$21,0)</f>
        <v>50</v>
      </c>
      <c r="R34" s="107">
        <f>ROUNDUP(('국어 백분위 표'!$N9-0.5-'점수 계산기'!$C$25-'점수 계산기'!$C$23*R$30)/'점수 계산기'!$C$21,0)</f>
        <v>51</v>
      </c>
      <c r="S34" s="107">
        <f>ROUNDUP(('국어 백분위 표'!$N9-0.5-'점수 계산기'!$C$25-'점수 계산기'!$C$23*S$30)/'점수 계산기'!$C$21,0)</f>
        <v>52</v>
      </c>
      <c r="T34" s="107">
        <f>ROUNDUP(('국어 백분위 표'!$N9-0.5-'점수 계산기'!$C$25-'점수 계산기'!$C$23*T$30)/'점수 계산기'!$C$21,0)</f>
        <v>53</v>
      </c>
      <c r="U34" s="107">
        <f>ROUNDUP(('국어 백분위 표'!$N9-0.5-'점수 계산기'!$C$25-'점수 계산기'!$C$23*U$30)/'점수 계산기'!$C$21,0)</f>
        <v>53</v>
      </c>
      <c r="V34" s="109">
        <f>ROUNDUP(('국어 백분위 표'!$N9-0.5-'점수 계산기'!$C$25-'점수 계산기'!$C$23*V$30)/'점수 계산기'!$C$21,0)</f>
        <v>55</v>
      </c>
      <c r="W34" s="5"/>
    </row>
    <row r="35" spans="1:23" ht="21" customHeight="1" x14ac:dyDescent="0.45">
      <c r="A35" s="7"/>
      <c r="B35" s="7"/>
      <c r="C35" s="193" t="s">
        <v>82</v>
      </c>
      <c r="D35" s="204">
        <f t="shared" si="5"/>
        <v>45</v>
      </c>
      <c r="E35" s="195">
        <f t="shared" si="4"/>
        <v>45</v>
      </c>
      <c r="F35" s="195">
        <f t="shared" si="4"/>
        <v>44</v>
      </c>
      <c r="G35" s="195">
        <f t="shared" si="4"/>
        <v>44</v>
      </c>
      <c r="H35" s="195">
        <f t="shared" si="4"/>
        <v>44</v>
      </c>
      <c r="I35" s="195">
        <f t="shared" si="4"/>
        <v>44</v>
      </c>
      <c r="J35" s="196">
        <f t="shared" si="4"/>
        <v>44</v>
      </c>
      <c r="K35" s="184"/>
      <c r="L35" s="5"/>
      <c r="M35" s="5"/>
      <c r="N35" s="5"/>
      <c r="O35" s="92" t="s">
        <v>8</v>
      </c>
      <c r="P35" s="111">
        <f>ROUNDUP(('국어 백분위 표'!$N10-0.5-'점수 계산기'!$C$25-'점수 계산기'!$C$23*P$30)/'점수 계산기'!$C$21,0)</f>
        <v>38</v>
      </c>
      <c r="Q35" s="107">
        <f>ROUNDUP(('국어 백분위 표'!$N10-0.5-'점수 계산기'!$C$25-'점수 계산기'!$C$23*Q$30)/'점수 계산기'!$C$21,0)</f>
        <v>39</v>
      </c>
      <c r="R35" s="107">
        <f>ROUNDUP(('국어 백분위 표'!$N10-0.5-'점수 계산기'!$C$25-'점수 계산기'!$C$23*R$30)/'점수 계산기'!$C$21,0)</f>
        <v>39</v>
      </c>
      <c r="S35" s="107">
        <f>ROUNDUP(('국어 백분위 표'!$N10-0.5-'점수 계산기'!$C$25-'점수 계산기'!$C$23*S$30)/'점수 계산기'!$C$21,0)</f>
        <v>40</v>
      </c>
      <c r="T35" s="107">
        <f>ROUNDUP(('국어 백분위 표'!$N10-0.5-'점수 계산기'!$C$25-'점수 계산기'!$C$23*T$30)/'점수 계산기'!$C$21,0)</f>
        <v>41</v>
      </c>
      <c r="U35" s="107">
        <f>ROUNDUP(('국어 백분위 표'!$N10-0.5-'점수 계산기'!$C$25-'점수 계산기'!$C$23*U$30)/'점수 계산기'!$C$21,0)</f>
        <v>42</v>
      </c>
      <c r="V35" s="109">
        <f>ROUNDUP(('국어 백분위 표'!$N10-0.5-'점수 계산기'!$C$25-'점수 계산기'!$C$23*V$30)/'점수 계산기'!$C$21,0)</f>
        <v>44</v>
      </c>
      <c r="W35" s="5"/>
    </row>
    <row r="36" spans="1:23" ht="21" customHeight="1" x14ac:dyDescent="0.45">
      <c r="A36" s="7"/>
      <c r="B36" s="7"/>
      <c r="C36" s="193" t="s">
        <v>83</v>
      </c>
      <c r="D36" s="204">
        <f t="shared" si="5"/>
        <v>33</v>
      </c>
      <c r="E36" s="195">
        <f t="shared" si="4"/>
        <v>33</v>
      </c>
      <c r="F36" s="195">
        <f t="shared" si="4"/>
        <v>33</v>
      </c>
      <c r="G36" s="195">
        <f t="shared" si="4"/>
        <v>33</v>
      </c>
      <c r="H36" s="195">
        <f t="shared" si="4"/>
        <v>32</v>
      </c>
      <c r="I36" s="195">
        <f t="shared" si="4"/>
        <v>32</v>
      </c>
      <c r="J36" s="196">
        <f t="shared" si="4"/>
        <v>32</v>
      </c>
      <c r="K36" s="184"/>
      <c r="L36" s="5"/>
      <c r="M36" s="5"/>
      <c r="N36" s="5"/>
      <c r="O36" s="92" t="s">
        <v>9</v>
      </c>
      <c r="P36" s="111">
        <f>ROUNDUP(('국어 백분위 표'!$N11-0.5-'점수 계산기'!$C$25-'점수 계산기'!$C$23*P$30)/'점수 계산기'!$C$21,0)</f>
        <v>26</v>
      </c>
      <c r="Q36" s="107">
        <f>ROUNDUP(('국어 백분위 표'!$N11-0.5-'점수 계산기'!$C$25-'점수 계산기'!$C$23*Q$30)/'점수 계산기'!$C$21,0)</f>
        <v>27</v>
      </c>
      <c r="R36" s="107">
        <f>ROUNDUP(('국어 백분위 표'!$N11-0.5-'점수 계산기'!$C$25-'점수 계산기'!$C$23*R$30)/'점수 계산기'!$C$21,0)</f>
        <v>28</v>
      </c>
      <c r="S36" s="107">
        <f>ROUNDUP(('국어 백분위 표'!$N11-0.5-'점수 계산기'!$C$25-'점수 계산기'!$C$23*S$30)/'점수 계산기'!$C$21,0)</f>
        <v>29</v>
      </c>
      <c r="T36" s="107">
        <f>ROUNDUP(('국어 백분위 표'!$N11-0.5-'점수 계산기'!$C$25-'점수 계산기'!$C$23*T$30)/'점수 계산기'!$C$21,0)</f>
        <v>29</v>
      </c>
      <c r="U36" s="107">
        <f>ROUNDUP(('국어 백분위 표'!$N11-0.5-'점수 계산기'!$C$25-'점수 계산기'!$C$23*U$30)/'점수 계산기'!$C$21,0)</f>
        <v>30</v>
      </c>
      <c r="V36" s="109">
        <f>ROUNDUP(('국어 백분위 표'!$N11-0.5-'점수 계산기'!$C$25-'점수 계산기'!$C$23*V$30)/'점수 계산기'!$C$21,0)</f>
        <v>32</v>
      </c>
      <c r="W36" s="5"/>
    </row>
    <row r="37" spans="1:23" ht="21" customHeight="1" x14ac:dyDescent="0.45">
      <c r="A37" s="7"/>
      <c r="B37" s="7"/>
      <c r="C37" s="193" t="s">
        <v>84</v>
      </c>
      <c r="D37" s="204">
        <f t="shared" si="5"/>
        <v>23</v>
      </c>
      <c r="E37" s="195">
        <f t="shared" si="4"/>
        <v>22</v>
      </c>
      <c r="F37" s="195">
        <f t="shared" si="4"/>
        <v>22</v>
      </c>
      <c r="G37" s="195">
        <f t="shared" si="4"/>
        <v>22</v>
      </c>
      <c r="H37" s="195">
        <f t="shared" si="4"/>
        <v>22</v>
      </c>
      <c r="I37" s="195">
        <f t="shared" si="4"/>
        <v>22</v>
      </c>
      <c r="J37" s="196">
        <f t="shared" si="4"/>
        <v>21</v>
      </c>
      <c r="K37" s="184"/>
      <c r="L37" s="5"/>
      <c r="M37" s="5"/>
      <c r="N37" s="5"/>
      <c r="O37" s="92" t="s">
        <v>10</v>
      </c>
      <c r="P37" s="111">
        <f>ROUNDUP(('국어 백분위 표'!$N12-0.5-'점수 계산기'!$C$25-'점수 계산기'!$C$23*P$30)/'점수 계산기'!$C$21,0)</f>
        <v>16</v>
      </c>
      <c r="Q37" s="107">
        <f>ROUNDUP(('국어 백분위 표'!$N12-0.5-'점수 계산기'!$C$25-'점수 계산기'!$C$23*Q$30)/'점수 계산기'!$C$21,0)</f>
        <v>16</v>
      </c>
      <c r="R37" s="107">
        <f>ROUNDUP(('국어 백분위 표'!$N12-0.5-'점수 계산기'!$C$25-'점수 계산기'!$C$23*R$30)/'점수 계산기'!$C$21,0)</f>
        <v>17</v>
      </c>
      <c r="S37" s="107">
        <f>ROUNDUP(('국어 백분위 표'!$N12-0.5-'점수 계산기'!$C$25-'점수 계산기'!$C$23*S$30)/'점수 계산기'!$C$21,0)</f>
        <v>18</v>
      </c>
      <c r="T37" s="107">
        <f>ROUNDUP(('국어 백분위 표'!$N12-0.5-'점수 계산기'!$C$25-'점수 계산기'!$C$23*T$30)/'점수 계산기'!$C$21,0)</f>
        <v>19</v>
      </c>
      <c r="U37" s="107">
        <f>ROUNDUP(('국어 백분위 표'!$N12-0.5-'점수 계산기'!$C$25-'점수 계산기'!$C$23*U$30)/'점수 계산기'!$C$21,0)</f>
        <v>20</v>
      </c>
      <c r="V37" s="109">
        <f>ROUNDUP(('국어 백분위 표'!$N12-0.5-'점수 계산기'!$C$25-'점수 계산기'!$C$23*V$30)/'점수 계산기'!$C$21,0)</f>
        <v>21</v>
      </c>
      <c r="W37" s="5"/>
    </row>
    <row r="38" spans="1:23" ht="21" customHeight="1" thickBot="1" x14ac:dyDescent="0.5">
      <c r="A38" s="7"/>
      <c r="B38" s="7"/>
      <c r="C38" s="197" t="s">
        <v>85</v>
      </c>
      <c r="D38" s="206">
        <f t="shared" si="5"/>
        <v>17</v>
      </c>
      <c r="E38" s="199">
        <f t="shared" si="4"/>
        <v>17</v>
      </c>
      <c r="F38" s="199">
        <f t="shared" si="4"/>
        <v>16</v>
      </c>
      <c r="G38" s="199">
        <f t="shared" si="4"/>
        <v>16</v>
      </c>
      <c r="H38" s="199">
        <f t="shared" si="4"/>
        <v>16</v>
      </c>
      <c r="I38" s="199">
        <f t="shared" si="4"/>
        <v>16</v>
      </c>
      <c r="J38" s="200">
        <f t="shared" si="4"/>
        <v>16</v>
      </c>
      <c r="K38" s="184"/>
      <c r="L38" s="5"/>
      <c r="M38" s="5"/>
      <c r="N38" s="5"/>
      <c r="O38" s="93" t="s">
        <v>11</v>
      </c>
      <c r="P38" s="112">
        <f>ROUNDUP(('국어 백분위 표'!$N13-0.5-'점수 계산기'!$C$25-'점수 계산기'!$C$23*P$30)/'점수 계산기'!$C$21,0)</f>
        <v>10</v>
      </c>
      <c r="Q38" s="97">
        <f>ROUNDUP(('국어 백분위 표'!$N13-0.5-'점수 계산기'!$C$25-'점수 계산기'!$C$23*Q$30)/'점수 계산기'!$C$21,0)</f>
        <v>11</v>
      </c>
      <c r="R38" s="97">
        <f>ROUNDUP(('국어 백분위 표'!$N13-0.5-'점수 계산기'!$C$25-'점수 계산기'!$C$23*R$30)/'점수 계산기'!$C$21,0)</f>
        <v>11</v>
      </c>
      <c r="S38" s="97">
        <f>ROUNDUP(('국어 백분위 표'!$N13-0.5-'점수 계산기'!$C$25-'점수 계산기'!$C$23*S$30)/'점수 계산기'!$C$21,0)</f>
        <v>12</v>
      </c>
      <c r="T38" s="97">
        <f>ROUNDUP(('국어 백분위 표'!$N13-0.5-'점수 계산기'!$C$25-'점수 계산기'!$C$23*T$30)/'점수 계산기'!$C$21,0)</f>
        <v>13</v>
      </c>
      <c r="U38" s="97">
        <f>ROUNDUP(('국어 백분위 표'!$N13-0.5-'점수 계산기'!$C$25-'점수 계산기'!$C$23*U$30)/'점수 계산기'!$C$21,0)</f>
        <v>14</v>
      </c>
      <c r="V38" s="98">
        <f>ROUNDUP(('국어 백분위 표'!$N13-0.5-'점수 계산기'!$C$25-'점수 계산기'!$C$23*V$30)/'점수 계산기'!$C$21,0)</f>
        <v>16</v>
      </c>
      <c r="W38" s="5"/>
    </row>
    <row r="39" spans="1:23" x14ac:dyDescent="0.45">
      <c r="A39" s="7"/>
      <c r="B39" s="7"/>
      <c r="C39" s="184"/>
      <c r="D39" s="184"/>
      <c r="E39" s="184"/>
      <c r="F39" s="184"/>
      <c r="G39" s="184"/>
      <c r="H39" s="184"/>
      <c r="I39" s="184"/>
      <c r="J39" s="184"/>
      <c r="K39" s="184"/>
      <c r="L39" s="5"/>
      <c r="M39" s="5"/>
      <c r="N39" s="5"/>
      <c r="O39" s="5"/>
      <c r="P39" s="7"/>
      <c r="Q39" s="7"/>
      <c r="R39" s="7"/>
    </row>
    <row r="40" spans="1:23" x14ac:dyDescent="0.45">
      <c r="A40" s="7"/>
      <c r="B40" s="7"/>
      <c r="C40" s="80"/>
      <c r="D40" s="80"/>
      <c r="E40" s="80"/>
      <c r="F40" s="80"/>
      <c r="G40" s="80"/>
      <c r="H40" s="5"/>
      <c r="I40" s="5"/>
      <c r="J40" s="5"/>
      <c r="K40" s="5"/>
      <c r="L40" s="5"/>
      <c r="M40" s="5"/>
      <c r="N40" s="5"/>
      <c r="O40" s="5"/>
      <c r="P40" s="7"/>
      <c r="Q40" s="7"/>
      <c r="R40" s="7"/>
    </row>
    <row r="41" spans="1:23" x14ac:dyDescent="0.45">
      <c r="A41" s="7"/>
      <c r="B41" s="7"/>
      <c r="C41" s="80"/>
      <c r="D41" s="80"/>
      <c r="E41" s="80"/>
      <c r="F41" s="80"/>
      <c r="G41" s="80"/>
      <c r="H41" s="5"/>
      <c r="I41" s="5"/>
      <c r="J41" s="5"/>
      <c r="K41" s="5"/>
      <c r="L41" s="5"/>
      <c r="M41" s="5"/>
      <c r="N41" s="5"/>
      <c r="O41" s="5"/>
      <c r="P41" s="7"/>
      <c r="Q41" s="7"/>
      <c r="R41" s="7"/>
    </row>
    <row r="42" spans="1:23" x14ac:dyDescent="0.45">
      <c r="A42" s="7"/>
      <c r="B42" s="7"/>
      <c r="C42" s="80"/>
      <c r="D42" s="80"/>
      <c r="E42" s="80"/>
      <c r="F42" s="80"/>
      <c r="G42" s="80"/>
      <c r="H42" s="5"/>
      <c r="I42" s="5"/>
      <c r="J42" s="5"/>
      <c r="K42" s="5"/>
      <c r="L42" s="5"/>
      <c r="M42" s="5"/>
      <c r="N42" s="5"/>
      <c r="O42" s="5"/>
      <c r="P42" s="7"/>
      <c r="Q42" s="7"/>
      <c r="R42" s="7"/>
    </row>
    <row r="43" spans="1:23" x14ac:dyDescent="0.45">
      <c r="A43" s="7"/>
      <c r="B43" s="7"/>
      <c r="C43" s="80"/>
      <c r="D43" s="80"/>
      <c r="E43" s="80"/>
      <c r="F43" s="80"/>
      <c r="G43" s="80"/>
      <c r="H43" s="5"/>
      <c r="I43" s="5"/>
      <c r="J43" s="5"/>
      <c r="K43" s="5"/>
      <c r="L43" s="5"/>
      <c r="M43" s="5"/>
      <c r="N43" s="5"/>
      <c r="O43" s="5"/>
      <c r="P43" s="7"/>
      <c r="Q43" s="7"/>
      <c r="R43" s="7"/>
    </row>
    <row r="44" spans="1:23" x14ac:dyDescent="0.45">
      <c r="A44" s="7"/>
      <c r="B44" s="7"/>
      <c r="C44" s="80"/>
      <c r="D44" s="80"/>
      <c r="E44" s="80"/>
      <c r="F44" s="80"/>
      <c r="G44" s="80"/>
      <c r="H44" s="5"/>
      <c r="I44" s="5"/>
      <c r="J44" s="5"/>
      <c r="K44" s="5"/>
      <c r="L44" s="5"/>
      <c r="M44" s="5"/>
      <c r="N44" s="5"/>
      <c r="O44" s="5"/>
      <c r="P44" s="7"/>
      <c r="Q44" s="7"/>
      <c r="R44" s="7"/>
    </row>
    <row r="45" spans="1:23" x14ac:dyDescent="0.45">
      <c r="A45" s="7"/>
      <c r="B45" s="7"/>
      <c r="C45" s="80"/>
      <c r="D45" s="80"/>
      <c r="E45" s="80"/>
      <c r="F45" s="80"/>
      <c r="G45" s="80"/>
      <c r="H45" s="5"/>
      <c r="I45" s="5"/>
      <c r="J45" s="5"/>
      <c r="K45" s="5"/>
      <c r="L45" s="5"/>
      <c r="M45" s="5"/>
      <c r="N45" s="5"/>
      <c r="O45" s="5"/>
      <c r="P45" s="7"/>
      <c r="Q45" s="7"/>
      <c r="R45" s="7"/>
    </row>
    <row r="46" spans="1:23" x14ac:dyDescent="0.45">
      <c r="A46" s="7"/>
      <c r="B46" s="7"/>
      <c r="C46" s="80"/>
      <c r="D46" s="80"/>
      <c r="E46" s="80"/>
      <c r="F46" s="80"/>
      <c r="G46" s="80"/>
      <c r="H46" s="5"/>
      <c r="I46" s="5"/>
      <c r="J46" s="5"/>
      <c r="K46" s="5"/>
      <c r="L46" s="5"/>
      <c r="M46" s="5"/>
      <c r="N46" s="5"/>
      <c r="O46" s="5"/>
      <c r="P46" s="7"/>
      <c r="Q46" s="7"/>
      <c r="R46" s="7"/>
    </row>
    <row r="47" spans="1:23" x14ac:dyDescent="0.45">
      <c r="A47" s="7"/>
      <c r="B47" s="7"/>
      <c r="C47" s="80"/>
      <c r="D47" s="80"/>
      <c r="E47" s="80"/>
      <c r="F47" s="80"/>
      <c r="G47" s="80"/>
      <c r="H47" s="5"/>
      <c r="I47" s="5"/>
      <c r="J47" s="5"/>
      <c r="K47" s="5"/>
      <c r="L47" s="5"/>
      <c r="M47" s="5"/>
      <c r="N47" s="5"/>
      <c r="O47" s="5"/>
      <c r="P47" s="7"/>
      <c r="Q47" s="7"/>
      <c r="R47" s="7"/>
    </row>
    <row r="48" spans="1:23" x14ac:dyDescent="0.45">
      <c r="A48" s="7"/>
      <c r="B48" s="7"/>
      <c r="C48" s="80"/>
      <c r="D48" s="80"/>
      <c r="E48" s="80"/>
      <c r="F48" s="80"/>
      <c r="G48" s="80"/>
      <c r="H48" s="5"/>
      <c r="I48" s="5"/>
      <c r="J48" s="5"/>
      <c r="K48" s="5"/>
      <c r="L48" s="5"/>
      <c r="M48" s="5"/>
      <c r="N48" s="5"/>
      <c r="O48" s="5"/>
      <c r="P48" s="7"/>
      <c r="Q48" s="7"/>
      <c r="R48" s="7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5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3CB2-1856-4C9F-8FEB-552A50ABAEC5}">
  <sheetPr>
    <tabColor rgb="FFFFFF00"/>
    <pageSetUpPr fitToPage="1"/>
  </sheetPr>
  <dimension ref="A1:S193"/>
  <sheetViews>
    <sheetView topLeftCell="A50" zoomScale="70" zoomScaleNormal="70" workbookViewId="0">
      <selection activeCell="Q8" sqref="Q8"/>
    </sheetView>
  </sheetViews>
  <sheetFormatPr defaultRowHeight="17" x14ac:dyDescent="0.45"/>
  <cols>
    <col min="2" max="5" width="15.08203125" style="10" customWidth="1"/>
    <col min="6" max="7" width="15.08203125" style="10" hidden="1" customWidth="1"/>
    <col min="8" max="8" width="9.9140625" style="79" customWidth="1"/>
    <col min="9" max="9" width="12" style="10" customWidth="1"/>
    <col min="10" max="11" width="8.6640625" style="10" customWidth="1"/>
    <col min="12" max="13" width="8.6640625" customWidth="1"/>
    <col min="15" max="19" width="12.58203125" customWidth="1"/>
  </cols>
  <sheetData>
    <row r="1" spans="1:19" ht="17.5" thickBot="1" x14ac:dyDescent="0.5">
      <c r="A1" s="7"/>
      <c r="B1" s="5"/>
      <c r="C1" s="5"/>
      <c r="D1" s="5"/>
      <c r="E1" s="5"/>
      <c r="F1" s="5"/>
      <c r="G1" s="5"/>
      <c r="H1" s="80"/>
      <c r="I1" s="5"/>
    </row>
    <row r="2" spans="1:19" s="216" customFormat="1" ht="21" customHeight="1" x14ac:dyDescent="0.45">
      <c r="A2" s="208"/>
      <c r="B2" s="212" t="s">
        <v>121</v>
      </c>
      <c r="C2" s="442" t="s">
        <v>105</v>
      </c>
      <c r="D2" s="443"/>
      <c r="E2" s="444"/>
      <c r="F2" s="184"/>
      <c r="G2" s="184"/>
      <c r="H2" s="371"/>
      <c r="I2" s="184"/>
      <c r="J2" s="262"/>
      <c r="K2" s="262"/>
    </row>
    <row r="3" spans="1:19" s="216" customFormat="1" ht="21" customHeight="1" thickBot="1" x14ac:dyDescent="0.5">
      <c r="A3" s="208"/>
      <c r="B3" s="215" t="s">
        <v>123</v>
      </c>
      <c r="C3" s="445" t="s">
        <v>124</v>
      </c>
      <c r="D3" s="446"/>
      <c r="E3" s="447"/>
      <c r="F3" s="184"/>
      <c r="G3" s="184"/>
      <c r="H3" s="371"/>
      <c r="I3" s="184"/>
      <c r="J3" s="262"/>
      <c r="K3" s="262"/>
    </row>
    <row r="4" spans="1:19" s="216" customFormat="1" ht="21" customHeight="1" thickBot="1" x14ac:dyDescent="0.5">
      <c r="A4" s="208"/>
      <c r="B4" s="184"/>
      <c r="C4" s="184"/>
      <c r="D4" s="184"/>
      <c r="E4" s="184"/>
      <c r="F4" s="184"/>
      <c r="G4" s="184"/>
      <c r="H4" s="371"/>
      <c r="I4" s="184"/>
      <c r="J4" s="262"/>
      <c r="K4" s="262"/>
    </row>
    <row r="5" spans="1:19" s="216" customFormat="1" ht="21" customHeight="1" thickBot="1" x14ac:dyDescent="0.5">
      <c r="A5" s="208"/>
      <c r="B5" s="185" t="s">
        <v>93</v>
      </c>
      <c r="C5" s="186" t="s">
        <v>98</v>
      </c>
      <c r="D5" s="187" t="s">
        <v>77</v>
      </c>
      <c r="E5" s="187" t="s">
        <v>90</v>
      </c>
      <c r="F5" s="286" t="s">
        <v>112</v>
      </c>
      <c r="G5" s="286" t="s">
        <v>113</v>
      </c>
      <c r="H5" s="372" t="s">
        <v>150</v>
      </c>
      <c r="I5" s="184"/>
      <c r="J5" s="262"/>
      <c r="K5" s="262"/>
      <c r="O5" s="453" t="s">
        <v>114</v>
      </c>
      <c r="P5" s="454"/>
      <c r="Q5" s="454"/>
      <c r="R5" s="454"/>
      <c r="S5" s="455"/>
    </row>
    <row r="6" spans="1:19" s="216" customFormat="1" ht="21" customHeight="1" thickBot="1" x14ac:dyDescent="0.5">
      <c r="A6" s="208"/>
      <c r="B6" s="287" t="s">
        <v>115</v>
      </c>
      <c r="C6" s="288">
        <v>76</v>
      </c>
      <c r="D6" s="289">
        <v>24</v>
      </c>
      <c r="E6" s="289">
        <v>145</v>
      </c>
      <c r="F6" s="290">
        <f>C6*'점수 계산기'!$C$21+D6*'점수 계산기'!$C$22+'점수 계산기'!$C$24</f>
        <v>145.26400000000001</v>
      </c>
      <c r="G6" s="290">
        <f t="shared" ref="G6:G32" si="0">MIN(ABS(E6-0.5-F6), ABS(E6+0.5-F6))</f>
        <v>0.23599999999999</v>
      </c>
      <c r="H6" s="373" t="str">
        <f>IF(ROUND(F6,0)=E6,"진",IF(G6&lt;0.5,"재",IF(AND(C6=0, D6=0, E6=0),"","위")))</f>
        <v>진</v>
      </c>
      <c r="I6" s="365"/>
      <c r="J6" s="262">
        <v>0</v>
      </c>
      <c r="K6" s="262" t="str">
        <f t="shared" ref="K6:K37" si="1">CHAR(MOD(J6, 23)+97)</f>
        <v>a</v>
      </c>
      <c r="L6" s="291" t="str">
        <f>K6&amp;" : "&amp;'국어 진위판정'!E6-0.5&amp;"≤"&amp;'국어 진위판정'!C6&amp;"x+"&amp;'국어 진위판정'!D6&amp;"y+화&lt;"&amp;'국어 진위판정'!E6+0.5</f>
        <v>a : 144.5≤76x+24y+화&lt;145.5</v>
      </c>
      <c r="O6" s="185" t="s">
        <v>93</v>
      </c>
      <c r="P6" s="292" t="s">
        <v>116</v>
      </c>
      <c r="Q6" s="293" t="s">
        <v>117</v>
      </c>
      <c r="R6" s="294" t="s">
        <v>118</v>
      </c>
      <c r="S6" s="295" t="s">
        <v>119</v>
      </c>
    </row>
    <row r="7" spans="1:19" s="216" customFormat="1" ht="21" customHeight="1" x14ac:dyDescent="0.45">
      <c r="A7" s="208"/>
      <c r="B7" s="296" t="s">
        <v>115</v>
      </c>
      <c r="C7" s="297">
        <v>70</v>
      </c>
      <c r="D7" s="298">
        <v>24</v>
      </c>
      <c r="E7" s="298">
        <v>139</v>
      </c>
      <c r="F7" s="299">
        <f>C7*'점수 계산기'!$C$21+D7*'점수 계산기'!$C$22+'점수 계산기'!$C$24</f>
        <v>139.02999999999997</v>
      </c>
      <c r="G7" s="299">
        <f t="shared" si="0"/>
        <v>0.47000000000002728</v>
      </c>
      <c r="H7" s="374" t="str">
        <f>IF(ROUND(F7,0)=E7,"진",IF(G7&lt;0.5,"재",IF(AND(C7=0, D7=0, E7=0),"","위")))</f>
        <v>진</v>
      </c>
      <c r="I7" s="365"/>
      <c r="J7" s="262">
        <v>1</v>
      </c>
      <c r="K7" s="262" t="str">
        <f t="shared" si="1"/>
        <v>b</v>
      </c>
      <c r="L7" s="291" t="str">
        <f>K7&amp;" : "&amp;'국어 진위판정'!E7-0.5&amp;"≤"&amp;'국어 진위판정'!C7&amp;"x+"&amp;'국어 진위판정'!D7&amp;"y+화&lt;"&amp;'국어 진위판정'!E7+0.5</f>
        <v>b : 138.5≤70x+24y+화&lt;139.5</v>
      </c>
      <c r="O7" s="201" t="s">
        <v>102</v>
      </c>
      <c r="P7" s="300">
        <f>COUNTIF($H$6:$H$74, "진") + COUNTIF($H$6:$H$74, "인증")</f>
        <v>28</v>
      </c>
      <c r="Q7" s="301">
        <f>COUNTIF($H$6:$H$74, "위")</f>
        <v>5</v>
      </c>
      <c r="R7" s="302">
        <f>P7+Q7</f>
        <v>33</v>
      </c>
      <c r="S7" s="303">
        <f>P7/R7</f>
        <v>0.84848484848484851</v>
      </c>
    </row>
    <row r="8" spans="1:19" s="216" customFormat="1" ht="21" customHeight="1" thickBot="1" x14ac:dyDescent="0.5">
      <c r="A8" s="208"/>
      <c r="B8" s="296" t="s">
        <v>115</v>
      </c>
      <c r="C8" s="297">
        <v>70</v>
      </c>
      <c r="D8" s="298">
        <v>22</v>
      </c>
      <c r="E8" s="298">
        <v>138</v>
      </c>
      <c r="F8" s="299">
        <f>C8*'점수 계산기'!$C$21+D8*'점수 계산기'!$C$22+'점수 계산기'!$C$24</f>
        <v>137.52999999999997</v>
      </c>
      <c r="G8" s="299">
        <f t="shared" si="0"/>
        <v>2.9999999999972715E-2</v>
      </c>
      <c r="H8" s="374" t="str">
        <f>IF(ROUND(F8,0)=E8,"진",IF(G8&lt;0.5,"재",IF(AND(C8=0, D8=0, E8=0),"","위")))</f>
        <v>진</v>
      </c>
      <c r="I8" s="365"/>
      <c r="J8" s="262">
        <v>2</v>
      </c>
      <c r="K8" s="262" t="str">
        <f t="shared" si="1"/>
        <v>c</v>
      </c>
      <c r="L8" s="291" t="str">
        <f>K8&amp;" : "&amp;'국어 진위판정'!E8-0.5&amp;"≤"&amp;'국어 진위판정'!C8&amp;"x+"&amp;'국어 진위판정'!D8&amp;"y+화&lt;"&amp;'국어 진위판정'!E8+0.5</f>
        <v>c : 137.5≤70x+22y+화&lt;138.5</v>
      </c>
      <c r="O8" s="197" t="s">
        <v>103</v>
      </c>
      <c r="P8" s="304">
        <f>COUNTIF($H$75:$H$166, "진") + COUNTIF($H$75:$H$166, "인증")</f>
        <v>76</v>
      </c>
      <c r="Q8" s="305">
        <f>COUNTIF($H$75:$H$166, "위")</f>
        <v>12</v>
      </c>
      <c r="R8" s="306">
        <f>P8+Q8</f>
        <v>88</v>
      </c>
      <c r="S8" s="307">
        <f>P8/R8</f>
        <v>0.86363636363636365</v>
      </c>
    </row>
    <row r="9" spans="1:19" s="216" customFormat="1" ht="21" customHeight="1" x14ac:dyDescent="0.45">
      <c r="A9" s="208"/>
      <c r="B9" s="296" t="s">
        <v>115</v>
      </c>
      <c r="C9" s="297">
        <v>68</v>
      </c>
      <c r="D9" s="298">
        <v>24</v>
      </c>
      <c r="E9" s="298">
        <v>137</v>
      </c>
      <c r="F9" s="299">
        <f>C9*'점수 계산기'!$C$21+D9*'점수 계산기'!$C$22+'점수 계산기'!$C$24</f>
        <v>136.952</v>
      </c>
      <c r="G9" s="299">
        <f t="shared" si="0"/>
        <v>0.45199999999999818</v>
      </c>
      <c r="H9" s="374" t="str">
        <f t="shared" ref="H9:H25" si="2">IF(ROUND(F9,0)=E9,"진",IF(G9&lt;0.5,"재",IF(AND(C9=0, D9=0, E9=0),"","위")))</f>
        <v>진</v>
      </c>
      <c r="I9" s="365" t="s">
        <v>211</v>
      </c>
      <c r="J9" s="262">
        <v>3</v>
      </c>
      <c r="K9" s="262" t="str">
        <f t="shared" si="1"/>
        <v>d</v>
      </c>
      <c r="L9" s="291" t="str">
        <f>K9&amp;" : "&amp;'국어 진위판정'!E9-0.5&amp;"≤"&amp;'국어 진위판정'!C9&amp;"x+"&amp;'국어 진위판정'!D9&amp;"y+화&lt;"&amp;'국어 진위판정'!E9+0.5</f>
        <v>d : 136.5≤68x+24y+화&lt;137.5</v>
      </c>
    </row>
    <row r="10" spans="1:19" s="216" customFormat="1" ht="21" customHeight="1" x14ac:dyDescent="0.45">
      <c r="A10" s="208"/>
      <c r="B10" s="296" t="s">
        <v>115</v>
      </c>
      <c r="C10" s="297">
        <v>64</v>
      </c>
      <c r="D10" s="298">
        <v>24</v>
      </c>
      <c r="E10" s="298">
        <v>133</v>
      </c>
      <c r="F10" s="299">
        <f>C10*'점수 계산기'!$C$21+D10*'점수 계산기'!$C$22+'점수 계산기'!$C$24</f>
        <v>132.79599999999999</v>
      </c>
      <c r="G10" s="299">
        <f t="shared" si="0"/>
        <v>0.29599999999999227</v>
      </c>
      <c r="H10" s="374" t="str">
        <f t="shared" si="2"/>
        <v>진</v>
      </c>
      <c r="I10" s="365" t="s">
        <v>181</v>
      </c>
      <c r="J10" s="262">
        <v>4</v>
      </c>
      <c r="K10" s="262" t="str">
        <f t="shared" si="1"/>
        <v>e</v>
      </c>
      <c r="L10" s="291" t="str">
        <f>K10&amp;" : "&amp;'국어 진위판정'!E10-0.5&amp;"≤"&amp;'국어 진위판정'!C10&amp;"x+"&amp;'국어 진위판정'!D10&amp;"y+화&lt;"&amp;'국어 진위판정'!E10+0.5</f>
        <v>e : 132.5≤64x+24y+화&lt;133.5</v>
      </c>
    </row>
    <row r="11" spans="1:19" s="216" customFormat="1" ht="21" customHeight="1" x14ac:dyDescent="0.45">
      <c r="A11" s="208"/>
      <c r="B11" s="296" t="s">
        <v>115</v>
      </c>
      <c r="C11" s="297">
        <v>62</v>
      </c>
      <c r="D11" s="298">
        <v>24</v>
      </c>
      <c r="E11" s="298">
        <v>131</v>
      </c>
      <c r="F11" s="299">
        <f>C11*'점수 계산기'!$C$21+D11*'점수 계산기'!$C$22+'점수 계산기'!$C$24</f>
        <v>130.71799999999999</v>
      </c>
      <c r="G11" s="299">
        <f t="shared" si="0"/>
        <v>0.21799999999998931</v>
      </c>
      <c r="H11" s="374" t="str">
        <f t="shared" si="2"/>
        <v>진</v>
      </c>
      <c r="I11" s="365"/>
      <c r="J11" s="262">
        <v>5</v>
      </c>
      <c r="K11" s="262" t="str">
        <f t="shared" si="1"/>
        <v>f</v>
      </c>
      <c r="L11" s="291" t="str">
        <f>K11&amp;" : "&amp;'국어 진위판정'!E11-0.5&amp;"≤"&amp;'국어 진위판정'!C11&amp;"x+"&amp;'국어 진위판정'!D11&amp;"y+화&lt;"&amp;'국어 진위판정'!E11+0.5</f>
        <v>f : 130.5≤62x+24y+화&lt;131.5</v>
      </c>
    </row>
    <row r="12" spans="1:19" s="216" customFormat="1" ht="21" customHeight="1" x14ac:dyDescent="0.45">
      <c r="A12" s="208"/>
      <c r="B12" s="296" t="s">
        <v>115</v>
      </c>
      <c r="C12" s="297">
        <v>64</v>
      </c>
      <c r="D12" s="298">
        <v>19</v>
      </c>
      <c r="E12" s="298">
        <v>129</v>
      </c>
      <c r="F12" s="299">
        <f>C12*'점수 계산기'!$C$21+D12*'점수 계산기'!$C$22+'점수 계산기'!$C$24</f>
        <v>129.04599999999999</v>
      </c>
      <c r="G12" s="299">
        <f t="shared" si="0"/>
        <v>0.45400000000000773</v>
      </c>
      <c r="H12" s="374" t="str">
        <f t="shared" si="2"/>
        <v>진</v>
      </c>
      <c r="I12" s="365"/>
      <c r="J12" s="262">
        <v>6</v>
      </c>
      <c r="K12" s="262" t="str">
        <f t="shared" si="1"/>
        <v>g</v>
      </c>
      <c r="L12" s="291" t="str">
        <f>K12&amp;" : "&amp;'국어 진위판정'!E12-0.5&amp;"≤"&amp;'국어 진위판정'!C12&amp;"x+"&amp;'국어 진위판정'!D12&amp;"y+화&lt;"&amp;'국어 진위판정'!E12+0.5</f>
        <v>g : 128.5≤64x+19y+화&lt;129.5</v>
      </c>
    </row>
    <row r="13" spans="1:19" s="216" customFormat="1" ht="21" customHeight="1" x14ac:dyDescent="0.45">
      <c r="A13" s="208"/>
      <c r="B13" s="296" t="s">
        <v>115</v>
      </c>
      <c r="C13" s="297">
        <v>62</v>
      </c>
      <c r="D13" s="298">
        <v>22</v>
      </c>
      <c r="E13" s="298">
        <v>129</v>
      </c>
      <c r="F13" s="299">
        <f>C13*'점수 계산기'!$C$21+D13*'점수 계산기'!$C$22+'점수 계산기'!$C$24</f>
        <v>129.21799999999999</v>
      </c>
      <c r="G13" s="299">
        <f t="shared" si="0"/>
        <v>0.28200000000001069</v>
      </c>
      <c r="H13" s="374" t="str">
        <f t="shared" si="2"/>
        <v>진</v>
      </c>
      <c r="I13" s="184"/>
      <c r="J13" s="262">
        <v>7</v>
      </c>
      <c r="K13" s="262" t="str">
        <f t="shared" si="1"/>
        <v>h</v>
      </c>
      <c r="L13" s="291" t="str">
        <f>K13&amp;" : "&amp;'국어 진위판정'!E13-0.5&amp;"≤"&amp;'국어 진위판정'!C13&amp;"x+"&amp;'국어 진위판정'!D13&amp;"y+화&lt;"&amp;'국어 진위판정'!E13+0.5</f>
        <v>h : 128.5≤62x+22y+화&lt;129.5</v>
      </c>
    </row>
    <row r="14" spans="1:19" s="216" customFormat="1" ht="21" customHeight="1" x14ac:dyDescent="0.45">
      <c r="A14" s="208"/>
      <c r="B14" s="296" t="s">
        <v>115</v>
      </c>
      <c r="C14" s="297">
        <v>59</v>
      </c>
      <c r="D14" s="298">
        <v>24</v>
      </c>
      <c r="E14" s="298">
        <v>129</v>
      </c>
      <c r="F14" s="299">
        <f>C14*'점수 계산기'!$C$21+D14*'점수 계산기'!$C$22+'점수 계산기'!$C$24</f>
        <v>127.60099999999998</v>
      </c>
      <c r="G14" s="299">
        <f t="shared" si="0"/>
        <v>0.89900000000001512</v>
      </c>
      <c r="H14" s="374" t="str">
        <f t="shared" si="2"/>
        <v>위</v>
      </c>
      <c r="I14" s="184" t="s">
        <v>189</v>
      </c>
      <c r="J14" s="262">
        <v>8</v>
      </c>
      <c r="K14" s="262" t="str">
        <f t="shared" si="1"/>
        <v>i</v>
      </c>
      <c r="L14" s="291" t="str">
        <f>K14&amp;" : "&amp;'국어 진위판정'!E14-0.5&amp;"≤"&amp;'국어 진위판정'!C14&amp;"x+"&amp;'국어 진위판정'!D14&amp;"y+화&lt;"&amp;'국어 진위판정'!E14+0.5</f>
        <v>i : 128.5≤59x+24y+화&lt;129.5</v>
      </c>
    </row>
    <row r="15" spans="1:19" s="216" customFormat="1" ht="21" customHeight="1" x14ac:dyDescent="0.45">
      <c r="A15" s="208"/>
      <c r="B15" s="296" t="s">
        <v>115</v>
      </c>
      <c r="C15" s="297">
        <v>62</v>
      </c>
      <c r="D15" s="298">
        <v>20</v>
      </c>
      <c r="E15" s="298">
        <v>128</v>
      </c>
      <c r="F15" s="299">
        <f>C15*'점수 계산기'!$C$21+D15*'점수 계산기'!$C$22+'점수 계산기'!$C$24</f>
        <v>127.71799999999999</v>
      </c>
      <c r="G15" s="299">
        <f t="shared" si="0"/>
        <v>0.21799999999998931</v>
      </c>
      <c r="H15" s="374" t="str">
        <f t="shared" si="2"/>
        <v>진</v>
      </c>
      <c r="I15" s="184"/>
      <c r="J15" s="262">
        <v>9</v>
      </c>
      <c r="K15" s="262" t="str">
        <f t="shared" si="1"/>
        <v>j</v>
      </c>
      <c r="L15" s="291" t="str">
        <f>K15&amp;" : "&amp;'국어 진위판정'!E15-0.5&amp;"≤"&amp;'국어 진위판정'!C15&amp;"x+"&amp;'국어 진위판정'!D15&amp;"y+화&lt;"&amp;'국어 진위판정'!E15+0.5</f>
        <v>j : 127.5≤62x+20y+화&lt;128.5</v>
      </c>
    </row>
    <row r="16" spans="1:19" s="216" customFormat="1" ht="21" customHeight="1" x14ac:dyDescent="0.45">
      <c r="A16" s="208"/>
      <c r="B16" s="296" t="s">
        <v>115</v>
      </c>
      <c r="C16" s="297">
        <v>60</v>
      </c>
      <c r="D16" s="298">
        <v>20</v>
      </c>
      <c r="E16" s="298">
        <v>126</v>
      </c>
      <c r="F16" s="299">
        <f>C16*'점수 계산기'!$C$21+D16*'점수 계산기'!$C$22+'점수 계산기'!$C$24</f>
        <v>125.64</v>
      </c>
      <c r="G16" s="299">
        <f t="shared" si="0"/>
        <v>0.14000000000000057</v>
      </c>
      <c r="H16" s="374" t="str">
        <f t="shared" si="2"/>
        <v>진</v>
      </c>
      <c r="I16" s="184"/>
      <c r="J16" s="262">
        <v>10</v>
      </c>
      <c r="K16" s="262" t="str">
        <f t="shared" si="1"/>
        <v>k</v>
      </c>
      <c r="L16" s="291" t="str">
        <f>K16&amp;" : "&amp;'국어 진위판정'!E16-0.5&amp;"≤"&amp;'국어 진위판정'!C16&amp;"x+"&amp;'국어 진위판정'!D16&amp;"y+화&lt;"&amp;'국어 진위판정'!E16+0.5</f>
        <v>k : 125.5≤60x+20y+화&lt;126.5</v>
      </c>
    </row>
    <row r="17" spans="1:16" s="216" customFormat="1" ht="21" customHeight="1" x14ac:dyDescent="0.45">
      <c r="A17" s="208"/>
      <c r="B17" s="296" t="s">
        <v>115</v>
      </c>
      <c r="C17" s="297">
        <v>59</v>
      </c>
      <c r="D17" s="298">
        <v>22</v>
      </c>
      <c r="E17" s="298">
        <v>126</v>
      </c>
      <c r="F17" s="299">
        <f>C17*'점수 계산기'!$C$21+D17*'점수 계산기'!$C$22+'점수 계산기'!$C$24</f>
        <v>126.10099999999998</v>
      </c>
      <c r="G17" s="299">
        <f t="shared" si="0"/>
        <v>0.39900000000001512</v>
      </c>
      <c r="H17" s="374" t="str">
        <f t="shared" si="2"/>
        <v>진</v>
      </c>
      <c r="I17" s="184"/>
      <c r="J17" s="262">
        <v>11</v>
      </c>
      <c r="K17" s="262" t="str">
        <f t="shared" si="1"/>
        <v>l</v>
      </c>
      <c r="L17" s="291" t="str">
        <f>K17&amp;" : "&amp;'국어 진위판정'!E17-0.5&amp;"≤"&amp;'국어 진위판정'!C17&amp;"x+"&amp;'국어 진위판정'!D17&amp;"y+화&lt;"&amp;'국어 진위판정'!E17+0.5</f>
        <v>l : 125.5≤59x+22y+화&lt;126.5</v>
      </c>
    </row>
    <row r="18" spans="1:16" s="216" customFormat="1" ht="21" customHeight="1" x14ac:dyDescent="0.45">
      <c r="A18" s="208"/>
      <c r="B18" s="296" t="s">
        <v>115</v>
      </c>
      <c r="C18" s="297">
        <v>57</v>
      </c>
      <c r="D18" s="298">
        <v>24</v>
      </c>
      <c r="E18" s="298">
        <v>126</v>
      </c>
      <c r="F18" s="299">
        <f>C18*'점수 계산기'!$C$21+D18*'점수 계산기'!$C$22+'점수 계산기'!$C$24</f>
        <v>125.523</v>
      </c>
      <c r="G18" s="299">
        <f t="shared" si="0"/>
        <v>2.2999999999996135E-2</v>
      </c>
      <c r="H18" s="374" t="str">
        <f t="shared" si="2"/>
        <v>진</v>
      </c>
      <c r="I18" s="184" t="s">
        <v>161</v>
      </c>
      <c r="J18" s="262">
        <v>12</v>
      </c>
      <c r="K18" s="262" t="str">
        <f t="shared" si="1"/>
        <v>m</v>
      </c>
      <c r="L18" s="291" t="str">
        <f>K18&amp;" : "&amp;'국어 진위판정'!E18-0.5&amp;"≤"&amp;'국어 진위판정'!C18&amp;"x+"&amp;'국어 진위판정'!D18&amp;"y+화&lt;"&amp;'국어 진위판정'!E18+0.5</f>
        <v>m : 125.5≤57x+24y+화&lt;126.5</v>
      </c>
    </row>
    <row r="19" spans="1:16" s="216" customFormat="1" ht="21" customHeight="1" x14ac:dyDescent="0.45">
      <c r="A19" s="208"/>
      <c r="B19" s="296" t="s">
        <v>115</v>
      </c>
      <c r="C19" s="297">
        <v>60</v>
      </c>
      <c r="D19" s="298">
        <v>22</v>
      </c>
      <c r="E19" s="298">
        <v>127</v>
      </c>
      <c r="F19" s="299">
        <f>C19*'점수 계산기'!$C$21+D19*'점수 계산기'!$C$22+'점수 계산기'!$C$24</f>
        <v>127.14</v>
      </c>
      <c r="G19" s="299">
        <f t="shared" si="0"/>
        <v>0.35999999999999943</v>
      </c>
      <c r="H19" s="374" t="str">
        <f t="shared" si="2"/>
        <v>진</v>
      </c>
      <c r="I19" s="365" t="s">
        <v>169</v>
      </c>
      <c r="J19" s="262">
        <v>13</v>
      </c>
      <c r="K19" s="262" t="str">
        <f t="shared" si="1"/>
        <v>n</v>
      </c>
      <c r="L19" s="291" t="str">
        <f>K19&amp;" : "&amp;'국어 진위판정'!E19-0.5&amp;"≤"&amp;'국어 진위판정'!C19&amp;"x+"&amp;'국어 진위판정'!D19&amp;"y+화&lt;"&amp;'국어 진위판정'!E19+0.5</f>
        <v>n : 126.5≤60x+22y+화&lt;127.5</v>
      </c>
    </row>
    <row r="20" spans="1:16" s="216" customFormat="1" ht="21" customHeight="1" x14ac:dyDescent="0.45">
      <c r="A20" s="208"/>
      <c r="B20" s="296" t="s">
        <v>115</v>
      </c>
      <c r="C20" s="297">
        <v>55</v>
      </c>
      <c r="D20" s="298">
        <v>24</v>
      </c>
      <c r="E20" s="298">
        <v>123</v>
      </c>
      <c r="F20" s="299">
        <f>C20*'점수 계산기'!$C$21+D20*'점수 계산기'!$C$22+'점수 계산기'!$C$24</f>
        <v>123.44499999999999</v>
      </c>
      <c r="G20" s="299">
        <f t="shared" si="0"/>
        <v>5.5000000000006821E-2</v>
      </c>
      <c r="H20" s="374" t="str">
        <f t="shared" si="2"/>
        <v>진</v>
      </c>
      <c r="I20" s="184" t="s">
        <v>159</v>
      </c>
      <c r="J20" s="262">
        <v>14</v>
      </c>
      <c r="K20" s="262" t="str">
        <f t="shared" si="1"/>
        <v>o</v>
      </c>
      <c r="L20" s="291" t="str">
        <f>K20&amp;" : "&amp;'국어 진위판정'!E20-0.5&amp;"≤"&amp;'국어 진위판정'!C20&amp;"x+"&amp;'국어 진위판정'!D20&amp;"y+화&lt;"&amp;'국어 진위판정'!E20+0.5</f>
        <v>o : 122.5≤55x+24y+화&lt;123.5</v>
      </c>
      <c r="P20" s="376" t="s">
        <v>185</v>
      </c>
    </row>
    <row r="21" spans="1:16" s="216" customFormat="1" ht="21" customHeight="1" x14ac:dyDescent="0.45">
      <c r="A21" s="208"/>
      <c r="B21" s="296" t="s">
        <v>115</v>
      </c>
      <c r="C21" s="297">
        <v>53</v>
      </c>
      <c r="D21" s="298">
        <v>24</v>
      </c>
      <c r="E21" s="298">
        <v>121</v>
      </c>
      <c r="F21" s="299">
        <f>C21*'점수 계산기'!$C$21+D21*'점수 계산기'!$C$22+'점수 계산기'!$C$24</f>
        <v>121.36699999999999</v>
      </c>
      <c r="G21" s="299">
        <f t="shared" si="0"/>
        <v>0.13300000000000978</v>
      </c>
      <c r="H21" s="374" t="str">
        <f t="shared" si="2"/>
        <v>진</v>
      </c>
      <c r="I21" s="184" t="s">
        <v>179</v>
      </c>
      <c r="J21" s="262">
        <v>15</v>
      </c>
      <c r="K21" s="262" t="str">
        <f t="shared" si="1"/>
        <v>p</v>
      </c>
      <c r="L21" s="291" t="str">
        <f>K21&amp;" : "&amp;'국어 진위판정'!E21-0.5&amp;"≤"&amp;'국어 진위판정'!C21&amp;"x+"&amp;'국어 진위판정'!D21&amp;"y+화&lt;"&amp;'국어 진위판정'!E21+0.5</f>
        <v>p : 120.5≤53x+24y+화&lt;121.5</v>
      </c>
      <c r="P21" s="376" t="s">
        <v>188</v>
      </c>
    </row>
    <row r="22" spans="1:16" s="216" customFormat="1" ht="21" customHeight="1" x14ac:dyDescent="0.45">
      <c r="A22" s="208"/>
      <c r="B22" s="296" t="s">
        <v>115</v>
      </c>
      <c r="C22" s="297">
        <v>52</v>
      </c>
      <c r="D22" s="298">
        <v>22</v>
      </c>
      <c r="E22" s="298">
        <v>119</v>
      </c>
      <c r="F22" s="299">
        <f>C22*'점수 계산기'!$C$21+D22*'점수 계산기'!$C$22+'점수 계산기'!$C$24</f>
        <v>118.82799999999999</v>
      </c>
      <c r="G22" s="299">
        <f t="shared" si="0"/>
        <v>0.32799999999998875</v>
      </c>
      <c r="H22" s="374" t="str">
        <f t="shared" si="2"/>
        <v>진</v>
      </c>
      <c r="I22" s="184"/>
      <c r="J22" s="262">
        <v>16</v>
      </c>
      <c r="K22" s="262" t="str">
        <f t="shared" si="1"/>
        <v>q</v>
      </c>
      <c r="L22" s="291" t="str">
        <f>K22&amp;" : "&amp;'국어 진위판정'!E22-0.5&amp;"≤"&amp;'국어 진위판정'!C22&amp;"x+"&amp;'국어 진위판정'!D22&amp;"y+화&lt;"&amp;'국어 진위판정'!E22+0.5</f>
        <v>q : 118.5≤52x+22y+화&lt;119.5</v>
      </c>
    </row>
    <row r="23" spans="1:16" s="216" customFormat="1" ht="21" customHeight="1" x14ac:dyDescent="0.45">
      <c r="A23" s="208"/>
      <c r="B23" s="296" t="s">
        <v>115</v>
      </c>
      <c r="C23" s="297">
        <v>56</v>
      </c>
      <c r="D23" s="298">
        <v>24</v>
      </c>
      <c r="E23" s="298">
        <v>118</v>
      </c>
      <c r="F23" s="299">
        <f>C23*'점수 계산기'!$C$21+D23*'점수 계산기'!$C$22+'점수 계산기'!$C$24</f>
        <v>124.48399999999999</v>
      </c>
      <c r="G23" s="299">
        <f t="shared" si="0"/>
        <v>5.9839999999999947</v>
      </c>
      <c r="H23" s="374" t="str">
        <f t="shared" si="2"/>
        <v>위</v>
      </c>
      <c r="I23" s="184" t="s">
        <v>189</v>
      </c>
      <c r="J23" s="262">
        <v>17</v>
      </c>
      <c r="K23" s="262" t="str">
        <f t="shared" si="1"/>
        <v>r</v>
      </c>
      <c r="L23" s="291" t="str">
        <f>K23&amp;" : "&amp;'국어 진위판정'!E23-0.5&amp;"≤"&amp;'국어 진위판정'!C23&amp;"x+"&amp;'국어 진위판정'!D23&amp;"y+화&lt;"&amp;'국어 진위판정'!E23+0.5</f>
        <v>r : 117.5≤56x+24y+화&lt;118.5</v>
      </c>
    </row>
    <row r="24" spans="1:16" s="216" customFormat="1" ht="21" customHeight="1" x14ac:dyDescent="0.45">
      <c r="A24" s="208"/>
      <c r="B24" s="296" t="s">
        <v>115</v>
      </c>
      <c r="C24" s="297">
        <v>50</v>
      </c>
      <c r="D24" s="298">
        <v>20</v>
      </c>
      <c r="E24" s="298">
        <v>116</v>
      </c>
      <c r="F24" s="299">
        <f>C24*'점수 계산기'!$C$21+D24*'점수 계산기'!$C$22+'점수 계산기'!$C$24</f>
        <v>115.24999999999999</v>
      </c>
      <c r="G24" s="299">
        <f t="shared" si="0"/>
        <v>0.25000000000001421</v>
      </c>
      <c r="H24" s="374" t="s">
        <v>194</v>
      </c>
      <c r="I24" s="184" t="s">
        <v>200</v>
      </c>
      <c r="J24" s="262">
        <v>18</v>
      </c>
      <c r="K24" s="262" t="str">
        <f t="shared" si="1"/>
        <v>s</v>
      </c>
      <c r="L24" s="291" t="str">
        <f>K24&amp;" : "&amp;'국어 진위판정'!E24-0.5&amp;"≤"&amp;'국어 진위판정'!C24&amp;"x+"&amp;'국어 진위판정'!D24&amp;"y+화&lt;"&amp;'국어 진위판정'!E24+0.5</f>
        <v>s : 115.5≤50x+20y+화&lt;116.5</v>
      </c>
    </row>
    <row r="25" spans="1:16" s="216" customFormat="1" ht="21" customHeight="1" x14ac:dyDescent="0.45">
      <c r="A25" s="208"/>
      <c r="B25" s="296" t="s">
        <v>115</v>
      </c>
      <c r="C25" s="297">
        <v>47</v>
      </c>
      <c r="D25" s="298">
        <v>24</v>
      </c>
      <c r="E25" s="298">
        <v>115</v>
      </c>
      <c r="F25" s="299">
        <f>C25*'점수 계산기'!$C$21+D25*'점수 계산기'!$C$22+'점수 계산기'!$C$24</f>
        <v>115.133</v>
      </c>
      <c r="G25" s="299">
        <f t="shared" si="0"/>
        <v>0.36700000000000443</v>
      </c>
      <c r="H25" s="374" t="str">
        <f t="shared" si="2"/>
        <v>진</v>
      </c>
      <c r="I25" s="184"/>
      <c r="J25" s="262">
        <v>19</v>
      </c>
      <c r="K25" s="262" t="str">
        <f t="shared" si="1"/>
        <v>t</v>
      </c>
      <c r="L25" s="291" t="str">
        <f>K25&amp;" : "&amp;'국어 진위판정'!E25-0.5&amp;"≤"&amp;'국어 진위판정'!C25&amp;"x+"&amp;'국어 진위판정'!D25&amp;"y+화&lt;"&amp;'국어 진위판정'!E25+0.5</f>
        <v>t : 114.5≤47x+24y+화&lt;115.5</v>
      </c>
    </row>
    <row r="26" spans="1:16" s="216" customFormat="1" ht="21" customHeight="1" x14ac:dyDescent="0.45">
      <c r="A26" s="208"/>
      <c r="B26" s="296" t="s">
        <v>115</v>
      </c>
      <c r="C26" s="297">
        <v>46</v>
      </c>
      <c r="D26" s="298">
        <v>22</v>
      </c>
      <c r="E26" s="298">
        <v>113</v>
      </c>
      <c r="F26" s="299">
        <f>C26*'점수 계산기'!$C$21+D26*'점수 계산기'!$C$22+'점수 계산기'!$C$24</f>
        <v>112.59399999999999</v>
      </c>
      <c r="G26" s="299">
        <f t="shared" si="0"/>
        <v>9.3999999999994088E-2</v>
      </c>
      <c r="H26" s="374" t="str">
        <f t="shared" ref="H26:H37" si="3">IF(ROUND(F26,0)=E26,"진",IF(G26&lt;0.5,"재",IF(AND(C26=0, D26=0, E26=0),"","위")))</f>
        <v>진</v>
      </c>
      <c r="I26" s="184"/>
      <c r="J26" s="262">
        <v>20</v>
      </c>
      <c r="K26" s="262" t="str">
        <f t="shared" si="1"/>
        <v>u</v>
      </c>
      <c r="L26" s="291" t="str">
        <f>K26&amp;" : "&amp;'국어 진위판정'!E26-0.5&amp;"≤"&amp;'국어 진위판정'!C26&amp;"x+"&amp;'국어 진위판정'!D26&amp;"y+화&lt;"&amp;'국어 진위판정'!E26+0.5</f>
        <v>u : 112.5≤46x+22y+화&lt;113.5</v>
      </c>
    </row>
    <row r="27" spans="1:16" s="216" customFormat="1" ht="21" customHeight="1" x14ac:dyDescent="0.45">
      <c r="A27" s="208"/>
      <c r="B27" s="296" t="s">
        <v>115</v>
      </c>
      <c r="C27" s="297">
        <v>44</v>
      </c>
      <c r="D27" s="298">
        <v>24</v>
      </c>
      <c r="E27" s="298">
        <v>112</v>
      </c>
      <c r="F27" s="299">
        <f>C27*'점수 계산기'!$C$21+D27*'점수 계산기'!$C$22+'점수 계산기'!$C$24</f>
        <v>112.01599999999999</v>
      </c>
      <c r="G27" s="299">
        <f t="shared" si="0"/>
        <v>0.48400000000000887</v>
      </c>
      <c r="H27" s="374" t="str">
        <f t="shared" si="3"/>
        <v>진</v>
      </c>
      <c r="I27" s="184"/>
      <c r="J27" s="262">
        <v>21</v>
      </c>
      <c r="K27" s="262" t="str">
        <f t="shared" si="1"/>
        <v>v</v>
      </c>
      <c r="L27" s="291" t="str">
        <f>K27&amp;" : "&amp;'국어 진위판정'!E27-0.5&amp;"≤"&amp;'국어 진위판정'!C27&amp;"x+"&amp;'국어 진위판정'!D27&amp;"y+화&lt;"&amp;'국어 진위판정'!E27+0.5</f>
        <v>v : 111.5≤44x+24y+화&lt;112.5</v>
      </c>
    </row>
    <row r="28" spans="1:16" s="216" customFormat="1" ht="21" customHeight="1" x14ac:dyDescent="0.45">
      <c r="A28" s="208"/>
      <c r="B28" s="296" t="s">
        <v>115</v>
      </c>
      <c r="C28" s="297">
        <v>41</v>
      </c>
      <c r="D28" s="298">
        <v>22</v>
      </c>
      <c r="E28" s="298">
        <v>110</v>
      </c>
      <c r="F28" s="299">
        <f>C28*'점수 계산기'!$C$21+D28*'점수 계산기'!$C$22+'점수 계산기'!$C$24</f>
        <v>107.399</v>
      </c>
      <c r="G28" s="299">
        <f t="shared" si="0"/>
        <v>2.1009999999999991</v>
      </c>
      <c r="H28" s="374" t="str">
        <f t="shared" si="3"/>
        <v>위</v>
      </c>
      <c r="I28" s="184" t="s">
        <v>189</v>
      </c>
      <c r="J28" s="262">
        <v>22</v>
      </c>
      <c r="K28" s="262" t="str">
        <f t="shared" si="1"/>
        <v>w</v>
      </c>
      <c r="L28" s="291" t="str">
        <f>K28&amp;" : "&amp;'국어 진위판정'!E28-0.5&amp;"≤"&amp;'국어 진위판정'!C28&amp;"x+"&amp;'국어 진위판정'!D28&amp;"y+화&lt;"&amp;'국어 진위판정'!E28+0.5</f>
        <v>w : 109.5≤41x+22y+화&lt;110.5</v>
      </c>
    </row>
    <row r="29" spans="1:16" s="216" customFormat="1" ht="21" customHeight="1" x14ac:dyDescent="0.45">
      <c r="A29" s="208"/>
      <c r="B29" s="296" t="s">
        <v>115</v>
      </c>
      <c r="C29" s="297">
        <v>48</v>
      </c>
      <c r="D29" s="298">
        <v>16</v>
      </c>
      <c r="E29" s="298">
        <v>109</v>
      </c>
      <c r="F29" s="299">
        <f>C29*'점수 계산기'!$C$21+D29*'점수 계산기'!$C$22+'점수 계산기'!$C$24</f>
        <v>110.172</v>
      </c>
      <c r="G29" s="299">
        <f t="shared" si="0"/>
        <v>0.67199999999999704</v>
      </c>
      <c r="H29" s="374" t="str">
        <f t="shared" si="3"/>
        <v>위</v>
      </c>
      <c r="I29" s="184" t="s">
        <v>189</v>
      </c>
      <c r="J29" s="262">
        <v>23</v>
      </c>
      <c r="K29" s="262" t="str">
        <f t="shared" si="1"/>
        <v>a</v>
      </c>
      <c r="L29" s="291" t="str">
        <f>K29&amp;"_1 : "&amp;'국어 진위판정'!E29-0.5&amp;"≤"&amp;'국어 진위판정'!C29&amp;"x+"&amp;'국어 진위판정'!D29&amp;"y+화&lt;"&amp;'국어 진위판정'!E29+0.5</f>
        <v>a_1 : 108.5≤48x+16y+화&lt;109.5</v>
      </c>
    </row>
    <row r="30" spans="1:16" s="216" customFormat="1" ht="21" customHeight="1" x14ac:dyDescent="0.45">
      <c r="A30" s="208"/>
      <c r="B30" s="296" t="s">
        <v>115</v>
      </c>
      <c r="C30" s="297">
        <v>42</v>
      </c>
      <c r="D30" s="298">
        <v>20</v>
      </c>
      <c r="E30" s="298">
        <v>107</v>
      </c>
      <c r="F30" s="299">
        <f>C30*'점수 계산기'!$C$21+D30*'점수 계산기'!$C$22+'점수 계산기'!$C$24</f>
        <v>106.93799999999999</v>
      </c>
      <c r="G30" s="299">
        <f t="shared" si="0"/>
        <v>0.43799999999998818</v>
      </c>
      <c r="H30" s="374" t="str">
        <f t="shared" si="3"/>
        <v>진</v>
      </c>
      <c r="I30" s="365" t="s">
        <v>151</v>
      </c>
      <c r="J30" s="262">
        <v>24</v>
      </c>
      <c r="K30" s="262" t="str">
        <f t="shared" si="1"/>
        <v>b</v>
      </c>
      <c r="L30" s="291" t="str">
        <f>K30&amp;"_1 : "&amp;'국어 진위판정'!E30-0.5&amp;"≤"&amp;'국어 진위판정'!C30&amp;"x+"&amp;'국어 진위판정'!D30&amp;"y+화&lt;"&amp;'국어 진위판정'!E30+0.5</f>
        <v>b_1 : 106.5≤42x+20y+화&lt;107.5</v>
      </c>
    </row>
    <row r="31" spans="1:16" s="216" customFormat="1" ht="21" customHeight="1" x14ac:dyDescent="0.45">
      <c r="A31" s="208"/>
      <c r="B31" s="296" t="s">
        <v>115</v>
      </c>
      <c r="C31" s="297">
        <v>38</v>
      </c>
      <c r="D31" s="298">
        <v>22</v>
      </c>
      <c r="E31" s="298">
        <v>104</v>
      </c>
      <c r="F31" s="299">
        <f>C31*'점수 계산기'!$C$21+D31*'점수 계산기'!$C$22+'점수 계산기'!$C$24</f>
        <v>104.282</v>
      </c>
      <c r="G31" s="299">
        <f t="shared" si="0"/>
        <v>0.21800000000000352</v>
      </c>
      <c r="H31" s="374" t="str">
        <f t="shared" si="3"/>
        <v>진</v>
      </c>
      <c r="I31" s="365" t="s">
        <v>151</v>
      </c>
      <c r="J31" s="262">
        <v>25</v>
      </c>
      <c r="K31" s="262" t="str">
        <f t="shared" si="1"/>
        <v>c</v>
      </c>
      <c r="L31" s="291" t="str">
        <f>K31&amp;"_1 : "&amp;'국어 진위판정'!E31-0.5&amp;"≤"&amp;'국어 진위판정'!C31&amp;"x+"&amp;'국어 진위판정'!D31&amp;"y+화&lt;"&amp;'국어 진위판정'!E31+0.5</f>
        <v>c_1 : 103.5≤38x+22y+화&lt;104.5</v>
      </c>
    </row>
    <row r="32" spans="1:16" s="216" customFormat="1" ht="21" customHeight="1" x14ac:dyDescent="0.45">
      <c r="A32" s="208"/>
      <c r="B32" s="296" t="s">
        <v>115</v>
      </c>
      <c r="C32" s="297">
        <v>36</v>
      </c>
      <c r="D32" s="298">
        <v>24</v>
      </c>
      <c r="E32" s="298">
        <v>104</v>
      </c>
      <c r="F32" s="299">
        <f>C32*'점수 계산기'!$C$21+D32*'점수 계산기'!$C$22+'점수 계산기'!$C$24</f>
        <v>103.70399999999999</v>
      </c>
      <c r="G32" s="299">
        <f t="shared" si="0"/>
        <v>0.20399999999999352</v>
      </c>
      <c r="H32" s="374" t="str">
        <f t="shared" si="3"/>
        <v>진</v>
      </c>
      <c r="I32" s="184"/>
      <c r="J32" s="262">
        <v>26</v>
      </c>
      <c r="K32" s="262" t="str">
        <f t="shared" si="1"/>
        <v>d</v>
      </c>
      <c r="L32" s="291" t="str">
        <f>K32&amp;"_1 : "&amp;'국어 진위판정'!E32-0.5&amp;"≤"&amp;'국어 진위판정'!C32&amp;"x+"&amp;'국어 진위판정'!D32&amp;"y+화&lt;"&amp;'국어 진위판정'!E32+0.5</f>
        <v>d_1 : 103.5≤36x+24y+화&lt;104.5</v>
      </c>
    </row>
    <row r="33" spans="1:12" s="216" customFormat="1" ht="21" customHeight="1" x14ac:dyDescent="0.45">
      <c r="A33" s="208"/>
      <c r="B33" s="296" t="s">
        <v>115</v>
      </c>
      <c r="C33" s="308">
        <v>56</v>
      </c>
      <c r="D33" s="309">
        <v>24</v>
      </c>
      <c r="E33" s="309">
        <v>124</v>
      </c>
      <c r="F33" s="299">
        <f>C33*'점수 계산기'!$C$21+D33*'점수 계산기'!$C$22+'점수 계산기'!$C$24</f>
        <v>124.48399999999999</v>
      </c>
      <c r="G33" s="299">
        <f t="shared" ref="G33:G69" si="4">MIN(ABS(E33-0.5-F33), ABS(E33+0.5-F33))</f>
        <v>1.6000000000005343E-2</v>
      </c>
      <c r="H33" s="374" t="str">
        <f t="shared" si="3"/>
        <v>진</v>
      </c>
      <c r="I33" s="365" t="s">
        <v>190</v>
      </c>
      <c r="J33" s="262">
        <v>27</v>
      </c>
      <c r="K33" s="262" t="str">
        <f t="shared" si="1"/>
        <v>e</v>
      </c>
      <c r="L33" s="291" t="str">
        <f>K33&amp;"_1 : "&amp;'국어 진위판정'!E33-0.5&amp;"≤"&amp;'국어 진위판정'!C33&amp;"x+"&amp;'국어 진위판정'!D33&amp;"y+화&lt;"&amp;'국어 진위판정'!E33+0.5</f>
        <v>e_1 : 123.5≤56x+24y+화&lt;124.5</v>
      </c>
    </row>
    <row r="34" spans="1:12" s="216" customFormat="1" ht="21" customHeight="1" x14ac:dyDescent="0.45">
      <c r="A34" s="208"/>
      <c r="B34" s="296" t="s">
        <v>115</v>
      </c>
      <c r="C34" s="308">
        <v>46</v>
      </c>
      <c r="D34" s="309">
        <v>24</v>
      </c>
      <c r="E34" s="309">
        <v>114</v>
      </c>
      <c r="F34" s="299">
        <f>C34*'점수 계산기'!$C$21+D34*'점수 계산기'!$C$22+'점수 계산기'!$C$24</f>
        <v>114.09399999999999</v>
      </c>
      <c r="G34" s="299">
        <f t="shared" si="4"/>
        <v>0.40600000000000591</v>
      </c>
      <c r="H34" s="374" t="str">
        <f t="shared" si="3"/>
        <v>진</v>
      </c>
      <c r="I34" s="365" t="s">
        <v>164</v>
      </c>
      <c r="J34" s="262">
        <v>28</v>
      </c>
      <c r="K34" s="262" t="str">
        <f t="shared" si="1"/>
        <v>f</v>
      </c>
      <c r="L34" s="291" t="str">
        <f>K34&amp;"_1 : "&amp;'국어 진위판정'!E34-0.5&amp;"≤"&amp;'국어 진위판정'!C34&amp;"x+"&amp;'국어 진위판정'!D34&amp;"y+화&lt;"&amp;'국어 진위판정'!E34+0.5</f>
        <v>f_1 : 113.5≤46x+24y+화&lt;114.5</v>
      </c>
    </row>
    <row r="35" spans="1:12" s="216" customFormat="1" ht="21" customHeight="1" x14ac:dyDescent="0.45">
      <c r="A35" s="208"/>
      <c r="B35" s="296" t="s">
        <v>115</v>
      </c>
      <c r="C35" s="308">
        <v>67</v>
      </c>
      <c r="D35" s="309">
        <v>24</v>
      </c>
      <c r="E35" s="309">
        <v>136</v>
      </c>
      <c r="F35" s="299">
        <f>C35*'점수 계산기'!$C$21+D35*'점수 계산기'!$C$22+'점수 계산기'!$C$24</f>
        <v>135.91300000000001</v>
      </c>
      <c r="G35" s="299">
        <f t="shared" si="4"/>
        <v>0.41300000000001091</v>
      </c>
      <c r="H35" s="374" t="str">
        <f t="shared" si="3"/>
        <v>진</v>
      </c>
      <c r="I35" s="365" t="s">
        <v>169</v>
      </c>
      <c r="J35" s="262">
        <v>29</v>
      </c>
      <c r="K35" s="262" t="str">
        <f t="shared" si="1"/>
        <v>g</v>
      </c>
      <c r="L35" s="291" t="str">
        <f>K35&amp;"_1 : "&amp;'국어 진위판정'!E35-0.5&amp;"≤"&amp;'국어 진위판정'!C35&amp;"x+"&amp;'국어 진위판정'!D35&amp;"y+화&lt;"&amp;'국어 진위판정'!E35+0.5</f>
        <v>g_1 : 135.5≤67x+24y+화&lt;136.5</v>
      </c>
    </row>
    <row r="36" spans="1:12" s="216" customFormat="1" ht="21" customHeight="1" x14ac:dyDescent="0.45">
      <c r="A36" s="208"/>
      <c r="B36" s="296" t="s">
        <v>115</v>
      </c>
      <c r="C36" s="308">
        <v>59</v>
      </c>
      <c r="D36" s="309">
        <v>24</v>
      </c>
      <c r="E36" s="309">
        <v>128</v>
      </c>
      <c r="F36" s="299">
        <f>C36*'점수 계산기'!$C$21+D36*'점수 계산기'!$C$22+'점수 계산기'!$C$24</f>
        <v>127.60099999999998</v>
      </c>
      <c r="G36" s="299">
        <f t="shared" si="4"/>
        <v>0.10099999999998488</v>
      </c>
      <c r="H36" s="374" t="str">
        <f t="shared" si="3"/>
        <v>진</v>
      </c>
      <c r="I36" s="365"/>
      <c r="J36" s="262">
        <v>30</v>
      </c>
      <c r="K36" s="262" t="str">
        <f t="shared" si="1"/>
        <v>h</v>
      </c>
      <c r="L36" s="291" t="str">
        <f>K36&amp;"_1 : "&amp;'국어 진위판정'!E36-0.5&amp;"≤"&amp;'국어 진위판정'!C36&amp;"x+"&amp;'국어 진위판정'!D36&amp;"y+화&lt;"&amp;'국어 진위판정'!E36+0.5</f>
        <v>h_1 : 127.5≤59x+24y+화&lt;128.5</v>
      </c>
    </row>
    <row r="37" spans="1:12" s="216" customFormat="1" ht="21" customHeight="1" x14ac:dyDescent="0.45">
      <c r="A37" s="208"/>
      <c r="B37" s="296" t="s">
        <v>115</v>
      </c>
      <c r="C37" s="308">
        <v>71</v>
      </c>
      <c r="D37" s="309">
        <v>24</v>
      </c>
      <c r="E37" s="309">
        <v>140</v>
      </c>
      <c r="F37" s="299">
        <f>C37*'점수 계산기'!$C$21+D37*'점수 계산기'!$C$22+'점수 계산기'!$C$24</f>
        <v>140.06899999999999</v>
      </c>
      <c r="G37" s="299">
        <f t="shared" si="4"/>
        <v>0.4310000000000116</v>
      </c>
      <c r="H37" s="374" t="str">
        <f t="shared" si="3"/>
        <v>진</v>
      </c>
      <c r="I37" s="365" t="s">
        <v>209</v>
      </c>
      <c r="J37" s="262">
        <v>31</v>
      </c>
      <c r="K37" s="262" t="str">
        <f t="shared" si="1"/>
        <v>i</v>
      </c>
      <c r="L37" s="291" t="str">
        <f>K37&amp;"_1 : "&amp;'국어 진위판정'!E37-0.5&amp;"≤"&amp;'국어 진위판정'!C37&amp;"x+"&amp;'국어 진위판정'!D37&amp;"y+화&lt;"&amp;'국어 진위판정'!E37+0.5</f>
        <v>i_1 : 139.5≤71x+24y+화&lt;140.5</v>
      </c>
    </row>
    <row r="38" spans="1:12" s="216" customFormat="1" ht="21" customHeight="1" x14ac:dyDescent="0.45">
      <c r="A38" s="208"/>
      <c r="B38" s="296" t="s">
        <v>115</v>
      </c>
      <c r="C38" s="308">
        <v>63</v>
      </c>
      <c r="D38" s="309">
        <v>22</v>
      </c>
      <c r="E38" s="309">
        <v>130</v>
      </c>
      <c r="F38" s="299">
        <f>C38*'점수 계산기'!$C$21+D38*'점수 계산기'!$C$22+'점수 계산기'!$C$24</f>
        <v>130.25700000000001</v>
      </c>
      <c r="G38" s="299">
        <f t="shared" si="4"/>
        <v>0.242999999999995</v>
      </c>
      <c r="H38" s="374" t="str">
        <f t="shared" ref="H38:H69" si="5">IF(ROUND(F38,0)=E38,"진",IF(G38&lt;0.5,"재",IF(AND(C38=0, D38=0, E38=0),"","위")))</f>
        <v>진</v>
      </c>
      <c r="I38" s="365" t="s">
        <v>217</v>
      </c>
      <c r="J38" s="262">
        <v>32</v>
      </c>
      <c r="K38" s="262" t="str">
        <f t="shared" ref="K38:K69" si="6">CHAR(MOD(J38, 23)+97)</f>
        <v>j</v>
      </c>
      <c r="L38" s="291" t="str">
        <f>K38&amp;"_1 : "&amp;'국어 진위판정'!E38-0.5&amp;"≤"&amp;'국어 진위판정'!C38&amp;"x+"&amp;'국어 진위판정'!D38&amp;"y+화&lt;"&amp;'국어 진위판정'!E38+0.5</f>
        <v>j_1 : 129.5≤63x+22y+화&lt;130.5</v>
      </c>
    </row>
    <row r="39" spans="1:12" s="216" customFormat="1" ht="21" customHeight="1" x14ac:dyDescent="0.45">
      <c r="A39" s="208"/>
      <c r="B39" s="296" t="s">
        <v>115</v>
      </c>
      <c r="C39" s="308"/>
      <c r="D39" s="309"/>
      <c r="E39" s="309"/>
      <c r="F39" s="299">
        <f>C39*'점수 계산기'!$C$21+D39*'점수 계산기'!$C$22+'점수 계산기'!$C$24</f>
        <v>48.3</v>
      </c>
      <c r="G39" s="299">
        <f t="shared" si="4"/>
        <v>47.8</v>
      </c>
      <c r="H39" s="374" t="str">
        <f t="shared" si="5"/>
        <v/>
      </c>
      <c r="I39" s="184"/>
      <c r="J39" s="262">
        <v>33</v>
      </c>
      <c r="K39" s="262" t="str">
        <f t="shared" si="6"/>
        <v>k</v>
      </c>
      <c r="L39" s="291" t="str">
        <f>K39&amp;"_1 : "&amp;'국어 진위판정'!E39-0.5&amp;"≤"&amp;'국어 진위판정'!C39&amp;"x+"&amp;'국어 진위판정'!D39&amp;"y+화&lt;"&amp;'국어 진위판정'!E39+0.5</f>
        <v>k_1 : -0.5≤x+y+화&lt;0.5</v>
      </c>
    </row>
    <row r="40" spans="1:12" s="216" customFormat="1" ht="21" customHeight="1" x14ac:dyDescent="0.45">
      <c r="A40" s="208"/>
      <c r="B40" s="296" t="s">
        <v>115</v>
      </c>
      <c r="C40" s="308"/>
      <c r="D40" s="309"/>
      <c r="E40" s="309"/>
      <c r="F40" s="299">
        <f>C40*'점수 계산기'!$C$21+D40*'점수 계산기'!$C$22+'점수 계산기'!$C$24</f>
        <v>48.3</v>
      </c>
      <c r="G40" s="299">
        <f t="shared" si="4"/>
        <v>47.8</v>
      </c>
      <c r="H40" s="374" t="str">
        <f t="shared" si="5"/>
        <v/>
      </c>
      <c r="I40" s="184"/>
      <c r="J40" s="262">
        <v>34</v>
      </c>
      <c r="K40" s="262" t="str">
        <f t="shared" si="6"/>
        <v>l</v>
      </c>
      <c r="L40" s="291" t="str">
        <f>K40&amp;"_1 : "&amp;'국어 진위판정'!E40-0.5&amp;"≤"&amp;'국어 진위판정'!C40&amp;"x+"&amp;'국어 진위판정'!D40&amp;"y+화&lt;"&amp;'국어 진위판정'!E40+0.5</f>
        <v>l_1 : -0.5≤x+y+화&lt;0.5</v>
      </c>
    </row>
    <row r="41" spans="1:12" s="216" customFormat="1" ht="21" customHeight="1" x14ac:dyDescent="0.45">
      <c r="A41" s="208"/>
      <c r="B41" s="296" t="s">
        <v>115</v>
      </c>
      <c r="C41" s="308"/>
      <c r="D41" s="309"/>
      <c r="E41" s="309"/>
      <c r="F41" s="299">
        <f>C41*'점수 계산기'!$C$21+D41*'점수 계산기'!$C$22+'점수 계산기'!$C$24</f>
        <v>48.3</v>
      </c>
      <c r="G41" s="299">
        <f t="shared" si="4"/>
        <v>47.8</v>
      </c>
      <c r="H41" s="374" t="str">
        <f t="shared" si="5"/>
        <v/>
      </c>
      <c r="I41" s="184"/>
      <c r="J41" s="262">
        <v>35</v>
      </c>
      <c r="K41" s="262" t="str">
        <f t="shared" si="6"/>
        <v>m</v>
      </c>
      <c r="L41" s="291" t="str">
        <f>K41&amp;"_1 : "&amp;'국어 진위판정'!E41-0.5&amp;"≤"&amp;'국어 진위판정'!C41&amp;"x+"&amp;'국어 진위판정'!D41&amp;"y+화&lt;"&amp;'국어 진위판정'!E41+0.5</f>
        <v>m_1 : -0.5≤x+y+화&lt;0.5</v>
      </c>
    </row>
    <row r="42" spans="1:12" s="216" customFormat="1" ht="21" customHeight="1" x14ac:dyDescent="0.45">
      <c r="A42" s="208"/>
      <c r="B42" s="296" t="s">
        <v>115</v>
      </c>
      <c r="C42" s="308"/>
      <c r="D42" s="309"/>
      <c r="E42" s="309"/>
      <c r="F42" s="299">
        <f>C42*'점수 계산기'!$C$21+D42*'점수 계산기'!$C$22+'점수 계산기'!$C$24</f>
        <v>48.3</v>
      </c>
      <c r="G42" s="299">
        <f t="shared" si="4"/>
        <v>47.8</v>
      </c>
      <c r="H42" s="374" t="str">
        <f t="shared" si="5"/>
        <v/>
      </c>
      <c r="I42" s="184"/>
      <c r="J42" s="262">
        <v>36</v>
      </c>
      <c r="K42" s="262" t="str">
        <f t="shared" si="6"/>
        <v>n</v>
      </c>
      <c r="L42" s="291" t="str">
        <f>K42&amp;"_1 : "&amp;'국어 진위판정'!E42-0.5&amp;"≤"&amp;'국어 진위판정'!C42&amp;"x+"&amp;'국어 진위판정'!D42&amp;"y+화&lt;"&amp;'국어 진위판정'!E42+0.5</f>
        <v>n_1 : -0.5≤x+y+화&lt;0.5</v>
      </c>
    </row>
    <row r="43" spans="1:12" s="216" customFormat="1" ht="21" customHeight="1" x14ac:dyDescent="0.45">
      <c r="A43" s="208"/>
      <c r="B43" s="296" t="s">
        <v>115</v>
      </c>
      <c r="C43" s="308"/>
      <c r="D43" s="309"/>
      <c r="E43" s="309"/>
      <c r="F43" s="299">
        <f>C43*'점수 계산기'!$C$21+D43*'점수 계산기'!$C$22+'점수 계산기'!$C$24</f>
        <v>48.3</v>
      </c>
      <c r="G43" s="299">
        <f t="shared" si="4"/>
        <v>47.8</v>
      </c>
      <c r="H43" s="374" t="str">
        <f t="shared" si="5"/>
        <v/>
      </c>
      <c r="I43" s="184"/>
      <c r="J43" s="262">
        <v>37</v>
      </c>
      <c r="K43" s="262" t="str">
        <f t="shared" si="6"/>
        <v>o</v>
      </c>
      <c r="L43" s="291" t="str">
        <f>K43&amp;"_1 : "&amp;'국어 진위판정'!E43-0.5&amp;"≤"&amp;'국어 진위판정'!C43&amp;"x+"&amp;'국어 진위판정'!D43&amp;"y+화&lt;"&amp;'국어 진위판정'!E43+0.5</f>
        <v>o_1 : -0.5≤x+y+화&lt;0.5</v>
      </c>
    </row>
    <row r="44" spans="1:12" s="216" customFormat="1" ht="21" customHeight="1" x14ac:dyDescent="0.45">
      <c r="A44" s="208"/>
      <c r="B44" s="296" t="s">
        <v>115</v>
      </c>
      <c r="C44" s="308"/>
      <c r="D44" s="309"/>
      <c r="E44" s="309"/>
      <c r="F44" s="299">
        <f>C44*'점수 계산기'!$C$21+D44*'점수 계산기'!$C$22+'점수 계산기'!$C$24</f>
        <v>48.3</v>
      </c>
      <c r="G44" s="299">
        <f t="shared" si="4"/>
        <v>47.8</v>
      </c>
      <c r="H44" s="374" t="str">
        <f t="shared" si="5"/>
        <v/>
      </c>
      <c r="I44" s="184"/>
      <c r="J44" s="262">
        <v>38</v>
      </c>
      <c r="K44" s="262" t="str">
        <f t="shared" si="6"/>
        <v>p</v>
      </c>
      <c r="L44" s="291" t="str">
        <f>K44&amp;"_1 : "&amp;'국어 진위판정'!E44-0.5&amp;"≤"&amp;'국어 진위판정'!C44&amp;"x+"&amp;'국어 진위판정'!D44&amp;"y+화&lt;"&amp;'국어 진위판정'!E44+0.5</f>
        <v>p_1 : -0.5≤x+y+화&lt;0.5</v>
      </c>
    </row>
    <row r="45" spans="1:12" s="216" customFormat="1" ht="21" customHeight="1" x14ac:dyDescent="0.45">
      <c r="A45" s="208"/>
      <c r="B45" s="296" t="s">
        <v>115</v>
      </c>
      <c r="C45" s="308"/>
      <c r="D45" s="309"/>
      <c r="E45" s="309"/>
      <c r="F45" s="299">
        <f>C45*'점수 계산기'!$C$21+D45*'점수 계산기'!$C$22+'점수 계산기'!$C$24</f>
        <v>48.3</v>
      </c>
      <c r="G45" s="299">
        <f t="shared" si="4"/>
        <v>47.8</v>
      </c>
      <c r="H45" s="374" t="str">
        <f t="shared" si="5"/>
        <v/>
      </c>
      <c r="I45" s="184"/>
      <c r="J45" s="262">
        <v>39</v>
      </c>
      <c r="K45" s="262" t="str">
        <f t="shared" si="6"/>
        <v>q</v>
      </c>
      <c r="L45" s="291" t="str">
        <f>K45&amp;"_1 : "&amp;'국어 진위판정'!E45-0.5&amp;"≤"&amp;'국어 진위판정'!C45&amp;"x+"&amp;'국어 진위판정'!D45&amp;"y+화&lt;"&amp;'국어 진위판정'!E45+0.5</f>
        <v>q_1 : -0.5≤x+y+화&lt;0.5</v>
      </c>
    </row>
    <row r="46" spans="1:12" s="216" customFormat="1" ht="21" customHeight="1" x14ac:dyDescent="0.45">
      <c r="A46" s="208"/>
      <c r="B46" s="296" t="s">
        <v>115</v>
      </c>
      <c r="C46" s="308"/>
      <c r="D46" s="309"/>
      <c r="E46" s="309"/>
      <c r="F46" s="299">
        <f>C46*'점수 계산기'!$C$21+D46*'점수 계산기'!$C$22+'점수 계산기'!$C$24</f>
        <v>48.3</v>
      </c>
      <c r="G46" s="299">
        <f t="shared" si="4"/>
        <v>47.8</v>
      </c>
      <c r="H46" s="374" t="str">
        <f t="shared" si="5"/>
        <v/>
      </c>
      <c r="I46" s="184"/>
      <c r="J46" s="262">
        <v>40</v>
      </c>
      <c r="K46" s="262" t="str">
        <f t="shared" si="6"/>
        <v>r</v>
      </c>
      <c r="L46" s="291" t="str">
        <f>K46&amp;"_1 : "&amp;'국어 진위판정'!E46-0.5&amp;"≤"&amp;'국어 진위판정'!C46&amp;"x+"&amp;'국어 진위판정'!D46&amp;"y+화&lt;"&amp;'국어 진위판정'!E46+0.5</f>
        <v>r_1 : -0.5≤x+y+화&lt;0.5</v>
      </c>
    </row>
    <row r="47" spans="1:12" s="216" customFormat="1" ht="21" customHeight="1" x14ac:dyDescent="0.45">
      <c r="A47" s="208"/>
      <c r="B47" s="296" t="s">
        <v>115</v>
      </c>
      <c r="C47" s="308"/>
      <c r="D47" s="309"/>
      <c r="E47" s="309"/>
      <c r="F47" s="299">
        <f>C47*'점수 계산기'!$C$21+D47*'점수 계산기'!$C$22+'점수 계산기'!$C$24</f>
        <v>48.3</v>
      </c>
      <c r="G47" s="299">
        <f t="shared" si="4"/>
        <v>47.8</v>
      </c>
      <c r="H47" s="374" t="str">
        <f t="shared" si="5"/>
        <v/>
      </c>
      <c r="I47" s="184"/>
      <c r="J47" s="262">
        <v>41</v>
      </c>
      <c r="K47" s="262" t="str">
        <f t="shared" si="6"/>
        <v>s</v>
      </c>
      <c r="L47" s="291" t="str">
        <f>K47&amp;"_1 : "&amp;'국어 진위판정'!E47-0.5&amp;"≤"&amp;'국어 진위판정'!C47&amp;"x+"&amp;'국어 진위판정'!D47&amp;"y+화&lt;"&amp;'국어 진위판정'!E47+0.5</f>
        <v>s_1 : -0.5≤x+y+화&lt;0.5</v>
      </c>
    </row>
    <row r="48" spans="1:12" s="216" customFormat="1" ht="21" customHeight="1" x14ac:dyDescent="0.45">
      <c r="A48" s="208"/>
      <c r="B48" s="296" t="s">
        <v>115</v>
      </c>
      <c r="C48" s="308"/>
      <c r="D48" s="309"/>
      <c r="E48" s="309"/>
      <c r="F48" s="299">
        <f>C48*'점수 계산기'!$C$21+D48*'점수 계산기'!$C$22+'점수 계산기'!$C$24</f>
        <v>48.3</v>
      </c>
      <c r="G48" s="299">
        <f t="shared" si="4"/>
        <v>47.8</v>
      </c>
      <c r="H48" s="374" t="str">
        <f t="shared" si="5"/>
        <v/>
      </c>
      <c r="I48" s="184"/>
      <c r="J48" s="262">
        <v>42</v>
      </c>
      <c r="K48" s="262" t="str">
        <f t="shared" si="6"/>
        <v>t</v>
      </c>
      <c r="L48" s="291" t="str">
        <f>K48&amp;"_1 : "&amp;'국어 진위판정'!E48-0.5&amp;"≤"&amp;'국어 진위판정'!C48&amp;"x+"&amp;'국어 진위판정'!D48&amp;"y+화&lt;"&amp;'국어 진위판정'!E48+0.5</f>
        <v>t_1 : -0.5≤x+y+화&lt;0.5</v>
      </c>
    </row>
    <row r="49" spans="1:12" s="216" customFormat="1" ht="21" customHeight="1" x14ac:dyDescent="0.45">
      <c r="A49" s="208"/>
      <c r="B49" s="296" t="s">
        <v>115</v>
      </c>
      <c r="C49" s="308"/>
      <c r="D49" s="309"/>
      <c r="E49" s="309"/>
      <c r="F49" s="299">
        <f>C49*'점수 계산기'!$C$21+D49*'점수 계산기'!$C$22+'점수 계산기'!$C$24</f>
        <v>48.3</v>
      </c>
      <c r="G49" s="299">
        <f t="shared" si="4"/>
        <v>47.8</v>
      </c>
      <c r="H49" s="374" t="str">
        <f t="shared" si="5"/>
        <v/>
      </c>
      <c r="I49" s="184"/>
      <c r="J49" s="262">
        <v>43</v>
      </c>
      <c r="K49" s="262" t="str">
        <f t="shared" si="6"/>
        <v>u</v>
      </c>
      <c r="L49" s="291" t="str">
        <f>K49&amp;"_1 : "&amp;'국어 진위판정'!E49-0.5&amp;"≤"&amp;'국어 진위판정'!C49&amp;"x+"&amp;'국어 진위판정'!D49&amp;"y+화&lt;"&amp;'국어 진위판정'!E49+0.5</f>
        <v>u_1 : -0.5≤x+y+화&lt;0.5</v>
      </c>
    </row>
    <row r="50" spans="1:12" s="216" customFormat="1" ht="21" customHeight="1" x14ac:dyDescent="0.45">
      <c r="A50" s="208"/>
      <c r="B50" s="296" t="s">
        <v>115</v>
      </c>
      <c r="C50" s="308"/>
      <c r="D50" s="309"/>
      <c r="E50" s="309"/>
      <c r="F50" s="299">
        <f>C50*'점수 계산기'!$C$21+D50*'점수 계산기'!$C$22+'점수 계산기'!$C$24</f>
        <v>48.3</v>
      </c>
      <c r="G50" s="299">
        <f t="shared" si="4"/>
        <v>47.8</v>
      </c>
      <c r="H50" s="374" t="str">
        <f t="shared" si="5"/>
        <v/>
      </c>
      <c r="I50" s="184"/>
      <c r="J50" s="262">
        <v>44</v>
      </c>
      <c r="K50" s="262" t="str">
        <f t="shared" si="6"/>
        <v>v</v>
      </c>
      <c r="L50" s="291" t="str">
        <f>K50&amp;"_1 : "&amp;'국어 진위판정'!E50-0.5&amp;"≤"&amp;'국어 진위판정'!C50&amp;"x+"&amp;'국어 진위판정'!D50&amp;"y+화&lt;"&amp;'국어 진위판정'!E50+0.5</f>
        <v>v_1 : -0.5≤x+y+화&lt;0.5</v>
      </c>
    </row>
    <row r="51" spans="1:12" s="216" customFormat="1" ht="21" customHeight="1" x14ac:dyDescent="0.45">
      <c r="A51" s="208"/>
      <c r="B51" s="296" t="s">
        <v>115</v>
      </c>
      <c r="C51" s="308"/>
      <c r="D51" s="309"/>
      <c r="E51" s="309"/>
      <c r="F51" s="299">
        <f>C51*'점수 계산기'!$C$21+D51*'점수 계산기'!$C$22+'점수 계산기'!$C$24</f>
        <v>48.3</v>
      </c>
      <c r="G51" s="299">
        <f t="shared" si="4"/>
        <v>47.8</v>
      </c>
      <c r="H51" s="374" t="str">
        <f t="shared" si="5"/>
        <v/>
      </c>
      <c r="I51" s="184"/>
      <c r="J51" s="262">
        <v>45</v>
      </c>
      <c r="K51" s="262" t="str">
        <f t="shared" si="6"/>
        <v>w</v>
      </c>
      <c r="L51" s="291" t="str">
        <f>K51&amp;"_1 : "&amp;'국어 진위판정'!E51-0.5&amp;"≤"&amp;'국어 진위판정'!C51&amp;"x+"&amp;'국어 진위판정'!D51&amp;"y+화&lt;"&amp;'국어 진위판정'!E51+0.5</f>
        <v>w_1 : -0.5≤x+y+화&lt;0.5</v>
      </c>
    </row>
    <row r="52" spans="1:12" s="216" customFormat="1" ht="21" customHeight="1" x14ac:dyDescent="0.45">
      <c r="A52" s="208"/>
      <c r="B52" s="296" t="s">
        <v>115</v>
      </c>
      <c r="C52" s="308"/>
      <c r="D52" s="309"/>
      <c r="E52" s="309"/>
      <c r="F52" s="299">
        <f>C52*'점수 계산기'!$C$21+D52*'점수 계산기'!$C$22+'점수 계산기'!$C$24</f>
        <v>48.3</v>
      </c>
      <c r="G52" s="299">
        <f t="shared" si="4"/>
        <v>47.8</v>
      </c>
      <c r="H52" s="374" t="str">
        <f t="shared" si="5"/>
        <v/>
      </c>
      <c r="I52" s="184"/>
      <c r="J52" s="262">
        <v>46</v>
      </c>
      <c r="K52" s="262" t="str">
        <f t="shared" si="6"/>
        <v>a</v>
      </c>
      <c r="L52" s="291" t="str">
        <f>K52&amp;"_2 : "&amp;'국어 진위판정'!E52-0.5&amp;"≤"&amp;'국어 진위판정'!C52&amp;"x+"&amp;'국어 진위판정'!D52&amp;"y+화&lt;"&amp;'국어 진위판정'!E52+0.5</f>
        <v>a_2 : -0.5≤x+y+화&lt;0.5</v>
      </c>
    </row>
    <row r="53" spans="1:12" s="216" customFormat="1" ht="21" customHeight="1" x14ac:dyDescent="0.45">
      <c r="A53" s="208"/>
      <c r="B53" s="296" t="s">
        <v>115</v>
      </c>
      <c r="C53" s="308"/>
      <c r="D53" s="309"/>
      <c r="E53" s="309"/>
      <c r="F53" s="299">
        <f>C53*'점수 계산기'!$C$21+D53*'점수 계산기'!$C$22+'점수 계산기'!$C$24</f>
        <v>48.3</v>
      </c>
      <c r="G53" s="299">
        <f t="shared" si="4"/>
        <v>47.8</v>
      </c>
      <c r="H53" s="374" t="str">
        <f t="shared" si="5"/>
        <v/>
      </c>
      <c r="I53" s="184"/>
      <c r="J53" s="262">
        <v>47</v>
      </c>
      <c r="K53" s="262" t="str">
        <f t="shared" si="6"/>
        <v>b</v>
      </c>
      <c r="L53" s="291" t="str">
        <f>K53&amp;"_2 : "&amp;'국어 진위판정'!E53-0.5&amp;"≤"&amp;'국어 진위판정'!C53&amp;"x+"&amp;'국어 진위판정'!D53&amp;"y+화&lt;"&amp;'국어 진위판정'!E53+0.5</f>
        <v>b_2 : -0.5≤x+y+화&lt;0.5</v>
      </c>
    </row>
    <row r="54" spans="1:12" s="216" customFormat="1" ht="21" customHeight="1" x14ac:dyDescent="0.45">
      <c r="A54" s="208"/>
      <c r="B54" s="296" t="s">
        <v>115</v>
      </c>
      <c r="C54" s="308"/>
      <c r="D54" s="309"/>
      <c r="E54" s="309"/>
      <c r="F54" s="299">
        <f>C54*'점수 계산기'!$C$21+D54*'점수 계산기'!$C$22+'점수 계산기'!$C$24</f>
        <v>48.3</v>
      </c>
      <c r="G54" s="299">
        <f t="shared" si="4"/>
        <v>47.8</v>
      </c>
      <c r="H54" s="374" t="str">
        <f t="shared" si="5"/>
        <v/>
      </c>
      <c r="I54" s="184"/>
      <c r="J54" s="262">
        <v>48</v>
      </c>
      <c r="K54" s="262" t="str">
        <f t="shared" si="6"/>
        <v>c</v>
      </c>
      <c r="L54" s="291" t="str">
        <f>K54&amp;"_2 : "&amp;'국어 진위판정'!E54-0.5&amp;"≤"&amp;'국어 진위판정'!C54&amp;"x+"&amp;'국어 진위판정'!D54&amp;"y+화&lt;"&amp;'국어 진위판정'!E54+0.5</f>
        <v>c_2 : -0.5≤x+y+화&lt;0.5</v>
      </c>
    </row>
    <row r="55" spans="1:12" s="216" customFormat="1" ht="21" customHeight="1" x14ac:dyDescent="0.45">
      <c r="A55" s="208"/>
      <c r="B55" s="296" t="s">
        <v>115</v>
      </c>
      <c r="C55" s="308"/>
      <c r="D55" s="309"/>
      <c r="E55" s="309"/>
      <c r="F55" s="299">
        <f>C55*'점수 계산기'!$C$21+D55*'점수 계산기'!$C$22+'점수 계산기'!$C$24</f>
        <v>48.3</v>
      </c>
      <c r="G55" s="299">
        <f t="shared" si="4"/>
        <v>47.8</v>
      </c>
      <c r="H55" s="374" t="str">
        <f t="shared" si="5"/>
        <v/>
      </c>
      <c r="I55" s="184"/>
      <c r="J55" s="262">
        <v>49</v>
      </c>
      <c r="K55" s="262" t="str">
        <f t="shared" si="6"/>
        <v>d</v>
      </c>
      <c r="L55" s="291" t="str">
        <f>K55&amp;"_2 : "&amp;'국어 진위판정'!E55-0.5&amp;"≤"&amp;'국어 진위판정'!C55&amp;"x+"&amp;'국어 진위판정'!D55&amp;"y+화&lt;"&amp;'국어 진위판정'!E55+0.5</f>
        <v>d_2 : -0.5≤x+y+화&lt;0.5</v>
      </c>
    </row>
    <row r="56" spans="1:12" s="216" customFormat="1" ht="21" customHeight="1" x14ac:dyDescent="0.45">
      <c r="A56" s="208"/>
      <c r="B56" s="296" t="s">
        <v>115</v>
      </c>
      <c r="C56" s="308"/>
      <c r="D56" s="309"/>
      <c r="E56" s="309"/>
      <c r="F56" s="299">
        <f>C56*'점수 계산기'!$C$21+D56*'점수 계산기'!$C$22+'점수 계산기'!$C$24</f>
        <v>48.3</v>
      </c>
      <c r="G56" s="299">
        <f t="shared" si="4"/>
        <v>47.8</v>
      </c>
      <c r="H56" s="374" t="str">
        <f t="shared" si="5"/>
        <v/>
      </c>
      <c r="I56" s="184"/>
      <c r="J56" s="262">
        <v>50</v>
      </c>
      <c r="K56" s="262" t="str">
        <f t="shared" si="6"/>
        <v>e</v>
      </c>
      <c r="L56" s="291" t="str">
        <f>K56&amp;"_2 : "&amp;'국어 진위판정'!E56-0.5&amp;"≤"&amp;'국어 진위판정'!C56&amp;"x+"&amp;'국어 진위판정'!D56&amp;"y+화&lt;"&amp;'국어 진위판정'!E56+0.5</f>
        <v>e_2 : -0.5≤x+y+화&lt;0.5</v>
      </c>
    </row>
    <row r="57" spans="1:12" s="216" customFormat="1" ht="21" customHeight="1" x14ac:dyDescent="0.45">
      <c r="A57" s="208"/>
      <c r="B57" s="296" t="s">
        <v>115</v>
      </c>
      <c r="C57" s="308"/>
      <c r="D57" s="309"/>
      <c r="E57" s="309"/>
      <c r="F57" s="299">
        <f>C57*'점수 계산기'!$C$21+D57*'점수 계산기'!$C$22+'점수 계산기'!$C$24</f>
        <v>48.3</v>
      </c>
      <c r="G57" s="299">
        <f t="shared" si="4"/>
        <v>47.8</v>
      </c>
      <c r="H57" s="374" t="str">
        <f t="shared" si="5"/>
        <v/>
      </c>
      <c r="I57" s="184"/>
      <c r="J57" s="262">
        <v>51</v>
      </c>
      <c r="K57" s="262" t="str">
        <f t="shared" si="6"/>
        <v>f</v>
      </c>
      <c r="L57" s="291" t="str">
        <f>K57&amp;"_2 : "&amp;'국어 진위판정'!E57-0.5&amp;"≤"&amp;'국어 진위판정'!C57&amp;"x+"&amp;'국어 진위판정'!D57&amp;"y+화&lt;"&amp;'국어 진위판정'!E57+0.5</f>
        <v>f_2 : -0.5≤x+y+화&lt;0.5</v>
      </c>
    </row>
    <row r="58" spans="1:12" s="216" customFormat="1" ht="21" customHeight="1" x14ac:dyDescent="0.45">
      <c r="A58" s="208"/>
      <c r="B58" s="296" t="s">
        <v>115</v>
      </c>
      <c r="C58" s="308"/>
      <c r="D58" s="309"/>
      <c r="E58" s="309"/>
      <c r="F58" s="299">
        <f>C58*'점수 계산기'!$C$21+D58*'점수 계산기'!$C$22+'점수 계산기'!$C$24</f>
        <v>48.3</v>
      </c>
      <c r="G58" s="299">
        <f t="shared" si="4"/>
        <v>47.8</v>
      </c>
      <c r="H58" s="374" t="str">
        <f t="shared" si="5"/>
        <v/>
      </c>
      <c r="I58" s="184"/>
      <c r="J58" s="262">
        <v>52</v>
      </c>
      <c r="K58" s="262" t="str">
        <f t="shared" si="6"/>
        <v>g</v>
      </c>
      <c r="L58" s="291" t="str">
        <f>K58&amp;"_2 : "&amp;'국어 진위판정'!E58-0.5&amp;"≤"&amp;'국어 진위판정'!C58&amp;"x+"&amp;'국어 진위판정'!D58&amp;"y+화&lt;"&amp;'국어 진위판정'!E58+0.5</f>
        <v>g_2 : -0.5≤x+y+화&lt;0.5</v>
      </c>
    </row>
    <row r="59" spans="1:12" s="216" customFormat="1" ht="21" customHeight="1" x14ac:dyDescent="0.45">
      <c r="A59" s="208"/>
      <c r="B59" s="296" t="s">
        <v>115</v>
      </c>
      <c r="C59" s="308"/>
      <c r="D59" s="309"/>
      <c r="E59" s="309"/>
      <c r="F59" s="299">
        <f>C59*'점수 계산기'!$C$21+D59*'점수 계산기'!$C$22+'점수 계산기'!$C$24</f>
        <v>48.3</v>
      </c>
      <c r="G59" s="299">
        <f t="shared" si="4"/>
        <v>47.8</v>
      </c>
      <c r="H59" s="374" t="str">
        <f t="shared" si="5"/>
        <v/>
      </c>
      <c r="I59" s="184"/>
      <c r="J59" s="262">
        <v>53</v>
      </c>
      <c r="K59" s="262" t="str">
        <f t="shared" si="6"/>
        <v>h</v>
      </c>
      <c r="L59" s="291" t="str">
        <f>K59&amp;"_2 : "&amp;'국어 진위판정'!E59-0.5&amp;"≤"&amp;'국어 진위판정'!C59&amp;"x+"&amp;'국어 진위판정'!D59&amp;"y+화&lt;"&amp;'국어 진위판정'!E59+0.5</f>
        <v>h_2 : -0.5≤x+y+화&lt;0.5</v>
      </c>
    </row>
    <row r="60" spans="1:12" s="216" customFormat="1" ht="21" customHeight="1" x14ac:dyDescent="0.45">
      <c r="A60" s="208"/>
      <c r="B60" s="296" t="s">
        <v>115</v>
      </c>
      <c r="C60" s="308"/>
      <c r="D60" s="309"/>
      <c r="E60" s="309"/>
      <c r="F60" s="299">
        <f>C60*'점수 계산기'!$C$21+D60*'점수 계산기'!$C$22+'점수 계산기'!$C$24</f>
        <v>48.3</v>
      </c>
      <c r="G60" s="299">
        <f t="shared" si="4"/>
        <v>47.8</v>
      </c>
      <c r="H60" s="374" t="str">
        <f t="shared" si="5"/>
        <v/>
      </c>
      <c r="I60" s="184"/>
      <c r="J60" s="262">
        <v>54</v>
      </c>
      <c r="K60" s="262" t="str">
        <f t="shared" si="6"/>
        <v>i</v>
      </c>
      <c r="L60" s="291" t="str">
        <f>K60&amp;"_2 : "&amp;'국어 진위판정'!E60-0.5&amp;"≤"&amp;'국어 진위판정'!C60&amp;"x+"&amp;'국어 진위판정'!D60&amp;"y+화&lt;"&amp;'국어 진위판정'!E60+0.5</f>
        <v>i_2 : -0.5≤x+y+화&lt;0.5</v>
      </c>
    </row>
    <row r="61" spans="1:12" s="216" customFormat="1" ht="21" customHeight="1" x14ac:dyDescent="0.45">
      <c r="A61" s="208"/>
      <c r="B61" s="296" t="s">
        <v>115</v>
      </c>
      <c r="C61" s="308"/>
      <c r="D61" s="309"/>
      <c r="E61" s="309"/>
      <c r="F61" s="299">
        <f>C61*'점수 계산기'!$C$21+D61*'점수 계산기'!$C$22+'점수 계산기'!$C$24</f>
        <v>48.3</v>
      </c>
      <c r="G61" s="299">
        <f t="shared" si="4"/>
        <v>47.8</v>
      </c>
      <c r="H61" s="374" t="str">
        <f t="shared" si="5"/>
        <v/>
      </c>
      <c r="I61" s="184"/>
      <c r="J61" s="262">
        <v>55</v>
      </c>
      <c r="K61" s="262" t="str">
        <f t="shared" si="6"/>
        <v>j</v>
      </c>
      <c r="L61" s="291" t="str">
        <f>K61&amp;"_2 : "&amp;'국어 진위판정'!E61-0.5&amp;"≤"&amp;'국어 진위판정'!C61&amp;"x+"&amp;'국어 진위판정'!D61&amp;"y+화&lt;"&amp;'국어 진위판정'!E61+0.5</f>
        <v>j_2 : -0.5≤x+y+화&lt;0.5</v>
      </c>
    </row>
    <row r="62" spans="1:12" s="216" customFormat="1" ht="21" customHeight="1" x14ac:dyDescent="0.45">
      <c r="A62" s="208"/>
      <c r="B62" s="296" t="s">
        <v>115</v>
      </c>
      <c r="C62" s="308"/>
      <c r="D62" s="309"/>
      <c r="E62" s="309"/>
      <c r="F62" s="299">
        <f>C62*'점수 계산기'!$C$21+D62*'점수 계산기'!$C$22+'점수 계산기'!$C$24</f>
        <v>48.3</v>
      </c>
      <c r="G62" s="299">
        <f t="shared" si="4"/>
        <v>47.8</v>
      </c>
      <c r="H62" s="374" t="str">
        <f t="shared" si="5"/>
        <v/>
      </c>
      <c r="I62" s="184"/>
      <c r="J62" s="262">
        <v>56</v>
      </c>
      <c r="K62" s="262" t="str">
        <f t="shared" si="6"/>
        <v>k</v>
      </c>
      <c r="L62" s="291" t="str">
        <f>K62&amp;"_2 : "&amp;'국어 진위판정'!E62-0.5&amp;"≤"&amp;'국어 진위판정'!C62&amp;"x+"&amp;'국어 진위판정'!D62&amp;"y+화&lt;"&amp;'국어 진위판정'!E62+0.5</f>
        <v>k_2 : -0.5≤x+y+화&lt;0.5</v>
      </c>
    </row>
    <row r="63" spans="1:12" s="216" customFormat="1" ht="21" customHeight="1" x14ac:dyDescent="0.45">
      <c r="A63" s="208"/>
      <c r="B63" s="296" t="s">
        <v>115</v>
      </c>
      <c r="C63" s="308"/>
      <c r="D63" s="309"/>
      <c r="E63" s="309"/>
      <c r="F63" s="299">
        <f>C63*'점수 계산기'!$C$21+D63*'점수 계산기'!$C$22+'점수 계산기'!$C$24</f>
        <v>48.3</v>
      </c>
      <c r="G63" s="299">
        <f t="shared" si="4"/>
        <v>47.8</v>
      </c>
      <c r="H63" s="374" t="str">
        <f t="shared" si="5"/>
        <v/>
      </c>
      <c r="I63" s="184"/>
      <c r="J63" s="262">
        <v>57</v>
      </c>
      <c r="K63" s="262" t="str">
        <f t="shared" si="6"/>
        <v>l</v>
      </c>
      <c r="L63" s="291" t="str">
        <f>K63&amp;"_2 : "&amp;'국어 진위판정'!E63-0.5&amp;"≤"&amp;'국어 진위판정'!C63&amp;"x+"&amp;'국어 진위판정'!D63&amp;"y+화&lt;"&amp;'국어 진위판정'!E63+0.5</f>
        <v>l_2 : -0.5≤x+y+화&lt;0.5</v>
      </c>
    </row>
    <row r="64" spans="1:12" s="216" customFormat="1" ht="21" customHeight="1" x14ac:dyDescent="0.45">
      <c r="A64" s="208"/>
      <c r="B64" s="296" t="s">
        <v>115</v>
      </c>
      <c r="C64" s="308"/>
      <c r="D64" s="309"/>
      <c r="E64" s="309"/>
      <c r="F64" s="299">
        <f>C64*'점수 계산기'!$C$21+D64*'점수 계산기'!$C$22+'점수 계산기'!$C$24</f>
        <v>48.3</v>
      </c>
      <c r="G64" s="299">
        <f t="shared" si="4"/>
        <v>47.8</v>
      </c>
      <c r="H64" s="374" t="str">
        <f t="shared" si="5"/>
        <v/>
      </c>
      <c r="I64" s="184"/>
      <c r="J64" s="262">
        <v>58</v>
      </c>
      <c r="K64" s="262" t="str">
        <f t="shared" si="6"/>
        <v>m</v>
      </c>
      <c r="L64" s="291" t="str">
        <f>K64&amp;"_2 : "&amp;'국어 진위판정'!E64-0.5&amp;"≤"&amp;'국어 진위판정'!C64&amp;"x+"&amp;'국어 진위판정'!D64&amp;"y+화&lt;"&amp;'국어 진위판정'!E64+0.5</f>
        <v>m_2 : -0.5≤x+y+화&lt;0.5</v>
      </c>
    </row>
    <row r="65" spans="1:16" s="216" customFormat="1" ht="21" customHeight="1" x14ac:dyDescent="0.45">
      <c r="A65" s="208"/>
      <c r="B65" s="296" t="s">
        <v>115</v>
      </c>
      <c r="C65" s="308"/>
      <c r="D65" s="309"/>
      <c r="E65" s="309"/>
      <c r="F65" s="299">
        <f>C65*'점수 계산기'!$C$21+D65*'점수 계산기'!$C$22+'점수 계산기'!$C$24</f>
        <v>48.3</v>
      </c>
      <c r="G65" s="299">
        <f t="shared" si="4"/>
        <v>47.8</v>
      </c>
      <c r="H65" s="374" t="str">
        <f t="shared" si="5"/>
        <v/>
      </c>
      <c r="I65" s="184"/>
      <c r="J65" s="262">
        <v>59</v>
      </c>
      <c r="K65" s="262" t="str">
        <f t="shared" si="6"/>
        <v>n</v>
      </c>
      <c r="L65" s="291" t="str">
        <f>K65&amp;"_2 : "&amp;'국어 진위판정'!E65-0.5&amp;"≤"&amp;'국어 진위판정'!C65&amp;"x+"&amp;'국어 진위판정'!D65&amp;"y+화&lt;"&amp;'국어 진위판정'!E65+0.5</f>
        <v>n_2 : -0.5≤x+y+화&lt;0.5</v>
      </c>
    </row>
    <row r="66" spans="1:16" s="216" customFormat="1" ht="21" customHeight="1" x14ac:dyDescent="0.45">
      <c r="A66" s="208"/>
      <c r="B66" s="296" t="s">
        <v>115</v>
      </c>
      <c r="C66" s="308"/>
      <c r="D66" s="309"/>
      <c r="E66" s="309"/>
      <c r="F66" s="299">
        <f>C66*'점수 계산기'!$C$21+D66*'점수 계산기'!$C$22+'점수 계산기'!$C$24</f>
        <v>48.3</v>
      </c>
      <c r="G66" s="299">
        <f t="shared" si="4"/>
        <v>47.8</v>
      </c>
      <c r="H66" s="374" t="str">
        <f t="shared" si="5"/>
        <v/>
      </c>
      <c r="I66" s="184"/>
      <c r="J66" s="262">
        <v>60</v>
      </c>
      <c r="K66" s="262" t="str">
        <f t="shared" si="6"/>
        <v>o</v>
      </c>
      <c r="L66" s="291" t="str">
        <f>K66&amp;"_2 : "&amp;'국어 진위판정'!E66-0.5&amp;"≤"&amp;'국어 진위판정'!C66&amp;"x+"&amp;'국어 진위판정'!D66&amp;"y+화&lt;"&amp;'국어 진위판정'!E66+0.5</f>
        <v>o_2 : -0.5≤x+y+화&lt;0.5</v>
      </c>
    </row>
    <row r="67" spans="1:16" s="216" customFormat="1" ht="21" customHeight="1" x14ac:dyDescent="0.45">
      <c r="A67" s="208"/>
      <c r="B67" s="296" t="s">
        <v>115</v>
      </c>
      <c r="C67" s="308"/>
      <c r="D67" s="309"/>
      <c r="E67" s="309"/>
      <c r="F67" s="299">
        <f>C67*'점수 계산기'!$C$21+D67*'점수 계산기'!$C$22+'점수 계산기'!$C$24</f>
        <v>48.3</v>
      </c>
      <c r="G67" s="299">
        <f t="shared" si="4"/>
        <v>47.8</v>
      </c>
      <c r="H67" s="374" t="str">
        <f t="shared" si="5"/>
        <v/>
      </c>
      <c r="I67" s="184"/>
      <c r="J67" s="262">
        <v>61</v>
      </c>
      <c r="K67" s="262" t="str">
        <f t="shared" si="6"/>
        <v>p</v>
      </c>
      <c r="L67" s="291" t="str">
        <f>K67&amp;"_2 : "&amp;'국어 진위판정'!E67-0.5&amp;"≤"&amp;'국어 진위판정'!C67&amp;"x+"&amp;'국어 진위판정'!D67&amp;"y+화&lt;"&amp;'국어 진위판정'!E67+0.5</f>
        <v>p_2 : -0.5≤x+y+화&lt;0.5</v>
      </c>
    </row>
    <row r="68" spans="1:16" s="216" customFormat="1" ht="21" customHeight="1" x14ac:dyDescent="0.45">
      <c r="A68" s="208"/>
      <c r="B68" s="296" t="s">
        <v>115</v>
      </c>
      <c r="C68" s="308"/>
      <c r="D68" s="309"/>
      <c r="E68" s="309"/>
      <c r="F68" s="299">
        <f>C68*'점수 계산기'!$C$21+D68*'점수 계산기'!$C$22+'점수 계산기'!$C$24</f>
        <v>48.3</v>
      </c>
      <c r="G68" s="299">
        <f t="shared" si="4"/>
        <v>47.8</v>
      </c>
      <c r="H68" s="374" t="str">
        <f t="shared" si="5"/>
        <v/>
      </c>
      <c r="I68" s="184"/>
      <c r="J68" s="262">
        <v>62</v>
      </c>
      <c r="K68" s="262" t="str">
        <f t="shared" si="6"/>
        <v>q</v>
      </c>
      <c r="L68" s="291" t="str">
        <f>K68&amp;"_2 : "&amp;'국어 진위판정'!E68-0.5&amp;"≤"&amp;'국어 진위판정'!C68&amp;"x+"&amp;'국어 진위판정'!D68&amp;"y+화&lt;"&amp;'국어 진위판정'!E68+0.5</f>
        <v>q_2 : -0.5≤x+y+화&lt;0.5</v>
      </c>
    </row>
    <row r="69" spans="1:16" s="216" customFormat="1" ht="21" customHeight="1" x14ac:dyDescent="0.45">
      <c r="A69" s="208"/>
      <c r="B69" s="296" t="s">
        <v>115</v>
      </c>
      <c r="C69" s="308"/>
      <c r="D69" s="309"/>
      <c r="E69" s="309"/>
      <c r="F69" s="299">
        <f>C69*'점수 계산기'!$C$21+D69*'점수 계산기'!$C$22+'점수 계산기'!$C$24</f>
        <v>48.3</v>
      </c>
      <c r="G69" s="299">
        <f t="shared" si="4"/>
        <v>47.8</v>
      </c>
      <c r="H69" s="374" t="str">
        <f t="shared" si="5"/>
        <v/>
      </c>
      <c r="I69" s="184"/>
      <c r="J69" s="262">
        <v>63</v>
      </c>
      <c r="K69" s="262" t="str">
        <f t="shared" si="6"/>
        <v>r</v>
      </c>
      <c r="L69" s="291" t="str">
        <f>K69&amp;"_2 : "&amp;'국어 진위판정'!E69-0.5&amp;"≤"&amp;'국어 진위판정'!C69&amp;"x+"&amp;'국어 진위판정'!D69&amp;"y+화&lt;"&amp;'국어 진위판정'!E69+0.5</f>
        <v>r_2 : -0.5≤x+y+화&lt;0.5</v>
      </c>
    </row>
    <row r="70" spans="1:16" s="216" customFormat="1" ht="21" customHeight="1" x14ac:dyDescent="0.45">
      <c r="A70" s="208"/>
      <c r="B70" s="296" t="s">
        <v>115</v>
      </c>
      <c r="C70" s="308"/>
      <c r="D70" s="309"/>
      <c r="E70" s="309"/>
      <c r="F70" s="299">
        <f>C70*'점수 계산기'!$C$21+D70*'점수 계산기'!$C$22+'점수 계산기'!$C$24</f>
        <v>48.3</v>
      </c>
      <c r="G70" s="299">
        <f t="shared" ref="G70:G73" si="7">MIN(ABS(E70-0.5-F70), ABS(E70+0.5-F70))</f>
        <v>47.8</v>
      </c>
      <c r="H70" s="374" t="str">
        <f t="shared" ref="H70:H73" si="8">IF(ROUND(F70,0)=E70,"진",IF(G70&lt;0.5,"재",IF(AND(C70=0, D70=0, E70=0),"","위")))</f>
        <v/>
      </c>
      <c r="I70" s="184"/>
      <c r="J70" s="262">
        <v>64</v>
      </c>
      <c r="K70" s="262" t="str">
        <f t="shared" ref="K70:K73" si="9">CHAR(MOD(J70, 23)+97)</f>
        <v>s</v>
      </c>
      <c r="L70" s="291" t="str">
        <f>K70&amp;"_2 : "&amp;'국어 진위판정'!E70-0.5&amp;"≤"&amp;'국어 진위판정'!C70&amp;"x+"&amp;'국어 진위판정'!D70&amp;"y+화&lt;"&amp;'국어 진위판정'!E70+0.5</f>
        <v>s_2 : -0.5≤x+y+화&lt;0.5</v>
      </c>
    </row>
    <row r="71" spans="1:16" s="216" customFormat="1" ht="21" customHeight="1" x14ac:dyDescent="0.45">
      <c r="A71" s="208"/>
      <c r="B71" s="296" t="s">
        <v>115</v>
      </c>
      <c r="C71" s="308"/>
      <c r="D71" s="309"/>
      <c r="E71" s="309"/>
      <c r="F71" s="299">
        <f>C71*'점수 계산기'!$C$21+D71*'점수 계산기'!$C$22+'점수 계산기'!$C$24</f>
        <v>48.3</v>
      </c>
      <c r="G71" s="299">
        <f t="shared" si="7"/>
        <v>47.8</v>
      </c>
      <c r="H71" s="374" t="str">
        <f t="shared" si="8"/>
        <v/>
      </c>
      <c r="I71" s="184"/>
      <c r="J71" s="262">
        <v>65</v>
      </c>
      <c r="K71" s="262" t="str">
        <f t="shared" si="9"/>
        <v>t</v>
      </c>
      <c r="L71" s="291" t="str">
        <f>K71&amp;"_2 : "&amp;'국어 진위판정'!E71-0.5&amp;"≤"&amp;'국어 진위판정'!C71&amp;"x+"&amp;'국어 진위판정'!D71&amp;"y+화&lt;"&amp;'국어 진위판정'!E71+0.5</f>
        <v>t_2 : -0.5≤x+y+화&lt;0.5</v>
      </c>
    </row>
    <row r="72" spans="1:16" s="216" customFormat="1" ht="21" customHeight="1" x14ac:dyDescent="0.45">
      <c r="A72" s="208"/>
      <c r="B72" s="296" t="s">
        <v>115</v>
      </c>
      <c r="C72" s="308"/>
      <c r="D72" s="309"/>
      <c r="E72" s="309"/>
      <c r="F72" s="299">
        <f>C72*'점수 계산기'!$C$21+D72*'점수 계산기'!$C$22+'점수 계산기'!$C$24</f>
        <v>48.3</v>
      </c>
      <c r="G72" s="299">
        <f t="shared" si="7"/>
        <v>47.8</v>
      </c>
      <c r="H72" s="374" t="str">
        <f t="shared" si="8"/>
        <v/>
      </c>
      <c r="I72" s="184"/>
      <c r="J72" s="262">
        <v>66</v>
      </c>
      <c r="K72" s="262" t="str">
        <f t="shared" si="9"/>
        <v>u</v>
      </c>
      <c r="L72" s="291" t="str">
        <f>K72&amp;"_2 : "&amp;'국어 진위판정'!E72-0.5&amp;"≤"&amp;'국어 진위판정'!C72&amp;"x+"&amp;'국어 진위판정'!D72&amp;"y+화&lt;"&amp;'국어 진위판정'!E72+0.5</f>
        <v>u_2 : -0.5≤x+y+화&lt;0.5</v>
      </c>
    </row>
    <row r="73" spans="1:16" s="216" customFormat="1" ht="21" customHeight="1" x14ac:dyDescent="0.45">
      <c r="A73" s="208"/>
      <c r="B73" s="296" t="s">
        <v>115</v>
      </c>
      <c r="C73" s="308"/>
      <c r="D73" s="309"/>
      <c r="E73" s="309"/>
      <c r="F73" s="299">
        <f>C73*'점수 계산기'!$C$21+D73*'점수 계산기'!$C$22+'점수 계산기'!$C$24</f>
        <v>48.3</v>
      </c>
      <c r="G73" s="299">
        <f t="shared" si="7"/>
        <v>47.8</v>
      </c>
      <c r="H73" s="374" t="str">
        <f t="shared" si="8"/>
        <v/>
      </c>
      <c r="I73" s="184"/>
      <c r="J73" s="262">
        <v>67</v>
      </c>
      <c r="K73" s="262" t="str">
        <f t="shared" si="9"/>
        <v>v</v>
      </c>
      <c r="L73" s="291" t="str">
        <f>K73&amp;"_2 : "&amp;'국어 진위판정'!E73-0.5&amp;"≤"&amp;'국어 진위판정'!C73&amp;"x+"&amp;'국어 진위판정'!D73&amp;"y+화&lt;"&amp;'국어 진위판정'!E73+0.5</f>
        <v>v_2 : -0.5≤x+y+화&lt;0.5</v>
      </c>
    </row>
    <row r="74" spans="1:16" s="216" customFormat="1" ht="21" customHeight="1" thickBot="1" x14ac:dyDescent="0.5">
      <c r="A74" s="208"/>
      <c r="B74" s="310" t="s">
        <v>115</v>
      </c>
      <c r="C74" s="367"/>
      <c r="D74" s="368"/>
      <c r="E74" s="368"/>
      <c r="F74" s="313">
        <f>C74*'점수 계산기'!$C$21+D74*'점수 계산기'!$C$22+'점수 계산기'!$C$24</f>
        <v>48.3</v>
      </c>
      <c r="G74" s="313">
        <f t="shared" ref="G74" si="10">MIN(ABS(E74-0.5-F74), ABS(E74+0.5-F74))</f>
        <v>47.8</v>
      </c>
      <c r="H74" s="375" t="str">
        <f t="shared" ref="H74" si="11">IF(ROUND(F74,0)=E74,"진",IF(G74&lt;0.5,"재",IF(AND(C74=0, D74=0, E74=0),"","위")))</f>
        <v/>
      </c>
      <c r="I74" s="184"/>
      <c r="J74" s="262">
        <v>68</v>
      </c>
      <c r="K74" s="262" t="str">
        <f t="shared" ref="K74:K105" si="12">CHAR(MOD(J74, 23)+97)</f>
        <v>w</v>
      </c>
      <c r="L74" s="291" t="str">
        <f>K74&amp;"_2 : "&amp;'국어 진위판정'!E74-0.5&amp;"≤"&amp;'국어 진위판정'!C74&amp;"x+"&amp;'국어 진위판정'!D74&amp;"y+화&lt;"&amp;'국어 진위판정'!E74+0.5</f>
        <v>w_2 : -0.5≤x+y+화&lt;0.5</v>
      </c>
    </row>
    <row r="75" spans="1:16" s="216" customFormat="1" ht="21" customHeight="1" x14ac:dyDescent="0.45">
      <c r="A75" s="208"/>
      <c r="B75" s="314" t="s">
        <v>120</v>
      </c>
      <c r="C75" s="315">
        <v>76</v>
      </c>
      <c r="D75" s="289">
        <v>24</v>
      </c>
      <c r="E75" s="289">
        <v>149</v>
      </c>
      <c r="F75" s="290">
        <f>C75*'점수 계산기'!$C$21+D75*'점수 계산기'!$C$23+'점수 계산기'!$C$25</f>
        <v>149.38</v>
      </c>
      <c r="G75" s="290">
        <f t="shared" ref="G75:G106" si="13">MIN(ABS(E75-0.5-F75), ABS(E75+0.5-F75))</f>
        <v>0.12000000000000455</v>
      </c>
      <c r="H75" s="373" t="str">
        <f t="shared" ref="H75:H94" si="14">IF(ROUND(F75,0)=E75,"진",IF(G75&lt;0.5,"재",IF(AND(C75=0, D75=0, E75=0),"","위")))</f>
        <v>진</v>
      </c>
      <c r="I75" s="365">
        <v>2</v>
      </c>
      <c r="J75" s="262">
        <v>69</v>
      </c>
      <c r="K75" s="262" t="str">
        <f t="shared" si="12"/>
        <v>a</v>
      </c>
      <c r="L75" s="291" t="str">
        <f>K75&amp;"_3 : "&amp;'국어 진위판정'!E75-0.5&amp;"≤"&amp;'국어 진위판정'!C75&amp;"x+"&amp;'국어 진위판정'!D75&amp;"y+언&lt;"&amp;'국어 진위판정'!E75+0.5</f>
        <v>a_3 : 148.5≤76x+24y+언&lt;149.5</v>
      </c>
    </row>
    <row r="76" spans="1:16" s="216" customFormat="1" ht="21" customHeight="1" x14ac:dyDescent="0.45">
      <c r="A76" s="208"/>
      <c r="B76" s="316" t="s">
        <v>120</v>
      </c>
      <c r="C76" s="317">
        <v>74</v>
      </c>
      <c r="D76" s="309">
        <v>24</v>
      </c>
      <c r="E76" s="309">
        <v>147</v>
      </c>
      <c r="F76" s="299">
        <f>C76*'점수 계산기'!$C$21+D76*'점수 계산기'!$C$23+'점수 계산기'!$C$25</f>
        <v>147.30199999999999</v>
      </c>
      <c r="G76" s="299">
        <f t="shared" si="13"/>
        <v>0.1980000000000075</v>
      </c>
      <c r="H76" s="374" t="str">
        <f t="shared" si="14"/>
        <v>진</v>
      </c>
      <c r="I76" s="365">
        <v>2</v>
      </c>
      <c r="J76" s="262">
        <v>70</v>
      </c>
      <c r="K76" s="262" t="str">
        <f t="shared" si="12"/>
        <v>b</v>
      </c>
      <c r="L76" s="291" t="str">
        <f>K76&amp;"_3 : "&amp;'국어 진위판정'!E76-0.5&amp;"≤"&amp;'국어 진위판정'!C76&amp;"x+"&amp;'국어 진위판정'!D76&amp;"y+언&lt;"&amp;'국어 진위판정'!E76+0.5</f>
        <v>b_3 : 146.5≤74x+24y+언&lt;147.5</v>
      </c>
      <c r="P76" s="376" t="s">
        <v>191</v>
      </c>
    </row>
    <row r="77" spans="1:16" s="216" customFormat="1" ht="21" customHeight="1" x14ac:dyDescent="0.45">
      <c r="A77" s="208"/>
      <c r="B77" s="316" t="s">
        <v>120</v>
      </c>
      <c r="C77" s="317">
        <v>74</v>
      </c>
      <c r="D77" s="309">
        <v>22</v>
      </c>
      <c r="E77" s="309">
        <v>146</v>
      </c>
      <c r="F77" s="299">
        <f>C77*'점수 계산기'!$C$21+D77*'점수 계산기'!$C$23+'점수 계산기'!$C$25</f>
        <v>145.584</v>
      </c>
      <c r="G77" s="299">
        <f t="shared" si="13"/>
        <v>8.4000000000003183E-2</v>
      </c>
      <c r="H77" s="374" t="str">
        <f t="shared" si="14"/>
        <v>진</v>
      </c>
      <c r="I77" s="365"/>
      <c r="J77" s="262">
        <v>71</v>
      </c>
      <c r="K77" s="262" t="str">
        <f t="shared" si="12"/>
        <v>c</v>
      </c>
      <c r="L77" s="291" t="str">
        <f>K77&amp;"_3 : "&amp;'국어 진위판정'!E77-0.5&amp;"≤"&amp;'국어 진위판정'!C77&amp;"x+"&amp;'국어 진위판정'!D77&amp;"y+언&lt;"&amp;'국어 진위판정'!E77+0.5</f>
        <v>c_3 : 145.5≤74x+22y+언&lt;146.5</v>
      </c>
      <c r="P77" s="376" t="s">
        <v>192</v>
      </c>
    </row>
    <row r="78" spans="1:16" s="216" customFormat="1" ht="21" customHeight="1" x14ac:dyDescent="0.45">
      <c r="A78" s="208"/>
      <c r="B78" s="316" t="s">
        <v>120</v>
      </c>
      <c r="C78" s="317">
        <v>72</v>
      </c>
      <c r="D78" s="309">
        <v>24</v>
      </c>
      <c r="E78" s="309">
        <v>145</v>
      </c>
      <c r="F78" s="299">
        <f>C78*'점수 계산기'!$C$21+D78*'점수 계산기'!$C$23+'점수 계산기'!$C$25</f>
        <v>145.22399999999999</v>
      </c>
      <c r="G78" s="299">
        <f t="shared" si="13"/>
        <v>0.27600000000001046</v>
      </c>
      <c r="H78" s="374" t="str">
        <f t="shared" si="14"/>
        <v>진</v>
      </c>
      <c r="I78" s="365" t="s">
        <v>157</v>
      </c>
      <c r="J78" s="262">
        <v>72</v>
      </c>
      <c r="K78" s="262" t="str">
        <f t="shared" si="12"/>
        <v>d</v>
      </c>
      <c r="L78" s="291" t="str">
        <f>K78&amp;"_3 : "&amp;'국어 진위판정'!E78-0.5&amp;"≤"&amp;'국어 진위판정'!C78&amp;"x+"&amp;'국어 진위판정'!D78&amp;"y+언&lt;"&amp;'국어 진위판정'!E78+0.5</f>
        <v>d_3 : 144.5≤72x+24y+언&lt;145.5</v>
      </c>
    </row>
    <row r="79" spans="1:16" s="216" customFormat="1" ht="21" customHeight="1" x14ac:dyDescent="0.45">
      <c r="A79" s="208"/>
      <c r="B79" s="316" t="s">
        <v>120</v>
      </c>
      <c r="C79" s="317">
        <v>73</v>
      </c>
      <c r="D79" s="309">
        <v>21</v>
      </c>
      <c r="E79" s="309">
        <v>144</v>
      </c>
      <c r="F79" s="299">
        <f>C79*'점수 계산기'!$C$21+D79*'점수 계산기'!$C$23+'점수 계산기'!$C$25</f>
        <v>143.68599999999998</v>
      </c>
      <c r="G79" s="299">
        <f t="shared" si="13"/>
        <v>0.18599999999997863</v>
      </c>
      <c r="H79" s="374" t="str">
        <f t="shared" si="14"/>
        <v>진</v>
      </c>
      <c r="I79" s="365"/>
      <c r="J79" s="262">
        <v>73</v>
      </c>
      <c r="K79" s="262" t="str">
        <f t="shared" si="12"/>
        <v>e</v>
      </c>
      <c r="L79" s="291" t="str">
        <f>K79&amp;"_3 : "&amp;'국어 진위판정'!E79-0.5&amp;"≤"&amp;'국어 진위판정'!C79&amp;"x+"&amp;'국어 진위판정'!D79&amp;"y+언&lt;"&amp;'국어 진위판정'!E79+0.5</f>
        <v>e_3 : 143.5≤73x+21y+언&lt;144.5</v>
      </c>
    </row>
    <row r="80" spans="1:16" s="216" customFormat="1" ht="21" customHeight="1" x14ac:dyDescent="0.45">
      <c r="A80" s="208"/>
      <c r="B80" s="316" t="s">
        <v>120</v>
      </c>
      <c r="C80" s="317">
        <v>71</v>
      </c>
      <c r="D80" s="309">
        <v>24</v>
      </c>
      <c r="E80" s="309">
        <v>144</v>
      </c>
      <c r="F80" s="299">
        <f>C80*'점수 계산기'!$C$21+D80*'점수 계산기'!$C$23+'점수 계산기'!$C$25</f>
        <v>144.185</v>
      </c>
      <c r="G80" s="299">
        <f t="shared" si="13"/>
        <v>0.31499999999999773</v>
      </c>
      <c r="H80" s="374" t="str">
        <f t="shared" si="14"/>
        <v>진</v>
      </c>
      <c r="I80" s="365"/>
      <c r="J80" s="262">
        <v>74</v>
      </c>
      <c r="K80" s="262" t="str">
        <f t="shared" si="12"/>
        <v>f</v>
      </c>
      <c r="L80" s="291" t="str">
        <f>K80&amp;"_3 : "&amp;'국어 진위판정'!E80-0.5&amp;"≤"&amp;'국어 진위판정'!C80&amp;"x+"&amp;'국어 진위판정'!D80&amp;"y+언&lt;"&amp;'국어 진위판정'!E80+0.5</f>
        <v>f_3 : 143.5≤71x+24y+언&lt;144.5</v>
      </c>
    </row>
    <row r="81" spans="1:12" s="216" customFormat="1" ht="21" customHeight="1" x14ac:dyDescent="0.45">
      <c r="A81" s="208"/>
      <c r="B81" s="316" t="s">
        <v>120</v>
      </c>
      <c r="C81" s="317">
        <v>70</v>
      </c>
      <c r="D81" s="309">
        <v>24</v>
      </c>
      <c r="E81" s="309">
        <v>143</v>
      </c>
      <c r="F81" s="299">
        <f>C81*'점수 계산기'!$C$21+D81*'점수 계산기'!$C$23+'점수 계산기'!$C$25</f>
        <v>143.14599999999999</v>
      </c>
      <c r="G81" s="299">
        <f t="shared" si="13"/>
        <v>0.35400000000001342</v>
      </c>
      <c r="H81" s="374" t="str">
        <f t="shared" si="14"/>
        <v>진</v>
      </c>
      <c r="I81" s="365" t="s">
        <v>155</v>
      </c>
      <c r="J81" s="262">
        <v>75</v>
      </c>
      <c r="K81" s="262" t="str">
        <f t="shared" si="12"/>
        <v>g</v>
      </c>
      <c r="L81" s="291" t="str">
        <f>K81&amp;"_3 : "&amp;'국어 진위판정'!E81-0.5&amp;"≤"&amp;'국어 진위판정'!C81&amp;"x+"&amp;'국어 진위판정'!D81&amp;"y+언&lt;"&amp;'국어 진위판정'!E81+0.5</f>
        <v>g_3 : 142.5≤70x+24y+언&lt;143.5</v>
      </c>
    </row>
    <row r="82" spans="1:12" s="216" customFormat="1" ht="21" customHeight="1" x14ac:dyDescent="0.45">
      <c r="A82" s="208"/>
      <c r="B82" s="316" t="s">
        <v>120</v>
      </c>
      <c r="C82" s="317">
        <v>71</v>
      </c>
      <c r="D82" s="309">
        <v>22</v>
      </c>
      <c r="E82" s="309">
        <v>142</v>
      </c>
      <c r="F82" s="299">
        <f>C82*'점수 계산기'!$C$21+D82*'점수 계산기'!$C$23+'점수 계산기'!$C$25</f>
        <v>142.46699999999998</v>
      </c>
      <c r="G82" s="299">
        <f t="shared" si="13"/>
        <v>3.3000000000015461E-2</v>
      </c>
      <c r="H82" s="374" t="str">
        <f t="shared" si="14"/>
        <v>진</v>
      </c>
      <c r="I82" s="365" t="s">
        <v>151</v>
      </c>
      <c r="J82" s="262">
        <v>76</v>
      </c>
      <c r="K82" s="262" t="str">
        <f t="shared" si="12"/>
        <v>h</v>
      </c>
      <c r="L82" s="291" t="str">
        <f>K82&amp;"_3 : "&amp;'국어 진위판정'!E82-0.5&amp;"≤"&amp;'국어 진위판정'!C82&amp;"x+"&amp;'국어 진위판정'!D82&amp;"y+언&lt;"&amp;'국어 진위판정'!E82+0.5</f>
        <v>h_3 : 141.5≤71x+22y+언&lt;142.5</v>
      </c>
    </row>
    <row r="83" spans="1:12" s="216" customFormat="1" ht="21" customHeight="1" x14ac:dyDescent="0.45">
      <c r="A83" s="208"/>
      <c r="B83" s="316" t="s">
        <v>120</v>
      </c>
      <c r="C83" s="317">
        <v>71</v>
      </c>
      <c r="D83" s="309">
        <v>21</v>
      </c>
      <c r="E83" s="309">
        <v>142</v>
      </c>
      <c r="F83" s="299">
        <f>C83*'점수 계산기'!$C$21+D83*'점수 계산기'!$C$23+'점수 계산기'!$C$25</f>
        <v>141.608</v>
      </c>
      <c r="G83" s="299">
        <f t="shared" si="13"/>
        <v>0.10800000000000409</v>
      </c>
      <c r="H83" s="374" t="str">
        <f t="shared" si="14"/>
        <v>진</v>
      </c>
      <c r="I83" s="365" t="s">
        <v>151</v>
      </c>
      <c r="J83" s="262">
        <v>77</v>
      </c>
      <c r="K83" s="262" t="str">
        <f t="shared" si="12"/>
        <v>i</v>
      </c>
      <c r="L83" s="291" t="str">
        <f>K83&amp;"_3 : "&amp;'국어 진위판정'!E83-0.5&amp;"≤"&amp;'국어 진위판정'!C83&amp;"x+"&amp;'국어 진위판정'!D83&amp;"y+언&lt;"&amp;'국어 진위판정'!E83+0.5</f>
        <v>i_3 : 141.5≤71x+21y+언&lt;142.5</v>
      </c>
    </row>
    <row r="84" spans="1:12" s="216" customFormat="1" ht="21" customHeight="1" x14ac:dyDescent="0.45">
      <c r="A84" s="208"/>
      <c r="B84" s="316" t="s">
        <v>120</v>
      </c>
      <c r="C84" s="317">
        <v>69</v>
      </c>
      <c r="D84" s="309">
        <v>24</v>
      </c>
      <c r="E84" s="309">
        <v>142</v>
      </c>
      <c r="F84" s="299">
        <f>C84*'점수 계산기'!$C$21+D84*'점수 계산기'!$C$23+'점수 계산기'!$C$25</f>
        <v>142.10699999999997</v>
      </c>
      <c r="G84" s="299">
        <f t="shared" si="13"/>
        <v>0.3930000000000291</v>
      </c>
      <c r="H84" s="374" t="str">
        <f t="shared" si="14"/>
        <v>진</v>
      </c>
      <c r="I84" s="365" t="s">
        <v>212</v>
      </c>
      <c r="J84" s="262">
        <v>78</v>
      </c>
      <c r="K84" s="262" t="str">
        <f t="shared" si="12"/>
        <v>j</v>
      </c>
      <c r="L84" s="291" t="str">
        <f>K84&amp;"_3 : "&amp;'국어 진위판정'!E84-0.5&amp;"≤"&amp;'국어 진위판정'!C84&amp;"x+"&amp;'국어 진위판정'!D84&amp;"y+언&lt;"&amp;'국어 진위판정'!E84+0.5</f>
        <v>j_3 : 141.5≤69x+24y+언&lt;142.5</v>
      </c>
    </row>
    <row r="85" spans="1:12" s="216" customFormat="1" ht="21" customHeight="1" x14ac:dyDescent="0.45">
      <c r="A85" s="208"/>
      <c r="B85" s="316" t="s">
        <v>120</v>
      </c>
      <c r="C85" s="317">
        <v>70</v>
      </c>
      <c r="D85" s="309">
        <v>22</v>
      </c>
      <c r="E85" s="309">
        <v>141</v>
      </c>
      <c r="F85" s="299">
        <f>C85*'점수 계산기'!$C$21+D85*'점수 계산기'!$C$23+'점수 계산기'!$C$25</f>
        <v>141.428</v>
      </c>
      <c r="G85" s="299">
        <f t="shared" si="13"/>
        <v>7.2000000000002728E-2</v>
      </c>
      <c r="H85" s="374" t="str">
        <f t="shared" si="14"/>
        <v>진</v>
      </c>
      <c r="I85" s="365" t="s">
        <v>151</v>
      </c>
      <c r="J85" s="262">
        <v>79</v>
      </c>
      <c r="K85" s="262" t="str">
        <f t="shared" si="12"/>
        <v>k</v>
      </c>
      <c r="L85" s="291" t="str">
        <f>K85&amp;"_3 : "&amp;'국어 진위판정'!E85-0.5&amp;"≤"&amp;'국어 진위판정'!C85&amp;"x+"&amp;'국어 진위판정'!D85&amp;"y+언&lt;"&amp;'국어 진위판정'!E85+0.5</f>
        <v>k_3 : 140.5≤70x+22y+언&lt;141.5</v>
      </c>
    </row>
    <row r="86" spans="1:12" s="216" customFormat="1" ht="21" customHeight="1" x14ac:dyDescent="0.45">
      <c r="A86" s="208"/>
      <c r="B86" s="316" t="s">
        <v>120</v>
      </c>
      <c r="C86" s="317">
        <v>70</v>
      </c>
      <c r="D86" s="309">
        <v>20</v>
      </c>
      <c r="E86" s="309">
        <v>140</v>
      </c>
      <c r="F86" s="299">
        <f>C86*'점수 계산기'!$C$21+D86*'점수 계산기'!$C$23+'점수 계산기'!$C$25</f>
        <v>139.70999999999998</v>
      </c>
      <c r="G86" s="299">
        <f t="shared" si="13"/>
        <v>0.20999999999997954</v>
      </c>
      <c r="H86" s="374" t="str">
        <f t="shared" si="14"/>
        <v>진</v>
      </c>
      <c r="I86" s="365" t="s">
        <v>151</v>
      </c>
      <c r="J86" s="262">
        <v>80</v>
      </c>
      <c r="K86" s="262" t="str">
        <f t="shared" si="12"/>
        <v>l</v>
      </c>
      <c r="L86" s="291" t="str">
        <f>K86&amp;"_3 : "&amp;'국어 진위판정'!E86-0.5&amp;"≤"&amp;'국어 진위판정'!C86&amp;"x+"&amp;'국어 진위판정'!D86&amp;"y+언&lt;"&amp;'국어 진위판정'!E86+0.5</f>
        <v>l_3 : 139.5≤70x+20y+언&lt;140.5</v>
      </c>
    </row>
    <row r="87" spans="1:12" s="216" customFormat="1" ht="21" customHeight="1" x14ac:dyDescent="0.45">
      <c r="A87" s="208"/>
      <c r="B87" s="316" t="s">
        <v>120</v>
      </c>
      <c r="C87" s="317">
        <v>69</v>
      </c>
      <c r="D87" s="309">
        <v>22</v>
      </c>
      <c r="E87" s="309">
        <v>140</v>
      </c>
      <c r="F87" s="299">
        <f>C87*'점수 계산기'!$C$21+D87*'점수 계산기'!$C$23+'점수 계산기'!$C$25</f>
        <v>140.38899999999998</v>
      </c>
      <c r="G87" s="299">
        <f t="shared" si="13"/>
        <v>0.11100000000001842</v>
      </c>
      <c r="H87" s="374" t="str">
        <f t="shared" si="14"/>
        <v>진</v>
      </c>
      <c r="I87" s="365">
        <v>2</v>
      </c>
      <c r="J87" s="262">
        <v>81</v>
      </c>
      <c r="K87" s="262" t="str">
        <f t="shared" si="12"/>
        <v>m</v>
      </c>
      <c r="L87" s="291" t="str">
        <f>K87&amp;"_3 : "&amp;'국어 진위판정'!E87-0.5&amp;"≤"&amp;'국어 진위판정'!C87&amp;"x+"&amp;'국어 진위판정'!D87&amp;"y+언&lt;"&amp;'국어 진위판정'!E87+0.5</f>
        <v>m_3 : 139.5≤69x+22y+언&lt;140.5</v>
      </c>
    </row>
    <row r="88" spans="1:12" s="216" customFormat="1" ht="21" customHeight="1" x14ac:dyDescent="0.45">
      <c r="A88" s="208"/>
      <c r="B88" s="316" t="s">
        <v>120</v>
      </c>
      <c r="C88" s="317">
        <v>67</v>
      </c>
      <c r="D88" s="309">
        <v>24</v>
      </c>
      <c r="E88" s="309">
        <v>140</v>
      </c>
      <c r="F88" s="299">
        <f>C88*'점수 계산기'!$C$21+D88*'점수 계산기'!$C$23+'점수 계산기'!$C$25</f>
        <v>140.029</v>
      </c>
      <c r="G88" s="299">
        <f t="shared" si="13"/>
        <v>0.47100000000000364</v>
      </c>
      <c r="H88" s="374" t="str">
        <f t="shared" si="14"/>
        <v>진</v>
      </c>
      <c r="I88" s="365" t="s">
        <v>155</v>
      </c>
      <c r="J88" s="262">
        <v>82</v>
      </c>
      <c r="K88" s="262" t="str">
        <f t="shared" si="12"/>
        <v>n</v>
      </c>
      <c r="L88" s="291" t="str">
        <f>K88&amp;"_3 : "&amp;'국어 진위판정'!E88-0.5&amp;"≤"&amp;'국어 진위판정'!C88&amp;"x+"&amp;'국어 진위판정'!D88&amp;"y+언&lt;"&amp;'국어 진위판정'!E88+0.5</f>
        <v>n_3 : 139.5≤67x+24y+언&lt;140.5</v>
      </c>
    </row>
    <row r="89" spans="1:12" s="216" customFormat="1" ht="21" customHeight="1" x14ac:dyDescent="0.45">
      <c r="A89" s="208"/>
      <c r="B89" s="316" t="s">
        <v>120</v>
      </c>
      <c r="C89" s="317">
        <v>70</v>
      </c>
      <c r="D89" s="309">
        <v>19</v>
      </c>
      <c r="E89" s="309">
        <v>139</v>
      </c>
      <c r="F89" s="299">
        <f>C89*'점수 계산기'!$C$21+D89*'점수 계산기'!$C$23+'점수 계산기'!$C$25</f>
        <v>138.851</v>
      </c>
      <c r="G89" s="299">
        <f t="shared" si="13"/>
        <v>0.35099999999999909</v>
      </c>
      <c r="H89" s="374" t="str">
        <f t="shared" si="14"/>
        <v>진</v>
      </c>
      <c r="I89" s="365" t="s">
        <v>151</v>
      </c>
      <c r="J89" s="262">
        <v>83</v>
      </c>
      <c r="K89" s="262" t="str">
        <f t="shared" si="12"/>
        <v>o</v>
      </c>
      <c r="L89" s="291" t="str">
        <f>K89&amp;"_3 : "&amp;'국어 진위판정'!E89-0.5&amp;"≤"&amp;'국어 진위판정'!C89&amp;"x+"&amp;'국어 진위판정'!D89&amp;"y+언&lt;"&amp;'국어 진위판정'!E89+0.5</f>
        <v>o_3 : 138.5≤70x+19y+언&lt;139.5</v>
      </c>
    </row>
    <row r="90" spans="1:12" s="216" customFormat="1" ht="21" customHeight="1" x14ac:dyDescent="0.45">
      <c r="A90" s="208"/>
      <c r="B90" s="316" t="s">
        <v>120</v>
      </c>
      <c r="C90" s="317">
        <v>66</v>
      </c>
      <c r="D90" s="309">
        <v>24</v>
      </c>
      <c r="E90" s="309">
        <v>139</v>
      </c>
      <c r="F90" s="299">
        <f>C90*'점수 계산기'!$C$21+D90*'점수 계산기'!$C$23+'점수 계산기'!$C$25</f>
        <v>138.99</v>
      </c>
      <c r="G90" s="299">
        <f t="shared" si="13"/>
        <v>0.49000000000000909</v>
      </c>
      <c r="H90" s="374" t="str">
        <f t="shared" si="14"/>
        <v>진</v>
      </c>
      <c r="I90" s="365">
        <v>3</v>
      </c>
      <c r="J90" s="262">
        <v>84</v>
      </c>
      <c r="K90" s="262" t="str">
        <f t="shared" si="12"/>
        <v>p</v>
      </c>
      <c r="L90" s="291" t="str">
        <f>K90&amp;"_3 : "&amp;'국어 진위판정'!E90-0.5&amp;"≤"&amp;'국어 진위판정'!C90&amp;"x+"&amp;'국어 진위판정'!D90&amp;"y+언&lt;"&amp;'국어 진위판정'!E90+0.5</f>
        <v>p_3 : 138.5≤66x+24y+언&lt;139.5</v>
      </c>
    </row>
    <row r="91" spans="1:12" s="216" customFormat="1" ht="21" customHeight="1" x14ac:dyDescent="0.45">
      <c r="A91" s="208"/>
      <c r="B91" s="316" t="s">
        <v>120</v>
      </c>
      <c r="C91" s="317">
        <v>67</v>
      </c>
      <c r="D91" s="309">
        <v>22</v>
      </c>
      <c r="E91" s="309">
        <v>138</v>
      </c>
      <c r="F91" s="299">
        <f>C91*'점수 계산기'!$C$21+D91*'점수 계산기'!$C$23+'점수 계산기'!$C$25</f>
        <v>138.31099999999998</v>
      </c>
      <c r="G91" s="299">
        <f t="shared" si="13"/>
        <v>0.18900000000002137</v>
      </c>
      <c r="H91" s="374" t="str">
        <f t="shared" si="14"/>
        <v>진</v>
      </c>
      <c r="I91" s="365" t="s">
        <v>187</v>
      </c>
      <c r="J91" s="262">
        <v>85</v>
      </c>
      <c r="K91" s="262" t="str">
        <f t="shared" si="12"/>
        <v>q</v>
      </c>
      <c r="L91" s="291" t="str">
        <f>K91&amp;"_3 : "&amp;'국어 진위판정'!E91-0.5&amp;"≤"&amp;'국어 진위판정'!C91&amp;"x+"&amp;'국어 진위판정'!D91&amp;"y+언&lt;"&amp;'국어 진위판정'!E91+0.5</f>
        <v>q_3 : 137.5≤67x+22y+언&lt;138.5</v>
      </c>
    </row>
    <row r="92" spans="1:12" s="216" customFormat="1" ht="21" customHeight="1" x14ac:dyDescent="0.45">
      <c r="A92" s="208"/>
      <c r="B92" s="316" t="s">
        <v>120</v>
      </c>
      <c r="C92" s="317">
        <v>65</v>
      </c>
      <c r="D92" s="309">
        <v>24</v>
      </c>
      <c r="E92" s="309">
        <v>138</v>
      </c>
      <c r="F92" s="299">
        <f>C92*'점수 계산기'!$C$21+D92*'점수 계산기'!$C$23+'점수 계산기'!$C$25</f>
        <v>137.95099999999999</v>
      </c>
      <c r="G92" s="299">
        <f t="shared" si="13"/>
        <v>0.45099999999999341</v>
      </c>
      <c r="H92" s="374" t="str">
        <f t="shared" si="14"/>
        <v>진</v>
      </c>
      <c r="I92" s="365" t="s">
        <v>155</v>
      </c>
      <c r="J92" s="262">
        <v>86</v>
      </c>
      <c r="K92" s="262" t="str">
        <f t="shared" si="12"/>
        <v>r</v>
      </c>
      <c r="L92" s="291" t="str">
        <f>K92&amp;"_3 : "&amp;'국어 진위판정'!E92-0.5&amp;"≤"&amp;'국어 진위판정'!C92&amp;"x+"&amp;'국어 진위판정'!D92&amp;"y+언&lt;"&amp;'국어 진위판정'!E92+0.5</f>
        <v>r_3 : 137.5≤65x+24y+언&lt;138.5</v>
      </c>
    </row>
    <row r="93" spans="1:12" s="216" customFormat="1" ht="21" customHeight="1" x14ac:dyDescent="0.45">
      <c r="A93" s="208"/>
      <c r="B93" s="316" t="s">
        <v>120</v>
      </c>
      <c r="C93" s="317">
        <v>67</v>
      </c>
      <c r="D93" s="309">
        <v>22</v>
      </c>
      <c r="E93" s="309">
        <v>137</v>
      </c>
      <c r="F93" s="299">
        <f>C93*'점수 계산기'!$C$21+D93*'점수 계산기'!$C$23+'점수 계산기'!$C$25</f>
        <v>138.31099999999998</v>
      </c>
      <c r="G93" s="299">
        <f t="shared" si="13"/>
        <v>0.81099999999997863</v>
      </c>
      <c r="H93" s="374" t="str">
        <f t="shared" si="14"/>
        <v>위</v>
      </c>
      <c r="I93" s="365" t="s">
        <v>195</v>
      </c>
      <c r="J93" s="262">
        <v>87</v>
      </c>
      <c r="K93" s="262" t="str">
        <f t="shared" si="12"/>
        <v>s</v>
      </c>
      <c r="L93" s="291" t="str">
        <f>K93&amp;"_3 : "&amp;'국어 진위판정'!E93-0.5&amp;"≤"&amp;'국어 진위판정'!C93&amp;"x+"&amp;'국어 진위판정'!D93&amp;"y+언&lt;"&amp;'국어 진위판정'!E93+0.5</f>
        <v>s_3 : 136.5≤67x+22y+언&lt;137.5</v>
      </c>
    </row>
    <row r="94" spans="1:12" s="216" customFormat="1" ht="21" customHeight="1" x14ac:dyDescent="0.45">
      <c r="A94" s="208"/>
      <c r="B94" s="316" t="s">
        <v>120</v>
      </c>
      <c r="C94" s="317">
        <v>67</v>
      </c>
      <c r="D94" s="309">
        <v>20</v>
      </c>
      <c r="E94" s="309">
        <v>137</v>
      </c>
      <c r="F94" s="299">
        <f>C94*'점수 계산기'!$C$21+D94*'점수 계산기'!$C$23+'점수 계산기'!$C$25</f>
        <v>136.59300000000002</v>
      </c>
      <c r="G94" s="299">
        <f t="shared" si="13"/>
        <v>9.3000000000017735E-2</v>
      </c>
      <c r="H94" s="374" t="str">
        <f t="shared" si="14"/>
        <v>진</v>
      </c>
      <c r="I94" s="365"/>
      <c r="J94" s="262">
        <v>88</v>
      </c>
      <c r="K94" s="262" t="str">
        <f t="shared" si="12"/>
        <v>t</v>
      </c>
      <c r="L94" s="291" t="str">
        <f>K94&amp;"_3 : "&amp;'국어 진위판정'!E94-0.5&amp;"≤"&amp;'국어 진위판정'!C94&amp;"x+"&amp;'국어 진위판정'!D94&amp;"y+언&lt;"&amp;'국어 진위판정'!E94+0.5</f>
        <v>t_3 : 136.5≤67x+20y+언&lt;137.5</v>
      </c>
    </row>
    <row r="95" spans="1:12" s="216" customFormat="1" ht="21" customHeight="1" x14ac:dyDescent="0.45">
      <c r="A95" s="208"/>
      <c r="B95" s="316" t="s">
        <v>120</v>
      </c>
      <c r="C95" s="317">
        <v>65</v>
      </c>
      <c r="D95" s="309">
        <v>22</v>
      </c>
      <c r="E95" s="309">
        <v>137</v>
      </c>
      <c r="F95" s="299">
        <f>C95*'점수 계산기'!$C$21+D95*'점수 계산기'!$C$23+'점수 계산기'!$C$25</f>
        <v>136.233</v>
      </c>
      <c r="G95" s="299">
        <f t="shared" si="13"/>
        <v>0.26699999999999591</v>
      </c>
      <c r="H95" s="374" t="s">
        <v>194</v>
      </c>
      <c r="I95" s="365" t="s">
        <v>193</v>
      </c>
      <c r="J95" s="262">
        <v>89</v>
      </c>
      <c r="K95" s="262" t="str">
        <f t="shared" si="12"/>
        <v>u</v>
      </c>
      <c r="L95" s="291" t="str">
        <f>K95&amp;"_3 : "&amp;'국어 진위판정'!E95-0.5&amp;"≤"&amp;'국어 진위판정'!C95&amp;"x+"&amp;'국어 진위판정'!D95&amp;"y+언&lt;"&amp;'국어 진위판정'!E95+0.5</f>
        <v>u_3 : 136.5≤65x+22y+언&lt;137.5</v>
      </c>
    </row>
    <row r="96" spans="1:12" s="216" customFormat="1" ht="21" customHeight="1" x14ac:dyDescent="0.45">
      <c r="A96" s="208"/>
      <c r="B96" s="316" t="s">
        <v>120</v>
      </c>
      <c r="C96" s="317">
        <v>64</v>
      </c>
      <c r="D96" s="309">
        <v>24</v>
      </c>
      <c r="E96" s="309">
        <v>137</v>
      </c>
      <c r="F96" s="299">
        <f>C96*'점수 계산기'!$C$21+D96*'점수 계산기'!$C$23+'점수 계산기'!$C$25</f>
        <v>136.91199999999998</v>
      </c>
      <c r="G96" s="299">
        <f t="shared" si="13"/>
        <v>0.41199999999997772</v>
      </c>
      <c r="H96" s="374" t="str">
        <f t="shared" ref="H96:H106" si="15">IF(ROUND(F96,0)=E96,"진",IF(G96&lt;0.5,"재",IF(AND(C96=0, D96=0, E96=0),"","위")))</f>
        <v>진</v>
      </c>
      <c r="I96" s="365"/>
      <c r="J96" s="262">
        <v>90</v>
      </c>
      <c r="K96" s="262" t="str">
        <f t="shared" si="12"/>
        <v>v</v>
      </c>
      <c r="L96" s="291" t="str">
        <f>K96&amp;"_3 : "&amp;'국어 진위판정'!E96-0.5&amp;"≤"&amp;'국어 진위판정'!C96&amp;"x+"&amp;'국어 진위판정'!D96&amp;"y+언&lt;"&amp;'국어 진위판정'!E96+0.5</f>
        <v>v_3 : 136.5≤64x+24y+언&lt;137.5</v>
      </c>
    </row>
    <row r="97" spans="1:12" s="216" customFormat="1" ht="21" customHeight="1" x14ac:dyDescent="0.45">
      <c r="A97" s="208"/>
      <c r="B97" s="316" t="s">
        <v>120</v>
      </c>
      <c r="C97" s="317">
        <v>66</v>
      </c>
      <c r="D97" s="309">
        <v>20</v>
      </c>
      <c r="E97" s="309">
        <v>136</v>
      </c>
      <c r="F97" s="299">
        <f>C97*'점수 계산기'!$C$21+D97*'점수 계산기'!$C$23+'점수 계산기'!$C$25</f>
        <v>135.55399999999997</v>
      </c>
      <c r="G97" s="299">
        <f t="shared" si="13"/>
        <v>5.3999999999973625E-2</v>
      </c>
      <c r="H97" s="374" t="str">
        <f t="shared" si="15"/>
        <v>진</v>
      </c>
      <c r="I97" s="365"/>
      <c r="J97" s="262">
        <v>91</v>
      </c>
      <c r="K97" s="262" t="str">
        <f t="shared" si="12"/>
        <v>w</v>
      </c>
      <c r="L97" s="291" t="str">
        <f>K97&amp;"_3 : "&amp;'국어 진위판정'!E97-0.5&amp;"≤"&amp;'국어 진위판정'!C97&amp;"x+"&amp;'국어 진위판정'!D97&amp;"y+언&lt;"&amp;'국어 진위판정'!E97+0.5</f>
        <v>w_3 : 135.5≤66x+20y+언&lt;136.5</v>
      </c>
    </row>
    <row r="98" spans="1:12" s="216" customFormat="1" ht="21" customHeight="1" x14ac:dyDescent="0.45">
      <c r="A98" s="208"/>
      <c r="B98" s="316" t="s">
        <v>120</v>
      </c>
      <c r="C98" s="317">
        <v>65</v>
      </c>
      <c r="D98" s="309">
        <v>22</v>
      </c>
      <c r="E98" s="309">
        <v>136</v>
      </c>
      <c r="F98" s="299">
        <f>C98*'점수 계산기'!$C$21+D98*'점수 계산기'!$C$23+'점수 계산기'!$C$25</f>
        <v>136.233</v>
      </c>
      <c r="G98" s="299">
        <f t="shared" si="13"/>
        <v>0.26699999999999591</v>
      </c>
      <c r="H98" s="374" t="str">
        <f t="shared" si="15"/>
        <v>진</v>
      </c>
      <c r="I98" s="365" t="s">
        <v>182</v>
      </c>
      <c r="J98" s="262">
        <v>92</v>
      </c>
      <c r="K98" s="262" t="str">
        <f t="shared" si="12"/>
        <v>a</v>
      </c>
      <c r="L98" s="291" t="str">
        <f>K98&amp;"_4 : "&amp;'국어 진위판정'!E98-0.5&amp;"≤"&amp;'국어 진위판정'!C98&amp;"x+"&amp;'국어 진위판정'!D98&amp;"y+언&lt;"&amp;'국어 진위판정'!E98+0.5</f>
        <v>a_4 : 135.5≤65x+22y+언&lt;136.5</v>
      </c>
    </row>
    <row r="99" spans="1:12" s="216" customFormat="1" ht="21" customHeight="1" x14ac:dyDescent="0.45">
      <c r="A99" s="208"/>
      <c r="B99" s="316" t="s">
        <v>120</v>
      </c>
      <c r="C99" s="317">
        <v>66</v>
      </c>
      <c r="D99" s="309">
        <v>19</v>
      </c>
      <c r="E99" s="309">
        <v>135</v>
      </c>
      <c r="F99" s="299">
        <f>C99*'점수 계산기'!$C$21+D99*'점수 계산기'!$C$23+'점수 계산기'!$C$25</f>
        <v>134.69499999999999</v>
      </c>
      <c r="G99" s="299">
        <f t="shared" si="13"/>
        <v>0.19499999999999318</v>
      </c>
      <c r="H99" s="374" t="str">
        <f t="shared" si="15"/>
        <v>진</v>
      </c>
      <c r="I99" s="365"/>
      <c r="J99" s="262">
        <v>93</v>
      </c>
      <c r="K99" s="262" t="str">
        <f t="shared" si="12"/>
        <v>b</v>
      </c>
      <c r="L99" s="291" t="str">
        <f>K99&amp;"_4 : "&amp;'국어 진위판정'!E99-0.5&amp;"≤"&amp;'국어 진위판정'!C99&amp;"x+"&amp;'국어 진위판정'!D99&amp;"y+언&lt;"&amp;'국어 진위판정'!E99+0.5</f>
        <v>b_4 : 134.5≤66x+19y+언&lt;135.5</v>
      </c>
    </row>
    <row r="100" spans="1:12" s="216" customFormat="1" ht="21" customHeight="1" x14ac:dyDescent="0.45">
      <c r="A100" s="208"/>
      <c r="B100" s="316" t="s">
        <v>120</v>
      </c>
      <c r="C100" s="317">
        <v>65</v>
      </c>
      <c r="D100" s="309">
        <v>20</v>
      </c>
      <c r="E100" s="309">
        <v>135</v>
      </c>
      <c r="F100" s="299">
        <f>C100*'점수 계산기'!$C$21+D100*'점수 계산기'!$C$23+'점수 계산기'!$C$25</f>
        <v>134.51499999999999</v>
      </c>
      <c r="G100" s="299">
        <f t="shared" si="13"/>
        <v>1.4999999999986358E-2</v>
      </c>
      <c r="H100" s="374" t="str">
        <f t="shared" si="15"/>
        <v>진</v>
      </c>
      <c r="I100" s="365"/>
      <c r="J100" s="262">
        <v>94</v>
      </c>
      <c r="K100" s="262" t="str">
        <f t="shared" si="12"/>
        <v>c</v>
      </c>
      <c r="L100" s="291" t="str">
        <f>K100&amp;"_4 : "&amp;'국어 진위판정'!E100-0.5&amp;"≤"&amp;'국어 진위판정'!C100&amp;"x+"&amp;'국어 진위판정'!D100&amp;"y+언&lt;"&amp;'국어 진위판정'!E100+0.5</f>
        <v>c_4 : 134.5≤65x+20y+언&lt;135.5</v>
      </c>
    </row>
    <row r="101" spans="1:12" s="216" customFormat="1" ht="21" customHeight="1" x14ac:dyDescent="0.45">
      <c r="A101" s="208"/>
      <c r="B101" s="316" t="s">
        <v>120</v>
      </c>
      <c r="C101" s="317">
        <v>64</v>
      </c>
      <c r="D101" s="309">
        <v>22</v>
      </c>
      <c r="E101" s="309">
        <v>135</v>
      </c>
      <c r="F101" s="299">
        <f>C101*'점수 계산기'!$C$21+D101*'점수 계산기'!$C$23+'점수 계산기'!$C$25</f>
        <v>135.19399999999999</v>
      </c>
      <c r="G101" s="299">
        <f t="shared" si="13"/>
        <v>0.3060000000000116</v>
      </c>
      <c r="H101" s="374" t="str">
        <f t="shared" si="15"/>
        <v>진</v>
      </c>
      <c r="I101" s="365"/>
      <c r="J101" s="262">
        <v>95</v>
      </c>
      <c r="K101" s="262" t="str">
        <f t="shared" si="12"/>
        <v>d</v>
      </c>
      <c r="L101" s="291" t="str">
        <f>K101&amp;"_4 : "&amp;'국어 진위판정'!E101-0.5&amp;"≤"&amp;'국어 진위판정'!C101&amp;"x+"&amp;'국어 진위판정'!D101&amp;"y+언&lt;"&amp;'국어 진위판정'!E101+0.5</f>
        <v>d_4 : 134.5≤64x+22y+언&lt;135.5</v>
      </c>
    </row>
    <row r="102" spans="1:12" s="216" customFormat="1" ht="21" customHeight="1" x14ac:dyDescent="0.45">
      <c r="A102" s="208"/>
      <c r="B102" s="316" t="s">
        <v>120</v>
      </c>
      <c r="C102" s="317">
        <v>62</v>
      </c>
      <c r="D102" s="309">
        <v>24</v>
      </c>
      <c r="E102" s="309">
        <v>135</v>
      </c>
      <c r="F102" s="299">
        <f>C102*'점수 계산기'!$C$21+D102*'점수 계산기'!$C$23+'점수 계산기'!$C$25</f>
        <v>134.834</v>
      </c>
      <c r="G102" s="299">
        <f t="shared" si="13"/>
        <v>0.33400000000000318</v>
      </c>
      <c r="H102" s="374" t="str">
        <f t="shared" si="15"/>
        <v>진</v>
      </c>
      <c r="I102" s="365"/>
      <c r="J102" s="262">
        <v>96</v>
      </c>
      <c r="K102" s="262" t="str">
        <f t="shared" si="12"/>
        <v>e</v>
      </c>
      <c r="L102" s="291" t="str">
        <f>K102&amp;"_4 : "&amp;'국어 진위판정'!E102-0.5&amp;"≤"&amp;'국어 진위판정'!C102&amp;"x+"&amp;'국어 진위판정'!D102&amp;"y+언&lt;"&amp;'국어 진위판정'!E102+0.5</f>
        <v>e_4 : 134.5≤62x+24y+언&lt;135.5</v>
      </c>
    </row>
    <row r="103" spans="1:12" s="216" customFormat="1" ht="21" customHeight="1" x14ac:dyDescent="0.45">
      <c r="A103" s="208"/>
      <c r="B103" s="316" t="s">
        <v>120</v>
      </c>
      <c r="C103" s="317">
        <v>62</v>
      </c>
      <c r="D103" s="309">
        <v>22</v>
      </c>
      <c r="E103" s="309">
        <v>135</v>
      </c>
      <c r="F103" s="299">
        <f>C103*'점수 계산기'!$C$21+D103*'점수 계산기'!$C$23+'점수 계산기'!$C$25</f>
        <v>133.11599999999999</v>
      </c>
      <c r="G103" s="299">
        <f t="shared" si="13"/>
        <v>1.3840000000000146</v>
      </c>
      <c r="H103" s="374" t="str">
        <f t="shared" si="15"/>
        <v>위</v>
      </c>
      <c r="I103" s="365" t="s">
        <v>196</v>
      </c>
      <c r="J103" s="262">
        <v>97</v>
      </c>
      <c r="K103" s="262" t="str">
        <f t="shared" si="12"/>
        <v>f</v>
      </c>
      <c r="L103" s="291" t="str">
        <f>K103&amp;"_4 : "&amp;'국어 진위판정'!E103-0.5&amp;"≤"&amp;'국어 진위판정'!C103&amp;"x+"&amp;'국어 진위판정'!D103&amp;"y+언&lt;"&amp;'국어 진위판정'!E103+0.5</f>
        <v>f_4 : 134.5≤62x+22y+언&lt;135.5</v>
      </c>
    </row>
    <row r="104" spans="1:12" s="216" customFormat="1" ht="21" customHeight="1" x14ac:dyDescent="0.45">
      <c r="A104" s="208"/>
      <c r="B104" s="316" t="s">
        <v>120</v>
      </c>
      <c r="C104" s="317">
        <v>69</v>
      </c>
      <c r="D104" s="309">
        <v>15</v>
      </c>
      <c r="E104" s="309">
        <v>134</v>
      </c>
      <c r="F104" s="299">
        <f>C104*'점수 계산기'!$C$21+D104*'점수 계산기'!$C$23+'점수 계산기'!$C$25</f>
        <v>134.37599999999998</v>
      </c>
      <c r="G104" s="299">
        <f t="shared" si="13"/>
        <v>0.12400000000002365</v>
      </c>
      <c r="H104" s="374" t="str">
        <f t="shared" si="15"/>
        <v>진</v>
      </c>
      <c r="I104" s="365"/>
      <c r="J104" s="262">
        <v>98</v>
      </c>
      <c r="K104" s="262" t="str">
        <f t="shared" si="12"/>
        <v>g</v>
      </c>
      <c r="L104" s="291" t="str">
        <f>K104&amp;"_4 : "&amp;'국어 진위판정'!E104-0.5&amp;"≤"&amp;'국어 진위판정'!C104&amp;"x+"&amp;'국어 진위판정'!D104&amp;"y+언&lt;"&amp;'국어 진위판정'!E104+0.5</f>
        <v>g_4 : 133.5≤69x+15y+언&lt;134.5</v>
      </c>
    </row>
    <row r="105" spans="1:12" s="216" customFormat="1" ht="21" customHeight="1" x14ac:dyDescent="0.45">
      <c r="A105" s="208"/>
      <c r="B105" s="316" t="s">
        <v>120</v>
      </c>
      <c r="C105" s="317">
        <v>64</v>
      </c>
      <c r="D105" s="309">
        <v>21</v>
      </c>
      <c r="E105" s="309">
        <v>134</v>
      </c>
      <c r="F105" s="299">
        <f>C105*'점수 계산기'!$C$21+D105*'점수 계산기'!$C$23+'점수 계산기'!$C$25</f>
        <v>134.33499999999998</v>
      </c>
      <c r="G105" s="299">
        <f t="shared" si="13"/>
        <v>0.16500000000002046</v>
      </c>
      <c r="H105" s="374" t="str">
        <f t="shared" si="15"/>
        <v>진</v>
      </c>
      <c r="I105" s="365" t="s">
        <v>177</v>
      </c>
      <c r="J105" s="262">
        <v>99</v>
      </c>
      <c r="K105" s="262" t="str">
        <f t="shared" si="12"/>
        <v>h</v>
      </c>
      <c r="L105" s="291" t="str">
        <f>K105&amp;"_4 : "&amp;'국어 진위판정'!E105-0.5&amp;"≤"&amp;'국어 진위판정'!C105&amp;"x+"&amp;'국어 진위판정'!D105&amp;"y+언&lt;"&amp;'국어 진위판정'!E105+0.5</f>
        <v>h_4 : 133.5≤64x+21y+언&lt;134.5</v>
      </c>
    </row>
    <row r="106" spans="1:12" s="216" customFormat="1" ht="21" customHeight="1" x14ac:dyDescent="0.45">
      <c r="A106" s="208"/>
      <c r="B106" s="316" t="s">
        <v>120</v>
      </c>
      <c r="C106" s="317">
        <v>63</v>
      </c>
      <c r="D106" s="309">
        <v>22</v>
      </c>
      <c r="E106" s="309">
        <v>134</v>
      </c>
      <c r="F106" s="299">
        <f>C106*'점수 계산기'!$C$21+D106*'점수 계산기'!$C$23+'점수 계산기'!$C$25</f>
        <v>134.15499999999997</v>
      </c>
      <c r="G106" s="299">
        <f t="shared" si="13"/>
        <v>0.34500000000002728</v>
      </c>
      <c r="H106" s="374" t="str">
        <f t="shared" si="15"/>
        <v>진</v>
      </c>
      <c r="I106" s="365" t="s">
        <v>186</v>
      </c>
      <c r="J106" s="262">
        <v>100</v>
      </c>
      <c r="K106" s="262" t="str">
        <f t="shared" ref="K106:K137" si="16">CHAR(MOD(J106, 23)+97)</f>
        <v>i</v>
      </c>
      <c r="L106" s="291" t="str">
        <f>K106&amp;"_4 : "&amp;'국어 진위판정'!E106-0.5&amp;"≤"&amp;'국어 진위판정'!C106&amp;"x+"&amp;'국어 진위판정'!D106&amp;"y+언&lt;"&amp;'국어 진위판정'!E106+0.5</f>
        <v>i_4 : 133.5≤63x+22y+언&lt;134.5</v>
      </c>
    </row>
    <row r="107" spans="1:12" s="216" customFormat="1" ht="21" customHeight="1" x14ac:dyDescent="0.45">
      <c r="A107" s="208"/>
      <c r="B107" s="316" t="s">
        <v>120</v>
      </c>
      <c r="C107" s="317">
        <v>62</v>
      </c>
      <c r="D107" s="309">
        <v>22</v>
      </c>
      <c r="E107" s="309">
        <v>134</v>
      </c>
      <c r="F107" s="299">
        <f>C107*'점수 계산기'!$C$21+D107*'점수 계산기'!$C$23+'점수 계산기'!$C$25</f>
        <v>133.11599999999999</v>
      </c>
      <c r="G107" s="299">
        <f t="shared" ref="G107:G138" si="17">MIN(ABS(E107-0.5-F107), ABS(E107+0.5-F107))</f>
        <v>0.38400000000001455</v>
      </c>
      <c r="H107" s="374" t="s">
        <v>194</v>
      </c>
      <c r="I107" s="365" t="s">
        <v>195</v>
      </c>
      <c r="J107" s="262">
        <v>101</v>
      </c>
      <c r="K107" s="262" t="str">
        <f t="shared" si="16"/>
        <v>j</v>
      </c>
      <c r="L107" s="291" t="str">
        <f>K107&amp;"_4 : "&amp;'국어 진위판정'!E107-0.5&amp;"≤"&amp;'국어 진위판정'!C107&amp;"x+"&amp;'국어 진위판정'!D107&amp;"y+언&lt;"&amp;'국어 진위판정'!E107+0.5</f>
        <v>j_4 : 133.5≤62x+22y+언&lt;134.5</v>
      </c>
    </row>
    <row r="108" spans="1:12" s="216" customFormat="1" ht="21" customHeight="1" x14ac:dyDescent="0.45">
      <c r="A108" s="208"/>
      <c r="B108" s="316" t="s">
        <v>120</v>
      </c>
      <c r="C108" s="317">
        <v>61</v>
      </c>
      <c r="D108" s="309">
        <v>24</v>
      </c>
      <c r="E108" s="309">
        <v>134</v>
      </c>
      <c r="F108" s="299">
        <f>C108*'점수 계산기'!$C$21+D108*'점수 계산기'!$C$23+'점수 계산기'!$C$25</f>
        <v>133.79500000000002</v>
      </c>
      <c r="G108" s="299">
        <f t="shared" si="17"/>
        <v>0.29500000000001592</v>
      </c>
      <c r="H108" s="374" t="str">
        <f>IF(ROUND(F108,0)=E108,"진",IF(G108&lt;0.5,"재",IF(AND(C108=0, D108=0, E108=0),"","위")))</f>
        <v>진</v>
      </c>
      <c r="I108" s="365" t="s">
        <v>168</v>
      </c>
      <c r="J108" s="262">
        <v>102</v>
      </c>
      <c r="K108" s="262" t="str">
        <f t="shared" si="16"/>
        <v>k</v>
      </c>
      <c r="L108" s="291" t="str">
        <f>K108&amp;"_4 : "&amp;'국어 진위판정'!E108-0.5&amp;"≤"&amp;'국어 진위판정'!C108&amp;"x+"&amp;'국어 진위판정'!D108&amp;"y+언&lt;"&amp;'국어 진위판정'!E108+0.5</f>
        <v>k_4 : 133.5≤61x+24y+언&lt;134.5</v>
      </c>
    </row>
    <row r="109" spans="1:12" s="216" customFormat="1" ht="21" customHeight="1" x14ac:dyDescent="0.45">
      <c r="A109" s="208"/>
      <c r="B109" s="316" t="s">
        <v>120</v>
      </c>
      <c r="C109" s="317">
        <v>63</v>
      </c>
      <c r="D109" s="309">
        <v>20</v>
      </c>
      <c r="E109" s="309">
        <v>133</v>
      </c>
      <c r="F109" s="299">
        <f>C109*'점수 계산기'!$C$21+D109*'점수 계산기'!$C$23+'점수 계산기'!$C$25</f>
        <v>132.43700000000001</v>
      </c>
      <c r="G109" s="299">
        <f t="shared" si="17"/>
        <v>6.2999999999988177E-2</v>
      </c>
      <c r="H109" s="374" t="s">
        <v>162</v>
      </c>
      <c r="I109" s="365" t="s">
        <v>197</v>
      </c>
      <c r="J109" s="262">
        <v>103</v>
      </c>
      <c r="K109" s="262" t="str">
        <f t="shared" si="16"/>
        <v>l</v>
      </c>
      <c r="L109" s="291" t="str">
        <f>K109&amp;"_4 : "&amp;'국어 진위판정'!E109-0.5&amp;"≤"&amp;'국어 진위판정'!C109&amp;"x+"&amp;'국어 진위판정'!D109&amp;"y+언&lt;"&amp;'국어 진위판정'!E109+0.5</f>
        <v>l_4 : 132.5≤63x+20y+언&lt;133.5</v>
      </c>
    </row>
    <row r="110" spans="1:12" s="216" customFormat="1" ht="21" customHeight="1" x14ac:dyDescent="0.45">
      <c r="A110" s="208"/>
      <c r="B110" s="316" t="s">
        <v>120</v>
      </c>
      <c r="C110" s="317">
        <v>60</v>
      </c>
      <c r="D110" s="309">
        <v>24</v>
      </c>
      <c r="E110" s="309">
        <v>133</v>
      </c>
      <c r="F110" s="299">
        <f>C110*'점수 계산기'!$C$21+D110*'점수 계산기'!$C$23+'점수 계산기'!$C$25</f>
        <v>132.75599999999997</v>
      </c>
      <c r="G110" s="299">
        <f t="shared" si="17"/>
        <v>0.25599999999997181</v>
      </c>
      <c r="H110" s="374" t="str">
        <f t="shared" ref="H110:H135" si="18">IF(ROUND(F110,0)=E110,"진",IF(G110&lt;0.5,"재",IF(AND(C110=0, D110=0, E110=0),"","위")))</f>
        <v>진</v>
      </c>
      <c r="I110" s="365"/>
      <c r="J110" s="262">
        <v>104</v>
      </c>
      <c r="K110" s="262" t="str">
        <f t="shared" si="16"/>
        <v>m</v>
      </c>
      <c r="L110" s="291" t="str">
        <f>K110&amp;"_4 : "&amp;'국어 진위판정'!E110-0.5&amp;"≤"&amp;'국어 진위판정'!C110&amp;"x+"&amp;'국어 진위판정'!D110&amp;"y+언&lt;"&amp;'국어 진위판정'!E110+0.5</f>
        <v>m_4 : 132.5≤60x+24y+언&lt;133.5</v>
      </c>
    </row>
    <row r="111" spans="1:12" s="216" customFormat="1" ht="21" customHeight="1" x14ac:dyDescent="0.45">
      <c r="A111" s="208"/>
      <c r="B111" s="316" t="s">
        <v>120</v>
      </c>
      <c r="C111" s="317">
        <v>63</v>
      </c>
      <c r="D111" s="309">
        <v>20</v>
      </c>
      <c r="E111" s="309">
        <v>132</v>
      </c>
      <c r="F111" s="299">
        <f>C111*'점수 계산기'!$C$21+D111*'점수 계산기'!$C$23+'점수 계산기'!$C$25</f>
        <v>132.43700000000001</v>
      </c>
      <c r="G111" s="299">
        <f t="shared" si="17"/>
        <v>6.2999999999988177E-2</v>
      </c>
      <c r="H111" s="374" t="str">
        <f t="shared" si="18"/>
        <v>진</v>
      </c>
      <c r="I111" s="365" t="s">
        <v>154</v>
      </c>
      <c r="J111" s="262">
        <v>105</v>
      </c>
      <c r="K111" s="262" t="str">
        <f t="shared" si="16"/>
        <v>n</v>
      </c>
      <c r="L111" s="291" t="str">
        <f>K111&amp;"_4 : "&amp;'국어 진위판정'!E111-0.5&amp;"≤"&amp;'국어 진위판정'!C111&amp;"x+"&amp;'국어 진위판정'!D111&amp;"y+언&lt;"&amp;'국어 진위판정'!E111+0.5</f>
        <v>n_4 : 131.5≤63x+20y+언&lt;132.5</v>
      </c>
    </row>
    <row r="112" spans="1:12" s="216" customFormat="1" ht="21" customHeight="1" x14ac:dyDescent="0.45">
      <c r="A112" s="208"/>
      <c r="B112" s="316" t="s">
        <v>120</v>
      </c>
      <c r="C112" s="317">
        <v>62</v>
      </c>
      <c r="D112" s="309">
        <v>21</v>
      </c>
      <c r="E112" s="309">
        <v>132</v>
      </c>
      <c r="F112" s="299">
        <f>C112*'점수 계산기'!$C$21+D112*'점수 계산기'!$C$23+'점수 계산기'!$C$25</f>
        <v>132.25700000000001</v>
      </c>
      <c r="G112" s="299">
        <f t="shared" si="17"/>
        <v>0.242999999999995</v>
      </c>
      <c r="H112" s="374" t="str">
        <f t="shared" si="18"/>
        <v>진</v>
      </c>
      <c r="I112" s="365"/>
      <c r="J112" s="262">
        <v>106</v>
      </c>
      <c r="K112" s="262" t="str">
        <f t="shared" si="16"/>
        <v>o</v>
      </c>
      <c r="L112" s="291" t="str">
        <f>K112&amp;"_4 : "&amp;'국어 진위판정'!E112-0.5&amp;"≤"&amp;'국어 진위판정'!C112&amp;"x+"&amp;'국어 진위판정'!D112&amp;"y+언&lt;"&amp;'국어 진위판정'!E112+0.5</f>
        <v>o_4 : 131.5≤62x+21y+언&lt;132.5</v>
      </c>
    </row>
    <row r="113" spans="1:16" s="216" customFormat="1" ht="21" customHeight="1" x14ac:dyDescent="0.45">
      <c r="A113" s="208"/>
      <c r="B113" s="316" t="s">
        <v>120</v>
      </c>
      <c r="C113" s="317">
        <v>61</v>
      </c>
      <c r="D113" s="309">
        <v>22</v>
      </c>
      <c r="E113" s="309">
        <v>132</v>
      </c>
      <c r="F113" s="299">
        <f>C113*'점수 계산기'!$C$21+D113*'점수 계산기'!$C$23+'점수 계산기'!$C$25</f>
        <v>132.077</v>
      </c>
      <c r="G113" s="299">
        <f t="shared" si="17"/>
        <v>0.42300000000000182</v>
      </c>
      <c r="H113" s="374" t="str">
        <f t="shared" si="18"/>
        <v>진</v>
      </c>
      <c r="I113" s="365" t="s">
        <v>215</v>
      </c>
      <c r="J113" s="262">
        <v>107</v>
      </c>
      <c r="K113" s="262" t="str">
        <f t="shared" si="16"/>
        <v>p</v>
      </c>
      <c r="L113" s="291" t="str">
        <f>K113&amp;"_4 : "&amp;'국어 진위판정'!E113-0.5&amp;"≤"&amp;'국어 진위판정'!C113&amp;"x+"&amp;'국어 진위판정'!D113&amp;"y+언&lt;"&amp;'국어 진위판정'!E113+0.5</f>
        <v>p_4 : 131.5≤61x+22y+언&lt;132.5</v>
      </c>
    </row>
    <row r="114" spans="1:16" s="216" customFormat="1" ht="21" customHeight="1" x14ac:dyDescent="0.45">
      <c r="A114" s="208"/>
      <c r="B114" s="316" t="s">
        <v>120</v>
      </c>
      <c r="C114" s="317">
        <v>63</v>
      </c>
      <c r="D114" s="309">
        <v>18</v>
      </c>
      <c r="E114" s="309">
        <v>131</v>
      </c>
      <c r="F114" s="299">
        <f>C114*'점수 계산기'!$C$21+D114*'점수 계산기'!$C$23+'점수 계산기'!$C$25</f>
        <v>130.71899999999999</v>
      </c>
      <c r="G114" s="299">
        <f t="shared" si="17"/>
        <v>0.21899999999999409</v>
      </c>
      <c r="H114" s="374" t="str">
        <f t="shared" si="18"/>
        <v>진</v>
      </c>
      <c r="I114" s="365"/>
      <c r="J114" s="262">
        <v>108</v>
      </c>
      <c r="K114" s="262" t="str">
        <f t="shared" si="16"/>
        <v>q</v>
      </c>
      <c r="L114" s="291" t="str">
        <f>K114&amp;"_4 : "&amp;'국어 진위판정'!E114-0.5&amp;"≤"&amp;'국어 진위판정'!C114&amp;"x+"&amp;'국어 진위판정'!D114&amp;"y+언&lt;"&amp;'국어 진위판정'!E114+0.5</f>
        <v>q_4 : 130.5≤63x+18y+언&lt;131.5</v>
      </c>
    </row>
    <row r="115" spans="1:16" s="216" customFormat="1" ht="21" customHeight="1" x14ac:dyDescent="0.45">
      <c r="A115" s="208"/>
      <c r="B115" s="316" t="s">
        <v>120</v>
      </c>
      <c r="C115" s="317">
        <v>62</v>
      </c>
      <c r="D115" s="309">
        <v>20</v>
      </c>
      <c r="E115" s="309">
        <v>131</v>
      </c>
      <c r="F115" s="299">
        <f>C115*'점수 계산기'!$C$21+D115*'점수 계산기'!$C$23+'점수 계산기'!$C$25</f>
        <v>131.39799999999997</v>
      </c>
      <c r="G115" s="299">
        <f t="shared" si="17"/>
        <v>0.10200000000003229</v>
      </c>
      <c r="H115" s="374" t="str">
        <f t="shared" si="18"/>
        <v>진</v>
      </c>
      <c r="I115" s="365">
        <v>3</v>
      </c>
      <c r="J115" s="262">
        <v>109</v>
      </c>
      <c r="K115" s="262" t="str">
        <f t="shared" si="16"/>
        <v>r</v>
      </c>
      <c r="L115" s="291" t="str">
        <f>K115&amp;"_4 : "&amp;'국어 진위판정'!E115-0.5&amp;"≤"&amp;'국어 진위판정'!C115&amp;"x+"&amp;'국어 진위판정'!D115&amp;"y+언&lt;"&amp;'국어 진위판정'!E115+0.5</f>
        <v>r_4 : 130.5≤62x+20y+언&lt;131.5</v>
      </c>
    </row>
    <row r="116" spans="1:16" s="216" customFormat="1" ht="21" customHeight="1" x14ac:dyDescent="0.45">
      <c r="A116" s="208"/>
      <c r="B116" s="316" t="s">
        <v>120</v>
      </c>
      <c r="C116" s="317">
        <v>60</v>
      </c>
      <c r="D116" s="309">
        <v>22</v>
      </c>
      <c r="E116" s="309">
        <v>131</v>
      </c>
      <c r="F116" s="299">
        <f>C116*'점수 계산기'!$C$21+D116*'점수 계산기'!$C$23+'점수 계산기'!$C$25</f>
        <v>131.03800000000001</v>
      </c>
      <c r="G116" s="299">
        <f t="shared" si="17"/>
        <v>0.46199999999998909</v>
      </c>
      <c r="H116" s="374" t="str">
        <f t="shared" si="18"/>
        <v>진</v>
      </c>
      <c r="I116" s="365"/>
      <c r="J116" s="262">
        <v>110</v>
      </c>
      <c r="K116" s="262" t="str">
        <f t="shared" si="16"/>
        <v>s</v>
      </c>
      <c r="L116" s="291" t="str">
        <f>K116&amp;"_4 : "&amp;'국어 진위판정'!E116-0.5&amp;"≤"&amp;'국어 진위판정'!C116&amp;"x+"&amp;'국어 진위판정'!D116&amp;"y+언&lt;"&amp;'국어 진위판정'!E116+0.5</f>
        <v>s_4 : 130.5≤60x+22y+언&lt;131.5</v>
      </c>
    </row>
    <row r="117" spans="1:16" s="216" customFormat="1" ht="21" customHeight="1" x14ac:dyDescent="0.45">
      <c r="A117" s="208"/>
      <c r="B117" s="316" t="s">
        <v>120</v>
      </c>
      <c r="C117" s="317">
        <v>58</v>
      </c>
      <c r="D117" s="309">
        <v>24</v>
      </c>
      <c r="E117" s="309">
        <v>131</v>
      </c>
      <c r="F117" s="299">
        <f>C117*'점수 계산기'!$C$21+D117*'점수 계산기'!$C$23+'점수 계산기'!$C$25</f>
        <v>130.678</v>
      </c>
      <c r="G117" s="299">
        <f t="shared" si="17"/>
        <v>0.17799999999999727</v>
      </c>
      <c r="H117" s="374" t="str">
        <f t="shared" si="18"/>
        <v>진</v>
      </c>
      <c r="I117" s="365"/>
      <c r="J117" s="262">
        <v>111</v>
      </c>
      <c r="K117" s="262" t="str">
        <f t="shared" si="16"/>
        <v>t</v>
      </c>
      <c r="L117" s="291" t="str">
        <f>K117&amp;"_4 : "&amp;'국어 진위판정'!E117-0.5&amp;"≤"&amp;'국어 진위판정'!C117&amp;"x+"&amp;'국어 진위판정'!D117&amp;"y+언&lt;"&amp;'국어 진위판정'!E117+0.5</f>
        <v>t_4 : 130.5≤58x+24y+언&lt;131.5</v>
      </c>
    </row>
    <row r="118" spans="1:16" s="216" customFormat="1" ht="21" customHeight="1" x14ac:dyDescent="0.45">
      <c r="A118" s="208"/>
      <c r="B118" s="316" t="s">
        <v>120</v>
      </c>
      <c r="C118" s="317">
        <v>59</v>
      </c>
      <c r="D118" s="309">
        <v>22</v>
      </c>
      <c r="E118" s="309">
        <v>130</v>
      </c>
      <c r="F118" s="299">
        <f>C118*'점수 계산기'!$C$21+D118*'점수 계산기'!$C$23+'점수 계산기'!$C$25</f>
        <v>129.999</v>
      </c>
      <c r="G118" s="299">
        <f t="shared" si="17"/>
        <v>0.49899999999999523</v>
      </c>
      <c r="H118" s="374" t="str">
        <f t="shared" si="18"/>
        <v>진</v>
      </c>
      <c r="I118" s="184" t="s">
        <v>153</v>
      </c>
      <c r="J118" s="262">
        <v>112</v>
      </c>
      <c r="K118" s="262" t="str">
        <f t="shared" si="16"/>
        <v>u</v>
      </c>
      <c r="L118" s="291" t="str">
        <f>K118&amp;"_4 : "&amp;'국어 진위판정'!E118-0.5&amp;"≤"&amp;'국어 진위판정'!C118&amp;"x+"&amp;'국어 진위판정'!D118&amp;"y+언&lt;"&amp;'국어 진위판정'!E118+0.5</f>
        <v>u_4 : 129.5≤59x+22y+언&lt;130.5</v>
      </c>
    </row>
    <row r="119" spans="1:16" s="216" customFormat="1" ht="21" customHeight="1" x14ac:dyDescent="0.45">
      <c r="A119" s="208"/>
      <c r="B119" s="316" t="s">
        <v>120</v>
      </c>
      <c r="C119" s="317">
        <v>59</v>
      </c>
      <c r="D119" s="309">
        <v>20</v>
      </c>
      <c r="E119" s="309">
        <v>130</v>
      </c>
      <c r="F119" s="299">
        <f>C119*'점수 계산기'!$C$21+D119*'점수 계산기'!$C$23+'점수 계산기'!$C$25</f>
        <v>128.28100000000001</v>
      </c>
      <c r="G119" s="299">
        <f t="shared" si="17"/>
        <v>1.2189999999999941</v>
      </c>
      <c r="H119" s="374" t="str">
        <f t="shared" si="18"/>
        <v>위</v>
      </c>
      <c r="I119" s="396" t="s">
        <v>198</v>
      </c>
      <c r="J119" s="262">
        <v>113</v>
      </c>
      <c r="K119" s="262" t="str">
        <f t="shared" si="16"/>
        <v>v</v>
      </c>
      <c r="L119" s="291" t="str">
        <f>K119&amp;"_4 : "&amp;'국어 진위판정'!E119-0.5&amp;"≤"&amp;'국어 진위판정'!C119&amp;"x+"&amp;'국어 진위판정'!D119&amp;"y+언&lt;"&amp;'국어 진위판정'!E119+0.5</f>
        <v>v_4 : 129.5≤59x+20y+언&lt;130.5</v>
      </c>
    </row>
    <row r="120" spans="1:16" s="216" customFormat="1" ht="21" customHeight="1" x14ac:dyDescent="0.45">
      <c r="A120" s="208"/>
      <c r="B120" s="316" t="s">
        <v>120</v>
      </c>
      <c r="C120" s="317">
        <v>58</v>
      </c>
      <c r="D120" s="309">
        <v>22</v>
      </c>
      <c r="E120" s="309">
        <v>130</v>
      </c>
      <c r="F120" s="299">
        <f>C120*'점수 계산기'!$C$21+D120*'점수 계산기'!$C$23+'점수 계산기'!$C$25</f>
        <v>128.95999999999998</v>
      </c>
      <c r="G120" s="299">
        <f t="shared" si="17"/>
        <v>0.54000000000002046</v>
      </c>
      <c r="H120" s="374" t="str">
        <f t="shared" si="18"/>
        <v>위</v>
      </c>
      <c r="I120" s="396" t="s">
        <v>199</v>
      </c>
      <c r="J120" s="262">
        <v>114</v>
      </c>
      <c r="K120" s="262" t="str">
        <f t="shared" si="16"/>
        <v>w</v>
      </c>
      <c r="L120" s="291" t="str">
        <f>K120&amp;"_4 : "&amp;'국어 진위판정'!E120-0.5&amp;"≤"&amp;'국어 진위판정'!C120&amp;"x+"&amp;'국어 진위판정'!D120&amp;"y+언&lt;"&amp;'국어 진위판정'!E120+0.5</f>
        <v>w_4 : 129.5≤58x+22y+언&lt;130.5</v>
      </c>
    </row>
    <row r="121" spans="1:16" s="216" customFormat="1" ht="21" customHeight="1" x14ac:dyDescent="0.45">
      <c r="A121" s="208"/>
      <c r="B121" s="316" t="s">
        <v>120</v>
      </c>
      <c r="C121" s="317">
        <v>60</v>
      </c>
      <c r="D121" s="309">
        <v>19</v>
      </c>
      <c r="E121" s="309">
        <v>128</v>
      </c>
      <c r="F121" s="299">
        <f>C121*'점수 계산기'!$C$21+D121*'점수 계산기'!$C$23+'점수 계산기'!$C$25</f>
        <v>128.46100000000001</v>
      </c>
      <c r="G121" s="299">
        <f t="shared" si="17"/>
        <v>3.8999999999987267E-2</v>
      </c>
      <c r="H121" s="374" t="str">
        <f t="shared" si="18"/>
        <v>진</v>
      </c>
      <c r="I121" s="184"/>
      <c r="J121" s="262">
        <v>115</v>
      </c>
      <c r="K121" s="262" t="str">
        <f t="shared" si="16"/>
        <v>a</v>
      </c>
      <c r="L121" s="291" t="str">
        <f>K121&amp;"_5 : "&amp;'국어 진위판정'!E121-0.5&amp;"≤"&amp;'국어 진위판정'!C121&amp;"x+"&amp;'국어 진위판정'!D121&amp;"y+언&lt;"&amp;'국어 진위판정'!E121+0.5</f>
        <v>a_5 : 127.5≤60x+19y+언&lt;128.5</v>
      </c>
    </row>
    <row r="122" spans="1:16" s="216" customFormat="1" ht="21" customHeight="1" x14ac:dyDescent="0.45">
      <c r="A122" s="208"/>
      <c r="B122" s="316" t="s">
        <v>120</v>
      </c>
      <c r="C122" s="317">
        <v>58</v>
      </c>
      <c r="D122" s="309">
        <v>21</v>
      </c>
      <c r="E122" s="309">
        <v>128</v>
      </c>
      <c r="F122" s="299">
        <f>C122*'점수 계산기'!$C$21+D122*'점수 계산기'!$C$23+'점수 계산기'!$C$25</f>
        <v>128.101</v>
      </c>
      <c r="G122" s="299">
        <f t="shared" si="17"/>
        <v>0.39900000000000091</v>
      </c>
      <c r="H122" s="374" t="str">
        <f t="shared" si="18"/>
        <v>진</v>
      </c>
      <c r="I122" s="184"/>
      <c r="J122" s="262">
        <v>116</v>
      </c>
      <c r="K122" s="262" t="str">
        <f t="shared" si="16"/>
        <v>b</v>
      </c>
      <c r="L122" s="291" t="str">
        <f>K122&amp;"_5 : "&amp;'국어 진위판정'!E122-0.5&amp;"≤"&amp;'국어 진위판정'!C122&amp;"x+"&amp;'국어 진위판정'!D122&amp;"y+언&lt;"&amp;'국어 진위판정'!E122+0.5</f>
        <v>b_5 : 127.5≤58x+21y+언&lt;128.5</v>
      </c>
    </row>
    <row r="123" spans="1:16" s="216" customFormat="1" ht="21" customHeight="1" x14ac:dyDescent="0.45">
      <c r="A123" s="208"/>
      <c r="B123" s="316" t="s">
        <v>120</v>
      </c>
      <c r="C123" s="317">
        <v>57</v>
      </c>
      <c r="D123" s="309">
        <v>20</v>
      </c>
      <c r="E123" s="309">
        <v>126</v>
      </c>
      <c r="F123" s="299">
        <f>C123*'점수 계산기'!$C$21+D123*'점수 계산기'!$C$23+'점수 계산기'!$C$25</f>
        <v>126.20299999999999</v>
      </c>
      <c r="G123" s="299">
        <f t="shared" si="17"/>
        <v>0.29700000000001125</v>
      </c>
      <c r="H123" s="374" t="str">
        <f t="shared" si="18"/>
        <v>진</v>
      </c>
      <c r="I123" s="184" t="s">
        <v>180</v>
      </c>
      <c r="J123" s="262">
        <v>117</v>
      </c>
      <c r="K123" s="262" t="str">
        <f t="shared" si="16"/>
        <v>c</v>
      </c>
      <c r="L123" s="291" t="str">
        <f>K123&amp;"_5 : "&amp;'국어 진위판정'!E123-0.5&amp;"≤"&amp;'국어 진위판정'!C123&amp;"x+"&amp;'국어 진위판정'!D123&amp;"y+언&lt;"&amp;'국어 진위판정'!E123+0.5</f>
        <v>c_5 : 125.5≤57x+20y+언&lt;126.5</v>
      </c>
      <c r="P123" t="s">
        <v>144</v>
      </c>
    </row>
    <row r="124" spans="1:16" s="216" customFormat="1" ht="21" customHeight="1" x14ac:dyDescent="0.45">
      <c r="A124" s="208"/>
      <c r="B124" s="316" t="s">
        <v>120</v>
      </c>
      <c r="C124" s="317">
        <v>54</v>
      </c>
      <c r="D124" s="309">
        <v>22</v>
      </c>
      <c r="E124" s="309">
        <v>125</v>
      </c>
      <c r="F124" s="299">
        <f>C124*'점수 계산기'!$C$21+D124*'점수 계산기'!$C$23+'점수 계산기'!$C$25</f>
        <v>124.80399999999999</v>
      </c>
      <c r="G124" s="299">
        <f t="shared" si="17"/>
        <v>0.30399999999998784</v>
      </c>
      <c r="H124" s="374" t="str">
        <f t="shared" si="18"/>
        <v>진</v>
      </c>
      <c r="I124" s="184"/>
      <c r="J124" s="262">
        <v>118</v>
      </c>
      <c r="K124" s="262" t="str">
        <f t="shared" si="16"/>
        <v>d</v>
      </c>
      <c r="L124" s="291" t="str">
        <f>K124&amp;"_5 : "&amp;'국어 진위판정'!E124-0.5&amp;"≤"&amp;'국어 진위판정'!C124&amp;"x+"&amp;'국어 진위판정'!D124&amp;"y+언&lt;"&amp;'국어 진위판정'!E124+0.5</f>
        <v>d_5 : 124.5≤54x+22y+언&lt;125.5</v>
      </c>
    </row>
    <row r="125" spans="1:16" s="216" customFormat="1" ht="21" customHeight="1" x14ac:dyDescent="0.45">
      <c r="A125" s="208"/>
      <c r="B125" s="316" t="s">
        <v>120</v>
      </c>
      <c r="C125" s="317">
        <v>55</v>
      </c>
      <c r="D125" s="309">
        <v>20</v>
      </c>
      <c r="E125" s="309">
        <v>124</v>
      </c>
      <c r="F125" s="299">
        <f>C125*'점수 계산기'!$C$21+D125*'점수 계산기'!$C$23+'점수 계산기'!$C$25</f>
        <v>124.12499999999999</v>
      </c>
      <c r="G125" s="299">
        <f t="shared" si="17"/>
        <v>0.37500000000001421</v>
      </c>
      <c r="H125" s="374" t="str">
        <f t="shared" si="18"/>
        <v>진</v>
      </c>
      <c r="I125" s="184"/>
      <c r="J125" s="262">
        <v>119</v>
      </c>
      <c r="K125" s="262" t="str">
        <f t="shared" si="16"/>
        <v>e</v>
      </c>
      <c r="L125" s="291" t="str">
        <f>K125&amp;"_5 : "&amp;'국어 진위판정'!E125-0.5&amp;"≤"&amp;'국어 진위판정'!C125&amp;"x+"&amp;'국어 진위판정'!D125&amp;"y+언&lt;"&amp;'국어 진위판정'!E125+0.5</f>
        <v>e_5 : 123.5≤55x+20y+언&lt;124.5</v>
      </c>
    </row>
    <row r="126" spans="1:16" s="216" customFormat="1" ht="21" customHeight="1" x14ac:dyDescent="0.45">
      <c r="A126" s="208"/>
      <c r="B126" s="316" t="s">
        <v>120</v>
      </c>
      <c r="C126" s="317">
        <v>52</v>
      </c>
      <c r="D126" s="309">
        <v>24</v>
      </c>
      <c r="E126" s="309">
        <v>124</v>
      </c>
      <c r="F126" s="299">
        <f>C126*'점수 계산기'!$C$21+D126*'점수 계산기'!$C$23+'점수 계산기'!$C$25</f>
        <v>124.444</v>
      </c>
      <c r="G126" s="299">
        <f t="shared" si="17"/>
        <v>5.5999999999997385E-2</v>
      </c>
      <c r="H126" s="374" t="str">
        <f t="shared" si="18"/>
        <v>진</v>
      </c>
      <c r="I126" s="184"/>
      <c r="J126" s="262">
        <v>120</v>
      </c>
      <c r="K126" s="262" t="str">
        <f t="shared" si="16"/>
        <v>f</v>
      </c>
      <c r="L126" s="291" t="str">
        <f>K126&amp;"_5 : "&amp;'국어 진위판정'!E126-0.5&amp;"≤"&amp;'국어 진위판정'!C126&amp;"x+"&amp;'국어 진위판정'!D126&amp;"y+언&lt;"&amp;'국어 진위판정'!E126+0.5</f>
        <v>f_5 : 123.5≤52x+24y+언&lt;124.5</v>
      </c>
    </row>
    <row r="127" spans="1:16" s="216" customFormat="1" ht="21" customHeight="1" x14ac:dyDescent="0.45">
      <c r="A127" s="208"/>
      <c r="B127" s="316" t="s">
        <v>120</v>
      </c>
      <c r="C127" s="317">
        <v>56</v>
      </c>
      <c r="D127" s="309">
        <v>17</v>
      </c>
      <c r="E127" s="309">
        <v>123</v>
      </c>
      <c r="F127" s="299">
        <f>C127*'점수 계산기'!$C$21+D127*'점수 계산기'!$C$23+'점수 계산기'!$C$25</f>
        <v>122.58699999999999</v>
      </c>
      <c r="G127" s="299">
        <f t="shared" si="17"/>
        <v>8.6999999999989086E-2</v>
      </c>
      <c r="H127" s="374" t="str">
        <f t="shared" si="18"/>
        <v>진</v>
      </c>
      <c r="I127" s="184"/>
      <c r="J127" s="262">
        <v>121</v>
      </c>
      <c r="K127" s="262" t="str">
        <f t="shared" si="16"/>
        <v>g</v>
      </c>
      <c r="L127" s="291" t="str">
        <f>K127&amp;"_5 : "&amp;'국어 진위판정'!E127-0.5&amp;"≤"&amp;'국어 진위판정'!C127&amp;"x+"&amp;'국어 진위판정'!D127&amp;"y+언&lt;"&amp;'국어 진위판정'!E127+0.5</f>
        <v>g_5 : 122.5≤56x+17y+언&lt;123.5</v>
      </c>
    </row>
    <row r="128" spans="1:16" s="216" customFormat="1" ht="21" customHeight="1" x14ac:dyDescent="0.45">
      <c r="A128" s="208"/>
      <c r="B128" s="316" t="s">
        <v>120</v>
      </c>
      <c r="C128" s="317">
        <v>52</v>
      </c>
      <c r="D128" s="309">
        <v>21</v>
      </c>
      <c r="E128" s="309">
        <v>122</v>
      </c>
      <c r="F128" s="299">
        <f>C128*'점수 계산기'!$C$21+D128*'점수 계산기'!$C$23+'점수 계산기'!$C$25</f>
        <v>121.867</v>
      </c>
      <c r="G128" s="299">
        <f t="shared" si="17"/>
        <v>0.36700000000000443</v>
      </c>
      <c r="H128" s="374" t="str">
        <f t="shared" si="18"/>
        <v>진</v>
      </c>
      <c r="I128" s="184"/>
      <c r="J128" s="262">
        <v>122</v>
      </c>
      <c r="K128" s="262" t="str">
        <f t="shared" si="16"/>
        <v>h</v>
      </c>
      <c r="L128" s="291" t="str">
        <f>K128&amp;"_5 : "&amp;'국어 진위판정'!E128-0.5&amp;"≤"&amp;'국어 진위판정'!C128&amp;"x+"&amp;'국어 진위판정'!D128&amp;"y+언&lt;"&amp;'국어 진위판정'!E128+0.5</f>
        <v>h_5 : 121.5≤52x+21y+언&lt;122.5</v>
      </c>
    </row>
    <row r="129" spans="1:12" s="216" customFormat="1" ht="21" customHeight="1" x14ac:dyDescent="0.45">
      <c r="A129" s="208"/>
      <c r="B129" s="316" t="s">
        <v>120</v>
      </c>
      <c r="C129" s="317">
        <v>54</v>
      </c>
      <c r="D129" s="309">
        <v>17</v>
      </c>
      <c r="E129" s="309">
        <v>121</v>
      </c>
      <c r="F129" s="299">
        <f>C129*'점수 계산기'!$C$21+D129*'점수 계산기'!$C$23+'점수 계산기'!$C$25</f>
        <v>120.50899999999999</v>
      </c>
      <c r="G129" s="299">
        <f t="shared" si="17"/>
        <v>8.9999999999861302E-3</v>
      </c>
      <c r="H129" s="374" t="str">
        <f t="shared" si="18"/>
        <v>진</v>
      </c>
      <c r="I129" s="184"/>
      <c r="J129" s="262">
        <v>123</v>
      </c>
      <c r="K129" s="262" t="str">
        <f t="shared" si="16"/>
        <v>i</v>
      </c>
      <c r="L129" s="291" t="str">
        <f>K129&amp;"_5 : "&amp;'국어 진위판정'!E129-0.5&amp;"≤"&amp;'국어 진위판정'!C129&amp;"x+"&amp;'국어 진위판정'!D129&amp;"y+언&lt;"&amp;'국어 진위판정'!E129+0.5</f>
        <v>i_5 : 120.5≤54x+17y+언&lt;121.5</v>
      </c>
    </row>
    <row r="130" spans="1:12" s="216" customFormat="1" ht="21" customHeight="1" x14ac:dyDescent="0.45">
      <c r="A130" s="208"/>
      <c r="B130" s="316" t="s">
        <v>120</v>
      </c>
      <c r="C130" s="317">
        <v>52</v>
      </c>
      <c r="D130" s="309">
        <v>20</v>
      </c>
      <c r="E130" s="309">
        <v>121</v>
      </c>
      <c r="F130" s="299">
        <f>C130*'점수 계산기'!$C$21+D130*'점수 계산기'!$C$23+'점수 계산기'!$C$25</f>
        <v>121.008</v>
      </c>
      <c r="G130" s="299">
        <f t="shared" si="17"/>
        <v>0.49200000000000443</v>
      </c>
      <c r="H130" s="374" t="str">
        <f t="shared" si="18"/>
        <v>진</v>
      </c>
      <c r="I130" s="184"/>
      <c r="J130" s="262">
        <v>124</v>
      </c>
      <c r="K130" s="262" t="str">
        <f t="shared" si="16"/>
        <v>j</v>
      </c>
      <c r="L130" s="291" t="str">
        <f>K130&amp;"_5 : "&amp;'국어 진위판정'!E130-0.5&amp;"≤"&amp;'국어 진위판정'!C130&amp;"x+"&amp;'국어 진위판정'!D130&amp;"y+언&lt;"&amp;'국어 진위판정'!E130+0.5</f>
        <v>j_5 : 120.5≤52x+20y+언&lt;121.5</v>
      </c>
    </row>
    <row r="131" spans="1:12" s="216" customFormat="1" ht="21" customHeight="1" x14ac:dyDescent="0.45">
      <c r="A131" s="208"/>
      <c r="B131" s="316" t="s">
        <v>120</v>
      </c>
      <c r="C131" s="317">
        <v>50</v>
      </c>
      <c r="D131" s="309">
        <v>22</v>
      </c>
      <c r="E131" s="309">
        <v>121</v>
      </c>
      <c r="F131" s="299">
        <f>C131*'점수 계산기'!$C$21+D131*'점수 계산기'!$C$23+'점수 계산기'!$C$25</f>
        <v>120.648</v>
      </c>
      <c r="G131" s="299">
        <f t="shared" si="17"/>
        <v>0.14799999999999613</v>
      </c>
      <c r="H131" s="374" t="str">
        <f t="shared" si="18"/>
        <v>진</v>
      </c>
      <c r="I131" s="184" t="s">
        <v>159</v>
      </c>
      <c r="J131" s="262">
        <v>125</v>
      </c>
      <c r="K131" s="262" t="str">
        <f t="shared" si="16"/>
        <v>k</v>
      </c>
      <c r="L131" s="291" t="str">
        <f>K131&amp;"_5 : "&amp;'국어 진위판정'!E131-0.5&amp;"≤"&amp;'국어 진위판정'!C131&amp;"x+"&amp;'국어 진위판정'!D131&amp;"y+언&lt;"&amp;'국어 진위판정'!E131+0.5</f>
        <v>k_5 : 120.5≤50x+22y+언&lt;121.5</v>
      </c>
    </row>
    <row r="132" spans="1:12" s="216" customFormat="1" ht="21" customHeight="1" x14ac:dyDescent="0.45">
      <c r="A132" s="208"/>
      <c r="B132" s="316" t="s">
        <v>120</v>
      </c>
      <c r="C132" s="317">
        <v>54</v>
      </c>
      <c r="D132" s="309">
        <v>16</v>
      </c>
      <c r="E132" s="309">
        <v>120</v>
      </c>
      <c r="F132" s="299">
        <f>C132*'점수 계산기'!$C$21+D132*'점수 계산기'!$C$23+'점수 계산기'!$C$25</f>
        <v>119.64999999999999</v>
      </c>
      <c r="G132" s="299">
        <f t="shared" si="17"/>
        <v>0.14999999999999147</v>
      </c>
      <c r="H132" s="374" t="str">
        <f t="shared" si="18"/>
        <v>진</v>
      </c>
      <c r="I132" s="365" t="s">
        <v>151</v>
      </c>
      <c r="J132" s="262">
        <v>126</v>
      </c>
      <c r="K132" s="262" t="str">
        <f t="shared" si="16"/>
        <v>l</v>
      </c>
      <c r="L132" s="291" t="str">
        <f>K132&amp;"_5 : "&amp;'국어 진위판정'!E132-0.5&amp;"≤"&amp;'국어 진위판정'!C132&amp;"x+"&amp;'국어 진위판정'!D132&amp;"y+언&lt;"&amp;'국어 진위판정'!E132+0.5</f>
        <v>l_5 : 119.5≤54x+16y+언&lt;120.5</v>
      </c>
    </row>
    <row r="133" spans="1:12" s="216" customFormat="1" ht="21" customHeight="1" x14ac:dyDescent="0.45">
      <c r="A133" s="208"/>
      <c r="B133" s="316" t="s">
        <v>120</v>
      </c>
      <c r="C133" s="317">
        <v>52</v>
      </c>
      <c r="D133" s="309">
        <v>19</v>
      </c>
      <c r="E133" s="309">
        <v>120</v>
      </c>
      <c r="F133" s="299">
        <f>C133*'점수 계산기'!$C$21+D133*'점수 계산기'!$C$23+'점수 계산기'!$C$25</f>
        <v>120.14899999999999</v>
      </c>
      <c r="G133" s="299">
        <f t="shared" si="17"/>
        <v>0.3510000000000133</v>
      </c>
      <c r="H133" s="374" t="str">
        <f t="shared" si="18"/>
        <v>진</v>
      </c>
      <c r="I133" s="184"/>
      <c r="J133" s="262">
        <v>127</v>
      </c>
      <c r="K133" s="262" t="str">
        <f t="shared" si="16"/>
        <v>m</v>
      </c>
      <c r="L133" s="291" t="str">
        <f>K133&amp;"_5 : "&amp;'국어 진위판정'!E133-0.5&amp;"≤"&amp;'국어 진위판정'!C133&amp;"x+"&amp;'국어 진위판정'!D133&amp;"y+언&lt;"&amp;'국어 진위판정'!E133+0.5</f>
        <v>m_5 : 119.5≤52x+19y+언&lt;120.5</v>
      </c>
    </row>
    <row r="134" spans="1:12" s="216" customFormat="1" ht="21" customHeight="1" x14ac:dyDescent="0.45">
      <c r="A134" s="208"/>
      <c r="B134" s="316" t="s">
        <v>120</v>
      </c>
      <c r="C134" s="317">
        <v>50</v>
      </c>
      <c r="D134" s="309">
        <v>21</v>
      </c>
      <c r="E134" s="309">
        <v>120</v>
      </c>
      <c r="F134" s="299">
        <f>C134*'점수 계산기'!$C$21+D134*'점수 계산기'!$C$23+'점수 계산기'!$C$25</f>
        <v>119.789</v>
      </c>
      <c r="G134" s="299">
        <f t="shared" si="17"/>
        <v>0.28900000000000148</v>
      </c>
      <c r="H134" s="374" t="str">
        <f t="shared" si="18"/>
        <v>진</v>
      </c>
      <c r="I134" s="184"/>
      <c r="J134" s="262">
        <v>128</v>
      </c>
      <c r="K134" s="262" t="str">
        <f t="shared" si="16"/>
        <v>n</v>
      </c>
      <c r="L134" s="291" t="str">
        <f>K134&amp;"_5 : "&amp;'국어 진위판정'!E134-0.5&amp;"≤"&amp;'국어 진위판정'!C134&amp;"x+"&amp;'국어 진위판정'!D134&amp;"y+언&lt;"&amp;'국어 진위판정'!E134+0.5</f>
        <v>n_5 : 119.5≤50x+21y+언&lt;120.5</v>
      </c>
    </row>
    <row r="135" spans="1:12" s="216" customFormat="1" ht="21" customHeight="1" x14ac:dyDescent="0.45">
      <c r="A135" s="208"/>
      <c r="B135" s="316" t="s">
        <v>120</v>
      </c>
      <c r="C135" s="317">
        <v>48</v>
      </c>
      <c r="D135" s="309">
        <v>22</v>
      </c>
      <c r="E135" s="309">
        <v>119</v>
      </c>
      <c r="F135" s="299">
        <f>C135*'점수 계산기'!$C$21+D135*'점수 계산기'!$C$23+'점수 계산기'!$C$25</f>
        <v>118.57</v>
      </c>
      <c r="G135" s="299">
        <f t="shared" si="17"/>
        <v>6.9999999999993179E-2</v>
      </c>
      <c r="H135" s="374" t="str">
        <f t="shared" si="18"/>
        <v>진</v>
      </c>
      <c r="I135" s="184">
        <v>2</v>
      </c>
      <c r="J135" s="262">
        <v>129</v>
      </c>
      <c r="K135" s="262" t="str">
        <f t="shared" si="16"/>
        <v>o</v>
      </c>
      <c r="L135" s="291" t="str">
        <f>K135&amp;"_5 : "&amp;'국어 진위판정'!E135-0.5&amp;"≤"&amp;'국어 진위판정'!C135&amp;"x+"&amp;'국어 진위판정'!D135&amp;"y+언&lt;"&amp;'국어 진위판정'!E135+0.5</f>
        <v>o_5 : 118.5≤48x+22y+언&lt;119.5</v>
      </c>
    </row>
    <row r="136" spans="1:12" s="216" customFormat="1" ht="21" customHeight="1" x14ac:dyDescent="0.45">
      <c r="A136" s="208"/>
      <c r="B136" s="316" t="s">
        <v>120</v>
      </c>
      <c r="C136" s="317">
        <v>50</v>
      </c>
      <c r="D136" s="309">
        <v>18</v>
      </c>
      <c r="E136" s="309">
        <v>118</v>
      </c>
      <c r="F136" s="299">
        <f>C136*'점수 계산기'!$C$21+D136*'점수 계산기'!$C$23+'점수 계산기'!$C$25</f>
        <v>117.21199999999999</v>
      </c>
      <c r="G136" s="299">
        <f t="shared" si="17"/>
        <v>0.28800000000001091</v>
      </c>
      <c r="H136" s="374" t="s">
        <v>162</v>
      </c>
      <c r="I136" s="396" t="s">
        <v>198</v>
      </c>
      <c r="J136" s="262">
        <v>130</v>
      </c>
      <c r="K136" s="262" t="str">
        <f t="shared" si="16"/>
        <v>p</v>
      </c>
      <c r="L136" s="291" t="str">
        <f>K136&amp;"_5 : "&amp;'국어 진위판정'!E136-0.5&amp;"≤"&amp;'국어 진위판정'!C136&amp;"x+"&amp;'국어 진위판정'!D136&amp;"y+언&lt;"&amp;'국어 진위판정'!E136+0.5</f>
        <v>p_5 : 117.5≤50x+18y+언&lt;118.5</v>
      </c>
    </row>
    <row r="137" spans="1:12" s="216" customFormat="1" ht="21" customHeight="1" x14ac:dyDescent="0.45">
      <c r="A137" s="208"/>
      <c r="B137" s="316" t="s">
        <v>120</v>
      </c>
      <c r="C137" s="317">
        <v>53</v>
      </c>
      <c r="D137" s="309">
        <v>16</v>
      </c>
      <c r="E137" s="309">
        <v>115</v>
      </c>
      <c r="F137" s="299">
        <f>C137*'점수 계산기'!$C$21+D137*'점수 계산기'!$C$23+'점수 계산기'!$C$25</f>
        <v>118.61099999999999</v>
      </c>
      <c r="G137" s="299">
        <f t="shared" si="17"/>
        <v>3.11099999999999</v>
      </c>
      <c r="H137" s="374" t="str">
        <f t="shared" ref="H137:H142" si="19">IF(ROUND(F137,0)=E137,"진",IF(G137&lt;0.5,"재",IF(AND(C137=0, D137=0, E137=0),"","위")))</f>
        <v>위</v>
      </c>
      <c r="I137" s="184" t="s">
        <v>189</v>
      </c>
      <c r="J137" s="262">
        <v>131</v>
      </c>
      <c r="K137" s="262" t="str">
        <f t="shared" si="16"/>
        <v>q</v>
      </c>
      <c r="L137" s="291" t="str">
        <f>K137&amp;"_5 : "&amp;'국어 진위판정'!E137-0.5&amp;"≤"&amp;'국어 진위판정'!C137&amp;"x+"&amp;'국어 진위판정'!D137&amp;"y+언&lt;"&amp;'국어 진위판정'!E137+0.5</f>
        <v>q_5 : 114.5≤53x+16y+언&lt;115.5</v>
      </c>
    </row>
    <row r="138" spans="1:12" s="216" customFormat="1" ht="21" customHeight="1" x14ac:dyDescent="0.45">
      <c r="A138" s="208"/>
      <c r="B138" s="316" t="s">
        <v>120</v>
      </c>
      <c r="C138" s="317">
        <v>50</v>
      </c>
      <c r="D138" s="309">
        <v>15</v>
      </c>
      <c r="E138" s="309">
        <v>115</v>
      </c>
      <c r="F138" s="299">
        <f>C138*'점수 계산기'!$C$21+D138*'점수 계산기'!$C$23+'점수 계산기'!$C$25</f>
        <v>114.63499999999999</v>
      </c>
      <c r="G138" s="299">
        <f t="shared" si="17"/>
        <v>0.13499999999999091</v>
      </c>
      <c r="H138" s="374" t="str">
        <f t="shared" si="19"/>
        <v>진</v>
      </c>
      <c r="I138" s="184"/>
      <c r="J138" s="262">
        <v>132</v>
      </c>
      <c r="K138" s="262" t="str">
        <f t="shared" ref="K138:K143" si="20">CHAR(MOD(J138, 23)+97)</f>
        <v>r</v>
      </c>
      <c r="L138" s="291" t="str">
        <f>K138&amp;"_5 : "&amp;'국어 진위판정'!E138-0.5&amp;"≤"&amp;'국어 진위판정'!C138&amp;"x+"&amp;'국어 진위판정'!D138&amp;"y+언&lt;"&amp;'국어 진위판정'!E138+0.5</f>
        <v>r_5 : 114.5≤50x+15y+언&lt;115.5</v>
      </c>
    </row>
    <row r="139" spans="1:12" s="216" customFormat="1" ht="21" customHeight="1" x14ac:dyDescent="0.45">
      <c r="A139" s="208"/>
      <c r="B139" s="316" t="s">
        <v>120</v>
      </c>
      <c r="C139" s="317">
        <v>43</v>
      </c>
      <c r="D139" s="309">
        <v>24</v>
      </c>
      <c r="E139" s="309">
        <v>115</v>
      </c>
      <c r="F139" s="299">
        <f>C139*'점수 계산기'!$C$21+D139*'점수 계산기'!$C$23+'점수 계산기'!$C$25</f>
        <v>115.093</v>
      </c>
      <c r="G139" s="299">
        <f t="shared" ref="G139:G142" si="21">MIN(ABS(E139-0.5-F139), ABS(E139+0.5-F139))</f>
        <v>0.40699999999999648</v>
      </c>
      <c r="H139" s="374" t="str">
        <f t="shared" si="19"/>
        <v>진</v>
      </c>
      <c r="I139" s="184"/>
      <c r="J139" s="262">
        <v>133</v>
      </c>
      <c r="K139" s="262" t="str">
        <f t="shared" si="20"/>
        <v>s</v>
      </c>
      <c r="L139" s="291" t="str">
        <f>K139&amp;"_5 : "&amp;'국어 진위판정'!E139-0.5&amp;"≤"&amp;'국어 진위판정'!C139&amp;"x+"&amp;'국어 진위판정'!D139&amp;"y+언&lt;"&amp;'국어 진위판정'!E139+0.5</f>
        <v>s_5 : 114.5≤43x+24y+언&lt;115.5</v>
      </c>
    </row>
    <row r="140" spans="1:12" s="216" customFormat="1" ht="21" customHeight="1" x14ac:dyDescent="0.45">
      <c r="A140" s="208"/>
      <c r="B140" s="316" t="s">
        <v>120</v>
      </c>
      <c r="C140" s="317">
        <v>48</v>
      </c>
      <c r="D140" s="309">
        <v>18</v>
      </c>
      <c r="E140" s="309">
        <v>114</v>
      </c>
      <c r="F140" s="299">
        <f>C140*'점수 계산기'!$C$21+D140*'점수 계산기'!$C$23+'점수 계산기'!$C$25</f>
        <v>115.134</v>
      </c>
      <c r="G140" s="299">
        <f t="shared" si="21"/>
        <v>0.63400000000000034</v>
      </c>
      <c r="H140" s="374" t="str">
        <f t="shared" si="19"/>
        <v>위</v>
      </c>
      <c r="I140" s="184" t="s">
        <v>189</v>
      </c>
      <c r="J140" s="262">
        <v>134</v>
      </c>
      <c r="K140" s="262" t="str">
        <f t="shared" si="20"/>
        <v>t</v>
      </c>
      <c r="L140" s="291" t="str">
        <f>K140&amp;"_5 : "&amp;'국어 진위판정'!E140-0.5&amp;"≤"&amp;'국어 진위판정'!C140&amp;"x+"&amp;'국어 진위판정'!D140&amp;"y+언&lt;"&amp;'국어 진위판정'!E140+0.5</f>
        <v>t_5 : 113.5≤48x+18y+언&lt;114.5</v>
      </c>
    </row>
    <row r="141" spans="1:12" s="216" customFormat="1" ht="21" customHeight="1" x14ac:dyDescent="0.45">
      <c r="A141" s="208"/>
      <c r="B141" s="316" t="s">
        <v>120</v>
      </c>
      <c r="C141" s="317">
        <v>43</v>
      </c>
      <c r="D141" s="309">
        <v>20</v>
      </c>
      <c r="E141" s="309">
        <v>112</v>
      </c>
      <c r="F141" s="299">
        <f>C141*'점수 계산기'!$C$21+D141*'점수 계산기'!$C$23+'점수 계산기'!$C$25</f>
        <v>111.657</v>
      </c>
      <c r="G141" s="299">
        <f t="shared" si="21"/>
        <v>0.15699999999999648</v>
      </c>
      <c r="H141" s="374" t="str">
        <f t="shared" si="19"/>
        <v>진</v>
      </c>
      <c r="I141" s="365" t="s">
        <v>151</v>
      </c>
      <c r="J141" s="262">
        <v>135</v>
      </c>
      <c r="K141" s="262" t="str">
        <f t="shared" si="20"/>
        <v>u</v>
      </c>
      <c r="L141" s="291" t="str">
        <f>K141&amp;"_5 : "&amp;'국어 진위판정'!E141-0.5&amp;"≤"&amp;'국어 진위판정'!C141&amp;"x+"&amp;'국어 진위판정'!D141&amp;"y+언&lt;"&amp;'국어 진위판정'!E141+0.5</f>
        <v>u_5 : 111.5≤43x+20y+언&lt;112.5</v>
      </c>
    </row>
    <row r="142" spans="1:12" s="216" customFormat="1" ht="21" customHeight="1" x14ac:dyDescent="0.45">
      <c r="A142" s="208"/>
      <c r="B142" s="316" t="s">
        <v>120</v>
      </c>
      <c r="C142" s="317">
        <v>39</v>
      </c>
      <c r="D142" s="309">
        <v>18</v>
      </c>
      <c r="E142" s="309">
        <v>106</v>
      </c>
      <c r="F142" s="299">
        <f>C142*'점수 계산기'!$C$21+D142*'점수 계산기'!$C$23+'점수 계산기'!$C$25</f>
        <v>105.78299999999999</v>
      </c>
      <c r="G142" s="299">
        <f t="shared" si="21"/>
        <v>0.28299999999998704</v>
      </c>
      <c r="H142" s="374" t="str">
        <f t="shared" si="19"/>
        <v>진</v>
      </c>
      <c r="I142" s="184"/>
      <c r="J142" s="262">
        <v>136</v>
      </c>
      <c r="K142" s="262" t="str">
        <f t="shared" si="20"/>
        <v>v</v>
      </c>
      <c r="L142" s="291" t="str">
        <f>K142&amp;"_5 : "&amp;'국어 진위판정'!E142-0.5&amp;"≤"&amp;'국어 진위판정'!C142&amp;"x+"&amp;'국어 진위판정'!D142&amp;"y+언&lt;"&amp;'국어 진위판정'!E142+0.5</f>
        <v>v_5 : 105.5≤39x+18y+언&lt;106.5</v>
      </c>
    </row>
    <row r="143" spans="1:12" s="216" customFormat="1" ht="21" customHeight="1" x14ac:dyDescent="0.45">
      <c r="A143" s="208"/>
      <c r="B143" s="316" t="s">
        <v>120</v>
      </c>
      <c r="C143" s="317">
        <v>49</v>
      </c>
      <c r="D143" s="309">
        <v>18</v>
      </c>
      <c r="E143" s="309">
        <v>116</v>
      </c>
      <c r="F143" s="299">
        <f>C143*'점수 계산기'!$C$21+D143*'점수 계산기'!$C$23+'점수 계산기'!$C$25</f>
        <v>116.17299999999999</v>
      </c>
      <c r="G143" s="299">
        <f t="shared" ref="G143:G144" si="22">MIN(ABS(E143-0.5-F143), ABS(E143+0.5-F143))</f>
        <v>0.32700000000001239</v>
      </c>
      <c r="H143" s="374" t="str">
        <f t="shared" ref="H143:H144" si="23">IF(ROUND(F143,0)=E143,"진",IF(G143&lt;0.5,"재",IF(AND(C143=0, D143=0, E143=0),"","위")))</f>
        <v>진</v>
      </c>
      <c r="I143" s="184"/>
      <c r="J143" s="262">
        <v>137</v>
      </c>
      <c r="K143" s="262" t="str">
        <f t="shared" si="20"/>
        <v>w</v>
      </c>
      <c r="L143" s="291" t="str">
        <f>K143&amp;"_5 : "&amp;'국어 진위판정'!E143-0.5&amp;"≤"&amp;'국어 진위판정'!C143&amp;"x+"&amp;'국어 진위판정'!D143&amp;"y+언&lt;"&amp;'국어 진위판정'!E143+0.5</f>
        <v>w_5 : 115.5≤49x+18y+언&lt;116.5</v>
      </c>
    </row>
    <row r="144" spans="1:12" s="216" customFormat="1" ht="21" customHeight="1" x14ac:dyDescent="0.45">
      <c r="A144" s="208"/>
      <c r="B144" s="316" t="s">
        <v>120</v>
      </c>
      <c r="C144" s="317">
        <v>67</v>
      </c>
      <c r="D144" s="309">
        <v>21</v>
      </c>
      <c r="E144" s="309">
        <v>137</v>
      </c>
      <c r="F144" s="299">
        <f>C144*'점수 계산기'!$C$21+D144*'점수 계산기'!$C$23+'점수 계산기'!$C$25</f>
        <v>137.452</v>
      </c>
      <c r="G144" s="299">
        <f t="shared" si="22"/>
        <v>4.8000000000001819E-2</v>
      </c>
      <c r="H144" s="374" t="str">
        <f t="shared" si="23"/>
        <v>진</v>
      </c>
      <c r="I144" s="365" t="s">
        <v>164</v>
      </c>
      <c r="J144" s="262">
        <v>138</v>
      </c>
      <c r="K144" s="262" t="str">
        <f t="shared" ref="K144" si="24">CHAR(MOD(J144, 23)+97)</f>
        <v>a</v>
      </c>
      <c r="L144" s="291" t="str">
        <f>K144&amp;"_6 : "&amp;'국어 진위판정'!E144-0.5&amp;"≤"&amp;'국어 진위판정'!C144&amp;"x+"&amp;'국어 진위판정'!D144&amp;"y+언&lt;"&amp;'국어 진위판정'!E144+0.5</f>
        <v>a_6 : 136.5≤67x+21y+언&lt;137.5</v>
      </c>
    </row>
    <row r="145" spans="1:17" s="216" customFormat="1" ht="21" customHeight="1" x14ac:dyDescent="0.45">
      <c r="A145" s="208"/>
      <c r="B145" s="316" t="s">
        <v>120</v>
      </c>
      <c r="C145" s="317">
        <v>64</v>
      </c>
      <c r="D145" s="309">
        <v>19</v>
      </c>
      <c r="E145" s="309">
        <v>133</v>
      </c>
      <c r="F145" s="299">
        <f>C145*'점수 계산기'!$C$21+D145*'점수 계산기'!$C$23+'점수 계산기'!$C$25</f>
        <v>132.61699999999999</v>
      </c>
      <c r="G145" s="299">
        <f t="shared" ref="G145:G175" si="25">MIN(ABS(E145-0.5-F145), ABS(E145+0.5-F145))</f>
        <v>0.11699999999999022</v>
      </c>
      <c r="H145" s="374" t="str">
        <f t="shared" ref="H145:H175" si="26">IF(ROUND(F145,0)=E145,"진",IF(G145&lt;0.5,"재",IF(AND(C145=0, D145=0, E145=0),"","위")))</f>
        <v>진</v>
      </c>
      <c r="I145" s="365" t="s">
        <v>164</v>
      </c>
      <c r="J145" s="262">
        <v>139</v>
      </c>
      <c r="K145" s="262" t="str">
        <f t="shared" ref="K145:K175" si="27">CHAR(MOD(J145, 23)+97)</f>
        <v>b</v>
      </c>
      <c r="L145" s="291" t="str">
        <f>K145&amp;"_6 : "&amp;'국어 진위판정'!E145-0.5&amp;"≤"&amp;'국어 진위판정'!C145&amp;"x+"&amp;'국어 진위판정'!D145&amp;"y+언&lt;"&amp;'국어 진위판정'!E145+0.5</f>
        <v>b_6 : 132.5≤64x+19y+언&lt;133.5</v>
      </c>
    </row>
    <row r="146" spans="1:17" s="216" customFormat="1" ht="21" customHeight="1" x14ac:dyDescent="0.45">
      <c r="A146" s="208"/>
      <c r="B146" s="316" t="s">
        <v>120</v>
      </c>
      <c r="C146" s="317">
        <v>54</v>
      </c>
      <c r="D146" s="309">
        <v>24</v>
      </c>
      <c r="E146" s="309">
        <v>127</v>
      </c>
      <c r="F146" s="299">
        <f>C146*'점수 계산기'!$C$21+D146*'점수 계산기'!$C$23+'점수 계산기'!$C$25</f>
        <v>126.52199999999999</v>
      </c>
      <c r="G146" s="299">
        <f t="shared" si="25"/>
        <v>2.199999999999136E-2</v>
      </c>
      <c r="H146" s="374" t="str">
        <f>IF(ROUND(F146,0)=E146,"진",IF(G146&lt;0.5,"재",IF(AND(C146=0, D146=0, E146=0),"","위")))</f>
        <v>진</v>
      </c>
      <c r="I146" s="365" t="s">
        <v>165</v>
      </c>
      <c r="J146" s="262">
        <v>140</v>
      </c>
      <c r="K146" s="262" t="str">
        <f t="shared" si="27"/>
        <v>c</v>
      </c>
      <c r="L146" s="291" t="str">
        <f>K146&amp;"_6 : "&amp;'국어 진위판정'!E146-0.5&amp;"≤"&amp;'국어 진위판정'!C146&amp;"x+"&amp;'국어 진위판정'!D146&amp;"y+언&lt;"&amp;'국어 진위판정'!E146+0.5</f>
        <v>c_6 : 126.5≤54x+24y+언&lt;127.5</v>
      </c>
      <c r="Q146" s="376"/>
    </row>
    <row r="147" spans="1:17" s="216" customFormat="1" ht="21" customHeight="1" x14ac:dyDescent="0.45">
      <c r="A147" s="208"/>
      <c r="B147" s="316" t="s">
        <v>120</v>
      </c>
      <c r="C147" s="317">
        <v>67</v>
      </c>
      <c r="D147" s="309">
        <v>19</v>
      </c>
      <c r="E147" s="309">
        <v>136</v>
      </c>
      <c r="F147" s="299">
        <f>C147*'점수 계산기'!$C$21+D147*'점수 계산기'!$C$23+'점수 계산기'!$C$25</f>
        <v>135.73399999999998</v>
      </c>
      <c r="G147" s="299">
        <f t="shared" si="25"/>
        <v>0.23399999999998045</v>
      </c>
      <c r="H147" s="374" t="str">
        <f t="shared" si="26"/>
        <v>진</v>
      </c>
      <c r="I147" s="365" t="s">
        <v>166</v>
      </c>
      <c r="J147" s="262">
        <v>141</v>
      </c>
      <c r="K147" s="262" t="str">
        <f t="shared" si="27"/>
        <v>d</v>
      </c>
      <c r="L147" s="291" t="str">
        <f>K147&amp;"_6 : "&amp;'국어 진위판정'!E147-0.5&amp;"≤"&amp;'국어 진위판정'!C147&amp;"x+"&amp;'국어 진위판정'!D147&amp;"y+언&lt;"&amp;'국어 진위판정'!E147+0.5</f>
        <v>d_6 : 135.5≤67x+19y+언&lt;136.5</v>
      </c>
    </row>
    <row r="148" spans="1:17" s="216" customFormat="1" ht="21" customHeight="1" x14ac:dyDescent="0.45">
      <c r="A148" s="208"/>
      <c r="B148" s="316" t="s">
        <v>120</v>
      </c>
      <c r="C148" s="317">
        <v>73</v>
      </c>
      <c r="D148" s="309">
        <v>15</v>
      </c>
      <c r="E148" s="309">
        <v>139</v>
      </c>
      <c r="F148" s="299">
        <f>C148*'점수 계산기'!$C$21+D148*'점수 계산기'!$C$23+'점수 계산기'!$C$25</f>
        <v>138.53199999999998</v>
      </c>
      <c r="G148" s="299">
        <f t="shared" si="25"/>
        <v>3.1999999999982265E-2</v>
      </c>
      <c r="H148" s="374" t="str">
        <f t="shared" si="26"/>
        <v>진</v>
      </c>
      <c r="I148" s="365" t="s">
        <v>169</v>
      </c>
      <c r="J148" s="262">
        <v>142</v>
      </c>
      <c r="K148" s="262" t="str">
        <f t="shared" si="27"/>
        <v>e</v>
      </c>
      <c r="L148" s="291" t="str">
        <f>K148&amp;"_6 : "&amp;'국어 진위판정'!E148-0.5&amp;"≤"&amp;'국어 진위판정'!C148&amp;"x+"&amp;'국어 진위판정'!D148&amp;"y+언&lt;"&amp;'국어 진위판정'!E148+0.5</f>
        <v>e_6 : 138.5≤73x+15y+언&lt;139.5</v>
      </c>
    </row>
    <row r="149" spans="1:17" s="216" customFormat="1" ht="21" customHeight="1" x14ac:dyDescent="0.45">
      <c r="A149" s="208"/>
      <c r="B149" s="316" t="s">
        <v>120</v>
      </c>
      <c r="C149" s="317">
        <v>53</v>
      </c>
      <c r="D149" s="309">
        <v>17</v>
      </c>
      <c r="E149" s="309">
        <v>119</v>
      </c>
      <c r="F149" s="299">
        <f>C149*'점수 계산기'!$C$21+D149*'점수 계산기'!$C$23+'점수 계산기'!$C$25</f>
        <v>119.46999999999998</v>
      </c>
      <c r="G149" s="299">
        <f t="shared" si="25"/>
        <v>3.0000000000015348E-2</v>
      </c>
      <c r="H149" s="374" t="str">
        <f t="shared" si="26"/>
        <v>진</v>
      </c>
      <c r="I149" s="184"/>
      <c r="J149" s="262">
        <v>143</v>
      </c>
      <c r="K149" s="262" t="str">
        <f t="shared" si="27"/>
        <v>f</v>
      </c>
      <c r="L149" s="291" t="str">
        <f>K149&amp;"_6 : "&amp;'국어 진위판정'!E149-0.5&amp;"≤"&amp;'국어 진위판정'!C149&amp;"x+"&amp;'국어 진위판정'!D149&amp;"y+언&lt;"&amp;'국어 진위판정'!E149+0.5</f>
        <v>f_6 : 118.5≤53x+17y+언&lt;119.5</v>
      </c>
    </row>
    <row r="150" spans="1:17" s="216" customFormat="1" ht="21" customHeight="1" x14ac:dyDescent="0.45">
      <c r="A150" s="208"/>
      <c r="B150" s="316" t="s">
        <v>120</v>
      </c>
      <c r="C150" s="317">
        <v>74</v>
      </c>
      <c r="D150" s="309">
        <v>20</v>
      </c>
      <c r="E150" s="309">
        <v>144</v>
      </c>
      <c r="F150" s="299">
        <f>C150*'점수 계산기'!$C$21+D150*'점수 계산기'!$C$23+'점수 계산기'!$C$25</f>
        <v>143.86599999999999</v>
      </c>
      <c r="G150" s="299">
        <f t="shared" si="25"/>
        <v>0.36599999999998545</v>
      </c>
      <c r="H150" s="374" t="str">
        <f t="shared" si="26"/>
        <v>진</v>
      </c>
      <c r="I150" s="184"/>
      <c r="J150" s="262">
        <v>144</v>
      </c>
      <c r="K150" s="262" t="str">
        <f t="shared" si="27"/>
        <v>g</v>
      </c>
      <c r="L150" s="291" t="str">
        <f>K150&amp;"_6 : "&amp;'국어 진위판정'!E150-0.5&amp;"≤"&amp;'국어 진위판정'!C150&amp;"x+"&amp;'국어 진위판정'!D150&amp;"y+언&lt;"&amp;'국어 진위판정'!E150+0.5</f>
        <v>g_6 : 143.5≤74x+20y+언&lt;144.5</v>
      </c>
    </row>
    <row r="151" spans="1:17" s="216" customFormat="1" ht="21" customHeight="1" x14ac:dyDescent="0.45">
      <c r="A151" s="208"/>
      <c r="B151" s="316" t="s">
        <v>120</v>
      </c>
      <c r="C151" s="317">
        <v>53</v>
      </c>
      <c r="D151" s="309">
        <v>22</v>
      </c>
      <c r="E151" s="309">
        <v>124</v>
      </c>
      <c r="F151" s="299">
        <f>C151*'점수 계산기'!$C$21+D151*'점수 계산기'!$C$23+'점수 계산기'!$C$25</f>
        <v>123.76499999999999</v>
      </c>
      <c r="G151" s="299">
        <f t="shared" si="25"/>
        <v>0.26499999999998636</v>
      </c>
      <c r="H151" s="374" t="str">
        <f t="shared" si="26"/>
        <v>진</v>
      </c>
      <c r="I151" s="365" t="s">
        <v>174</v>
      </c>
      <c r="J151" s="262">
        <v>145</v>
      </c>
      <c r="K151" s="262" t="str">
        <f t="shared" si="27"/>
        <v>h</v>
      </c>
      <c r="L151" s="291" t="str">
        <f>K151&amp;"_6 : "&amp;'국어 진위판정'!E151-0.5&amp;"≤"&amp;'국어 진위판정'!C151&amp;"x+"&amp;'국어 진위판정'!D151&amp;"y+언&lt;"&amp;'국어 진위판정'!E151+0.5</f>
        <v>h_6 : 123.5≤53x+22y+언&lt;124.5</v>
      </c>
    </row>
    <row r="152" spans="1:17" s="216" customFormat="1" ht="21" customHeight="1" x14ac:dyDescent="0.45">
      <c r="A152" s="208"/>
      <c r="B152" s="316" t="s">
        <v>120</v>
      </c>
      <c r="C152" s="317">
        <v>58</v>
      </c>
      <c r="D152" s="309">
        <v>11</v>
      </c>
      <c r="E152" s="309">
        <v>120</v>
      </c>
      <c r="F152" s="299">
        <f>C152*'점수 계산기'!$C$21+D152*'점수 계산기'!$C$23+'점수 계산기'!$C$25</f>
        <v>119.511</v>
      </c>
      <c r="G152" s="299">
        <f t="shared" si="25"/>
        <v>1.099999999999568E-2</v>
      </c>
      <c r="H152" s="374" t="str">
        <f t="shared" si="26"/>
        <v>진</v>
      </c>
      <c r="I152" s="365" t="s">
        <v>164</v>
      </c>
      <c r="J152" s="262">
        <v>146</v>
      </c>
      <c r="K152" s="262" t="str">
        <f t="shared" si="27"/>
        <v>i</v>
      </c>
      <c r="L152" s="291" t="str">
        <f>K152&amp;"_6 : "&amp;'국어 진위판정'!E152-0.5&amp;"≤"&amp;'국어 진위판정'!C152&amp;"x+"&amp;'국어 진위판정'!D152&amp;"y+언&lt;"&amp;'국어 진위판정'!E152+0.5</f>
        <v>i_6 : 119.5≤58x+11y+언&lt;120.5</v>
      </c>
    </row>
    <row r="153" spans="1:17" s="216" customFormat="1" ht="21" customHeight="1" x14ac:dyDescent="0.45">
      <c r="A153" s="208"/>
      <c r="B153" s="316" t="s">
        <v>120</v>
      </c>
      <c r="C153" s="317">
        <v>51</v>
      </c>
      <c r="D153" s="309">
        <v>24</v>
      </c>
      <c r="E153" s="309">
        <v>120</v>
      </c>
      <c r="F153" s="299">
        <f>C153*'점수 계산기'!$C$21+D153*'점수 계산기'!$C$23+'점수 계산기'!$C$25</f>
        <v>123.40499999999999</v>
      </c>
      <c r="G153" s="299">
        <f t="shared" si="25"/>
        <v>2.9049999999999869</v>
      </c>
      <c r="H153" s="374" t="str">
        <f t="shared" si="26"/>
        <v>위</v>
      </c>
      <c r="I153" s="184" t="s">
        <v>189</v>
      </c>
      <c r="J153" s="262">
        <v>147</v>
      </c>
      <c r="K153" s="262" t="str">
        <f t="shared" si="27"/>
        <v>j</v>
      </c>
      <c r="L153" s="291" t="str">
        <f>K153&amp;"_6 : "&amp;'국어 진위판정'!E153-0.5&amp;"≤"&amp;'국어 진위판정'!C153&amp;"x+"&amp;'국어 진위판정'!D153&amp;"y+언&lt;"&amp;'국어 진위판정'!E153+0.5</f>
        <v>j_6 : 119.5≤51x+24y+언&lt;120.5</v>
      </c>
    </row>
    <row r="154" spans="1:17" s="216" customFormat="1" ht="21" customHeight="1" x14ac:dyDescent="0.45">
      <c r="A154" s="208"/>
      <c r="B154" s="316" t="s">
        <v>120</v>
      </c>
      <c r="C154" s="317">
        <v>49</v>
      </c>
      <c r="D154" s="309">
        <v>22</v>
      </c>
      <c r="E154" s="309">
        <v>120</v>
      </c>
      <c r="F154" s="299">
        <f>C154*'점수 계산기'!$C$21+D154*'점수 계산기'!$C$23+'점수 계산기'!$C$25</f>
        <v>119.60899999999999</v>
      </c>
      <c r="G154" s="299">
        <f t="shared" si="25"/>
        <v>0.10899999999999466</v>
      </c>
      <c r="H154" s="374" t="str">
        <f t="shared" si="26"/>
        <v>진</v>
      </c>
      <c r="I154" s="365" t="s">
        <v>151</v>
      </c>
      <c r="J154" s="262">
        <v>148</v>
      </c>
      <c r="K154" s="262" t="str">
        <f t="shared" si="27"/>
        <v>k</v>
      </c>
      <c r="L154" s="291" t="str">
        <f>K154&amp;"_6 : "&amp;'국어 진위판정'!E154-0.5&amp;"≤"&amp;'국어 진위판정'!C154&amp;"x+"&amp;'국어 진위판정'!D154&amp;"y+언&lt;"&amp;'국어 진위판정'!E154+0.5</f>
        <v>k_6 : 119.5≤49x+22y+언&lt;120.5</v>
      </c>
    </row>
    <row r="155" spans="1:17" s="216" customFormat="1" ht="21" customHeight="1" x14ac:dyDescent="0.45">
      <c r="A155" s="208"/>
      <c r="B155" s="316" t="s">
        <v>120</v>
      </c>
      <c r="C155" s="317">
        <v>63</v>
      </c>
      <c r="D155" s="309">
        <v>24</v>
      </c>
      <c r="E155" s="309">
        <v>136</v>
      </c>
      <c r="F155" s="299">
        <f>C155*'점수 계산기'!$C$21+D155*'점수 계산기'!$C$23+'점수 계산기'!$C$25</f>
        <v>135.87299999999999</v>
      </c>
      <c r="G155" s="299">
        <f t="shared" si="25"/>
        <v>0.37299999999999045</v>
      </c>
      <c r="H155" s="374" t="str">
        <f t="shared" si="26"/>
        <v>진</v>
      </c>
      <c r="I155" s="365" t="s">
        <v>164</v>
      </c>
      <c r="J155" s="262">
        <v>149</v>
      </c>
      <c r="K155" s="262" t="str">
        <f t="shared" si="27"/>
        <v>l</v>
      </c>
      <c r="L155" s="291" t="str">
        <f>K155&amp;"_6 : "&amp;'국어 진위판정'!E155-0.5&amp;"≤"&amp;'국어 진위판정'!C155&amp;"x+"&amp;'국어 진위판정'!D155&amp;"y+언&lt;"&amp;'국어 진위판정'!E155+0.5</f>
        <v>l_6 : 135.5≤63x+24y+언&lt;136.5</v>
      </c>
      <c r="Q155" s="397" t="s">
        <v>201</v>
      </c>
    </row>
    <row r="156" spans="1:17" s="216" customFormat="1" ht="21" customHeight="1" x14ac:dyDescent="0.45">
      <c r="A156" s="208"/>
      <c r="B156" s="316" t="s">
        <v>120</v>
      </c>
      <c r="C156" s="317">
        <v>45</v>
      </c>
      <c r="D156" s="309">
        <v>24</v>
      </c>
      <c r="E156" s="309">
        <v>118</v>
      </c>
      <c r="F156" s="299">
        <f>C156*'점수 계산기'!$C$21+D156*'점수 계산기'!$C$23+'점수 계산기'!$C$25</f>
        <v>117.17099999999999</v>
      </c>
      <c r="G156" s="299">
        <f t="shared" si="25"/>
        <v>0.32900000000000773</v>
      </c>
      <c r="H156" s="374" t="s">
        <v>216</v>
      </c>
      <c r="I156" s="365" t="s">
        <v>151</v>
      </c>
      <c r="J156" s="262">
        <v>150</v>
      </c>
      <c r="K156" s="262" t="str">
        <f t="shared" si="27"/>
        <v>m</v>
      </c>
      <c r="L156" s="291" t="str">
        <f>K156&amp;"_6 : "&amp;'국어 진위판정'!E156-0.5&amp;"≤"&amp;'국어 진위판정'!C156&amp;"x+"&amp;'국어 진위판정'!D156&amp;"y+언&lt;"&amp;'국어 진위판정'!E156+0.5</f>
        <v>m_6 : 117.5≤45x+24y+언&lt;118.5</v>
      </c>
    </row>
    <row r="157" spans="1:17" s="216" customFormat="1" ht="21" customHeight="1" x14ac:dyDescent="0.45">
      <c r="A157" s="208"/>
      <c r="B157" s="316" t="s">
        <v>120</v>
      </c>
      <c r="C157" s="317">
        <v>59</v>
      </c>
      <c r="D157" s="309">
        <v>14</v>
      </c>
      <c r="E157" s="309">
        <v>123</v>
      </c>
      <c r="F157" s="299">
        <f>C157*'점수 계산기'!$C$21+D157*'점수 계산기'!$C$23+'점수 계산기'!$C$25</f>
        <v>123.127</v>
      </c>
      <c r="G157" s="299">
        <f t="shared" si="25"/>
        <v>0.37300000000000466</v>
      </c>
      <c r="H157" s="374" t="str">
        <f t="shared" si="26"/>
        <v>진</v>
      </c>
      <c r="I157" s="365" t="s">
        <v>183</v>
      </c>
      <c r="J157" s="262">
        <v>151</v>
      </c>
      <c r="K157" s="262" t="str">
        <f t="shared" si="27"/>
        <v>n</v>
      </c>
      <c r="L157" s="291" t="str">
        <f>K157&amp;"_6 : "&amp;'국어 진위판정'!E157-0.5&amp;"≤"&amp;'국어 진위판정'!C157&amp;"x+"&amp;'국어 진위판정'!D157&amp;"y+언&lt;"&amp;'국어 진위판정'!E157+0.5</f>
        <v>n_6 : 122.5≤59x+14y+언&lt;123.5</v>
      </c>
    </row>
    <row r="158" spans="1:17" s="216" customFormat="1" ht="21" customHeight="1" x14ac:dyDescent="0.45">
      <c r="A158" s="208"/>
      <c r="B158" s="316" t="s">
        <v>120</v>
      </c>
      <c r="C158" s="317">
        <v>43</v>
      </c>
      <c r="D158" s="309">
        <v>18</v>
      </c>
      <c r="E158" s="309">
        <v>110</v>
      </c>
      <c r="F158" s="299">
        <f>C158*'점수 계산기'!$C$21+D158*'점수 계산기'!$C$23+'점수 계산기'!$C$25</f>
        <v>109.93899999999999</v>
      </c>
      <c r="G158" s="299">
        <f t="shared" si="25"/>
        <v>0.43899999999999295</v>
      </c>
      <c r="H158" s="374" t="str">
        <f t="shared" si="26"/>
        <v>진</v>
      </c>
      <c r="I158" s="184"/>
      <c r="J158" s="262">
        <v>152</v>
      </c>
      <c r="K158" s="262" t="str">
        <f t="shared" si="27"/>
        <v>o</v>
      </c>
      <c r="L158" s="291" t="str">
        <f>K158&amp;"_6 : "&amp;'국어 진위판정'!E158-0.5&amp;"≤"&amp;'국어 진위판정'!C158&amp;"x+"&amp;'국어 진위판정'!D158&amp;"y+언&lt;"&amp;'국어 진위판정'!E158+0.5</f>
        <v>o_6 : 109.5≤43x+18y+언&lt;110.5</v>
      </c>
    </row>
    <row r="159" spans="1:17" s="216" customFormat="1" ht="21" customHeight="1" x14ac:dyDescent="0.45">
      <c r="A159" s="208"/>
      <c r="B159" s="316" t="s">
        <v>120</v>
      </c>
      <c r="C159" s="317">
        <v>73</v>
      </c>
      <c r="D159" s="309">
        <v>24</v>
      </c>
      <c r="E159" s="309">
        <v>146</v>
      </c>
      <c r="F159" s="299">
        <f>C159*'점수 계산기'!$C$21+D159*'점수 계산기'!$C$23+'점수 계산기'!$C$25</f>
        <v>146.26299999999998</v>
      </c>
      <c r="G159" s="299">
        <f t="shared" si="25"/>
        <v>0.23700000000002319</v>
      </c>
      <c r="H159" s="374" t="str">
        <f t="shared" si="26"/>
        <v>진</v>
      </c>
      <c r="I159" s="365" t="s">
        <v>213</v>
      </c>
      <c r="J159" s="262">
        <v>153</v>
      </c>
      <c r="K159" s="262" t="str">
        <f t="shared" si="27"/>
        <v>p</v>
      </c>
      <c r="L159" s="291" t="str">
        <f>K159&amp;"_6 : "&amp;'국어 진위판정'!E159-0.5&amp;"≤"&amp;'국어 진위판정'!C159&amp;"x+"&amp;'국어 진위판정'!D159&amp;"y+언&lt;"&amp;'국어 진위판정'!E159+0.5</f>
        <v>p_6 : 145.5≤73x+24y+언&lt;146.5</v>
      </c>
    </row>
    <row r="160" spans="1:17" s="216" customFormat="1" ht="21" customHeight="1" x14ac:dyDescent="0.45">
      <c r="A160" s="208"/>
      <c r="B160" s="316" t="s">
        <v>120</v>
      </c>
      <c r="C160" s="317">
        <v>61</v>
      </c>
      <c r="D160" s="309">
        <v>16</v>
      </c>
      <c r="E160" s="309">
        <v>127</v>
      </c>
      <c r="F160" s="299">
        <f>C160*'점수 계산기'!$C$21+D160*'점수 계산기'!$C$23+'점수 계산기'!$C$25</f>
        <v>126.92299999999999</v>
      </c>
      <c r="G160" s="299">
        <f t="shared" si="25"/>
        <v>0.42299999999998761</v>
      </c>
      <c r="H160" s="374" t="str">
        <f t="shared" si="26"/>
        <v>진</v>
      </c>
      <c r="I160" s="365"/>
      <c r="J160" s="262">
        <v>154</v>
      </c>
      <c r="K160" s="262" t="str">
        <f t="shared" si="27"/>
        <v>q</v>
      </c>
      <c r="L160" s="291" t="str">
        <f>K160&amp;"_6 : "&amp;'국어 진위판정'!E160-0.5&amp;"≤"&amp;'국어 진위판정'!C160&amp;"x+"&amp;'국어 진위판정'!D160&amp;"y+언&lt;"&amp;'국어 진위판정'!E160+0.5</f>
        <v>q_6 : 126.5≤61x+16y+언&lt;127.5</v>
      </c>
    </row>
    <row r="161" spans="1:12" s="216" customFormat="1" ht="21" customHeight="1" x14ac:dyDescent="0.45">
      <c r="A161" s="208"/>
      <c r="B161" s="316" t="s">
        <v>120</v>
      </c>
      <c r="C161" s="317">
        <v>69</v>
      </c>
      <c r="D161" s="309">
        <v>20</v>
      </c>
      <c r="E161" s="309">
        <v>139</v>
      </c>
      <c r="F161" s="299">
        <f>C161*'점수 계산기'!$C$21+D161*'점수 계산기'!$C$23+'점수 계산기'!$C$25</f>
        <v>138.67099999999999</v>
      </c>
      <c r="G161" s="299">
        <f t="shared" si="25"/>
        <v>0.17099999999999227</v>
      </c>
      <c r="H161" s="374" t="str">
        <f t="shared" si="26"/>
        <v>진</v>
      </c>
      <c r="I161" s="365" t="s">
        <v>217</v>
      </c>
      <c r="J161" s="262">
        <v>155</v>
      </c>
      <c r="K161" s="262" t="str">
        <f t="shared" si="27"/>
        <v>r</v>
      </c>
      <c r="L161" s="291" t="str">
        <f>K161&amp;"_6 : "&amp;'국어 진위판정'!E161-0.5&amp;"≤"&amp;'국어 진위판정'!C161&amp;"x+"&amp;'국어 진위판정'!D161&amp;"y+언&lt;"&amp;'국어 진위판정'!E161+0.5</f>
        <v>r_6 : 138.5≤69x+20y+언&lt;139.5</v>
      </c>
    </row>
    <row r="162" spans="1:12" s="216" customFormat="1" ht="21" customHeight="1" x14ac:dyDescent="0.45">
      <c r="A162" s="208"/>
      <c r="B162" s="316" t="s">
        <v>120</v>
      </c>
      <c r="C162" s="317">
        <v>60</v>
      </c>
      <c r="D162" s="309">
        <v>18</v>
      </c>
      <c r="E162" s="309">
        <v>128</v>
      </c>
      <c r="F162" s="299">
        <f>C162*'점수 계산기'!$C$21+D162*'점수 계산기'!$C$23+'점수 계산기'!$C$25</f>
        <v>127.60199999999999</v>
      </c>
      <c r="G162" s="299">
        <f t="shared" si="25"/>
        <v>0.10199999999998965</v>
      </c>
      <c r="H162" s="374" t="str">
        <f t="shared" si="26"/>
        <v>진</v>
      </c>
      <c r="I162" s="184"/>
      <c r="J162" s="262">
        <v>156</v>
      </c>
      <c r="K162" s="262" t="str">
        <f t="shared" si="27"/>
        <v>s</v>
      </c>
      <c r="L162" s="291" t="str">
        <f>K162&amp;"_6 : "&amp;'국어 진위판정'!E162-0.5&amp;"≤"&amp;'국어 진위판정'!C162&amp;"x+"&amp;'국어 진위판정'!D162&amp;"y+언&lt;"&amp;'국어 진위판정'!E162+0.5</f>
        <v>s_6 : 127.5≤60x+18y+언&lt;128.5</v>
      </c>
    </row>
    <row r="163" spans="1:12" s="216" customFormat="1" ht="21" customHeight="1" x14ac:dyDescent="0.45">
      <c r="A163" s="208"/>
      <c r="B163" s="316" t="s">
        <v>120</v>
      </c>
      <c r="C163" s="317"/>
      <c r="D163" s="309"/>
      <c r="E163" s="309"/>
      <c r="F163" s="299">
        <f>C163*'점수 계산기'!$C$21+D163*'점수 계산기'!$C$23+'점수 계산기'!$C$25</f>
        <v>49.8</v>
      </c>
      <c r="G163" s="299">
        <f t="shared" si="25"/>
        <v>49.3</v>
      </c>
      <c r="H163" s="374" t="str">
        <f t="shared" si="26"/>
        <v/>
      </c>
      <c r="I163" s="184"/>
      <c r="J163" s="262">
        <v>157</v>
      </c>
      <c r="K163" s="262" t="str">
        <f t="shared" si="27"/>
        <v>t</v>
      </c>
      <c r="L163" s="291" t="str">
        <f>K163&amp;"_6 : "&amp;'국어 진위판정'!E163-0.5&amp;"≤"&amp;'국어 진위판정'!C163&amp;"x+"&amp;'국어 진위판정'!D163&amp;"y+언&lt;"&amp;'국어 진위판정'!E163+0.5</f>
        <v>t_6 : -0.5≤x+y+언&lt;0.5</v>
      </c>
    </row>
    <row r="164" spans="1:12" s="216" customFormat="1" ht="21" customHeight="1" x14ac:dyDescent="0.45">
      <c r="A164" s="208"/>
      <c r="B164" s="316" t="s">
        <v>120</v>
      </c>
      <c r="C164" s="317"/>
      <c r="D164" s="309"/>
      <c r="E164" s="309"/>
      <c r="F164" s="299">
        <f>C164*'점수 계산기'!$C$21+D164*'점수 계산기'!$C$23+'점수 계산기'!$C$25</f>
        <v>49.8</v>
      </c>
      <c r="G164" s="299">
        <f t="shared" si="25"/>
        <v>49.3</v>
      </c>
      <c r="H164" s="374" t="str">
        <f t="shared" si="26"/>
        <v/>
      </c>
      <c r="I164" s="184"/>
      <c r="J164" s="262">
        <v>158</v>
      </c>
      <c r="K164" s="262" t="str">
        <f t="shared" si="27"/>
        <v>u</v>
      </c>
      <c r="L164" s="291" t="str">
        <f>K164&amp;"_6 : "&amp;'국어 진위판정'!E164-0.5&amp;"≤"&amp;'국어 진위판정'!C164&amp;"x+"&amp;'국어 진위판정'!D164&amp;"y+언&lt;"&amp;'국어 진위판정'!E164+0.5</f>
        <v>u_6 : -0.5≤x+y+언&lt;0.5</v>
      </c>
    </row>
    <row r="165" spans="1:12" s="216" customFormat="1" ht="21" customHeight="1" x14ac:dyDescent="0.45">
      <c r="A165" s="208"/>
      <c r="B165" s="316" t="s">
        <v>120</v>
      </c>
      <c r="C165" s="317"/>
      <c r="D165" s="309"/>
      <c r="E165" s="309"/>
      <c r="F165" s="299">
        <f>C165*'점수 계산기'!$C$21+D165*'점수 계산기'!$C$23+'점수 계산기'!$C$25</f>
        <v>49.8</v>
      </c>
      <c r="G165" s="299">
        <f t="shared" si="25"/>
        <v>49.3</v>
      </c>
      <c r="H165" s="374" t="str">
        <f t="shared" si="26"/>
        <v/>
      </c>
      <c r="I165" s="184"/>
      <c r="J165" s="262">
        <v>159</v>
      </c>
      <c r="K165" s="262" t="str">
        <f t="shared" si="27"/>
        <v>v</v>
      </c>
      <c r="L165" s="291" t="str">
        <f>K165&amp;"_6 : "&amp;'국어 진위판정'!E165-0.5&amp;"≤"&amp;'국어 진위판정'!C165&amp;"x+"&amp;'국어 진위판정'!D165&amp;"y+언&lt;"&amp;'국어 진위판정'!E165+0.5</f>
        <v>v_6 : -0.5≤x+y+언&lt;0.5</v>
      </c>
    </row>
    <row r="166" spans="1:12" s="216" customFormat="1" ht="21" customHeight="1" x14ac:dyDescent="0.45">
      <c r="A166" s="208"/>
      <c r="B166" s="316" t="s">
        <v>120</v>
      </c>
      <c r="C166" s="317"/>
      <c r="D166" s="309"/>
      <c r="E166" s="309"/>
      <c r="F166" s="299">
        <f>C166*'점수 계산기'!$C$21+D166*'점수 계산기'!$C$23+'점수 계산기'!$C$25</f>
        <v>49.8</v>
      </c>
      <c r="G166" s="299">
        <f t="shared" si="25"/>
        <v>49.3</v>
      </c>
      <c r="H166" s="374" t="str">
        <f t="shared" si="26"/>
        <v/>
      </c>
      <c r="I166" s="184"/>
      <c r="J166" s="262">
        <v>160</v>
      </c>
      <c r="K166" s="262" t="str">
        <f t="shared" si="27"/>
        <v>w</v>
      </c>
      <c r="L166" s="291" t="str">
        <f>K166&amp;"_6 : "&amp;'국어 진위판정'!E166-0.5&amp;"≤"&amp;'국어 진위판정'!C166&amp;"x+"&amp;'국어 진위판정'!D166&amp;"y+언&lt;"&amp;'국어 진위판정'!E166+0.5</f>
        <v>w_6 : -0.5≤x+y+언&lt;0.5</v>
      </c>
    </row>
    <row r="167" spans="1:12" s="216" customFormat="1" ht="21" customHeight="1" x14ac:dyDescent="0.45">
      <c r="A167" s="208"/>
      <c r="B167" s="316" t="s">
        <v>120</v>
      </c>
      <c r="C167" s="317"/>
      <c r="D167" s="309"/>
      <c r="E167" s="309"/>
      <c r="F167" s="299">
        <f>C167*'점수 계산기'!$C$21+D167*'점수 계산기'!$C$23+'점수 계산기'!$C$25</f>
        <v>49.8</v>
      </c>
      <c r="G167" s="299">
        <f t="shared" si="25"/>
        <v>49.3</v>
      </c>
      <c r="H167" s="374" t="str">
        <f t="shared" si="26"/>
        <v/>
      </c>
      <c r="I167" s="184"/>
      <c r="J167" s="262">
        <v>161</v>
      </c>
      <c r="K167" s="262" t="str">
        <f t="shared" si="27"/>
        <v>a</v>
      </c>
      <c r="L167" s="291"/>
    </row>
    <row r="168" spans="1:12" s="216" customFormat="1" ht="21" customHeight="1" x14ac:dyDescent="0.45">
      <c r="A168" s="208"/>
      <c r="B168" s="316" t="s">
        <v>120</v>
      </c>
      <c r="C168" s="317"/>
      <c r="D168" s="309"/>
      <c r="E168" s="309"/>
      <c r="F168" s="299">
        <f>C168*'점수 계산기'!$C$21+D168*'점수 계산기'!$C$23+'점수 계산기'!$C$25</f>
        <v>49.8</v>
      </c>
      <c r="G168" s="299">
        <f t="shared" si="25"/>
        <v>49.3</v>
      </c>
      <c r="H168" s="374" t="str">
        <f t="shared" si="26"/>
        <v/>
      </c>
      <c r="I168" s="184"/>
      <c r="J168" s="262">
        <v>162</v>
      </c>
      <c r="K168" s="262" t="str">
        <f t="shared" si="27"/>
        <v>b</v>
      </c>
      <c r="L168" s="291"/>
    </row>
    <row r="169" spans="1:12" s="216" customFormat="1" ht="21" customHeight="1" x14ac:dyDescent="0.45">
      <c r="A169" s="208"/>
      <c r="B169" s="316" t="s">
        <v>120</v>
      </c>
      <c r="C169" s="317"/>
      <c r="D169" s="309"/>
      <c r="E169" s="309"/>
      <c r="F169" s="299">
        <f>C169*'점수 계산기'!$C$21+D169*'점수 계산기'!$C$23+'점수 계산기'!$C$25</f>
        <v>49.8</v>
      </c>
      <c r="G169" s="299">
        <f t="shared" si="25"/>
        <v>49.3</v>
      </c>
      <c r="H169" s="374" t="str">
        <f t="shared" si="26"/>
        <v/>
      </c>
      <c r="I169" s="184"/>
      <c r="J169" s="262">
        <v>163</v>
      </c>
      <c r="K169" s="262" t="str">
        <f t="shared" si="27"/>
        <v>c</v>
      </c>
      <c r="L169" s="291"/>
    </row>
    <row r="170" spans="1:12" s="216" customFormat="1" ht="21" customHeight="1" x14ac:dyDescent="0.45">
      <c r="A170" s="208"/>
      <c r="B170" s="316" t="s">
        <v>120</v>
      </c>
      <c r="C170" s="317"/>
      <c r="D170" s="309"/>
      <c r="E170" s="309"/>
      <c r="F170" s="299">
        <f>C170*'점수 계산기'!$C$21+D170*'점수 계산기'!$C$23+'점수 계산기'!$C$25</f>
        <v>49.8</v>
      </c>
      <c r="G170" s="299">
        <f t="shared" si="25"/>
        <v>49.3</v>
      </c>
      <c r="H170" s="374" t="str">
        <f t="shared" si="26"/>
        <v/>
      </c>
      <c r="I170" s="184"/>
      <c r="J170" s="262">
        <v>164</v>
      </c>
      <c r="K170" s="262" t="str">
        <f t="shared" si="27"/>
        <v>d</v>
      </c>
      <c r="L170" s="291"/>
    </row>
    <row r="171" spans="1:12" s="216" customFormat="1" ht="21" customHeight="1" x14ac:dyDescent="0.45">
      <c r="A171" s="208"/>
      <c r="B171" s="316" t="s">
        <v>120</v>
      </c>
      <c r="C171" s="317"/>
      <c r="D171" s="309"/>
      <c r="E171" s="309"/>
      <c r="F171" s="299">
        <f>C171*'점수 계산기'!$C$21+D171*'점수 계산기'!$C$23+'점수 계산기'!$C$25</f>
        <v>49.8</v>
      </c>
      <c r="G171" s="299">
        <f t="shared" si="25"/>
        <v>49.3</v>
      </c>
      <c r="H171" s="374" t="str">
        <f t="shared" si="26"/>
        <v/>
      </c>
      <c r="I171" s="184"/>
      <c r="J171" s="262">
        <v>165</v>
      </c>
      <c r="K171" s="262" t="str">
        <f t="shared" si="27"/>
        <v>e</v>
      </c>
      <c r="L171" s="291"/>
    </row>
    <row r="172" spans="1:12" s="216" customFormat="1" ht="21" customHeight="1" x14ac:dyDescent="0.45">
      <c r="A172" s="208"/>
      <c r="B172" s="316" t="s">
        <v>120</v>
      </c>
      <c r="C172" s="317"/>
      <c r="D172" s="309"/>
      <c r="E172" s="309"/>
      <c r="F172" s="299">
        <f>C172*'점수 계산기'!$C$21+D172*'점수 계산기'!$C$23+'점수 계산기'!$C$25</f>
        <v>49.8</v>
      </c>
      <c r="G172" s="299">
        <f t="shared" si="25"/>
        <v>49.3</v>
      </c>
      <c r="H172" s="374" t="str">
        <f t="shared" si="26"/>
        <v/>
      </c>
      <c r="I172" s="184"/>
      <c r="J172" s="262">
        <v>166</v>
      </c>
      <c r="K172" s="262" t="str">
        <f t="shared" si="27"/>
        <v>f</v>
      </c>
      <c r="L172" s="291"/>
    </row>
    <row r="173" spans="1:12" s="216" customFormat="1" ht="21" customHeight="1" x14ac:dyDescent="0.45">
      <c r="A173" s="208"/>
      <c r="B173" s="316" t="s">
        <v>120</v>
      </c>
      <c r="C173" s="317"/>
      <c r="D173" s="309"/>
      <c r="E173" s="309"/>
      <c r="F173" s="299">
        <f>C173*'점수 계산기'!$C$21+D173*'점수 계산기'!$C$23+'점수 계산기'!$C$25</f>
        <v>49.8</v>
      </c>
      <c r="G173" s="299">
        <f t="shared" si="25"/>
        <v>49.3</v>
      </c>
      <c r="H173" s="374" t="str">
        <f t="shared" si="26"/>
        <v/>
      </c>
      <c r="I173" s="184"/>
      <c r="J173" s="262">
        <v>167</v>
      </c>
      <c r="K173" s="262" t="str">
        <f t="shared" si="27"/>
        <v>g</v>
      </c>
      <c r="L173" s="291"/>
    </row>
    <row r="174" spans="1:12" s="216" customFormat="1" ht="21" customHeight="1" x14ac:dyDescent="0.45">
      <c r="A174" s="208"/>
      <c r="B174" s="316" t="s">
        <v>120</v>
      </c>
      <c r="C174" s="317"/>
      <c r="D174" s="309"/>
      <c r="E174" s="309"/>
      <c r="F174" s="299">
        <f>C174*'점수 계산기'!$C$21+D174*'점수 계산기'!$C$23+'점수 계산기'!$C$25</f>
        <v>49.8</v>
      </c>
      <c r="G174" s="299">
        <f t="shared" si="25"/>
        <v>49.3</v>
      </c>
      <c r="H174" s="374" t="str">
        <f t="shared" si="26"/>
        <v/>
      </c>
      <c r="I174" s="184"/>
      <c r="J174" s="262">
        <v>168</v>
      </c>
      <c r="K174" s="262" t="str">
        <f t="shared" si="27"/>
        <v>h</v>
      </c>
      <c r="L174" s="291"/>
    </row>
    <row r="175" spans="1:12" s="216" customFormat="1" ht="21" customHeight="1" thickBot="1" x14ac:dyDescent="0.5">
      <c r="A175" s="208"/>
      <c r="B175" s="318" t="s">
        <v>120</v>
      </c>
      <c r="C175" s="395"/>
      <c r="D175" s="312"/>
      <c r="E175" s="312"/>
      <c r="F175" s="313">
        <f>C175*'점수 계산기'!$C$21+D175*'점수 계산기'!$C$23+'점수 계산기'!$C$25</f>
        <v>49.8</v>
      </c>
      <c r="G175" s="313">
        <f t="shared" si="25"/>
        <v>49.3</v>
      </c>
      <c r="H175" s="375" t="str">
        <f t="shared" si="26"/>
        <v/>
      </c>
      <c r="I175" s="184"/>
      <c r="J175" s="262">
        <v>169</v>
      </c>
      <c r="K175" s="262" t="str">
        <f t="shared" si="27"/>
        <v>i</v>
      </c>
      <c r="L175" s="291"/>
    </row>
    <row r="176" spans="1:12" x14ac:dyDescent="0.45">
      <c r="A176" s="7"/>
      <c r="B176" s="5"/>
      <c r="C176" s="5"/>
      <c r="D176" s="5"/>
      <c r="E176" s="5"/>
      <c r="F176" s="5"/>
      <c r="G176" s="5"/>
      <c r="H176" s="80"/>
      <c r="I176" s="5"/>
      <c r="L176" s="78"/>
    </row>
    <row r="177" spans="1:12" x14ac:dyDescent="0.45">
      <c r="A177" s="7"/>
      <c r="B177" s="5"/>
      <c r="C177" s="5"/>
      <c r="D177" s="5"/>
      <c r="E177" s="5"/>
      <c r="F177" s="5"/>
      <c r="G177" s="5"/>
      <c r="H177" s="80"/>
      <c r="I177" s="5"/>
      <c r="L177" s="78"/>
    </row>
    <row r="178" spans="1:12" hidden="1" x14ac:dyDescent="0.45">
      <c r="I178" s="10" t="s">
        <v>39</v>
      </c>
      <c r="J178" s="10">
        <v>140</v>
      </c>
      <c r="K178" s="10" t="str">
        <f>CHAR(MOD(J178, 23)+97)</f>
        <v>c</v>
      </c>
      <c r="L178" s="78" t="str">
        <f>K178&amp;" : "&amp;'국어 진위판정'!E178-0.5&amp;"≤"&amp;'국어 진위판정'!C178&amp;"x+"&amp;'국어 진위판정'!D178&amp;"y+화&lt;"&amp;'국어 진위판정'!E178+0.5</f>
        <v>c : -0.5≤x+y+화&lt;0.5</v>
      </c>
    </row>
    <row r="179" spans="1:12" hidden="1" x14ac:dyDescent="0.45">
      <c r="F179"/>
      <c r="G179"/>
      <c r="I179" s="10" t="s">
        <v>43</v>
      </c>
      <c r="J179" s="10">
        <v>141</v>
      </c>
      <c r="K179" s="10" t="str">
        <f>CHAR(MOD(J179, 23)+97)</f>
        <v>d</v>
      </c>
      <c r="L179" s="78" t="str">
        <f>K179&amp;" : "&amp;'국어 진위판정'!E179-0.5&amp;"≤"&amp;'국어 진위판정'!C179&amp;"x+"&amp;'국어 진위판정'!D179&amp;"y+화&lt;"&amp;'국어 진위판정'!E179+0.5</f>
        <v>d : -0.5≤x+y+화&lt;0.5</v>
      </c>
    </row>
    <row r="180" spans="1:12" hidden="1" x14ac:dyDescent="0.45">
      <c r="E180"/>
      <c r="F180"/>
      <c r="G180"/>
      <c r="I180" s="10" t="s">
        <v>39</v>
      </c>
    </row>
    <row r="181" spans="1:12" hidden="1" x14ac:dyDescent="0.45">
      <c r="E181"/>
      <c r="F181"/>
      <c r="G181"/>
    </row>
    <row r="182" spans="1:12" hidden="1" x14ac:dyDescent="0.45">
      <c r="E182"/>
      <c r="F182"/>
      <c r="G182"/>
    </row>
    <row r="183" spans="1:12" hidden="1" x14ac:dyDescent="0.45">
      <c r="E183"/>
      <c r="F183"/>
      <c r="G183"/>
      <c r="I183" s="10" t="s">
        <v>40</v>
      </c>
      <c r="J183" t="s">
        <v>42</v>
      </c>
    </row>
    <row r="184" spans="1:12" hidden="1" x14ac:dyDescent="0.45">
      <c r="E184"/>
      <c r="F184"/>
      <c r="G184"/>
      <c r="I184" s="10" t="s">
        <v>41</v>
      </c>
      <c r="J184" s="10" t="s">
        <v>44</v>
      </c>
    </row>
    <row r="185" spans="1:12" x14ac:dyDescent="0.45">
      <c r="E185"/>
      <c r="F185"/>
      <c r="G185"/>
    </row>
    <row r="186" spans="1:12" x14ac:dyDescent="0.45">
      <c r="E186" t="s">
        <v>71</v>
      </c>
      <c r="F186"/>
      <c r="G186"/>
    </row>
    <row r="187" spans="1:12" x14ac:dyDescent="0.45">
      <c r="E187"/>
      <c r="F187"/>
      <c r="G187"/>
    </row>
    <row r="188" spans="1:12" x14ac:dyDescent="0.45">
      <c r="E188" t="s">
        <v>68</v>
      </c>
      <c r="F188"/>
      <c r="G188"/>
    </row>
    <row r="189" spans="1:12" x14ac:dyDescent="0.45">
      <c r="E189"/>
      <c r="F189"/>
      <c r="G189"/>
    </row>
    <row r="190" spans="1:12" x14ac:dyDescent="0.45">
      <c r="D190" s="10" t="s">
        <v>69</v>
      </c>
      <c r="E190" t="s">
        <v>70</v>
      </c>
      <c r="F190"/>
      <c r="G190"/>
    </row>
    <row r="191" spans="1:12" x14ac:dyDescent="0.45">
      <c r="E191"/>
      <c r="F191"/>
      <c r="G191"/>
    </row>
    <row r="193" spans="5:5" x14ac:dyDescent="0.45">
      <c r="E193" s="10" t="s">
        <v>73</v>
      </c>
    </row>
  </sheetData>
  <sortState xmlns:xlrd2="http://schemas.microsoft.com/office/spreadsheetml/2017/richdata2" ref="C75:I142">
    <sortCondition descending="1" ref="E75:E142"/>
    <sortCondition descending="1" ref="C75:C142"/>
    <sortCondition descending="1" ref="D75:D142"/>
  </sortState>
  <mergeCells count="3">
    <mergeCell ref="C2:E2"/>
    <mergeCell ref="C3:E3"/>
    <mergeCell ref="O5:S5"/>
  </mergeCells>
  <phoneticPr fontId="1" type="noConversion"/>
  <conditionalFormatting sqref="H6:H175">
    <cfRule type="expression" dxfId="15" priority="1">
      <formula>$H6="재"</formula>
    </cfRule>
    <cfRule type="expression" dxfId="14" priority="2">
      <formula>$H6="위"</formula>
    </cfRule>
  </conditionalFormatting>
  <pageMargins left="0.7" right="0.7" top="0.75" bottom="0.75" header="0.3" footer="0.3"/>
  <pageSetup paperSize="9"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1638-0C5A-4BF5-B95D-658E25320862}">
  <dimension ref="C2:M86"/>
  <sheetViews>
    <sheetView topLeftCell="A59" workbookViewId="0">
      <selection activeCell="J60" sqref="J60:L75"/>
    </sheetView>
  </sheetViews>
  <sheetFormatPr defaultRowHeight="17" x14ac:dyDescent="0.45"/>
  <sheetData>
    <row r="2" spans="3:13" ht="102" x14ac:dyDescent="0.45">
      <c r="C2" s="370" t="s">
        <v>145</v>
      </c>
      <c r="D2" s="370" t="s">
        <v>146</v>
      </c>
      <c r="E2" s="370" t="s">
        <v>147</v>
      </c>
      <c r="F2" s="370" t="s">
        <v>148</v>
      </c>
      <c r="I2" s="370" t="s">
        <v>137</v>
      </c>
      <c r="J2" s="370" t="s">
        <v>138</v>
      </c>
      <c r="K2" s="370" t="s">
        <v>139</v>
      </c>
      <c r="L2" s="370" t="s">
        <v>140</v>
      </c>
    </row>
    <row r="3" spans="3:13" ht="34" x14ac:dyDescent="0.45">
      <c r="C3" s="370" t="s">
        <v>136</v>
      </c>
      <c r="D3" s="370">
        <v>76</v>
      </c>
      <c r="E3" s="370">
        <v>24</v>
      </c>
      <c r="F3" s="370">
        <v>145</v>
      </c>
      <c r="I3" s="370" t="s">
        <v>142</v>
      </c>
      <c r="J3" s="370">
        <v>70</v>
      </c>
      <c r="K3" s="370">
        <v>26</v>
      </c>
      <c r="L3" s="370">
        <v>138</v>
      </c>
      <c r="M3" t="b">
        <f>AND(J3=J4,K3=K4,L3=L4)</f>
        <v>0</v>
      </c>
    </row>
    <row r="4" spans="3:13" ht="34" x14ac:dyDescent="0.45">
      <c r="C4" s="370" t="s">
        <v>136</v>
      </c>
      <c r="D4" s="370">
        <v>70</v>
      </c>
      <c r="E4" s="370">
        <v>24</v>
      </c>
      <c r="F4" s="370">
        <v>139</v>
      </c>
      <c r="G4" t="b">
        <f>AND(D4=D5,E4=E5,F4=F5)</f>
        <v>0</v>
      </c>
      <c r="I4" s="370" t="s">
        <v>142</v>
      </c>
      <c r="J4" s="370">
        <v>66</v>
      </c>
      <c r="K4" s="370">
        <v>26</v>
      </c>
      <c r="L4" s="370">
        <v>135</v>
      </c>
      <c r="M4">
        <v>3</v>
      </c>
    </row>
    <row r="5" spans="3:13" ht="34" x14ac:dyDescent="0.45">
      <c r="C5" s="370" t="s">
        <v>136</v>
      </c>
      <c r="D5" s="370">
        <v>70</v>
      </c>
      <c r="E5" s="370">
        <v>22</v>
      </c>
      <c r="F5" s="370">
        <v>138</v>
      </c>
      <c r="G5" t="b">
        <f t="shared" ref="G5:G56" si="0">AND(D5=D6,E5=E6,F5=F6)</f>
        <v>0</v>
      </c>
      <c r="I5" s="370" t="s">
        <v>142</v>
      </c>
      <c r="J5" s="370">
        <v>66</v>
      </c>
      <c r="K5" s="370">
        <v>22</v>
      </c>
      <c r="L5" s="370">
        <v>132</v>
      </c>
      <c r="M5" t="b">
        <f t="shared" ref="M5:M44" si="1">AND(J5=J6,K5=K6,L5=L6)</f>
        <v>0</v>
      </c>
    </row>
    <row r="6" spans="3:13" ht="34" x14ac:dyDescent="0.45">
      <c r="C6" s="370" t="s">
        <v>136</v>
      </c>
      <c r="D6" s="370">
        <v>68</v>
      </c>
      <c r="E6" s="370">
        <v>24</v>
      </c>
      <c r="F6" s="370">
        <v>137</v>
      </c>
      <c r="G6" t="b">
        <f t="shared" si="0"/>
        <v>0</v>
      </c>
      <c r="I6" s="370" t="s">
        <v>142</v>
      </c>
      <c r="J6" s="370">
        <v>62</v>
      </c>
      <c r="K6" s="370">
        <v>26</v>
      </c>
      <c r="L6" s="370">
        <v>132</v>
      </c>
      <c r="M6" t="b">
        <f t="shared" si="1"/>
        <v>0</v>
      </c>
    </row>
    <row r="7" spans="3:13" ht="34" x14ac:dyDescent="0.45">
      <c r="C7" s="370" t="s">
        <v>136</v>
      </c>
      <c r="D7" s="370">
        <v>62</v>
      </c>
      <c r="E7" s="370">
        <v>24</v>
      </c>
      <c r="F7" s="370">
        <v>131</v>
      </c>
      <c r="G7" t="b">
        <f t="shared" si="0"/>
        <v>0</v>
      </c>
      <c r="I7" s="370" t="s">
        <v>142</v>
      </c>
      <c r="J7" s="370">
        <v>63</v>
      </c>
      <c r="K7" s="370">
        <v>26</v>
      </c>
      <c r="L7" s="370">
        <v>129</v>
      </c>
      <c r="M7" t="b">
        <f t="shared" si="1"/>
        <v>0</v>
      </c>
    </row>
    <row r="8" spans="3:13" ht="34" x14ac:dyDescent="0.45">
      <c r="C8" s="370" t="s">
        <v>136</v>
      </c>
      <c r="D8" s="370">
        <v>64</v>
      </c>
      <c r="E8" s="370">
        <v>19</v>
      </c>
      <c r="F8" s="370">
        <v>129</v>
      </c>
      <c r="G8" t="b">
        <f t="shared" si="0"/>
        <v>0</v>
      </c>
      <c r="I8" s="370" t="s">
        <v>142</v>
      </c>
      <c r="J8" s="370">
        <v>58</v>
      </c>
      <c r="K8" s="370">
        <v>26</v>
      </c>
      <c r="L8" s="370">
        <v>129</v>
      </c>
      <c r="M8" t="b">
        <f t="shared" si="1"/>
        <v>0</v>
      </c>
    </row>
    <row r="9" spans="3:13" ht="34" x14ac:dyDescent="0.45">
      <c r="C9" s="370" t="s">
        <v>136</v>
      </c>
      <c r="D9" s="370">
        <v>62</v>
      </c>
      <c r="E9" s="370">
        <v>22</v>
      </c>
      <c r="F9" s="370">
        <v>129</v>
      </c>
      <c r="G9" t="b">
        <f t="shared" si="0"/>
        <v>0</v>
      </c>
      <c r="I9" s="370" t="s">
        <v>142</v>
      </c>
      <c r="J9" s="370">
        <v>62</v>
      </c>
      <c r="K9" s="370">
        <v>18</v>
      </c>
      <c r="L9" s="370">
        <v>126</v>
      </c>
      <c r="M9">
        <v>2</v>
      </c>
    </row>
    <row r="10" spans="3:13" ht="34" x14ac:dyDescent="0.45">
      <c r="C10" s="370" t="s">
        <v>136</v>
      </c>
      <c r="D10" s="370">
        <v>59</v>
      </c>
      <c r="E10" s="370">
        <v>24</v>
      </c>
      <c r="F10" s="370">
        <v>129</v>
      </c>
      <c r="G10" t="b">
        <f t="shared" si="0"/>
        <v>0</v>
      </c>
      <c r="I10" s="370" t="s">
        <v>142</v>
      </c>
      <c r="J10" s="370">
        <v>58</v>
      </c>
      <c r="K10" s="370">
        <v>22</v>
      </c>
      <c r="L10" s="370">
        <v>126</v>
      </c>
      <c r="M10" t="b">
        <f t="shared" si="1"/>
        <v>0</v>
      </c>
    </row>
    <row r="11" spans="3:13" ht="34" x14ac:dyDescent="0.45">
      <c r="C11" s="370" t="s">
        <v>136</v>
      </c>
      <c r="D11" s="370">
        <v>62</v>
      </c>
      <c r="E11" s="370">
        <v>20</v>
      </c>
      <c r="F11" s="370">
        <v>128</v>
      </c>
      <c r="G11" t="b">
        <f t="shared" si="0"/>
        <v>0</v>
      </c>
      <c r="I11" s="370" t="s">
        <v>142</v>
      </c>
      <c r="J11" s="370">
        <v>58</v>
      </c>
      <c r="K11" s="370">
        <v>22</v>
      </c>
      <c r="L11" s="370">
        <v>125</v>
      </c>
      <c r="M11" t="b">
        <f t="shared" si="1"/>
        <v>0</v>
      </c>
    </row>
    <row r="12" spans="3:13" ht="34" x14ac:dyDescent="0.45">
      <c r="C12" s="370" t="s">
        <v>136</v>
      </c>
      <c r="D12" s="370">
        <v>60</v>
      </c>
      <c r="E12" s="370">
        <v>20</v>
      </c>
      <c r="F12" s="370">
        <v>126</v>
      </c>
      <c r="G12" t="b">
        <f t="shared" si="0"/>
        <v>0</v>
      </c>
      <c r="I12" s="370" t="s">
        <v>142</v>
      </c>
      <c r="J12" s="370">
        <v>58</v>
      </c>
      <c r="K12" s="370">
        <v>22</v>
      </c>
      <c r="L12" s="370">
        <v>124</v>
      </c>
      <c r="M12" t="b">
        <f t="shared" si="1"/>
        <v>0</v>
      </c>
    </row>
    <row r="13" spans="3:13" ht="34" x14ac:dyDescent="0.45">
      <c r="C13" s="370" t="s">
        <v>136</v>
      </c>
      <c r="D13" s="370">
        <v>59</v>
      </c>
      <c r="E13" s="370">
        <v>22</v>
      </c>
      <c r="F13" s="370">
        <v>126</v>
      </c>
      <c r="G13" t="b">
        <f t="shared" si="0"/>
        <v>0</v>
      </c>
      <c r="I13" s="370" t="s">
        <v>142</v>
      </c>
      <c r="J13" s="370">
        <v>58</v>
      </c>
      <c r="K13" s="370">
        <v>18</v>
      </c>
      <c r="L13" s="370">
        <v>123</v>
      </c>
      <c r="M13" t="b">
        <f t="shared" si="1"/>
        <v>0</v>
      </c>
    </row>
    <row r="14" spans="3:13" ht="34" x14ac:dyDescent="0.45">
      <c r="C14" s="370" t="s">
        <v>136</v>
      </c>
      <c r="D14" s="370">
        <v>57</v>
      </c>
      <c r="E14" s="370">
        <v>24</v>
      </c>
      <c r="F14" s="370">
        <v>126</v>
      </c>
      <c r="G14" t="b">
        <f t="shared" si="0"/>
        <v>0</v>
      </c>
      <c r="I14" s="370" t="s">
        <v>142</v>
      </c>
      <c r="J14" s="370">
        <v>54</v>
      </c>
      <c r="K14" s="370">
        <v>22</v>
      </c>
      <c r="L14" s="370">
        <v>122</v>
      </c>
      <c r="M14">
        <v>2</v>
      </c>
    </row>
    <row r="15" spans="3:13" ht="34" x14ac:dyDescent="0.45">
      <c r="C15" s="370" t="s">
        <v>136</v>
      </c>
      <c r="D15" s="370">
        <v>55</v>
      </c>
      <c r="E15" s="370">
        <v>24</v>
      </c>
      <c r="F15" s="370">
        <v>123</v>
      </c>
      <c r="G15" t="b">
        <f t="shared" si="0"/>
        <v>0</v>
      </c>
      <c r="I15" s="370" t="s">
        <v>142</v>
      </c>
      <c r="J15" s="370">
        <v>55</v>
      </c>
      <c r="K15" s="370">
        <v>19</v>
      </c>
      <c r="L15" s="370">
        <v>121</v>
      </c>
      <c r="M15" t="b">
        <f t="shared" si="1"/>
        <v>0</v>
      </c>
    </row>
    <row r="16" spans="3:13" ht="34" x14ac:dyDescent="0.45">
      <c r="C16" s="370" t="s">
        <v>136</v>
      </c>
      <c r="D16" s="370">
        <v>53</v>
      </c>
      <c r="E16" s="370">
        <v>24</v>
      </c>
      <c r="F16" s="370">
        <v>121</v>
      </c>
      <c r="G16" t="b">
        <f t="shared" si="0"/>
        <v>0</v>
      </c>
      <c r="I16" s="370" t="s">
        <v>142</v>
      </c>
      <c r="J16" s="370">
        <v>58</v>
      </c>
      <c r="K16" s="370">
        <v>14</v>
      </c>
      <c r="L16" s="370">
        <v>120</v>
      </c>
      <c r="M16" t="b">
        <f t="shared" si="1"/>
        <v>0</v>
      </c>
    </row>
    <row r="17" spans="3:13" ht="34" x14ac:dyDescent="0.45">
      <c r="C17" s="370" t="s">
        <v>136</v>
      </c>
      <c r="D17" s="370">
        <v>52</v>
      </c>
      <c r="E17" s="370">
        <v>22</v>
      </c>
      <c r="F17" s="370">
        <v>119</v>
      </c>
      <c r="G17" t="b">
        <f t="shared" si="0"/>
        <v>0</v>
      </c>
      <c r="I17" s="370" t="s">
        <v>142</v>
      </c>
      <c r="J17" s="370">
        <v>54</v>
      </c>
      <c r="K17" s="370">
        <v>22</v>
      </c>
      <c r="L17" s="370">
        <v>120</v>
      </c>
      <c r="M17" t="b">
        <f t="shared" si="1"/>
        <v>0</v>
      </c>
    </row>
    <row r="18" spans="3:13" ht="34" x14ac:dyDescent="0.45">
      <c r="C18" s="370" t="s">
        <v>136</v>
      </c>
      <c r="D18" s="370">
        <v>56</v>
      </c>
      <c r="E18" s="370">
        <v>24</v>
      </c>
      <c r="F18" s="370">
        <v>118</v>
      </c>
      <c r="G18" t="b">
        <f t="shared" si="0"/>
        <v>0</v>
      </c>
      <c r="I18" s="370" t="s">
        <v>142</v>
      </c>
      <c r="J18" s="370">
        <v>54</v>
      </c>
      <c r="K18" s="370">
        <v>18</v>
      </c>
      <c r="L18" s="370">
        <v>120</v>
      </c>
      <c r="M18">
        <v>2</v>
      </c>
    </row>
    <row r="19" spans="3:13" ht="34" x14ac:dyDescent="0.45">
      <c r="C19" s="370" t="s">
        <v>136</v>
      </c>
      <c r="D19" s="370">
        <v>50</v>
      </c>
      <c r="E19" s="370">
        <v>20</v>
      </c>
      <c r="F19" s="370">
        <v>116</v>
      </c>
      <c r="G19" t="b">
        <f t="shared" si="0"/>
        <v>0</v>
      </c>
      <c r="I19" s="370" t="s">
        <v>142</v>
      </c>
      <c r="J19" s="370">
        <v>50</v>
      </c>
      <c r="K19" s="370">
        <v>22</v>
      </c>
      <c r="L19" s="370">
        <v>119</v>
      </c>
      <c r="M19" t="b">
        <f t="shared" si="1"/>
        <v>0</v>
      </c>
    </row>
    <row r="20" spans="3:13" ht="34" x14ac:dyDescent="0.45">
      <c r="C20" s="370" t="s">
        <v>136</v>
      </c>
      <c r="D20" s="370">
        <v>47</v>
      </c>
      <c r="E20" s="370">
        <v>24</v>
      </c>
      <c r="F20" s="370">
        <v>115</v>
      </c>
      <c r="G20" t="b">
        <f t="shared" si="0"/>
        <v>0</v>
      </c>
      <c r="I20" s="370" t="s">
        <v>142</v>
      </c>
      <c r="J20" s="370">
        <v>54</v>
      </c>
      <c r="K20" s="370">
        <v>15</v>
      </c>
      <c r="L20" s="370">
        <v>117</v>
      </c>
      <c r="M20" t="b">
        <f t="shared" si="1"/>
        <v>0</v>
      </c>
    </row>
    <row r="21" spans="3:13" ht="34" x14ac:dyDescent="0.45">
      <c r="C21" s="370" t="s">
        <v>136</v>
      </c>
      <c r="D21" s="370">
        <v>46</v>
      </c>
      <c r="E21" s="370">
        <v>22</v>
      </c>
      <c r="F21" s="370">
        <v>113</v>
      </c>
      <c r="G21" t="b">
        <f t="shared" si="0"/>
        <v>0</v>
      </c>
      <c r="I21" s="370" t="s">
        <v>142</v>
      </c>
      <c r="J21" s="370">
        <v>50</v>
      </c>
      <c r="K21" s="370">
        <v>18</v>
      </c>
      <c r="L21" s="370">
        <v>116</v>
      </c>
      <c r="M21">
        <v>2</v>
      </c>
    </row>
    <row r="22" spans="3:13" ht="34" x14ac:dyDescent="0.45">
      <c r="C22" s="370" t="s">
        <v>136</v>
      </c>
      <c r="D22" s="370">
        <v>44</v>
      </c>
      <c r="E22" s="370">
        <v>24</v>
      </c>
      <c r="F22" s="370">
        <v>112</v>
      </c>
      <c r="G22" t="b">
        <f t="shared" si="0"/>
        <v>0</v>
      </c>
      <c r="I22" s="370" t="s">
        <v>142</v>
      </c>
      <c r="J22" s="370">
        <v>50</v>
      </c>
      <c r="K22" s="370">
        <v>15</v>
      </c>
      <c r="L22" s="370">
        <v>114</v>
      </c>
      <c r="M22" t="b">
        <f t="shared" si="1"/>
        <v>0</v>
      </c>
    </row>
    <row r="23" spans="3:13" ht="34" x14ac:dyDescent="0.45">
      <c r="C23" s="370" t="s">
        <v>136</v>
      </c>
      <c r="D23" s="370">
        <v>41</v>
      </c>
      <c r="E23" s="370">
        <v>22</v>
      </c>
      <c r="F23" s="370">
        <v>110</v>
      </c>
      <c r="G23" t="b">
        <f t="shared" si="0"/>
        <v>0</v>
      </c>
      <c r="I23" s="370" t="s">
        <v>142</v>
      </c>
      <c r="J23" s="370">
        <v>47</v>
      </c>
      <c r="K23" s="370">
        <v>18</v>
      </c>
      <c r="L23" s="370">
        <v>114</v>
      </c>
      <c r="M23">
        <v>2</v>
      </c>
    </row>
    <row r="24" spans="3:13" ht="34" x14ac:dyDescent="0.45">
      <c r="C24" s="370" t="s">
        <v>136</v>
      </c>
      <c r="D24" s="370">
        <v>48</v>
      </c>
      <c r="E24" s="370">
        <v>16</v>
      </c>
      <c r="F24" s="370">
        <v>109</v>
      </c>
      <c r="G24" t="b">
        <f t="shared" si="0"/>
        <v>0</v>
      </c>
      <c r="I24" s="370" t="s">
        <v>142</v>
      </c>
      <c r="J24" s="370">
        <v>47</v>
      </c>
      <c r="K24" s="370">
        <v>15</v>
      </c>
      <c r="L24" s="370">
        <v>112</v>
      </c>
      <c r="M24" t="b">
        <f t="shared" si="1"/>
        <v>0</v>
      </c>
    </row>
    <row r="25" spans="3:13" ht="34" x14ac:dyDescent="0.45">
      <c r="C25" s="370" t="s">
        <v>136</v>
      </c>
      <c r="D25" s="370">
        <v>36</v>
      </c>
      <c r="E25" s="370">
        <v>24</v>
      </c>
      <c r="F25" s="370">
        <v>104</v>
      </c>
      <c r="G25" t="b">
        <f t="shared" si="0"/>
        <v>0</v>
      </c>
      <c r="I25" s="370" t="s">
        <v>142</v>
      </c>
      <c r="J25" s="370">
        <v>50</v>
      </c>
      <c r="K25" s="370">
        <v>8</v>
      </c>
      <c r="L25" s="370">
        <v>109</v>
      </c>
      <c r="M25" t="b">
        <f t="shared" si="1"/>
        <v>0</v>
      </c>
    </row>
    <row r="26" spans="3:13" ht="34" x14ac:dyDescent="0.45">
      <c r="C26" s="370" t="s">
        <v>135</v>
      </c>
      <c r="D26" s="370" t="s">
        <v>149</v>
      </c>
      <c r="E26" s="370" t="s">
        <v>149</v>
      </c>
      <c r="F26" s="370" t="s">
        <v>149</v>
      </c>
      <c r="G26" t="b">
        <f t="shared" si="0"/>
        <v>0</v>
      </c>
      <c r="I26" s="370" t="s">
        <v>142</v>
      </c>
      <c r="J26" s="370">
        <v>34</v>
      </c>
      <c r="K26" s="370">
        <v>15</v>
      </c>
      <c r="L26" s="370">
        <v>95</v>
      </c>
      <c r="M26" t="b">
        <f t="shared" si="1"/>
        <v>0</v>
      </c>
    </row>
    <row r="27" spans="3:13" ht="34" x14ac:dyDescent="0.45">
      <c r="C27" s="370" t="s">
        <v>135</v>
      </c>
      <c r="D27" s="370">
        <v>76</v>
      </c>
      <c r="E27" s="370">
        <v>24</v>
      </c>
      <c r="F27" s="370">
        <v>149</v>
      </c>
      <c r="G27">
        <v>2</v>
      </c>
      <c r="I27" s="370" t="s">
        <v>142</v>
      </c>
      <c r="J27" s="370">
        <v>46</v>
      </c>
      <c r="K27" s="370">
        <v>15</v>
      </c>
      <c r="L27" s="370">
        <v>91</v>
      </c>
      <c r="M27" t="b">
        <f t="shared" si="1"/>
        <v>0</v>
      </c>
    </row>
    <row r="28" spans="3:13" ht="34" x14ac:dyDescent="0.45">
      <c r="C28" s="370" t="s">
        <v>135</v>
      </c>
      <c r="D28" s="370">
        <v>74</v>
      </c>
      <c r="E28" s="370">
        <v>24</v>
      </c>
      <c r="F28" s="370">
        <v>147</v>
      </c>
      <c r="G28">
        <v>2</v>
      </c>
      <c r="I28" s="370" t="s">
        <v>142</v>
      </c>
      <c r="J28" s="370">
        <v>13</v>
      </c>
      <c r="K28" s="370">
        <v>7</v>
      </c>
      <c r="L28" s="370">
        <v>79</v>
      </c>
      <c r="M28" t="b">
        <f t="shared" si="1"/>
        <v>0</v>
      </c>
    </row>
    <row r="29" spans="3:13" ht="34" x14ac:dyDescent="0.45">
      <c r="C29" s="370" t="s">
        <v>135</v>
      </c>
      <c r="D29" s="370">
        <v>74</v>
      </c>
      <c r="E29" s="370">
        <v>22</v>
      </c>
      <c r="F29" s="370">
        <v>146</v>
      </c>
      <c r="G29" t="b">
        <f t="shared" si="0"/>
        <v>0</v>
      </c>
      <c r="I29" s="370" t="s">
        <v>141</v>
      </c>
      <c r="J29" s="370">
        <v>74</v>
      </c>
      <c r="K29" s="370">
        <v>26</v>
      </c>
      <c r="L29" s="370">
        <v>146</v>
      </c>
      <c r="M29">
        <v>4</v>
      </c>
    </row>
    <row r="30" spans="3:13" ht="34" x14ac:dyDescent="0.45">
      <c r="C30" s="370" t="s">
        <v>135</v>
      </c>
      <c r="D30" s="370">
        <v>72</v>
      </c>
      <c r="E30" s="370">
        <v>24</v>
      </c>
      <c r="F30" s="370">
        <v>145</v>
      </c>
      <c r="G30" t="b">
        <f t="shared" si="0"/>
        <v>0</v>
      </c>
      <c r="I30" s="370" t="s">
        <v>141</v>
      </c>
      <c r="J30" s="370">
        <v>74</v>
      </c>
      <c r="K30" s="370">
        <v>22</v>
      </c>
      <c r="L30" s="370">
        <v>143</v>
      </c>
      <c r="M30">
        <v>3</v>
      </c>
    </row>
    <row r="31" spans="3:13" ht="34" x14ac:dyDescent="0.45">
      <c r="C31" s="370" t="s">
        <v>135</v>
      </c>
      <c r="D31" s="370">
        <v>73</v>
      </c>
      <c r="E31" s="370">
        <v>21</v>
      </c>
      <c r="F31" s="370">
        <v>144</v>
      </c>
      <c r="G31" t="b">
        <f t="shared" si="0"/>
        <v>0</v>
      </c>
      <c r="I31" s="370" t="s">
        <v>141</v>
      </c>
      <c r="J31" s="370">
        <v>70</v>
      </c>
      <c r="K31" s="370">
        <v>26</v>
      </c>
      <c r="L31" s="370">
        <v>143</v>
      </c>
      <c r="M31" t="b">
        <f t="shared" si="1"/>
        <v>0</v>
      </c>
    </row>
    <row r="32" spans="3:13" ht="34" x14ac:dyDescent="0.45">
      <c r="C32" s="370" t="s">
        <v>135</v>
      </c>
      <c r="D32" s="370">
        <v>71</v>
      </c>
      <c r="E32" s="370">
        <v>24</v>
      </c>
      <c r="F32" s="370">
        <v>144</v>
      </c>
      <c r="G32" t="b">
        <f t="shared" si="0"/>
        <v>0</v>
      </c>
      <c r="I32" s="370" t="s">
        <v>141</v>
      </c>
      <c r="J32" s="370">
        <v>70</v>
      </c>
      <c r="K32" s="370">
        <v>22</v>
      </c>
      <c r="L32" s="370">
        <v>140</v>
      </c>
      <c r="M32">
        <v>2</v>
      </c>
    </row>
    <row r="33" spans="3:13" ht="34" x14ac:dyDescent="0.45">
      <c r="C33" s="370" t="s">
        <v>135</v>
      </c>
      <c r="D33" s="370">
        <v>70</v>
      </c>
      <c r="E33" s="370">
        <v>24</v>
      </c>
      <c r="F33" s="370">
        <v>143</v>
      </c>
      <c r="G33">
        <v>2</v>
      </c>
      <c r="I33" s="370" t="s">
        <v>141</v>
      </c>
      <c r="J33" s="370">
        <v>66</v>
      </c>
      <c r="K33" s="370">
        <v>26</v>
      </c>
      <c r="L33" s="370">
        <v>140</v>
      </c>
      <c r="M33">
        <v>3</v>
      </c>
    </row>
    <row r="34" spans="3:13" ht="34" x14ac:dyDescent="0.45">
      <c r="C34" s="370" t="s">
        <v>135</v>
      </c>
      <c r="D34" s="370">
        <v>69</v>
      </c>
      <c r="E34" s="370">
        <v>24</v>
      </c>
      <c r="F34" s="370">
        <v>142</v>
      </c>
      <c r="G34" t="b">
        <f t="shared" si="0"/>
        <v>0</v>
      </c>
      <c r="I34" s="370" t="s">
        <v>141</v>
      </c>
      <c r="J34" s="370">
        <v>70</v>
      </c>
      <c r="K34" s="370">
        <v>18</v>
      </c>
      <c r="L34" s="370">
        <v>137</v>
      </c>
      <c r="M34">
        <v>2</v>
      </c>
    </row>
    <row r="35" spans="3:13" ht="34" x14ac:dyDescent="0.45">
      <c r="C35" s="370" t="s">
        <v>135</v>
      </c>
      <c r="D35" s="370">
        <v>69</v>
      </c>
      <c r="E35" s="370">
        <v>22</v>
      </c>
      <c r="F35" s="370">
        <v>140</v>
      </c>
      <c r="G35">
        <v>2</v>
      </c>
      <c r="I35" s="370" t="s">
        <v>141</v>
      </c>
      <c r="J35" s="370">
        <v>66</v>
      </c>
      <c r="K35" s="370">
        <v>22</v>
      </c>
      <c r="L35" s="370">
        <v>137</v>
      </c>
      <c r="M35">
        <v>3</v>
      </c>
    </row>
    <row r="36" spans="3:13" ht="34" x14ac:dyDescent="0.45">
      <c r="C36" s="370" t="s">
        <v>135</v>
      </c>
      <c r="D36" s="370">
        <v>67</v>
      </c>
      <c r="E36" s="370">
        <v>24</v>
      </c>
      <c r="F36" s="370">
        <v>140</v>
      </c>
      <c r="G36">
        <v>2</v>
      </c>
      <c r="I36" s="370" t="s">
        <v>141</v>
      </c>
      <c r="J36" s="370">
        <v>62</v>
      </c>
      <c r="K36" s="370">
        <v>26</v>
      </c>
      <c r="L36" s="370">
        <v>137</v>
      </c>
      <c r="M36">
        <v>2</v>
      </c>
    </row>
    <row r="37" spans="3:13" ht="34" x14ac:dyDescent="0.45">
      <c r="C37" s="370" t="s">
        <v>135</v>
      </c>
      <c r="D37" s="370">
        <v>66</v>
      </c>
      <c r="E37" s="370">
        <v>24</v>
      </c>
      <c r="F37" s="370">
        <v>139</v>
      </c>
      <c r="G37">
        <v>3</v>
      </c>
      <c r="I37" s="370" t="s">
        <v>141</v>
      </c>
      <c r="J37" s="370">
        <v>68</v>
      </c>
      <c r="K37" s="370">
        <v>18</v>
      </c>
      <c r="L37" s="370">
        <v>134</v>
      </c>
      <c r="M37" t="b">
        <f t="shared" si="1"/>
        <v>0</v>
      </c>
    </row>
    <row r="38" spans="3:13" ht="34" x14ac:dyDescent="0.45">
      <c r="C38" s="370" t="s">
        <v>135</v>
      </c>
      <c r="D38" s="370">
        <v>67</v>
      </c>
      <c r="E38" s="370">
        <v>22</v>
      </c>
      <c r="F38" s="370">
        <v>138</v>
      </c>
      <c r="G38">
        <v>2</v>
      </c>
      <c r="I38" s="370" t="s">
        <v>141</v>
      </c>
      <c r="J38" s="370">
        <v>66</v>
      </c>
      <c r="K38" s="370">
        <v>18</v>
      </c>
      <c r="L38" s="370">
        <v>134</v>
      </c>
      <c r="M38">
        <v>4</v>
      </c>
    </row>
    <row r="39" spans="3:13" ht="34" x14ac:dyDescent="0.45">
      <c r="C39" s="370" t="s">
        <v>135</v>
      </c>
      <c r="D39" s="370">
        <v>65</v>
      </c>
      <c r="E39" s="370">
        <v>24</v>
      </c>
      <c r="F39" s="370">
        <v>138</v>
      </c>
      <c r="G39">
        <v>2</v>
      </c>
      <c r="I39" s="370" t="s">
        <v>141</v>
      </c>
      <c r="J39" s="370">
        <v>66</v>
      </c>
      <c r="K39" s="370">
        <v>18</v>
      </c>
      <c r="L39" s="370">
        <v>133</v>
      </c>
      <c r="M39" t="b">
        <f t="shared" si="1"/>
        <v>0</v>
      </c>
    </row>
    <row r="40" spans="3:13" ht="34" x14ac:dyDescent="0.45">
      <c r="C40" s="370" t="s">
        <v>135</v>
      </c>
      <c r="D40" s="370">
        <v>67</v>
      </c>
      <c r="E40" s="370">
        <v>20</v>
      </c>
      <c r="F40" s="370">
        <v>137</v>
      </c>
      <c r="G40" t="b">
        <f t="shared" si="0"/>
        <v>0</v>
      </c>
      <c r="I40" s="370" t="s">
        <v>141</v>
      </c>
      <c r="J40" s="370">
        <v>64</v>
      </c>
      <c r="K40" s="370">
        <v>22</v>
      </c>
      <c r="L40" s="370">
        <v>133</v>
      </c>
      <c r="M40" t="b">
        <f t="shared" si="1"/>
        <v>0</v>
      </c>
    </row>
    <row r="41" spans="3:13" ht="34" x14ac:dyDescent="0.45">
      <c r="C41" s="370" t="s">
        <v>135</v>
      </c>
      <c r="D41" s="370">
        <v>67</v>
      </c>
      <c r="E41" s="370">
        <v>22</v>
      </c>
      <c r="F41" s="370">
        <v>137</v>
      </c>
      <c r="G41" t="b">
        <f t="shared" si="0"/>
        <v>0</v>
      </c>
      <c r="I41" s="370" t="s">
        <v>141</v>
      </c>
      <c r="J41" s="370">
        <v>58</v>
      </c>
      <c r="K41" s="370">
        <v>26</v>
      </c>
      <c r="L41" s="370">
        <v>133</v>
      </c>
      <c r="M41" t="b">
        <f t="shared" si="1"/>
        <v>0</v>
      </c>
    </row>
    <row r="42" spans="3:13" ht="34" x14ac:dyDescent="0.45">
      <c r="C42" s="370" t="s">
        <v>135</v>
      </c>
      <c r="D42" s="370">
        <v>65</v>
      </c>
      <c r="E42" s="370">
        <v>22</v>
      </c>
      <c r="F42" s="370">
        <v>137</v>
      </c>
      <c r="G42" t="b">
        <f t="shared" si="0"/>
        <v>0</v>
      </c>
      <c r="I42" s="370" t="s">
        <v>141</v>
      </c>
      <c r="J42" s="370">
        <v>66</v>
      </c>
      <c r="K42" s="370">
        <v>15</v>
      </c>
      <c r="L42" s="370">
        <v>131</v>
      </c>
      <c r="M42" t="b">
        <f t="shared" si="1"/>
        <v>0</v>
      </c>
    </row>
    <row r="43" spans="3:13" ht="34" x14ac:dyDescent="0.45">
      <c r="C43" s="370" t="s">
        <v>135</v>
      </c>
      <c r="D43" s="370">
        <v>64</v>
      </c>
      <c r="E43" s="370">
        <v>24</v>
      </c>
      <c r="F43" s="370">
        <v>137</v>
      </c>
      <c r="G43" t="b">
        <f t="shared" si="0"/>
        <v>0</v>
      </c>
      <c r="I43" s="370" t="s">
        <v>141</v>
      </c>
      <c r="J43" s="370">
        <v>62</v>
      </c>
      <c r="K43" s="370">
        <v>18</v>
      </c>
      <c r="L43" s="370">
        <v>130</v>
      </c>
      <c r="M43">
        <v>2</v>
      </c>
    </row>
    <row r="44" spans="3:13" ht="34" x14ac:dyDescent="0.45">
      <c r="C44" s="370" t="s">
        <v>135</v>
      </c>
      <c r="D44" s="370">
        <v>66</v>
      </c>
      <c r="E44" s="370">
        <v>20</v>
      </c>
      <c r="F44" s="370">
        <v>136</v>
      </c>
      <c r="G44" t="b">
        <f t="shared" si="0"/>
        <v>0</v>
      </c>
      <c r="I44" s="370" t="s">
        <v>141</v>
      </c>
      <c r="J44" s="370">
        <v>56</v>
      </c>
      <c r="K44" s="370">
        <v>18</v>
      </c>
      <c r="L44" s="370">
        <v>130</v>
      </c>
      <c r="M44" t="b">
        <f t="shared" si="1"/>
        <v>0</v>
      </c>
    </row>
    <row r="45" spans="3:13" ht="34" x14ac:dyDescent="0.45">
      <c r="C45" s="370" t="s">
        <v>135</v>
      </c>
      <c r="D45" s="370">
        <v>65</v>
      </c>
      <c r="E45" s="370">
        <v>22</v>
      </c>
      <c r="F45" s="370">
        <v>136</v>
      </c>
      <c r="G45">
        <v>3</v>
      </c>
      <c r="I45" s="370" t="s">
        <v>141</v>
      </c>
      <c r="J45" s="370">
        <v>62</v>
      </c>
      <c r="K45" s="370">
        <v>14</v>
      </c>
      <c r="L45" s="370">
        <v>127</v>
      </c>
      <c r="M45">
        <v>2</v>
      </c>
    </row>
    <row r="46" spans="3:13" ht="34" x14ac:dyDescent="0.45">
      <c r="C46" s="370" t="s">
        <v>135</v>
      </c>
      <c r="D46" s="370">
        <v>66</v>
      </c>
      <c r="E46" s="370">
        <v>19</v>
      </c>
      <c r="F46" s="370">
        <v>135</v>
      </c>
      <c r="G46" t="b">
        <f t="shared" si="0"/>
        <v>0</v>
      </c>
      <c r="I46" s="370" t="s">
        <v>141</v>
      </c>
      <c r="J46" s="370">
        <v>58</v>
      </c>
      <c r="K46" s="370">
        <v>18</v>
      </c>
      <c r="L46" s="370">
        <v>127</v>
      </c>
      <c r="M46" t="b">
        <f t="shared" ref="M46:M75" si="2">AND(J46=J47,K46=K47,L46=L47)</f>
        <v>0</v>
      </c>
    </row>
    <row r="47" spans="3:13" ht="34" x14ac:dyDescent="0.45">
      <c r="C47" s="370" t="s">
        <v>135</v>
      </c>
      <c r="D47" s="370">
        <v>65</v>
      </c>
      <c r="E47" s="370">
        <v>20</v>
      </c>
      <c r="F47" s="370">
        <v>135</v>
      </c>
      <c r="G47" t="b">
        <f t="shared" si="0"/>
        <v>0</v>
      </c>
      <c r="I47" s="370" t="s">
        <v>141</v>
      </c>
      <c r="J47" s="370">
        <v>52</v>
      </c>
      <c r="K47" s="370">
        <v>14</v>
      </c>
      <c r="L47" s="370">
        <v>127</v>
      </c>
      <c r="M47" t="b">
        <f t="shared" si="2"/>
        <v>0</v>
      </c>
    </row>
    <row r="48" spans="3:13" ht="34" x14ac:dyDescent="0.45">
      <c r="C48" s="370" t="s">
        <v>135</v>
      </c>
      <c r="D48" s="370">
        <v>64</v>
      </c>
      <c r="E48" s="370">
        <v>22</v>
      </c>
      <c r="F48" s="370">
        <v>135</v>
      </c>
      <c r="G48" t="b">
        <f t="shared" si="0"/>
        <v>0</v>
      </c>
      <c r="I48" s="370" t="s">
        <v>141</v>
      </c>
      <c r="J48" s="370">
        <v>58</v>
      </c>
      <c r="K48" s="370">
        <v>18</v>
      </c>
      <c r="L48" s="370">
        <v>125</v>
      </c>
      <c r="M48" t="b">
        <f t="shared" si="2"/>
        <v>0</v>
      </c>
    </row>
    <row r="49" spans="3:13" ht="34" x14ac:dyDescent="0.45">
      <c r="C49" s="370" t="s">
        <v>135</v>
      </c>
      <c r="D49" s="370">
        <v>62</v>
      </c>
      <c r="E49" s="370">
        <v>22</v>
      </c>
      <c r="F49" s="370">
        <v>135</v>
      </c>
      <c r="G49" t="b">
        <f t="shared" si="0"/>
        <v>0</v>
      </c>
      <c r="I49" s="370" t="s">
        <v>141</v>
      </c>
      <c r="J49" s="370">
        <v>55</v>
      </c>
      <c r="K49" s="370">
        <v>18</v>
      </c>
      <c r="L49" s="370">
        <v>125</v>
      </c>
      <c r="M49">
        <v>2</v>
      </c>
    </row>
    <row r="50" spans="3:13" ht="34" x14ac:dyDescent="0.45">
      <c r="C50" s="370" t="s">
        <v>135</v>
      </c>
      <c r="D50" s="370">
        <v>62</v>
      </c>
      <c r="E50" s="370">
        <v>24</v>
      </c>
      <c r="F50" s="370">
        <v>135</v>
      </c>
      <c r="G50" t="b">
        <f t="shared" si="0"/>
        <v>0</v>
      </c>
      <c r="I50" s="370" t="s">
        <v>141</v>
      </c>
      <c r="J50" s="370">
        <v>58</v>
      </c>
      <c r="K50" s="370">
        <v>14</v>
      </c>
      <c r="L50" s="370">
        <v>124</v>
      </c>
      <c r="M50" t="b">
        <f t="shared" si="2"/>
        <v>0</v>
      </c>
    </row>
    <row r="51" spans="3:13" ht="34" x14ac:dyDescent="0.45">
      <c r="C51" s="370" t="s">
        <v>135</v>
      </c>
      <c r="D51" s="370">
        <v>69</v>
      </c>
      <c r="E51" s="370">
        <v>15</v>
      </c>
      <c r="F51" s="370">
        <v>134</v>
      </c>
      <c r="G51" t="b">
        <f t="shared" si="0"/>
        <v>0</v>
      </c>
      <c r="I51" s="370" t="s">
        <v>141</v>
      </c>
      <c r="J51" s="370">
        <v>59</v>
      </c>
      <c r="K51" s="370">
        <v>11</v>
      </c>
      <c r="L51" s="370">
        <v>122</v>
      </c>
      <c r="M51" t="b">
        <f t="shared" si="2"/>
        <v>0</v>
      </c>
    </row>
    <row r="52" spans="3:13" ht="34" x14ac:dyDescent="0.45">
      <c r="C52" s="370" t="s">
        <v>135</v>
      </c>
      <c r="D52" s="370">
        <v>64</v>
      </c>
      <c r="E52" s="370">
        <v>21</v>
      </c>
      <c r="F52" s="370">
        <v>134</v>
      </c>
      <c r="G52" t="b">
        <f t="shared" si="0"/>
        <v>0</v>
      </c>
      <c r="I52" s="370" t="s">
        <v>141</v>
      </c>
      <c r="J52" s="370">
        <v>55</v>
      </c>
      <c r="K52" s="370">
        <v>15</v>
      </c>
      <c r="L52" s="370">
        <v>122</v>
      </c>
      <c r="M52" t="b">
        <f t="shared" si="2"/>
        <v>0</v>
      </c>
    </row>
    <row r="53" spans="3:13" ht="34" x14ac:dyDescent="0.45">
      <c r="C53" s="370" t="s">
        <v>135</v>
      </c>
      <c r="D53" s="370">
        <v>63</v>
      </c>
      <c r="E53" s="370">
        <v>22</v>
      </c>
      <c r="F53" s="370">
        <v>134</v>
      </c>
      <c r="G53" t="b">
        <f t="shared" si="0"/>
        <v>0</v>
      </c>
      <c r="I53" s="370" t="s">
        <v>141</v>
      </c>
      <c r="J53" s="370">
        <v>54</v>
      </c>
      <c r="K53" s="370">
        <v>15</v>
      </c>
      <c r="L53" s="370">
        <v>122</v>
      </c>
      <c r="M53" t="b">
        <f t="shared" si="2"/>
        <v>0</v>
      </c>
    </row>
    <row r="54" spans="3:13" ht="34" x14ac:dyDescent="0.45">
      <c r="C54" s="370" t="s">
        <v>135</v>
      </c>
      <c r="D54" s="370">
        <v>62</v>
      </c>
      <c r="E54" s="370">
        <v>22</v>
      </c>
      <c r="F54" s="370">
        <v>134</v>
      </c>
      <c r="G54" t="b">
        <f t="shared" si="0"/>
        <v>0</v>
      </c>
      <c r="I54" s="370" t="s">
        <v>141</v>
      </c>
      <c r="J54" s="370">
        <v>58</v>
      </c>
      <c r="K54" s="370">
        <v>14</v>
      </c>
      <c r="L54" s="370">
        <v>121</v>
      </c>
      <c r="M54" t="b">
        <f t="shared" si="2"/>
        <v>0</v>
      </c>
    </row>
    <row r="55" spans="3:13" ht="34" x14ac:dyDescent="0.45">
      <c r="C55" s="370" t="s">
        <v>135</v>
      </c>
      <c r="D55" s="370">
        <v>61</v>
      </c>
      <c r="E55" s="370">
        <v>24</v>
      </c>
      <c r="F55" s="370">
        <v>134</v>
      </c>
      <c r="G55" t="b">
        <f t="shared" si="0"/>
        <v>0</v>
      </c>
      <c r="I55" s="370" t="s">
        <v>141</v>
      </c>
      <c r="J55" s="370">
        <v>54</v>
      </c>
      <c r="K55" s="370">
        <v>18</v>
      </c>
      <c r="L55" s="370">
        <v>121</v>
      </c>
      <c r="M55" t="b">
        <f t="shared" si="2"/>
        <v>0</v>
      </c>
    </row>
    <row r="56" spans="3:13" ht="34" x14ac:dyDescent="0.45">
      <c r="C56" s="370" t="s">
        <v>135</v>
      </c>
      <c r="D56" s="370">
        <v>63</v>
      </c>
      <c r="E56" s="370">
        <v>20</v>
      </c>
      <c r="F56" s="370">
        <v>133</v>
      </c>
      <c r="G56" t="b">
        <f t="shared" si="0"/>
        <v>0</v>
      </c>
      <c r="I56" s="370" t="s">
        <v>141</v>
      </c>
      <c r="J56" s="370">
        <v>50</v>
      </c>
      <c r="K56" s="370">
        <v>8</v>
      </c>
      <c r="L56" s="370">
        <v>113</v>
      </c>
      <c r="M56" t="b">
        <f t="shared" si="2"/>
        <v>0</v>
      </c>
    </row>
    <row r="57" spans="3:13" ht="34" x14ac:dyDescent="0.45">
      <c r="C57" s="370" t="s">
        <v>135</v>
      </c>
      <c r="D57" s="370">
        <v>60</v>
      </c>
      <c r="E57" s="370">
        <v>24</v>
      </c>
      <c r="F57" s="370">
        <v>133</v>
      </c>
      <c r="G57" t="b">
        <f t="shared" ref="G57:G86" si="3">AND(D57=D58,E57=E58,F57=F58)</f>
        <v>0</v>
      </c>
      <c r="I57" s="370" t="s">
        <v>141</v>
      </c>
      <c r="J57" s="370">
        <v>74</v>
      </c>
      <c r="K57" s="370">
        <v>26</v>
      </c>
      <c r="L57" s="370">
        <v>147</v>
      </c>
      <c r="M57" t="b">
        <f t="shared" si="2"/>
        <v>0</v>
      </c>
    </row>
    <row r="58" spans="3:13" ht="34" x14ac:dyDescent="0.45">
      <c r="C58" s="370" t="s">
        <v>135</v>
      </c>
      <c r="D58" s="370">
        <v>63</v>
      </c>
      <c r="E58" s="370">
        <v>20</v>
      </c>
      <c r="F58" s="370">
        <v>132</v>
      </c>
      <c r="G58" t="b">
        <f t="shared" si="3"/>
        <v>0</v>
      </c>
      <c r="I58" s="370" t="s">
        <v>141</v>
      </c>
      <c r="J58" s="370">
        <v>70</v>
      </c>
      <c r="K58" s="370">
        <v>26</v>
      </c>
      <c r="L58" s="370">
        <v>144</v>
      </c>
      <c r="M58" t="b">
        <f t="shared" si="2"/>
        <v>0</v>
      </c>
    </row>
    <row r="59" spans="3:13" ht="34" x14ac:dyDescent="0.45">
      <c r="C59" s="370" t="s">
        <v>135</v>
      </c>
      <c r="D59" s="370">
        <v>62</v>
      </c>
      <c r="E59" s="370">
        <v>21</v>
      </c>
      <c r="F59" s="370">
        <v>132</v>
      </c>
      <c r="G59" t="b">
        <f t="shared" si="3"/>
        <v>0</v>
      </c>
      <c r="I59" s="370" t="s">
        <v>141</v>
      </c>
      <c r="J59" s="370">
        <v>74</v>
      </c>
      <c r="K59" s="370">
        <v>22</v>
      </c>
      <c r="L59" s="370">
        <v>143</v>
      </c>
      <c r="M59" t="b">
        <f t="shared" si="2"/>
        <v>0</v>
      </c>
    </row>
    <row r="60" spans="3:13" ht="34" x14ac:dyDescent="0.45">
      <c r="C60" s="370" t="s">
        <v>135</v>
      </c>
      <c r="D60" s="370">
        <v>63</v>
      </c>
      <c r="E60" s="370">
        <v>18</v>
      </c>
      <c r="F60" s="370">
        <v>131</v>
      </c>
      <c r="G60" t="b">
        <f t="shared" si="3"/>
        <v>0</v>
      </c>
      <c r="I60" s="370" t="s">
        <v>143</v>
      </c>
      <c r="J60" s="370">
        <v>74</v>
      </c>
      <c r="K60" s="370">
        <v>18</v>
      </c>
      <c r="L60" s="370">
        <v>140</v>
      </c>
      <c r="M60" t="b">
        <f t="shared" si="2"/>
        <v>0</v>
      </c>
    </row>
    <row r="61" spans="3:13" ht="34" x14ac:dyDescent="0.45">
      <c r="C61" s="370" t="s">
        <v>135</v>
      </c>
      <c r="D61" s="370">
        <v>62</v>
      </c>
      <c r="E61" s="370">
        <v>20</v>
      </c>
      <c r="F61" s="370">
        <v>131</v>
      </c>
      <c r="G61">
        <v>3</v>
      </c>
      <c r="I61" s="370" t="s">
        <v>143</v>
      </c>
      <c r="J61" s="370">
        <v>70</v>
      </c>
      <c r="K61" s="370">
        <v>18</v>
      </c>
      <c r="L61" s="370">
        <v>137</v>
      </c>
      <c r="M61" t="b">
        <f t="shared" si="2"/>
        <v>0</v>
      </c>
    </row>
    <row r="62" spans="3:13" ht="34" x14ac:dyDescent="0.45">
      <c r="C62" s="370" t="s">
        <v>135</v>
      </c>
      <c r="D62" s="370">
        <v>60</v>
      </c>
      <c r="E62" s="370">
        <v>22</v>
      </c>
      <c r="F62" s="370">
        <v>131</v>
      </c>
      <c r="G62" t="b">
        <f t="shared" si="3"/>
        <v>0</v>
      </c>
      <c r="I62" s="370" t="s">
        <v>143</v>
      </c>
      <c r="J62" s="370">
        <v>66</v>
      </c>
      <c r="K62" s="370">
        <v>22</v>
      </c>
      <c r="L62" s="370">
        <v>137</v>
      </c>
      <c r="M62">
        <v>2</v>
      </c>
    </row>
    <row r="63" spans="3:13" ht="34" x14ac:dyDescent="0.45">
      <c r="C63" s="370" t="s">
        <v>135</v>
      </c>
      <c r="D63" s="370">
        <v>58</v>
      </c>
      <c r="E63" s="370">
        <v>24</v>
      </c>
      <c r="F63" s="370">
        <v>131</v>
      </c>
      <c r="G63" t="b">
        <f t="shared" si="3"/>
        <v>0</v>
      </c>
      <c r="I63" s="370" t="s">
        <v>143</v>
      </c>
      <c r="J63" s="370">
        <v>68</v>
      </c>
      <c r="K63" s="370">
        <v>16</v>
      </c>
      <c r="L63" s="370">
        <v>133</v>
      </c>
      <c r="M63" t="b">
        <f t="shared" si="2"/>
        <v>0</v>
      </c>
    </row>
    <row r="64" spans="3:13" ht="34" x14ac:dyDescent="0.45">
      <c r="C64" s="370" t="s">
        <v>135</v>
      </c>
      <c r="D64" s="370">
        <v>59</v>
      </c>
      <c r="E64" s="370">
        <v>20</v>
      </c>
      <c r="F64" s="370">
        <v>130</v>
      </c>
      <c r="G64" t="b">
        <f t="shared" si="3"/>
        <v>0</v>
      </c>
      <c r="I64" s="370" t="s">
        <v>143</v>
      </c>
      <c r="J64" s="370">
        <v>63</v>
      </c>
      <c r="K64" s="370">
        <v>22</v>
      </c>
      <c r="L64" s="370">
        <v>132</v>
      </c>
      <c r="M64" t="b">
        <f t="shared" si="2"/>
        <v>0</v>
      </c>
    </row>
    <row r="65" spans="3:13" ht="34" x14ac:dyDescent="0.45">
      <c r="C65" s="370" t="s">
        <v>135</v>
      </c>
      <c r="D65" s="370">
        <v>59</v>
      </c>
      <c r="E65" s="370">
        <v>22</v>
      </c>
      <c r="F65" s="370">
        <v>130</v>
      </c>
      <c r="G65">
        <v>2</v>
      </c>
      <c r="I65" s="370" t="s">
        <v>143</v>
      </c>
      <c r="J65" s="370">
        <v>62</v>
      </c>
      <c r="K65" s="370">
        <v>23</v>
      </c>
      <c r="L65" s="370">
        <v>132</v>
      </c>
      <c r="M65" t="b">
        <f t="shared" si="2"/>
        <v>0</v>
      </c>
    </row>
    <row r="66" spans="3:13" ht="34" x14ac:dyDescent="0.45">
      <c r="C66" s="370" t="s">
        <v>135</v>
      </c>
      <c r="D66" s="370">
        <v>58</v>
      </c>
      <c r="E66" s="370">
        <v>22</v>
      </c>
      <c r="F66" s="370">
        <v>130</v>
      </c>
      <c r="G66" t="b">
        <f t="shared" si="3"/>
        <v>0</v>
      </c>
      <c r="I66" s="370" t="s">
        <v>143</v>
      </c>
      <c r="J66" s="370">
        <v>63</v>
      </c>
      <c r="K66" s="370">
        <v>18</v>
      </c>
      <c r="L66" s="370">
        <v>131</v>
      </c>
      <c r="M66" t="b">
        <f t="shared" si="2"/>
        <v>0</v>
      </c>
    </row>
    <row r="67" spans="3:13" ht="34" x14ac:dyDescent="0.45">
      <c r="C67" s="370" t="s">
        <v>135</v>
      </c>
      <c r="D67" s="370">
        <v>60</v>
      </c>
      <c r="E67" s="370">
        <v>19</v>
      </c>
      <c r="F67" s="370">
        <v>128</v>
      </c>
      <c r="G67" t="b">
        <f t="shared" si="3"/>
        <v>0</v>
      </c>
      <c r="I67" s="370" t="s">
        <v>143</v>
      </c>
      <c r="J67" s="370">
        <v>66</v>
      </c>
      <c r="K67" s="370">
        <v>14</v>
      </c>
      <c r="L67" s="370">
        <v>130</v>
      </c>
      <c r="M67" t="b">
        <f t="shared" si="2"/>
        <v>0</v>
      </c>
    </row>
    <row r="68" spans="3:13" ht="34" x14ac:dyDescent="0.45">
      <c r="C68" s="370" t="s">
        <v>135</v>
      </c>
      <c r="D68" s="370">
        <v>58</v>
      </c>
      <c r="E68" s="370">
        <v>21</v>
      </c>
      <c r="F68" s="370">
        <v>128</v>
      </c>
      <c r="G68" t="b">
        <f t="shared" si="3"/>
        <v>0</v>
      </c>
      <c r="I68" s="370" t="s">
        <v>143</v>
      </c>
      <c r="J68" s="370">
        <v>62</v>
      </c>
      <c r="K68" s="370">
        <v>15</v>
      </c>
      <c r="L68" s="370">
        <v>128</v>
      </c>
      <c r="M68" t="b">
        <f t="shared" si="2"/>
        <v>0</v>
      </c>
    </row>
    <row r="69" spans="3:13" ht="34" x14ac:dyDescent="0.45">
      <c r="C69" s="370" t="s">
        <v>135</v>
      </c>
      <c r="D69" s="370">
        <v>57</v>
      </c>
      <c r="E69" s="370">
        <v>20</v>
      </c>
      <c r="F69" s="370">
        <v>126</v>
      </c>
      <c r="G69" t="b">
        <f t="shared" si="3"/>
        <v>0</v>
      </c>
      <c r="I69" s="370" t="s">
        <v>143</v>
      </c>
      <c r="J69" s="370">
        <v>66</v>
      </c>
      <c r="K69" s="370">
        <v>9</v>
      </c>
      <c r="L69" s="370">
        <v>126</v>
      </c>
      <c r="M69" t="b">
        <f t="shared" si="2"/>
        <v>0</v>
      </c>
    </row>
    <row r="70" spans="3:13" ht="34" x14ac:dyDescent="0.45">
      <c r="C70" s="370" t="s">
        <v>135</v>
      </c>
      <c r="D70" s="370">
        <v>54</v>
      </c>
      <c r="E70" s="370">
        <v>22</v>
      </c>
      <c r="F70" s="370">
        <v>125</v>
      </c>
      <c r="G70" t="b">
        <f t="shared" si="3"/>
        <v>0</v>
      </c>
      <c r="I70" s="370" t="s">
        <v>143</v>
      </c>
      <c r="J70" s="370">
        <v>58</v>
      </c>
      <c r="K70" s="370">
        <v>18</v>
      </c>
      <c r="L70" s="370">
        <v>123</v>
      </c>
      <c r="M70" t="b">
        <f t="shared" si="2"/>
        <v>0</v>
      </c>
    </row>
    <row r="71" spans="3:13" ht="34" x14ac:dyDescent="0.45">
      <c r="C71" s="370" t="s">
        <v>135</v>
      </c>
      <c r="D71" s="370">
        <v>55</v>
      </c>
      <c r="E71" s="370">
        <v>20</v>
      </c>
      <c r="F71" s="370">
        <v>124</v>
      </c>
      <c r="G71" t="b">
        <f t="shared" si="3"/>
        <v>0</v>
      </c>
      <c r="I71" s="370" t="s">
        <v>143</v>
      </c>
      <c r="J71" s="370">
        <v>55</v>
      </c>
      <c r="K71" s="370">
        <v>14</v>
      </c>
      <c r="L71" s="370">
        <v>121</v>
      </c>
      <c r="M71" t="b">
        <f t="shared" si="2"/>
        <v>0</v>
      </c>
    </row>
    <row r="72" spans="3:13" ht="34" x14ac:dyDescent="0.45">
      <c r="C72" s="370" t="s">
        <v>135</v>
      </c>
      <c r="D72" s="370">
        <v>52</v>
      </c>
      <c r="E72" s="370">
        <v>24</v>
      </c>
      <c r="F72" s="370">
        <v>124</v>
      </c>
      <c r="G72" t="b">
        <f t="shared" si="3"/>
        <v>0</v>
      </c>
      <c r="I72" s="370" t="s">
        <v>143</v>
      </c>
      <c r="J72" s="370">
        <v>51</v>
      </c>
      <c r="K72" s="370">
        <v>18</v>
      </c>
      <c r="L72" s="370">
        <v>121</v>
      </c>
      <c r="M72" t="b">
        <f t="shared" si="2"/>
        <v>0</v>
      </c>
    </row>
    <row r="73" spans="3:13" ht="34" x14ac:dyDescent="0.45">
      <c r="C73" s="370" t="s">
        <v>135</v>
      </c>
      <c r="D73" s="370">
        <v>56</v>
      </c>
      <c r="E73" s="370">
        <v>17</v>
      </c>
      <c r="F73" s="370">
        <v>123</v>
      </c>
      <c r="G73" t="b">
        <f t="shared" si="3"/>
        <v>0</v>
      </c>
      <c r="I73" s="370" t="s">
        <v>143</v>
      </c>
      <c r="J73" s="370">
        <v>58</v>
      </c>
      <c r="K73" s="370">
        <v>8</v>
      </c>
      <c r="L73" s="370">
        <v>119</v>
      </c>
      <c r="M73" t="b">
        <f t="shared" si="2"/>
        <v>0</v>
      </c>
    </row>
    <row r="74" spans="3:13" ht="34" x14ac:dyDescent="0.45">
      <c r="C74" s="370" t="s">
        <v>135</v>
      </c>
      <c r="D74" s="370">
        <v>52</v>
      </c>
      <c r="E74" s="370">
        <v>21</v>
      </c>
      <c r="F74" s="370">
        <v>122</v>
      </c>
      <c r="G74" t="b">
        <f t="shared" si="3"/>
        <v>0</v>
      </c>
      <c r="I74" s="370" t="s">
        <v>143</v>
      </c>
      <c r="J74" s="370">
        <v>54</v>
      </c>
      <c r="K74" s="370">
        <v>11</v>
      </c>
      <c r="L74" s="370">
        <v>118</v>
      </c>
      <c r="M74" t="b">
        <f t="shared" si="2"/>
        <v>0</v>
      </c>
    </row>
    <row r="75" spans="3:13" ht="34" x14ac:dyDescent="0.45">
      <c r="C75" s="370" t="s">
        <v>135</v>
      </c>
      <c r="D75" s="370">
        <v>54</v>
      </c>
      <c r="E75" s="370">
        <v>17</v>
      </c>
      <c r="F75" s="370">
        <v>121</v>
      </c>
      <c r="G75" t="b">
        <f t="shared" si="3"/>
        <v>0</v>
      </c>
      <c r="I75" s="370" t="s">
        <v>143</v>
      </c>
      <c r="J75" s="370">
        <v>28</v>
      </c>
      <c r="K75" s="370">
        <v>5</v>
      </c>
      <c r="L75" s="370">
        <v>91</v>
      </c>
      <c r="M75" t="b">
        <f t="shared" si="2"/>
        <v>0</v>
      </c>
    </row>
    <row r="76" spans="3:13" ht="34" x14ac:dyDescent="0.45">
      <c r="C76" s="370" t="s">
        <v>135</v>
      </c>
      <c r="D76" s="370">
        <v>52</v>
      </c>
      <c r="E76" s="370">
        <v>20</v>
      </c>
      <c r="F76" s="370">
        <v>121</v>
      </c>
      <c r="G76" t="b">
        <f t="shared" si="3"/>
        <v>0</v>
      </c>
      <c r="I76" s="370" t="s">
        <v>143</v>
      </c>
    </row>
    <row r="77" spans="3:13" ht="34" x14ac:dyDescent="0.45">
      <c r="C77" s="370" t="s">
        <v>135</v>
      </c>
      <c r="D77" s="370">
        <v>50</v>
      </c>
      <c r="E77" s="370">
        <v>22</v>
      </c>
      <c r="F77" s="370">
        <v>121</v>
      </c>
      <c r="G77" t="b">
        <f t="shared" si="3"/>
        <v>0</v>
      </c>
      <c r="I77" s="370" t="s">
        <v>143</v>
      </c>
    </row>
    <row r="78" spans="3:13" ht="34" x14ac:dyDescent="0.45">
      <c r="C78" s="370" t="s">
        <v>135</v>
      </c>
      <c r="D78" s="370">
        <v>52</v>
      </c>
      <c r="E78" s="370">
        <v>19</v>
      </c>
      <c r="F78" s="370">
        <v>120</v>
      </c>
      <c r="G78" t="b">
        <f t="shared" si="3"/>
        <v>0</v>
      </c>
      <c r="I78" s="370" t="s">
        <v>143</v>
      </c>
    </row>
    <row r="79" spans="3:13" ht="34" x14ac:dyDescent="0.45">
      <c r="C79" s="370" t="s">
        <v>135</v>
      </c>
      <c r="D79" s="370">
        <v>50</v>
      </c>
      <c r="E79" s="370">
        <v>21</v>
      </c>
      <c r="F79" s="370">
        <v>120</v>
      </c>
      <c r="G79" t="b">
        <f t="shared" si="3"/>
        <v>0</v>
      </c>
      <c r="I79" s="370" t="s">
        <v>143</v>
      </c>
    </row>
    <row r="80" spans="3:13" ht="34" x14ac:dyDescent="0.45">
      <c r="C80" s="370" t="s">
        <v>135</v>
      </c>
      <c r="D80" s="370">
        <v>48</v>
      </c>
      <c r="E80" s="370">
        <v>22</v>
      </c>
      <c r="F80" s="370">
        <v>119</v>
      </c>
      <c r="G80">
        <v>2</v>
      </c>
    </row>
    <row r="81" spans="3:7" ht="34" x14ac:dyDescent="0.45">
      <c r="C81" s="370" t="s">
        <v>135</v>
      </c>
      <c r="D81" s="370">
        <v>50</v>
      </c>
      <c r="E81" s="370">
        <v>18</v>
      </c>
      <c r="F81" s="370">
        <v>118</v>
      </c>
      <c r="G81" t="b">
        <f t="shared" si="3"/>
        <v>0</v>
      </c>
    </row>
    <row r="82" spans="3:7" ht="34" x14ac:dyDescent="0.45">
      <c r="C82" s="370" t="s">
        <v>135</v>
      </c>
      <c r="D82" s="370">
        <v>53</v>
      </c>
      <c r="E82" s="370">
        <v>16</v>
      </c>
      <c r="F82" s="370">
        <v>115</v>
      </c>
      <c r="G82" t="b">
        <f t="shared" si="3"/>
        <v>0</v>
      </c>
    </row>
    <row r="83" spans="3:7" ht="34" x14ac:dyDescent="0.45">
      <c r="C83" s="370" t="s">
        <v>135</v>
      </c>
      <c r="D83" s="370">
        <v>50</v>
      </c>
      <c r="E83" s="370">
        <v>15</v>
      </c>
      <c r="F83" s="370">
        <v>115</v>
      </c>
      <c r="G83" t="b">
        <f t="shared" si="3"/>
        <v>0</v>
      </c>
    </row>
    <row r="84" spans="3:7" ht="34" x14ac:dyDescent="0.45">
      <c r="C84" s="370" t="s">
        <v>135</v>
      </c>
      <c r="D84" s="370">
        <v>43</v>
      </c>
      <c r="E84" s="370">
        <v>24</v>
      </c>
      <c r="F84" s="370">
        <v>115</v>
      </c>
      <c r="G84" t="b">
        <f t="shared" si="3"/>
        <v>0</v>
      </c>
    </row>
    <row r="85" spans="3:7" ht="34" x14ac:dyDescent="0.45">
      <c r="C85" s="370" t="s">
        <v>135</v>
      </c>
      <c r="D85" s="370">
        <v>48</v>
      </c>
      <c r="E85" s="370">
        <v>18</v>
      </c>
      <c r="F85" s="370">
        <v>114</v>
      </c>
      <c r="G85" t="b">
        <f t="shared" si="3"/>
        <v>0</v>
      </c>
    </row>
    <row r="86" spans="3:7" ht="34" x14ac:dyDescent="0.45">
      <c r="C86" s="370" t="s">
        <v>135</v>
      </c>
      <c r="D86" s="370">
        <v>39</v>
      </c>
      <c r="E86" s="370">
        <v>18</v>
      </c>
      <c r="F86" s="370">
        <v>106</v>
      </c>
      <c r="G86" t="b">
        <f t="shared" si="3"/>
        <v>0</v>
      </c>
    </row>
  </sheetData>
  <sortState xmlns:xlrd2="http://schemas.microsoft.com/office/spreadsheetml/2017/richdata2" ref="I3:L79">
    <sortCondition descending="1" ref="I3:I79"/>
    <sortCondition descending="1" ref="L3:L79"/>
    <sortCondition descending="1" ref="J3:J7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인원 입력 기능</vt:lpstr>
      <vt:lpstr>점수 계산기</vt:lpstr>
      <vt:lpstr>국어 백분위 표</vt:lpstr>
      <vt:lpstr>화법과 작문 차트</vt:lpstr>
      <vt:lpstr>언어와 매체 차트</vt:lpstr>
      <vt:lpstr>화법과 작문 등급컷</vt:lpstr>
      <vt:lpstr>언어와 매체 등급컷</vt:lpstr>
      <vt:lpstr>국어 진위판정</vt:lpstr>
      <vt:lpstr>Sheet1</vt:lpstr>
      <vt:lpstr>수학 진위판정</vt:lpstr>
      <vt:lpstr>수학 백분위 표</vt:lpstr>
      <vt:lpstr>확률과 통계 차트</vt:lpstr>
      <vt:lpstr>미적분 차트</vt:lpstr>
      <vt:lpstr>기하 차트</vt:lpstr>
      <vt:lpstr>확률과 통계 등급컷</vt:lpstr>
      <vt:lpstr>미적분 등급컷</vt:lpstr>
      <vt:lpstr>기하 등급컷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윤승혁</dc:creator>
  <cp:lastModifiedBy>윤승혁</cp:lastModifiedBy>
  <cp:lastPrinted>2021-12-10T07:42:56Z</cp:lastPrinted>
  <dcterms:created xsi:type="dcterms:W3CDTF">2018-04-21T04:34:05Z</dcterms:created>
  <dcterms:modified xsi:type="dcterms:W3CDTF">2024-04-02T16:42:09Z</dcterms:modified>
</cp:coreProperties>
</file>