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혁\OneDrive - 홍익대학교\바탕 화면\모의고사&amp;수능 관련\2024\고3\국수\"/>
    </mc:Choice>
  </mc:AlternateContent>
  <xr:revisionPtr revIDLastSave="0" documentId="13_ncr:1_{B52A4A51-800C-412F-A7BE-F6CBC9066A75}" xr6:coauthVersionLast="47" xr6:coauthVersionMax="47" xr10:uidLastSave="{00000000-0000-0000-0000-000000000000}"/>
  <bookViews>
    <workbookView xWindow="-110" yWindow="-110" windowWidth="19420" windowHeight="11620" tabRatio="930" firstSheet="13" activeTab="19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수학 진위판정" sheetId="105" r:id="rId9"/>
    <sheet name="국어 표준점수별 원점수 범위" sheetId="124" r:id="rId10"/>
    <sheet name="Sheet1" sheetId="126" r:id="rId11"/>
    <sheet name="Sheet2" sheetId="127" r:id="rId12"/>
    <sheet name="수학 백분위 표" sheetId="87" r:id="rId13"/>
    <sheet name="확률과 통계 차트" sheetId="76" r:id="rId14"/>
    <sheet name="미적분 차트" sheetId="77" r:id="rId15"/>
    <sheet name="기하 차트" sheetId="78" r:id="rId16"/>
    <sheet name="확률과 통계 등급컷" sheetId="110" r:id="rId17"/>
    <sheet name="미적분 등급컷" sheetId="116" r:id="rId18"/>
    <sheet name="기하 등급컷" sheetId="117" r:id="rId19"/>
    <sheet name="수학 표준점수별 원점수 범위" sheetId="125" r:id="rId20"/>
  </sheets>
  <definedNames>
    <definedName name="_xlnm._FilterDatabase" localSheetId="1" hidden="1">'점수 계산기'!$B$11:$B$16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0" l="1"/>
  <c r="L8" i="120"/>
  <c r="L9" i="120"/>
  <c r="L10" i="120"/>
  <c r="L11" i="120"/>
  <c r="L12" i="120"/>
  <c r="L13" i="120"/>
  <c r="L75" i="120"/>
  <c r="L76" i="120"/>
  <c r="L77" i="120"/>
  <c r="L78" i="120"/>
  <c r="L79" i="120"/>
  <c r="L80" i="120"/>
  <c r="L81" i="120"/>
  <c r="L82" i="120"/>
  <c r="L83" i="120"/>
  <c r="L84" i="120"/>
  <c r="L85" i="120"/>
  <c r="L86" i="120"/>
  <c r="L87" i="120"/>
  <c r="L88" i="120"/>
  <c r="L89" i="120"/>
  <c r="L90" i="120"/>
  <c r="L91" i="120"/>
  <c r="L92" i="120"/>
  <c r="L163" i="120"/>
  <c r="L164" i="120"/>
  <c r="L165" i="120"/>
  <c r="L166" i="120"/>
  <c r="L167" i="120"/>
  <c r="L168" i="120"/>
  <c r="L169" i="120"/>
  <c r="L170" i="120"/>
  <c r="L171" i="120"/>
  <c r="L172" i="120"/>
  <c r="L173" i="120"/>
  <c r="L174" i="120"/>
  <c r="L175" i="120"/>
  <c r="L176" i="120"/>
  <c r="L177" i="120"/>
  <c r="L178" i="120"/>
  <c r="L179" i="120"/>
  <c r="L180" i="120"/>
  <c r="L181" i="120"/>
  <c r="L182" i="120"/>
  <c r="L183" i="120"/>
  <c r="L6" i="120"/>
  <c r="F7" i="126" l="1"/>
  <c r="G7" i="126" s="1"/>
  <c r="F5" i="126"/>
  <c r="G5" i="126" s="1"/>
  <c r="F9" i="105"/>
  <c r="F10" i="105"/>
  <c r="F11" i="105"/>
  <c r="F12" i="105"/>
  <c r="F21" i="105"/>
  <c r="G21" i="105" s="1"/>
  <c r="H21" i="105" s="1"/>
  <c r="F22" i="105"/>
  <c r="F24" i="105"/>
  <c r="F8" i="105"/>
  <c r="F28" i="105"/>
  <c r="F15" i="105"/>
  <c r="F17" i="105"/>
  <c r="F23" i="105"/>
  <c r="G23" i="105" s="1"/>
  <c r="H23" i="105" s="1"/>
  <c r="F26" i="105"/>
  <c r="F13" i="105"/>
  <c r="F19" i="105"/>
  <c r="F29" i="105"/>
  <c r="F25" i="105"/>
  <c r="F6" i="105"/>
  <c r="F27" i="105"/>
  <c r="G27" i="105" s="1"/>
  <c r="F14" i="105"/>
  <c r="G14" i="105" s="1"/>
  <c r="F7" i="105"/>
  <c r="F16" i="105"/>
  <c r="F18" i="105"/>
  <c r="F20" i="105"/>
  <c r="F30" i="105"/>
  <c r="F31" i="105"/>
  <c r="F32" i="105"/>
  <c r="F33" i="105"/>
  <c r="F34" i="105"/>
  <c r="F35" i="105"/>
  <c r="F36" i="105"/>
  <c r="F37" i="105"/>
  <c r="F38" i="105"/>
  <c r="F39" i="105"/>
  <c r="F40" i="105"/>
  <c r="F41" i="105"/>
  <c r="F42" i="105"/>
  <c r="F43" i="105"/>
  <c r="G43" i="105" s="1"/>
  <c r="F44" i="105"/>
  <c r="F45" i="105"/>
  <c r="F46" i="105"/>
  <c r="F47" i="105"/>
  <c r="F48" i="105"/>
  <c r="F49" i="105"/>
  <c r="F50" i="105"/>
  <c r="F51" i="105"/>
  <c r="F52" i="105"/>
  <c r="F53" i="105"/>
  <c r="F54" i="105"/>
  <c r="F55" i="105"/>
  <c r="F62" i="105"/>
  <c r="F58" i="105"/>
  <c r="F60" i="105"/>
  <c r="F61" i="105"/>
  <c r="F63" i="105"/>
  <c r="F66" i="105"/>
  <c r="F67" i="105"/>
  <c r="F69" i="105"/>
  <c r="F70" i="105"/>
  <c r="F71" i="105"/>
  <c r="G71" i="105" s="1"/>
  <c r="F72" i="105"/>
  <c r="F73" i="105"/>
  <c r="G73" i="105" s="1"/>
  <c r="H73" i="105" s="1"/>
  <c r="F75" i="105"/>
  <c r="F76" i="105"/>
  <c r="F78" i="105"/>
  <c r="F79" i="105"/>
  <c r="F81" i="105"/>
  <c r="F109" i="105"/>
  <c r="F84" i="105"/>
  <c r="F85" i="105"/>
  <c r="G85" i="105" s="1"/>
  <c r="F87" i="105"/>
  <c r="F90" i="105"/>
  <c r="F92" i="105"/>
  <c r="G92" i="105" s="1"/>
  <c r="H92" i="105" s="1"/>
  <c r="F96" i="105"/>
  <c r="F97" i="105"/>
  <c r="F98" i="105"/>
  <c r="F100" i="105"/>
  <c r="F103" i="105"/>
  <c r="F104" i="105"/>
  <c r="F105" i="105"/>
  <c r="G105" i="105" s="1"/>
  <c r="H105" i="105" s="1"/>
  <c r="F107" i="105"/>
  <c r="F59" i="105"/>
  <c r="F64" i="105"/>
  <c r="F65" i="105"/>
  <c r="F68" i="105"/>
  <c r="F74" i="105"/>
  <c r="G74" i="105" s="1"/>
  <c r="F77" i="105"/>
  <c r="F80" i="105"/>
  <c r="F89" i="105"/>
  <c r="F91" i="105"/>
  <c r="F95" i="105"/>
  <c r="F99" i="105"/>
  <c r="F101" i="105"/>
  <c r="F102" i="105"/>
  <c r="G102" i="105" s="1"/>
  <c r="F82" i="105"/>
  <c r="F86" i="105"/>
  <c r="F56" i="105"/>
  <c r="G56" i="105" s="1"/>
  <c r="F88" i="105"/>
  <c r="F111" i="105"/>
  <c r="F112" i="105"/>
  <c r="F57" i="105"/>
  <c r="F108" i="105"/>
  <c r="F94" i="105"/>
  <c r="F93" i="105"/>
  <c r="F106" i="105"/>
  <c r="F83" i="105"/>
  <c r="F110" i="105"/>
  <c r="F113" i="105"/>
  <c r="F114" i="105"/>
  <c r="G114" i="105" s="1"/>
  <c r="H114" i="105" s="1"/>
  <c r="F115" i="105"/>
  <c r="F116" i="105"/>
  <c r="F117" i="105"/>
  <c r="G117" i="105" s="1"/>
  <c r="F118" i="105"/>
  <c r="F119" i="105"/>
  <c r="F120" i="105"/>
  <c r="F123" i="105"/>
  <c r="F124" i="105"/>
  <c r="G124" i="105" s="1"/>
  <c r="H124" i="105" s="1"/>
  <c r="F125" i="105"/>
  <c r="F135" i="105"/>
  <c r="F127" i="105"/>
  <c r="F136" i="105"/>
  <c r="F130" i="105"/>
  <c r="F133" i="105"/>
  <c r="F121" i="105"/>
  <c r="F122" i="105"/>
  <c r="G122" i="105" s="1"/>
  <c r="H122" i="105" s="1"/>
  <c r="F128" i="105"/>
  <c r="G128" i="105" s="1"/>
  <c r="H128" i="105" s="1"/>
  <c r="F129" i="105"/>
  <c r="F126" i="105"/>
  <c r="F131" i="105"/>
  <c r="F132" i="105"/>
  <c r="F134" i="105"/>
  <c r="F137" i="105"/>
  <c r="F138" i="105"/>
  <c r="F139" i="105"/>
  <c r="F140" i="105"/>
  <c r="F141" i="105"/>
  <c r="F142" i="105"/>
  <c r="F143" i="105"/>
  <c r="B92" i="125"/>
  <c r="C92" i="125" s="1"/>
  <c r="B93" i="125"/>
  <c r="C93" i="125" s="1"/>
  <c r="B94" i="125"/>
  <c r="C94" i="125" s="1"/>
  <c r="B95" i="125"/>
  <c r="C95" i="125" s="1"/>
  <c r="B96" i="125"/>
  <c r="C96" i="125"/>
  <c r="B97" i="125"/>
  <c r="C97" i="125" s="1"/>
  <c r="B98" i="124"/>
  <c r="C98" i="124" s="1"/>
  <c r="B99" i="124"/>
  <c r="C99" i="124"/>
  <c r="B100" i="124"/>
  <c r="C100" i="124"/>
  <c r="B101" i="124"/>
  <c r="C101" i="124" s="1"/>
  <c r="B102" i="124"/>
  <c r="C102" i="124"/>
  <c r="B103" i="124"/>
  <c r="C103" i="124" s="1"/>
  <c r="B104" i="124"/>
  <c r="C104" i="124"/>
  <c r="B105" i="124"/>
  <c r="C105" i="124"/>
  <c r="B106" i="124"/>
  <c r="C106" i="124" s="1"/>
  <c r="B107" i="124"/>
  <c r="C107" i="124" s="1"/>
  <c r="B108" i="124"/>
  <c r="C108" i="124"/>
  <c r="K113" i="105"/>
  <c r="L113" i="105" s="1"/>
  <c r="K114" i="105"/>
  <c r="L114" i="105" s="1"/>
  <c r="K115" i="105"/>
  <c r="L115" i="105" s="1"/>
  <c r="K116" i="105"/>
  <c r="L116" i="105" s="1"/>
  <c r="K117" i="105"/>
  <c r="L117" i="105" s="1"/>
  <c r="K118" i="105"/>
  <c r="L118" i="105" s="1"/>
  <c r="K119" i="105"/>
  <c r="L119" i="105" s="1"/>
  <c r="K120" i="105"/>
  <c r="L120" i="105" s="1"/>
  <c r="K121" i="105"/>
  <c r="L121" i="105" s="1"/>
  <c r="K122" i="105"/>
  <c r="L122" i="105" s="1"/>
  <c r="K123" i="105"/>
  <c r="L123" i="105" s="1"/>
  <c r="K124" i="105"/>
  <c r="L124" i="105" s="1"/>
  <c r="K125" i="105"/>
  <c r="L125" i="105" s="1"/>
  <c r="K126" i="105"/>
  <c r="L126" i="105" s="1"/>
  <c r="K127" i="105"/>
  <c r="L127" i="105" s="1"/>
  <c r="K128" i="105"/>
  <c r="L128" i="105" s="1"/>
  <c r="K129" i="105"/>
  <c r="L129" i="105" s="1"/>
  <c r="K130" i="105"/>
  <c r="L130" i="105" s="1"/>
  <c r="K131" i="105"/>
  <c r="L131" i="105" s="1"/>
  <c r="K132" i="105"/>
  <c r="L132" i="105" s="1"/>
  <c r="K133" i="105"/>
  <c r="L133" i="105" s="1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K43" i="105"/>
  <c r="L43" i="105" s="1"/>
  <c r="K44" i="105"/>
  <c r="L44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K50" i="105"/>
  <c r="L50" i="105" s="1"/>
  <c r="K51" i="105"/>
  <c r="L51" i="105" s="1"/>
  <c r="K52" i="105"/>
  <c r="L52" i="105" s="1"/>
  <c r="K53" i="105"/>
  <c r="L53" i="105" s="1"/>
  <c r="K54" i="105"/>
  <c r="L54" i="105" s="1"/>
  <c r="K55" i="105"/>
  <c r="L55" i="105" s="1"/>
  <c r="K56" i="105"/>
  <c r="L56" i="105" s="1"/>
  <c r="K57" i="105"/>
  <c r="L57" i="105" s="1"/>
  <c r="K58" i="105"/>
  <c r="L58" i="105" s="1"/>
  <c r="K59" i="105"/>
  <c r="L59" i="105" s="1"/>
  <c r="K60" i="105"/>
  <c r="L60" i="105" s="1"/>
  <c r="K61" i="105"/>
  <c r="L61" i="105" s="1"/>
  <c r="K62" i="105"/>
  <c r="L62" i="105" s="1"/>
  <c r="K63" i="105"/>
  <c r="L63" i="105" s="1"/>
  <c r="K64" i="105"/>
  <c r="L64" i="105" s="1"/>
  <c r="K65" i="105"/>
  <c r="L65" i="105" s="1"/>
  <c r="K66" i="105"/>
  <c r="L66" i="105" s="1"/>
  <c r="K67" i="105"/>
  <c r="L67" i="105" s="1"/>
  <c r="K68" i="105"/>
  <c r="L68" i="105" s="1"/>
  <c r="K69" i="105"/>
  <c r="L69" i="105" s="1"/>
  <c r="K70" i="105"/>
  <c r="L70" i="105" s="1"/>
  <c r="K71" i="105"/>
  <c r="L71" i="105" s="1"/>
  <c r="K72" i="105"/>
  <c r="L72" i="105" s="1"/>
  <c r="K73" i="105"/>
  <c r="L73" i="105" s="1"/>
  <c r="K74" i="105"/>
  <c r="L74" i="105" s="1"/>
  <c r="K75" i="105"/>
  <c r="L75" i="105" s="1"/>
  <c r="K76" i="105"/>
  <c r="L76" i="105" s="1"/>
  <c r="K77" i="105"/>
  <c r="L77" i="105" s="1"/>
  <c r="K78" i="105"/>
  <c r="L78" i="105" s="1"/>
  <c r="K79" i="105"/>
  <c r="L79" i="105" s="1"/>
  <c r="K80" i="105"/>
  <c r="L80" i="105" s="1"/>
  <c r="K81" i="105"/>
  <c r="L81" i="105" s="1"/>
  <c r="K82" i="105"/>
  <c r="L82" i="105" s="1"/>
  <c r="K83" i="105"/>
  <c r="L83" i="105" s="1"/>
  <c r="K84" i="105"/>
  <c r="L84" i="105" s="1"/>
  <c r="K85" i="105"/>
  <c r="L85" i="105" s="1"/>
  <c r="K86" i="105"/>
  <c r="L86" i="105" s="1"/>
  <c r="K87" i="105"/>
  <c r="L87" i="105" s="1"/>
  <c r="K88" i="105"/>
  <c r="L88" i="105" s="1"/>
  <c r="K89" i="105"/>
  <c r="L89" i="105" s="1"/>
  <c r="K90" i="105"/>
  <c r="L90" i="105" s="1"/>
  <c r="K91" i="105"/>
  <c r="L91" i="105" s="1"/>
  <c r="K92" i="105"/>
  <c r="L92" i="105" s="1"/>
  <c r="K93" i="105"/>
  <c r="L93" i="105" s="1"/>
  <c r="K94" i="105"/>
  <c r="L94" i="105" s="1"/>
  <c r="K95" i="105"/>
  <c r="L95" i="105" s="1"/>
  <c r="K96" i="105"/>
  <c r="L96" i="105" s="1"/>
  <c r="K97" i="105"/>
  <c r="L97" i="105" s="1"/>
  <c r="K98" i="105"/>
  <c r="L98" i="105" s="1"/>
  <c r="K99" i="105"/>
  <c r="L99" i="105" s="1"/>
  <c r="K100" i="105"/>
  <c r="L100" i="105" s="1"/>
  <c r="K101" i="105"/>
  <c r="L101" i="105" s="1"/>
  <c r="K102" i="105"/>
  <c r="L102" i="105" s="1"/>
  <c r="K103" i="105"/>
  <c r="L103" i="105" s="1"/>
  <c r="K104" i="105"/>
  <c r="L104" i="105" s="1"/>
  <c r="K105" i="105"/>
  <c r="L105" i="105" s="1"/>
  <c r="K106" i="105"/>
  <c r="L106" i="105" s="1"/>
  <c r="K107" i="105"/>
  <c r="L107" i="105" s="1"/>
  <c r="K108" i="105"/>
  <c r="L108" i="105" s="1"/>
  <c r="K109" i="105"/>
  <c r="L109" i="105" s="1"/>
  <c r="K110" i="105"/>
  <c r="L110" i="105" s="1"/>
  <c r="K111" i="105"/>
  <c r="L111" i="105" s="1"/>
  <c r="K112" i="105"/>
  <c r="L112" i="105" s="1"/>
  <c r="K8" i="105"/>
  <c r="L8" i="105" s="1"/>
  <c r="K9" i="105"/>
  <c r="L9" i="105" s="1"/>
  <c r="K10" i="105"/>
  <c r="L10" i="105" s="1"/>
  <c r="K11" i="105"/>
  <c r="L11" i="105" s="1"/>
  <c r="K12" i="105"/>
  <c r="L12" i="105" s="1"/>
  <c r="K13" i="105"/>
  <c r="L13" i="105" s="1"/>
  <c r="K14" i="105"/>
  <c r="L14" i="105" s="1"/>
  <c r="K15" i="105"/>
  <c r="L15" i="105" s="1"/>
  <c r="K16" i="105"/>
  <c r="L16" i="105" s="1"/>
  <c r="K17" i="105"/>
  <c r="L17" i="105" s="1"/>
  <c r="K18" i="105"/>
  <c r="L18" i="105" s="1"/>
  <c r="K19" i="105"/>
  <c r="L19" i="105" s="1"/>
  <c r="K20" i="105"/>
  <c r="L20" i="105" s="1"/>
  <c r="K21" i="105"/>
  <c r="L21" i="105" s="1"/>
  <c r="K22" i="105"/>
  <c r="L22" i="105" s="1"/>
  <c r="K23" i="105"/>
  <c r="L23" i="105" s="1"/>
  <c r="K24" i="105"/>
  <c r="L24" i="105" s="1"/>
  <c r="K25" i="105"/>
  <c r="L25" i="105" s="1"/>
  <c r="K26" i="105"/>
  <c r="L26" i="105" s="1"/>
  <c r="K6" i="105"/>
  <c r="L6" i="105" s="1"/>
  <c r="K76" i="120"/>
  <c r="K77" i="120"/>
  <c r="K78" i="120"/>
  <c r="K79" i="120"/>
  <c r="K80" i="120"/>
  <c r="K81" i="120"/>
  <c r="K82" i="120"/>
  <c r="K83" i="120"/>
  <c r="K84" i="120"/>
  <c r="K85" i="120"/>
  <c r="K86" i="120"/>
  <c r="K87" i="120"/>
  <c r="K88" i="120"/>
  <c r="K89" i="120"/>
  <c r="K90" i="120"/>
  <c r="K91" i="120"/>
  <c r="K92" i="120"/>
  <c r="K93" i="120"/>
  <c r="L93" i="120" s="1"/>
  <c r="K94" i="120"/>
  <c r="L94" i="120" s="1"/>
  <c r="K95" i="120"/>
  <c r="L95" i="120" s="1"/>
  <c r="K96" i="120"/>
  <c r="L96" i="120" s="1"/>
  <c r="K97" i="120"/>
  <c r="L97" i="120" s="1"/>
  <c r="K98" i="120"/>
  <c r="L98" i="120" s="1"/>
  <c r="K99" i="120"/>
  <c r="L99" i="120" s="1"/>
  <c r="K100" i="120"/>
  <c r="L100" i="120" s="1"/>
  <c r="K101" i="120"/>
  <c r="L101" i="120" s="1"/>
  <c r="K102" i="120"/>
  <c r="L102" i="120" s="1"/>
  <c r="K103" i="120"/>
  <c r="L103" i="120" s="1"/>
  <c r="K104" i="120"/>
  <c r="L104" i="120" s="1"/>
  <c r="K105" i="120"/>
  <c r="L105" i="120" s="1"/>
  <c r="K106" i="120"/>
  <c r="L106" i="120" s="1"/>
  <c r="K107" i="120"/>
  <c r="L107" i="120" s="1"/>
  <c r="K108" i="120"/>
  <c r="L108" i="120" s="1"/>
  <c r="K109" i="120"/>
  <c r="L109" i="120" s="1"/>
  <c r="K110" i="120"/>
  <c r="L110" i="120" s="1"/>
  <c r="K111" i="120"/>
  <c r="L111" i="120" s="1"/>
  <c r="K112" i="120"/>
  <c r="L112" i="120" s="1"/>
  <c r="K113" i="120"/>
  <c r="L113" i="120" s="1"/>
  <c r="K114" i="120"/>
  <c r="L114" i="120" s="1"/>
  <c r="K115" i="120"/>
  <c r="L115" i="120" s="1"/>
  <c r="K116" i="120"/>
  <c r="L116" i="120" s="1"/>
  <c r="K117" i="120"/>
  <c r="L117" i="120" s="1"/>
  <c r="K118" i="120"/>
  <c r="L118" i="120" s="1"/>
  <c r="K119" i="120"/>
  <c r="L119" i="120" s="1"/>
  <c r="K120" i="120"/>
  <c r="L120" i="120" s="1"/>
  <c r="K121" i="120"/>
  <c r="L121" i="120" s="1"/>
  <c r="K122" i="120"/>
  <c r="L122" i="120" s="1"/>
  <c r="K123" i="120"/>
  <c r="L123" i="120" s="1"/>
  <c r="K124" i="120"/>
  <c r="L124" i="120" s="1"/>
  <c r="K125" i="120"/>
  <c r="L125" i="120" s="1"/>
  <c r="K126" i="120"/>
  <c r="L126" i="120" s="1"/>
  <c r="K127" i="120"/>
  <c r="L127" i="120" s="1"/>
  <c r="K128" i="120"/>
  <c r="L128" i="120" s="1"/>
  <c r="K129" i="120"/>
  <c r="L129" i="120" s="1"/>
  <c r="K130" i="120"/>
  <c r="L130" i="120" s="1"/>
  <c r="K131" i="120"/>
  <c r="L131" i="120" s="1"/>
  <c r="K132" i="120"/>
  <c r="L132" i="120" s="1"/>
  <c r="K133" i="120"/>
  <c r="L133" i="120" s="1"/>
  <c r="K134" i="120"/>
  <c r="L134" i="120" s="1"/>
  <c r="K135" i="120"/>
  <c r="L135" i="120" s="1"/>
  <c r="K136" i="120"/>
  <c r="L136" i="120" s="1"/>
  <c r="K137" i="120"/>
  <c r="L137" i="120" s="1"/>
  <c r="K138" i="120"/>
  <c r="L138" i="120" s="1"/>
  <c r="K139" i="120"/>
  <c r="L139" i="120" s="1"/>
  <c r="K140" i="120"/>
  <c r="L140" i="120" s="1"/>
  <c r="K141" i="120"/>
  <c r="L141" i="120" s="1"/>
  <c r="K142" i="120"/>
  <c r="L142" i="120" s="1"/>
  <c r="K143" i="120"/>
  <c r="L143" i="120" s="1"/>
  <c r="K144" i="120"/>
  <c r="L144" i="120" s="1"/>
  <c r="K145" i="120"/>
  <c r="L145" i="120" s="1"/>
  <c r="K146" i="120"/>
  <c r="L146" i="120" s="1"/>
  <c r="K147" i="120"/>
  <c r="L147" i="120" s="1"/>
  <c r="K148" i="120"/>
  <c r="L148" i="120" s="1"/>
  <c r="K149" i="120"/>
  <c r="L149" i="120" s="1"/>
  <c r="K150" i="120"/>
  <c r="L150" i="120" s="1"/>
  <c r="K151" i="120"/>
  <c r="L151" i="120" s="1"/>
  <c r="K152" i="120"/>
  <c r="L152" i="120" s="1"/>
  <c r="K153" i="120"/>
  <c r="L153" i="120" s="1"/>
  <c r="K154" i="120"/>
  <c r="L154" i="120" s="1"/>
  <c r="K155" i="120"/>
  <c r="L155" i="120" s="1"/>
  <c r="K156" i="120"/>
  <c r="L156" i="120" s="1"/>
  <c r="K157" i="120"/>
  <c r="L157" i="120" s="1"/>
  <c r="K158" i="120"/>
  <c r="L158" i="120" s="1"/>
  <c r="K159" i="120"/>
  <c r="L159" i="120" s="1"/>
  <c r="K160" i="120"/>
  <c r="L160" i="120" s="1"/>
  <c r="K161" i="120"/>
  <c r="L161" i="120" s="1"/>
  <c r="K162" i="120"/>
  <c r="L162" i="120" s="1"/>
  <c r="K163" i="120"/>
  <c r="K164" i="120"/>
  <c r="K165" i="120"/>
  <c r="K166" i="120"/>
  <c r="K167" i="120"/>
  <c r="K168" i="120"/>
  <c r="K169" i="120"/>
  <c r="K170" i="120"/>
  <c r="K171" i="120"/>
  <c r="K172" i="120"/>
  <c r="K173" i="120"/>
  <c r="K174" i="120"/>
  <c r="K175" i="120"/>
  <c r="K176" i="120"/>
  <c r="K177" i="120"/>
  <c r="K178" i="120"/>
  <c r="K179" i="120"/>
  <c r="K180" i="120"/>
  <c r="K181" i="120"/>
  <c r="K182" i="120"/>
  <c r="K183" i="120"/>
  <c r="K12" i="120"/>
  <c r="K13" i="120"/>
  <c r="K14" i="120"/>
  <c r="L14" i="120" s="1"/>
  <c r="K15" i="120"/>
  <c r="L15" i="120" s="1"/>
  <c r="K16" i="120"/>
  <c r="L16" i="120" s="1"/>
  <c r="K17" i="120"/>
  <c r="L17" i="120" s="1"/>
  <c r="K18" i="120"/>
  <c r="L18" i="120" s="1"/>
  <c r="K19" i="120"/>
  <c r="L19" i="120" s="1"/>
  <c r="K20" i="120"/>
  <c r="L20" i="120" s="1"/>
  <c r="K21" i="120"/>
  <c r="L21" i="120" s="1"/>
  <c r="K22" i="120"/>
  <c r="L22" i="120" s="1"/>
  <c r="K23" i="120"/>
  <c r="L23" i="120" s="1"/>
  <c r="K24" i="120"/>
  <c r="L24" i="120" s="1"/>
  <c r="K25" i="120"/>
  <c r="L25" i="120" s="1"/>
  <c r="K26" i="120"/>
  <c r="L26" i="120" s="1"/>
  <c r="K27" i="120"/>
  <c r="L27" i="120" s="1"/>
  <c r="K28" i="120"/>
  <c r="L28" i="120" s="1"/>
  <c r="K29" i="120"/>
  <c r="L29" i="120" s="1"/>
  <c r="K30" i="120"/>
  <c r="L30" i="120" s="1"/>
  <c r="K31" i="120"/>
  <c r="L31" i="120" s="1"/>
  <c r="K32" i="120"/>
  <c r="L32" i="120" s="1"/>
  <c r="K33" i="120"/>
  <c r="L33" i="120" s="1"/>
  <c r="K34" i="120"/>
  <c r="L34" i="120" s="1"/>
  <c r="K35" i="120"/>
  <c r="L35" i="120" s="1"/>
  <c r="K36" i="120"/>
  <c r="L36" i="120" s="1"/>
  <c r="K37" i="120"/>
  <c r="L37" i="120" s="1"/>
  <c r="K38" i="120"/>
  <c r="L38" i="120" s="1"/>
  <c r="K39" i="120"/>
  <c r="L39" i="120" s="1"/>
  <c r="K40" i="120"/>
  <c r="L40" i="120" s="1"/>
  <c r="K41" i="120"/>
  <c r="L41" i="120" s="1"/>
  <c r="K42" i="120"/>
  <c r="L42" i="120" s="1"/>
  <c r="K43" i="120"/>
  <c r="L43" i="120" s="1"/>
  <c r="K44" i="120"/>
  <c r="L44" i="120" s="1"/>
  <c r="K45" i="120"/>
  <c r="L45" i="120" s="1"/>
  <c r="K46" i="120"/>
  <c r="L46" i="120" s="1"/>
  <c r="K47" i="120"/>
  <c r="L47" i="120" s="1"/>
  <c r="K48" i="120"/>
  <c r="L48" i="120" s="1"/>
  <c r="K49" i="120"/>
  <c r="L49" i="120" s="1"/>
  <c r="K50" i="120"/>
  <c r="L50" i="120" s="1"/>
  <c r="K51" i="120"/>
  <c r="L51" i="120" s="1"/>
  <c r="K52" i="120"/>
  <c r="L52" i="120" s="1"/>
  <c r="K53" i="120"/>
  <c r="L53" i="120" s="1"/>
  <c r="K54" i="120"/>
  <c r="L54" i="120" s="1"/>
  <c r="K55" i="120"/>
  <c r="L55" i="120" s="1"/>
  <c r="K56" i="120"/>
  <c r="L56" i="120" s="1"/>
  <c r="K57" i="120"/>
  <c r="L57" i="120" s="1"/>
  <c r="K58" i="120"/>
  <c r="L58" i="120" s="1"/>
  <c r="K59" i="120"/>
  <c r="L59" i="120" s="1"/>
  <c r="K60" i="120"/>
  <c r="L60" i="120" s="1"/>
  <c r="K61" i="120"/>
  <c r="L61" i="120" s="1"/>
  <c r="K62" i="120"/>
  <c r="L62" i="120" s="1"/>
  <c r="K7" i="120"/>
  <c r="K8" i="120"/>
  <c r="K9" i="120"/>
  <c r="K10" i="120"/>
  <c r="K11" i="120"/>
  <c r="B91" i="87"/>
  <c r="C91" i="87"/>
  <c r="E91" i="87"/>
  <c r="B92" i="87"/>
  <c r="C92" i="87" s="1"/>
  <c r="E92" i="87"/>
  <c r="B93" i="87"/>
  <c r="C93" i="87" s="1"/>
  <c r="E93" i="87"/>
  <c r="B94" i="87"/>
  <c r="C94" i="87"/>
  <c r="E94" i="87"/>
  <c r="B95" i="87"/>
  <c r="C95" i="87" s="1"/>
  <c r="E95" i="87"/>
  <c r="B96" i="87"/>
  <c r="C96" i="87" s="1"/>
  <c r="E96" i="87"/>
  <c r="B97" i="87"/>
  <c r="C97" i="87" s="1"/>
  <c r="E97" i="87"/>
  <c r="B98" i="87"/>
  <c r="C98" i="87" s="1"/>
  <c r="E98" i="87"/>
  <c r="B99" i="87"/>
  <c r="C99" i="87"/>
  <c r="E99" i="87"/>
  <c r="B100" i="87"/>
  <c r="C100" i="87" s="1"/>
  <c r="E100" i="87"/>
  <c r="B101" i="87"/>
  <c r="C101" i="87" s="1"/>
  <c r="E101" i="87"/>
  <c r="B102" i="87"/>
  <c r="C102" i="87"/>
  <c r="E102" i="87"/>
  <c r="B103" i="87"/>
  <c r="C103" i="87" s="1"/>
  <c r="E103" i="87"/>
  <c r="B104" i="87"/>
  <c r="C104" i="87" s="1"/>
  <c r="E104" i="87"/>
  <c r="B105" i="87"/>
  <c r="C105" i="87" s="1"/>
  <c r="E105" i="87"/>
  <c r="B94" i="86"/>
  <c r="C94" i="86" s="1"/>
  <c r="E94" i="86"/>
  <c r="B95" i="86"/>
  <c r="C95" i="86" s="1"/>
  <c r="E95" i="86"/>
  <c r="B96" i="86"/>
  <c r="C96" i="86"/>
  <c r="E96" i="86"/>
  <c r="B97" i="86"/>
  <c r="C97" i="86" s="1"/>
  <c r="E97" i="86"/>
  <c r="B98" i="86"/>
  <c r="C98" i="86" s="1"/>
  <c r="E98" i="86"/>
  <c r="B99" i="86"/>
  <c r="C99" i="86"/>
  <c r="E99" i="86"/>
  <c r="B100" i="86"/>
  <c r="C100" i="86"/>
  <c r="E100" i="86"/>
  <c r="B101" i="86"/>
  <c r="C101" i="86"/>
  <c r="E101" i="86"/>
  <c r="B102" i="86"/>
  <c r="C102" i="86"/>
  <c r="E102" i="86"/>
  <c r="B103" i="86"/>
  <c r="C103" i="86" s="1"/>
  <c r="E103" i="86"/>
  <c r="B104" i="86"/>
  <c r="C104" i="86"/>
  <c r="E104" i="86"/>
  <c r="B105" i="86"/>
  <c r="C105" i="86" s="1"/>
  <c r="E105" i="86"/>
  <c r="B106" i="86"/>
  <c r="C106" i="86"/>
  <c r="E106" i="86"/>
  <c r="B107" i="86"/>
  <c r="C107" i="86"/>
  <c r="E107" i="86"/>
  <c r="B108" i="86"/>
  <c r="C108" i="86"/>
  <c r="E108" i="86"/>
  <c r="B109" i="86"/>
  <c r="C109" i="86" s="1"/>
  <c r="E109" i="86"/>
  <c r="B110" i="86"/>
  <c r="C110" i="86" s="1"/>
  <c r="E110" i="86"/>
  <c r="B111" i="86"/>
  <c r="C111" i="86" s="1"/>
  <c r="E111" i="86"/>
  <c r="B112" i="86"/>
  <c r="C112" i="86"/>
  <c r="E112" i="86"/>
  <c r="B113" i="86"/>
  <c r="C113" i="86" s="1"/>
  <c r="E113" i="86"/>
  <c r="B114" i="86"/>
  <c r="C114" i="86"/>
  <c r="E114" i="86"/>
  <c r="B115" i="86"/>
  <c r="C115" i="86"/>
  <c r="E115" i="86"/>
  <c r="B116" i="86"/>
  <c r="C116" i="86"/>
  <c r="E116" i="86"/>
  <c r="B117" i="86"/>
  <c r="C117" i="86"/>
  <c r="E117" i="86"/>
  <c r="B118" i="86"/>
  <c r="C118" i="86"/>
  <c r="B119" i="86"/>
  <c r="C119" i="86"/>
  <c r="B120" i="86"/>
  <c r="C120" i="86"/>
  <c r="B121" i="86"/>
  <c r="C121" i="86"/>
  <c r="B122" i="86"/>
  <c r="C122" i="86"/>
  <c r="B123" i="86"/>
  <c r="C123" i="86" s="1"/>
  <c r="B124" i="86"/>
  <c r="C124" i="86"/>
  <c r="B125" i="86"/>
  <c r="C125" i="86"/>
  <c r="B126" i="86"/>
  <c r="C126" i="86"/>
  <c r="B127" i="86"/>
  <c r="C127" i="86"/>
  <c r="B128" i="86"/>
  <c r="C128" i="86"/>
  <c r="B129" i="86"/>
  <c r="C129" i="86"/>
  <c r="F143" i="120"/>
  <c r="F6" i="120"/>
  <c r="G6" i="120" s="1"/>
  <c r="F22" i="120"/>
  <c r="F114" i="120"/>
  <c r="G114" i="120" s="1"/>
  <c r="H114" i="120" s="1"/>
  <c r="F159" i="120"/>
  <c r="G159" i="120" s="1"/>
  <c r="F8" i="120"/>
  <c r="G8" i="120" s="1"/>
  <c r="F23" i="120"/>
  <c r="G23" i="120" s="1"/>
  <c r="C10" i="70"/>
  <c r="C6" i="70"/>
  <c r="K27" i="105"/>
  <c r="L27" i="105" s="1"/>
  <c r="F17" i="120"/>
  <c r="F89" i="120"/>
  <c r="G89" i="120" s="1"/>
  <c r="G88" i="105"/>
  <c r="H88" i="105" s="1"/>
  <c r="F37" i="120"/>
  <c r="F156" i="120"/>
  <c r="G156" i="120" s="1"/>
  <c r="F40" i="120"/>
  <c r="F118" i="120"/>
  <c r="G118" i="120" s="1"/>
  <c r="H118" i="120" s="1"/>
  <c r="F77" i="120"/>
  <c r="G77" i="120" s="1"/>
  <c r="F112" i="120"/>
  <c r="G112" i="120" s="1"/>
  <c r="H112" i="120" s="1"/>
  <c r="K28" i="105"/>
  <c r="L28" i="105" s="1"/>
  <c r="K29" i="105"/>
  <c r="L29" i="105" s="1"/>
  <c r="K30" i="105"/>
  <c r="L30" i="105" s="1"/>
  <c r="K32" i="105"/>
  <c r="L32" i="105" s="1"/>
  <c r="K33" i="105"/>
  <c r="L33" i="105" s="1"/>
  <c r="K34" i="105"/>
  <c r="L34" i="105" s="1"/>
  <c r="K36" i="105"/>
  <c r="L36" i="105" s="1"/>
  <c r="K37" i="105"/>
  <c r="L37" i="105" s="1"/>
  <c r="K38" i="105"/>
  <c r="L38" i="105" s="1"/>
  <c r="K39" i="105"/>
  <c r="L39" i="105" s="1"/>
  <c r="K42" i="105"/>
  <c r="L42" i="105" s="1"/>
  <c r="K7" i="105"/>
  <c r="L7" i="105" s="1"/>
  <c r="K41" i="105"/>
  <c r="L41" i="105" s="1"/>
  <c r="K35" i="105"/>
  <c r="L35" i="105" s="1"/>
  <c r="K31" i="105"/>
  <c r="L31" i="105" s="1"/>
  <c r="K40" i="105"/>
  <c r="L40" i="105" s="1"/>
  <c r="B86" i="125"/>
  <c r="C86" i="125" s="1"/>
  <c r="B87" i="125"/>
  <c r="C87" i="125" s="1"/>
  <c r="B88" i="125"/>
  <c r="C88" i="125" s="1"/>
  <c r="B89" i="125"/>
  <c r="C89" i="125" s="1"/>
  <c r="B90" i="125"/>
  <c r="C90" i="125" s="1"/>
  <c r="B91" i="125"/>
  <c r="C91" i="125" s="1"/>
  <c r="B98" i="125"/>
  <c r="C98" i="125" s="1"/>
  <c r="B99" i="125"/>
  <c r="C99" i="125" s="1"/>
  <c r="B100" i="125"/>
  <c r="C100" i="125" s="1"/>
  <c r="B101" i="125"/>
  <c r="C101" i="125" s="1"/>
  <c r="B102" i="125"/>
  <c r="C102" i="125"/>
  <c r="B103" i="125"/>
  <c r="C103" i="125" s="1"/>
  <c r="B104" i="125"/>
  <c r="C104" i="125" s="1"/>
  <c r="B105" i="125"/>
  <c r="C105" i="125" s="1"/>
  <c r="B106" i="125"/>
  <c r="C106" i="125"/>
  <c r="B86" i="87"/>
  <c r="C86" i="87" s="1"/>
  <c r="E86" i="87"/>
  <c r="B87" i="87"/>
  <c r="C87" i="87" s="1"/>
  <c r="E87" i="87"/>
  <c r="B88" i="87"/>
  <c r="C88" i="87" s="1"/>
  <c r="E88" i="87"/>
  <c r="B89" i="87"/>
  <c r="C89" i="87" s="1"/>
  <c r="E89" i="87"/>
  <c r="B90" i="87"/>
  <c r="C90" i="87" s="1"/>
  <c r="E90" i="87"/>
  <c r="G111" i="105" l="1"/>
  <c r="H111" i="105" s="1"/>
  <c r="G167" i="127"/>
  <c r="F16" i="126"/>
  <c r="G16" i="126" s="1"/>
  <c r="F15" i="126"/>
  <c r="G15" i="126" s="1"/>
  <c r="F6" i="126"/>
  <c r="G6" i="126" s="1"/>
  <c r="H8" i="120"/>
  <c r="G62" i="105"/>
  <c r="H62" i="105" s="1"/>
  <c r="G143" i="120"/>
  <c r="H143" i="120" s="1"/>
  <c r="G22" i="120"/>
  <c r="H22" i="120" s="1"/>
  <c r="G44" i="105"/>
  <c r="H44" i="105" s="1"/>
  <c r="H6" i="120"/>
  <c r="H27" i="105"/>
  <c r="H159" i="120"/>
  <c r="H43" i="105"/>
  <c r="H85" i="105"/>
  <c r="H23" i="120"/>
  <c r="G17" i="120"/>
  <c r="H17" i="120" s="1"/>
  <c r="H89" i="120"/>
  <c r="G40" i="120"/>
  <c r="H40" i="120" s="1"/>
  <c r="G37" i="120"/>
  <c r="H37" i="120" s="1"/>
  <c r="H156" i="120"/>
  <c r="H71" i="105"/>
  <c r="H117" i="105"/>
  <c r="H14" i="105"/>
  <c r="G12" i="105"/>
  <c r="H12" i="105" s="1"/>
  <c r="H102" i="105"/>
  <c r="H74" i="105"/>
  <c r="H56" i="105"/>
  <c r="H77" i="120"/>
  <c r="B85" i="125" l="1"/>
  <c r="B84" i="125"/>
  <c r="C84" i="125" s="1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C76" i="125" s="1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C68" i="125" s="1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C60" i="125" s="1"/>
  <c r="B59" i="125"/>
  <c r="C59" i="125" s="1"/>
  <c r="B58" i="125"/>
  <c r="C58" i="125" s="1"/>
  <c r="B57" i="125"/>
  <c r="B56" i="125"/>
  <c r="B55" i="125"/>
  <c r="B54" i="125"/>
  <c r="B53" i="125"/>
  <c r="C53" i="125" s="1"/>
  <c r="B52" i="125"/>
  <c r="C52" i="125" s="1"/>
  <c r="B51" i="125"/>
  <c r="C51" i="125" s="1"/>
  <c r="B50" i="125"/>
  <c r="B49" i="125"/>
  <c r="B48" i="125"/>
  <c r="B47" i="125"/>
  <c r="B46" i="125"/>
  <c r="C46" i="125" s="1"/>
  <c r="B45" i="125"/>
  <c r="C45" i="125" s="1"/>
  <c r="B44" i="125"/>
  <c r="C44" i="125" s="1"/>
  <c r="B43" i="125"/>
  <c r="B42" i="125"/>
  <c r="B41" i="125"/>
  <c r="B40" i="125"/>
  <c r="B39" i="125"/>
  <c r="C39" i="125" s="1"/>
  <c r="B38" i="125"/>
  <c r="C38" i="125" s="1"/>
  <c r="B37" i="125"/>
  <c r="C37" i="125" s="1"/>
  <c r="B36" i="125"/>
  <c r="C36" i="125" s="1"/>
  <c r="B35" i="125"/>
  <c r="B34" i="125"/>
  <c r="B33" i="125"/>
  <c r="B32" i="125"/>
  <c r="B31" i="125"/>
  <c r="C31" i="125" s="1"/>
  <c r="B30" i="125"/>
  <c r="C30" i="125" s="1"/>
  <c r="B29" i="125"/>
  <c r="C29" i="125" s="1"/>
  <c r="B28" i="125"/>
  <c r="C28" i="125" s="1"/>
  <c r="B27" i="125"/>
  <c r="B26" i="125"/>
  <c r="B25" i="125"/>
  <c r="B24" i="125"/>
  <c r="B23" i="125"/>
  <c r="C23" i="125" s="1"/>
  <c r="B22" i="125"/>
  <c r="C22" i="125" s="1"/>
  <c r="B21" i="125"/>
  <c r="C21" i="125" s="1"/>
  <c r="B20" i="125"/>
  <c r="C20" i="125" s="1"/>
  <c r="B19" i="125"/>
  <c r="B18" i="125"/>
  <c r="B17" i="125"/>
  <c r="B16" i="125"/>
  <c r="B15" i="125"/>
  <c r="C15" i="125" s="1"/>
  <c r="B14" i="125"/>
  <c r="C14" i="125" s="1"/>
  <c r="B13" i="125"/>
  <c r="C13" i="125" s="1"/>
  <c r="B12" i="125"/>
  <c r="C12" i="125" s="1"/>
  <c r="B11" i="125"/>
  <c r="B10" i="125"/>
  <c r="B9" i="125"/>
  <c r="B8" i="125"/>
  <c r="B7" i="125"/>
  <c r="C7" i="125" s="1"/>
  <c r="I109" i="124"/>
  <c r="K109" i="124" s="1"/>
  <c r="I110" i="124"/>
  <c r="K110" i="124" s="1"/>
  <c r="I111" i="124"/>
  <c r="K111" i="124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G51" i="105"/>
  <c r="G40" i="105"/>
  <c r="G31" i="105"/>
  <c r="G29" i="105"/>
  <c r="G41" i="105"/>
  <c r="G15" i="105"/>
  <c r="G34" i="105"/>
  <c r="G47" i="105"/>
  <c r="H47" i="105" s="1"/>
  <c r="G46" i="105"/>
  <c r="G7" i="105"/>
  <c r="G16" i="105"/>
  <c r="G28" i="105"/>
  <c r="G64" i="105"/>
  <c r="G77" i="105"/>
  <c r="G65" i="105"/>
  <c r="G103" i="105"/>
  <c r="G53" i="105"/>
  <c r="G118" i="105"/>
  <c r="H118" i="105" s="1"/>
  <c r="G120" i="105"/>
  <c r="G61" i="105"/>
  <c r="H61" i="105" s="1"/>
  <c r="G98" i="105"/>
  <c r="G101" i="105"/>
  <c r="G106" i="105"/>
  <c r="G78" i="105"/>
  <c r="F128" i="120"/>
  <c r="G128" i="120" s="1"/>
  <c r="H128" i="120" s="1"/>
  <c r="E86" i="86"/>
  <c r="C15" i="122"/>
  <c r="C54" i="125" l="1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H31" i="105"/>
  <c r="G42" i="105"/>
  <c r="H42" i="105" s="1"/>
  <c r="H29" i="105"/>
  <c r="G115" i="105"/>
  <c r="H115" i="105" s="1"/>
  <c r="G86" i="105"/>
  <c r="H86" i="105" s="1"/>
  <c r="H41" i="105"/>
  <c r="G35" i="105"/>
  <c r="H35" i="105" s="1"/>
  <c r="H46" i="105"/>
  <c r="H7" i="105"/>
  <c r="G18" i="105"/>
  <c r="H18" i="105" s="1"/>
  <c r="G32" i="105"/>
  <c r="H32" i="105" s="1"/>
  <c r="G81" i="105"/>
  <c r="H81" i="105" s="1"/>
  <c r="H103" i="105"/>
  <c r="H28" i="105"/>
  <c r="G24" i="105"/>
  <c r="H24" i="105" s="1"/>
  <c r="H34" i="105"/>
  <c r="G10" i="105"/>
  <c r="H10" i="105" s="1"/>
  <c r="H40" i="105"/>
  <c r="H16" i="105"/>
  <c r="H15" i="105"/>
  <c r="H51" i="105"/>
  <c r="G13" i="105"/>
  <c r="H13" i="105" s="1"/>
  <c r="G22" i="105"/>
  <c r="H22" i="105" s="1"/>
  <c r="G50" i="105"/>
  <c r="H50" i="105" s="1"/>
  <c r="H120" i="105"/>
  <c r="G99" i="105"/>
  <c r="H99" i="105" s="1"/>
  <c r="H65" i="105"/>
  <c r="G109" i="105"/>
  <c r="H109" i="105" s="1"/>
  <c r="H53" i="105"/>
  <c r="G97" i="105"/>
  <c r="H97" i="105" s="1"/>
  <c r="H64" i="105"/>
  <c r="G75" i="105"/>
  <c r="H75" i="105" s="1"/>
  <c r="G70" i="105"/>
  <c r="H70" i="105" s="1"/>
  <c r="H77" i="105"/>
  <c r="G112" i="105"/>
  <c r="H112" i="105" s="1"/>
  <c r="H106" i="105"/>
  <c r="H98" i="105"/>
  <c r="H78" i="105"/>
  <c r="H101" i="105"/>
  <c r="F132" i="120"/>
  <c r="G132" i="120" s="1"/>
  <c r="F80" i="120"/>
  <c r="G80" i="120" s="1"/>
  <c r="H80" i="120" s="1"/>
  <c r="F75" i="120"/>
  <c r="G75" i="120" s="1"/>
  <c r="H75" i="120" s="1"/>
  <c r="F104" i="120"/>
  <c r="G104" i="120" s="1"/>
  <c r="F119" i="120"/>
  <c r="G119" i="120" s="1"/>
  <c r="F86" i="120"/>
  <c r="G86" i="120" s="1"/>
  <c r="F125" i="120"/>
  <c r="G125" i="120" s="1"/>
  <c r="H125" i="120" s="1"/>
  <c r="F139" i="120"/>
  <c r="G139" i="120" s="1"/>
  <c r="F85" i="120"/>
  <c r="G85" i="120" s="1"/>
  <c r="F94" i="120"/>
  <c r="G94" i="120" s="1"/>
  <c r="H94" i="120" s="1"/>
  <c r="F162" i="120"/>
  <c r="F130" i="120"/>
  <c r="G130" i="120" s="1"/>
  <c r="F120" i="120"/>
  <c r="G120" i="120" s="1"/>
  <c r="H120" i="120" s="1"/>
  <c r="F148" i="120"/>
  <c r="G148" i="120" s="1"/>
  <c r="H148" i="120" s="1"/>
  <c r="F147" i="120"/>
  <c r="G147" i="120" s="1"/>
  <c r="H147" i="120" s="1"/>
  <c r="F144" i="120"/>
  <c r="G144" i="120" s="1"/>
  <c r="F101" i="120"/>
  <c r="G101" i="120" s="1"/>
  <c r="H101" i="120" s="1"/>
  <c r="F116" i="120"/>
  <c r="G116" i="120" s="1"/>
  <c r="H116" i="120" s="1"/>
  <c r="F123" i="120"/>
  <c r="G123" i="120" s="1"/>
  <c r="F98" i="120"/>
  <c r="G98" i="120" s="1"/>
  <c r="F92" i="120"/>
  <c r="G92" i="120" s="1"/>
  <c r="H92" i="120" s="1"/>
  <c r="F96" i="120"/>
  <c r="G96" i="120" s="1"/>
  <c r="H96" i="120" s="1"/>
  <c r="F106" i="120"/>
  <c r="G106" i="120" s="1"/>
  <c r="F108" i="120"/>
  <c r="G108" i="120" s="1"/>
  <c r="F88" i="120"/>
  <c r="G88" i="120" s="1"/>
  <c r="H88" i="120" s="1"/>
  <c r="F81" i="120"/>
  <c r="G81" i="120" s="1"/>
  <c r="H81" i="120" s="1"/>
  <c r="F111" i="120"/>
  <c r="F105" i="120"/>
  <c r="G105" i="120" s="1"/>
  <c r="F107" i="120"/>
  <c r="G107" i="120" s="1"/>
  <c r="H107" i="120" s="1"/>
  <c r="F91" i="120"/>
  <c r="G91" i="120" s="1"/>
  <c r="H91" i="120" s="1"/>
  <c r="F145" i="120"/>
  <c r="G145" i="120" s="1"/>
  <c r="F84" i="120"/>
  <c r="G84" i="120" s="1"/>
  <c r="F152" i="120"/>
  <c r="G152" i="120" s="1"/>
  <c r="H152" i="120" s="1"/>
  <c r="F87" i="120"/>
  <c r="G87" i="120" s="1"/>
  <c r="H87" i="120" s="1"/>
  <c r="F149" i="120"/>
  <c r="G149" i="120" s="1"/>
  <c r="F140" i="120"/>
  <c r="G140" i="120" s="1"/>
  <c r="F93" i="120"/>
  <c r="G93" i="120" s="1"/>
  <c r="H93" i="120" s="1"/>
  <c r="F109" i="120"/>
  <c r="G109" i="120" s="1"/>
  <c r="H109" i="120" s="1"/>
  <c r="F126" i="120"/>
  <c r="G126" i="120" s="1"/>
  <c r="F155" i="120"/>
  <c r="G155" i="120" s="1"/>
  <c r="F110" i="120"/>
  <c r="G110" i="120" s="1"/>
  <c r="H110" i="120" s="1"/>
  <c r="F127" i="120"/>
  <c r="G127" i="120" s="1"/>
  <c r="H127" i="120" s="1"/>
  <c r="F82" i="120"/>
  <c r="G82" i="120" s="1"/>
  <c r="F99" i="120"/>
  <c r="G99" i="120" s="1"/>
  <c r="F79" i="120"/>
  <c r="G79" i="120" s="1"/>
  <c r="H79" i="120" s="1"/>
  <c r="F100" i="120"/>
  <c r="G100" i="120" s="1"/>
  <c r="H100" i="120" s="1"/>
  <c r="F122" i="120"/>
  <c r="G122" i="120" s="1"/>
  <c r="F135" i="120"/>
  <c r="F102" i="120"/>
  <c r="G102" i="120" s="1"/>
  <c r="H102" i="120" s="1"/>
  <c r="F136" i="120"/>
  <c r="G136" i="120" s="1"/>
  <c r="H136" i="120" s="1"/>
  <c r="F83" i="120"/>
  <c r="G83" i="120" s="1"/>
  <c r="F78" i="120"/>
  <c r="G78" i="120" s="1"/>
  <c r="F131" i="120"/>
  <c r="G131" i="120" s="1"/>
  <c r="H131" i="120" s="1"/>
  <c r="F138" i="120"/>
  <c r="G138" i="120" s="1"/>
  <c r="F153" i="120"/>
  <c r="G153" i="120" s="1"/>
  <c r="F146" i="120"/>
  <c r="G146" i="120" s="1"/>
  <c r="F113" i="120"/>
  <c r="F160" i="120"/>
  <c r="F142" i="120"/>
  <c r="G142" i="120" s="1"/>
  <c r="H142" i="120" s="1"/>
  <c r="F150" i="120"/>
  <c r="G150" i="120" s="1"/>
  <c r="H150" i="120" s="1"/>
  <c r="F103" i="120"/>
  <c r="G103" i="120" s="1"/>
  <c r="H103" i="120" s="1"/>
  <c r="F124" i="120"/>
  <c r="G124" i="120" s="1"/>
  <c r="F133" i="120"/>
  <c r="G133" i="120" s="1"/>
  <c r="F97" i="120"/>
  <c r="G97" i="120" s="1"/>
  <c r="F158" i="120"/>
  <c r="G158" i="120" s="1"/>
  <c r="H158" i="120" s="1"/>
  <c r="F129" i="120"/>
  <c r="G129" i="120" s="1"/>
  <c r="H129" i="120" s="1"/>
  <c r="F121" i="120"/>
  <c r="G121" i="120" s="1"/>
  <c r="F117" i="120"/>
  <c r="F134" i="120"/>
  <c r="G134" i="120" s="1"/>
  <c r="H134" i="120" s="1"/>
  <c r="F115" i="120"/>
  <c r="G115" i="120" s="1"/>
  <c r="H115" i="120" s="1"/>
  <c r="F95" i="120"/>
  <c r="G95" i="120" s="1"/>
  <c r="F76" i="120"/>
  <c r="G76" i="120" s="1"/>
  <c r="F157" i="120"/>
  <c r="G157" i="120" s="1"/>
  <c r="H157" i="120" s="1"/>
  <c r="F90" i="120"/>
  <c r="F151" i="120"/>
  <c r="F154" i="120"/>
  <c r="F137" i="120"/>
  <c r="G137" i="120" s="1"/>
  <c r="H137" i="120" s="1"/>
  <c r="F161" i="120"/>
  <c r="F163" i="120"/>
  <c r="F164" i="120"/>
  <c r="F165" i="120"/>
  <c r="F166" i="120"/>
  <c r="F167" i="120"/>
  <c r="F168" i="120"/>
  <c r="F169" i="120"/>
  <c r="F170" i="120"/>
  <c r="F171" i="120"/>
  <c r="F172" i="120"/>
  <c r="F173" i="120"/>
  <c r="F174" i="120"/>
  <c r="F175" i="120"/>
  <c r="F176" i="120"/>
  <c r="F177" i="120"/>
  <c r="F178" i="120"/>
  <c r="F179" i="120"/>
  <c r="F180" i="120"/>
  <c r="F181" i="120"/>
  <c r="F182" i="120"/>
  <c r="F183" i="120"/>
  <c r="F141" i="120"/>
  <c r="G141" i="120" s="1"/>
  <c r="F36" i="120"/>
  <c r="F9" i="120"/>
  <c r="G9" i="120" s="1"/>
  <c r="F39" i="120"/>
  <c r="F29" i="120"/>
  <c r="F7" i="120"/>
  <c r="F33" i="120"/>
  <c r="F31" i="120"/>
  <c r="F10" i="120"/>
  <c r="F20" i="120"/>
  <c r="F19" i="120"/>
  <c r="G19" i="120" s="1"/>
  <c r="F24" i="120"/>
  <c r="F27" i="120"/>
  <c r="F41" i="120"/>
  <c r="F15" i="120"/>
  <c r="F32" i="120"/>
  <c r="F28" i="120"/>
  <c r="F16" i="120"/>
  <c r="F43" i="120"/>
  <c r="F13" i="120"/>
  <c r="F38" i="120"/>
  <c r="F18" i="120"/>
  <c r="F25" i="120"/>
  <c r="F21" i="120"/>
  <c r="F35" i="120"/>
  <c r="F34" i="120"/>
  <c r="F12" i="120"/>
  <c r="F30" i="120"/>
  <c r="F42" i="120"/>
  <c r="F11" i="120"/>
  <c r="F26" i="120"/>
  <c r="F44" i="120"/>
  <c r="F45" i="120"/>
  <c r="F46" i="120"/>
  <c r="F47" i="120"/>
  <c r="F48" i="120"/>
  <c r="G48" i="120" s="1"/>
  <c r="H48" i="120" s="1"/>
  <c r="F49" i="120"/>
  <c r="G49" i="120" s="1"/>
  <c r="F50" i="120"/>
  <c r="G50" i="120" s="1"/>
  <c r="F51" i="120"/>
  <c r="G51" i="120" s="1"/>
  <c r="F52" i="120"/>
  <c r="G52" i="120" s="1"/>
  <c r="H52" i="120" s="1"/>
  <c r="F53" i="120"/>
  <c r="G53" i="120" s="1"/>
  <c r="H53" i="120" s="1"/>
  <c r="F54" i="120"/>
  <c r="G54" i="120" s="1"/>
  <c r="F55" i="120"/>
  <c r="G55" i="120" s="1"/>
  <c r="F56" i="120"/>
  <c r="G56" i="120" s="1"/>
  <c r="H56" i="120" s="1"/>
  <c r="F57" i="120"/>
  <c r="G57" i="120" s="1"/>
  <c r="F58" i="120"/>
  <c r="G58" i="120" s="1"/>
  <c r="F59" i="120"/>
  <c r="G59" i="120" s="1"/>
  <c r="H59" i="120" s="1"/>
  <c r="F60" i="120"/>
  <c r="G60" i="120" s="1"/>
  <c r="H60" i="120" s="1"/>
  <c r="F61" i="120"/>
  <c r="G61" i="120" s="1"/>
  <c r="H61" i="120" s="1"/>
  <c r="F62" i="120"/>
  <c r="G62" i="120" s="1"/>
  <c r="F63" i="120"/>
  <c r="F64" i="120"/>
  <c r="G64" i="120" s="1"/>
  <c r="H64" i="120" s="1"/>
  <c r="F65" i="120"/>
  <c r="G65" i="120" s="1"/>
  <c r="F66" i="120"/>
  <c r="G66" i="120" s="1"/>
  <c r="F67" i="120"/>
  <c r="G67" i="120" s="1"/>
  <c r="F68" i="120"/>
  <c r="G68" i="120" s="1"/>
  <c r="F69" i="120"/>
  <c r="G69" i="120" s="1"/>
  <c r="H69" i="120" s="1"/>
  <c r="F70" i="120"/>
  <c r="G70" i="120" s="1"/>
  <c r="F71" i="120"/>
  <c r="G71" i="120" s="1"/>
  <c r="F72" i="120"/>
  <c r="G72" i="120" s="1"/>
  <c r="H72" i="120" s="1"/>
  <c r="F73" i="120"/>
  <c r="G73" i="120" s="1"/>
  <c r="F74" i="120"/>
  <c r="G74" i="120" s="1"/>
  <c r="F14" i="120"/>
  <c r="G181" i="120" l="1"/>
  <c r="H181" i="120" s="1"/>
  <c r="G173" i="120"/>
  <c r="H173" i="120"/>
  <c r="G165" i="120"/>
  <c r="H165" i="120"/>
  <c r="G180" i="120"/>
  <c r="H180" i="120" s="1"/>
  <c r="G172" i="120"/>
  <c r="H172" i="120" s="1"/>
  <c r="G164" i="120"/>
  <c r="H164" i="120" s="1"/>
  <c r="G171" i="120"/>
  <c r="H171" i="120" s="1"/>
  <c r="G178" i="120"/>
  <c r="H178" i="120" s="1"/>
  <c r="G179" i="120"/>
  <c r="H179" i="120" s="1"/>
  <c r="G176" i="120"/>
  <c r="H176" i="120" s="1"/>
  <c r="G163" i="120"/>
  <c r="H163" i="120" s="1"/>
  <c r="G168" i="120"/>
  <c r="H168" i="120" s="1"/>
  <c r="G183" i="120"/>
  <c r="H183" i="120" s="1"/>
  <c r="G175" i="120"/>
  <c r="H175" i="120" s="1"/>
  <c r="G167" i="120"/>
  <c r="H167" i="120"/>
  <c r="G170" i="120"/>
  <c r="H170" i="120" s="1"/>
  <c r="G177" i="120"/>
  <c r="H177" i="120" s="1"/>
  <c r="G169" i="120"/>
  <c r="H169" i="120" s="1"/>
  <c r="G182" i="120"/>
  <c r="H182" i="120" s="1"/>
  <c r="G174" i="120"/>
  <c r="H174" i="120" s="1"/>
  <c r="G166" i="120"/>
  <c r="H166" i="120" s="1"/>
  <c r="G162" i="120"/>
  <c r="H162" i="120" s="1"/>
  <c r="G161" i="120"/>
  <c r="H161" i="120"/>
  <c r="G160" i="120"/>
  <c r="H160" i="120" s="1"/>
  <c r="G111" i="120"/>
  <c r="H111" i="120" s="1"/>
  <c r="G135" i="120"/>
  <c r="H135" i="120" s="1"/>
  <c r="G47" i="120"/>
  <c r="H47" i="120" s="1"/>
  <c r="G12" i="120"/>
  <c r="H12" i="120" s="1"/>
  <c r="G16" i="120"/>
  <c r="H16" i="120" s="1"/>
  <c r="G45" i="120"/>
  <c r="H45" i="120" s="1"/>
  <c r="G10" i="120"/>
  <c r="H10" i="120" s="1"/>
  <c r="G32" i="120"/>
  <c r="H32" i="120" s="1"/>
  <c r="G31" i="120"/>
  <c r="H31" i="120" s="1"/>
  <c r="G25" i="120"/>
  <c r="H25" i="120" s="1"/>
  <c r="G33" i="120"/>
  <c r="H33" i="120" s="1"/>
  <c r="G151" i="120"/>
  <c r="H151" i="120" s="1"/>
  <c r="G11" i="120"/>
  <c r="H11" i="120" s="1"/>
  <c r="G90" i="120"/>
  <c r="H90" i="120" s="1"/>
  <c r="G43" i="120"/>
  <c r="H43" i="120" s="1"/>
  <c r="G34" i="120"/>
  <c r="H34" i="120" s="1"/>
  <c r="G36" i="120"/>
  <c r="H36" i="120" s="1"/>
  <c r="G21" i="120"/>
  <c r="H21" i="120" s="1"/>
  <c r="G154" i="120"/>
  <c r="H154" i="120" s="1"/>
  <c r="G117" i="120"/>
  <c r="H117" i="120" s="1"/>
  <c r="G26" i="120"/>
  <c r="H26" i="120" s="1"/>
  <c r="G15" i="120"/>
  <c r="H15" i="120" s="1"/>
  <c r="G18" i="120"/>
  <c r="H18" i="120" s="1"/>
  <c r="G7" i="120"/>
  <c r="H7" i="120" s="1"/>
  <c r="G42" i="120"/>
  <c r="H42" i="120" s="1"/>
  <c r="G27" i="120"/>
  <c r="H27" i="120" s="1"/>
  <c r="G20" i="120"/>
  <c r="H20" i="120" s="1"/>
  <c r="G35" i="120"/>
  <c r="H35" i="120" s="1"/>
  <c r="G44" i="120"/>
  <c r="H44" i="120" s="1"/>
  <c r="G41" i="120"/>
  <c r="H41" i="120" s="1"/>
  <c r="G38" i="120"/>
  <c r="H38" i="120" s="1"/>
  <c r="G29" i="120"/>
  <c r="H29" i="120" s="1"/>
  <c r="G30" i="120"/>
  <c r="H30" i="120" s="1"/>
  <c r="G13" i="120"/>
  <c r="H13" i="120" s="1"/>
  <c r="G24" i="120"/>
  <c r="H24" i="120" s="1"/>
  <c r="G39" i="120"/>
  <c r="H39" i="120" s="1"/>
  <c r="G113" i="120"/>
  <c r="H113" i="120" s="1"/>
  <c r="H51" i="120"/>
  <c r="H71" i="120"/>
  <c r="H67" i="120"/>
  <c r="H54" i="120"/>
  <c r="H62" i="120"/>
  <c r="H9" i="120"/>
  <c r="H70" i="120"/>
  <c r="H19" i="120"/>
  <c r="H78" i="120"/>
  <c r="H140" i="120"/>
  <c r="H68" i="120"/>
  <c r="H99" i="120"/>
  <c r="H124" i="120"/>
  <c r="G63" i="120"/>
  <c r="H63" i="120" s="1"/>
  <c r="H55" i="120"/>
  <c r="G46" i="120"/>
  <c r="H46" i="120" s="1"/>
  <c r="G28" i="120"/>
  <c r="H28" i="120" s="1"/>
  <c r="H98" i="120"/>
  <c r="H105" i="120"/>
  <c r="H86" i="120"/>
  <c r="H119" i="120"/>
  <c r="G14" i="120"/>
  <c r="H14" i="120" s="1"/>
  <c r="H138" i="120"/>
  <c r="H149" i="120"/>
  <c r="H104" i="120"/>
  <c r="H130" i="120"/>
  <c r="H121" i="120"/>
  <c r="H83" i="120"/>
  <c r="H82" i="120"/>
  <c r="H123" i="120"/>
  <c r="H95" i="120"/>
  <c r="H133" i="120"/>
  <c r="H153" i="120"/>
  <c r="H122" i="120"/>
  <c r="H126" i="120"/>
  <c r="H145" i="120"/>
  <c r="H106" i="120"/>
  <c r="H139" i="120"/>
  <c r="H141" i="120"/>
  <c r="H73" i="120"/>
  <c r="H65" i="120"/>
  <c r="H57" i="120"/>
  <c r="H49" i="120"/>
  <c r="H76" i="120"/>
  <c r="H155" i="120"/>
  <c r="H84" i="120"/>
  <c r="H108" i="120"/>
  <c r="H85" i="120"/>
  <c r="H132" i="120"/>
  <c r="H74" i="120"/>
  <c r="H66" i="120"/>
  <c r="H58" i="120"/>
  <c r="H50" i="120"/>
  <c r="H97" i="120"/>
  <c r="H146" i="120"/>
  <c r="H144" i="120"/>
  <c r="B130" i="86" l="1"/>
  <c r="C130" i="86" s="1"/>
  <c r="B131" i="86"/>
  <c r="C131" i="86" s="1"/>
  <c r="B132" i="86"/>
  <c r="C132" i="86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G30" i="105"/>
  <c r="G6" i="105"/>
  <c r="H6" i="105" s="1"/>
  <c r="C16" i="122"/>
  <c r="C14" i="122"/>
  <c r="G89" i="105" l="1"/>
  <c r="H89" i="105" s="1"/>
  <c r="G110" i="105"/>
  <c r="G116" i="105"/>
  <c r="H116" i="105" s="1"/>
  <c r="G79" i="105"/>
  <c r="H79" i="105" s="1"/>
  <c r="G134" i="105"/>
  <c r="H134" i="105" s="1"/>
  <c r="G52" i="105"/>
  <c r="H52" i="105" s="1"/>
  <c r="G104" i="105"/>
  <c r="H104" i="105" s="1"/>
  <c r="G119" i="105"/>
  <c r="H119" i="105" s="1"/>
  <c r="G123" i="105"/>
  <c r="H123" i="105" s="1"/>
  <c r="G130" i="105"/>
  <c r="H130" i="105" s="1"/>
  <c r="G121" i="105"/>
  <c r="H121" i="105" s="1"/>
  <c r="G127" i="105"/>
  <c r="H127" i="105" s="1"/>
  <c r="G140" i="105"/>
  <c r="H140" i="105" s="1"/>
  <c r="G84" i="105"/>
  <c r="H84" i="105" s="1"/>
  <c r="G141" i="105"/>
  <c r="H141" i="105" s="1"/>
  <c r="G133" i="105"/>
  <c r="H133" i="105" s="1"/>
  <c r="G137" i="105"/>
  <c r="H137" i="105" s="1"/>
  <c r="G139" i="105"/>
  <c r="H139" i="105" s="1"/>
  <c r="G136" i="105"/>
  <c r="H136" i="105" s="1"/>
  <c r="G126" i="105"/>
  <c r="H126" i="105" s="1"/>
  <c r="G66" i="105"/>
  <c r="H66" i="105" s="1"/>
  <c r="G135" i="105"/>
  <c r="H135" i="105" s="1"/>
  <c r="G60" i="105"/>
  <c r="H60" i="105" s="1"/>
  <c r="G54" i="105"/>
  <c r="H54" i="105" s="1"/>
  <c r="G143" i="105"/>
  <c r="H143" i="105" s="1"/>
  <c r="G131" i="105"/>
  <c r="H131" i="105" s="1"/>
  <c r="G132" i="105"/>
  <c r="H132" i="105" s="1"/>
  <c r="G125" i="105"/>
  <c r="H125" i="105" s="1"/>
  <c r="G9" i="105"/>
  <c r="H9" i="105" s="1"/>
  <c r="G19" i="105"/>
  <c r="H19" i="105" s="1"/>
  <c r="G11" i="105"/>
  <c r="H11" i="105" s="1"/>
  <c r="G48" i="105"/>
  <c r="H48" i="105" s="1"/>
  <c r="G142" i="105"/>
  <c r="H142" i="105" s="1"/>
  <c r="G113" i="105"/>
  <c r="H113" i="105" s="1"/>
  <c r="G67" i="105"/>
  <c r="H67" i="105" s="1"/>
  <c r="G94" i="105"/>
  <c r="H94" i="105" s="1"/>
  <c r="G83" i="105"/>
  <c r="H83" i="105" s="1"/>
  <c r="G59" i="105"/>
  <c r="H59" i="105" s="1"/>
  <c r="G63" i="105"/>
  <c r="H63" i="105" s="1"/>
  <c r="G91" i="105"/>
  <c r="H91" i="105" s="1"/>
  <c r="G100" i="105"/>
  <c r="H100" i="105" s="1"/>
  <c r="G69" i="105"/>
  <c r="H69" i="105" s="1"/>
  <c r="G87" i="105"/>
  <c r="H87" i="105" s="1"/>
  <c r="G95" i="105"/>
  <c r="H95" i="105" s="1"/>
  <c r="G107" i="105"/>
  <c r="H107" i="105" s="1"/>
  <c r="G96" i="105"/>
  <c r="H96" i="105" s="1"/>
  <c r="G90" i="105"/>
  <c r="H90" i="105" s="1"/>
  <c r="G80" i="105"/>
  <c r="H80" i="105" s="1"/>
  <c r="G55" i="105"/>
  <c r="H55" i="105" s="1"/>
  <c r="G57" i="105"/>
  <c r="H57" i="105" s="1"/>
  <c r="G58" i="105"/>
  <c r="H58" i="105" s="1"/>
  <c r="G82" i="105"/>
  <c r="H82" i="105" s="1"/>
  <c r="G72" i="105"/>
  <c r="H72" i="105" s="1"/>
  <c r="G68" i="105"/>
  <c r="H68" i="105" s="1"/>
  <c r="G108" i="105"/>
  <c r="H108" i="105" s="1"/>
  <c r="G76" i="105"/>
  <c r="H76" i="105" s="1"/>
  <c r="G138" i="105"/>
  <c r="H138" i="105" s="1"/>
  <c r="G93" i="105"/>
  <c r="H93" i="105" s="1"/>
  <c r="G25" i="105"/>
  <c r="H25" i="105" s="1"/>
  <c r="G36" i="105"/>
  <c r="H36" i="105" s="1"/>
  <c r="H30" i="105"/>
  <c r="G129" i="105"/>
  <c r="H129" i="105" s="1"/>
  <c r="C12" i="122"/>
  <c r="C13" i="122"/>
  <c r="Q52" i="105" l="1"/>
  <c r="P52" i="105"/>
  <c r="H110" i="105"/>
  <c r="Q8" i="105" s="1"/>
  <c r="P8" i="105"/>
  <c r="R88" i="122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K187" i="120"/>
  <c r="L187" i="120" s="1"/>
  <c r="K186" i="120"/>
  <c r="L186" i="120" s="1"/>
  <c r="K75" i="120"/>
  <c r="K74" i="120"/>
  <c r="L74" i="120" s="1"/>
  <c r="K73" i="120"/>
  <c r="L73" i="120" s="1"/>
  <c r="K72" i="120"/>
  <c r="L72" i="120" s="1"/>
  <c r="K71" i="120"/>
  <c r="L71" i="120" s="1"/>
  <c r="K70" i="120"/>
  <c r="L70" i="120" s="1"/>
  <c r="K69" i="120"/>
  <c r="L69" i="120" s="1"/>
  <c r="K68" i="120"/>
  <c r="L68" i="120" s="1"/>
  <c r="K67" i="120"/>
  <c r="L67" i="120" s="1"/>
  <c r="K66" i="120"/>
  <c r="L66" i="120" s="1"/>
  <c r="K65" i="120"/>
  <c r="L65" i="120" s="1"/>
  <c r="K64" i="120"/>
  <c r="L64" i="120" s="1"/>
  <c r="K63" i="120"/>
  <c r="L63" i="120" s="1"/>
  <c r="K6" i="120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T21" i="117"/>
  <c r="U21" i="117"/>
  <c r="V21" i="117"/>
  <c r="W21" i="117"/>
  <c r="X21" i="117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1" i="70"/>
  <c r="C12" i="70"/>
  <c r="C13" i="70"/>
  <c r="C14" i="70"/>
  <c r="C15" i="70"/>
  <c r="C16" i="70"/>
  <c r="C17" i="70"/>
  <c r="C18" i="70"/>
  <c r="C7" i="70"/>
  <c r="R52" i="105" l="1"/>
  <c r="S52" i="105" s="1"/>
  <c r="H10" i="117"/>
  <c r="H11" i="117" s="1"/>
  <c r="H12" i="117" s="1"/>
  <c r="H13" i="117" s="1"/>
  <c r="H14" i="117" s="1"/>
  <c r="H15" i="117" s="1"/>
  <c r="H16" i="117" s="1"/>
  <c r="F97" i="87"/>
  <c r="F99" i="87"/>
  <c r="F102" i="87"/>
  <c r="F105" i="87"/>
  <c r="F94" i="87"/>
  <c r="F91" i="87"/>
  <c r="F104" i="87"/>
  <c r="F93" i="87"/>
  <c r="F100" i="87"/>
  <c r="F96" i="87"/>
  <c r="F98" i="87"/>
  <c r="F92" i="87"/>
  <c r="F101" i="87"/>
  <c r="F95" i="87"/>
  <c r="F103" i="87"/>
  <c r="L21" i="117"/>
  <c r="L22" i="117" s="1"/>
  <c r="L23" i="117" s="1"/>
  <c r="L24" i="117" s="1"/>
  <c r="L25" i="117" s="1"/>
  <c r="L26" i="117" s="1"/>
  <c r="L27" i="117" s="1"/>
  <c r="G10" i="117"/>
  <c r="G21" i="117"/>
  <c r="G22" i="117" s="1"/>
  <c r="G23" i="117" s="1"/>
  <c r="G24" i="117" s="1"/>
  <c r="G25" i="117" s="1"/>
  <c r="G26" i="117" s="1"/>
  <c r="G27" i="117" s="1"/>
  <c r="F87" i="87"/>
  <c r="F86" i="87"/>
  <c r="F88" i="87"/>
  <c r="F90" i="87"/>
  <c r="F89" i="87"/>
  <c r="I10" i="117"/>
  <c r="I11" i="117" s="1"/>
  <c r="I12" i="117" s="1"/>
  <c r="I13" i="117" s="1"/>
  <c r="I14" i="117" s="1"/>
  <c r="I15" i="117" s="1"/>
  <c r="I16" i="117" s="1"/>
  <c r="H21" i="116"/>
  <c r="I10" i="110"/>
  <c r="I11" i="110" s="1"/>
  <c r="I12" i="110" s="1"/>
  <c r="I13" i="110" s="1"/>
  <c r="I14" i="110" s="1"/>
  <c r="I15" i="110" s="1"/>
  <c r="I16" i="110" s="1"/>
  <c r="H21" i="110"/>
  <c r="H22" i="110" s="1"/>
  <c r="H23" i="110" s="1"/>
  <c r="H24" i="110" s="1"/>
  <c r="H25" i="110" s="1"/>
  <c r="H26" i="110" s="1"/>
  <c r="H27" i="110" s="1"/>
  <c r="G21" i="110"/>
  <c r="G22" i="110" s="1"/>
  <c r="G23" i="110" s="1"/>
  <c r="G24" i="110" s="1"/>
  <c r="G25" i="110" s="1"/>
  <c r="G26" i="110" s="1"/>
  <c r="G27" i="110" s="1"/>
  <c r="G10" i="116"/>
  <c r="G11" i="116" s="1"/>
  <c r="G12" i="116" s="1"/>
  <c r="G13" i="116" s="1"/>
  <c r="G14" i="116" s="1"/>
  <c r="G15" i="116" s="1"/>
  <c r="G16" i="116" s="1"/>
  <c r="G21" i="116"/>
  <c r="G22" i="116" s="1"/>
  <c r="G23" i="116" s="1"/>
  <c r="G24" i="116" s="1"/>
  <c r="G25" i="116" s="1"/>
  <c r="G26" i="116" s="1"/>
  <c r="G27" i="116" s="1"/>
  <c r="AF90" i="76"/>
  <c r="AE22" i="76" s="1" a="1"/>
  <c r="AE22" i="76" s="1"/>
  <c r="AD90" i="76"/>
  <c r="AF50" i="76"/>
  <c r="AE62" i="76" s="1" a="1"/>
  <c r="AE62" i="76" s="1"/>
  <c r="AD50" i="76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F80" i="77"/>
  <c r="AE32" i="77" s="1" a="1"/>
  <c r="AE32" i="77" s="1"/>
  <c r="AD80" i="77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F48" i="77"/>
  <c r="AE64" i="77" s="1" a="1"/>
  <c r="AE64" i="77" s="1"/>
  <c r="AD48" i="77"/>
  <c r="AF40" i="77"/>
  <c r="AE72" i="77" s="1" a="1"/>
  <c r="AE72" i="77" s="1"/>
  <c r="AD40" i="77"/>
  <c r="AF32" i="77"/>
  <c r="AE80" i="77" s="1" a="1"/>
  <c r="AE80" i="77" s="1"/>
  <c r="AD32" i="77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D47" i="78"/>
  <c r="AF47" i="78"/>
  <c r="AE65" i="78" s="1" a="1"/>
  <c r="AE65" i="78" s="1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D7" i="78"/>
  <c r="AF7" i="78"/>
  <c r="AE105" i="78" s="1" a="1"/>
  <c r="AE105" i="78" s="1"/>
  <c r="AF105" i="76"/>
  <c r="AE7" i="76" s="1" a="1"/>
  <c r="AE7" i="76" s="1"/>
  <c r="AD105" i="76"/>
  <c r="AF97" i="76"/>
  <c r="AE15" i="76" s="1" a="1"/>
  <c r="AE15" i="76" s="1"/>
  <c r="AD97" i="76"/>
  <c r="AF89" i="76"/>
  <c r="AE23" i="76" s="1" a="1"/>
  <c r="AE23" i="76" s="1"/>
  <c r="AD89" i="76"/>
  <c r="AF81" i="76"/>
  <c r="AE31" i="76" s="1" a="1"/>
  <c r="AE31" i="76" s="1"/>
  <c r="AD81" i="76"/>
  <c r="AF73" i="76"/>
  <c r="AE39" i="76" s="1" a="1"/>
  <c r="AE39" i="76" s="1"/>
  <c r="AD73" i="76"/>
  <c r="AF65" i="76"/>
  <c r="AE47" i="76" s="1" a="1"/>
  <c r="AE47" i="76" s="1"/>
  <c r="AD65" i="76"/>
  <c r="AF57" i="76"/>
  <c r="AE55" i="76" s="1" a="1"/>
  <c r="AE55" i="76" s="1"/>
  <c r="AD57" i="76"/>
  <c r="AF49" i="76"/>
  <c r="AE63" i="76" s="1" a="1"/>
  <c r="AE63" i="76" s="1"/>
  <c r="AD49" i="76"/>
  <c r="AF41" i="76"/>
  <c r="AE71" i="76" s="1" a="1"/>
  <c r="AE71" i="76" s="1"/>
  <c r="AD41" i="76"/>
  <c r="AF33" i="76"/>
  <c r="AE79" i="76" s="1" a="1"/>
  <c r="AE79" i="76" s="1"/>
  <c r="AD33" i="76"/>
  <c r="AF25" i="76"/>
  <c r="AE87" i="76" s="1" a="1"/>
  <c r="AE87" i="76" s="1"/>
  <c r="AD25" i="76"/>
  <c r="AF17" i="76"/>
  <c r="AE95" i="76" s="1" a="1"/>
  <c r="AE95" i="76" s="1"/>
  <c r="AD17" i="76"/>
  <c r="AF9" i="76"/>
  <c r="AE103" i="76" s="1" a="1"/>
  <c r="AE103" i="76" s="1"/>
  <c r="AD9" i="76"/>
  <c r="AF103" i="77"/>
  <c r="AE9" i="77" s="1" a="1"/>
  <c r="AE9" i="77" s="1"/>
  <c r="AD103" i="77"/>
  <c r="AD95" i="77"/>
  <c r="AF95" i="77"/>
  <c r="AE17" i="77" s="1" a="1"/>
  <c r="AE17" i="77" s="1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D63" i="77"/>
  <c r="AF63" i="77"/>
  <c r="AE49" i="77" s="1" a="1"/>
  <c r="AE49" i="77" s="1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F31" i="77"/>
  <c r="AE81" i="77" s="1" a="1"/>
  <c r="AE81" i="77" s="1"/>
  <c r="AD31" i="77"/>
  <c r="AF23" i="77"/>
  <c r="AE89" i="77" s="1" a="1"/>
  <c r="AE89" i="77" s="1"/>
  <c r="AD23" i="77"/>
  <c r="AF15" i="77"/>
  <c r="AE97" i="77" s="1" a="1"/>
  <c r="AE97" i="77" s="1"/>
  <c r="AD15" i="77"/>
  <c r="AF7" i="77"/>
  <c r="AE105" i="77" s="1" a="1"/>
  <c r="AE105" i="77" s="1"/>
  <c r="AD7" i="77"/>
  <c r="AF102" i="78"/>
  <c r="AE10" i="78" s="1" a="1"/>
  <c r="AE10" i="78" s="1"/>
  <c r="AD102" i="78"/>
  <c r="AF94" i="78"/>
  <c r="AE18" i="78" s="1" a="1"/>
  <c r="AE18" i="78" s="1"/>
  <c r="AD94" i="78"/>
  <c r="AD86" i="78"/>
  <c r="AF86" i="78"/>
  <c r="AE26" i="78" s="1" a="1"/>
  <c r="AE26" i="78" s="1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82" i="76"/>
  <c r="AE30" i="76" s="1" a="1"/>
  <c r="AE30" i="76" s="1"/>
  <c r="AD82" i="76"/>
  <c r="AF34" i="76"/>
  <c r="AE78" i="76" s="1" a="1"/>
  <c r="AE78" i="76" s="1"/>
  <c r="AD34" i="76"/>
  <c r="AF64" i="76"/>
  <c r="AE48" i="76" s="1" a="1"/>
  <c r="AE48" i="76" s="1"/>
  <c r="AD64" i="76"/>
  <c r="AF32" i="76"/>
  <c r="AE80" i="76" s="1" a="1"/>
  <c r="AE80" i="76" s="1"/>
  <c r="AD32" i="76"/>
  <c r="AF78" i="77"/>
  <c r="AE34" i="77" s="1" a="1"/>
  <c r="AE34" i="77" s="1"/>
  <c r="AD78" i="77"/>
  <c r="AF38" i="77"/>
  <c r="AE74" i="77" s="1" a="1"/>
  <c r="AE74" i="77" s="1"/>
  <c r="AD38" i="77"/>
  <c r="AD101" i="78"/>
  <c r="AF101" i="78"/>
  <c r="AE11" i="78" s="1" a="1"/>
  <c r="AE11" i="78" s="1"/>
  <c r="AD69" i="78"/>
  <c r="AF69" i="78"/>
  <c r="AE43" i="78" s="1" a="1"/>
  <c r="AE43" i="78" s="1"/>
  <c r="AF29" i="78"/>
  <c r="AE83" i="78" s="1" a="1"/>
  <c r="AE83" i="78" s="1"/>
  <c r="AD29" i="78"/>
  <c r="AD87" i="76"/>
  <c r="AF87" i="76"/>
  <c r="AE25" i="76" s="1" a="1"/>
  <c r="AE25" i="76" s="1"/>
  <c r="AD63" i="76"/>
  <c r="AF63" i="76"/>
  <c r="AE49" i="76" s="1" a="1"/>
  <c r="AE49" i="76" s="1"/>
  <c r="AF39" i="76"/>
  <c r="AE73" i="76" s="1" a="1"/>
  <c r="AE73" i="76" s="1"/>
  <c r="AD39" i="76"/>
  <c r="AD15" i="76"/>
  <c r="AF15" i="76"/>
  <c r="AE97" i="76" s="1" a="1"/>
  <c r="AE97" i="76" s="1"/>
  <c r="AD101" i="77"/>
  <c r="AF101" i="77"/>
  <c r="AE11" i="77" s="1" a="1"/>
  <c r="AE11" i="77" s="1"/>
  <c r="AD85" i="77"/>
  <c r="AF85" i="77"/>
  <c r="AE27" i="77" s="1" a="1"/>
  <c r="AE27" i="77" s="1"/>
  <c r="AD69" i="77"/>
  <c r="AF69" i="77"/>
  <c r="AE43" i="77" s="1" a="1"/>
  <c r="AE43" i="77" s="1"/>
  <c r="AD53" i="77"/>
  <c r="AF53" i="77"/>
  <c r="AE59" i="77" s="1" a="1"/>
  <c r="AE59" i="77" s="1"/>
  <c r="AF37" i="77"/>
  <c r="AE75" i="77" s="1" a="1"/>
  <c r="AE75" i="77" s="1"/>
  <c r="AD37" i="77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D20" i="78"/>
  <c r="AF20" i="78"/>
  <c r="AE92" i="78" s="1" a="1"/>
  <c r="AE92" i="78" s="1"/>
  <c r="AD12" i="78"/>
  <c r="AF12" i="78"/>
  <c r="AE100" i="78" s="1" a="1"/>
  <c r="AE100" i="78" s="1"/>
  <c r="AF74" i="76"/>
  <c r="AE38" i="76" s="1" a="1"/>
  <c r="AE38" i="76" s="1"/>
  <c r="AD74" i="76"/>
  <c r="AF26" i="76"/>
  <c r="AE86" i="76" s="1" a="1"/>
  <c r="AE86" i="76" s="1"/>
  <c r="AD26" i="76"/>
  <c r="AF80" i="76"/>
  <c r="AE32" i="76" s="1" a="1"/>
  <c r="AE32" i="76" s="1"/>
  <c r="AD80" i="76"/>
  <c r="AD48" i="76"/>
  <c r="AF48" i="76"/>
  <c r="AE64" i="76" s="1" a="1"/>
  <c r="AE64" i="76" s="1"/>
  <c r="AD16" i="76"/>
  <c r="AF16" i="76"/>
  <c r="AE96" i="76" s="1" a="1"/>
  <c r="AE96" i="76" s="1"/>
  <c r="AF62" i="77"/>
  <c r="AE50" i="77" s="1" a="1"/>
  <c r="AE50" i="77" s="1"/>
  <c r="AD62" i="77"/>
  <c r="AF22" i="77"/>
  <c r="AE90" i="77" s="1" a="1"/>
  <c r="AE90" i="77" s="1"/>
  <c r="AD22" i="77"/>
  <c r="AF93" i="78"/>
  <c r="AE19" i="78" s="1" a="1"/>
  <c r="AE19" i="78" s="1"/>
  <c r="AD93" i="78"/>
  <c r="AF53" i="78"/>
  <c r="AE59" i="78" s="1" a="1"/>
  <c r="AE59" i="78" s="1"/>
  <c r="AD53" i="78"/>
  <c r="AF13" i="78"/>
  <c r="AE99" i="78" s="1" a="1"/>
  <c r="AE99" i="78" s="1"/>
  <c r="AD13" i="78"/>
  <c r="AF103" i="76"/>
  <c r="AE9" i="76" s="1" a="1"/>
  <c r="AE9" i="76" s="1"/>
  <c r="AD103" i="76"/>
  <c r="AF79" i="76"/>
  <c r="AE33" i="76" s="1" a="1"/>
  <c r="AE33" i="76" s="1"/>
  <c r="AD79" i="76"/>
  <c r="AF55" i="76"/>
  <c r="AE57" i="76" s="1" a="1"/>
  <c r="AE57" i="76" s="1"/>
  <c r="AD55" i="76"/>
  <c r="AF31" i="76"/>
  <c r="AE81" i="76" s="1" a="1"/>
  <c r="AE81" i="76" s="1"/>
  <c r="AD31" i="76"/>
  <c r="AF7" i="76"/>
  <c r="AE105" i="76" s="1" a="1"/>
  <c r="AE105" i="76" s="1"/>
  <c r="AD7" i="76"/>
  <c r="AD102" i="76"/>
  <c r="AF102" i="76"/>
  <c r="AE10" i="76" s="1" a="1"/>
  <c r="AE10" i="76" s="1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D62" i="76"/>
  <c r="AF62" i="76"/>
  <c r="AE50" i="76" s="1" a="1"/>
  <c r="AE50" i="76" s="1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D14" i="76"/>
  <c r="AF14" i="76"/>
  <c r="AE98" i="76" s="1" a="1"/>
  <c r="AE98" i="76" s="1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D76" i="77"/>
  <c r="AF76" i="77"/>
  <c r="AE36" i="77" s="1" a="1"/>
  <c r="AE36" i="77" s="1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D75" i="78"/>
  <c r="AF75" i="78"/>
  <c r="AE37" i="78" s="1" a="1"/>
  <c r="AE37" i="78" s="1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106" i="76"/>
  <c r="AE6" i="76" s="1" a="1"/>
  <c r="AE6" i="76" s="1"/>
  <c r="AD106" i="76"/>
  <c r="AF58" i="76"/>
  <c r="AE54" i="76" s="1" a="1"/>
  <c r="AE54" i="76" s="1"/>
  <c r="AD58" i="76"/>
  <c r="AF10" i="76"/>
  <c r="AE102" i="76" s="1" a="1"/>
  <c r="AE102" i="76" s="1"/>
  <c r="AD10" i="76"/>
  <c r="AD88" i="76"/>
  <c r="AF88" i="76"/>
  <c r="AE24" i="76" s="1" a="1"/>
  <c r="AE24" i="76" s="1"/>
  <c r="AF40" i="76"/>
  <c r="AE72" i="76" s="1" a="1"/>
  <c r="AE72" i="76" s="1"/>
  <c r="AD40" i="76"/>
  <c r="AD86" i="77"/>
  <c r="AF86" i="77"/>
  <c r="AE26" i="77" s="1" a="1"/>
  <c r="AE26" i="77" s="1"/>
  <c r="AF46" i="77"/>
  <c r="AE66" i="77" s="1" a="1"/>
  <c r="AE66" i="77" s="1"/>
  <c r="AD46" i="77"/>
  <c r="AF6" i="77"/>
  <c r="AD6" i="77"/>
  <c r="AF61" i="78"/>
  <c r="AE51" i="78" s="1" a="1"/>
  <c r="AE51" i="78" s="1"/>
  <c r="AD61" i="78"/>
  <c r="AF21" i="78"/>
  <c r="AE91" i="78" s="1" a="1"/>
  <c r="AE91" i="78" s="1"/>
  <c r="AD21" i="78"/>
  <c r="AD95" i="76"/>
  <c r="AF95" i="76"/>
  <c r="AE17" i="76" s="1" a="1"/>
  <c r="AE17" i="76" s="1"/>
  <c r="AF71" i="76"/>
  <c r="AE41" i="76" s="1" a="1"/>
  <c r="AE41" i="76" s="1"/>
  <c r="AD71" i="76"/>
  <c r="AF47" i="76"/>
  <c r="AE65" i="76" s="1" a="1"/>
  <c r="AE65" i="76" s="1"/>
  <c r="AD47" i="76"/>
  <c r="AD23" i="76"/>
  <c r="AF23" i="76"/>
  <c r="AE89" i="76" s="1" a="1"/>
  <c r="AE89" i="76" s="1"/>
  <c r="AF93" i="77"/>
  <c r="AE19" i="77" s="1" a="1"/>
  <c r="AE19" i="77" s="1"/>
  <c r="AD93" i="77"/>
  <c r="AF77" i="77"/>
  <c r="AE35" i="77" s="1" a="1"/>
  <c r="AE35" i="77" s="1"/>
  <c r="AD77" i="77"/>
  <c r="AF61" i="77"/>
  <c r="AE51" i="77" s="1" a="1"/>
  <c r="AE51" i="77" s="1"/>
  <c r="AD61" i="77"/>
  <c r="AF45" i="77"/>
  <c r="AE67" i="77" s="1" a="1"/>
  <c r="AE67" i="77" s="1"/>
  <c r="AD45" i="77"/>
  <c r="AF29" i="77"/>
  <c r="AE83" i="77" s="1" a="1"/>
  <c r="AE83" i="77" s="1"/>
  <c r="AD29" i="77"/>
  <c r="AD101" i="76"/>
  <c r="AF101" i="76"/>
  <c r="AE11" i="76" s="1" a="1"/>
  <c r="AE11" i="76" s="1"/>
  <c r="AF93" i="76"/>
  <c r="AE19" i="76" s="1" a="1"/>
  <c r="AE19" i="76" s="1"/>
  <c r="AD93" i="76"/>
  <c r="AF85" i="76"/>
  <c r="AE27" i="76" s="1" a="1"/>
  <c r="AE27" i="76" s="1"/>
  <c r="AD85" i="76"/>
  <c r="AD77" i="76"/>
  <c r="AF77" i="76"/>
  <c r="AE35" i="76" s="1" a="1"/>
  <c r="AE35" i="76" s="1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D45" i="76"/>
  <c r="AF45" i="76"/>
  <c r="AE67" i="76" s="1" a="1"/>
  <c r="AE67" i="76" s="1"/>
  <c r="AD37" i="76"/>
  <c r="AF37" i="76"/>
  <c r="AE75" i="76" s="1" a="1"/>
  <c r="AE75" i="76" s="1"/>
  <c r="AF29" i="76"/>
  <c r="AE83" i="76" s="1" a="1"/>
  <c r="AE83" i="76" s="1"/>
  <c r="AD29" i="76"/>
  <c r="AD21" i="76"/>
  <c r="AF21" i="76"/>
  <c r="AE91" i="76" s="1" a="1"/>
  <c r="AE91" i="76" s="1"/>
  <c r="AD13" i="76"/>
  <c r="AF13" i="76"/>
  <c r="AE99" i="76" s="1" a="1"/>
  <c r="AE99" i="76" s="1"/>
  <c r="AF99" i="77"/>
  <c r="AE13" i="77" s="1" a="1"/>
  <c r="AE13" i="77" s="1"/>
  <c r="AD99" i="77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F51" i="77"/>
  <c r="AE61" i="77" s="1" a="1"/>
  <c r="AE61" i="77" s="1"/>
  <c r="AD51" i="77"/>
  <c r="AF43" i="77"/>
  <c r="AE69" i="77" s="1" a="1"/>
  <c r="AE69" i="77" s="1"/>
  <c r="AD43" i="77"/>
  <c r="AF35" i="77"/>
  <c r="AE77" i="77" s="1" a="1"/>
  <c r="AE77" i="77" s="1"/>
  <c r="AD35" i="77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F42" i="78"/>
  <c r="AE70" i="78" s="1" a="1"/>
  <c r="AE70" i="78" s="1"/>
  <c r="AD42" i="78"/>
  <c r="AF34" i="78"/>
  <c r="AE78" i="78" s="1" a="1"/>
  <c r="AE78" i="78" s="1"/>
  <c r="AD34" i="78"/>
  <c r="AF26" i="78"/>
  <c r="AE86" i="78" s="1" a="1"/>
  <c r="AE86" i="78" s="1"/>
  <c r="AD26" i="78"/>
  <c r="AF18" i="78"/>
  <c r="AE94" i="78" s="1" a="1"/>
  <c r="AE94" i="78" s="1"/>
  <c r="AD18" i="78"/>
  <c r="AF10" i="78"/>
  <c r="AE102" i="78" s="1" a="1"/>
  <c r="AE102" i="78" s="1"/>
  <c r="AD10" i="78"/>
  <c r="AF66" i="76"/>
  <c r="AE46" i="76" s="1" a="1"/>
  <c r="AE46" i="76" s="1"/>
  <c r="AD66" i="76"/>
  <c r="AF18" i="76"/>
  <c r="AE94" i="76" s="1" a="1"/>
  <c r="AE94" i="76" s="1"/>
  <c r="AD18" i="76"/>
  <c r="AF104" i="76"/>
  <c r="AE8" i="76" s="1" a="1"/>
  <c r="AE8" i="76" s="1"/>
  <c r="AD104" i="76"/>
  <c r="AF72" i="76"/>
  <c r="AE40" i="76" s="1" a="1"/>
  <c r="AE40" i="76" s="1"/>
  <c r="AD72" i="76"/>
  <c r="AD24" i="76"/>
  <c r="AF24" i="76"/>
  <c r="AE88" i="76" s="1" a="1"/>
  <c r="AE88" i="76" s="1"/>
  <c r="AF94" i="77"/>
  <c r="AE18" i="77" s="1" a="1"/>
  <c r="AE18" i="77" s="1"/>
  <c r="AD94" i="77"/>
  <c r="AD54" i="77"/>
  <c r="AF54" i="77"/>
  <c r="AE58" i="77" s="1" a="1"/>
  <c r="AE58" i="77" s="1"/>
  <c r="AF14" i="77"/>
  <c r="AE98" i="77" s="1" a="1"/>
  <c r="AE98" i="77" s="1"/>
  <c r="AD14" i="77"/>
  <c r="AF77" i="78"/>
  <c r="AE35" i="78" s="1" a="1"/>
  <c r="AE35" i="78" s="1"/>
  <c r="AD77" i="78"/>
  <c r="AF45" i="78"/>
  <c r="AE67" i="78" s="1" a="1"/>
  <c r="AE67" i="78" s="1"/>
  <c r="AD45" i="78"/>
  <c r="AF92" i="76"/>
  <c r="AE20" i="76" s="1" a="1"/>
  <c r="AE20" i="76" s="1"/>
  <c r="AD92" i="76"/>
  <c r="AF84" i="76"/>
  <c r="AE28" i="76" s="1" a="1"/>
  <c r="AE28" i="76" s="1"/>
  <c r="AD84" i="76"/>
  <c r="AF68" i="76"/>
  <c r="AE44" i="76" s="1" a="1"/>
  <c r="AE44" i="76" s="1"/>
  <c r="AD68" i="76"/>
  <c r="AD52" i="76"/>
  <c r="AF52" i="76"/>
  <c r="AE60" i="76" s="1" a="1"/>
  <c r="AE60" i="76" s="1"/>
  <c r="AF36" i="76"/>
  <c r="AE76" i="76" s="1" a="1"/>
  <c r="AE76" i="76" s="1"/>
  <c r="AD36" i="76"/>
  <c r="AF20" i="76"/>
  <c r="AE92" i="76" s="1" a="1"/>
  <c r="AE92" i="76" s="1"/>
  <c r="AD20" i="76"/>
  <c r="AF106" i="77"/>
  <c r="AE6" i="77" s="1" a="1"/>
  <c r="AE6" i="77" s="1"/>
  <c r="AD106" i="77"/>
  <c r="AF90" i="77"/>
  <c r="AE22" i="77" s="1" a="1"/>
  <c r="AE22" i="77" s="1"/>
  <c r="AD90" i="77"/>
  <c r="AF74" i="77"/>
  <c r="AE38" i="77" s="1" a="1"/>
  <c r="AE38" i="77" s="1"/>
  <c r="AD74" i="77"/>
  <c r="AF58" i="77"/>
  <c r="AE54" i="77" s="1" a="1"/>
  <c r="AE54" i="77" s="1"/>
  <c r="AD58" i="77"/>
  <c r="AF42" i="77"/>
  <c r="AE70" i="77" s="1" a="1"/>
  <c r="AE70" i="77" s="1"/>
  <c r="AD42" i="77"/>
  <c r="AF26" i="77"/>
  <c r="AE86" i="77" s="1" a="1"/>
  <c r="AE86" i="77" s="1"/>
  <c r="AD26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98" i="76"/>
  <c r="AE14" i="76" s="1" a="1"/>
  <c r="AE14" i="76" s="1"/>
  <c r="AD98" i="76"/>
  <c r="AF42" i="76"/>
  <c r="AE70" i="76" s="1" a="1"/>
  <c r="AE70" i="76" s="1"/>
  <c r="AD42" i="76"/>
  <c r="AF96" i="76"/>
  <c r="AE16" i="76" s="1" a="1"/>
  <c r="AE16" i="76" s="1"/>
  <c r="AD96" i="76"/>
  <c r="AF56" i="76"/>
  <c r="AE56" i="76" s="1" a="1"/>
  <c r="AE56" i="76" s="1"/>
  <c r="AD56" i="76"/>
  <c r="AF8" i="76"/>
  <c r="AE104" i="76" s="1" a="1"/>
  <c r="AE104" i="76" s="1"/>
  <c r="AD8" i="76"/>
  <c r="AF102" i="77"/>
  <c r="AE10" i="77" s="1" a="1"/>
  <c r="AE10" i="77" s="1"/>
  <c r="AD102" i="77"/>
  <c r="AF70" i="77"/>
  <c r="AE42" i="77" s="1" a="1"/>
  <c r="AE42" i="77" s="1"/>
  <c r="AD70" i="77"/>
  <c r="AF30" i="77"/>
  <c r="AE82" i="77" s="1" a="1"/>
  <c r="AE82" i="77" s="1"/>
  <c r="AD30" i="77"/>
  <c r="AD85" i="78"/>
  <c r="AF85" i="78"/>
  <c r="AE27" i="78" s="1" a="1"/>
  <c r="AE27" i="78" s="1"/>
  <c r="AF37" i="78"/>
  <c r="AE75" i="78" s="1" a="1"/>
  <c r="AE75" i="78" s="1"/>
  <c r="AD37" i="78"/>
  <c r="AF100" i="76"/>
  <c r="AE12" i="76" s="1" a="1"/>
  <c r="AE12" i="76" s="1"/>
  <c r="AD100" i="76"/>
  <c r="AD76" i="76"/>
  <c r="AF76" i="76"/>
  <c r="AE36" i="76" s="1" a="1"/>
  <c r="AE36" i="76" s="1"/>
  <c r="AF60" i="76"/>
  <c r="AE52" i="76" s="1" a="1"/>
  <c r="AE52" i="76" s="1"/>
  <c r="AD60" i="76"/>
  <c r="AF44" i="76"/>
  <c r="AE68" i="76" s="1" a="1"/>
  <c r="AE68" i="76" s="1"/>
  <c r="AD44" i="76"/>
  <c r="AF28" i="76"/>
  <c r="AE84" i="76" s="1" a="1"/>
  <c r="AE84" i="76" s="1"/>
  <c r="AD28" i="76"/>
  <c r="AF12" i="76"/>
  <c r="AE100" i="76" s="1" a="1"/>
  <c r="AE100" i="76" s="1"/>
  <c r="AD12" i="76"/>
  <c r="AF98" i="77"/>
  <c r="AE14" i="77" s="1" a="1"/>
  <c r="AE14" i="77" s="1"/>
  <c r="AD98" i="77"/>
  <c r="AF82" i="77"/>
  <c r="AE30" i="77" s="1" a="1"/>
  <c r="AE30" i="77" s="1"/>
  <c r="AD82" i="77"/>
  <c r="AD66" i="77"/>
  <c r="AF66" i="77"/>
  <c r="AE46" i="77" s="1" a="1"/>
  <c r="AE46" i="77" s="1"/>
  <c r="AF50" i="77"/>
  <c r="AE62" i="77" s="1" a="1"/>
  <c r="AE62" i="77" s="1"/>
  <c r="AD50" i="77"/>
  <c r="AF34" i="77"/>
  <c r="AE78" i="77" s="1" a="1"/>
  <c r="AE78" i="77" s="1"/>
  <c r="AD34" i="77"/>
  <c r="AF18" i="77"/>
  <c r="AE94" i="77" s="1" a="1"/>
  <c r="AE94" i="77" s="1"/>
  <c r="AD18" i="77"/>
  <c r="AF99" i="76"/>
  <c r="AE13" i="76" s="1" a="1"/>
  <c r="AE13" i="76" s="1"/>
  <c r="AD99" i="76"/>
  <c r="AF91" i="76"/>
  <c r="AE21" i="76" s="1" a="1"/>
  <c r="AE21" i="76" s="1"/>
  <c r="AD91" i="76"/>
  <c r="AF83" i="76"/>
  <c r="AE29" i="76" s="1" a="1"/>
  <c r="AE29" i="76" s="1"/>
  <c r="AD83" i="76"/>
  <c r="AF75" i="76"/>
  <c r="AE37" i="76" s="1" a="1"/>
  <c r="AE37" i="76" s="1"/>
  <c r="AD75" i="76"/>
  <c r="AF67" i="76"/>
  <c r="AE45" i="76" s="1" a="1"/>
  <c r="AE45" i="76" s="1"/>
  <c r="AD67" i="76"/>
  <c r="AF59" i="76"/>
  <c r="AE53" i="76" s="1" a="1"/>
  <c r="AE53" i="76" s="1"/>
  <c r="AD59" i="76"/>
  <c r="AF51" i="76"/>
  <c r="AE61" i="76" s="1" a="1"/>
  <c r="AE61" i="76" s="1"/>
  <c r="AD51" i="76"/>
  <c r="AF43" i="76"/>
  <c r="AE69" i="76" s="1" a="1"/>
  <c r="AE69" i="76" s="1"/>
  <c r="AD43" i="76"/>
  <c r="AF35" i="76"/>
  <c r="AE77" i="76" s="1" a="1"/>
  <c r="AE77" i="76" s="1"/>
  <c r="AD35" i="76"/>
  <c r="AF27" i="76"/>
  <c r="AE85" i="76" s="1" a="1"/>
  <c r="AE85" i="76" s="1"/>
  <c r="AD27" i="76"/>
  <c r="AF19" i="76"/>
  <c r="AE93" i="76" s="1" a="1"/>
  <c r="AE93" i="76" s="1"/>
  <c r="AD19" i="76"/>
  <c r="AF11" i="76"/>
  <c r="AE101" i="76" s="1" a="1"/>
  <c r="AE101" i="76" s="1"/>
  <c r="AD11" i="76"/>
  <c r="AD105" i="77"/>
  <c r="AF105" i="77"/>
  <c r="AE7" i="77" s="1" a="1"/>
  <c r="AE7" i="77" s="1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D73" i="77"/>
  <c r="AF73" i="77"/>
  <c r="AE39" i="77" s="1" a="1"/>
  <c r="AE39" i="77" s="1"/>
  <c r="AF65" i="77"/>
  <c r="AE47" i="77" s="1" a="1"/>
  <c r="AE47" i="77" s="1"/>
  <c r="AD65" i="77"/>
  <c r="AD57" i="77"/>
  <c r="AF57" i="77"/>
  <c r="AE55" i="77" s="1" a="1"/>
  <c r="AE55" i="77" s="1"/>
  <c r="AF49" i="77"/>
  <c r="AE63" i="77" s="1" a="1"/>
  <c r="AE63" i="77" s="1"/>
  <c r="AD49" i="77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D9" i="77"/>
  <c r="AF9" i="77"/>
  <c r="AE103" i="77" s="1" a="1"/>
  <c r="AE103" i="77" s="1"/>
  <c r="AD104" i="78"/>
  <c r="AF104" i="78"/>
  <c r="AE8" i="78" s="1" a="1"/>
  <c r="AE8" i="78" s="1"/>
  <c r="AF96" i="78"/>
  <c r="AE16" i="78" s="1" a="1"/>
  <c r="AE16" i="78" s="1"/>
  <c r="AD96" i="78"/>
  <c r="AD88" i="78"/>
  <c r="AF88" i="78"/>
  <c r="AE24" i="78" s="1" a="1"/>
  <c r="AE24" i="78" s="1"/>
  <c r="AF80" i="78"/>
  <c r="AE32" i="78" s="1" a="1"/>
  <c r="AE32" i="78" s="1"/>
  <c r="AD80" i="78"/>
  <c r="AD72" i="78"/>
  <c r="AF72" i="78"/>
  <c r="AE40" i="78" s="1" a="1"/>
  <c r="AE40" i="78" s="1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26" i="105"/>
  <c r="H26" i="105" s="1"/>
  <c r="G45" i="105"/>
  <c r="H45" i="105" s="1"/>
  <c r="G17" i="105"/>
  <c r="H17" i="105" s="1"/>
  <c r="G49" i="105"/>
  <c r="H49" i="105" s="1"/>
  <c r="G38" i="105"/>
  <c r="H38" i="105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33" i="105"/>
  <c r="H33" i="105" s="1"/>
  <c r="G37" i="105"/>
  <c r="H37" i="105" s="1"/>
  <c r="G39" i="105"/>
  <c r="H39" i="105" s="1"/>
  <c r="G8" i="105"/>
  <c r="H8" i="105" s="1"/>
  <c r="G20" i="105"/>
  <c r="H20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F99" i="86" l="1"/>
  <c r="F101" i="86"/>
  <c r="F112" i="86"/>
  <c r="D128" i="86"/>
  <c r="F94" i="86"/>
  <c r="D125" i="86"/>
  <c r="F97" i="86"/>
  <c r="F110" i="86"/>
  <c r="F117" i="86"/>
  <c r="D120" i="86"/>
  <c r="D123" i="86"/>
  <c r="D126" i="86"/>
  <c r="F95" i="86"/>
  <c r="F104" i="86"/>
  <c r="F113" i="86"/>
  <c r="D129" i="86"/>
  <c r="D122" i="86"/>
  <c r="F96" i="86"/>
  <c r="F102" i="86"/>
  <c r="F111" i="86"/>
  <c r="D121" i="86"/>
  <c r="D124" i="86"/>
  <c r="F107" i="86"/>
  <c r="F109" i="86"/>
  <c r="F116" i="86"/>
  <c r="D127" i="86"/>
  <c r="F105" i="86"/>
  <c r="D119" i="86"/>
  <c r="F103" i="86"/>
  <c r="F106" i="86"/>
  <c r="F98" i="86"/>
  <c r="F115" i="86"/>
  <c r="F100" i="86"/>
  <c r="F114" i="86"/>
  <c r="F108" i="86"/>
  <c r="H94" i="125"/>
  <c r="H96" i="125"/>
  <c r="H93" i="125"/>
  <c r="H95" i="125"/>
  <c r="H97" i="125"/>
  <c r="I93" i="125"/>
  <c r="I97" i="125"/>
  <c r="J93" i="125"/>
  <c r="J95" i="125"/>
  <c r="J97" i="125"/>
  <c r="J96" i="125"/>
  <c r="J94" i="125"/>
  <c r="E94" i="125"/>
  <c r="E96" i="125"/>
  <c r="E93" i="125"/>
  <c r="E97" i="125"/>
  <c r="E95" i="125"/>
  <c r="F95" i="125"/>
  <c r="F93" i="125"/>
  <c r="F94" i="125"/>
  <c r="F97" i="125"/>
  <c r="F96" i="125"/>
  <c r="H98" i="124"/>
  <c r="H102" i="124"/>
  <c r="H107" i="124"/>
  <c r="H99" i="124"/>
  <c r="H101" i="124"/>
  <c r="H106" i="124"/>
  <c r="H109" i="124"/>
  <c r="H104" i="124"/>
  <c r="H108" i="124"/>
  <c r="H100" i="124"/>
  <c r="H103" i="124"/>
  <c r="H105" i="124"/>
  <c r="E99" i="124"/>
  <c r="E102" i="124"/>
  <c r="E105" i="124"/>
  <c r="E104" i="124"/>
  <c r="E101" i="124"/>
  <c r="E106" i="124"/>
  <c r="E109" i="124"/>
  <c r="E98" i="124"/>
  <c r="E107" i="124"/>
  <c r="E100" i="124"/>
  <c r="E108" i="124"/>
  <c r="E103" i="124"/>
  <c r="G107" i="124"/>
  <c r="G105" i="124"/>
  <c r="G106" i="124"/>
  <c r="G99" i="124"/>
  <c r="K99" i="124" s="1"/>
  <c r="G103" i="124"/>
  <c r="G109" i="124"/>
  <c r="G104" i="124"/>
  <c r="G98" i="124"/>
  <c r="G101" i="124"/>
  <c r="G108" i="124"/>
  <c r="G102" i="124"/>
  <c r="G100" i="124"/>
  <c r="F105" i="124"/>
  <c r="F107" i="124"/>
  <c r="F99" i="124"/>
  <c r="F109" i="124"/>
  <c r="F106" i="124"/>
  <c r="F104" i="124"/>
  <c r="F101" i="124"/>
  <c r="F98" i="124"/>
  <c r="F108" i="124"/>
  <c r="F100" i="124"/>
  <c r="F103" i="124"/>
  <c r="F102" i="124"/>
  <c r="G100" i="125"/>
  <c r="G104" i="125"/>
  <c r="G101" i="125"/>
  <c r="G102" i="125"/>
  <c r="G106" i="125"/>
  <c r="G99" i="125"/>
  <c r="G87" i="125"/>
  <c r="G105" i="125"/>
  <c r="G103" i="125"/>
  <c r="E90" i="125"/>
  <c r="E92" i="125"/>
  <c r="E98" i="125"/>
  <c r="E100" i="125"/>
  <c r="E102" i="125"/>
  <c r="E104" i="125"/>
  <c r="E106" i="125"/>
  <c r="E88" i="125"/>
  <c r="E101" i="125"/>
  <c r="E105" i="125"/>
  <c r="E99" i="125"/>
  <c r="E103" i="125"/>
  <c r="E87" i="125"/>
  <c r="E91" i="125"/>
  <c r="E89" i="125"/>
  <c r="H98" i="125"/>
  <c r="H102" i="125"/>
  <c r="H106" i="125"/>
  <c r="H88" i="125"/>
  <c r="H101" i="125"/>
  <c r="H89" i="125"/>
  <c r="H92" i="125"/>
  <c r="H100" i="125"/>
  <c r="H104" i="125"/>
  <c r="H91" i="125"/>
  <c r="H99" i="125"/>
  <c r="H87" i="125"/>
  <c r="H90" i="125"/>
  <c r="H105" i="125"/>
  <c r="H103" i="125"/>
  <c r="F91" i="125"/>
  <c r="F105" i="125"/>
  <c r="F90" i="125"/>
  <c r="F92" i="125"/>
  <c r="F98" i="125"/>
  <c r="F100" i="125"/>
  <c r="F102" i="125"/>
  <c r="F104" i="125"/>
  <c r="F106" i="125"/>
  <c r="F88" i="125"/>
  <c r="F103" i="125"/>
  <c r="F87" i="125"/>
  <c r="F99" i="125"/>
  <c r="F101" i="125"/>
  <c r="F89" i="125"/>
  <c r="I100" i="125"/>
  <c r="I104" i="125"/>
  <c r="I88" i="125"/>
  <c r="I99" i="125"/>
  <c r="I103" i="125"/>
  <c r="I102" i="125"/>
  <c r="I101" i="125"/>
  <c r="I105" i="125"/>
  <c r="I87" i="125"/>
  <c r="I106" i="125"/>
  <c r="J100" i="125"/>
  <c r="J104" i="125"/>
  <c r="J88" i="125"/>
  <c r="J99" i="125"/>
  <c r="J87" i="125"/>
  <c r="J106" i="125"/>
  <c r="J92" i="125"/>
  <c r="J98" i="125"/>
  <c r="J101" i="125"/>
  <c r="J105" i="125"/>
  <c r="J89" i="125"/>
  <c r="J91" i="125"/>
  <c r="J103" i="125"/>
  <c r="J90" i="125"/>
  <c r="J102" i="125"/>
  <c r="E8" i="125"/>
  <c r="E72" i="125"/>
  <c r="E55" i="125"/>
  <c r="E39" i="125"/>
  <c r="E50" i="125"/>
  <c r="E47" i="125"/>
  <c r="E81" i="125"/>
  <c r="E49" i="125"/>
  <c r="E17" i="125"/>
  <c r="E36" i="125"/>
  <c r="E16" i="125"/>
  <c r="E80" i="125"/>
  <c r="E70" i="125"/>
  <c r="E79" i="125"/>
  <c r="E34" i="125"/>
  <c r="E35" i="125"/>
  <c r="E30" i="125"/>
  <c r="E77" i="125"/>
  <c r="E45" i="125"/>
  <c r="E13" i="125"/>
  <c r="E28" i="125"/>
  <c r="E56" i="125"/>
  <c r="E31" i="125"/>
  <c r="E15" i="125"/>
  <c r="E57" i="125"/>
  <c r="E52" i="125"/>
  <c r="E64" i="125"/>
  <c r="E67" i="125"/>
  <c r="E51" i="125"/>
  <c r="E59" i="125"/>
  <c r="E53" i="125"/>
  <c r="E24" i="125"/>
  <c r="E83" i="125"/>
  <c r="E58" i="125"/>
  <c r="E26" i="125"/>
  <c r="E23" i="125"/>
  <c r="E22" i="125"/>
  <c r="E73" i="125"/>
  <c r="E41" i="125"/>
  <c r="E9" i="125"/>
  <c r="E84" i="125"/>
  <c r="E20" i="125"/>
  <c r="E40" i="125"/>
  <c r="E42" i="125"/>
  <c r="E65" i="125"/>
  <c r="E68" i="125"/>
  <c r="E48" i="125"/>
  <c r="E27" i="125"/>
  <c r="E29" i="125"/>
  <c r="E78" i="125"/>
  <c r="E14" i="125"/>
  <c r="E75" i="125"/>
  <c r="E25" i="125"/>
  <c r="E7" i="125"/>
  <c r="E19" i="125"/>
  <c r="E85" i="125"/>
  <c r="E32" i="125"/>
  <c r="E71" i="125"/>
  <c r="E43" i="125"/>
  <c r="E18" i="125"/>
  <c r="E11" i="125"/>
  <c r="E10" i="125"/>
  <c r="E69" i="125"/>
  <c r="E37" i="125"/>
  <c r="E54" i="125"/>
  <c r="E76" i="125"/>
  <c r="E12" i="125"/>
  <c r="E62" i="125"/>
  <c r="E33" i="125"/>
  <c r="E86" i="125"/>
  <c r="E46" i="125"/>
  <c r="E61" i="125"/>
  <c r="E60" i="125"/>
  <c r="E82" i="125"/>
  <c r="E66" i="125"/>
  <c r="E74" i="125"/>
  <c r="E38" i="125"/>
  <c r="E63" i="125"/>
  <c r="E21" i="125"/>
  <c r="E44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7" i="125"/>
  <c r="H45" i="125"/>
  <c r="H13" i="125"/>
  <c r="H72" i="125"/>
  <c r="H33" i="125"/>
  <c r="H14" i="125"/>
  <c r="H46" i="125"/>
  <c r="H78" i="125"/>
  <c r="H65" i="125"/>
  <c r="H39" i="125"/>
  <c r="H71" i="125"/>
  <c r="H24" i="125"/>
  <c r="H56" i="125"/>
  <c r="H22" i="125"/>
  <c r="H86" i="125"/>
  <c r="H47" i="125"/>
  <c r="H53" i="125"/>
  <c r="H32" i="125"/>
  <c r="H9" i="125"/>
  <c r="H58" i="125"/>
  <c r="H19" i="125"/>
  <c r="H83" i="125"/>
  <c r="H36" i="125"/>
  <c r="H30" i="125"/>
  <c r="H23" i="125"/>
  <c r="H8" i="125"/>
  <c r="H57" i="125"/>
  <c r="H18" i="125"/>
  <c r="H50" i="125"/>
  <c r="H82" i="125"/>
  <c r="H11" i="125"/>
  <c r="H43" i="125"/>
  <c r="H75" i="125"/>
  <c r="H25" i="125"/>
  <c r="H28" i="125"/>
  <c r="H60" i="125"/>
  <c r="H77" i="125"/>
  <c r="H54" i="125"/>
  <c r="H15" i="125"/>
  <c r="H79" i="125"/>
  <c r="H64" i="125"/>
  <c r="H7" i="125"/>
  <c r="H26" i="125"/>
  <c r="H17" i="125"/>
  <c r="H51" i="125"/>
  <c r="H73" i="125"/>
  <c r="H68" i="125"/>
  <c r="H62" i="125"/>
  <c r="H55" i="125"/>
  <c r="H40" i="125"/>
  <c r="H84" i="125"/>
  <c r="H59" i="125"/>
  <c r="H29" i="125"/>
  <c r="H12" i="125"/>
  <c r="H61" i="125"/>
  <c r="H44" i="125"/>
  <c r="H34" i="125"/>
  <c r="H76" i="125"/>
  <c r="H66" i="125"/>
  <c r="H81" i="125"/>
  <c r="H27" i="125"/>
  <c r="AE106" i="78" a="1"/>
  <c r="AE106" i="78" s="1"/>
  <c r="I86" i="125" s="1"/>
  <c r="E10" i="124"/>
  <c r="E14" i="124"/>
  <c r="E18" i="124"/>
  <c r="E22" i="124"/>
  <c r="E26" i="124"/>
  <c r="E30" i="124"/>
  <c r="E34" i="124"/>
  <c r="E38" i="124"/>
  <c r="E42" i="124"/>
  <c r="E46" i="124"/>
  <c r="E50" i="124"/>
  <c r="E54" i="124"/>
  <c r="E58" i="124"/>
  <c r="E62" i="124"/>
  <c r="E66" i="124"/>
  <c r="E70" i="124"/>
  <c r="E74" i="124"/>
  <c r="E78" i="124"/>
  <c r="E82" i="124"/>
  <c r="E86" i="124"/>
  <c r="E90" i="124"/>
  <c r="E94" i="124"/>
  <c r="E110" i="124"/>
  <c r="E114" i="124"/>
  <c r="E118" i="124"/>
  <c r="E122" i="124"/>
  <c r="E126" i="124"/>
  <c r="E130" i="124"/>
  <c r="E134" i="124"/>
  <c r="E138" i="124"/>
  <c r="E7" i="124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111" i="124"/>
  <c r="E115" i="124"/>
  <c r="E119" i="124"/>
  <c r="E123" i="124"/>
  <c r="E127" i="124"/>
  <c r="E131" i="124"/>
  <c r="E135" i="124"/>
  <c r="E139" i="124"/>
  <c r="E9" i="124"/>
  <c r="E17" i="124"/>
  <c r="E25" i="124"/>
  <c r="E33" i="124"/>
  <c r="E41" i="124"/>
  <c r="E49" i="124"/>
  <c r="E57" i="124"/>
  <c r="E65" i="124"/>
  <c r="E73" i="124"/>
  <c r="E81" i="124"/>
  <c r="E89" i="124"/>
  <c r="E97" i="124"/>
  <c r="E113" i="124"/>
  <c r="E121" i="124"/>
  <c r="E129" i="124"/>
  <c r="E137" i="124"/>
  <c r="E8" i="124"/>
  <c r="E45" i="124"/>
  <c r="E60" i="124"/>
  <c r="E72" i="124"/>
  <c r="E124" i="124"/>
  <c r="E136" i="124"/>
  <c r="E12" i="124"/>
  <c r="E24" i="124"/>
  <c r="E61" i="124"/>
  <c r="E76" i="124"/>
  <c r="E88" i="124"/>
  <c r="E125" i="124"/>
  <c r="E140" i="124"/>
  <c r="E37" i="124"/>
  <c r="E52" i="124"/>
  <c r="E64" i="124"/>
  <c r="E116" i="124"/>
  <c r="E128" i="124"/>
  <c r="E29" i="124"/>
  <c r="E44" i="124"/>
  <c r="E56" i="124"/>
  <c r="E93" i="124"/>
  <c r="E120" i="124"/>
  <c r="E36" i="124"/>
  <c r="E85" i="124"/>
  <c r="E112" i="124"/>
  <c r="E13" i="124"/>
  <c r="E40" i="124"/>
  <c r="E92" i="124"/>
  <c r="E141" i="124"/>
  <c r="E16" i="124"/>
  <c r="E68" i="124"/>
  <c r="E117" i="124"/>
  <c r="E96" i="124"/>
  <c r="E132" i="124"/>
  <c r="E20" i="124"/>
  <c r="E53" i="124"/>
  <c r="E133" i="124"/>
  <c r="E28" i="124"/>
  <c r="E69" i="124"/>
  <c r="E21" i="124"/>
  <c r="E48" i="124"/>
  <c r="E77" i="124"/>
  <c r="E80" i="124"/>
  <c r="E84" i="124"/>
  <c r="E32" i="124"/>
  <c r="I85" i="125"/>
  <c r="I81" i="125"/>
  <c r="I77" i="125"/>
  <c r="I73" i="125"/>
  <c r="I69" i="125"/>
  <c r="I65" i="125"/>
  <c r="I61" i="125"/>
  <c r="I57" i="125"/>
  <c r="I53" i="125"/>
  <c r="I49" i="125"/>
  <c r="I45" i="125"/>
  <c r="I41" i="125"/>
  <c r="I37" i="125"/>
  <c r="I33" i="125"/>
  <c r="I29" i="125"/>
  <c r="I25" i="125"/>
  <c r="I21" i="125"/>
  <c r="I17" i="125"/>
  <c r="I82" i="125"/>
  <c r="I63" i="125"/>
  <c r="I56" i="125"/>
  <c r="I50" i="125"/>
  <c r="I31" i="125"/>
  <c r="I24" i="125"/>
  <c r="I18" i="125"/>
  <c r="I80" i="125"/>
  <c r="I74" i="125"/>
  <c r="I55" i="125"/>
  <c r="I48" i="125"/>
  <c r="I42" i="125"/>
  <c r="I23" i="125"/>
  <c r="I16" i="125"/>
  <c r="I67" i="125"/>
  <c r="I60" i="125"/>
  <c r="I54" i="125"/>
  <c r="I35" i="125"/>
  <c r="I28" i="125"/>
  <c r="I22" i="125"/>
  <c r="I71" i="125"/>
  <c r="I64" i="125"/>
  <c r="I58" i="125"/>
  <c r="I39" i="125"/>
  <c r="I32" i="125"/>
  <c r="I26" i="125"/>
  <c r="I78" i="125"/>
  <c r="I52" i="125"/>
  <c r="I27" i="125"/>
  <c r="I76" i="125"/>
  <c r="I51" i="125"/>
  <c r="I38" i="125"/>
  <c r="I75" i="125"/>
  <c r="I62" i="125"/>
  <c r="I36" i="125"/>
  <c r="I66" i="125"/>
  <c r="I44" i="125"/>
  <c r="I83" i="125"/>
  <c r="I43" i="125"/>
  <c r="I20" i="125"/>
  <c r="I79" i="125"/>
  <c r="I34" i="125"/>
  <c r="I59" i="125"/>
  <c r="I40" i="125"/>
  <c r="I19" i="125"/>
  <c r="I47" i="125"/>
  <c r="I46" i="125"/>
  <c r="I70" i="125"/>
  <c r="I72" i="125"/>
  <c r="I30" i="125"/>
  <c r="I68" i="125"/>
  <c r="I15" i="125"/>
  <c r="AE106" i="77" a="1"/>
  <c r="AE106" i="77" s="1"/>
  <c r="G82" i="125" s="1"/>
  <c r="J86" i="125"/>
  <c r="J82" i="125"/>
  <c r="J78" i="125"/>
  <c r="J74" i="125"/>
  <c r="J70" i="125"/>
  <c r="J66" i="125"/>
  <c r="J62" i="125"/>
  <c r="J58" i="125"/>
  <c r="J54" i="125"/>
  <c r="J50" i="125"/>
  <c r="J46" i="125"/>
  <c r="J42" i="125"/>
  <c r="J38" i="125"/>
  <c r="J34" i="125"/>
  <c r="J30" i="125"/>
  <c r="J26" i="125"/>
  <c r="J22" i="125"/>
  <c r="J18" i="125"/>
  <c r="J14" i="125"/>
  <c r="J10" i="125"/>
  <c r="J85" i="125"/>
  <c r="J81" i="125"/>
  <c r="J77" i="125"/>
  <c r="J73" i="125"/>
  <c r="J69" i="125"/>
  <c r="J65" i="125"/>
  <c r="J61" i="125"/>
  <c r="J57" i="125"/>
  <c r="J53" i="125"/>
  <c r="J49" i="125"/>
  <c r="J45" i="125"/>
  <c r="J41" i="125"/>
  <c r="J37" i="125"/>
  <c r="J33" i="125"/>
  <c r="J29" i="125"/>
  <c r="J25" i="125"/>
  <c r="J21" i="125"/>
  <c r="J17" i="125"/>
  <c r="J13" i="125"/>
  <c r="J9" i="125"/>
  <c r="J75" i="125"/>
  <c r="J68" i="125"/>
  <c r="J43" i="125"/>
  <c r="J36" i="125"/>
  <c r="J11" i="125"/>
  <c r="J67" i="125"/>
  <c r="J60" i="125"/>
  <c r="J35" i="125"/>
  <c r="J28" i="125"/>
  <c r="J79" i="125"/>
  <c r="J72" i="125"/>
  <c r="J47" i="125"/>
  <c r="J40" i="125"/>
  <c r="J15" i="125"/>
  <c r="J8" i="125"/>
  <c r="J83" i="125"/>
  <c r="J76" i="125"/>
  <c r="J51" i="125"/>
  <c r="J44" i="125"/>
  <c r="J19" i="125"/>
  <c r="J12" i="125"/>
  <c r="J64" i="125"/>
  <c r="J39" i="125"/>
  <c r="J63" i="125"/>
  <c r="J24" i="125"/>
  <c r="J48" i="125"/>
  <c r="J23" i="125"/>
  <c r="J20" i="125"/>
  <c r="J59" i="125"/>
  <c r="J56" i="125"/>
  <c r="J16" i="125"/>
  <c r="J80" i="125"/>
  <c r="J52" i="125"/>
  <c r="J7" i="125"/>
  <c r="J84" i="125"/>
  <c r="J71" i="125"/>
  <c r="J32" i="125"/>
  <c r="J31" i="125"/>
  <c r="J27" i="125"/>
  <c r="J55" i="125"/>
  <c r="F7" i="125"/>
  <c r="F58" i="125"/>
  <c r="F50" i="125"/>
  <c r="F65" i="125"/>
  <c r="F33" i="125"/>
  <c r="F84" i="125"/>
  <c r="F52" i="125"/>
  <c r="F20" i="125"/>
  <c r="F59" i="125"/>
  <c r="F27" i="125"/>
  <c r="F42" i="125"/>
  <c r="F26" i="125"/>
  <c r="F38" i="125"/>
  <c r="F34" i="125"/>
  <c r="F61" i="125"/>
  <c r="F29" i="125"/>
  <c r="F80" i="125"/>
  <c r="F48" i="125"/>
  <c r="F16" i="125"/>
  <c r="F55" i="125"/>
  <c r="F23" i="125"/>
  <c r="F74" i="125"/>
  <c r="F73" i="125"/>
  <c r="F60" i="125"/>
  <c r="F35" i="125"/>
  <c r="F37" i="125"/>
  <c r="F56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81" i="125"/>
  <c r="F17" i="125"/>
  <c r="F36" i="125"/>
  <c r="F75" i="125"/>
  <c r="F11" i="125"/>
  <c r="F86" i="125"/>
  <c r="F77" i="125"/>
  <c r="F45" i="125"/>
  <c r="F64" i="125"/>
  <c r="F39" i="125"/>
  <c r="F18" i="125"/>
  <c r="F9" i="125"/>
  <c r="F28" i="125"/>
  <c r="F62" i="125"/>
  <c r="F69" i="125"/>
  <c r="F54" i="125"/>
  <c r="F10" i="125"/>
  <c r="F85" i="125"/>
  <c r="F53" i="125"/>
  <c r="F21" i="125"/>
  <c r="F72" i="125"/>
  <c r="F40" i="125"/>
  <c r="F8" i="125"/>
  <c r="F79" i="125"/>
  <c r="F47" i="125"/>
  <c r="F15" i="125"/>
  <c r="F70" i="125"/>
  <c r="F49" i="125"/>
  <c r="F68" i="125"/>
  <c r="F43" i="125"/>
  <c r="F46" i="125"/>
  <c r="F82" i="125"/>
  <c r="F78" i="125"/>
  <c r="F13" i="125"/>
  <c r="F32" i="125"/>
  <c r="F71" i="125"/>
  <c r="F41" i="125"/>
  <c r="F67" i="125"/>
  <c r="F24" i="125"/>
  <c r="F63" i="125"/>
  <c r="F31" i="125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13" i="124"/>
  <c r="F117" i="124"/>
  <c r="F121" i="124"/>
  <c r="F125" i="124"/>
  <c r="F129" i="124"/>
  <c r="F133" i="124"/>
  <c r="F137" i="124"/>
  <c r="F141" i="124"/>
  <c r="F7" i="124"/>
  <c r="F10" i="124"/>
  <c r="F14" i="124"/>
  <c r="F18" i="124"/>
  <c r="F22" i="124"/>
  <c r="F26" i="124"/>
  <c r="F30" i="124"/>
  <c r="F34" i="124"/>
  <c r="F38" i="124"/>
  <c r="F42" i="124"/>
  <c r="F46" i="124"/>
  <c r="F50" i="124"/>
  <c r="F54" i="124"/>
  <c r="F58" i="124"/>
  <c r="F62" i="124"/>
  <c r="F66" i="124"/>
  <c r="F70" i="124"/>
  <c r="F74" i="124"/>
  <c r="F78" i="124"/>
  <c r="F82" i="124"/>
  <c r="F86" i="124"/>
  <c r="F90" i="124"/>
  <c r="F94" i="124"/>
  <c r="F110" i="124"/>
  <c r="F114" i="124"/>
  <c r="F118" i="124"/>
  <c r="F122" i="124"/>
  <c r="F126" i="124"/>
  <c r="F130" i="124"/>
  <c r="F134" i="124"/>
  <c r="F138" i="124"/>
  <c r="F15" i="124"/>
  <c r="F23" i="124"/>
  <c r="F31" i="124"/>
  <c r="F39" i="124"/>
  <c r="F47" i="124"/>
  <c r="F55" i="124"/>
  <c r="F63" i="124"/>
  <c r="F71" i="124"/>
  <c r="F79" i="124"/>
  <c r="F87" i="124"/>
  <c r="F95" i="124"/>
  <c r="F111" i="124"/>
  <c r="F119" i="124"/>
  <c r="F127" i="124"/>
  <c r="F135" i="124"/>
  <c r="F8" i="124"/>
  <c r="F16" i="124"/>
  <c r="F24" i="124"/>
  <c r="F32" i="124"/>
  <c r="F40" i="124"/>
  <c r="F48" i="124"/>
  <c r="F56" i="124"/>
  <c r="F64" i="124"/>
  <c r="F72" i="124"/>
  <c r="F80" i="124"/>
  <c r="F88" i="124"/>
  <c r="F96" i="124"/>
  <c r="F112" i="124"/>
  <c r="F120" i="124"/>
  <c r="F128" i="124"/>
  <c r="F136" i="124"/>
  <c r="F20" i="124"/>
  <c r="F35" i="124"/>
  <c r="F84" i="124"/>
  <c r="F36" i="124"/>
  <c r="F51" i="124"/>
  <c r="F115" i="124"/>
  <c r="F12" i="124"/>
  <c r="F27" i="124"/>
  <c r="F76" i="124"/>
  <c r="F91" i="124"/>
  <c r="F140" i="124"/>
  <c r="F19" i="124"/>
  <c r="F68" i="124"/>
  <c r="F83" i="124"/>
  <c r="F132" i="124"/>
  <c r="F11" i="124"/>
  <c r="F60" i="124"/>
  <c r="F139" i="124"/>
  <c r="F67" i="124"/>
  <c r="F116" i="124"/>
  <c r="F43" i="124"/>
  <c r="F92" i="124"/>
  <c r="F52" i="124"/>
  <c r="F59" i="124"/>
  <c r="F131" i="124"/>
  <c r="F75" i="124"/>
  <c r="F28" i="124"/>
  <c r="F123" i="124"/>
  <c r="F44" i="124"/>
  <c r="F124" i="124"/>
  <c r="G37" i="125"/>
  <c r="G56" i="125"/>
  <c r="G24" i="125"/>
  <c r="G29" i="125"/>
  <c r="G71" i="125"/>
  <c r="G39" i="125"/>
  <c r="G86" i="125"/>
  <c r="G54" i="125"/>
  <c r="G22" i="125"/>
  <c r="G84" i="125"/>
  <c r="G52" i="125"/>
  <c r="G20" i="125"/>
  <c r="G17" i="125"/>
  <c r="G67" i="125"/>
  <c r="G35" i="125"/>
  <c r="G50" i="125"/>
  <c r="G18" i="125"/>
  <c r="G32" i="125"/>
  <c r="G47" i="125"/>
  <c r="G62" i="125"/>
  <c r="G80" i="125"/>
  <c r="G48" i="125"/>
  <c r="G16" i="125"/>
  <c r="G65" i="125"/>
  <c r="G63" i="125"/>
  <c r="G31" i="125"/>
  <c r="G78" i="125"/>
  <c r="G46" i="125"/>
  <c r="G14" i="125"/>
  <c r="G40" i="125"/>
  <c r="G25" i="125"/>
  <c r="G23" i="125"/>
  <c r="G70" i="125"/>
  <c r="G68" i="125"/>
  <c r="G51" i="125"/>
  <c r="G34" i="125"/>
  <c r="G81" i="125"/>
  <c r="G15" i="125"/>
  <c r="G30" i="125"/>
  <c r="G76" i="125"/>
  <c r="G44" i="125"/>
  <c r="G12" i="125"/>
  <c r="G49" i="125"/>
  <c r="G59" i="125"/>
  <c r="G27" i="125"/>
  <c r="G41" i="125"/>
  <c r="G74" i="125"/>
  <c r="G42" i="125"/>
  <c r="G72" i="125"/>
  <c r="G55" i="125"/>
  <c r="G13" i="125"/>
  <c r="G38" i="125"/>
  <c r="G36" i="125"/>
  <c r="G83" i="125"/>
  <c r="G19" i="125"/>
  <c r="G66" i="125"/>
  <c r="G85" i="125"/>
  <c r="G64" i="125"/>
  <c r="G79" i="125"/>
  <c r="G45" i="125"/>
  <c r="G61" i="125"/>
  <c r="G57" i="125"/>
  <c r="G58" i="125"/>
  <c r="G60" i="125"/>
  <c r="G26" i="125"/>
  <c r="G28" i="125"/>
  <c r="G33" i="125"/>
  <c r="G53" i="125"/>
  <c r="G75" i="125"/>
  <c r="G43" i="125"/>
  <c r="G21" i="125"/>
  <c r="H139" i="124"/>
  <c r="H131" i="124"/>
  <c r="H123" i="124"/>
  <c r="H115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0" i="124"/>
  <c r="H122" i="124"/>
  <c r="H114" i="124"/>
  <c r="H90" i="124"/>
  <c r="H82" i="124"/>
  <c r="H74" i="124"/>
  <c r="H66" i="124"/>
  <c r="H58" i="124"/>
  <c r="H50" i="124"/>
  <c r="H42" i="124"/>
  <c r="H34" i="124"/>
  <c r="H26" i="124"/>
  <c r="H18" i="124"/>
  <c r="H10" i="124"/>
  <c r="H137" i="124"/>
  <c r="H129" i="124"/>
  <c r="H121" i="124"/>
  <c r="H113" i="124"/>
  <c r="H97" i="124"/>
  <c r="H89" i="124"/>
  <c r="H81" i="124"/>
  <c r="H73" i="124"/>
  <c r="H65" i="124"/>
  <c r="H57" i="124"/>
  <c r="H49" i="124"/>
  <c r="H41" i="124"/>
  <c r="H33" i="124"/>
  <c r="H25" i="124"/>
  <c r="H17" i="124"/>
  <c r="H9" i="124"/>
  <c r="H136" i="124"/>
  <c r="H128" i="124"/>
  <c r="H120" i="124"/>
  <c r="H112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19" i="124"/>
  <c r="H87" i="124"/>
  <c r="H71" i="124"/>
  <c r="H55" i="124"/>
  <c r="H39" i="124"/>
  <c r="H23" i="124"/>
  <c r="H7" i="124"/>
  <c r="H133" i="124"/>
  <c r="H117" i="124"/>
  <c r="H85" i="124"/>
  <c r="H69" i="124"/>
  <c r="H53" i="124"/>
  <c r="H37" i="124"/>
  <c r="H21" i="124"/>
  <c r="H132" i="124"/>
  <c r="H116" i="124"/>
  <c r="H84" i="124"/>
  <c r="H68" i="124"/>
  <c r="H52" i="124"/>
  <c r="H36" i="124"/>
  <c r="H20" i="124"/>
  <c r="H134" i="124"/>
  <c r="H79" i="124"/>
  <c r="H60" i="124"/>
  <c r="H30" i="124"/>
  <c r="H126" i="124"/>
  <c r="H77" i="124"/>
  <c r="H47" i="124"/>
  <c r="H28" i="124"/>
  <c r="H125" i="124"/>
  <c r="H95" i="124"/>
  <c r="H76" i="124"/>
  <c r="H46" i="124"/>
  <c r="H22" i="124"/>
  <c r="H141" i="124"/>
  <c r="H111" i="124"/>
  <c r="H92" i="124"/>
  <c r="H62" i="124"/>
  <c r="H38" i="124"/>
  <c r="H13" i="124"/>
  <c r="H54" i="124"/>
  <c r="H94" i="124"/>
  <c r="H45" i="124"/>
  <c r="H93" i="124"/>
  <c r="H44" i="124"/>
  <c r="H78" i="124"/>
  <c r="H12" i="124"/>
  <c r="H70" i="124"/>
  <c r="H127" i="124"/>
  <c r="H140" i="124"/>
  <c r="H63" i="124"/>
  <c r="H61" i="124"/>
  <c r="H86" i="124"/>
  <c r="H31" i="124"/>
  <c r="H29" i="124"/>
  <c r="H15" i="124"/>
  <c r="H14" i="124"/>
  <c r="H124" i="124"/>
  <c r="H118" i="124"/>
  <c r="H110" i="124"/>
  <c r="G40" i="124"/>
  <c r="G114" i="124"/>
  <c r="G82" i="124"/>
  <c r="G50" i="124"/>
  <c r="G18" i="124"/>
  <c r="G60" i="124"/>
  <c r="G32" i="124"/>
  <c r="G117" i="124"/>
  <c r="G85" i="124"/>
  <c r="G53" i="124"/>
  <c r="G21" i="124"/>
  <c r="G64" i="124"/>
  <c r="G131" i="124"/>
  <c r="G67" i="124"/>
  <c r="G35" i="124"/>
  <c r="G120" i="124"/>
  <c r="G20" i="124"/>
  <c r="G110" i="124"/>
  <c r="G78" i="124"/>
  <c r="G46" i="124"/>
  <c r="G14" i="124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26" i="124"/>
  <c r="G125" i="124"/>
  <c r="G29" i="124"/>
  <c r="G75" i="124"/>
  <c r="G118" i="124"/>
  <c r="G54" i="124"/>
  <c r="G56" i="124"/>
  <c r="G25" i="124"/>
  <c r="G7" i="124"/>
  <c r="G138" i="124"/>
  <c r="G74" i="124"/>
  <c r="G42" i="124"/>
  <c r="G10" i="124"/>
  <c r="G28" i="124"/>
  <c r="G141" i="124"/>
  <c r="G77" i="124"/>
  <c r="G45" i="124"/>
  <c r="G13" i="124"/>
  <c r="G36" i="124"/>
  <c r="G123" i="124"/>
  <c r="G91" i="124"/>
  <c r="G59" i="124"/>
  <c r="G27" i="124"/>
  <c r="G130" i="124"/>
  <c r="G66" i="124"/>
  <c r="G112" i="124"/>
  <c r="G37" i="124"/>
  <c r="G12" i="124"/>
  <c r="G83" i="124"/>
  <c r="G19" i="124"/>
  <c r="G88" i="124"/>
  <c r="G94" i="124"/>
  <c r="G30" i="124"/>
  <c r="G84" i="124"/>
  <c r="G97" i="124"/>
  <c r="G33" i="124"/>
  <c r="G116" i="124"/>
  <c r="G79" i="124"/>
  <c r="G15" i="124"/>
  <c r="G72" i="124"/>
  <c r="G58" i="124"/>
  <c r="G68" i="124"/>
  <c r="G93" i="124"/>
  <c r="G96" i="124"/>
  <c r="G11" i="124"/>
  <c r="G52" i="124"/>
  <c r="G22" i="124"/>
  <c r="G121" i="124"/>
  <c r="G57" i="124"/>
  <c r="G135" i="124"/>
  <c r="G71" i="124"/>
  <c r="G128" i="124"/>
  <c r="G134" i="124"/>
  <c r="G70" i="124"/>
  <c r="G38" i="124"/>
  <c r="G124" i="124"/>
  <c r="G132" i="124"/>
  <c r="G137" i="124"/>
  <c r="G73" i="124"/>
  <c r="G41" i="124"/>
  <c r="G9" i="124"/>
  <c r="G24" i="124"/>
  <c r="G119" i="124"/>
  <c r="G87" i="124"/>
  <c r="G55" i="124"/>
  <c r="G23" i="124"/>
  <c r="G34" i="124"/>
  <c r="G133" i="124"/>
  <c r="G69" i="124"/>
  <c r="G136" i="124"/>
  <c r="G115" i="124"/>
  <c r="G51" i="124"/>
  <c r="G126" i="124"/>
  <c r="G62" i="124"/>
  <c r="G129" i="124"/>
  <c r="G65" i="124"/>
  <c r="G140" i="124"/>
  <c r="G111" i="124"/>
  <c r="G47" i="124"/>
  <c r="G122" i="124"/>
  <c r="G90" i="124"/>
  <c r="G92" i="124"/>
  <c r="G61" i="124"/>
  <c r="G139" i="124"/>
  <c r="G43" i="124"/>
  <c r="G86" i="124"/>
  <c r="G76" i="124"/>
  <c r="G89" i="124"/>
  <c r="G80" i="124"/>
  <c r="G39" i="124"/>
  <c r="D127" i="124"/>
  <c r="D134" i="86"/>
  <c r="D135" i="124" s="1"/>
  <c r="D120" i="124"/>
  <c r="D128" i="124"/>
  <c r="D135" i="86"/>
  <c r="D136" i="124" s="1"/>
  <c r="D121" i="124"/>
  <c r="D129" i="124"/>
  <c r="D136" i="86"/>
  <c r="D137" i="124" s="1"/>
  <c r="D122" i="124"/>
  <c r="D130" i="124"/>
  <c r="D137" i="86"/>
  <c r="D138" i="124" s="1"/>
  <c r="D125" i="124"/>
  <c r="D133" i="86"/>
  <c r="D134" i="124" s="1"/>
  <c r="D123" i="124"/>
  <c r="D130" i="86"/>
  <c r="D131" i="124" s="1"/>
  <c r="D138" i="86"/>
  <c r="D139" i="124" s="1"/>
  <c r="D140" i="86"/>
  <c r="D141" i="124" s="1"/>
  <c r="D124" i="124"/>
  <c r="D131" i="86"/>
  <c r="D132" i="124" s="1"/>
  <c r="D139" i="86"/>
  <c r="D140" i="124" s="1"/>
  <c r="D132" i="86"/>
  <c r="D133" i="124" s="1"/>
  <c r="D126" i="124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7" i="120"/>
  <c r="M40" i="122"/>
  <c r="H16" i="122" s="1"/>
  <c r="M37" i="122"/>
  <c r="M36" i="122"/>
  <c r="I91" i="125" l="1"/>
  <c r="I89" i="125"/>
  <c r="G88" i="125"/>
  <c r="I94" i="125"/>
  <c r="O94" i="125" s="1"/>
  <c r="G95" i="125"/>
  <c r="M95" i="125" s="1"/>
  <c r="G93" i="125"/>
  <c r="M93" i="125" s="1"/>
  <c r="I95" i="125"/>
  <c r="O95" i="125" s="1"/>
  <c r="G77" i="125"/>
  <c r="G69" i="125"/>
  <c r="M69" i="125" s="1"/>
  <c r="I12" i="125"/>
  <c r="O12" i="125" s="1"/>
  <c r="G10" i="125"/>
  <c r="M10" i="125" s="1"/>
  <c r="G11" i="125"/>
  <c r="M11" i="125" s="1"/>
  <c r="G73" i="125"/>
  <c r="M73" i="125" s="1"/>
  <c r="K98" i="124"/>
  <c r="K91" i="124"/>
  <c r="I103" i="124"/>
  <c r="O97" i="125"/>
  <c r="M14" i="125"/>
  <c r="M48" i="125"/>
  <c r="M85" i="125"/>
  <c r="M19" i="125"/>
  <c r="G97" i="125"/>
  <c r="M97" i="125" s="1"/>
  <c r="O93" i="125"/>
  <c r="I96" i="125"/>
  <c r="O96" i="125" s="1"/>
  <c r="M45" i="125"/>
  <c r="G96" i="125"/>
  <c r="M96" i="125" s="1"/>
  <c r="G94" i="125"/>
  <c r="M94" i="125" s="1"/>
  <c r="K97" i="125"/>
  <c r="K95" i="125"/>
  <c r="K93" i="125"/>
  <c r="K96" i="125"/>
  <c r="K92" i="125"/>
  <c r="K94" i="125"/>
  <c r="I104" i="124"/>
  <c r="M84" i="125"/>
  <c r="G8" i="125"/>
  <c r="M8" i="125" s="1"/>
  <c r="I98" i="125"/>
  <c r="O98" i="125" s="1"/>
  <c r="M24" i="125"/>
  <c r="G9" i="125"/>
  <c r="M9" i="125" s="1"/>
  <c r="M86" i="125"/>
  <c r="G98" i="125"/>
  <c r="I13" i="125"/>
  <c r="O13" i="125" s="1"/>
  <c r="I11" i="125"/>
  <c r="O11" i="125" s="1"/>
  <c r="I14" i="125"/>
  <c r="O14" i="125" s="1"/>
  <c r="I10" i="125"/>
  <c r="O10" i="125" s="1"/>
  <c r="K100" i="124"/>
  <c r="K102" i="124"/>
  <c r="K23" i="124"/>
  <c r="K59" i="124"/>
  <c r="K61" i="124"/>
  <c r="K103" i="124"/>
  <c r="K108" i="124"/>
  <c r="K66" i="124"/>
  <c r="K105" i="124"/>
  <c r="K101" i="124"/>
  <c r="K107" i="124"/>
  <c r="I108" i="124"/>
  <c r="I105" i="124"/>
  <c r="I102" i="124"/>
  <c r="I107" i="124"/>
  <c r="I99" i="124"/>
  <c r="K84" i="124"/>
  <c r="I98" i="124"/>
  <c r="K106" i="124"/>
  <c r="K104" i="124"/>
  <c r="K40" i="124"/>
  <c r="I106" i="124"/>
  <c r="I100" i="124"/>
  <c r="I101" i="124"/>
  <c r="K90" i="124"/>
  <c r="K19" i="124"/>
  <c r="K55" i="124"/>
  <c r="K76" i="124"/>
  <c r="K73" i="124"/>
  <c r="K9" i="124"/>
  <c r="M74" i="125"/>
  <c r="M31" i="125"/>
  <c r="M32" i="125"/>
  <c r="M54" i="125"/>
  <c r="M83" i="125"/>
  <c r="M76" i="125"/>
  <c r="M41" i="125"/>
  <c r="M13" i="125"/>
  <c r="M25" i="125"/>
  <c r="M28" i="125"/>
  <c r="M59" i="125"/>
  <c r="M81" i="125"/>
  <c r="M40" i="125"/>
  <c r="M35" i="125"/>
  <c r="M49" i="125"/>
  <c r="M60" i="125"/>
  <c r="M72" i="125"/>
  <c r="M39" i="125"/>
  <c r="M26" i="125"/>
  <c r="M58" i="125"/>
  <c r="M18" i="125"/>
  <c r="M17" i="125"/>
  <c r="M63" i="125"/>
  <c r="M66" i="125"/>
  <c r="M71" i="125"/>
  <c r="M57" i="125"/>
  <c r="G89" i="125"/>
  <c r="M89" i="125" s="1"/>
  <c r="G91" i="125"/>
  <c r="M91" i="125" s="1"/>
  <c r="M30" i="125"/>
  <c r="M67" i="125"/>
  <c r="M87" i="125"/>
  <c r="M88" i="125"/>
  <c r="M29" i="125"/>
  <c r="O88" i="125"/>
  <c r="M33" i="125"/>
  <c r="M27" i="125"/>
  <c r="M77" i="125"/>
  <c r="M50" i="125"/>
  <c r="M16" i="125"/>
  <c r="G92" i="125"/>
  <c r="M92" i="125" s="1"/>
  <c r="G90" i="125"/>
  <c r="M90" i="125" s="1"/>
  <c r="K34" i="124"/>
  <c r="K12" i="124"/>
  <c r="K11" i="124"/>
  <c r="K89" i="124"/>
  <c r="K96" i="124"/>
  <c r="K27" i="124"/>
  <c r="O91" i="125"/>
  <c r="I90" i="125"/>
  <c r="O90" i="125" s="1"/>
  <c r="I7" i="125"/>
  <c r="O7" i="125" s="1"/>
  <c r="O105" i="125"/>
  <c r="O89" i="125"/>
  <c r="O103" i="125"/>
  <c r="O106" i="125"/>
  <c r="O104" i="125"/>
  <c r="O87" i="125"/>
  <c r="O85" i="125"/>
  <c r="O86" i="125"/>
  <c r="I92" i="125"/>
  <c r="O92" i="125" s="1"/>
  <c r="K87" i="125"/>
  <c r="K88" i="125"/>
  <c r="K89" i="125"/>
  <c r="K91" i="125"/>
  <c r="K90" i="125"/>
  <c r="K93" i="124"/>
  <c r="K82" i="124"/>
  <c r="K45" i="124"/>
  <c r="K16" i="124"/>
  <c r="M56" i="125"/>
  <c r="M12" i="125"/>
  <c r="M51" i="125"/>
  <c r="I9" i="125"/>
  <c r="O9" i="125" s="1"/>
  <c r="K51" i="124"/>
  <c r="K47" i="124"/>
  <c r="K49" i="124"/>
  <c r="K56" i="124"/>
  <c r="K60" i="124"/>
  <c r="K29" i="124"/>
  <c r="K48" i="124"/>
  <c r="K18" i="124"/>
  <c r="K53" i="124"/>
  <c r="K30" i="124"/>
  <c r="K92" i="124"/>
  <c r="K41" i="124"/>
  <c r="K13" i="124"/>
  <c r="K77" i="124"/>
  <c r="K72" i="124"/>
  <c r="K15" i="124"/>
  <c r="K54" i="124"/>
  <c r="K22" i="124"/>
  <c r="K36" i="124"/>
  <c r="K37" i="124"/>
  <c r="K68" i="124"/>
  <c r="K97" i="124"/>
  <c r="K80" i="124"/>
  <c r="K75" i="124"/>
  <c r="M78" i="125"/>
  <c r="K81" i="124"/>
  <c r="K85" i="124"/>
  <c r="K86" i="124"/>
  <c r="K79" i="124"/>
  <c r="M79" i="125"/>
  <c r="M82" i="125"/>
  <c r="K88" i="124"/>
  <c r="K74" i="124"/>
  <c r="K57" i="124"/>
  <c r="M70" i="125"/>
  <c r="K65" i="124"/>
  <c r="K69" i="124"/>
  <c r="K58" i="124"/>
  <c r="M44" i="125"/>
  <c r="M62" i="125"/>
  <c r="M52" i="125"/>
  <c r="M47" i="125"/>
  <c r="K52" i="124"/>
  <c r="M43" i="125"/>
  <c r="K20" i="124"/>
  <c r="K26" i="124"/>
  <c r="M21" i="125"/>
  <c r="K8" i="124"/>
  <c r="K62" i="124"/>
  <c r="K14" i="124"/>
  <c r="K94" i="124"/>
  <c r="K64" i="124"/>
  <c r="K50" i="124"/>
  <c r="K43" i="124"/>
  <c r="O18" i="125"/>
  <c r="O41" i="125"/>
  <c r="O73" i="125"/>
  <c r="K61" i="125"/>
  <c r="K18" i="125"/>
  <c r="K25" i="125"/>
  <c r="K48" i="125"/>
  <c r="K84" i="125"/>
  <c r="K83" i="125"/>
  <c r="K64" i="125"/>
  <c r="K13" i="125"/>
  <c r="K70" i="125"/>
  <c r="O40" i="125"/>
  <c r="O38" i="125"/>
  <c r="O28" i="125"/>
  <c r="K33" i="124"/>
  <c r="O30" i="125"/>
  <c r="O59" i="125"/>
  <c r="O66" i="125"/>
  <c r="O48" i="125"/>
  <c r="O31" i="125"/>
  <c r="O17" i="125"/>
  <c r="O49" i="125"/>
  <c r="O81" i="125"/>
  <c r="O101" i="125"/>
  <c r="K38" i="125"/>
  <c r="K76" i="125"/>
  <c r="K71" i="125"/>
  <c r="K14" i="125"/>
  <c r="K65" i="125"/>
  <c r="K41" i="125"/>
  <c r="K57" i="125"/>
  <c r="K77" i="125"/>
  <c r="K16" i="125"/>
  <c r="K87" i="124"/>
  <c r="O32" i="125"/>
  <c r="O50" i="125"/>
  <c r="O21" i="125"/>
  <c r="O53" i="125"/>
  <c r="O99" i="125"/>
  <c r="K78" i="125"/>
  <c r="O79" i="125"/>
  <c r="O36" i="125"/>
  <c r="O39" i="125"/>
  <c r="O60" i="125"/>
  <c r="K83" i="124"/>
  <c r="O47" i="125"/>
  <c r="K44" i="124"/>
  <c r="K32" i="124"/>
  <c r="O15" i="125"/>
  <c r="O72" i="125"/>
  <c r="O23" i="125"/>
  <c r="N103" i="125"/>
  <c r="K103" i="125"/>
  <c r="N99" i="125"/>
  <c r="K99" i="125"/>
  <c r="K47" i="125"/>
  <c r="M64" i="125"/>
  <c r="M38" i="125"/>
  <c r="M42" i="125"/>
  <c r="M65" i="125"/>
  <c r="M20" i="125"/>
  <c r="G7" i="125"/>
  <c r="M7" i="125" s="1"/>
  <c r="O70" i="125"/>
  <c r="O34" i="125"/>
  <c r="I84" i="125"/>
  <c r="O84" i="125" s="1"/>
  <c r="O51" i="125"/>
  <c r="O26" i="125"/>
  <c r="O35" i="125"/>
  <c r="O42" i="125"/>
  <c r="O24" i="125"/>
  <c r="O45" i="125"/>
  <c r="O77" i="125"/>
  <c r="K12" i="125"/>
  <c r="K43" i="125"/>
  <c r="K75" i="125"/>
  <c r="K68" i="125"/>
  <c r="K9" i="125"/>
  <c r="K52" i="125"/>
  <c r="K45" i="125"/>
  <c r="K80" i="125"/>
  <c r="K50" i="125"/>
  <c r="O54" i="125"/>
  <c r="O55" i="125"/>
  <c r="K46" i="125"/>
  <c r="K54" i="125"/>
  <c r="K32" i="125"/>
  <c r="N102" i="125"/>
  <c r="K102" i="125"/>
  <c r="K73" i="125"/>
  <c r="K24" i="125"/>
  <c r="K15" i="125"/>
  <c r="K30" i="125"/>
  <c r="K36" i="125"/>
  <c r="M15" i="125"/>
  <c r="M46" i="125"/>
  <c r="M80" i="125"/>
  <c r="O20" i="125"/>
  <c r="O62" i="125"/>
  <c r="O58" i="125"/>
  <c r="O67" i="125"/>
  <c r="O74" i="125"/>
  <c r="O56" i="125"/>
  <c r="O25" i="125"/>
  <c r="O57" i="125"/>
  <c r="K44" i="125"/>
  <c r="K74" i="125"/>
  <c r="K86" i="125"/>
  <c r="K37" i="125"/>
  <c r="K85" i="125"/>
  <c r="K29" i="125"/>
  <c r="K42" i="125"/>
  <c r="K22" i="125"/>
  <c r="K53" i="125"/>
  <c r="K31" i="125"/>
  <c r="K35" i="125"/>
  <c r="N100" i="125"/>
  <c r="K100" i="125"/>
  <c r="K55" i="125"/>
  <c r="O46" i="125"/>
  <c r="M75" i="125"/>
  <c r="M53" i="125"/>
  <c r="I8" i="125"/>
  <c r="O8" i="125" s="1"/>
  <c r="O43" i="125"/>
  <c r="O75" i="125"/>
  <c r="O27" i="125"/>
  <c r="O64" i="125"/>
  <c r="O80" i="125"/>
  <c r="O63" i="125"/>
  <c r="O29" i="125"/>
  <c r="O61" i="125"/>
  <c r="O100" i="125"/>
  <c r="N104" i="125"/>
  <c r="K104" i="125"/>
  <c r="K66" i="125"/>
  <c r="K33" i="125"/>
  <c r="K69" i="125"/>
  <c r="K98" i="125"/>
  <c r="N98" i="125"/>
  <c r="N106" i="125"/>
  <c r="K106" i="125"/>
  <c r="K23" i="125"/>
  <c r="K59" i="125"/>
  <c r="K56" i="125"/>
  <c r="K34" i="125"/>
  <c r="K17" i="125"/>
  <c r="K101" i="125"/>
  <c r="N101" i="125"/>
  <c r="K39" i="125"/>
  <c r="M61" i="125"/>
  <c r="M36" i="125"/>
  <c r="M23" i="125"/>
  <c r="M22" i="125"/>
  <c r="O68" i="125"/>
  <c r="O19" i="125"/>
  <c r="O83" i="125"/>
  <c r="O52" i="125"/>
  <c r="O71" i="125"/>
  <c r="O82" i="125"/>
  <c r="O33" i="125"/>
  <c r="O65" i="125"/>
  <c r="O102" i="125"/>
  <c r="K21" i="125"/>
  <c r="K82" i="125"/>
  <c r="N105" i="125"/>
  <c r="K105" i="125"/>
  <c r="K10" i="125"/>
  <c r="K19" i="125"/>
  <c r="K40" i="125"/>
  <c r="K26" i="125"/>
  <c r="K51" i="125"/>
  <c r="K28" i="125"/>
  <c r="K79" i="125"/>
  <c r="K49" i="125"/>
  <c r="K72" i="125"/>
  <c r="O76" i="125"/>
  <c r="M55" i="125"/>
  <c r="M68" i="125"/>
  <c r="M34" i="125"/>
  <c r="M37" i="125"/>
  <c r="O44" i="125"/>
  <c r="O78" i="125"/>
  <c r="O22" i="125"/>
  <c r="O16" i="125"/>
  <c r="O37" i="125"/>
  <c r="O69" i="125"/>
  <c r="K63" i="125"/>
  <c r="K60" i="125"/>
  <c r="K62" i="125"/>
  <c r="K11" i="125"/>
  <c r="K7" i="125"/>
  <c r="K27" i="125"/>
  <c r="K20" i="125"/>
  <c r="K58" i="125"/>
  <c r="K67" i="125"/>
  <c r="K81" i="125"/>
  <c r="K8" i="125"/>
  <c r="I59" i="124"/>
  <c r="I79" i="124"/>
  <c r="I35" i="124"/>
  <c r="I30" i="124"/>
  <c r="I73" i="124"/>
  <c r="I41" i="124"/>
  <c r="I9" i="124"/>
  <c r="I72" i="124"/>
  <c r="I40" i="124"/>
  <c r="I91" i="124"/>
  <c r="I95" i="124"/>
  <c r="I23" i="124"/>
  <c r="I47" i="124"/>
  <c r="I19" i="124"/>
  <c r="I14" i="124"/>
  <c r="I69" i="124"/>
  <c r="I37" i="124"/>
  <c r="I63" i="124"/>
  <c r="I27" i="124"/>
  <c r="I8" i="124"/>
  <c r="K38" i="124"/>
  <c r="K7" i="124"/>
  <c r="K46" i="124"/>
  <c r="K31" i="124"/>
  <c r="K25" i="124"/>
  <c r="K21" i="124"/>
  <c r="K24" i="124"/>
  <c r="K70" i="124"/>
  <c r="K39" i="124"/>
  <c r="K10" i="124"/>
  <c r="K35" i="124"/>
  <c r="K78" i="124"/>
  <c r="K63" i="124"/>
  <c r="K67" i="124"/>
  <c r="K28" i="124"/>
  <c r="K17" i="124"/>
  <c r="K71" i="124"/>
  <c r="K42" i="124"/>
  <c r="K95" i="124"/>
  <c r="I65" i="124"/>
  <c r="I96" i="124"/>
  <c r="I32" i="124"/>
  <c r="I94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86" i="124"/>
  <c r="I89" i="124"/>
  <c r="I57" i="124"/>
  <c r="I25" i="124"/>
  <c r="I70" i="124"/>
  <c r="I66" i="124"/>
  <c r="I88" i="124"/>
  <c r="I56" i="124"/>
  <c r="I24" i="124"/>
  <c r="I54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B92" i="86"/>
  <c r="C92" i="86" s="1"/>
  <c r="B93" i="86"/>
  <c r="C93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6" i="87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F6" i="86" l="1"/>
  <c r="G108" i="86"/>
  <c r="G95" i="86"/>
  <c r="G94" i="86"/>
  <c r="G100" i="86"/>
  <c r="G96" i="86"/>
  <c r="G106" i="86"/>
  <c r="G97" i="86"/>
  <c r="G98" i="86"/>
  <c r="G103" i="86"/>
  <c r="G107" i="86"/>
  <c r="G112" i="86"/>
  <c r="G109" i="86"/>
  <c r="G114" i="86"/>
  <c r="G99" i="86"/>
  <c r="G102" i="86"/>
  <c r="G115" i="86"/>
  <c r="G111" i="86"/>
  <c r="G117" i="86"/>
  <c r="G113" i="86"/>
  <c r="G116" i="86"/>
  <c r="G101" i="86"/>
  <c r="G105" i="86"/>
  <c r="G110" i="86"/>
  <c r="G104" i="86"/>
  <c r="G6" i="87"/>
  <c r="F6" i="87"/>
  <c r="E14" i="122"/>
  <c r="C6" i="87"/>
  <c r="E16" i="122" s="1"/>
  <c r="C6" i="86"/>
  <c r="E12" i="122"/>
  <c r="E13" i="122"/>
  <c r="G93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G22" i="86"/>
  <c r="G21" i="86"/>
  <c r="G20" i="86"/>
  <c r="G19" i="86"/>
  <c r="G18" i="86"/>
  <c r="D19" i="86" s="1"/>
  <c r="D20" i="124" s="1"/>
  <c r="G17" i="86"/>
  <c r="G16" i="86"/>
  <c r="G25" i="86"/>
  <c r="D26" i="86" s="1"/>
  <c r="D27" i="124" s="1"/>
  <c r="G27" i="86"/>
  <c r="G29" i="86"/>
  <c r="G31" i="86"/>
  <c r="G33" i="86"/>
  <c r="G35" i="86"/>
  <c r="G37" i="86"/>
  <c r="G39" i="86"/>
  <c r="G41" i="86"/>
  <c r="D42" i="86" s="1"/>
  <c r="D43" i="124" s="1"/>
  <c r="G43" i="86"/>
  <c r="G45" i="86"/>
  <c r="G47" i="86"/>
  <c r="G49" i="86"/>
  <c r="G51" i="86"/>
  <c r="G53" i="86"/>
  <c r="G55" i="86"/>
  <c r="G57" i="86"/>
  <c r="D58" i="86" s="1"/>
  <c r="D59" i="124" s="1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24" i="86" l="1"/>
  <c r="D25" i="124" s="1"/>
  <c r="D111" i="86"/>
  <c r="H110" i="86"/>
  <c r="D103" i="86"/>
  <c r="D104" i="124" s="1"/>
  <c r="H102" i="86"/>
  <c r="D98" i="86"/>
  <c r="D99" i="124" s="1"/>
  <c r="H97" i="86"/>
  <c r="H105" i="86"/>
  <c r="D106" i="86"/>
  <c r="D107" i="124" s="1"/>
  <c r="H99" i="86"/>
  <c r="D100" i="86"/>
  <c r="D101" i="124" s="1"/>
  <c r="H106" i="86"/>
  <c r="D107" i="86"/>
  <c r="D108" i="124" s="1"/>
  <c r="D102" i="86"/>
  <c r="D103" i="124" s="1"/>
  <c r="H101" i="86"/>
  <c r="H114" i="86"/>
  <c r="D115" i="86"/>
  <c r="H96" i="86"/>
  <c r="D97" i="86"/>
  <c r="D98" i="124" s="1"/>
  <c r="H116" i="86"/>
  <c r="D117" i="86"/>
  <c r="H100" i="86"/>
  <c r="D101" i="86"/>
  <c r="D102" i="124" s="1"/>
  <c r="H109" i="86"/>
  <c r="D110" i="86"/>
  <c r="D114" i="86"/>
  <c r="H113" i="86"/>
  <c r="H112" i="86"/>
  <c r="D113" i="86"/>
  <c r="D94" i="86"/>
  <c r="D95" i="124" s="1"/>
  <c r="H94" i="86"/>
  <c r="D95" i="86"/>
  <c r="D96" i="124" s="1"/>
  <c r="D118" i="86"/>
  <c r="H117" i="86"/>
  <c r="D108" i="86"/>
  <c r="H107" i="86"/>
  <c r="D96" i="86"/>
  <c r="D97" i="124" s="1"/>
  <c r="H95" i="86"/>
  <c r="D112" i="86"/>
  <c r="H111" i="86"/>
  <c r="D104" i="86"/>
  <c r="D105" i="124" s="1"/>
  <c r="H103" i="86"/>
  <c r="H108" i="86"/>
  <c r="D109" i="86"/>
  <c r="D105" i="86"/>
  <c r="D106" i="124" s="1"/>
  <c r="H104" i="86"/>
  <c r="H115" i="86"/>
  <c r="D116" i="86"/>
  <c r="D99" i="86"/>
  <c r="D100" i="124" s="1"/>
  <c r="H98" i="86"/>
  <c r="D18" i="86"/>
  <c r="D19" i="124" s="1"/>
  <c r="D6" i="86"/>
  <c r="D7" i="124" s="1"/>
  <c r="D7" i="86"/>
  <c r="D8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/>
  <c r="H9" i="87" l="1"/>
  <c r="D9" i="87"/>
  <c r="D10" i="125" s="1"/>
  <c r="H8" i="87"/>
  <c r="F42" i="116"/>
  <c r="L42" i="117"/>
  <c r="L42" i="110"/>
  <c r="G10" i="87"/>
  <c r="H10" i="87" l="1"/>
  <c r="D10" i="87"/>
  <c r="D11" i="125" s="1"/>
  <c r="D42" i="116"/>
  <c r="E42" i="116"/>
  <c r="G11" i="87"/>
  <c r="H11" i="87" l="1"/>
  <c r="D11" i="87"/>
  <c r="D12" i="125" s="1"/>
  <c r="K42" i="117"/>
  <c r="K42" i="110"/>
  <c r="G12" i="87"/>
  <c r="D12" i="87" s="1"/>
  <c r="D13" i="125" s="1"/>
  <c r="H12" i="87" l="1"/>
  <c r="J42" i="117"/>
  <c r="J42" i="110"/>
  <c r="G13" i="87"/>
  <c r="D13" i="87" s="1"/>
  <c r="D14" i="125" s="1"/>
  <c r="H13" i="87" l="1"/>
  <c r="M43" i="110"/>
  <c r="I43" i="110"/>
  <c r="I42" i="117"/>
  <c r="M43" i="117"/>
  <c r="M43" i="116"/>
  <c r="I42" i="110"/>
  <c r="G14" i="87"/>
  <c r="D14" i="87" s="1"/>
  <c r="D15" i="125" s="1"/>
  <c r="H14" i="87" l="1"/>
  <c r="L43" i="116"/>
  <c r="M44" i="117"/>
  <c r="M44" i="110"/>
  <c r="M44" i="116"/>
  <c r="H42" i="117"/>
  <c r="L43" i="117"/>
  <c r="I44" i="110"/>
  <c r="L43" i="110"/>
  <c r="H42" i="110"/>
  <c r="G15" i="87"/>
  <c r="H15" i="87" l="1"/>
  <c r="D15" i="87"/>
  <c r="D16" i="125" s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H16" i="87" l="1"/>
  <c r="D16" i="87"/>
  <c r="D17" i="125" s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H17" i="87" l="1"/>
  <c r="D17" i="87"/>
  <c r="D18" i="125" s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H20" i="87" l="1"/>
  <c r="D20" i="87"/>
  <c r="D21" i="125" s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H21" i="87" l="1"/>
  <c r="D21" i="87"/>
  <c r="D22" i="125" s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H24" i="87" l="1"/>
  <c r="D24" i="87"/>
  <c r="D25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D25" i="87"/>
  <c r="D26" i="125" s="1"/>
  <c r="H49" i="116"/>
  <c r="F47" i="116"/>
  <c r="G48" i="116"/>
  <c r="D46" i="117"/>
  <c r="E46" i="117"/>
  <c r="H49" i="117"/>
  <c r="F47" i="117"/>
  <c r="G48" i="117"/>
  <c r="E46" i="116"/>
  <c r="D46" i="116"/>
  <c r="G26" i="87"/>
  <c r="H26" i="87" l="1"/>
  <c r="D26" i="87"/>
  <c r="D27" i="125" s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D30" i="87" s="1"/>
  <c r="D31" i="125" s="1"/>
  <c r="H30" i="87" l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H35" i="87" l="1"/>
  <c r="D35" i="87"/>
  <c r="D36" i="125" s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H39" i="87" l="1"/>
  <c r="D39" i="87"/>
  <c r="D40" i="125" s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H43" i="87" l="1"/>
  <c r="D43" i="87"/>
  <c r="D44" i="125" s="1"/>
  <c r="G44" i="87"/>
  <c r="D44" i="87" l="1"/>
  <c r="D45" i="125" s="1"/>
  <c r="H44" i="87"/>
  <c r="G45" i="87"/>
  <c r="H45" i="87" l="1"/>
  <c r="D45" i="87"/>
  <c r="D46" i="125" s="1"/>
  <c r="G46" i="87"/>
  <c r="D46" i="87" s="1"/>
  <c r="D47" i="125" s="1"/>
  <c r="H46" i="87" l="1"/>
  <c r="G47" i="87"/>
  <c r="H47" i="87" l="1"/>
  <c r="D47" i="87"/>
  <c r="D48" i="125" s="1"/>
  <c r="G48" i="87"/>
  <c r="H48" i="87" l="1"/>
  <c r="D48" i="87"/>
  <c r="D49" i="125" s="1"/>
  <c r="G49" i="87"/>
  <c r="H49" i="87" l="1"/>
  <c r="D49" i="87"/>
  <c r="D50" i="125" s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D57" i="87" s="1"/>
  <c r="D58" i="125" s="1"/>
  <c r="H57" i="87" l="1"/>
  <c r="G58" i="87"/>
  <c r="D58" i="87" s="1"/>
  <c r="D59" i="125" s="1"/>
  <c r="H58" i="87" l="1"/>
  <c r="G59" i="87"/>
  <c r="D59" i="87" s="1"/>
  <c r="D60" i="125" s="1"/>
  <c r="H59" i="87" l="1"/>
  <c r="G60" i="87"/>
  <c r="D60" i="87" s="1"/>
  <c r="D61" i="125" s="1"/>
  <c r="H60" i="87" l="1"/>
  <c r="G61" i="87"/>
  <c r="D61" i="87" s="1"/>
  <c r="D62" i="125" s="1"/>
  <c r="H61" i="87" l="1"/>
  <c r="G62" i="87"/>
  <c r="D62" i="87" s="1"/>
  <c r="D63" i="125" s="1"/>
  <c r="H62" i="87" l="1"/>
  <c r="G63" i="87"/>
  <c r="H63" i="87" l="1"/>
  <c r="D63" i="87"/>
  <c r="D64" i="125" s="1"/>
  <c r="G64" i="87"/>
  <c r="D64" i="87" s="1"/>
  <c r="D65" i="125" s="1"/>
  <c r="H64" i="87" l="1"/>
  <c r="G65" i="87"/>
  <c r="H65" i="87" l="1"/>
  <c r="D65" i="87"/>
  <c r="D66" i="125" s="1"/>
  <c r="G66" i="87"/>
  <c r="D66" i="87" s="1"/>
  <c r="D67" i="125" s="1"/>
  <c r="H66" i="87" l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H72" i="87" l="1"/>
  <c r="D72" i="87"/>
  <c r="D73" i="125" s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H77" i="87" l="1"/>
  <c r="D77" i="87"/>
  <c r="D78" i="125" s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D81" i="87" s="1"/>
  <c r="D82" i="125" s="1"/>
  <c r="H81" i="87" l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G86" i="87" l="1"/>
  <c r="D86" i="87"/>
  <c r="D87" i="125" s="1"/>
  <c r="H85" i="87"/>
  <c r="D85" i="87"/>
  <c r="D86" i="125" s="1"/>
  <c r="G87" i="87" l="1"/>
  <c r="H86" i="87"/>
  <c r="D14" i="122"/>
  <c r="D16" i="122"/>
  <c r="D15" i="122"/>
  <c r="H87" i="87" l="1"/>
  <c r="G88" i="87"/>
  <c r="D87" i="87"/>
  <c r="D88" i="125" s="1"/>
  <c r="G89" i="87" l="1"/>
  <c r="H88" i="87"/>
  <c r="D89" i="87"/>
  <c r="D90" i="125" s="1"/>
  <c r="D88" i="87"/>
  <c r="D89" i="125" s="1"/>
  <c r="P81" i="122"/>
  <c r="R81" i="122" s="1"/>
  <c r="G90" i="87" l="1"/>
  <c r="H89" i="87"/>
  <c r="D90" i="87" l="1"/>
  <c r="D91" i="125" s="1"/>
  <c r="G91" i="87"/>
  <c r="D91" i="87" s="1"/>
  <c r="D92" i="125" s="1"/>
  <c r="H90" i="87"/>
  <c r="H91" i="87" l="1"/>
  <c r="G92" i="87"/>
  <c r="D92" i="87"/>
  <c r="D93" i="125" s="1"/>
  <c r="H92" i="87" l="1"/>
  <c r="G93" i="87"/>
  <c r="H93" i="87" l="1"/>
  <c r="G94" i="87"/>
  <c r="D93" i="87"/>
  <c r="D94" i="125" s="1"/>
  <c r="D94" i="87" l="1"/>
  <c r="D95" i="125" s="1"/>
  <c r="G95" i="87"/>
  <c r="D95" i="87" s="1"/>
  <c r="D96" i="125" s="1"/>
  <c r="H94" i="87"/>
  <c r="G96" i="87" l="1"/>
  <c r="D96" i="87" s="1"/>
  <c r="D97" i="125" s="1"/>
  <c r="H95" i="87"/>
  <c r="D119" i="124"/>
  <c r="H96" i="87" l="1"/>
  <c r="G97" i="87"/>
  <c r="D97" i="87" s="1"/>
  <c r="D98" i="125" s="1"/>
  <c r="D114" i="124"/>
  <c r="D116" i="124"/>
  <c r="D109" i="124"/>
  <c r="D111" i="124"/>
  <c r="D115" i="124"/>
  <c r="D110" i="124"/>
  <c r="D113" i="124"/>
  <c r="D117" i="124"/>
  <c r="D118" i="124"/>
  <c r="D112" i="124"/>
  <c r="H97" i="87" l="1"/>
  <c r="G98" i="87"/>
  <c r="H98" i="87" l="1"/>
  <c r="G99" i="87"/>
  <c r="D98" i="87"/>
  <c r="D99" i="125" s="1"/>
  <c r="G100" i="87" l="1"/>
  <c r="H99" i="87"/>
  <c r="D100" i="87"/>
  <c r="D101" i="125" s="1"/>
  <c r="D99" i="87"/>
  <c r="D100" i="125" s="1"/>
  <c r="H100" i="87" l="1"/>
  <c r="G101" i="87"/>
  <c r="D101" i="87" s="1"/>
  <c r="D102" i="125" s="1"/>
  <c r="G102" i="87" l="1"/>
  <c r="H101" i="87"/>
  <c r="G103" i="87" l="1"/>
  <c r="D103" i="87"/>
  <c r="D104" i="125" s="1"/>
  <c r="H102" i="87"/>
  <c r="D102" i="87"/>
  <c r="D103" i="125" s="1"/>
  <c r="H103" i="87" l="1"/>
  <c r="G104" i="87"/>
  <c r="D104" i="87" s="1"/>
  <c r="D105" i="125" s="1"/>
  <c r="H104" i="87" l="1"/>
  <c r="G105" i="87"/>
  <c r="H105" i="87" s="1"/>
  <c r="D105" i="87"/>
  <c r="D106" i="1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<sst xmlns="http://schemas.openxmlformats.org/spreadsheetml/2006/main" count="901" uniqueCount="156">
  <si>
    <t>국어</t>
  </si>
  <si>
    <t>수학</t>
  </si>
  <si>
    <t>표준점수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</si>
  <si>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</si>
  <si>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</si>
  <si>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</si>
  <si>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</si>
  <si>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t>시험명</t>
  </si>
  <si>
    <t>자료명</t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</si>
  <si>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</si>
  <si>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</si>
  <si>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</si>
  <si>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</si>
  <si>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</si>
  <si>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</si>
  <si>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</si>
  <si>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</si>
  <si>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</si>
  <si>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</si>
  <si>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</si>
  <si>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</si>
  <si>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</si>
  <si>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</si>
  <si>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</si>
  <si>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</si>
  <si>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</si>
  <si>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</si>
  <si>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</si>
  <si>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</si>
  <si>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t>국어A</t>
    <phoneticPr fontId="1" type="noConversion"/>
  </si>
  <si>
    <t>화작B</t>
  </si>
  <si>
    <t>언매B</t>
  </si>
  <si>
    <t>화작C</t>
  </si>
  <si>
    <t>언매C</t>
  </si>
  <si>
    <t>수학A</t>
    <phoneticPr fontId="1" type="noConversion"/>
  </si>
  <si>
    <t>확통B</t>
  </si>
  <si>
    <t>미적B</t>
  </si>
  <si>
    <t>기하B</t>
  </si>
  <si>
    <t>확통C</t>
  </si>
  <si>
    <t>미적C</t>
  </si>
  <si>
    <t>기하C</t>
  </si>
  <si>
    <t>국어 평균 추정치 (교육청 모의고사 한정 제공)</t>
    <phoneticPr fontId="1" type="noConversion"/>
  </si>
  <si>
    <t>화법과 작문</t>
    <phoneticPr fontId="1" type="noConversion"/>
  </si>
  <si>
    <t>언어와 매체</t>
    <phoneticPr fontId="1" type="noConversion"/>
  </si>
  <si>
    <t>전체</t>
    <phoneticPr fontId="1" type="noConversion"/>
  </si>
  <si>
    <t>응시자 수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</si>
  <si>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</si>
  <si>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</si>
  <si>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</si>
  <si>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수학 평균 추정치 (교육청 모의고사 한정 제공)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</si>
  <si>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</si>
  <si>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</si>
  <si>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</si>
  <si>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</si>
  <si>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t>평균</t>
    <phoneticPr fontId="1" type="noConversion"/>
  </si>
  <si>
    <t>-</t>
    <phoneticPr fontId="1" type="noConversion"/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</si>
  <si>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</si>
  <si>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표준편차</t>
    <phoneticPr fontId="1" type="noConversion"/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</si>
  <si>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</si>
  <si>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</si>
  <si>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</si>
  <si>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t>인원</t>
    <phoneticPr fontId="1" type="noConversion"/>
  </si>
  <si>
    <t>비율</t>
    <phoneticPr fontId="1" type="noConversion"/>
  </si>
  <si>
    <t>누적 인원</t>
    <phoneticPr fontId="1" type="noConversion"/>
  </si>
  <si>
    <t>누적 비율</t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</si>
  <si>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</si>
  <si>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</si>
  <si>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t>낾인덱</t>
    <phoneticPr fontId="1" type="noConversion"/>
  </si>
  <si>
    <t>최소</t>
    <phoneticPr fontId="1" type="noConversion"/>
  </si>
  <si>
    <t>최대낾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</si>
  <si>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</si>
  <si>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</si>
  <si>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</si>
  <si>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</si>
  <si>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sz val="11"/>
        <color theme="1"/>
        <rFont val="맑은 고딕"/>
        <family val="3"/>
        <charset val="129"/>
      </rPr>
      <t>시험명</t>
    </r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</si>
  <si>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</si>
  <si>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t>선택 원점수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</si>
  <si>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</si>
  <si>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1등급</t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</si>
  <si>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</si>
  <si>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2등급</t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</si>
  <si>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</si>
  <si>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3등급</t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</si>
  <si>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</si>
  <si>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4등급</t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</si>
  <si>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</si>
  <si>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5등급</t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</si>
  <si>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</si>
  <si>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6등급</t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</si>
  <si>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</si>
  <si>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7등급</t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</si>
  <si>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</si>
  <si>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8등급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</si>
  <si>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</si>
  <si>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</si>
  <si>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</si>
  <si>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t>진위판정</t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</si>
  <si>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</si>
  <si>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</si>
  <si>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</si>
  <si>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</si>
  <si>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</si>
  <si>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</si>
  <si>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</si>
  <si>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</si>
  <si>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</si>
  <si>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화작</t>
    <phoneticPr fontId="1" type="noConversion"/>
  </si>
  <si>
    <t>언매</t>
    <phoneticPr fontId="1" type="noConversion"/>
  </si>
  <si>
    <t>원점수 범위</t>
    <phoneticPr fontId="1" type="noConversion"/>
  </si>
  <si>
    <t>최솟값</t>
    <phoneticPr fontId="1" type="noConversion"/>
  </si>
  <si>
    <t>최댓값</t>
    <phoneticPr fontId="1" type="noConversion"/>
  </si>
  <si>
    <t>수학 표본조사 진위판정 결과표</t>
    <phoneticPr fontId="1" type="noConversion"/>
  </si>
  <si>
    <t>표본 통계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</si>
  <si>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</si>
  <si>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t>선택과목</t>
    <phoneticPr fontId="1" type="noConversion"/>
  </si>
  <si>
    <t>진</t>
    <phoneticPr fontId="1" type="noConversion"/>
  </si>
  <si>
    <t>위</t>
    <phoneticPr fontId="1" type="noConversion"/>
  </si>
  <si>
    <t>진 판정률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</si>
  <si>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</si>
  <si>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</si>
  <si>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</si>
  <si>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</si>
  <si>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</si>
  <si>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</si>
  <si>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</si>
  <si>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t>총점/선택</t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</si>
  <si>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</si>
  <si>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</si>
  <si>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</si>
  <si>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</si>
  <si>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</si>
  <si>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</si>
  <si>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</si>
  <si>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</si>
  <si>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t>확통</t>
    <phoneticPr fontId="1" type="noConversion"/>
  </si>
  <si>
    <t>미적</t>
    <phoneticPr fontId="1" type="noConversion"/>
  </si>
  <si>
    <t>미응시</t>
    <phoneticPr fontId="1" type="noConversion"/>
  </si>
  <si>
    <t>성적 조사 제출 통계 (국어)</t>
    <phoneticPr fontId="1" type="noConversion"/>
  </si>
  <si>
    <t>성적 조사 제출 통계 (수학)</t>
    <phoneticPr fontId="1" type="noConversion"/>
  </si>
  <si>
    <r>
      <t xml:space="preserve">작성자 : 크럭스(Crux) 컨설팅 입시분석 팀장 </t>
    </r>
    <r>
      <rPr>
        <b/>
        <sz val="10"/>
        <color rgb="FF888888"/>
        <rFont val="맑은 고딕"/>
        <family val="3"/>
        <charset val="129"/>
        <scheme val="minor"/>
      </rPr>
      <t>환동</t>
    </r>
    <phoneticPr fontId="1" type="noConversion"/>
  </si>
  <si>
    <r>
      <t xml:space="preserve">작성자 : 크럭스(Crux) 컨설팅 입시분석 팀장 </t>
    </r>
    <r>
      <rPr>
        <b/>
        <sz val="11"/>
        <color rgb="FF888888"/>
        <rFont val="맑은 고딕"/>
        <family val="3"/>
        <charset val="129"/>
        <scheme val="minor"/>
      </rPr>
      <t>환동</t>
    </r>
    <phoneticPr fontId="1" type="noConversion"/>
  </si>
  <si>
    <r>
      <rPr>
        <sz val="10"/>
        <color rgb="FF888888"/>
        <rFont val="맑은 고딕"/>
        <family val="2"/>
        <charset val="129"/>
      </rPr>
      <t>작성자</t>
    </r>
    <r>
      <rPr>
        <sz val="10"/>
        <color rgb="FF888888"/>
        <rFont val="Microsoft Sans Serif"/>
        <family val="2"/>
      </rPr>
      <t xml:space="preserve"> : </t>
    </r>
    <r>
      <rPr>
        <sz val="10"/>
        <color rgb="FF888888"/>
        <rFont val="맑은 고딕"/>
        <family val="2"/>
        <charset val="129"/>
      </rPr>
      <t>크럭스(</t>
    </r>
    <r>
      <rPr>
        <sz val="10"/>
        <color rgb="FF888888"/>
        <rFont val="Microsoft Sans Serif"/>
        <family val="2"/>
      </rPr>
      <t xml:space="preserve">Crux) </t>
    </r>
    <r>
      <rPr>
        <sz val="10"/>
        <color rgb="FF888888"/>
        <rFont val="맑은 고딕"/>
        <family val="2"/>
        <charset val="129"/>
      </rPr>
      <t>컨설팅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입시분석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팀장</t>
    </r>
    <r>
      <rPr>
        <sz val="10"/>
        <color rgb="FF888888"/>
        <rFont val="Microsoft Sans Serif"/>
        <family val="2"/>
      </rPr>
      <t xml:space="preserve"> </t>
    </r>
    <r>
      <rPr>
        <b/>
        <sz val="10"/>
        <color rgb="FF888888"/>
        <rFont val="맑은 고딕"/>
        <family val="3"/>
        <charset val="129"/>
      </rPr>
      <t>환동</t>
    </r>
    <phoneticPr fontId="1" type="noConversion"/>
  </si>
  <si>
    <t>2024학년도 10월 고3 전국연합학력평가</t>
  </si>
  <si>
    <t xml:space="preserve">2024학년도 10월 고3 전국연합학력평가  </t>
  </si>
  <si>
    <t>국어 (화법과 작문 선택) 표준점수 차트 [1차]</t>
  </si>
  <si>
    <t>국어 (언어와 매체 선택) 표준점수 차트 [1차]</t>
  </si>
  <si>
    <t>국어 (화법과 작문 선택) 원점수 등급컷 [1차]</t>
  </si>
  <si>
    <t>국어 (언어와 매체 선택) 원점수 등급컷 [1차]</t>
  </si>
  <si>
    <t>국어 (표준점수별 원점수 범위) [1차]</t>
  </si>
  <si>
    <t>수학 (확률과 통계 선택) 차트 [1차]</t>
  </si>
  <si>
    <t>수학 (미적분 선택) 차트 [1차]</t>
  </si>
  <si>
    <t>수학 (기하 선택) 차트 [1차]</t>
  </si>
  <si>
    <t>수학 (확률과 통계 선택) 원점수 등급컷 [1차]</t>
  </si>
  <si>
    <t>수학 (미적분 선택) 원점수 등급컷 [1차]</t>
  </si>
  <si>
    <t>수학 (기하 선택) 원점수 등급컷 [1차]</t>
  </si>
  <si>
    <t>수학 (표준점수별 원점수 범위) [1차]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</si>
</sst>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.00_);[Red]\(0.00\)"/>
    <numFmt numFmtId="178" formatCode="0_);[Red]\(0\)"/>
    <numFmt numFmtId="180" formatCode="_-* #,##0_-;\-* #,##0_-;_-* &quot;-&quot;_-;_-@_-"/>
  </numFmts>
  <fonts count="9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rgb="FF000000"/>
      <name val="Microsoft Sans Serif"/>
      <family val="3"/>
      <charset val="129"/>
    </font>
    <font>
      <sz val="12"/>
      <color theme="1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10"/>
      <color rgb="FF888888"/>
      <name val="맑은 고딕"/>
      <family val="3"/>
      <charset val="129"/>
      <scheme val="minor"/>
    </font>
    <font>
      <b/>
      <sz val="10"/>
      <color rgb="FF888888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  <font>
      <b/>
      <sz val="11"/>
      <color rgb="FF888888"/>
      <name val="맑은 고딕"/>
      <family val="3"/>
      <charset val="129"/>
      <scheme val="minor"/>
    </font>
    <font>
      <sz val="10"/>
      <color rgb="FF888888"/>
      <name val="Microsoft Sans Serif"/>
      <family val="2"/>
      <charset val="129"/>
    </font>
    <font>
      <sz val="10"/>
      <color rgb="FF888888"/>
      <name val="맑은 고딕"/>
      <family val="2"/>
      <charset val="129"/>
    </font>
    <font>
      <sz val="10"/>
      <color rgb="FF888888"/>
      <name val="Microsoft Sans Serif"/>
      <family val="2"/>
    </font>
    <font>
      <b/>
      <sz val="10"/>
      <color rgb="FF888888"/>
      <name val="맑은 고딕"/>
      <family val="3"/>
      <charset val="129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61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55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/>
  </cellStyleXfs>
  <cellXfs count="676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>
      <alignment vertical="center"/>
    </xf>
    <xf numFmtId="176" fontId="0" fillId="0" borderId="70" xfId="0" applyNumberFormat="1" applyBorder="1" applyAlignment="1">
      <alignment horizontal="center" vertical="center"/>
    </xf>
    <xf numFmtId="176" fontId="3" fillId="0" borderId="49" xfId="1" applyNumberFormat="1" applyFont="1" applyBorder="1" applyAlignment="1">
      <alignment horizontal="center" vertical="center"/>
    </xf>
    <xf numFmtId="176" fontId="3" fillId="0" borderId="80" xfId="1" applyNumberFormat="1" applyFont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35" borderId="56" xfId="0" applyFont="1" applyFill="1" applyBorder="1" applyAlignment="1">
      <alignment horizontal="center" vertical="center"/>
    </xf>
    <xf numFmtId="0" fontId="17" fillId="35" borderId="53" xfId="0" applyFont="1" applyFill="1" applyBorder="1" applyAlignment="1">
      <alignment horizontal="center" vertical="center"/>
    </xf>
    <xf numFmtId="0" fontId="17" fillId="36" borderId="53" xfId="0" applyFont="1" applyFill="1" applyBorder="1" applyAlignment="1">
      <alignment horizontal="center" vertical="center"/>
    </xf>
    <xf numFmtId="0" fontId="17" fillId="37" borderId="53" xfId="0" applyFont="1" applyFill="1" applyBorder="1" applyAlignment="1">
      <alignment horizontal="center" vertical="center"/>
    </xf>
    <xf numFmtId="0" fontId="17" fillId="38" borderId="53" xfId="0" applyFont="1" applyFill="1" applyBorder="1" applyAlignment="1">
      <alignment horizontal="center" vertical="center"/>
    </xf>
    <xf numFmtId="0" fontId="17" fillId="39" borderId="53" xfId="0" applyFont="1" applyFill="1" applyBorder="1" applyAlignment="1">
      <alignment horizontal="center" vertical="center"/>
    </xf>
    <xf numFmtId="0" fontId="17" fillId="0" borderId="60" xfId="0" applyFont="1" applyBorder="1">
      <alignment vertical="center"/>
    </xf>
    <xf numFmtId="0" fontId="17" fillId="0" borderId="0" xfId="0" applyFo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3" fontId="24" fillId="0" borderId="87" xfId="0" applyNumberFormat="1" applyFont="1" applyBorder="1" applyAlignment="1">
      <alignment horizontal="left" vertical="center" wrapText="1"/>
    </xf>
    <xf numFmtId="3" fontId="24" fillId="0" borderId="90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3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7" fillId="37" borderId="53" xfId="0" applyFont="1" applyFill="1" applyBorder="1" applyAlignment="1">
      <alignment horizontal="center" vertical="center"/>
    </xf>
    <xf numFmtId="0" fontId="27" fillId="38" borderId="53" xfId="0" applyFont="1" applyFill="1" applyBorder="1" applyAlignment="1">
      <alignment horizontal="center" vertical="center"/>
    </xf>
    <xf numFmtId="0" fontId="27" fillId="39" borderId="53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100" xfId="0" applyFont="1" applyFill="1" applyBorder="1" applyAlignment="1">
      <alignment horizontal="center" vertical="center"/>
    </xf>
    <xf numFmtId="0" fontId="27" fillId="43" borderId="101" xfId="0" applyFont="1" applyFill="1" applyBorder="1" applyAlignment="1">
      <alignment horizontal="center" vertical="center"/>
    </xf>
    <xf numFmtId="0" fontId="27" fillId="43" borderId="102" xfId="0" applyFont="1" applyFill="1" applyBorder="1" applyAlignment="1">
      <alignment horizontal="center" vertical="center"/>
    </xf>
    <xf numFmtId="0" fontId="27" fillId="43" borderId="93" xfId="0" applyFont="1" applyFill="1" applyBorder="1" applyAlignment="1">
      <alignment horizontal="center" vertical="center"/>
    </xf>
    <xf numFmtId="0" fontId="27" fillId="43" borderId="94" xfId="0" applyFont="1" applyFill="1" applyBorder="1" applyAlignment="1">
      <alignment horizontal="center" vertical="center"/>
    </xf>
    <xf numFmtId="0" fontId="27" fillId="43" borderId="103" xfId="0" applyFont="1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7" xfId="0" applyFont="1" applyBorder="1" applyAlignment="1">
      <alignment horizontal="center" vertical="center"/>
    </xf>
    <xf numFmtId="0" fontId="27" fillId="35" borderId="65" xfId="0" applyFont="1" applyFill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5" xfId="0" applyFont="1" applyFill="1" applyBorder="1" applyAlignment="1">
      <alignment horizontal="center" vertical="center"/>
    </xf>
    <xf numFmtId="176" fontId="3" fillId="0" borderId="61" xfId="1" applyNumberFormat="1" applyFont="1" applyBorder="1" applyAlignment="1">
      <alignment horizontal="center" vertical="center"/>
    </xf>
    <xf numFmtId="176" fontId="3" fillId="0" borderId="105" xfId="1" applyNumberFormat="1" applyFont="1" applyBorder="1" applyAlignment="1">
      <alignment horizontal="center" vertical="center"/>
    </xf>
    <xf numFmtId="176" fontId="3" fillId="0" borderId="104" xfId="1" applyNumberFormat="1" applyFont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6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8" xfId="0" applyFill="1" applyBorder="1" applyAlignment="1" applyProtection="1">
      <alignment horizontal="center" vertical="center"/>
      <protection hidden="1"/>
    </xf>
    <xf numFmtId="0" fontId="0" fillId="3" borderId="111" xfId="0" applyFill="1" applyBorder="1" applyAlignment="1" applyProtection="1">
      <alignment horizontal="center" vertical="center"/>
      <protection hidden="1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5" fillId="43" borderId="96" xfId="0" applyFont="1" applyFill="1" applyBorder="1" applyAlignment="1">
      <alignment horizontal="center" vertical="center"/>
    </xf>
    <xf numFmtId="0" fontId="35" fillId="43" borderId="79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3" borderId="98" xfId="0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35" fillId="43" borderId="99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0" fontId="35" fillId="43" borderId="97" xfId="0" applyFont="1" applyFill="1" applyBorder="1" applyAlignment="1">
      <alignment horizontal="center" vertical="center"/>
    </xf>
    <xf numFmtId="0" fontId="33" fillId="3" borderId="61" xfId="0" applyFont="1" applyFill="1" applyBorder="1" applyAlignment="1">
      <alignment horizontal="center" vertical="center"/>
    </xf>
    <xf numFmtId="0" fontId="33" fillId="3" borderId="0" xfId="0" applyFont="1" applyFill="1">
      <alignment vertical="center"/>
    </xf>
    <xf numFmtId="0" fontId="33" fillId="3" borderId="7" xfId="0" applyFont="1" applyFill="1" applyBorder="1" applyAlignment="1">
      <alignment horizontal="center" vertical="center"/>
    </xf>
    <xf numFmtId="0" fontId="33" fillId="3" borderId="23" xfId="0" applyFont="1" applyFill="1" applyBorder="1" applyAlignment="1">
      <alignment horizontal="center" vertical="center"/>
    </xf>
    <xf numFmtId="0" fontId="37" fillId="3" borderId="0" xfId="0" applyFont="1" applyFill="1">
      <alignment vertical="center"/>
    </xf>
    <xf numFmtId="0" fontId="37" fillId="2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5" fillId="43" borderId="103" xfId="0" applyFont="1" applyFill="1" applyBorder="1" applyAlignment="1">
      <alignment horizontal="center" vertical="center"/>
    </xf>
    <xf numFmtId="0" fontId="35" fillId="43" borderId="94" xfId="0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41" fillId="3" borderId="5" xfId="0" applyFont="1" applyFill="1" applyBorder="1" applyAlignment="1" applyProtection="1">
      <alignment horizontal="center" vertical="center"/>
      <protection locked="0"/>
    </xf>
    <xf numFmtId="0" fontId="41" fillId="3" borderId="24" xfId="0" applyFont="1" applyFill="1" applyBorder="1" applyAlignment="1" applyProtection="1">
      <alignment horizontal="center" vertical="center"/>
      <protection locked="0"/>
    </xf>
    <xf numFmtId="0" fontId="35" fillId="3" borderId="4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33" fillId="0" borderId="8" xfId="0" applyFont="1" applyBorder="1" applyAlignment="1">
      <alignment horizontal="center" vertical="center"/>
    </xf>
    <xf numFmtId="178" fontId="33" fillId="0" borderId="2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177" fontId="33" fillId="0" borderId="24" xfId="0" applyNumberFormat="1" applyFont="1" applyBorder="1" applyAlignment="1">
      <alignment horizontal="center" vertical="center"/>
    </xf>
    <xf numFmtId="177" fontId="33" fillId="0" borderId="25" xfId="0" applyNumberFormat="1" applyFont="1" applyBorder="1" applyAlignment="1">
      <alignment horizontal="center" vertical="center"/>
    </xf>
    <xf numFmtId="0" fontId="39" fillId="3" borderId="0" xfId="0" applyFont="1" applyFill="1">
      <alignment vertical="center"/>
    </xf>
    <xf numFmtId="0" fontId="39" fillId="3" borderId="0" xfId="0" applyFont="1" applyFill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0" borderId="50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55" xfId="0" applyFont="1" applyBorder="1" applyAlignment="1">
      <alignment horizontal="center" vertical="center"/>
    </xf>
    <xf numFmtId="0" fontId="35" fillId="3" borderId="0" xfId="0" applyFont="1" applyFill="1">
      <alignment vertical="center"/>
    </xf>
    <xf numFmtId="0" fontId="33" fillId="0" borderId="116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51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5" fillId="35" borderId="117" xfId="0" applyFont="1" applyFill="1" applyBorder="1" applyAlignment="1">
      <alignment horizontal="center" vertical="center"/>
    </xf>
    <xf numFmtId="0" fontId="33" fillId="35" borderId="48" xfId="0" applyFont="1" applyFill="1" applyBorder="1" applyAlignment="1">
      <alignment horizontal="center" vertical="center"/>
    </xf>
    <xf numFmtId="0" fontId="33" fillId="35" borderId="58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5" fillId="35" borderId="118" xfId="0" applyFont="1" applyFill="1" applyBorder="1" applyAlignment="1">
      <alignment horizontal="center" vertical="center"/>
    </xf>
    <xf numFmtId="0" fontId="35" fillId="36" borderId="118" xfId="0" applyFont="1" applyFill="1" applyBorder="1" applyAlignment="1">
      <alignment horizontal="center" vertical="center"/>
    </xf>
    <xf numFmtId="0" fontId="33" fillId="36" borderId="48" xfId="0" applyFont="1" applyFill="1" applyBorder="1" applyAlignment="1">
      <alignment horizontal="center" vertical="center"/>
    </xf>
    <xf numFmtId="0" fontId="33" fillId="36" borderId="58" xfId="0" applyFont="1" applyFill="1" applyBorder="1" applyAlignment="1">
      <alignment horizontal="center" vertical="center"/>
    </xf>
    <xf numFmtId="0" fontId="35" fillId="37" borderId="118" xfId="0" applyFont="1" applyFill="1" applyBorder="1" applyAlignment="1">
      <alignment horizontal="center" vertical="center"/>
    </xf>
    <xf numFmtId="0" fontId="33" fillId="37" borderId="48" xfId="0" applyFont="1" applyFill="1" applyBorder="1" applyAlignment="1">
      <alignment horizontal="center" vertical="center"/>
    </xf>
    <xf numFmtId="0" fontId="33" fillId="37" borderId="58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3" fillId="38" borderId="48" xfId="0" applyFont="1" applyFill="1" applyBorder="1" applyAlignment="1">
      <alignment horizontal="center" vertical="center"/>
    </xf>
    <xf numFmtId="0" fontId="33" fillId="38" borderId="58" xfId="0" applyFont="1" applyFill="1" applyBorder="1" applyAlignment="1">
      <alignment horizontal="center" vertical="center"/>
    </xf>
    <xf numFmtId="0" fontId="35" fillId="39" borderId="118" xfId="0" applyFont="1" applyFill="1" applyBorder="1" applyAlignment="1">
      <alignment horizontal="center" vertical="center"/>
    </xf>
    <xf numFmtId="0" fontId="33" fillId="39" borderId="48" xfId="0" applyFont="1" applyFill="1" applyBorder="1" applyAlignment="1">
      <alignment horizontal="center" vertical="center"/>
    </xf>
    <xf numFmtId="0" fontId="33" fillId="39" borderId="58" xfId="0" applyFont="1" applyFill="1" applyBorder="1" applyAlignment="1">
      <alignment horizontal="center" vertical="center"/>
    </xf>
    <xf numFmtId="0" fontId="35" fillId="39" borderId="119" xfId="0" applyFont="1" applyFill="1" applyBorder="1" applyAlignment="1">
      <alignment horizontal="center" vertical="center"/>
    </xf>
    <xf numFmtId="0" fontId="33" fillId="39" borderId="59" xfId="0" applyFont="1" applyFill="1" applyBorder="1" applyAlignment="1">
      <alignment horizontal="center" vertical="center"/>
    </xf>
    <xf numFmtId="0" fontId="33" fillId="39" borderId="40" xfId="0" applyFont="1" applyFill="1" applyBorder="1" applyAlignment="1">
      <alignment horizontal="center" vertical="center"/>
    </xf>
    <xf numFmtId="0" fontId="35" fillId="35" borderId="56" xfId="0" applyFont="1" applyFill="1" applyBorder="1" applyAlignment="1">
      <alignment horizontal="center" vertical="center"/>
    </xf>
    <xf numFmtId="0" fontId="35" fillId="35" borderId="53" xfId="0" applyFont="1" applyFill="1" applyBorder="1" applyAlignment="1">
      <alignment horizontal="center" vertical="center"/>
    </xf>
    <xf numFmtId="0" fontId="35" fillId="36" borderId="53" xfId="0" applyFont="1" applyFill="1" applyBorder="1" applyAlignment="1">
      <alignment horizontal="center" vertical="center"/>
    </xf>
    <xf numFmtId="0" fontId="35" fillId="37" borderId="53" xfId="0" applyFont="1" applyFill="1" applyBorder="1" applyAlignment="1">
      <alignment horizontal="center" vertical="center"/>
    </xf>
    <xf numFmtId="0" fontId="35" fillId="38" borderId="53" xfId="0" applyFont="1" applyFill="1" applyBorder="1" applyAlignment="1">
      <alignment horizontal="center" vertical="center"/>
    </xf>
    <xf numFmtId="0" fontId="35" fillId="39" borderId="53" xfId="0" applyFont="1" applyFill="1" applyBorder="1" applyAlignment="1">
      <alignment horizontal="center" vertical="center"/>
    </xf>
    <xf numFmtId="0" fontId="35" fillId="39" borderId="54" xfId="0" applyFont="1" applyFill="1" applyBorder="1" applyAlignment="1">
      <alignment horizontal="center" vertical="center"/>
    </xf>
    <xf numFmtId="0" fontId="35" fillId="43" borderId="108" xfId="0" applyFont="1" applyFill="1" applyBorder="1" applyAlignment="1">
      <alignment horizontal="center" vertical="center"/>
    </xf>
    <xf numFmtId="0" fontId="43" fillId="41" borderId="106" xfId="0" applyFont="1" applyFill="1" applyBorder="1" applyAlignment="1">
      <alignment horizontal="center" vertical="center" wrapText="1"/>
    </xf>
    <xf numFmtId="0" fontId="43" fillId="40" borderId="63" xfId="0" applyFont="1" applyFill="1" applyBorder="1" applyAlignment="1">
      <alignment horizontal="center" vertical="center" wrapText="1"/>
    </xf>
    <xf numFmtId="0" fontId="43" fillId="40" borderId="9" xfId="0" applyFont="1" applyFill="1" applyBorder="1" applyAlignment="1">
      <alignment horizontal="center" vertical="center" wrapText="1"/>
    </xf>
    <xf numFmtId="0" fontId="43" fillId="40" borderId="21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41" fillId="43" borderId="79" xfId="0" applyFont="1" applyFill="1" applyBorder="1" applyAlignment="1">
      <alignment horizontal="center" vertical="center"/>
    </xf>
    <xf numFmtId="0" fontId="46" fillId="43" borderId="12" xfId="0" applyFont="1" applyFill="1" applyBorder="1" applyAlignment="1">
      <alignment horizontal="center" vertical="center"/>
    </xf>
    <xf numFmtId="0" fontId="48" fillId="43" borderId="12" xfId="0" applyFont="1" applyFill="1" applyBorder="1" applyAlignment="1">
      <alignment horizontal="center" vertical="center"/>
    </xf>
    <xf numFmtId="0" fontId="50" fillId="43" borderId="11" xfId="0" applyFont="1" applyFill="1" applyBorder="1" applyAlignment="1">
      <alignment horizontal="center" vertical="center"/>
    </xf>
    <xf numFmtId="0" fontId="43" fillId="41" borderId="98" xfId="0" applyFont="1" applyFill="1" applyBorder="1" applyAlignment="1">
      <alignment horizontal="center" vertical="center" wrapText="1"/>
    </xf>
    <xf numFmtId="0" fontId="43" fillId="40" borderId="61" xfId="0" applyFont="1" applyFill="1" applyBorder="1" applyAlignment="1">
      <alignment horizontal="center" vertical="center" wrapText="1"/>
    </xf>
    <xf numFmtId="0" fontId="43" fillId="40" borderId="7" xfId="0" applyFont="1" applyFill="1" applyBorder="1" applyAlignment="1">
      <alignment horizontal="center" vertical="center" wrapText="1"/>
    </xf>
    <xf numFmtId="0" fontId="43" fillId="40" borderId="6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10" fontId="50" fillId="0" borderId="23" xfId="51" applyNumberFormat="1" applyFont="1" applyBorder="1" applyAlignment="1">
      <alignment horizontal="center" vertical="center"/>
    </xf>
    <xf numFmtId="0" fontId="41" fillId="0" borderId="104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0" fontId="50" fillId="0" borderId="25" xfId="51" applyNumberFormat="1" applyFont="1" applyBorder="1" applyAlignment="1">
      <alignment horizontal="center" vertical="center"/>
    </xf>
    <xf numFmtId="0" fontId="43" fillId="40" borderId="105" xfId="0" applyFont="1" applyFill="1" applyBorder="1" applyAlignment="1">
      <alignment horizontal="center" vertical="center" wrapText="1"/>
    </xf>
    <xf numFmtId="0" fontId="43" fillId="40" borderId="5" xfId="0" applyFont="1" applyFill="1" applyBorder="1" applyAlignment="1">
      <alignment horizontal="center" vertical="center" wrapText="1"/>
    </xf>
    <xf numFmtId="0" fontId="43" fillId="40" borderId="104" xfId="0" applyFont="1" applyFill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 wrapText="1"/>
    </xf>
    <xf numFmtId="0" fontId="43" fillId="40" borderId="110" xfId="0" applyFont="1" applyFill="1" applyBorder="1" applyAlignment="1">
      <alignment horizontal="center" vertical="center" wrapText="1"/>
    </xf>
    <xf numFmtId="0" fontId="43" fillId="42" borderId="100" xfId="0" applyFont="1" applyFill="1" applyBorder="1" applyAlignment="1">
      <alignment horizontal="center" vertical="center" wrapText="1"/>
    </xf>
    <xf numFmtId="0" fontId="43" fillId="40" borderId="19" xfId="0" applyFont="1" applyFill="1" applyBorder="1" applyAlignment="1">
      <alignment horizontal="center" vertical="center" wrapText="1"/>
    </xf>
    <xf numFmtId="0" fontId="43" fillId="42" borderId="101" xfId="0" applyFont="1" applyFill="1" applyBorder="1" applyAlignment="1">
      <alignment horizontal="center" vertical="center" wrapText="1"/>
    </xf>
    <xf numFmtId="0" fontId="43" fillId="40" borderId="8" xfId="0" applyFont="1" applyFill="1" applyBorder="1" applyAlignment="1">
      <alignment horizontal="center" vertical="center" wrapText="1"/>
    </xf>
    <xf numFmtId="0" fontId="43" fillId="42" borderId="102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5" fillId="43" borderId="120" xfId="0" applyFont="1" applyFill="1" applyBorder="1" applyAlignment="1">
      <alignment horizontal="center" vertical="center"/>
    </xf>
    <xf numFmtId="0" fontId="43" fillId="41" borderId="101" xfId="0" applyFont="1" applyFill="1" applyBorder="1" applyAlignment="1">
      <alignment horizontal="center" vertical="center" wrapText="1"/>
    </xf>
    <xf numFmtId="0" fontId="43" fillId="40" borderId="10" xfId="0" applyFont="1" applyFill="1" applyBorder="1" applyAlignment="1">
      <alignment horizontal="center" vertical="center" wrapText="1"/>
    </xf>
    <xf numFmtId="0" fontId="43" fillId="41" borderId="102" xfId="0" applyFont="1" applyFill="1" applyBorder="1" applyAlignment="1">
      <alignment horizontal="center" vertical="center" wrapText="1"/>
    </xf>
    <xf numFmtId="0" fontId="43" fillId="42" borderId="121" xfId="0" applyFont="1" applyFill="1" applyBorder="1" applyAlignment="1">
      <alignment horizontal="center" vertical="center" wrapText="1"/>
    </xf>
    <xf numFmtId="0" fontId="43" fillId="40" borderId="122" xfId="0" applyFont="1" applyFill="1" applyBorder="1" applyAlignment="1">
      <alignment horizontal="center" vertical="center" wrapText="1"/>
    </xf>
    <xf numFmtId="0" fontId="43" fillId="40" borderId="123" xfId="0" applyFont="1" applyFill="1" applyBorder="1" applyAlignment="1">
      <alignment horizontal="center" vertical="center" wrapText="1"/>
    </xf>
    <xf numFmtId="0" fontId="43" fillId="40" borderId="124" xfId="0" applyFont="1" applyFill="1" applyBorder="1" applyAlignment="1">
      <alignment horizontal="center" vertical="center" wrapText="1"/>
    </xf>
    <xf numFmtId="0" fontId="43" fillId="40" borderId="107" xfId="0" applyFont="1" applyFill="1" applyBorder="1" applyAlignment="1">
      <alignment horizontal="center" vertical="center" wrapText="1"/>
    </xf>
    <xf numFmtId="0" fontId="43" fillId="40" borderId="134" xfId="0" applyFont="1" applyFill="1" applyBorder="1" applyAlignment="1">
      <alignment horizontal="center" vertical="center" wrapText="1"/>
    </xf>
    <xf numFmtId="0" fontId="43" fillId="44" borderId="98" xfId="0" applyFont="1" applyFill="1" applyBorder="1" applyAlignment="1">
      <alignment horizontal="center" vertical="center" wrapText="1"/>
    </xf>
    <xf numFmtId="0" fontId="43" fillId="44" borderId="99" xfId="0" applyFont="1" applyFill="1" applyBorder="1" applyAlignment="1">
      <alignment horizontal="center" vertical="center" wrapText="1"/>
    </xf>
    <xf numFmtId="0" fontId="52" fillId="3" borderId="0" xfId="0" applyFont="1" applyFill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54" fillId="43" borderId="11" xfId="0" applyFont="1" applyFill="1" applyBorder="1" applyAlignment="1">
      <alignment horizontal="center" vertical="center"/>
    </xf>
    <xf numFmtId="0" fontId="55" fillId="0" borderId="91" xfId="0" applyFont="1" applyBorder="1" applyAlignment="1">
      <alignment horizontal="center" vertical="center"/>
    </xf>
    <xf numFmtId="0" fontId="55" fillId="0" borderId="23" xfId="0" applyFont="1" applyBorder="1" applyAlignment="1">
      <alignment horizontal="center" vertical="center"/>
    </xf>
    <xf numFmtId="0" fontId="55" fillId="0" borderId="92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4" fillId="43" borderId="95" xfId="0" applyFont="1" applyFill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41" fillId="3" borderId="63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10" fontId="50" fillId="3" borderId="91" xfId="51" applyNumberFormat="1" applyFont="1" applyFill="1" applyBorder="1" applyAlignment="1">
      <alignment horizontal="center" vertical="center"/>
    </xf>
    <xf numFmtId="0" fontId="41" fillId="0" borderId="10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10" fontId="50" fillId="0" borderId="24" xfId="51" applyNumberFormat="1" applyFont="1" applyBorder="1" applyAlignment="1">
      <alignment horizontal="center" vertical="center"/>
    </xf>
    <xf numFmtId="0" fontId="54" fillId="43" borderId="127" xfId="0" applyFont="1" applyFill="1" applyBorder="1" applyAlignment="1">
      <alignment horizontal="center" vertical="center"/>
    </xf>
    <xf numFmtId="0" fontId="54" fillId="43" borderId="106" xfId="0" applyFont="1" applyFill="1" applyBorder="1" applyAlignment="1">
      <alignment horizontal="center" vertical="center"/>
    </xf>
    <xf numFmtId="0" fontId="54" fillId="43" borderId="98" xfId="0" applyFont="1" applyFill="1" applyBorder="1" applyAlignment="1">
      <alignment horizontal="center" vertical="center"/>
    </xf>
    <xf numFmtId="0" fontId="54" fillId="43" borderId="99" xfId="0" applyFont="1" applyFill="1" applyBorder="1" applyAlignment="1">
      <alignment horizontal="center" vertical="center"/>
    </xf>
    <xf numFmtId="0" fontId="55" fillId="43" borderId="103" xfId="0" applyFont="1" applyFill="1" applyBorder="1" applyAlignment="1">
      <alignment horizontal="center" vertical="center"/>
    </xf>
    <xf numFmtId="0" fontId="57" fillId="43" borderId="94" xfId="0" applyFont="1" applyFill="1" applyBorder="1" applyAlignment="1">
      <alignment horizontal="center" vertical="center"/>
    </xf>
    <xf numFmtId="0" fontId="58" fillId="43" borderId="94" xfId="0" applyFont="1" applyFill="1" applyBorder="1" applyAlignment="1">
      <alignment horizontal="center" vertical="center"/>
    </xf>
    <xf numFmtId="0" fontId="59" fillId="43" borderId="95" xfId="0" applyFont="1" applyFill="1" applyBorder="1" applyAlignment="1">
      <alignment horizontal="center" vertical="center"/>
    </xf>
    <xf numFmtId="0" fontId="43" fillId="40" borderId="4" xfId="0" applyFont="1" applyFill="1" applyBorder="1" applyAlignment="1">
      <alignment horizontal="center" vertical="center" wrapText="1"/>
    </xf>
    <xf numFmtId="0" fontId="52" fillId="0" borderId="0" xfId="0" applyFont="1">
      <alignment vertical="center"/>
    </xf>
    <xf numFmtId="0" fontId="60" fillId="3" borderId="0" xfId="0" applyFont="1" applyFill="1">
      <alignment vertical="center"/>
    </xf>
    <xf numFmtId="0" fontId="61" fillId="43" borderId="96" xfId="0" applyFont="1" applyFill="1" applyBorder="1" applyAlignment="1">
      <alignment horizontal="center" vertical="center"/>
    </xf>
    <xf numFmtId="0" fontId="61" fillId="43" borderId="79" xfId="0" applyFont="1" applyFill="1" applyBorder="1" applyAlignment="1">
      <alignment horizontal="center" vertical="center"/>
    </xf>
    <xf numFmtId="0" fontId="61" fillId="43" borderId="12" xfId="0" applyFont="1" applyFill="1" applyBorder="1" applyAlignment="1">
      <alignment horizontal="center" vertical="center"/>
    </xf>
    <xf numFmtId="0" fontId="61" fillId="43" borderId="11" xfId="0" applyFont="1" applyFill="1" applyBorder="1" applyAlignment="1">
      <alignment horizontal="center" vertical="center"/>
    </xf>
    <xf numFmtId="0" fontId="60" fillId="3" borderId="0" xfId="0" applyFont="1" applyFill="1" applyAlignment="1">
      <alignment horizontal="center" vertical="center"/>
    </xf>
    <xf numFmtId="0" fontId="63" fillId="43" borderId="96" xfId="0" applyFont="1" applyFill="1" applyBorder="1" applyAlignment="1">
      <alignment horizontal="center" vertical="center"/>
    </xf>
    <xf numFmtId="0" fontId="63" fillId="43" borderId="79" xfId="0" applyFont="1" applyFill="1" applyBorder="1" applyAlignment="1">
      <alignment horizontal="center" vertical="center"/>
    </xf>
    <xf numFmtId="0" fontId="63" fillId="43" borderId="12" xfId="0" applyFont="1" applyFill="1" applyBorder="1" applyAlignment="1">
      <alignment horizontal="center" vertical="center"/>
    </xf>
    <xf numFmtId="0" fontId="63" fillId="43" borderId="11" xfId="0" applyFont="1" applyFill="1" applyBorder="1" applyAlignment="1">
      <alignment horizontal="center" vertical="center"/>
    </xf>
    <xf numFmtId="0" fontId="60" fillId="0" borderId="0" xfId="0" applyFont="1">
      <alignment vertical="center"/>
    </xf>
    <xf numFmtId="0" fontId="61" fillId="43" borderId="106" xfId="0" applyFont="1" applyFill="1" applyBorder="1" applyAlignment="1">
      <alignment horizontal="center" vertical="center"/>
    </xf>
    <xf numFmtId="0" fontId="64" fillId="3" borderId="61" xfId="0" applyFont="1" applyFill="1" applyBorder="1" applyAlignment="1">
      <alignment horizontal="center" vertical="center"/>
    </xf>
    <xf numFmtId="0" fontId="64" fillId="3" borderId="9" xfId="0" applyFont="1" applyFill="1" applyBorder="1" applyAlignment="1">
      <alignment horizontal="center" vertical="center"/>
    </xf>
    <xf numFmtId="0" fontId="64" fillId="3" borderId="91" xfId="0" applyFont="1" applyFill="1" applyBorder="1" applyAlignment="1">
      <alignment horizontal="center" vertical="center"/>
    </xf>
    <xf numFmtId="0" fontId="63" fillId="43" borderId="106" xfId="0" applyFont="1" applyFill="1" applyBorder="1" applyAlignment="1">
      <alignment horizontal="center" vertical="center"/>
    </xf>
    <xf numFmtId="0" fontId="60" fillId="3" borderId="7" xfId="0" applyFont="1" applyFill="1" applyBorder="1" applyAlignment="1">
      <alignment horizontal="center" vertical="center"/>
    </xf>
    <xf numFmtId="0" fontId="60" fillId="3" borderId="23" xfId="0" applyFont="1" applyFill="1" applyBorder="1" applyAlignment="1">
      <alignment horizontal="center" vertical="center"/>
    </xf>
    <xf numFmtId="0" fontId="61" fillId="43" borderId="98" xfId="0" applyFont="1" applyFill="1" applyBorder="1" applyAlignment="1">
      <alignment horizontal="center" vertical="center"/>
    </xf>
    <xf numFmtId="0" fontId="64" fillId="3" borderId="10" xfId="0" applyFont="1" applyFill="1" applyBorder="1" applyAlignment="1">
      <alignment horizontal="center" vertical="center"/>
    </xf>
    <xf numFmtId="0" fontId="64" fillId="3" borderId="5" xfId="0" applyFont="1" applyFill="1" applyBorder="1" applyAlignment="1">
      <alignment horizontal="center" vertical="center"/>
    </xf>
    <xf numFmtId="0" fontId="64" fillId="3" borderId="24" xfId="0" applyFont="1" applyFill="1" applyBorder="1" applyAlignment="1">
      <alignment horizontal="center" vertical="center"/>
    </xf>
    <xf numFmtId="0" fontId="63" fillId="43" borderId="98" xfId="0" applyFont="1" applyFill="1" applyBorder="1" applyAlignment="1">
      <alignment horizontal="center" vertical="center"/>
    </xf>
    <xf numFmtId="0" fontId="60" fillId="3" borderId="105" xfId="0" applyFont="1" applyFill="1" applyBorder="1" applyAlignment="1">
      <alignment horizontal="center" vertical="center"/>
    </xf>
    <xf numFmtId="0" fontId="60" fillId="3" borderId="5" xfId="0" applyFont="1" applyFill="1" applyBorder="1" applyAlignment="1">
      <alignment horizontal="center" vertical="center"/>
    </xf>
    <xf numFmtId="0" fontId="60" fillId="3" borderId="24" xfId="0" applyFont="1" applyFill="1" applyBorder="1" applyAlignment="1">
      <alignment horizontal="center" vertical="center"/>
    </xf>
    <xf numFmtId="0" fontId="61" fillId="43" borderId="99" xfId="0" applyFont="1" applyFill="1" applyBorder="1" applyAlignment="1">
      <alignment horizontal="center" vertical="center"/>
    </xf>
    <xf numFmtId="0" fontId="64" fillId="3" borderId="15" xfId="0" applyFont="1" applyFill="1" applyBorder="1" applyAlignment="1">
      <alignment horizontal="center" vertical="center"/>
    </xf>
    <xf numFmtId="0" fontId="64" fillId="3" borderId="2" xfId="0" applyFont="1" applyFill="1" applyBorder="1" applyAlignment="1">
      <alignment horizontal="center" vertical="center"/>
    </xf>
    <xf numFmtId="0" fontId="64" fillId="3" borderId="25" xfId="0" applyFont="1" applyFill="1" applyBorder="1" applyAlignment="1">
      <alignment horizontal="center" vertical="center"/>
    </xf>
    <xf numFmtId="0" fontId="63" fillId="43" borderId="99" xfId="0" applyFont="1" applyFill="1" applyBorder="1" applyAlignment="1">
      <alignment horizontal="center" vertical="center"/>
    </xf>
    <xf numFmtId="0" fontId="60" fillId="3" borderId="104" xfId="0" applyFont="1" applyFill="1" applyBorder="1" applyAlignment="1">
      <alignment horizontal="center" vertical="center"/>
    </xf>
    <xf numFmtId="0" fontId="60" fillId="3" borderId="2" xfId="0" applyFont="1" applyFill="1" applyBorder="1" applyAlignment="1">
      <alignment horizontal="center" vertical="center"/>
    </xf>
    <xf numFmtId="0" fontId="60" fillId="3" borderId="25" xfId="0" applyFont="1" applyFill="1" applyBorder="1" applyAlignment="1">
      <alignment horizontal="center" vertical="center"/>
    </xf>
    <xf numFmtId="0" fontId="64" fillId="3" borderId="0" xfId="0" applyFont="1" applyFill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61" fillId="43" borderId="97" xfId="0" applyFont="1" applyFill="1" applyBorder="1" applyAlignment="1">
      <alignment horizontal="center" vertical="center"/>
    </xf>
    <xf numFmtId="0" fontId="64" fillId="3" borderId="7" xfId="0" applyFont="1" applyFill="1" applyBorder="1" applyAlignment="1">
      <alignment horizontal="center" vertical="center"/>
    </xf>
    <xf numFmtId="0" fontId="64" fillId="3" borderId="23" xfId="0" applyFont="1" applyFill="1" applyBorder="1" applyAlignment="1">
      <alignment horizontal="center" vertical="center"/>
    </xf>
    <xf numFmtId="0" fontId="63" fillId="43" borderId="97" xfId="0" applyFont="1" applyFill="1" applyBorder="1" applyAlignment="1">
      <alignment horizontal="center" vertical="center"/>
    </xf>
    <xf numFmtId="0" fontId="60" fillId="3" borderId="61" xfId="0" applyFont="1" applyFill="1" applyBorder="1" applyAlignment="1">
      <alignment horizontal="center" vertical="center"/>
    </xf>
    <xf numFmtId="0" fontId="64" fillId="3" borderId="105" xfId="0" applyFont="1" applyFill="1" applyBorder="1" applyAlignment="1">
      <alignment horizontal="center" vertical="center"/>
    </xf>
    <xf numFmtId="0" fontId="64" fillId="3" borderId="104" xfId="0" applyFont="1" applyFill="1" applyBorder="1" applyAlignment="1">
      <alignment horizontal="center" vertical="center"/>
    </xf>
    <xf numFmtId="0" fontId="64" fillId="3" borderId="19" xfId="0" applyFont="1" applyFill="1" applyBorder="1" applyAlignment="1">
      <alignment horizontal="center" vertical="center"/>
    </xf>
    <xf numFmtId="0" fontId="60" fillId="3" borderId="9" xfId="0" applyFont="1" applyFill="1" applyBorder="1" applyAlignment="1">
      <alignment horizontal="center" vertical="center"/>
    </xf>
    <xf numFmtId="0" fontId="60" fillId="3" borderId="91" xfId="0" applyFont="1" applyFill="1" applyBorder="1" applyAlignment="1">
      <alignment horizontal="center" vertical="center"/>
    </xf>
    <xf numFmtId="0" fontId="60" fillId="3" borderId="10" xfId="0" applyFont="1" applyFill="1" applyBorder="1" applyAlignment="1">
      <alignment horizontal="center" vertical="center"/>
    </xf>
    <xf numFmtId="0" fontId="60" fillId="3" borderId="15" xfId="0" applyFont="1" applyFill="1" applyBorder="1" applyAlignment="1">
      <alignment horizontal="center" vertical="center"/>
    </xf>
    <xf numFmtId="0" fontId="64" fillId="3" borderId="109" xfId="0" applyFont="1" applyFill="1" applyBorder="1" applyAlignment="1">
      <alignment horizontal="center" vertical="center"/>
    </xf>
    <xf numFmtId="0" fontId="60" fillId="3" borderId="109" xfId="0" applyFont="1" applyFill="1" applyBorder="1" applyAlignment="1">
      <alignment horizontal="center" vertical="center"/>
    </xf>
    <xf numFmtId="0" fontId="64" fillId="3" borderId="11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0" fillId="3" borderId="64" xfId="0" applyFont="1" applyFill="1" applyBorder="1" applyAlignment="1">
      <alignment horizontal="center" vertical="center"/>
    </xf>
    <xf numFmtId="0" fontId="60" fillId="3" borderId="14" xfId="0" applyFont="1" applyFill="1" applyBorder="1" applyAlignment="1">
      <alignment horizontal="center" vertical="center"/>
    </xf>
    <xf numFmtId="0" fontId="64" fillId="3" borderId="0" xfId="0" applyFont="1" applyFill="1">
      <alignment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67" fillId="45" borderId="138" xfId="0" applyFont="1" applyFill="1" applyBorder="1" applyAlignment="1">
      <alignment horizontal="center" vertical="center" wrapText="1"/>
    </xf>
    <xf numFmtId="0" fontId="67" fillId="45" borderId="139" xfId="0" applyFont="1" applyFill="1" applyBorder="1" applyAlignment="1">
      <alignment horizontal="right" vertical="center" wrapText="1"/>
    </xf>
    <xf numFmtId="0" fontId="67" fillId="45" borderId="139" xfId="0" applyFont="1" applyFill="1" applyBorder="1" applyAlignment="1">
      <alignment horizontal="center" vertical="center" wrapText="1"/>
    </xf>
    <xf numFmtId="0" fontId="67" fillId="45" borderId="140" xfId="0" applyFont="1" applyFill="1" applyBorder="1" applyAlignment="1">
      <alignment horizontal="center" vertical="center" wrapText="1"/>
    </xf>
    <xf numFmtId="0" fontId="67" fillId="45" borderId="140" xfId="0" applyFont="1" applyFill="1" applyBorder="1" applyAlignment="1">
      <alignment horizontal="left" vertical="center" wrapText="1"/>
    </xf>
    <xf numFmtId="0" fontId="64" fillId="0" borderId="19" xfId="0" applyFont="1" applyBorder="1" applyAlignment="1">
      <alignment horizontal="center" vertical="center"/>
    </xf>
    <xf numFmtId="0" fontId="64" fillId="0" borderId="9" xfId="0" applyFont="1" applyBorder="1" applyAlignment="1">
      <alignment horizontal="center" vertical="center"/>
    </xf>
    <xf numFmtId="0" fontId="64" fillId="0" borderId="8" xfId="0" applyFont="1" applyBorder="1" applyAlignment="1">
      <alignment horizontal="center" vertical="center"/>
    </xf>
    <xf numFmtId="178" fontId="64" fillId="0" borderId="24" xfId="0" applyNumberFormat="1" applyFont="1" applyBorder="1" applyAlignment="1">
      <alignment horizontal="center" vertical="center"/>
    </xf>
    <xf numFmtId="176" fontId="68" fillId="0" borderId="105" xfId="1" applyNumberFormat="1" applyFont="1" applyBorder="1" applyAlignment="1">
      <alignment horizontal="center" vertical="center"/>
    </xf>
    <xf numFmtId="176" fontId="64" fillId="3" borderId="5" xfId="0" applyNumberFormat="1" applyFont="1" applyFill="1" applyBorder="1" applyAlignment="1">
      <alignment horizontal="center" vertical="center"/>
    </xf>
    <xf numFmtId="0" fontId="64" fillId="2" borderId="93" xfId="0" applyFont="1" applyFill="1" applyBorder="1" applyAlignment="1">
      <alignment horizontal="center" vertical="center"/>
    </xf>
    <xf numFmtId="0" fontId="64" fillId="2" borderId="94" xfId="0" applyFont="1" applyFill="1" applyBorder="1" applyAlignment="1">
      <alignment horizontal="center" vertical="center"/>
    </xf>
    <xf numFmtId="0" fontId="64" fillId="2" borderId="95" xfId="0" applyFont="1" applyFill="1" applyBorder="1" applyAlignment="1">
      <alignment horizontal="center" vertical="center"/>
    </xf>
    <xf numFmtId="0" fontId="60" fillId="2" borderId="79" xfId="0" applyFont="1" applyFill="1" applyBorder="1" applyAlignment="1">
      <alignment horizontal="center" vertical="center"/>
    </xf>
    <xf numFmtId="0" fontId="60" fillId="2" borderId="12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0" borderId="0" xfId="0" quotePrefix="1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10" fontId="68" fillId="0" borderId="7" xfId="51" applyNumberFormat="1" applyFont="1" applyBorder="1" applyAlignment="1">
      <alignment horizontal="center" vertical="center"/>
    </xf>
    <xf numFmtId="10" fontId="68" fillId="0" borderId="23" xfId="51" applyNumberFormat="1" applyFont="1" applyBorder="1" applyAlignment="1">
      <alignment horizontal="center" vertical="center"/>
    </xf>
    <xf numFmtId="176" fontId="68" fillId="0" borderId="63" xfId="1" applyNumberFormat="1" applyFont="1" applyBorder="1" applyAlignment="1">
      <alignment horizontal="center" vertical="center"/>
    </xf>
    <xf numFmtId="10" fontId="68" fillId="0" borderId="9" xfId="51" applyNumberFormat="1" applyFont="1" applyBorder="1" applyAlignment="1">
      <alignment horizontal="center" vertical="center"/>
    </xf>
    <xf numFmtId="176" fontId="64" fillId="0" borderId="9" xfId="0" applyNumberFormat="1" applyFont="1" applyBorder="1" applyAlignment="1">
      <alignment horizontal="center" vertical="center"/>
    </xf>
    <xf numFmtId="10" fontId="68" fillId="0" borderId="91" xfId="51" applyNumberFormat="1" applyFont="1" applyBorder="1" applyAlignment="1">
      <alignment horizontal="center" vertical="center"/>
    </xf>
    <xf numFmtId="0" fontId="33" fillId="2" borderId="128" xfId="0" applyFont="1" applyFill="1" applyBorder="1" applyAlignment="1">
      <alignment horizontal="center" vertical="center"/>
    </xf>
    <xf numFmtId="0" fontId="70" fillId="2" borderId="19" xfId="0" applyFont="1" applyFill="1" applyBorder="1" applyAlignment="1">
      <alignment horizontal="center" vertical="center"/>
    </xf>
    <xf numFmtId="0" fontId="70" fillId="0" borderId="20" xfId="0" applyFont="1" applyBorder="1" applyAlignment="1">
      <alignment horizontal="center" vertical="center"/>
    </xf>
    <xf numFmtId="0" fontId="70" fillId="2" borderId="13" xfId="0" applyFont="1" applyFill="1" applyBorder="1" applyAlignment="1">
      <alignment horizontal="center" vertical="center"/>
    </xf>
    <xf numFmtId="3" fontId="70" fillId="0" borderId="17" xfId="0" applyNumberFormat="1" applyFont="1" applyBorder="1" applyAlignment="1">
      <alignment horizontal="center" vertical="center"/>
    </xf>
    <xf numFmtId="0" fontId="70" fillId="2" borderId="15" xfId="0" applyFont="1" applyFill="1" applyBorder="1" applyAlignment="1">
      <alignment horizontal="center" vertical="center"/>
    </xf>
    <xf numFmtId="0" fontId="70" fillId="0" borderId="14" xfId="0" applyFont="1" applyBorder="1" applyAlignment="1">
      <alignment horizontal="center" vertical="center"/>
    </xf>
    <xf numFmtId="0" fontId="70" fillId="3" borderId="0" xfId="0" applyFont="1" applyFill="1" applyAlignment="1">
      <alignment horizontal="center" vertical="center"/>
    </xf>
    <xf numFmtId="0" fontId="70" fillId="3" borderId="0" xfId="0" applyFont="1" applyFill="1">
      <alignment vertical="center"/>
    </xf>
    <xf numFmtId="3" fontId="33" fillId="0" borderId="17" xfId="0" applyNumberFormat="1" applyFont="1" applyBorder="1" applyAlignment="1">
      <alignment horizontal="center" vertical="center"/>
    </xf>
    <xf numFmtId="0" fontId="60" fillId="3" borderId="0" xfId="0" quotePrefix="1" applyFont="1" applyFill="1" applyAlignment="1">
      <alignment horizontal="center" vertical="center"/>
    </xf>
    <xf numFmtId="0" fontId="64" fillId="0" borderId="5" xfId="0" applyFont="1" applyBorder="1" applyAlignment="1">
      <alignment horizontal="center" vertical="center"/>
    </xf>
    <xf numFmtId="176" fontId="64" fillId="0" borderId="5" xfId="0" applyNumberFormat="1" applyFont="1" applyBorder="1" applyAlignment="1">
      <alignment horizontal="center" vertical="center"/>
    </xf>
    <xf numFmtId="0" fontId="33" fillId="2" borderId="71" xfId="0" applyFont="1" applyFill="1" applyBorder="1" applyAlignment="1">
      <alignment horizontal="center" vertical="center"/>
    </xf>
    <xf numFmtId="0" fontId="70" fillId="2" borderId="74" xfId="0" applyFont="1" applyFill="1" applyBorder="1" applyAlignment="1">
      <alignment horizontal="center" vertical="center"/>
    </xf>
    <xf numFmtId="0" fontId="70" fillId="0" borderId="75" xfId="0" applyFont="1" applyBorder="1" applyAlignment="1">
      <alignment horizontal="center" vertical="center"/>
    </xf>
    <xf numFmtId="0" fontId="70" fillId="2" borderId="79" xfId="0" applyFont="1" applyFill="1" applyBorder="1" applyAlignment="1">
      <alignment horizontal="center" vertical="center"/>
    </xf>
    <xf numFmtId="0" fontId="70" fillId="2" borderId="78" xfId="0" applyFont="1" applyFill="1" applyBorder="1" applyAlignment="1">
      <alignment horizontal="center" vertical="center"/>
    </xf>
    <xf numFmtId="0" fontId="70" fillId="0" borderId="40" xfId="0" applyFont="1" applyBorder="1" applyAlignment="1">
      <alignment horizontal="center" vertical="center"/>
    </xf>
    <xf numFmtId="10" fontId="68" fillId="0" borderId="5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0" xfId="51" applyNumberFormat="1" applyFont="1" applyBorder="1" applyAlignment="1">
      <alignment horizontal="center" vertical="center"/>
    </xf>
    <xf numFmtId="10" fontId="3" fillId="0" borderId="46" xfId="51" applyNumberFormat="1" applyFont="1" applyBorder="1" applyAlignment="1">
      <alignment horizontal="center" vertical="center"/>
    </xf>
    <xf numFmtId="10" fontId="68" fillId="0" borderId="24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4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0" fontId="72" fillId="0" borderId="0" xfId="0" applyFont="1">
      <alignment vertical="center"/>
    </xf>
    <xf numFmtId="0" fontId="64" fillId="0" borderId="10" xfId="0" applyFont="1" applyBorder="1" applyAlignment="1">
      <alignment horizontal="center" vertical="center"/>
    </xf>
    <xf numFmtId="178" fontId="64" fillId="0" borderId="23" xfId="0" applyNumberFormat="1" applyFont="1" applyBorder="1" applyAlignment="1">
      <alignment horizontal="center" vertical="center"/>
    </xf>
    <xf numFmtId="176" fontId="68" fillId="0" borderId="61" xfId="1" applyNumberFormat="1" applyFont="1" applyBorder="1" applyAlignment="1">
      <alignment horizontal="center" vertical="center"/>
    </xf>
    <xf numFmtId="176" fontId="64" fillId="3" borderId="7" xfId="0" applyNumberFormat="1" applyFont="1" applyFill="1" applyBorder="1" applyAlignment="1">
      <alignment horizontal="center" vertical="center"/>
    </xf>
    <xf numFmtId="0" fontId="61" fillId="43" borderId="103" xfId="0" applyFont="1" applyFill="1" applyBorder="1" applyAlignment="1">
      <alignment horizontal="center" vertical="center"/>
    </xf>
    <xf numFmtId="0" fontId="61" fillId="43" borderId="94" xfId="0" applyFont="1" applyFill="1" applyBorder="1" applyAlignment="1">
      <alignment horizontal="center" vertical="center"/>
    </xf>
    <xf numFmtId="0" fontId="61" fillId="43" borderId="95" xfId="0" applyFont="1" applyFill="1" applyBorder="1" applyAlignment="1">
      <alignment horizontal="center" vertical="center"/>
    </xf>
    <xf numFmtId="0" fontId="61" fillId="43" borderId="101" xfId="0" applyFont="1" applyFill="1" applyBorder="1" applyAlignment="1">
      <alignment horizontal="center" vertical="center"/>
    </xf>
    <xf numFmtId="0" fontId="64" fillId="3" borderId="8" xfId="0" applyFont="1" applyFill="1" applyBorder="1" applyAlignment="1">
      <alignment horizontal="center" vertical="center"/>
    </xf>
    <xf numFmtId="0" fontId="61" fillId="43" borderId="102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64" fillId="3" borderId="63" xfId="0" applyFont="1" applyFill="1" applyBorder="1" applyAlignment="1">
      <alignment horizontal="center" vertical="center"/>
    </xf>
    <xf numFmtId="0" fontId="64" fillId="3" borderId="20" xfId="0" applyFont="1" applyFill="1" applyBorder="1" applyAlignment="1">
      <alignment horizontal="center" vertical="center"/>
    </xf>
    <xf numFmtId="0" fontId="64" fillId="3" borderId="64" xfId="0" applyFont="1" applyFill="1" applyBorder="1" applyAlignment="1">
      <alignment horizontal="center" vertical="center"/>
    </xf>
    <xf numFmtId="0" fontId="64" fillId="3" borderId="14" xfId="0" applyFont="1" applyFill="1" applyBorder="1" applyAlignment="1">
      <alignment horizontal="center" vertical="center"/>
    </xf>
    <xf numFmtId="0" fontId="64" fillId="43" borderId="19" xfId="0" applyFont="1" applyFill="1" applyBorder="1" applyAlignment="1">
      <alignment horizontal="center" vertical="center"/>
    </xf>
    <xf numFmtId="0" fontId="64" fillId="43" borderId="9" xfId="0" applyFont="1" applyFill="1" applyBorder="1" applyAlignment="1">
      <alignment horizontal="center" vertical="center"/>
    </xf>
    <xf numFmtId="0" fontId="64" fillId="43" borderId="8" xfId="0" applyFont="1" applyFill="1" applyBorder="1" applyAlignment="1">
      <alignment horizontal="center" vertical="center"/>
    </xf>
    <xf numFmtId="0" fontId="64" fillId="43" borderId="5" xfId="0" applyFont="1" applyFill="1" applyBorder="1" applyAlignment="1">
      <alignment horizontal="center" vertical="center"/>
    </xf>
    <xf numFmtId="178" fontId="64" fillId="43" borderId="24" xfId="0" applyNumberFormat="1" applyFont="1" applyFill="1" applyBorder="1" applyAlignment="1">
      <alignment horizontal="center" vertical="center"/>
    </xf>
    <xf numFmtId="178" fontId="64" fillId="43" borderId="18" xfId="0" applyNumberFormat="1" applyFont="1" applyFill="1" applyBorder="1" applyAlignment="1">
      <alignment horizontal="center" vertical="center"/>
    </xf>
    <xf numFmtId="178" fontId="64" fillId="43" borderId="141" xfId="0" applyNumberFormat="1" applyFont="1" applyFill="1" applyBorder="1" applyAlignment="1">
      <alignment horizontal="center" vertical="center"/>
    </xf>
    <xf numFmtId="178" fontId="64" fillId="0" borderId="142" xfId="0" applyNumberFormat="1" applyFont="1" applyBorder="1" applyAlignment="1">
      <alignment horizontal="center" vertical="center"/>
    </xf>
    <xf numFmtId="178" fontId="64" fillId="0" borderId="141" xfId="0" applyNumberFormat="1" applyFont="1" applyBorder="1" applyAlignment="1">
      <alignment horizontal="center" vertical="center"/>
    </xf>
    <xf numFmtId="178" fontId="64" fillId="0" borderId="0" xfId="0" applyNumberFormat="1" applyFont="1" applyAlignment="1">
      <alignment horizontal="center" vertical="center"/>
    </xf>
    <xf numFmtId="0" fontId="73" fillId="2" borderId="3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60" fillId="2" borderId="103" xfId="0" applyFont="1" applyFill="1" applyBorder="1" applyAlignment="1">
      <alignment horizontal="center" vertical="center"/>
    </xf>
    <xf numFmtId="0" fontId="60" fillId="2" borderId="38" xfId="0" applyFont="1" applyFill="1" applyBorder="1" applyAlignment="1">
      <alignment horizontal="center" vertical="center"/>
    </xf>
    <xf numFmtId="0" fontId="34" fillId="2" borderId="131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0" fillId="2" borderId="62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26" fillId="3" borderId="0" xfId="0" applyNumberFormat="1" applyFont="1" applyFill="1" applyAlignment="1">
      <alignment horizontal="center" vertical="center"/>
    </xf>
    <xf numFmtId="1" fontId="33" fillId="3" borderId="5" xfId="0" applyNumberFormat="1" applyFont="1" applyFill="1" applyBorder="1" applyAlignment="1">
      <alignment horizontal="center" vertical="center"/>
    </xf>
    <xf numFmtId="1" fontId="33" fillId="3" borderId="2" xfId="0" applyNumberFormat="1" applyFont="1" applyFill="1" applyBorder="1" applyAlignment="1">
      <alignment horizontal="center" vertical="center"/>
    </xf>
    <xf numFmtId="0" fontId="60" fillId="2" borderId="94" xfId="0" applyFont="1" applyFill="1" applyBorder="1" applyAlignment="1">
      <alignment horizontal="center" vertical="center"/>
    </xf>
    <xf numFmtId="0" fontId="60" fillId="2" borderId="95" xfId="0" applyFont="1" applyFill="1" applyBorder="1" applyAlignment="1">
      <alignment horizontal="center" vertical="center"/>
    </xf>
    <xf numFmtId="0" fontId="64" fillId="43" borderId="10" xfId="0" applyFont="1" applyFill="1" applyBorder="1" applyAlignment="1">
      <alignment horizontal="center" vertical="center"/>
    </xf>
    <xf numFmtId="0" fontId="64" fillId="43" borderId="7" xfId="0" applyFont="1" applyFill="1" applyBorder="1" applyAlignment="1">
      <alignment horizontal="center" vertical="center"/>
    </xf>
    <xf numFmtId="178" fontId="64" fillId="43" borderId="23" xfId="0" applyNumberFormat="1" applyFont="1" applyFill="1" applyBorder="1" applyAlignment="1">
      <alignment horizontal="center" vertical="center"/>
    </xf>
    <xf numFmtId="0" fontId="64" fillId="46" borderId="4" xfId="0" applyFont="1" applyFill="1" applyBorder="1" applyAlignment="1">
      <alignment horizontal="center" vertical="center"/>
    </xf>
    <xf numFmtId="0" fontId="64" fillId="46" borderId="2" xfId="0" applyFont="1" applyFill="1" applyBorder="1" applyAlignment="1">
      <alignment horizontal="center" vertical="center"/>
    </xf>
    <xf numFmtId="178" fontId="64" fillId="46" borderId="25" xfId="0" applyNumberFormat="1" applyFont="1" applyFill="1" applyBorder="1" applyAlignment="1">
      <alignment horizontal="center" vertical="center"/>
    </xf>
    <xf numFmtId="178" fontId="64" fillId="46" borderId="16" xfId="0" applyNumberFormat="1" applyFont="1" applyFill="1" applyBorder="1" applyAlignment="1">
      <alignment horizontal="center" vertical="center"/>
    </xf>
    <xf numFmtId="176" fontId="68" fillId="0" borderId="5" xfId="1" applyNumberFormat="1" applyFont="1" applyBorder="1" applyAlignment="1">
      <alignment horizontal="center" vertical="center"/>
    </xf>
    <xf numFmtId="176" fontId="68" fillId="0" borderId="9" xfId="1" applyNumberFormat="1" applyFont="1" applyBorder="1" applyAlignment="1">
      <alignment horizontal="center" vertical="center"/>
    </xf>
    <xf numFmtId="0" fontId="76" fillId="42" borderId="101" xfId="0" applyFont="1" applyFill="1" applyBorder="1" applyAlignment="1">
      <alignment horizontal="center" vertical="center" wrapText="1"/>
    </xf>
    <xf numFmtId="0" fontId="77" fillId="0" borderId="0" xfId="0" applyFont="1">
      <alignment vertical="center"/>
    </xf>
    <xf numFmtId="1" fontId="33" fillId="35" borderId="48" xfId="0" applyNumberFormat="1" applyFont="1" applyFill="1" applyBorder="1" applyAlignment="1">
      <alignment horizontal="center" vertical="center"/>
    </xf>
    <xf numFmtId="1" fontId="33" fillId="36" borderId="48" xfId="0" applyNumberFormat="1" applyFont="1" applyFill="1" applyBorder="1" applyAlignment="1">
      <alignment horizontal="center" vertical="center"/>
    </xf>
    <xf numFmtId="1" fontId="33" fillId="37" borderId="48" xfId="0" applyNumberFormat="1" applyFont="1" applyFill="1" applyBorder="1" applyAlignment="1">
      <alignment horizontal="center" vertical="center"/>
    </xf>
    <xf numFmtId="1" fontId="33" fillId="38" borderId="48" xfId="0" applyNumberFormat="1" applyFont="1" applyFill="1" applyBorder="1" applyAlignment="1">
      <alignment horizontal="center" vertical="center"/>
    </xf>
    <xf numFmtId="1" fontId="33" fillId="39" borderId="48" xfId="0" applyNumberFormat="1" applyFont="1" applyFill="1" applyBorder="1" applyAlignment="1">
      <alignment horizontal="center" vertical="center"/>
    </xf>
    <xf numFmtId="176" fontId="68" fillId="46" borderId="104" xfId="1" applyNumberFormat="1" applyFont="1" applyFill="1" applyBorder="1" applyAlignment="1">
      <alignment horizontal="center" vertical="center"/>
    </xf>
    <xf numFmtId="176" fontId="64" fillId="46" borderId="2" xfId="0" applyNumberFormat="1" applyFont="1" applyFill="1" applyBorder="1" applyAlignment="1">
      <alignment horizontal="center" vertical="center"/>
    </xf>
    <xf numFmtId="176" fontId="68" fillId="46" borderId="2" xfId="1" applyNumberFormat="1" applyFont="1" applyFill="1" applyBorder="1" applyAlignment="1">
      <alignment horizontal="center" vertical="center"/>
    </xf>
    <xf numFmtId="3" fontId="24" fillId="0" borderId="86" xfId="0" applyNumberFormat="1" applyFont="1" applyBorder="1" applyAlignment="1">
      <alignment horizontal="center" vertical="center" wrapText="1"/>
    </xf>
    <xf numFmtId="3" fontId="24" fillId="0" borderId="89" xfId="0" applyNumberFormat="1" applyFont="1" applyBorder="1" applyAlignment="1">
      <alignment horizontal="center" vertical="center" wrapText="1"/>
    </xf>
    <xf numFmtId="0" fontId="79" fillId="0" borderId="147" xfId="0" applyFont="1" applyBorder="1" applyAlignment="1">
      <alignment horizontal="center" vertical="center" wrapText="1"/>
    </xf>
    <xf numFmtId="3" fontId="24" fillId="0" borderId="148" xfId="0" applyNumberFormat="1" applyFont="1" applyBorder="1" applyAlignment="1">
      <alignment horizontal="center" vertical="center" wrapText="1"/>
    </xf>
    <xf numFmtId="0" fontId="78" fillId="0" borderId="149" xfId="0" applyFont="1" applyBorder="1" applyAlignment="1">
      <alignment vertical="top" wrapText="1"/>
    </xf>
    <xf numFmtId="0" fontId="79" fillId="0" borderId="88" xfId="0" applyFont="1" applyBorder="1" applyAlignment="1">
      <alignment horizontal="center" vertical="center" wrapText="1"/>
    </xf>
    <xf numFmtId="10" fontId="68" fillId="46" borderId="22" xfId="51" applyNumberFormat="1" applyFont="1" applyFill="1" applyBorder="1" applyAlignment="1">
      <alignment horizontal="center" vertical="center"/>
    </xf>
    <xf numFmtId="10" fontId="68" fillId="46" borderId="92" xfId="51" applyNumberFormat="1" applyFont="1" applyFill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176" fontId="64" fillId="0" borderId="7" xfId="0" applyNumberFormat="1" applyFont="1" applyBorder="1" applyAlignment="1">
      <alignment horizontal="center" vertical="center"/>
    </xf>
    <xf numFmtId="10" fontId="68" fillId="46" borderId="2" xfId="51" applyNumberFormat="1" applyFont="1" applyFill="1" applyBorder="1" applyAlignment="1">
      <alignment horizontal="center" vertical="center"/>
    </xf>
    <xf numFmtId="10" fontId="68" fillId="46" borderId="25" xfId="51" applyNumberFormat="1" applyFont="1" applyFill="1" applyBorder="1" applyAlignment="1">
      <alignment horizontal="center" vertical="center"/>
    </xf>
    <xf numFmtId="0" fontId="43" fillId="41" borderId="121" xfId="0" applyFont="1" applyFill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/>
    </xf>
    <xf numFmtId="0" fontId="43" fillId="44" borderId="97" xfId="0" applyFont="1" applyFill="1" applyBorder="1" applyAlignment="1">
      <alignment horizontal="center" vertical="center" wrapText="1"/>
    </xf>
    <xf numFmtId="0" fontId="43" fillId="40" borderId="153" xfId="0" applyFont="1" applyFill="1" applyBorder="1" applyAlignment="1">
      <alignment horizontal="center" vertical="center" wrapText="1"/>
    </xf>
    <xf numFmtId="0" fontId="43" fillId="40" borderId="154" xfId="0" applyFont="1" applyFill="1" applyBorder="1" applyAlignment="1">
      <alignment horizontal="center" vertical="center" wrapText="1"/>
    </xf>
    <xf numFmtId="176" fontId="68" fillId="0" borderId="7" xfId="1" applyNumberFormat="1" applyFont="1" applyBorder="1" applyAlignment="1">
      <alignment horizontal="center" vertical="center"/>
    </xf>
    <xf numFmtId="0" fontId="43" fillId="41" borderId="155" xfId="0" applyFont="1" applyFill="1" applyBorder="1" applyAlignment="1">
      <alignment horizontal="center" vertical="center" wrapText="1"/>
    </xf>
    <xf numFmtId="0" fontId="43" fillId="40" borderId="156" xfId="0" applyFont="1" applyFill="1" applyBorder="1" applyAlignment="1">
      <alignment horizontal="center" vertical="center" wrapText="1"/>
    </xf>
    <xf numFmtId="0" fontId="43" fillId="40" borderId="114" xfId="0" applyFont="1" applyFill="1" applyBorder="1" applyAlignment="1">
      <alignment horizontal="center" vertical="center" wrapText="1"/>
    </xf>
    <xf numFmtId="0" fontId="43" fillId="40" borderId="157" xfId="0" applyFont="1" applyFill="1" applyBorder="1" applyAlignment="1">
      <alignment horizontal="center" vertical="center" wrapText="1"/>
    </xf>
    <xf numFmtId="0" fontId="55" fillId="0" borderId="146" xfId="0" applyFont="1" applyBorder="1" applyAlignment="1">
      <alignment horizontal="center" vertical="center"/>
    </xf>
    <xf numFmtId="0" fontId="43" fillId="40" borderId="158" xfId="0" applyFont="1" applyFill="1" applyBorder="1" applyAlignment="1">
      <alignment horizontal="center" vertical="center" wrapText="1"/>
    </xf>
    <xf numFmtId="0" fontId="43" fillId="40" borderId="159" xfId="0" applyFont="1" applyFill="1" applyBorder="1" applyAlignment="1">
      <alignment horizontal="center" vertical="center" wrapText="1"/>
    </xf>
    <xf numFmtId="0" fontId="43" fillId="44" borderId="106" xfId="0" applyFont="1" applyFill="1" applyBorder="1" applyAlignment="1">
      <alignment horizontal="center" vertical="center" wrapText="1"/>
    </xf>
    <xf numFmtId="0" fontId="33" fillId="37" borderId="49" xfId="0" applyFont="1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6" borderId="58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37" borderId="58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39" borderId="58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0" fillId="35" borderId="66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70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70" xfId="0" applyFill="1" applyBorder="1" applyAlignment="1">
      <alignment horizontal="center" vertical="center"/>
    </xf>
    <xf numFmtId="0" fontId="0" fillId="36" borderId="44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70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70" xfId="0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39" borderId="80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177" fontId="64" fillId="0" borderId="91" xfId="0" applyNumberFormat="1" applyFont="1" applyBorder="1" applyAlignment="1">
      <alignment horizontal="center" vertical="center"/>
    </xf>
    <xf numFmtId="177" fontId="64" fillId="0" borderId="24" xfId="0" applyNumberFormat="1" applyFont="1" applyBorder="1" applyAlignment="1">
      <alignment horizontal="center" vertical="center"/>
    </xf>
    <xf numFmtId="177" fontId="64" fillId="46" borderId="25" xfId="0" applyNumberFormat="1" applyFont="1" applyFill="1" applyBorder="1" applyAlignment="1">
      <alignment horizontal="center" vertical="center"/>
    </xf>
    <xf numFmtId="0" fontId="90" fillId="0" borderId="160" xfId="45" applyFont="1" applyBorder="1" applyAlignment="1">
      <alignment horizontal="center" vertical="center"/>
    </xf>
    <xf numFmtId="38" fontId="90" fillId="0" borderId="160" xfId="45" applyNumberFormat="1" applyFont="1" applyBorder="1" applyAlignment="1">
      <alignment horizontal="center" vertical="center"/>
    </xf>
    <xf numFmtId="0" fontId="90" fillId="0" borderId="5" xfId="45" applyFont="1" applyBorder="1" applyAlignment="1">
      <alignment horizontal="center" vertical="center"/>
    </xf>
    <xf numFmtId="0" fontId="90" fillId="0" borderId="2" xfId="45" applyFont="1" applyBorder="1" applyAlignment="1">
      <alignment horizontal="center" vertical="center"/>
    </xf>
    <xf numFmtId="0" fontId="90" fillId="0" borderId="9" xfId="45" applyFont="1" applyBorder="1" applyAlignment="1">
      <alignment horizontal="center" vertical="center"/>
    </xf>
    <xf numFmtId="177" fontId="64" fillId="0" borderId="23" xfId="0" applyNumberFormat="1" applyFont="1" applyBorder="1" applyAlignment="1">
      <alignment horizontal="center" vertical="center"/>
    </xf>
    <xf numFmtId="178" fontId="64" fillId="43" borderId="142" xfId="0" applyNumberFormat="1" applyFont="1" applyFill="1" applyBorder="1" applyAlignment="1">
      <alignment horizontal="center" vertical="center"/>
    </xf>
    <xf numFmtId="177" fontId="64" fillId="43" borderId="91" xfId="0" applyNumberFormat="1" applyFont="1" applyFill="1" applyBorder="1" applyAlignment="1">
      <alignment horizontal="center" vertical="center"/>
    </xf>
    <xf numFmtId="177" fontId="64" fillId="43" borderId="24" xfId="0" applyNumberFormat="1" applyFont="1" applyFill="1" applyBorder="1" applyAlignment="1">
      <alignment horizontal="center" vertical="center"/>
    </xf>
    <xf numFmtId="0" fontId="67" fillId="45" borderId="135" xfId="0" applyFont="1" applyFill="1" applyBorder="1" applyAlignment="1">
      <alignment horizontal="center" vertical="center" wrapText="1"/>
    </xf>
    <xf numFmtId="0" fontId="67" fillId="45" borderId="136" xfId="0" applyFont="1" applyFill="1" applyBorder="1" applyAlignment="1">
      <alignment horizontal="center" vertical="center" wrapText="1"/>
    </xf>
    <xf numFmtId="0" fontId="67" fillId="45" borderId="137" xfId="0" applyFont="1" applyFill="1" applyBorder="1" applyAlignment="1">
      <alignment horizontal="center" vertical="center" wrapText="1"/>
    </xf>
    <xf numFmtId="0" fontId="24" fillId="0" borderId="150" xfId="0" applyFont="1" applyBorder="1" applyAlignment="1">
      <alignment horizontal="left" vertical="center" wrapText="1"/>
    </xf>
    <xf numFmtId="0" fontId="24" fillId="0" borderId="151" xfId="0" applyFont="1" applyBorder="1" applyAlignment="1">
      <alignment horizontal="left" vertical="center" wrapText="1"/>
    </xf>
    <xf numFmtId="0" fontId="24" fillId="0" borderId="152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7" fillId="43" borderId="125" xfId="0" applyFont="1" applyFill="1" applyBorder="1" applyAlignment="1">
      <alignment horizontal="center" vertical="center"/>
    </xf>
    <xf numFmtId="0" fontId="27" fillId="43" borderId="126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91" xfId="0" applyFont="1" applyFill="1" applyBorder="1" applyAlignment="1">
      <alignment horizontal="center" vertical="center"/>
    </xf>
    <xf numFmtId="0" fontId="28" fillId="2" borderId="113" xfId="0" applyFont="1" applyFill="1" applyBorder="1" applyAlignment="1">
      <alignment horizontal="center" vertical="center"/>
    </xf>
    <xf numFmtId="0" fontId="28" fillId="2" borderId="114" xfId="0" applyFont="1" applyFill="1" applyBorder="1" applyAlignment="1">
      <alignment horizontal="center" vertical="center"/>
    </xf>
    <xf numFmtId="0" fontId="28" fillId="2" borderId="115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35" fillId="2" borderId="92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41" fillId="3" borderId="112" xfId="0" applyFont="1" applyFill="1" applyBorder="1" applyAlignment="1" applyProtection="1">
      <alignment horizontal="center" vertical="center"/>
      <protection locked="0"/>
    </xf>
    <xf numFmtId="0" fontId="41" fillId="3" borderId="111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37" fillId="3" borderId="42" xfId="0" applyFont="1" applyFill="1" applyBorder="1" applyAlignment="1">
      <alignment horizontal="center" vertical="center"/>
    </xf>
    <xf numFmtId="0" fontId="37" fillId="3" borderId="43" xfId="0" applyFont="1" applyFill="1" applyBorder="1" applyAlignment="1">
      <alignment horizontal="center" vertical="center"/>
    </xf>
    <xf numFmtId="0" fontId="37" fillId="3" borderId="46" xfId="0" applyFont="1" applyFill="1" applyBorder="1" applyAlignment="1">
      <alignment horizontal="center" vertical="center"/>
    </xf>
    <xf numFmtId="0" fontId="37" fillId="3" borderId="47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33" fillId="3" borderId="129" xfId="0" applyFont="1" applyFill="1" applyBorder="1" applyAlignment="1">
      <alignment horizontal="center" vertical="center"/>
    </xf>
    <xf numFmtId="0" fontId="33" fillId="3" borderId="130" xfId="0" applyFont="1" applyFill="1" applyBorder="1" applyAlignment="1">
      <alignment horizontal="center" vertical="center"/>
    </xf>
    <xf numFmtId="0" fontId="33" fillId="3" borderId="132" xfId="0" applyFont="1" applyFill="1" applyBorder="1" applyAlignment="1">
      <alignment horizontal="center" vertical="center"/>
    </xf>
    <xf numFmtId="0" fontId="33" fillId="3" borderId="133" xfId="0" applyFont="1" applyFill="1" applyBorder="1" applyAlignment="1">
      <alignment horizontal="center" vertical="center"/>
    </xf>
    <xf numFmtId="0" fontId="60" fillId="3" borderId="143" xfId="0" applyFont="1" applyFill="1" applyBorder="1" applyAlignment="1">
      <alignment horizontal="center" vertical="center"/>
    </xf>
    <xf numFmtId="0" fontId="60" fillId="3" borderId="0" xfId="0" applyFont="1" applyFill="1" applyAlignment="1">
      <alignment horizontal="center" vertical="center"/>
    </xf>
    <xf numFmtId="0" fontId="80" fillId="3" borderId="39" xfId="0" applyFont="1" applyFill="1" applyBorder="1" applyAlignment="1">
      <alignment horizontal="right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18" xfId="0" applyFont="1" applyFill="1" applyBorder="1" applyAlignment="1">
      <alignment horizontal="center" vertical="center"/>
    </xf>
    <xf numFmtId="0" fontId="37" fillId="3" borderId="20" xfId="0" applyFont="1" applyFill="1" applyBorder="1" applyAlignment="1">
      <alignment horizontal="center" vertical="center"/>
    </xf>
    <xf numFmtId="0" fontId="89" fillId="3" borderId="3" xfId="0" applyFont="1" applyFill="1" applyBorder="1" applyAlignment="1">
      <alignment horizontal="center" vertical="center"/>
    </xf>
    <xf numFmtId="0" fontId="89" fillId="3" borderId="16" xfId="0" applyFont="1" applyFill="1" applyBorder="1" applyAlignment="1">
      <alignment horizontal="center" vertical="center"/>
    </xf>
    <xf numFmtId="0" fontId="89" fillId="3" borderId="1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91" xfId="0" applyFont="1" applyFill="1" applyBorder="1" applyAlignment="1">
      <alignment horizontal="center" vertical="center"/>
    </xf>
    <xf numFmtId="0" fontId="89" fillId="3" borderId="2" xfId="0" applyFont="1" applyFill="1" applyBorder="1" applyAlignment="1">
      <alignment horizontal="center" vertical="center"/>
    </xf>
    <xf numFmtId="0" fontId="89" fillId="3" borderId="25" xfId="0" applyFont="1" applyFill="1" applyBorder="1" applyAlignment="1">
      <alignment horizontal="center" vertical="center"/>
    </xf>
    <xf numFmtId="0" fontId="82" fillId="3" borderId="0" xfId="0" applyFont="1" applyFill="1" applyAlignment="1">
      <alignment horizontal="right" vertical="center"/>
    </xf>
    <xf numFmtId="0" fontId="82" fillId="3" borderId="39" xfId="0" applyFont="1" applyFill="1" applyBorder="1" applyAlignment="1">
      <alignment horizontal="right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16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64" fillId="2" borderId="93" xfId="0" applyFont="1" applyFill="1" applyBorder="1" applyAlignment="1">
      <alignment horizontal="center" vertical="center"/>
    </xf>
    <xf numFmtId="0" fontId="64" fillId="2" borderId="15" xfId="0" applyFont="1" applyFill="1" applyBorder="1" applyAlignment="1">
      <alignment horizontal="center" vertical="center"/>
    </xf>
    <xf numFmtId="0" fontId="64" fillId="2" borderId="94" xfId="0" applyFont="1" applyFill="1" applyBorder="1" applyAlignment="1">
      <alignment horizontal="center" vertical="center"/>
    </xf>
    <xf numFmtId="0" fontId="64" fillId="2" borderId="22" xfId="0" applyFont="1" applyFill="1" applyBorder="1" applyAlignment="1">
      <alignment horizontal="center" vertical="center"/>
    </xf>
    <xf numFmtId="0" fontId="64" fillId="2" borderId="120" xfId="0" applyFont="1" applyFill="1" applyBorder="1" applyAlignment="1">
      <alignment horizontal="center" vertical="center"/>
    </xf>
    <xf numFmtId="0" fontId="64" fillId="2" borderId="110" xfId="0" applyFont="1" applyFill="1" applyBorder="1" applyAlignment="1">
      <alignment horizontal="center" vertical="center"/>
    </xf>
    <xf numFmtId="176" fontId="68" fillId="0" borderId="121" xfId="1" applyNumberFormat="1" applyFont="1" applyBorder="1" applyAlignment="1">
      <alignment horizontal="center" vertical="center"/>
    </xf>
    <xf numFmtId="176" fontId="68" fillId="0" borderId="63" xfId="1" applyNumberFormat="1" applyFont="1" applyBorder="1" applyAlignment="1">
      <alignment horizontal="center" vertical="center"/>
    </xf>
    <xf numFmtId="176" fontId="64" fillId="0" borderId="21" xfId="0" applyNumberFormat="1" applyFont="1" applyBorder="1" applyAlignment="1">
      <alignment horizontal="center" vertical="center"/>
    </xf>
    <xf numFmtId="176" fontId="64" fillId="0" borderId="20" xfId="0" applyNumberFormat="1" applyFont="1" applyBorder="1" applyAlignment="1">
      <alignment horizontal="center" vertical="center"/>
    </xf>
    <xf numFmtId="176" fontId="68" fillId="0" borderId="101" xfId="1" applyNumberFormat="1" applyFont="1" applyBorder="1" applyAlignment="1">
      <alignment horizontal="center" vertical="center"/>
    </xf>
    <xf numFmtId="176" fontId="68" fillId="0" borderId="105" xfId="1" applyNumberFormat="1" applyFont="1" applyBorder="1" applyAlignment="1">
      <alignment horizontal="center" vertical="center"/>
    </xf>
    <xf numFmtId="176" fontId="64" fillId="3" borderId="112" xfId="0" applyNumberFormat="1" applyFont="1" applyFill="1" applyBorder="1" applyAlignment="1">
      <alignment horizontal="center" vertical="center"/>
    </xf>
    <xf numFmtId="176" fontId="64" fillId="3" borderId="111" xfId="0" applyNumberFormat="1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91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3" fillId="3" borderId="25" xfId="0" applyFont="1" applyFill="1" applyBorder="1" applyAlignment="1">
      <alignment horizontal="center" vertical="center"/>
    </xf>
    <xf numFmtId="0" fontId="84" fillId="3" borderId="39" xfId="0" applyFont="1" applyFill="1" applyBorder="1" applyAlignment="1">
      <alignment horizontal="right" vertical="center"/>
    </xf>
    <xf numFmtId="0" fontId="86" fillId="3" borderId="39" xfId="0" applyFont="1" applyFill="1" applyBorder="1" applyAlignment="1">
      <alignment horizontal="right" vertical="center"/>
    </xf>
    <xf numFmtId="0" fontId="60" fillId="2" borderId="19" xfId="0" applyFont="1" applyFill="1" applyBorder="1" applyAlignment="1">
      <alignment horizontal="center" vertical="center"/>
    </xf>
    <xf numFmtId="0" fontId="60" fillId="2" borderId="9" xfId="0" applyFont="1" applyFill="1" applyBorder="1" applyAlignment="1">
      <alignment horizontal="center" vertical="center"/>
    </xf>
    <xf numFmtId="0" fontId="60" fillId="2" borderId="91" xfId="0" applyFont="1" applyFill="1" applyBorder="1" applyAlignment="1">
      <alignment horizontal="center" vertical="center"/>
    </xf>
    <xf numFmtId="0" fontId="60" fillId="2" borderId="4" xfId="0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60" fillId="2" borderId="25" xfId="0" applyFont="1" applyFill="1" applyBorder="1" applyAlignment="1">
      <alignment horizontal="center" vertical="center"/>
    </xf>
    <xf numFmtId="176" fontId="68" fillId="46" borderId="102" xfId="1" applyNumberFormat="1" applyFont="1" applyFill="1" applyBorder="1" applyAlignment="1">
      <alignment horizontal="center" vertical="center"/>
    </xf>
    <xf numFmtId="176" fontId="68" fillId="46" borderId="104" xfId="1" applyNumberFormat="1" applyFont="1" applyFill="1" applyBorder="1" applyAlignment="1">
      <alignment horizontal="center" vertical="center"/>
    </xf>
    <xf numFmtId="176" fontId="64" fillId="46" borderId="3" xfId="0" applyNumberFormat="1" applyFont="1" applyFill="1" applyBorder="1" applyAlignment="1">
      <alignment horizontal="center" vertical="center"/>
    </xf>
    <xf numFmtId="176" fontId="64" fillId="46" borderId="1" xfId="0" applyNumberFormat="1" applyFont="1" applyFill="1" applyBorder="1" applyAlignment="1">
      <alignment horizontal="center" vertical="center"/>
    </xf>
    <xf numFmtId="176" fontId="68" fillId="0" borderId="100" xfId="1" applyNumberFormat="1" applyFont="1" applyBorder="1" applyAlignment="1">
      <alignment horizontal="center" vertical="center"/>
    </xf>
    <xf numFmtId="176" fontId="68" fillId="0" borderId="61" xfId="1" applyNumberFormat="1" applyFont="1" applyBorder="1" applyAlignment="1">
      <alignment horizontal="center" vertical="center"/>
    </xf>
    <xf numFmtId="176" fontId="64" fillId="3" borderId="6" xfId="0" applyNumberFormat="1" applyFont="1" applyFill="1" applyBorder="1" applyAlignment="1">
      <alignment horizontal="center" vertical="center"/>
    </xf>
    <xf numFmtId="176" fontId="64" fillId="3" borderId="109" xfId="0" applyNumberFormat="1" applyFont="1" applyFill="1" applyBorder="1" applyAlignment="1">
      <alignment horizontal="center" vertical="center"/>
    </xf>
    <xf numFmtId="0" fontId="73" fillId="2" borderId="38" xfId="0" applyFont="1" applyFill="1" applyBorder="1" applyAlignment="1">
      <alignment horizontal="center" vertical="center"/>
    </xf>
    <xf numFmtId="0" fontId="64" fillId="2" borderId="38" xfId="0" applyFont="1" applyFill="1" applyBorder="1" applyAlignment="1">
      <alignment horizontal="center" vertical="center"/>
    </xf>
    <xf numFmtId="0" fontId="64" fillId="2" borderId="36" xfId="0" applyFont="1" applyFill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3" fillId="3" borderId="72" xfId="0" applyFont="1" applyFill="1" applyBorder="1" applyAlignment="1">
      <alignment horizontal="center" vertical="center"/>
    </xf>
    <xf numFmtId="0" fontId="33" fillId="3" borderId="73" xfId="0" applyFont="1" applyFill="1" applyBorder="1" applyAlignment="1">
      <alignment horizontal="center" vertical="center"/>
    </xf>
    <xf numFmtId="0" fontId="33" fillId="3" borderId="76" xfId="0" applyFont="1" applyFill="1" applyBorder="1" applyAlignment="1">
      <alignment horizontal="center" vertical="center"/>
    </xf>
    <xf numFmtId="0" fontId="33" fillId="3" borderId="77" xfId="0" applyFont="1" applyFill="1" applyBorder="1" applyAlignment="1">
      <alignment horizontal="center" vertical="center"/>
    </xf>
    <xf numFmtId="0" fontId="88" fillId="3" borderId="2" xfId="0" applyFont="1" applyFill="1" applyBorder="1" applyAlignment="1">
      <alignment horizontal="center" vertical="center"/>
    </xf>
    <xf numFmtId="0" fontId="88" fillId="3" borderId="25" xfId="0" applyFont="1" applyFill="1" applyBorder="1" applyAlignment="1">
      <alignment horizontal="center" vertical="center"/>
    </xf>
    <xf numFmtId="0" fontId="60" fillId="2" borderId="114" xfId="0" applyFont="1" applyFill="1" applyBorder="1" applyAlignment="1">
      <alignment horizontal="center" vertical="center"/>
    </xf>
    <xf numFmtId="0" fontId="60" fillId="2" borderId="115" xfId="0" applyFont="1" applyFill="1" applyBorder="1" applyAlignment="1">
      <alignment horizontal="center" vertical="center"/>
    </xf>
    <xf numFmtId="0" fontId="60" fillId="2" borderId="113" xfId="0" applyFont="1" applyFill="1" applyBorder="1" applyAlignment="1">
      <alignment horizontal="center" vertical="center"/>
    </xf>
    <xf numFmtId="176" fontId="64" fillId="0" borderId="5" xfId="0" applyNumberFormat="1" applyFont="1" applyBorder="1" applyAlignment="1">
      <alignment horizontal="center" vertical="center"/>
    </xf>
    <xf numFmtId="176" fontId="64" fillId="0" borderId="24" xfId="0" applyNumberFormat="1" applyFont="1" applyBorder="1" applyAlignment="1">
      <alignment horizontal="center" vertical="center"/>
    </xf>
    <xf numFmtId="176" fontId="64" fillId="0" borderId="9" xfId="0" applyNumberFormat="1" applyFont="1" applyBorder="1" applyAlignment="1">
      <alignment horizontal="center" vertical="center"/>
    </xf>
    <xf numFmtId="176" fontId="64" fillId="0" borderId="91" xfId="0" applyNumberFormat="1" applyFont="1" applyBorder="1" applyAlignment="1">
      <alignment horizontal="center" vertical="center"/>
    </xf>
    <xf numFmtId="176" fontId="68" fillId="0" borderId="5" xfId="1" applyNumberFormat="1" applyFont="1" applyBorder="1" applyAlignment="1">
      <alignment horizontal="center" vertical="center"/>
    </xf>
    <xf numFmtId="0" fontId="64" fillId="2" borderId="95" xfId="0" applyFont="1" applyFill="1" applyBorder="1" applyAlignment="1">
      <alignment horizontal="center" vertical="center"/>
    </xf>
    <xf numFmtId="0" fontId="64" fillId="2" borderId="146" xfId="0" applyFont="1" applyFill="1" applyBorder="1" applyAlignment="1">
      <alignment horizontal="center" vertical="center"/>
    </xf>
    <xf numFmtId="0" fontId="64" fillId="2" borderId="145" xfId="0" applyFont="1" applyFill="1" applyBorder="1" applyAlignment="1">
      <alignment horizontal="center" vertical="center"/>
    </xf>
    <xf numFmtId="178" fontId="68" fillId="0" borderId="9" xfId="51" applyNumberFormat="1" applyFont="1" applyBorder="1" applyAlignment="1">
      <alignment horizontal="center" vertical="center"/>
    </xf>
    <xf numFmtId="0" fontId="64" fillId="2" borderId="144" xfId="0" applyFont="1" applyFill="1" applyBorder="1" applyAlignment="1">
      <alignment horizontal="center" vertical="center"/>
    </xf>
    <xf numFmtId="0" fontId="60" fillId="2" borderId="108" xfId="0" applyFont="1" applyFill="1" applyBorder="1" applyAlignment="1">
      <alignment horizontal="center" vertical="center"/>
    </xf>
    <xf numFmtId="0" fontId="60" fillId="2" borderId="126" xfId="0" applyFont="1" applyFill="1" applyBorder="1" applyAlignment="1">
      <alignment horizontal="center" vertical="center"/>
    </xf>
    <xf numFmtId="0" fontId="60" fillId="2" borderId="79" xfId="0" applyFont="1" applyFill="1" applyBorder="1" applyAlignment="1">
      <alignment horizontal="center" vertical="center"/>
    </xf>
    <xf numFmtId="0" fontId="60" fillId="2" borderId="125" xfId="0" applyFont="1" applyFill="1" applyBorder="1" applyAlignment="1">
      <alignment horizontal="center" vertical="center"/>
    </xf>
    <xf numFmtId="176" fontId="68" fillId="0" borderId="9" xfId="1" applyNumberFormat="1" applyFont="1" applyBorder="1" applyAlignment="1">
      <alignment horizontal="center" vertical="center"/>
    </xf>
    <xf numFmtId="176" fontId="68" fillId="0" borderId="7" xfId="1" applyNumberFormat="1" applyFont="1" applyBorder="1" applyAlignment="1">
      <alignment horizontal="center" vertical="center"/>
    </xf>
    <xf numFmtId="176" fontId="64" fillId="0" borderId="7" xfId="0" applyNumberFormat="1" applyFont="1" applyBorder="1" applyAlignment="1">
      <alignment horizontal="center" vertical="center"/>
    </xf>
    <xf numFmtId="176" fontId="64" fillId="0" borderId="23" xfId="0" applyNumberFormat="1" applyFont="1" applyBorder="1" applyAlignment="1">
      <alignment horizontal="center" vertical="center"/>
    </xf>
    <xf numFmtId="176" fontId="68" fillId="46" borderId="2" xfId="1" applyNumberFormat="1" applyFont="1" applyFill="1" applyBorder="1" applyAlignment="1">
      <alignment horizontal="center" vertical="center"/>
    </xf>
    <xf numFmtId="176" fontId="64" fillId="46" borderId="2" xfId="0" applyNumberFormat="1" applyFont="1" applyFill="1" applyBorder="1" applyAlignment="1">
      <alignment horizontal="center" vertical="center"/>
    </xf>
    <xf numFmtId="176" fontId="64" fillId="46" borderId="25" xfId="0" applyNumberFormat="1" applyFont="1" applyFill="1" applyBorder="1" applyAlignment="1">
      <alignment horizontal="center" vertical="center"/>
    </xf>
    <xf numFmtId="0" fontId="90" fillId="0" borderId="160" xfId="45" applyFont="1" applyBorder="1" applyAlignment="1">
      <alignment horizontal="center" vertical="center"/>
    </xf>
    <xf numFmtId="38" fontId="90" fillId="0" borderId="160" xfId="45" applyNumberFormat="1" applyFont="1" applyBorder="1" applyAlignment="1">
      <alignment horizontal="center" vertical="center"/>
    </xf>
    <xf numFmtId="38" fontId="90" fillId="0" borderId="5" xfId="45" applyNumberFormat="1" applyFont="1" applyBorder="1" applyAlignment="1">
      <alignment horizontal="center" vertical="center"/>
    </xf>
    <xf numFmtId="38" fontId="90" fillId="0" borderId="5" xfId="45" applyNumberFormat="1" applyFont="1" applyBorder="1" applyAlignment="1">
      <alignment horizontal="center" vertical="center"/>
    </xf>
    <xf numFmtId="177" fontId="64" fillId="43" borderId="23" xfId="0" applyNumberFormat="1" applyFont="1" applyFill="1" applyBorder="1" applyAlignment="1">
      <alignment horizontal="center" vertical="center"/>
    </xf>
  </cellXfs>
  <cellStyles count="55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쉼표 [0] 3" xfId="53" xr:uid="{6AF7D972-B942-4249-8F13-37B526B2BA0B}"/>
    <cellStyle name="쉼표 [0] 4" xfId="54" xr:uid="{277B3139-F9E3-46A9-B3DA-3A5F10861844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3" xfId="50" xr:uid="{7DE1655F-D382-4187-A654-AE792D843963}"/>
    <cellStyle name="표준 5" xfId="48" xr:uid="{00000000-0005-0000-0000-00002F000000}"/>
    <cellStyle name="하이퍼링크 2" xfId="46" xr:uid="{00000000-0005-0000-0000-000030000000}"/>
  </cellStyles>
  <dxfs count="23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FFFF"/>
      <color rgb="FFCCFFCC"/>
      <color rgb="FFFFFF99"/>
      <color rgb="FF0000FF"/>
      <color rgb="FFFF00FF"/>
      <color rgb="FF00CCFF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13C73D-BFEC-4FBF-964C-1A8B8DAC31ED}"/>
            </a:ext>
          </a:extLst>
        </xdr:cNvPr>
        <xdr:cNvSpPr txBox="1"/>
      </xdr:nvSpPr>
      <xdr:spPr>
        <a:xfrm>
          <a:off x="840441" y="29434118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72390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A7ACD-7C22-4837-9A37-73E0E401AC71}"/>
            </a:ext>
          </a:extLst>
        </xdr:cNvPr>
        <xdr:cNvSpPr txBox="1"/>
      </xdr:nvSpPr>
      <xdr:spPr>
        <a:xfrm>
          <a:off x="844176" y="30099000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2:K116"/>
  <sheetViews>
    <sheetView topLeftCell="A81" workbookViewId="0">
      <selection activeCell="G90" sqref="G90:K93"/>
    </sheetView>
  </sheetViews>
  <sheetFormatPr defaultRowHeight="17"/>
  <sheetData>
    <row r="2" spans="2:11" ht="17.5" thickBot="1"/>
    <row r="3" spans="2:11" ht="17.5" thickBot="1">
      <c r="B3" s="516" t="s">
        <v>0</v>
      </c>
      <c r="C3" s="517"/>
      <c r="D3" s="517"/>
      <c r="E3" s="517"/>
      <c r="F3" s="518"/>
      <c r="G3" s="516" t="s">
        <v>1</v>
      </c>
      <c r="H3" s="517"/>
      <c r="I3" s="517"/>
      <c r="J3" s="517"/>
      <c r="K3" s="518"/>
    </row>
    <row r="4" spans="2:11">
      <c r="B4" s="323" t="s">
        <v>2</v>
      </c>
      <c r="C4" s="324" t="s">
        <v>3</v>
      </c>
      <c r="D4" s="324" t="s">
        <v>4</v>
      </c>
      <c r="E4" s="325" t="s">
        <v>5</v>
      </c>
      <c r="F4" s="326" t="s">
        <v>6</v>
      </c>
      <c r="G4" s="323" t="s">
        <v>2</v>
      </c>
      <c r="H4" s="325" t="s">
        <v>3</v>
      </c>
      <c r="I4" s="325" t="s">
        <v>4</v>
      </c>
      <c r="J4" s="325" t="s">
        <v>5</v>
      </c>
      <c r="K4" s="327" t="s">
        <v>6</v>
      </c>
    </row>
    <row r="5" spans="2:11">
      <c r="B5" s="671">
        <v>134</v>
      </c>
      <c r="C5" s="672">
        <v>687</v>
      </c>
      <c r="D5" s="672">
        <v>582</v>
      </c>
      <c r="E5" s="672">
        <v>1269</v>
      </c>
      <c r="F5" s="672">
        <v>1269</v>
      </c>
      <c r="G5" s="671">
        <v>151</v>
      </c>
      <c r="H5" s="672">
        <v>1</v>
      </c>
      <c r="I5" s="672">
        <v>0</v>
      </c>
      <c r="J5" s="672">
        <v>1</v>
      </c>
      <c r="K5" s="672">
        <v>1</v>
      </c>
    </row>
    <row r="6" spans="2:11">
      <c r="B6" s="671">
        <v>133</v>
      </c>
      <c r="C6" s="672">
        <v>384</v>
      </c>
      <c r="D6" s="672">
        <v>374</v>
      </c>
      <c r="E6" s="672">
        <v>759</v>
      </c>
      <c r="F6" s="672">
        <v>2028</v>
      </c>
      <c r="G6" s="671">
        <v>149</v>
      </c>
      <c r="H6" s="672">
        <v>737</v>
      </c>
      <c r="I6" s="672">
        <v>157</v>
      </c>
      <c r="J6" s="672">
        <v>896</v>
      </c>
      <c r="K6" s="672">
        <v>897</v>
      </c>
    </row>
    <row r="7" spans="2:11">
      <c r="B7" s="671">
        <v>132</v>
      </c>
      <c r="C7" s="672">
        <v>955</v>
      </c>
      <c r="D7" s="672">
        <v>928</v>
      </c>
      <c r="E7" s="672">
        <v>1884</v>
      </c>
      <c r="F7" s="672">
        <v>3912</v>
      </c>
      <c r="G7" s="671">
        <v>148</v>
      </c>
      <c r="H7" s="672">
        <v>10</v>
      </c>
      <c r="I7" s="672">
        <v>0</v>
      </c>
      <c r="J7" s="672">
        <v>10</v>
      </c>
      <c r="K7" s="672">
        <v>907</v>
      </c>
    </row>
    <row r="8" spans="2:11">
      <c r="B8" s="671">
        <v>131</v>
      </c>
      <c r="C8" s="672">
        <v>1207</v>
      </c>
      <c r="D8" s="672">
        <v>1246</v>
      </c>
      <c r="E8" s="672">
        <v>2454</v>
      </c>
      <c r="F8" s="672">
        <v>6366</v>
      </c>
      <c r="G8" s="671">
        <v>147</v>
      </c>
      <c r="H8" s="672">
        <v>188</v>
      </c>
      <c r="I8" s="672">
        <v>39</v>
      </c>
      <c r="J8" s="672">
        <v>227</v>
      </c>
      <c r="K8" s="672">
        <v>1134</v>
      </c>
    </row>
    <row r="9" spans="2:11">
      <c r="B9" s="671">
        <v>130</v>
      </c>
      <c r="C9" s="672">
        <v>775</v>
      </c>
      <c r="D9" s="672">
        <v>766</v>
      </c>
      <c r="E9" s="672">
        <v>1544</v>
      </c>
      <c r="F9" s="672">
        <v>7910</v>
      </c>
      <c r="G9" s="671">
        <v>146</v>
      </c>
      <c r="H9" s="672">
        <v>816</v>
      </c>
      <c r="I9" s="672">
        <v>270</v>
      </c>
      <c r="J9" s="672">
        <v>1088</v>
      </c>
      <c r="K9" s="672">
        <v>2222</v>
      </c>
    </row>
    <row r="10" spans="2:11">
      <c r="B10" s="671">
        <v>129</v>
      </c>
      <c r="C10" s="672">
        <v>1903</v>
      </c>
      <c r="D10" s="672">
        <v>2111</v>
      </c>
      <c r="E10" s="672">
        <v>4016</v>
      </c>
      <c r="F10" s="672">
        <v>11926</v>
      </c>
      <c r="G10" s="671">
        <v>145</v>
      </c>
      <c r="H10" s="672">
        <v>5</v>
      </c>
      <c r="I10" s="672">
        <v>0</v>
      </c>
      <c r="J10" s="672">
        <v>5</v>
      </c>
      <c r="K10" s="672">
        <v>2227</v>
      </c>
    </row>
    <row r="11" spans="2:11">
      <c r="B11" s="671">
        <v>128</v>
      </c>
      <c r="C11" s="672">
        <v>1531</v>
      </c>
      <c r="D11" s="672">
        <v>1722</v>
      </c>
      <c r="E11" s="672">
        <v>3257</v>
      </c>
      <c r="F11" s="672">
        <v>15183</v>
      </c>
      <c r="G11" s="671">
        <v>144</v>
      </c>
      <c r="H11" s="672">
        <v>282</v>
      </c>
      <c r="I11" s="672">
        <v>72</v>
      </c>
      <c r="J11" s="672">
        <v>354</v>
      </c>
      <c r="K11" s="672">
        <v>2581</v>
      </c>
    </row>
    <row r="12" spans="2:11">
      <c r="B12" s="671">
        <v>127</v>
      </c>
      <c r="C12" s="672">
        <v>1375</v>
      </c>
      <c r="D12" s="672">
        <v>1632</v>
      </c>
      <c r="E12" s="672">
        <v>3008</v>
      </c>
      <c r="F12" s="672">
        <v>18191</v>
      </c>
      <c r="G12" s="671">
        <v>143</v>
      </c>
      <c r="H12" s="672">
        <v>1041</v>
      </c>
      <c r="I12" s="672">
        <v>393</v>
      </c>
      <c r="J12" s="672">
        <v>1435</v>
      </c>
      <c r="K12" s="672">
        <v>4016</v>
      </c>
    </row>
    <row r="13" spans="2:11">
      <c r="B13" s="671">
        <v>126</v>
      </c>
      <c r="C13" s="672">
        <v>1524</v>
      </c>
      <c r="D13" s="672">
        <v>1622</v>
      </c>
      <c r="E13" s="672">
        <v>3150</v>
      </c>
      <c r="F13" s="672">
        <v>21341</v>
      </c>
      <c r="G13" s="671">
        <v>142</v>
      </c>
      <c r="H13" s="672">
        <v>2</v>
      </c>
      <c r="I13" s="672">
        <v>3</v>
      </c>
      <c r="J13" s="672">
        <v>5</v>
      </c>
      <c r="K13" s="672">
        <v>4021</v>
      </c>
    </row>
    <row r="14" spans="2:11">
      <c r="B14" s="671">
        <v>125</v>
      </c>
      <c r="C14" s="672">
        <v>2045</v>
      </c>
      <c r="D14" s="672">
        <v>2507</v>
      </c>
      <c r="E14" s="672">
        <v>4553</v>
      </c>
      <c r="F14" s="672">
        <v>25894</v>
      </c>
      <c r="G14" s="671">
        <v>141</v>
      </c>
      <c r="H14" s="672">
        <v>86</v>
      </c>
      <c r="I14" s="672">
        <v>26</v>
      </c>
      <c r="J14" s="672">
        <v>112</v>
      </c>
      <c r="K14" s="672">
        <v>4133</v>
      </c>
    </row>
    <row r="15" spans="2:11">
      <c r="B15" s="671">
        <v>124</v>
      </c>
      <c r="C15" s="672">
        <v>2182</v>
      </c>
      <c r="D15" s="672">
        <v>2562</v>
      </c>
      <c r="E15" s="672">
        <v>4746</v>
      </c>
      <c r="F15" s="672">
        <v>30640</v>
      </c>
      <c r="G15" s="671">
        <v>140</v>
      </c>
      <c r="H15" s="672">
        <v>774</v>
      </c>
      <c r="I15" s="672">
        <v>298</v>
      </c>
      <c r="J15" s="672">
        <v>1072</v>
      </c>
      <c r="K15" s="672">
        <v>5205</v>
      </c>
    </row>
    <row r="16" spans="2:11">
      <c r="B16" s="671">
        <v>123</v>
      </c>
      <c r="C16" s="672">
        <v>1600</v>
      </c>
      <c r="D16" s="672">
        <v>1889</v>
      </c>
      <c r="E16" s="672">
        <v>3490</v>
      </c>
      <c r="F16" s="672">
        <v>34130</v>
      </c>
      <c r="G16" s="671">
        <v>139</v>
      </c>
      <c r="H16" s="672">
        <v>990</v>
      </c>
      <c r="I16" s="672">
        <v>418</v>
      </c>
      <c r="J16" s="672">
        <v>1408</v>
      </c>
      <c r="K16" s="672">
        <v>6613</v>
      </c>
    </row>
    <row r="17" spans="2:11">
      <c r="B17" s="671">
        <v>122</v>
      </c>
      <c r="C17" s="672">
        <v>1819</v>
      </c>
      <c r="D17" s="672">
        <v>2169</v>
      </c>
      <c r="E17" s="672">
        <v>3992</v>
      </c>
      <c r="F17" s="672">
        <v>38122</v>
      </c>
      <c r="G17" s="671">
        <v>138</v>
      </c>
      <c r="H17" s="672">
        <v>188</v>
      </c>
      <c r="I17" s="672">
        <v>58</v>
      </c>
      <c r="J17" s="672">
        <v>246</v>
      </c>
      <c r="K17" s="672">
        <v>6859</v>
      </c>
    </row>
    <row r="18" spans="2:11">
      <c r="B18" s="671">
        <v>121</v>
      </c>
      <c r="C18" s="672">
        <v>2146</v>
      </c>
      <c r="D18" s="672">
        <v>2481</v>
      </c>
      <c r="E18" s="672">
        <v>4631</v>
      </c>
      <c r="F18" s="672">
        <v>42753</v>
      </c>
      <c r="G18" s="671">
        <v>137</v>
      </c>
      <c r="H18" s="672">
        <v>877</v>
      </c>
      <c r="I18" s="672">
        <v>378</v>
      </c>
      <c r="J18" s="672">
        <v>1256</v>
      </c>
      <c r="K18" s="672">
        <v>8115</v>
      </c>
    </row>
    <row r="19" spans="2:11">
      <c r="B19" s="671">
        <v>120</v>
      </c>
      <c r="C19" s="672">
        <v>2518</v>
      </c>
      <c r="D19" s="672">
        <v>3045</v>
      </c>
      <c r="E19" s="672">
        <v>5566</v>
      </c>
      <c r="F19" s="672">
        <v>48319</v>
      </c>
      <c r="G19" s="671">
        <v>136</v>
      </c>
      <c r="H19" s="672">
        <v>1338</v>
      </c>
      <c r="I19" s="672">
        <v>712</v>
      </c>
      <c r="J19" s="672">
        <v>2051</v>
      </c>
      <c r="K19" s="672">
        <v>10166</v>
      </c>
    </row>
    <row r="20" spans="2:11">
      <c r="B20" s="671">
        <v>119</v>
      </c>
      <c r="C20" s="672">
        <v>1995</v>
      </c>
      <c r="D20" s="672">
        <v>2313</v>
      </c>
      <c r="E20" s="672">
        <v>4312</v>
      </c>
      <c r="F20" s="672">
        <v>52631</v>
      </c>
      <c r="G20" s="671">
        <v>135</v>
      </c>
      <c r="H20" s="672">
        <v>373</v>
      </c>
      <c r="I20" s="672">
        <v>138</v>
      </c>
      <c r="J20" s="672">
        <v>512</v>
      </c>
      <c r="K20" s="672">
        <v>10678</v>
      </c>
    </row>
    <row r="21" spans="2:11">
      <c r="B21" s="671">
        <v>118</v>
      </c>
      <c r="C21" s="672">
        <v>2042</v>
      </c>
      <c r="D21" s="672">
        <v>2547</v>
      </c>
      <c r="E21" s="672">
        <v>4591</v>
      </c>
      <c r="F21" s="672">
        <v>57222</v>
      </c>
      <c r="G21" s="671">
        <v>134</v>
      </c>
      <c r="H21" s="672">
        <v>1358</v>
      </c>
      <c r="I21" s="672">
        <v>754</v>
      </c>
      <c r="J21" s="672">
        <v>2113</v>
      </c>
      <c r="K21" s="672">
        <v>12791</v>
      </c>
    </row>
    <row r="22" spans="2:11">
      <c r="B22" s="671">
        <v>117</v>
      </c>
      <c r="C22" s="672">
        <v>2193</v>
      </c>
      <c r="D22" s="672">
        <v>2775</v>
      </c>
      <c r="E22" s="672">
        <v>4969</v>
      </c>
      <c r="F22" s="672">
        <v>62191</v>
      </c>
      <c r="G22" s="671">
        <v>133</v>
      </c>
      <c r="H22" s="672">
        <v>1484</v>
      </c>
      <c r="I22" s="672">
        <v>816</v>
      </c>
      <c r="J22" s="672">
        <v>2300</v>
      </c>
      <c r="K22" s="672">
        <v>15091</v>
      </c>
    </row>
    <row r="23" spans="2:11">
      <c r="B23" s="671">
        <v>116</v>
      </c>
      <c r="C23" s="672">
        <v>2606</v>
      </c>
      <c r="D23" s="672">
        <v>3195</v>
      </c>
      <c r="E23" s="672">
        <v>5806</v>
      </c>
      <c r="F23" s="672">
        <v>67997</v>
      </c>
      <c r="G23" s="671">
        <v>132</v>
      </c>
      <c r="H23" s="672">
        <v>249</v>
      </c>
      <c r="I23" s="672">
        <v>181</v>
      </c>
      <c r="J23" s="672">
        <v>430</v>
      </c>
      <c r="K23" s="672">
        <v>15521</v>
      </c>
    </row>
    <row r="24" spans="2:11">
      <c r="B24" s="671">
        <v>115</v>
      </c>
      <c r="C24" s="672">
        <v>2008</v>
      </c>
      <c r="D24" s="672">
        <v>2441</v>
      </c>
      <c r="E24" s="672">
        <v>4453</v>
      </c>
      <c r="F24" s="672">
        <v>72450</v>
      </c>
      <c r="G24" s="671">
        <v>131</v>
      </c>
      <c r="H24" s="672">
        <v>2183</v>
      </c>
      <c r="I24" s="672">
        <v>1264</v>
      </c>
      <c r="J24" s="672">
        <v>3448</v>
      </c>
      <c r="K24" s="672">
        <v>18969</v>
      </c>
    </row>
    <row r="25" spans="2:11">
      <c r="B25" s="671">
        <v>114</v>
      </c>
      <c r="C25" s="672">
        <v>1882</v>
      </c>
      <c r="D25" s="672">
        <v>2358</v>
      </c>
      <c r="E25" s="672">
        <v>4246</v>
      </c>
      <c r="F25" s="672">
        <v>76696</v>
      </c>
      <c r="G25" s="671">
        <v>130</v>
      </c>
      <c r="H25" s="672">
        <v>1877</v>
      </c>
      <c r="I25" s="672">
        <v>996</v>
      </c>
      <c r="J25" s="672">
        <v>2877</v>
      </c>
      <c r="K25" s="672">
        <v>21846</v>
      </c>
    </row>
    <row r="26" spans="2:11">
      <c r="B26" s="671">
        <v>113</v>
      </c>
      <c r="C26" s="672">
        <v>2470</v>
      </c>
      <c r="D26" s="672">
        <v>3073</v>
      </c>
      <c r="E26" s="672">
        <v>5546</v>
      </c>
      <c r="F26" s="672">
        <v>82242</v>
      </c>
      <c r="G26" s="671">
        <v>129</v>
      </c>
      <c r="H26" s="672">
        <v>228</v>
      </c>
      <c r="I26" s="672">
        <v>147</v>
      </c>
      <c r="J26" s="672">
        <v>376</v>
      </c>
      <c r="K26" s="672">
        <v>22222</v>
      </c>
    </row>
    <row r="27" spans="2:11">
      <c r="B27" s="671">
        <v>112</v>
      </c>
      <c r="C27" s="672">
        <v>2427</v>
      </c>
      <c r="D27" s="672">
        <v>2873</v>
      </c>
      <c r="E27" s="672">
        <v>5305</v>
      </c>
      <c r="F27" s="672">
        <v>87547</v>
      </c>
      <c r="G27" s="671">
        <v>128</v>
      </c>
      <c r="H27" s="672">
        <v>1278</v>
      </c>
      <c r="I27" s="672">
        <v>877</v>
      </c>
      <c r="J27" s="672">
        <v>2156</v>
      </c>
      <c r="K27" s="672">
        <v>24378</v>
      </c>
    </row>
    <row r="28" spans="2:11">
      <c r="B28" s="671">
        <v>111</v>
      </c>
      <c r="C28" s="672">
        <v>2112</v>
      </c>
      <c r="D28" s="672">
        <v>2386</v>
      </c>
      <c r="E28" s="672">
        <v>4505</v>
      </c>
      <c r="F28" s="672">
        <v>92052</v>
      </c>
      <c r="G28" s="671">
        <v>127</v>
      </c>
      <c r="H28" s="672">
        <v>2622</v>
      </c>
      <c r="I28" s="672">
        <v>1791</v>
      </c>
      <c r="J28" s="672">
        <v>4418</v>
      </c>
      <c r="K28" s="672">
        <v>28796</v>
      </c>
    </row>
    <row r="29" spans="2:11">
      <c r="B29" s="671">
        <v>110</v>
      </c>
      <c r="C29" s="672">
        <v>2221</v>
      </c>
      <c r="D29" s="672">
        <v>2560</v>
      </c>
      <c r="E29" s="672">
        <v>4783</v>
      </c>
      <c r="F29" s="672">
        <v>96835</v>
      </c>
      <c r="G29" s="671">
        <v>126</v>
      </c>
      <c r="H29" s="672">
        <v>1209</v>
      </c>
      <c r="I29" s="672">
        <v>803</v>
      </c>
      <c r="J29" s="672">
        <v>2013</v>
      </c>
      <c r="K29" s="672">
        <v>30809</v>
      </c>
    </row>
    <row r="30" spans="2:11">
      <c r="B30" s="671">
        <v>109</v>
      </c>
      <c r="C30" s="672">
        <v>2195</v>
      </c>
      <c r="D30" s="672">
        <v>2432</v>
      </c>
      <c r="E30" s="672">
        <v>4629</v>
      </c>
      <c r="F30" s="672">
        <v>101464</v>
      </c>
      <c r="G30" s="671">
        <v>125</v>
      </c>
      <c r="H30" s="672">
        <v>1983</v>
      </c>
      <c r="I30" s="672">
        <v>1567</v>
      </c>
      <c r="J30" s="672">
        <v>3556</v>
      </c>
      <c r="K30" s="672">
        <v>34365</v>
      </c>
    </row>
    <row r="31" spans="2:11">
      <c r="B31" s="671">
        <v>108</v>
      </c>
      <c r="C31" s="672">
        <v>2349</v>
      </c>
      <c r="D31" s="672">
        <v>2704</v>
      </c>
      <c r="E31" s="672">
        <v>5053</v>
      </c>
      <c r="F31" s="672">
        <v>106517</v>
      </c>
      <c r="G31" s="671">
        <v>124</v>
      </c>
      <c r="H31" s="672">
        <v>2224</v>
      </c>
      <c r="I31" s="672">
        <v>1595</v>
      </c>
      <c r="J31" s="672">
        <v>3821</v>
      </c>
      <c r="K31" s="672">
        <v>38186</v>
      </c>
    </row>
    <row r="32" spans="2:11">
      <c r="B32" s="671">
        <v>107</v>
      </c>
      <c r="C32" s="672">
        <v>2343</v>
      </c>
      <c r="D32" s="672">
        <v>2639</v>
      </c>
      <c r="E32" s="672">
        <v>4982</v>
      </c>
      <c r="F32" s="672">
        <v>111499</v>
      </c>
      <c r="G32" s="671">
        <v>123</v>
      </c>
      <c r="H32" s="672">
        <v>825</v>
      </c>
      <c r="I32" s="672">
        <v>602</v>
      </c>
      <c r="J32" s="672">
        <v>1427</v>
      </c>
      <c r="K32" s="672">
        <v>39613</v>
      </c>
    </row>
    <row r="33" spans="2:11">
      <c r="B33" s="671">
        <v>106</v>
      </c>
      <c r="C33" s="672">
        <v>2043</v>
      </c>
      <c r="D33" s="672">
        <v>2288</v>
      </c>
      <c r="E33" s="672">
        <v>4334</v>
      </c>
      <c r="F33" s="672">
        <v>115833</v>
      </c>
      <c r="G33" s="671">
        <v>122</v>
      </c>
      <c r="H33" s="672">
        <v>3315</v>
      </c>
      <c r="I33" s="672">
        <v>2735</v>
      </c>
      <c r="J33" s="672">
        <v>6055</v>
      </c>
      <c r="K33" s="672">
        <v>45668</v>
      </c>
    </row>
    <row r="34" spans="2:11">
      <c r="B34" s="671">
        <v>105</v>
      </c>
      <c r="C34" s="672">
        <v>2130</v>
      </c>
      <c r="D34" s="672">
        <v>2315</v>
      </c>
      <c r="E34" s="672">
        <v>4449</v>
      </c>
      <c r="F34" s="672">
        <v>120282</v>
      </c>
      <c r="G34" s="671">
        <v>121</v>
      </c>
      <c r="H34" s="672">
        <v>1657</v>
      </c>
      <c r="I34" s="672">
        <v>1229</v>
      </c>
      <c r="J34" s="672">
        <v>2890</v>
      </c>
      <c r="K34" s="672">
        <v>48558</v>
      </c>
    </row>
    <row r="35" spans="2:11">
      <c r="B35" s="671">
        <v>104</v>
      </c>
      <c r="C35" s="672">
        <v>2208</v>
      </c>
      <c r="D35" s="672">
        <v>2391</v>
      </c>
      <c r="E35" s="672">
        <v>4602</v>
      </c>
      <c r="F35" s="672">
        <v>124884</v>
      </c>
      <c r="G35" s="671">
        <v>120</v>
      </c>
      <c r="H35" s="672">
        <v>613</v>
      </c>
      <c r="I35" s="672">
        <v>458</v>
      </c>
      <c r="J35" s="672">
        <v>1071</v>
      </c>
      <c r="K35" s="672">
        <v>49629</v>
      </c>
    </row>
    <row r="36" spans="2:11">
      <c r="B36" s="671">
        <v>103</v>
      </c>
      <c r="C36" s="672">
        <v>2175</v>
      </c>
      <c r="D36" s="672">
        <v>2269</v>
      </c>
      <c r="E36" s="672">
        <v>4447</v>
      </c>
      <c r="F36" s="672">
        <v>129331</v>
      </c>
      <c r="G36" s="671">
        <v>119</v>
      </c>
      <c r="H36" s="672">
        <v>1945</v>
      </c>
      <c r="I36" s="672">
        <v>1791</v>
      </c>
      <c r="J36" s="672">
        <v>3739</v>
      </c>
      <c r="K36" s="672">
        <v>53368</v>
      </c>
    </row>
    <row r="37" spans="2:11">
      <c r="B37" s="671">
        <v>102</v>
      </c>
      <c r="C37" s="672">
        <v>1967</v>
      </c>
      <c r="D37" s="672">
        <v>2199</v>
      </c>
      <c r="E37" s="672">
        <v>4169</v>
      </c>
      <c r="F37" s="672">
        <v>133500</v>
      </c>
      <c r="G37" s="671">
        <v>118</v>
      </c>
      <c r="H37" s="672">
        <v>3074</v>
      </c>
      <c r="I37" s="672">
        <v>2423</v>
      </c>
      <c r="J37" s="672">
        <v>5501</v>
      </c>
      <c r="K37" s="672">
        <v>58869</v>
      </c>
    </row>
    <row r="38" spans="2:11">
      <c r="B38" s="671">
        <v>101</v>
      </c>
      <c r="C38" s="672">
        <v>1898</v>
      </c>
      <c r="D38" s="672">
        <v>1929</v>
      </c>
      <c r="E38" s="672">
        <v>3829</v>
      </c>
      <c r="F38" s="672">
        <v>137329</v>
      </c>
      <c r="G38" s="671">
        <v>117</v>
      </c>
      <c r="H38" s="672">
        <v>1022</v>
      </c>
      <c r="I38" s="672">
        <v>862</v>
      </c>
      <c r="J38" s="672">
        <v>1885</v>
      </c>
      <c r="K38" s="672">
        <v>60754</v>
      </c>
    </row>
    <row r="39" spans="2:11">
      <c r="B39" s="671">
        <v>100</v>
      </c>
      <c r="C39" s="672">
        <v>2153</v>
      </c>
      <c r="D39" s="672">
        <v>2238</v>
      </c>
      <c r="E39" s="672">
        <v>4394</v>
      </c>
      <c r="F39" s="672">
        <v>141723</v>
      </c>
      <c r="G39" s="671">
        <v>116</v>
      </c>
      <c r="H39" s="672">
        <v>2129</v>
      </c>
      <c r="I39" s="672">
        <v>2083</v>
      </c>
      <c r="J39" s="672">
        <v>4213</v>
      </c>
      <c r="K39" s="672">
        <v>64967</v>
      </c>
    </row>
    <row r="40" spans="2:11">
      <c r="B40" s="671">
        <v>99</v>
      </c>
      <c r="C40" s="672">
        <v>1917</v>
      </c>
      <c r="D40" s="672">
        <v>2029</v>
      </c>
      <c r="E40" s="672">
        <v>3949</v>
      </c>
      <c r="F40" s="672">
        <v>145672</v>
      </c>
      <c r="G40" s="671">
        <v>115</v>
      </c>
      <c r="H40" s="672">
        <v>1745</v>
      </c>
      <c r="I40" s="672">
        <v>1682</v>
      </c>
      <c r="J40" s="672">
        <v>3432</v>
      </c>
      <c r="K40" s="672">
        <v>68399</v>
      </c>
    </row>
    <row r="41" spans="2:11">
      <c r="B41" s="671">
        <v>98</v>
      </c>
      <c r="C41" s="672">
        <v>1696</v>
      </c>
      <c r="D41" s="672">
        <v>1689</v>
      </c>
      <c r="E41" s="672">
        <v>3387</v>
      </c>
      <c r="F41" s="672">
        <v>149059</v>
      </c>
      <c r="G41" s="671">
        <v>114</v>
      </c>
      <c r="H41" s="672">
        <v>1995</v>
      </c>
      <c r="I41" s="672">
        <v>1777</v>
      </c>
      <c r="J41" s="672">
        <v>3775</v>
      </c>
      <c r="K41" s="672">
        <v>72174</v>
      </c>
    </row>
    <row r="42" spans="2:11">
      <c r="B42" s="671">
        <v>97</v>
      </c>
      <c r="C42" s="672">
        <v>1907</v>
      </c>
      <c r="D42" s="672">
        <v>2039</v>
      </c>
      <c r="E42" s="672">
        <v>3950</v>
      </c>
      <c r="F42" s="672">
        <v>153009</v>
      </c>
      <c r="G42" s="671">
        <v>113</v>
      </c>
      <c r="H42" s="672">
        <v>2454</v>
      </c>
      <c r="I42" s="672">
        <v>2451</v>
      </c>
      <c r="J42" s="672">
        <v>4910</v>
      </c>
      <c r="K42" s="672">
        <v>77084</v>
      </c>
    </row>
    <row r="43" spans="2:11">
      <c r="B43" s="671">
        <v>96</v>
      </c>
      <c r="C43" s="672">
        <v>1820</v>
      </c>
      <c r="D43" s="672">
        <v>1747</v>
      </c>
      <c r="E43" s="672">
        <v>3569</v>
      </c>
      <c r="F43" s="672">
        <v>156578</v>
      </c>
      <c r="G43" s="671">
        <v>112</v>
      </c>
      <c r="H43" s="672">
        <v>1235</v>
      </c>
      <c r="I43" s="672">
        <v>1077</v>
      </c>
      <c r="J43" s="672">
        <v>2314</v>
      </c>
      <c r="K43" s="672">
        <v>79398</v>
      </c>
    </row>
    <row r="44" spans="2:11">
      <c r="B44" s="671">
        <v>95</v>
      </c>
      <c r="C44" s="672">
        <v>1724</v>
      </c>
      <c r="D44" s="672">
        <v>1584</v>
      </c>
      <c r="E44" s="672">
        <v>3308</v>
      </c>
      <c r="F44" s="672">
        <v>159886</v>
      </c>
      <c r="G44" s="671">
        <v>111</v>
      </c>
      <c r="H44" s="672">
        <v>1015</v>
      </c>
      <c r="I44" s="672">
        <v>822</v>
      </c>
      <c r="J44" s="672">
        <v>1838</v>
      </c>
      <c r="K44" s="672">
        <v>81236</v>
      </c>
    </row>
    <row r="45" spans="2:11">
      <c r="B45" s="671">
        <v>94</v>
      </c>
      <c r="C45" s="672">
        <v>1693</v>
      </c>
      <c r="D45" s="672">
        <v>1598</v>
      </c>
      <c r="E45" s="672">
        <v>3292</v>
      </c>
      <c r="F45" s="672">
        <v>163178</v>
      </c>
      <c r="G45" s="671">
        <v>110</v>
      </c>
      <c r="H45" s="672">
        <v>3073</v>
      </c>
      <c r="I45" s="672">
        <v>3240</v>
      </c>
      <c r="J45" s="672">
        <v>6315</v>
      </c>
      <c r="K45" s="672">
        <v>87551</v>
      </c>
    </row>
    <row r="46" spans="2:11">
      <c r="B46" s="671">
        <v>93</v>
      </c>
      <c r="C46" s="672">
        <v>1439</v>
      </c>
      <c r="D46" s="672">
        <v>1467</v>
      </c>
      <c r="E46" s="672">
        <v>2914</v>
      </c>
      <c r="F46" s="672">
        <v>166092</v>
      </c>
      <c r="G46" s="671">
        <v>109</v>
      </c>
      <c r="H46" s="672">
        <v>1675</v>
      </c>
      <c r="I46" s="672">
        <v>1498</v>
      </c>
      <c r="J46" s="672">
        <v>3174</v>
      </c>
      <c r="K46" s="672">
        <v>90725</v>
      </c>
    </row>
    <row r="47" spans="2:11">
      <c r="B47" s="671">
        <v>92</v>
      </c>
      <c r="C47" s="672">
        <v>1571</v>
      </c>
      <c r="D47" s="672">
        <v>1477</v>
      </c>
      <c r="E47" s="672">
        <v>3052</v>
      </c>
      <c r="F47" s="672">
        <v>169144</v>
      </c>
      <c r="G47" s="671">
        <v>108</v>
      </c>
      <c r="H47" s="672">
        <v>1452</v>
      </c>
      <c r="I47" s="672">
        <v>1433</v>
      </c>
      <c r="J47" s="672">
        <v>2887</v>
      </c>
      <c r="K47" s="672">
        <v>93612</v>
      </c>
    </row>
    <row r="48" spans="2:11">
      <c r="B48" s="671">
        <v>91</v>
      </c>
      <c r="C48" s="672">
        <v>1525</v>
      </c>
      <c r="D48" s="672">
        <v>1483</v>
      </c>
      <c r="E48" s="672">
        <v>3012</v>
      </c>
      <c r="F48" s="672">
        <v>172156</v>
      </c>
      <c r="G48" s="671">
        <v>107</v>
      </c>
      <c r="H48" s="672">
        <v>2036</v>
      </c>
      <c r="I48" s="672">
        <v>2114</v>
      </c>
      <c r="J48" s="672">
        <v>4153</v>
      </c>
      <c r="K48" s="672">
        <v>97765</v>
      </c>
    </row>
    <row r="49" spans="2:11">
      <c r="B49" s="671">
        <v>90</v>
      </c>
      <c r="C49" s="672">
        <v>1449</v>
      </c>
      <c r="D49" s="672">
        <v>1399</v>
      </c>
      <c r="E49" s="672">
        <v>2852</v>
      </c>
      <c r="F49" s="672">
        <v>175008</v>
      </c>
      <c r="G49" s="671">
        <v>106</v>
      </c>
      <c r="H49" s="672">
        <v>1415</v>
      </c>
      <c r="I49" s="672">
        <v>1571</v>
      </c>
      <c r="J49" s="672">
        <v>2988</v>
      </c>
      <c r="K49" s="672">
        <v>100753</v>
      </c>
    </row>
    <row r="50" spans="2:11">
      <c r="B50" s="671">
        <v>89</v>
      </c>
      <c r="C50" s="672">
        <v>1357</v>
      </c>
      <c r="D50" s="672">
        <v>1304</v>
      </c>
      <c r="E50" s="672">
        <v>2663</v>
      </c>
      <c r="F50" s="672">
        <v>177671</v>
      </c>
      <c r="G50" s="671">
        <v>105</v>
      </c>
      <c r="H50" s="672">
        <v>2669</v>
      </c>
      <c r="I50" s="672">
        <v>2808</v>
      </c>
      <c r="J50" s="672">
        <v>5480</v>
      </c>
      <c r="K50" s="672">
        <v>106233</v>
      </c>
    </row>
    <row r="51" spans="2:11">
      <c r="B51" s="671">
        <v>88</v>
      </c>
      <c r="C51" s="672">
        <v>1305</v>
      </c>
      <c r="D51" s="672">
        <v>1235</v>
      </c>
      <c r="E51" s="672">
        <v>2545</v>
      </c>
      <c r="F51" s="672">
        <v>180216</v>
      </c>
      <c r="G51" s="671">
        <v>104</v>
      </c>
      <c r="H51" s="672">
        <v>1717</v>
      </c>
      <c r="I51" s="672">
        <v>1782</v>
      </c>
      <c r="J51" s="672">
        <v>3500</v>
      </c>
      <c r="K51" s="672">
        <v>109733</v>
      </c>
    </row>
    <row r="52" spans="2:11">
      <c r="B52" s="671">
        <v>87</v>
      </c>
      <c r="C52" s="672">
        <v>1347</v>
      </c>
      <c r="D52" s="672">
        <v>1253</v>
      </c>
      <c r="E52" s="672">
        <v>2600</v>
      </c>
      <c r="F52" s="672">
        <v>182816</v>
      </c>
      <c r="G52" s="671">
        <v>103</v>
      </c>
      <c r="H52" s="672">
        <v>1038</v>
      </c>
      <c r="I52" s="672">
        <v>1044</v>
      </c>
      <c r="J52" s="672">
        <v>2082</v>
      </c>
      <c r="K52" s="672">
        <v>111815</v>
      </c>
    </row>
    <row r="53" spans="2:11">
      <c r="B53" s="671">
        <v>86</v>
      </c>
      <c r="C53" s="672">
        <v>1210</v>
      </c>
      <c r="D53" s="672">
        <v>1076</v>
      </c>
      <c r="E53" s="672">
        <v>2289</v>
      </c>
      <c r="F53" s="672">
        <v>185105</v>
      </c>
      <c r="G53" s="671">
        <v>102</v>
      </c>
      <c r="H53" s="672">
        <v>1478</v>
      </c>
      <c r="I53" s="672">
        <v>1647</v>
      </c>
      <c r="J53" s="672">
        <v>3129</v>
      </c>
      <c r="K53" s="672">
        <v>114944</v>
      </c>
    </row>
    <row r="54" spans="2:11">
      <c r="B54" s="671">
        <v>85</v>
      </c>
      <c r="C54" s="672">
        <v>1111</v>
      </c>
      <c r="D54" s="672">
        <v>997</v>
      </c>
      <c r="E54" s="672">
        <v>2109</v>
      </c>
      <c r="F54" s="672">
        <v>187214</v>
      </c>
      <c r="G54" s="671">
        <v>101</v>
      </c>
      <c r="H54" s="672">
        <v>2983</v>
      </c>
      <c r="I54" s="672">
        <v>3218</v>
      </c>
      <c r="J54" s="672">
        <v>6207</v>
      </c>
      <c r="K54" s="672">
        <v>121151</v>
      </c>
    </row>
    <row r="55" spans="2:11">
      <c r="B55" s="671">
        <v>84</v>
      </c>
      <c r="C55" s="672">
        <v>1232</v>
      </c>
      <c r="D55" s="672">
        <v>1088</v>
      </c>
      <c r="E55" s="672">
        <v>2325</v>
      </c>
      <c r="F55" s="672">
        <v>189539</v>
      </c>
      <c r="G55" s="671">
        <v>100</v>
      </c>
      <c r="H55" s="672">
        <v>1192</v>
      </c>
      <c r="I55" s="672">
        <v>1397</v>
      </c>
      <c r="J55" s="672">
        <v>2593</v>
      </c>
      <c r="K55" s="672">
        <v>123744</v>
      </c>
    </row>
    <row r="56" spans="2:11">
      <c r="B56" s="671">
        <v>83</v>
      </c>
      <c r="C56" s="672">
        <v>1077</v>
      </c>
      <c r="D56" s="672">
        <v>928</v>
      </c>
      <c r="E56" s="672">
        <v>2007</v>
      </c>
      <c r="F56" s="672">
        <v>191546</v>
      </c>
      <c r="G56" s="671">
        <v>99</v>
      </c>
      <c r="H56" s="672">
        <v>1802</v>
      </c>
      <c r="I56" s="672">
        <v>2092</v>
      </c>
      <c r="J56" s="672">
        <v>3897</v>
      </c>
      <c r="K56" s="672">
        <v>127641</v>
      </c>
    </row>
    <row r="57" spans="2:11">
      <c r="B57" s="671">
        <v>82</v>
      </c>
      <c r="C57" s="672">
        <v>1111</v>
      </c>
      <c r="D57" s="672">
        <v>1035</v>
      </c>
      <c r="E57" s="672">
        <v>2149</v>
      </c>
      <c r="F57" s="672">
        <v>193695</v>
      </c>
      <c r="G57" s="671">
        <v>98</v>
      </c>
      <c r="H57" s="672">
        <v>1315</v>
      </c>
      <c r="I57" s="672">
        <v>1547</v>
      </c>
      <c r="J57" s="672">
        <v>2867</v>
      </c>
      <c r="K57" s="672">
        <v>130508</v>
      </c>
    </row>
    <row r="58" spans="2:11">
      <c r="B58" s="671">
        <v>81</v>
      </c>
      <c r="C58" s="672">
        <v>1129</v>
      </c>
      <c r="D58" s="672">
        <v>982</v>
      </c>
      <c r="E58" s="672">
        <v>2111</v>
      </c>
      <c r="F58" s="672">
        <v>195806</v>
      </c>
      <c r="G58" s="671">
        <v>97</v>
      </c>
      <c r="H58" s="672">
        <v>2089</v>
      </c>
      <c r="I58" s="672">
        <v>2480</v>
      </c>
      <c r="J58" s="672">
        <v>4572</v>
      </c>
      <c r="K58" s="672">
        <v>135080</v>
      </c>
    </row>
    <row r="59" spans="2:11">
      <c r="B59" s="671">
        <v>80</v>
      </c>
      <c r="C59" s="672">
        <v>1195</v>
      </c>
      <c r="D59" s="672">
        <v>985</v>
      </c>
      <c r="E59" s="672">
        <v>2180</v>
      </c>
      <c r="F59" s="672">
        <v>197986</v>
      </c>
      <c r="G59" s="671">
        <v>96</v>
      </c>
      <c r="H59" s="672">
        <v>1590</v>
      </c>
      <c r="I59" s="672">
        <v>2130</v>
      </c>
      <c r="J59" s="672">
        <v>3721</v>
      </c>
      <c r="K59" s="672">
        <v>138801</v>
      </c>
    </row>
    <row r="60" spans="2:11">
      <c r="B60" s="671">
        <v>79</v>
      </c>
      <c r="C60" s="672">
        <v>1195</v>
      </c>
      <c r="D60" s="672">
        <v>979</v>
      </c>
      <c r="E60" s="672">
        <v>2179</v>
      </c>
      <c r="F60" s="672">
        <v>200165</v>
      </c>
      <c r="G60" s="671">
        <v>95</v>
      </c>
      <c r="H60" s="672">
        <v>1013</v>
      </c>
      <c r="I60" s="672">
        <v>1283</v>
      </c>
      <c r="J60" s="672">
        <v>2299</v>
      </c>
      <c r="K60" s="672">
        <v>141100</v>
      </c>
    </row>
    <row r="61" spans="2:11">
      <c r="B61" s="671">
        <v>78</v>
      </c>
      <c r="C61" s="672">
        <v>1153</v>
      </c>
      <c r="D61" s="672">
        <v>930</v>
      </c>
      <c r="E61" s="672">
        <v>2085</v>
      </c>
      <c r="F61" s="672">
        <v>202250</v>
      </c>
      <c r="G61" s="671">
        <v>94</v>
      </c>
      <c r="H61" s="672">
        <v>1165</v>
      </c>
      <c r="I61" s="672">
        <v>1537</v>
      </c>
      <c r="J61" s="672">
        <v>2703</v>
      </c>
      <c r="K61" s="672">
        <v>143803</v>
      </c>
    </row>
    <row r="62" spans="2:11">
      <c r="B62" s="671">
        <v>77</v>
      </c>
      <c r="C62" s="672">
        <v>1263</v>
      </c>
      <c r="D62" s="672">
        <v>958</v>
      </c>
      <c r="E62" s="672">
        <v>2230</v>
      </c>
      <c r="F62" s="672">
        <v>204480</v>
      </c>
      <c r="G62" s="671">
        <v>93</v>
      </c>
      <c r="H62" s="672">
        <v>1778</v>
      </c>
      <c r="I62" s="672">
        <v>2344</v>
      </c>
      <c r="J62" s="672">
        <v>4130</v>
      </c>
      <c r="K62" s="672">
        <v>147933</v>
      </c>
    </row>
    <row r="63" spans="2:11">
      <c r="B63" s="671">
        <v>76</v>
      </c>
      <c r="C63" s="672">
        <v>1362</v>
      </c>
      <c r="D63" s="672">
        <v>953</v>
      </c>
      <c r="E63" s="672">
        <v>2318</v>
      </c>
      <c r="F63" s="672">
        <v>206798</v>
      </c>
      <c r="G63" s="671">
        <v>92</v>
      </c>
      <c r="H63" s="672">
        <v>1543</v>
      </c>
      <c r="I63" s="672">
        <v>1907</v>
      </c>
      <c r="J63" s="672">
        <v>3453</v>
      </c>
      <c r="K63" s="672">
        <v>151386</v>
      </c>
    </row>
    <row r="64" spans="2:11">
      <c r="B64" s="671">
        <v>75</v>
      </c>
      <c r="C64" s="672">
        <v>1433</v>
      </c>
      <c r="D64" s="672">
        <v>922</v>
      </c>
      <c r="E64" s="672">
        <v>2359</v>
      </c>
      <c r="F64" s="672">
        <v>209157</v>
      </c>
      <c r="G64" s="671">
        <v>91</v>
      </c>
      <c r="H64" s="672">
        <v>1108</v>
      </c>
      <c r="I64" s="672">
        <v>1542</v>
      </c>
      <c r="J64" s="672">
        <v>2651</v>
      </c>
      <c r="K64" s="672">
        <v>154037</v>
      </c>
    </row>
    <row r="65" spans="2:11">
      <c r="B65" s="671">
        <v>74</v>
      </c>
      <c r="C65" s="672">
        <v>1565</v>
      </c>
      <c r="D65" s="672">
        <v>1032</v>
      </c>
      <c r="E65" s="672">
        <v>2598</v>
      </c>
      <c r="F65" s="672">
        <v>211755</v>
      </c>
      <c r="G65" s="671">
        <v>90</v>
      </c>
      <c r="H65" s="672">
        <v>976</v>
      </c>
      <c r="I65" s="672">
        <v>1397</v>
      </c>
      <c r="J65" s="672">
        <v>2375</v>
      </c>
      <c r="K65" s="672">
        <v>156412</v>
      </c>
    </row>
    <row r="66" spans="2:11">
      <c r="B66" s="671">
        <v>73</v>
      </c>
      <c r="C66" s="672">
        <v>1595</v>
      </c>
      <c r="D66" s="672">
        <v>958</v>
      </c>
      <c r="E66" s="672">
        <v>2555</v>
      </c>
      <c r="F66" s="672">
        <v>214310</v>
      </c>
      <c r="G66" s="671">
        <v>89</v>
      </c>
      <c r="H66" s="672">
        <v>1265</v>
      </c>
      <c r="I66" s="672">
        <v>1729</v>
      </c>
      <c r="J66" s="672">
        <v>2996</v>
      </c>
      <c r="K66" s="672">
        <v>159408</v>
      </c>
    </row>
    <row r="67" spans="2:11">
      <c r="B67" s="671">
        <v>72</v>
      </c>
      <c r="C67" s="672">
        <v>1873</v>
      </c>
      <c r="D67" s="672">
        <v>1011</v>
      </c>
      <c r="E67" s="672">
        <v>2890</v>
      </c>
      <c r="F67" s="672">
        <v>217200</v>
      </c>
      <c r="G67" s="671">
        <v>88</v>
      </c>
      <c r="H67" s="672">
        <v>1810</v>
      </c>
      <c r="I67" s="672">
        <v>2489</v>
      </c>
      <c r="J67" s="672">
        <v>4300</v>
      </c>
      <c r="K67" s="672">
        <v>163708</v>
      </c>
    </row>
    <row r="68" spans="2:11">
      <c r="B68" s="671">
        <v>71</v>
      </c>
      <c r="C68" s="672">
        <v>2069</v>
      </c>
      <c r="D68" s="672">
        <v>1076</v>
      </c>
      <c r="E68" s="672">
        <v>3152</v>
      </c>
      <c r="F68" s="672">
        <v>220352</v>
      </c>
      <c r="G68" s="671">
        <v>87</v>
      </c>
      <c r="H68" s="672">
        <v>1105</v>
      </c>
      <c r="I68" s="672">
        <v>1466</v>
      </c>
      <c r="J68" s="672">
        <v>2572</v>
      </c>
      <c r="K68" s="672">
        <v>166280</v>
      </c>
    </row>
    <row r="69" spans="2:11">
      <c r="B69" s="671">
        <v>70</v>
      </c>
      <c r="C69" s="672">
        <v>5197</v>
      </c>
      <c r="D69" s="672">
        <v>2153</v>
      </c>
      <c r="E69" s="672">
        <v>7368</v>
      </c>
      <c r="F69" s="672">
        <v>227720</v>
      </c>
      <c r="G69" s="671">
        <v>86</v>
      </c>
      <c r="H69" s="672">
        <v>1128</v>
      </c>
      <c r="I69" s="672">
        <v>1558</v>
      </c>
      <c r="J69" s="672">
        <v>2686</v>
      </c>
      <c r="K69" s="672">
        <v>168966</v>
      </c>
    </row>
    <row r="70" spans="2:11">
      <c r="B70" s="671">
        <v>69</v>
      </c>
      <c r="C70" s="672">
        <v>2575</v>
      </c>
      <c r="D70" s="672">
        <v>1181</v>
      </c>
      <c r="E70" s="672">
        <v>3758</v>
      </c>
      <c r="F70" s="672">
        <v>231478</v>
      </c>
      <c r="G70" s="671">
        <v>85</v>
      </c>
      <c r="H70" s="672">
        <v>1271</v>
      </c>
      <c r="I70" s="672">
        <v>1614</v>
      </c>
      <c r="J70" s="672">
        <v>2888</v>
      </c>
      <c r="K70" s="672">
        <v>171854</v>
      </c>
    </row>
    <row r="71" spans="2:11">
      <c r="B71" s="671">
        <v>68</v>
      </c>
      <c r="C71" s="672">
        <v>1580</v>
      </c>
      <c r="D71" s="672">
        <v>746</v>
      </c>
      <c r="E71" s="672">
        <v>2331</v>
      </c>
      <c r="F71" s="672">
        <v>233809</v>
      </c>
      <c r="G71" s="671">
        <v>84</v>
      </c>
      <c r="H71" s="672">
        <v>2312</v>
      </c>
      <c r="I71" s="672">
        <v>2916</v>
      </c>
      <c r="J71" s="672">
        <v>5234</v>
      </c>
      <c r="K71" s="672">
        <v>177088</v>
      </c>
    </row>
    <row r="72" spans="2:11">
      <c r="B72" s="671">
        <v>67</v>
      </c>
      <c r="C72" s="672">
        <v>2215</v>
      </c>
      <c r="D72" s="672">
        <v>962</v>
      </c>
      <c r="E72" s="672">
        <v>3182</v>
      </c>
      <c r="F72" s="672">
        <v>236991</v>
      </c>
      <c r="G72" s="671">
        <v>83</v>
      </c>
      <c r="H72" s="672">
        <v>1623</v>
      </c>
      <c r="I72" s="672">
        <v>1918</v>
      </c>
      <c r="J72" s="672">
        <v>3547</v>
      </c>
      <c r="K72" s="672">
        <v>180635</v>
      </c>
    </row>
    <row r="73" spans="2:11">
      <c r="B73" s="671">
        <v>66</v>
      </c>
      <c r="C73" s="672">
        <v>5325</v>
      </c>
      <c r="D73" s="672">
        <v>1805</v>
      </c>
      <c r="E73" s="672">
        <v>7149</v>
      </c>
      <c r="F73" s="672">
        <v>244140</v>
      </c>
      <c r="G73" s="671">
        <v>82</v>
      </c>
      <c r="H73" s="672">
        <v>1478</v>
      </c>
      <c r="I73" s="672">
        <v>1796</v>
      </c>
      <c r="J73" s="672">
        <v>3276</v>
      </c>
      <c r="K73" s="672">
        <v>183911</v>
      </c>
    </row>
    <row r="74" spans="2:11">
      <c r="B74" s="671">
        <v>65</v>
      </c>
      <c r="C74" s="672">
        <v>1080</v>
      </c>
      <c r="D74" s="672">
        <v>427</v>
      </c>
      <c r="E74" s="672">
        <v>1510</v>
      </c>
      <c r="F74" s="672">
        <v>245650</v>
      </c>
      <c r="G74" s="671">
        <v>81</v>
      </c>
      <c r="H74" s="672">
        <v>1627</v>
      </c>
      <c r="I74" s="672">
        <v>1894</v>
      </c>
      <c r="J74" s="672">
        <v>3525</v>
      </c>
      <c r="K74" s="672">
        <v>187436</v>
      </c>
    </row>
    <row r="75" spans="2:11">
      <c r="B75" s="671">
        <v>64</v>
      </c>
      <c r="C75" s="672">
        <v>991</v>
      </c>
      <c r="D75" s="672">
        <v>410</v>
      </c>
      <c r="E75" s="672">
        <v>1403</v>
      </c>
      <c r="F75" s="672">
        <v>247053</v>
      </c>
      <c r="G75" s="671">
        <v>80</v>
      </c>
      <c r="H75" s="672">
        <v>3917</v>
      </c>
      <c r="I75" s="672">
        <v>3902</v>
      </c>
      <c r="J75" s="672">
        <v>7823</v>
      </c>
      <c r="K75" s="672">
        <v>195259</v>
      </c>
    </row>
    <row r="76" spans="2:11">
      <c r="B76" s="671">
        <v>63</v>
      </c>
      <c r="C76" s="672">
        <v>657</v>
      </c>
      <c r="D76" s="672">
        <v>298</v>
      </c>
      <c r="E76" s="672">
        <v>957</v>
      </c>
      <c r="F76" s="672">
        <v>248010</v>
      </c>
      <c r="G76" s="671">
        <v>79</v>
      </c>
      <c r="H76" s="672">
        <v>3126</v>
      </c>
      <c r="I76" s="672">
        <v>3098</v>
      </c>
      <c r="J76" s="672">
        <v>6233</v>
      </c>
      <c r="K76" s="672">
        <v>201492</v>
      </c>
    </row>
    <row r="77" spans="2:11">
      <c r="B77" s="671">
        <v>62</v>
      </c>
      <c r="C77" s="672">
        <v>497</v>
      </c>
      <c r="D77" s="672">
        <v>197</v>
      </c>
      <c r="E77" s="672">
        <v>695</v>
      </c>
      <c r="F77" s="672">
        <v>248705</v>
      </c>
      <c r="G77" s="671">
        <v>78</v>
      </c>
      <c r="H77" s="672">
        <v>4127</v>
      </c>
      <c r="I77" s="672">
        <v>3457</v>
      </c>
      <c r="J77" s="672">
        <v>7596</v>
      </c>
      <c r="K77" s="672">
        <v>209088</v>
      </c>
    </row>
    <row r="78" spans="2:11">
      <c r="B78" s="671">
        <v>61</v>
      </c>
      <c r="C78" s="672">
        <v>317</v>
      </c>
      <c r="D78" s="672">
        <v>124</v>
      </c>
      <c r="E78" s="672">
        <v>443</v>
      </c>
      <c r="F78" s="672">
        <v>249148</v>
      </c>
      <c r="G78" s="671">
        <v>77</v>
      </c>
      <c r="H78" s="672">
        <v>4501</v>
      </c>
      <c r="I78" s="672">
        <v>3203</v>
      </c>
      <c r="J78" s="672">
        <v>7714</v>
      </c>
      <c r="K78" s="672">
        <v>216802</v>
      </c>
    </row>
    <row r="79" spans="2:11">
      <c r="B79" s="671">
        <v>60</v>
      </c>
      <c r="C79" s="672">
        <v>257</v>
      </c>
      <c r="D79" s="672">
        <v>98</v>
      </c>
      <c r="E79" s="672">
        <v>355</v>
      </c>
      <c r="F79" s="672">
        <v>249503</v>
      </c>
      <c r="G79" s="671">
        <v>76</v>
      </c>
      <c r="H79" s="672">
        <v>2730</v>
      </c>
      <c r="I79" s="672">
        <v>2517</v>
      </c>
      <c r="J79" s="672">
        <v>5256</v>
      </c>
      <c r="K79" s="672">
        <v>222058</v>
      </c>
    </row>
    <row r="80" spans="2:11">
      <c r="B80" s="671">
        <v>59</v>
      </c>
      <c r="C80" s="672">
        <v>138</v>
      </c>
      <c r="D80" s="672">
        <v>49</v>
      </c>
      <c r="E80" s="672">
        <v>187</v>
      </c>
      <c r="F80" s="672">
        <v>249690</v>
      </c>
      <c r="G80" s="671">
        <v>75</v>
      </c>
      <c r="H80" s="672">
        <v>9636</v>
      </c>
      <c r="I80" s="672">
        <v>7530</v>
      </c>
      <c r="J80" s="672">
        <v>17198</v>
      </c>
      <c r="K80" s="672">
        <v>239256</v>
      </c>
    </row>
    <row r="81" spans="2:11">
      <c r="B81" s="671">
        <v>58</v>
      </c>
      <c r="C81" s="672">
        <v>75</v>
      </c>
      <c r="D81" s="672">
        <v>26</v>
      </c>
      <c r="E81" s="672">
        <v>103</v>
      </c>
      <c r="F81" s="672">
        <v>249793</v>
      </c>
      <c r="G81" s="671">
        <v>74</v>
      </c>
      <c r="H81" s="672">
        <v>1359</v>
      </c>
      <c r="I81" s="672">
        <v>1201</v>
      </c>
      <c r="J81" s="672">
        <v>2565</v>
      </c>
      <c r="K81" s="672">
        <v>241821</v>
      </c>
    </row>
    <row r="82" spans="2:11">
      <c r="B82" s="671">
        <v>57</v>
      </c>
      <c r="C82" s="672">
        <v>85</v>
      </c>
      <c r="D82" s="672">
        <v>36</v>
      </c>
      <c r="E82" s="672">
        <v>121</v>
      </c>
      <c r="F82" s="672">
        <v>249914</v>
      </c>
      <c r="G82" s="671">
        <v>73</v>
      </c>
      <c r="H82" s="672">
        <v>903</v>
      </c>
      <c r="I82" s="672">
        <v>860</v>
      </c>
      <c r="J82" s="672">
        <v>1765</v>
      </c>
      <c r="K82" s="672">
        <v>243586</v>
      </c>
    </row>
    <row r="83" spans="2:11">
      <c r="B83" s="671">
        <v>56</v>
      </c>
      <c r="C83" s="672">
        <v>53</v>
      </c>
      <c r="D83" s="672">
        <v>14</v>
      </c>
      <c r="E83" s="672">
        <v>67</v>
      </c>
      <c r="F83" s="672">
        <v>249981</v>
      </c>
      <c r="G83" s="671">
        <v>72</v>
      </c>
      <c r="H83" s="672">
        <v>965</v>
      </c>
      <c r="I83" s="672">
        <v>737</v>
      </c>
      <c r="J83" s="672">
        <v>1707</v>
      </c>
      <c r="K83" s="672">
        <v>245293</v>
      </c>
    </row>
    <row r="84" spans="2:11">
      <c r="B84" s="671">
        <v>55</v>
      </c>
      <c r="C84" s="672">
        <v>24</v>
      </c>
      <c r="D84" s="672">
        <v>10</v>
      </c>
      <c r="E84" s="672">
        <v>34</v>
      </c>
      <c r="F84" s="672">
        <v>250015</v>
      </c>
      <c r="G84" s="671">
        <v>71</v>
      </c>
      <c r="H84" s="672">
        <v>1086</v>
      </c>
      <c r="I84" s="672">
        <v>1078</v>
      </c>
      <c r="J84" s="672">
        <v>2172</v>
      </c>
      <c r="K84" s="672">
        <v>247465</v>
      </c>
    </row>
    <row r="85" spans="2:11">
      <c r="B85" s="671">
        <v>54</v>
      </c>
      <c r="C85" s="672">
        <v>301</v>
      </c>
      <c r="D85" s="672">
        <v>96</v>
      </c>
      <c r="E85" s="672">
        <v>397</v>
      </c>
      <c r="F85" s="672">
        <v>250412</v>
      </c>
      <c r="G85" s="671">
        <v>70</v>
      </c>
      <c r="H85" s="672">
        <v>248</v>
      </c>
      <c r="I85" s="672">
        <v>226</v>
      </c>
      <c r="J85" s="672">
        <v>475</v>
      </c>
      <c r="K85" s="672">
        <v>247940</v>
      </c>
    </row>
    <row r="86" spans="2:11">
      <c r="B86" s="671">
        <v>53</v>
      </c>
      <c r="C86" s="672">
        <v>845</v>
      </c>
      <c r="D86" s="672">
        <v>234</v>
      </c>
      <c r="E86" s="672">
        <v>1084</v>
      </c>
      <c r="F86" s="672">
        <v>251496</v>
      </c>
      <c r="G86" s="671">
        <v>69</v>
      </c>
      <c r="H86" s="672">
        <v>241</v>
      </c>
      <c r="I86" s="672">
        <v>212</v>
      </c>
      <c r="J86" s="672">
        <v>453</v>
      </c>
      <c r="K86" s="672">
        <v>248393</v>
      </c>
    </row>
    <row r="87" spans="2:11">
      <c r="B87" s="671"/>
      <c r="C87" s="672"/>
      <c r="D87" s="672"/>
      <c r="E87" s="672"/>
      <c r="F87" s="672"/>
      <c r="G87" s="671">
        <v>68</v>
      </c>
      <c r="H87" s="672">
        <v>836</v>
      </c>
      <c r="I87" s="672">
        <v>374</v>
      </c>
      <c r="J87" s="672">
        <v>1213</v>
      </c>
      <c r="K87" s="672">
        <v>249606</v>
      </c>
    </row>
    <row r="88" spans="2:11">
      <c r="B88" s="671"/>
      <c r="C88" s="672"/>
      <c r="D88" s="672"/>
      <c r="E88" s="672"/>
      <c r="F88" s="672"/>
      <c r="G88" s="671">
        <v>67</v>
      </c>
      <c r="H88" s="672">
        <v>101</v>
      </c>
      <c r="I88" s="672">
        <v>61</v>
      </c>
      <c r="J88" s="672">
        <v>163</v>
      </c>
      <c r="K88" s="672">
        <v>249769</v>
      </c>
    </row>
    <row r="89" spans="2:11">
      <c r="B89" s="671"/>
      <c r="C89" s="672"/>
      <c r="D89" s="672"/>
      <c r="E89" s="672"/>
      <c r="F89" s="672"/>
      <c r="G89" s="671">
        <v>66</v>
      </c>
      <c r="H89" s="672">
        <v>829</v>
      </c>
      <c r="I89" s="672">
        <v>421</v>
      </c>
      <c r="J89" s="672">
        <v>1256</v>
      </c>
      <c r="K89" s="672">
        <v>251025</v>
      </c>
    </row>
    <row r="90" spans="2:11">
      <c r="B90" s="507"/>
      <c r="C90" s="508"/>
      <c r="D90" s="508"/>
      <c r="E90" s="508"/>
      <c r="F90" s="508"/>
      <c r="G90" s="507"/>
      <c r="H90" s="508"/>
      <c r="I90" s="508"/>
      <c r="J90" s="508"/>
      <c r="K90" s="508"/>
    </row>
    <row r="91" spans="2:11">
      <c r="B91" s="507"/>
      <c r="C91" s="508"/>
      <c r="D91" s="508"/>
      <c r="E91" s="508"/>
      <c r="F91" s="508"/>
      <c r="G91" s="507"/>
      <c r="H91" s="508"/>
      <c r="I91" s="508"/>
      <c r="J91" s="508"/>
      <c r="K91" s="508"/>
    </row>
    <row r="92" spans="2:11">
      <c r="B92" s="507"/>
      <c r="C92" s="508"/>
      <c r="D92" s="508"/>
      <c r="E92" s="508"/>
      <c r="F92" s="508"/>
      <c r="G92" s="507"/>
      <c r="H92" s="508"/>
      <c r="I92" s="508"/>
      <c r="J92" s="508"/>
      <c r="K92" s="508"/>
    </row>
    <row r="93" spans="2:11" ht="17.5" thickBot="1">
      <c r="B93" s="507"/>
      <c r="C93" s="508"/>
      <c r="D93" s="508"/>
      <c r="E93" s="508"/>
      <c r="F93" s="508"/>
      <c r="G93" s="507"/>
      <c r="H93" s="508"/>
      <c r="I93" s="508"/>
      <c r="J93" s="508"/>
      <c r="K93" s="508"/>
    </row>
    <row r="94" spans="2:11" ht="17.5" thickBot="1">
      <c r="B94" s="31"/>
      <c r="C94" s="35"/>
      <c r="D94" s="35"/>
      <c r="E94" s="35"/>
      <c r="F94" s="33"/>
      <c r="G94" s="31"/>
      <c r="H94" s="35"/>
      <c r="I94" s="35"/>
      <c r="J94" s="444"/>
      <c r="K94" s="33"/>
    </row>
    <row r="95" spans="2:11" ht="17.5" thickBot="1">
      <c r="B95" s="31"/>
      <c r="C95" s="35"/>
      <c r="D95" s="35"/>
      <c r="E95" s="35"/>
      <c r="F95" s="33"/>
      <c r="G95" s="32"/>
      <c r="H95" s="63"/>
      <c r="I95" s="63"/>
      <c r="J95" s="63"/>
      <c r="K95" s="34"/>
    </row>
    <row r="96" spans="2:11" ht="17.5" thickBot="1">
      <c r="B96" s="31"/>
      <c r="C96" s="35"/>
      <c r="D96" s="35"/>
      <c r="E96" s="35"/>
      <c r="F96" s="33"/>
      <c r="G96" s="446"/>
      <c r="H96" s="447"/>
      <c r="I96" s="447"/>
      <c r="J96" s="447"/>
      <c r="K96" s="448"/>
    </row>
    <row r="97" spans="2:11" ht="17.5" thickBot="1">
      <c r="B97" s="31"/>
      <c r="C97" s="35"/>
      <c r="D97" s="35"/>
      <c r="E97" s="35"/>
      <c r="F97" s="33"/>
      <c r="G97" s="519"/>
      <c r="H97" s="520"/>
      <c r="I97" s="520"/>
      <c r="J97" s="520"/>
      <c r="K97" s="520"/>
    </row>
    <row r="98" spans="2:11" ht="17.5" thickBot="1">
      <c r="B98" s="31"/>
      <c r="C98" s="35"/>
      <c r="D98" s="35"/>
      <c r="E98" s="35"/>
      <c r="F98" s="33"/>
      <c r="G98" s="521"/>
      <c r="H98" s="522"/>
      <c r="I98" s="522"/>
      <c r="J98" s="522"/>
      <c r="K98" s="522"/>
    </row>
    <row r="99" spans="2:11" ht="17.5" thickBot="1">
      <c r="B99" s="31"/>
      <c r="C99" s="35"/>
      <c r="D99" s="35"/>
      <c r="E99" s="35"/>
      <c r="F99" s="33"/>
      <c r="G99" s="521"/>
      <c r="H99" s="522"/>
      <c r="I99" s="522"/>
      <c r="J99" s="522"/>
      <c r="K99" s="522"/>
    </row>
    <row r="100" spans="2:11" ht="17.5" thickBot="1">
      <c r="B100" s="31"/>
      <c r="C100" s="35"/>
      <c r="D100" s="35"/>
      <c r="E100" s="35"/>
      <c r="F100" s="33"/>
      <c r="G100" s="521"/>
      <c r="H100" s="522"/>
      <c r="I100" s="522"/>
      <c r="J100" s="522"/>
      <c r="K100" s="522"/>
    </row>
    <row r="101" spans="2:11" ht="17.5" thickBot="1">
      <c r="B101" s="31"/>
      <c r="C101" s="35"/>
      <c r="D101" s="35"/>
      <c r="E101" s="35"/>
      <c r="F101" s="33"/>
      <c r="G101" s="521"/>
      <c r="H101" s="522"/>
      <c r="I101" s="522"/>
      <c r="J101" s="522"/>
      <c r="K101" s="522"/>
    </row>
    <row r="102" spans="2:11" ht="17.5" thickBot="1">
      <c r="B102" s="31"/>
      <c r="C102" s="35"/>
      <c r="D102" s="35"/>
      <c r="E102" s="35"/>
      <c r="F102" s="33"/>
      <c r="G102" s="521"/>
      <c r="H102" s="522"/>
      <c r="I102" s="522"/>
      <c r="J102" s="522"/>
      <c r="K102" s="522"/>
    </row>
    <row r="103" spans="2:11" ht="17.5" thickBot="1">
      <c r="B103" s="31"/>
      <c r="C103" s="35"/>
      <c r="D103" s="35"/>
      <c r="E103" s="35"/>
      <c r="F103" s="33"/>
      <c r="G103" s="521"/>
      <c r="H103" s="522"/>
      <c r="I103" s="522"/>
      <c r="J103" s="522"/>
      <c r="K103" s="522"/>
    </row>
    <row r="104" spans="2:11" ht="17.5" thickBot="1">
      <c r="B104" s="31"/>
      <c r="C104" s="35"/>
      <c r="D104" s="35"/>
      <c r="E104" s="35"/>
      <c r="F104" s="33"/>
      <c r="G104" s="521"/>
      <c r="H104" s="522"/>
      <c r="I104" s="522"/>
      <c r="J104" s="522"/>
      <c r="K104" s="522"/>
    </row>
    <row r="105" spans="2:11" ht="17.5" thickBot="1">
      <c r="B105" s="31"/>
      <c r="C105" s="35"/>
      <c r="D105" s="35"/>
      <c r="E105" s="35"/>
      <c r="F105" s="33"/>
      <c r="G105" s="521"/>
      <c r="H105" s="522"/>
      <c r="I105" s="522"/>
      <c r="J105" s="522"/>
      <c r="K105" s="522"/>
    </row>
    <row r="106" spans="2:11" ht="17.5" thickBot="1">
      <c r="B106" s="31"/>
      <c r="C106" s="35"/>
      <c r="D106" s="35"/>
      <c r="E106" s="35"/>
      <c r="F106" s="34"/>
      <c r="G106" s="521"/>
      <c r="H106" s="522"/>
      <c r="I106" s="522"/>
      <c r="J106" s="522"/>
      <c r="K106" s="522"/>
    </row>
    <row r="107" spans="2:11" ht="17.5" thickBot="1">
      <c r="B107" s="449"/>
      <c r="C107" s="445"/>
      <c r="D107" s="445"/>
      <c r="E107" s="445"/>
      <c r="F107" s="448"/>
      <c r="G107" s="521"/>
      <c r="H107" s="522"/>
      <c r="I107" s="522"/>
      <c r="J107" s="522"/>
      <c r="K107" s="522"/>
    </row>
    <row r="108" spans="2:11" ht="17.5" thickBot="1">
      <c r="B108" s="30"/>
      <c r="C108" s="36"/>
      <c r="D108" s="36"/>
      <c r="E108" s="36"/>
      <c r="F108" s="64"/>
    </row>
    <row r="109" spans="2:11" ht="17.5" thickBot="1">
      <c r="B109" s="31"/>
      <c r="C109" s="35"/>
      <c r="D109" s="35"/>
      <c r="E109" s="35"/>
      <c r="F109" s="64"/>
    </row>
    <row r="110" spans="2:11" ht="17.5" thickBot="1">
      <c r="B110" s="31"/>
      <c r="C110" s="35"/>
      <c r="D110" s="35"/>
      <c r="E110" s="35"/>
      <c r="F110" s="64"/>
    </row>
    <row r="111" spans="2:11" ht="17.5" thickBot="1">
      <c r="B111" s="31"/>
      <c r="C111" s="35"/>
      <c r="D111" s="35"/>
      <c r="E111" s="35"/>
      <c r="F111" s="64"/>
    </row>
    <row r="112" spans="2:11" ht="17.5" thickBot="1">
      <c r="B112" s="31"/>
      <c r="C112" s="35"/>
      <c r="D112" s="35"/>
      <c r="E112" s="35"/>
      <c r="F112" s="64"/>
    </row>
    <row r="113" spans="2:6" ht="17.5" thickBot="1">
      <c r="B113" s="31"/>
      <c r="C113" s="35"/>
      <c r="D113" s="35"/>
      <c r="E113" s="35"/>
      <c r="F113" s="64"/>
    </row>
    <row r="114" spans="2:6" ht="17.5" thickBot="1">
      <c r="B114" s="31"/>
      <c r="C114" s="35"/>
      <c r="D114" s="35"/>
      <c r="E114" s="35"/>
      <c r="F114" s="64"/>
    </row>
    <row r="115" spans="2:6" ht="17.5" thickBot="1">
      <c r="B115" s="31"/>
      <c r="C115" s="35"/>
      <c r="D115" s="35"/>
      <c r="E115" s="35"/>
      <c r="F115" s="64"/>
    </row>
    <row r="116" spans="2:6" ht="17.5" thickBot="1">
      <c r="B116" s="31"/>
      <c r="C116" s="35"/>
      <c r="D116" s="35"/>
      <c r="E116" s="35"/>
      <c r="F116" s="64"/>
    </row>
  </sheetData>
  <mergeCells count="3">
    <mergeCell ref="B3:F3"/>
    <mergeCell ref="G3:K3"/>
    <mergeCell ref="G97:K10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topLeftCell="A18" zoomScaleNormal="100" workbookViewId="0">
      <selection activeCell="C24" sqref="C24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58203125" style="106"/>
    <col min="15" max="18" width="7.83203125" hidden="1" customWidth="1"/>
    <col min="19" max="19" width="8.582031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05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77" t="s">
        <v>7</v>
      </c>
      <c r="C2" s="558" t="s">
        <v>142</v>
      </c>
      <c r="D2" s="558"/>
      <c r="E2" s="559"/>
      <c r="F2" s="4"/>
      <c r="G2" s="4"/>
      <c r="H2" s="4"/>
      <c r="I2" s="4"/>
      <c r="J2" s="4"/>
      <c r="K2" s="4"/>
      <c r="L2" s="105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78" t="s">
        <v>8</v>
      </c>
      <c r="C3" s="560" t="s">
        <v>9</v>
      </c>
      <c r="D3" s="560"/>
      <c r="E3" s="561"/>
      <c r="F3" s="4"/>
      <c r="G3" s="4"/>
      <c r="H3" s="4"/>
      <c r="I3" s="4"/>
      <c r="J3" s="4"/>
      <c r="K3" s="4"/>
      <c r="L3" s="4"/>
      <c r="M3" s="105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79"/>
      <c r="J4" s="4"/>
      <c r="K4" s="4"/>
      <c r="L4" s="4"/>
      <c r="M4" s="105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29" t="s">
        <v>10</v>
      </c>
      <c r="C5" s="530"/>
      <c r="D5" s="530"/>
      <c r="E5" s="531"/>
      <c r="F5" s="4"/>
      <c r="G5" s="542" t="s">
        <v>11</v>
      </c>
      <c r="H5" s="543"/>
      <c r="I5" s="544"/>
      <c r="J5" s="4"/>
      <c r="K5" s="4"/>
      <c r="L5" s="4"/>
      <c r="M5" s="105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32"/>
      <c r="C6" s="533"/>
      <c r="D6" s="533"/>
      <c r="E6" s="534"/>
      <c r="F6" s="4"/>
      <c r="G6" s="545"/>
      <c r="H6" s="546"/>
      <c r="I6" s="547"/>
      <c r="J6" s="4"/>
      <c r="K6" s="4"/>
      <c r="L6" s="4"/>
      <c r="M6" s="105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40" t="s">
        <v>12</v>
      </c>
      <c r="C7" s="141" t="s">
        <v>13</v>
      </c>
      <c r="D7" s="538" t="s">
        <v>14</v>
      </c>
      <c r="E7" s="539"/>
      <c r="F7" s="129"/>
      <c r="G7" s="140" t="s">
        <v>12</v>
      </c>
      <c r="H7" s="141" t="s">
        <v>15</v>
      </c>
      <c r="I7" s="142" t="s">
        <v>14</v>
      </c>
      <c r="J7" s="4"/>
      <c r="K7" s="4"/>
      <c r="L7" s="4"/>
      <c r="M7" s="105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43" t="s">
        <v>16</v>
      </c>
      <c r="C8" s="144">
        <v>68</v>
      </c>
      <c r="D8" s="540">
        <v>21</v>
      </c>
      <c r="E8" s="541"/>
      <c r="F8" s="129"/>
      <c r="G8" s="143" t="s">
        <v>16</v>
      </c>
      <c r="H8" s="144">
        <v>125</v>
      </c>
      <c r="I8" s="145">
        <v>22</v>
      </c>
      <c r="J8" s="4"/>
      <c r="K8" s="4"/>
      <c r="L8" s="4"/>
      <c r="M8" s="105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46" t="s">
        <v>17</v>
      </c>
      <c r="C9" s="147">
        <v>70</v>
      </c>
      <c r="D9" s="562">
        <v>18</v>
      </c>
      <c r="E9" s="563"/>
      <c r="F9" s="129"/>
      <c r="G9" s="146" t="s">
        <v>17</v>
      </c>
      <c r="H9" s="147">
        <v>124</v>
      </c>
      <c r="I9" s="148">
        <v>15</v>
      </c>
      <c r="J9" s="4"/>
      <c r="K9" s="4"/>
      <c r="L9" s="4"/>
      <c r="M9" s="105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35" t="s">
        <v>18</v>
      </c>
      <c r="C10" s="536"/>
      <c r="D10" s="536"/>
      <c r="E10" s="537"/>
      <c r="F10" s="129"/>
      <c r="G10" s="548" t="s">
        <v>19</v>
      </c>
      <c r="H10" s="549"/>
      <c r="I10" s="550"/>
      <c r="J10" s="4"/>
      <c r="K10" s="4"/>
      <c r="L10" s="4"/>
      <c r="M10" s="105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40" t="s">
        <v>20</v>
      </c>
      <c r="C11" s="141" t="s">
        <v>15</v>
      </c>
      <c r="D11" s="141" t="s">
        <v>21</v>
      </c>
      <c r="E11" s="142" t="s">
        <v>22</v>
      </c>
      <c r="F11" s="129"/>
      <c r="G11" s="140" t="s">
        <v>20</v>
      </c>
      <c r="H11" s="538" t="s">
        <v>23</v>
      </c>
      <c r="I11" s="539"/>
      <c r="J11" s="4"/>
      <c r="K11" s="4"/>
      <c r="L11" s="4"/>
      <c r="M11" s="105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43" t="s">
        <v>24</v>
      </c>
      <c r="C12" s="122">
        <f>ROUND($C$8*$C$21+$D$8*$C$22+$C$24,0)</f>
        <v>122</v>
      </c>
      <c r="D12" s="421">
        <f>VLOOKUP($C12, '국어 백분위 표'!$B$6:$D$117, 3, FALSE)</f>
        <v>85.635556827941599</v>
      </c>
      <c r="E12" s="123">
        <f>VLOOKUP($C12, '국어 백분위 표'!$B$6:$D$117, 2, FALSE)</f>
        <v>3</v>
      </c>
      <c r="F12" s="129"/>
      <c r="G12" s="143" t="s">
        <v>24</v>
      </c>
      <c r="H12" s="555">
        <f>IF(AND($M$36="불가능", $N$36="불가능"), "가능한 케이스 없음", IF(OR(M36="불가능", N36="불가능"), MIN(M36, N36), IF(M36=N36, M36, M36&amp;" 또는 "&amp;N36)))</f>
        <v>92</v>
      </c>
      <c r="I12" s="556"/>
      <c r="J12" s="4"/>
      <c r="K12" s="4"/>
      <c r="L12" s="4"/>
      <c r="M12" s="105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43" t="s">
        <v>25</v>
      </c>
      <c r="C13" s="122">
        <f>ROUND($C$8*$C$21+$D$8*$C$23+$C$25,0)</f>
        <v>125</v>
      </c>
      <c r="D13" s="421">
        <f>VLOOKUP($C13, '국어 백분위 표'!$B$6:$D$117, 3, FALSE)</f>
        <v>90.609194579635471</v>
      </c>
      <c r="E13" s="123">
        <f>VLOOKUP($C13, '국어 백분위 표'!$B$6:$D$117, 2, FALSE)</f>
        <v>2</v>
      </c>
      <c r="F13" s="129"/>
      <c r="G13" s="143" t="s">
        <v>25</v>
      </c>
      <c r="H13" s="553">
        <f>IF(AND(M37="불가능", N37="불가능"), "가능한 케이스 없음", IF(OR(M37="불가능", N37="불가능"), MIN(M37, N37), IF(M37=N37, M37, M37&amp;" 또는 "&amp;N37)))</f>
        <v>89</v>
      </c>
      <c r="I13" s="554"/>
      <c r="J13" s="4"/>
      <c r="K13" s="4"/>
      <c r="L13" s="4"/>
      <c r="M13" s="105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43" t="s">
        <v>26</v>
      </c>
      <c r="C14" s="122">
        <f>ROUND($C$9*$C$27+$D$9*$C$28+$C$31,0)</f>
        <v>137</v>
      </c>
      <c r="D14" s="421">
        <f>VLOOKUP($C14, '수학 백분위 표'!$B$6:$D$117, 3, FALSE)</f>
        <v>97.017428542973803</v>
      </c>
      <c r="E14" s="123">
        <f>VLOOKUP($C14, '수학 백분위 표'!$B$7:$D$118, 2, FALSE)</f>
        <v>1</v>
      </c>
      <c r="F14" s="129"/>
      <c r="G14" s="143" t="s">
        <v>26</v>
      </c>
      <c r="H14" s="553" t="str">
        <f>IF(AND(M38="불가능", N38="불가능"), "가능한 케이스 없음", IF(OR(M38="불가능", N38="불가능"), MIN(M38, N38), IF(M38=N38, M38, M38&amp;" 또는 "&amp;N38)))</f>
        <v>71 또는 72</v>
      </c>
      <c r="I14" s="554"/>
      <c r="J14" s="4"/>
      <c r="K14" s="4"/>
      <c r="L14" s="4"/>
      <c r="M14" s="105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43" t="s">
        <v>27</v>
      </c>
      <c r="C15" s="122">
        <f>ROUND($C$9*$C$27+$D$9*$C$29+$C$32,0)</f>
        <v>139</v>
      </c>
      <c r="D15" s="421">
        <f>VLOOKUP($C15, '수학 백분위 표'!$B$6:$D$117, 3, FALSE)</f>
        <v>97.646051190120502</v>
      </c>
      <c r="E15" s="123">
        <f>VLOOKUP($C15, '수학 백분위 표'!$B$6:$D$118, 2, FALSE)</f>
        <v>1</v>
      </c>
      <c r="F15" s="129"/>
      <c r="G15" s="143" t="s">
        <v>27</v>
      </c>
      <c r="H15" s="553">
        <f>IF(AND(M39="불가능", N39="불가능"), "가능한 케이스 없음", IF(OR(M39="불가능", N39="불가능"), MIN(M39, N39), IF(M39=N39, M39, M39&amp;" 또는 "&amp;N39)))</f>
        <v>69</v>
      </c>
      <c r="I15" s="554"/>
      <c r="J15" s="4"/>
      <c r="K15" s="4"/>
      <c r="L15" s="4"/>
      <c r="M15" s="105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46" t="s">
        <v>28</v>
      </c>
      <c r="C16" s="125">
        <f>ROUND($C$9*$C$27+$D$9*$C$30+$C$33,0)</f>
        <v>140</v>
      </c>
      <c r="D16" s="422">
        <f>VLOOKUP($C16, '수학 백분위 표'!$B$6:$D$117, 3, FALSE)</f>
        <v>98.140025893835286</v>
      </c>
      <c r="E16" s="126">
        <f>VLOOKUP($C16, '수학 백분위 표'!$B$6:$D$118, 2, FALSE)</f>
        <v>1</v>
      </c>
      <c r="F16" s="129"/>
      <c r="G16" s="146" t="s">
        <v>28</v>
      </c>
      <c r="H16" s="551" t="str">
        <f>IF(AND(M40="불가능", N40="불가능"), "가능한 케이스 없음", IF(OR(M40="불가능", N40="불가능"), MIN(M40, N40), IF(M40=N40, M40, M40&amp;" 또는 "&amp;N40)))</f>
        <v>68 또는 69</v>
      </c>
      <c r="I16" s="552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14"/>
      <c r="C17" s="114"/>
      <c r="D17" s="114"/>
      <c r="E17" s="115"/>
      <c r="F17" s="4"/>
      <c r="G17" s="115"/>
      <c r="H17" s="115"/>
      <c r="I17" s="115"/>
      <c r="J17" s="4"/>
      <c r="K17" s="4"/>
      <c r="L17" s="4"/>
      <c r="M17" s="105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05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05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05"/>
      <c r="O20">
        <v>20</v>
      </c>
      <c r="P20">
        <v>20</v>
      </c>
      <c r="Q20">
        <v>20</v>
      </c>
      <c r="R20">
        <v>20</v>
      </c>
    </row>
    <row r="21" spans="1:18" ht="21" customHeight="1">
      <c r="A21" s="4"/>
      <c r="B21" s="107" t="s">
        <v>29</v>
      </c>
      <c r="C21" s="108">
        <v>0.82</v>
      </c>
      <c r="D21" s="3"/>
      <c r="E21" s="4"/>
      <c r="F21" s="4"/>
      <c r="G21" s="557"/>
      <c r="H21" s="557"/>
      <c r="I21" s="557"/>
      <c r="J21" s="557"/>
      <c r="K21" s="4"/>
      <c r="L21" s="4"/>
      <c r="M21" s="105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09" t="s">
        <v>30</v>
      </c>
      <c r="C22" s="110">
        <v>0.65</v>
      </c>
      <c r="D22" s="3"/>
      <c r="E22" s="4"/>
      <c r="F22" s="4"/>
      <c r="G22" s="3"/>
      <c r="H22" s="417"/>
      <c r="I22" s="417"/>
      <c r="J22" s="417"/>
      <c r="K22" s="4"/>
      <c r="L22" s="4"/>
      <c r="M22" s="105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09" t="s">
        <v>31</v>
      </c>
      <c r="C23" s="110">
        <v>0.74</v>
      </c>
      <c r="D23" s="3"/>
      <c r="E23" s="4"/>
      <c r="F23" s="4"/>
      <c r="G23" s="417"/>
      <c r="H23" s="418"/>
      <c r="I23" s="418"/>
      <c r="J23" s="418"/>
      <c r="K23" s="86"/>
      <c r="L23" s="86"/>
      <c r="M23" s="105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09" t="s">
        <v>32</v>
      </c>
      <c r="C24" s="110">
        <v>53</v>
      </c>
      <c r="D24" s="3"/>
      <c r="E24" s="4"/>
      <c r="F24" s="4"/>
      <c r="G24" s="417"/>
      <c r="H24" s="419"/>
      <c r="I24" s="419"/>
      <c r="J24" s="419"/>
      <c r="K24" s="86"/>
      <c r="L24" s="86"/>
      <c r="M24" s="105"/>
      <c r="O24">
        <v>24</v>
      </c>
      <c r="P24" s="94"/>
      <c r="Q24">
        <v>24</v>
      </c>
      <c r="R24">
        <v>24</v>
      </c>
    </row>
    <row r="25" spans="1:18" ht="21" customHeight="1" thickBot="1">
      <c r="A25" s="4"/>
      <c r="B25" s="111" t="s">
        <v>33</v>
      </c>
      <c r="C25" s="112">
        <v>54</v>
      </c>
      <c r="D25" s="3"/>
      <c r="E25" s="4"/>
      <c r="F25" s="4"/>
      <c r="G25" s="417"/>
      <c r="H25" s="419"/>
      <c r="I25" s="419"/>
      <c r="J25" s="419"/>
      <c r="K25" s="86"/>
      <c r="L25" s="86"/>
      <c r="M25" s="105"/>
      <c r="O25">
        <v>25</v>
      </c>
      <c r="P25" s="94"/>
      <c r="Q25">
        <v>25</v>
      </c>
      <c r="R25">
        <v>26</v>
      </c>
    </row>
    <row r="26" spans="1:18" ht="21" customHeight="1" thickBot="1">
      <c r="A26" s="4"/>
      <c r="B26" s="113"/>
      <c r="C26" s="113"/>
      <c r="D26" s="3"/>
      <c r="E26" s="4"/>
      <c r="F26" s="90"/>
      <c r="G26" s="417"/>
      <c r="H26" s="420"/>
      <c r="I26" s="420"/>
      <c r="J26" s="420"/>
      <c r="K26" s="90"/>
      <c r="L26" s="90"/>
      <c r="M26" s="105"/>
      <c r="O26">
        <v>26</v>
      </c>
      <c r="Q26">
        <v>26</v>
      </c>
    </row>
    <row r="27" spans="1:18" ht="21" customHeight="1">
      <c r="A27" s="4"/>
      <c r="B27" s="107" t="s">
        <v>34</v>
      </c>
      <c r="C27" s="108">
        <v>0.82</v>
      </c>
      <c r="D27" s="3"/>
      <c r="E27" s="4"/>
      <c r="F27" s="90"/>
      <c r="G27" s="90"/>
      <c r="H27" s="90"/>
      <c r="I27" s="90"/>
      <c r="J27" s="90"/>
      <c r="K27" s="90"/>
      <c r="L27" s="90"/>
      <c r="M27" s="105"/>
      <c r="O27">
        <v>27</v>
      </c>
      <c r="Q27">
        <v>27</v>
      </c>
    </row>
    <row r="28" spans="1:18" ht="21" customHeight="1">
      <c r="A28" s="4"/>
      <c r="B28" s="109" t="s">
        <v>35</v>
      </c>
      <c r="C28" s="110">
        <v>0.78</v>
      </c>
      <c r="D28" s="3"/>
      <c r="E28" s="4"/>
      <c r="F28" s="90"/>
      <c r="G28" s="557"/>
      <c r="H28" s="557"/>
      <c r="I28" s="557"/>
      <c r="J28" s="557"/>
      <c r="K28" s="557"/>
      <c r="L28" s="4"/>
      <c r="M28" s="105"/>
      <c r="O28">
        <v>28</v>
      </c>
      <c r="Q28">
        <v>28</v>
      </c>
    </row>
    <row r="29" spans="1:18" ht="21" customHeight="1">
      <c r="A29" s="4"/>
      <c r="B29" s="109" t="s">
        <v>36</v>
      </c>
      <c r="C29" s="110">
        <v>0.78</v>
      </c>
      <c r="D29" s="3"/>
      <c r="E29" s="4"/>
      <c r="F29" s="90"/>
      <c r="G29" s="3"/>
      <c r="H29" s="417"/>
      <c r="I29" s="417"/>
      <c r="J29" s="417"/>
      <c r="K29" s="417"/>
      <c r="L29" s="4"/>
      <c r="M29" s="105"/>
      <c r="O29">
        <v>29</v>
      </c>
      <c r="Q29">
        <v>29</v>
      </c>
    </row>
    <row r="30" spans="1:18" ht="21" customHeight="1">
      <c r="A30" s="4"/>
      <c r="B30" s="109" t="s">
        <v>37</v>
      </c>
      <c r="C30" s="110">
        <v>0.88</v>
      </c>
      <c r="D30" s="3"/>
      <c r="E30" s="4"/>
      <c r="F30" s="90"/>
      <c r="G30" s="417"/>
      <c r="H30" s="418"/>
      <c r="I30" s="418"/>
      <c r="J30" s="418"/>
      <c r="K30" s="418"/>
      <c r="L30" s="4"/>
      <c r="M30" s="105"/>
      <c r="O30">
        <v>30</v>
      </c>
      <c r="Q30">
        <v>30</v>
      </c>
    </row>
    <row r="31" spans="1:18" ht="21" customHeight="1">
      <c r="A31" s="4"/>
      <c r="B31" s="109" t="s">
        <v>38</v>
      </c>
      <c r="C31" s="110">
        <v>66</v>
      </c>
      <c r="D31" s="3"/>
      <c r="E31" s="4"/>
      <c r="F31" s="90"/>
      <c r="G31" s="417"/>
      <c r="H31" s="419"/>
      <c r="I31" s="419"/>
      <c r="J31" s="419"/>
      <c r="K31" s="419"/>
      <c r="L31" s="4"/>
      <c r="M31" s="105"/>
      <c r="O31">
        <v>31</v>
      </c>
      <c r="Q31">
        <v>31</v>
      </c>
    </row>
    <row r="32" spans="1:18" ht="21" customHeight="1">
      <c r="A32" s="4"/>
      <c r="B32" s="109" t="s">
        <v>39</v>
      </c>
      <c r="C32" s="110">
        <v>68</v>
      </c>
      <c r="D32" s="3"/>
      <c r="E32" s="4"/>
      <c r="F32" s="90"/>
      <c r="G32" s="417"/>
      <c r="H32" s="419"/>
      <c r="I32" s="419"/>
      <c r="J32" s="419"/>
      <c r="K32" s="419"/>
      <c r="L32" s="4"/>
      <c r="M32" s="105"/>
      <c r="O32">
        <v>32</v>
      </c>
      <c r="Q32">
        <v>32</v>
      </c>
    </row>
    <row r="33" spans="1:17" ht="21" customHeight="1" thickBot="1">
      <c r="A33" s="4"/>
      <c r="B33" s="111" t="s">
        <v>40</v>
      </c>
      <c r="C33" s="112">
        <v>67</v>
      </c>
      <c r="D33" s="3"/>
      <c r="E33" s="4"/>
      <c r="F33" s="90"/>
      <c r="G33" s="417"/>
      <c r="H33" s="420"/>
      <c r="I33" s="420"/>
      <c r="J33" s="420"/>
      <c r="K33" s="420"/>
      <c r="L33" s="4"/>
      <c r="M33" s="105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90"/>
      <c r="G34" s="90"/>
      <c r="H34" s="90"/>
      <c r="I34" s="90"/>
      <c r="J34" s="90"/>
      <c r="K34" s="4"/>
      <c r="L34" s="4"/>
      <c r="M34" s="105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90"/>
      <c r="G35" s="90"/>
      <c r="H35" s="90"/>
      <c r="I35" s="90"/>
      <c r="J35" s="90"/>
      <c r="K35" s="4"/>
      <c r="L35" s="4"/>
      <c r="M35" s="105"/>
      <c r="O35">
        <v>35</v>
      </c>
      <c r="Q35">
        <v>35</v>
      </c>
    </row>
    <row r="36" spans="1:17">
      <c r="E36" s="106"/>
      <c r="F36" s="106"/>
      <c r="G36" s="99">
        <f>($H$8-0.5-$I$8*$C$22-$C$24)/$C$21</f>
        <v>69.756097560975618</v>
      </c>
      <c r="H36" s="99">
        <f>($H$8+0.499-$I$8*$C$22-$C$24)/$C$21</f>
        <v>70.974390243902434</v>
      </c>
      <c r="I36" s="100">
        <f>ROUNDUP(G36, 0)</f>
        <v>70</v>
      </c>
      <c r="J36" s="100">
        <f>ROUNDDOWN(H36, 0)</f>
        <v>70</v>
      </c>
      <c r="K36" s="99">
        <f>ROUNDUP(G36, 0)+$I$8</f>
        <v>92</v>
      </c>
      <c r="L36" s="99">
        <f>ROUNDDOWN(H36, 0)+$I$8</f>
        <v>92</v>
      </c>
      <c r="M36" s="99">
        <f>IF(OR($I36&gt;76, $J36&lt;0, AND($I36=75, $J36=75), AND($I36=1, $J36=1), $I36&gt;$J36, K36&gt;100, K36=99, K36=1, K36&lt;0, $I$8&gt;24, $I$8=23, $I$8=1, $I$8&lt;0), "불가능", K36)</f>
        <v>92</v>
      </c>
      <c r="N36" s="99">
        <f>IF(OR($I36&gt;76, $J36&lt;0, AND($I36=75, $J36=75), AND($I36=1, $J36=1), $I36&gt;$J36, L36&gt;100, L36=99, L36=1, L36&lt;0, $I$8&gt;24, $I$8=23, $I$8=1, $I$8&lt;0, H36&lt;0), "불가능", L36)</f>
        <v>92</v>
      </c>
      <c r="O36">
        <v>36</v>
      </c>
      <c r="Q36">
        <v>36</v>
      </c>
    </row>
    <row r="37" spans="1:17">
      <c r="E37" s="106"/>
      <c r="F37" s="106"/>
      <c r="G37" s="99">
        <f>($H$8-0.5-$I$8*$C$23-$C$25)/$C$21</f>
        <v>66.121951219512198</v>
      </c>
      <c r="H37" s="99">
        <f>($H$8+0.499-$I$8*$C$23-$C$25)/$C$21</f>
        <v>67.340243902439028</v>
      </c>
      <c r="I37" s="100">
        <f>ROUNDUP(G37, 0)</f>
        <v>67</v>
      </c>
      <c r="J37" s="100">
        <f>ROUNDDOWN(H37, 0)</f>
        <v>67</v>
      </c>
      <c r="K37" s="99">
        <f>ROUNDUP(G37, 0)+$I$8</f>
        <v>89</v>
      </c>
      <c r="L37" s="99">
        <f>ROUNDDOWN(H37, 0)+$I$8</f>
        <v>89</v>
      </c>
      <c r="M37" s="99">
        <f>IF(OR($I37&gt;76, $J37&lt;0, AND($I37=75, $J37=75), AND($I37=1, $J37=1), $I37&gt;$J37, K37&gt;100, K37=99, K37=1, K37&lt;0, $I$8&gt;24, $I$8=23, $I$8=1, $I$8&lt;0), "불가능", K37)</f>
        <v>89</v>
      </c>
      <c r="N37" s="99">
        <f>IF(OR($I37&gt;76, $J37&lt;0, AND($I37=75, $J37=75), AND($I37=1, $J37=1), $I37&gt;$J37, L37&gt;100, L37=99, L37=1, L37&lt;0, $I$8&gt;24, $I$8=23, $I$8=1, $I$8&lt;0, H37&lt;0), "불가능", L37)</f>
        <v>89</v>
      </c>
      <c r="O37">
        <v>37</v>
      </c>
      <c r="Q37">
        <v>37</v>
      </c>
    </row>
    <row r="38" spans="1:17">
      <c r="E38" s="106"/>
      <c r="F38" s="106"/>
      <c r="G38" s="99">
        <f>($H$9-0.5-$I$9*$C$28-$C$31)/$C$27</f>
        <v>55.853658536585364</v>
      </c>
      <c r="H38" s="99">
        <f>($H$9+0.499-$I$9*$C$28-$C$31)/$C$27</f>
        <v>57.071951219512187</v>
      </c>
      <c r="I38" s="100">
        <f>ROUNDUP(G38, 0)</f>
        <v>56</v>
      </c>
      <c r="J38" s="100">
        <f>ROUNDDOWN(H38, 0)</f>
        <v>57</v>
      </c>
      <c r="K38" s="99">
        <f>ROUNDUP(G38, 0)+$I$9</f>
        <v>71</v>
      </c>
      <c r="L38" s="99">
        <f>ROUNDDOWN(H38, 0)+$I$9</f>
        <v>72</v>
      </c>
      <c r="M38" s="99">
        <f t="shared" ref="M38:M40" si="0">IF(OR($I38&gt;74, $J38&lt;0, AND($I38=73, $J38=73), AND($I38=1, $J38=1), $I38&gt;$J38, K38&gt;100, K38=99, K38=1, K38&lt;0, $I$9&gt;26, $I$9=25, $I$9=1, $I$9&lt;0), "불가능", K38)</f>
        <v>71</v>
      </c>
      <c r="N38" s="99">
        <f>IF(OR($I38&gt;74, $J38&lt;0, AND($I38=73, $J38=73), AND($I38=1, $J38=1), $I38&gt;$J38, L38&gt;100, L38=99, L38=1, L38&lt;0, $I$9&gt;26, $I$9=25, $I$9=1, $I$9&lt;0, H38&lt;0), "불가능", L38)</f>
        <v>72</v>
      </c>
      <c r="O38">
        <v>38</v>
      </c>
      <c r="Q38">
        <v>38</v>
      </c>
    </row>
    <row r="39" spans="1:17">
      <c r="E39" s="106"/>
      <c r="F39" s="106"/>
      <c r="G39" s="99">
        <f>($H$9-0.5-$I$9*$C$29-$C$32)/$C$27</f>
        <v>53.414634146341463</v>
      </c>
      <c r="H39" s="99">
        <f>($H$9+0.499-$I$9*$C$29-$C$32)/$C$27</f>
        <v>54.632926829268285</v>
      </c>
      <c r="I39" s="100">
        <f>ROUNDUP(G39, 0)</f>
        <v>54</v>
      </c>
      <c r="J39" s="100">
        <f>ROUNDDOWN(H39, 0)</f>
        <v>54</v>
      </c>
      <c r="K39" s="99">
        <f>ROUNDUP(G39, 0)+$I$9</f>
        <v>69</v>
      </c>
      <c r="L39" s="99">
        <f>ROUNDDOWN(H39, 0)+$I$9</f>
        <v>69</v>
      </c>
      <c r="M39" s="99">
        <f t="shared" si="0"/>
        <v>69</v>
      </c>
      <c r="N39" s="99">
        <f>IF(OR($I39&gt;74, $J39&lt;0, AND($I39=73, $J39=73), AND($I39=1, $J39=1), $I39&gt;$J39, L39&gt;100, L39=99, L39=1, L39&lt;0, $I$9&gt;26, $I$9=25, $I$9=1, $I$9&lt;0, H39&lt;0), "불가능", L39)</f>
        <v>69</v>
      </c>
      <c r="O39">
        <v>39</v>
      </c>
      <c r="Q39">
        <v>39</v>
      </c>
    </row>
    <row r="40" spans="1:17">
      <c r="E40" s="106"/>
      <c r="F40" s="106"/>
      <c r="G40" s="99">
        <f>($H$9-0.5-$I$9*$C$30-$C$33)/$C$27</f>
        <v>52.804878048780488</v>
      </c>
      <c r="H40" s="99">
        <f>($H$9+0.499-$I$9*$C$30-$C$33)/$C$27</f>
        <v>54.02317073170731</v>
      </c>
      <c r="I40" s="100">
        <f>ROUNDUP(G40, 0)</f>
        <v>53</v>
      </c>
      <c r="J40" s="100">
        <f>ROUNDDOWN(H40, 0)</f>
        <v>54</v>
      </c>
      <c r="K40" s="99">
        <f>ROUNDUP(G40, 0)+$I$9</f>
        <v>68</v>
      </c>
      <c r="L40" s="99">
        <f>ROUNDDOWN(H40, 0)+$I$9</f>
        <v>69</v>
      </c>
      <c r="M40" s="99">
        <f t="shared" si="0"/>
        <v>68</v>
      </c>
      <c r="N40" s="99">
        <f>IF(OR($I40&gt;74, $J40&lt;0, AND($I40=73, $J40=73), AND($I40=1, $J40=1), $I40&gt;$J40, L40&gt;100, L40=99, L40=1, L40&lt;0, $I$9&gt;26, $I$9=25, $I$9=1, $I$9&lt;0, H40&lt;0), "불가능", L40)</f>
        <v>69</v>
      </c>
      <c r="O40">
        <v>40</v>
      </c>
      <c r="Q40">
        <v>40</v>
      </c>
    </row>
    <row r="41" spans="1:17">
      <c r="E41" s="106"/>
      <c r="F41" s="106"/>
      <c r="G41" s="106"/>
      <c r="H41" s="106"/>
      <c r="I41" s="106"/>
      <c r="J41" s="106"/>
      <c r="K41" s="106"/>
      <c r="L41" s="106"/>
      <c r="O41">
        <v>41</v>
      </c>
      <c r="Q41">
        <v>41</v>
      </c>
    </row>
    <row r="42" spans="1:17">
      <c r="E42" s="106"/>
      <c r="F42" s="106"/>
      <c r="G42" s="106"/>
      <c r="H42" s="106"/>
      <c r="I42" s="106"/>
      <c r="J42" s="106"/>
      <c r="K42" s="106"/>
      <c r="L42" s="106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23" t="s">
        <v>41</v>
      </c>
      <c r="P77" s="524"/>
      <c r="Q77" s="524"/>
      <c r="R77" s="525"/>
      <c r="S77" s="4"/>
    </row>
    <row r="78" spans="15:19">
      <c r="O78" s="80"/>
      <c r="P78" s="81" t="s">
        <v>42</v>
      </c>
      <c r="Q78" s="81" t="s">
        <v>43</v>
      </c>
      <c r="R78" s="82" t="s">
        <v>44</v>
      </c>
      <c r="S78" s="4"/>
    </row>
    <row r="79" spans="15:19">
      <c r="O79" s="83" t="s">
        <v>45</v>
      </c>
      <c r="P79" s="84">
        <v>189902</v>
      </c>
      <c r="Q79" s="84">
        <v>97048</v>
      </c>
      <c r="R79" s="85">
        <f>P79+Q79</f>
        <v>286950</v>
      </c>
      <c r="S79" s="86"/>
    </row>
    <row r="80" spans="15:19">
      <c r="O80" s="87" t="s">
        <v>46</v>
      </c>
      <c r="P80" s="88">
        <v>42.23</v>
      </c>
      <c r="Q80" s="88">
        <v>51.05</v>
      </c>
      <c r="R80" s="89">
        <f>(P80*$P$79+Q80*$Q$79)/$R$79</f>
        <v>45.212970412963926</v>
      </c>
      <c r="S80" s="86"/>
    </row>
    <row r="81" spans="15:19">
      <c r="O81" s="87" t="s">
        <v>47</v>
      </c>
      <c r="P81" s="88">
        <f>P82-P80</f>
        <v>15.800000000000004</v>
      </c>
      <c r="Q81" s="88">
        <f>Q82-Q80</f>
        <v>16.5</v>
      </c>
      <c r="R81" s="89">
        <f>(P81*$P$79+Q81*$Q$79)/$R$79</f>
        <v>16.03674368356857</v>
      </c>
      <c r="S81" s="86"/>
    </row>
    <row r="82" spans="15:19" ht="17.5" thickBot="1">
      <c r="O82" s="91" t="s">
        <v>48</v>
      </c>
      <c r="P82" s="92">
        <v>58.03</v>
      </c>
      <c r="Q82" s="92">
        <v>67.55</v>
      </c>
      <c r="R82" s="93">
        <f>(P82*$P$79+Q82*$Q$79)/$R$79</f>
        <v>61.2497140965325</v>
      </c>
      <c r="S82" s="90"/>
    </row>
    <row r="83" spans="15:19" ht="17.5" thickBot="1">
      <c r="O83" s="90"/>
      <c r="P83" s="90"/>
      <c r="Q83" s="90"/>
      <c r="R83" s="90"/>
      <c r="S83" s="90"/>
    </row>
    <row r="84" spans="15:19" ht="17.5" thickBot="1">
      <c r="O84" s="526" t="s">
        <v>49</v>
      </c>
      <c r="P84" s="527"/>
      <c r="Q84" s="527"/>
      <c r="R84" s="527"/>
      <c r="S84" s="528"/>
    </row>
    <row r="85" spans="15:19">
      <c r="O85" s="95"/>
      <c r="P85" s="96" t="s">
        <v>50</v>
      </c>
      <c r="Q85" s="96" t="s">
        <v>51</v>
      </c>
      <c r="R85" s="96" t="s">
        <v>52</v>
      </c>
      <c r="S85" s="97" t="s">
        <v>44</v>
      </c>
    </row>
    <row r="86" spans="15:19">
      <c r="O86" s="87" t="s">
        <v>45</v>
      </c>
      <c r="P86" s="84">
        <v>155934</v>
      </c>
      <c r="Q86" s="84">
        <v>117473</v>
      </c>
      <c r="R86" s="84">
        <v>12592</v>
      </c>
      <c r="S86" s="98">
        <f>P86+Q86+R86</f>
        <v>285999</v>
      </c>
    </row>
    <row r="87" spans="15:19">
      <c r="O87" s="87" t="s">
        <v>46</v>
      </c>
      <c r="P87" s="88">
        <v>19.68</v>
      </c>
      <c r="Q87" s="88">
        <v>36.46</v>
      </c>
      <c r="R87" s="88">
        <v>26.75</v>
      </c>
      <c r="S87" s="89">
        <f>(P87*$P$86+Q87*$Q$86+R87*$R$86)/$S$86</f>
        <v>26.883599942657142</v>
      </c>
    </row>
    <row r="88" spans="15:19">
      <c r="O88" s="87" t="s">
        <v>47</v>
      </c>
      <c r="P88" s="88">
        <f>P89-P87</f>
        <v>8.7600000000000016</v>
      </c>
      <c r="Q88" s="88">
        <f>Q89-Q87</f>
        <v>11.269999999999996</v>
      </c>
      <c r="R88" s="88">
        <f>R89-R87</f>
        <v>9.0600000000000023</v>
      </c>
      <c r="S88" s="89">
        <f>(P88*$P$86+Q88*$Q$86+R88*$R$86)/$S$86</f>
        <v>9.8041813782565672</v>
      </c>
    </row>
    <row r="89" spans="15:19" ht="17.5" thickBot="1">
      <c r="O89" s="91" t="s">
        <v>48</v>
      </c>
      <c r="P89" s="92">
        <v>28.44</v>
      </c>
      <c r="Q89" s="92">
        <v>47.73</v>
      </c>
      <c r="R89" s="92">
        <v>35.81</v>
      </c>
      <c r="S89" s="93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  <mergeCell ref="G21:J21"/>
    <mergeCell ref="G28:K28"/>
    <mergeCell ref="H11:I11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showRuler="0" zoomScale="70" zoomScaleNormal="70" zoomScalePageLayoutView="40" workbookViewId="0">
      <selection activeCell="N6" sqref="N6:N14"/>
    </sheetView>
  </sheetViews>
  <sheetFormatPr defaultRowHeight="17"/>
  <cols>
    <col min="1" max="1" width="11.08203125" customWidth="1"/>
    <col min="2" max="2" width="14.08203125" style="137" customWidth="1"/>
    <col min="3" max="4" width="21.25" style="137" customWidth="1"/>
    <col min="5" max="8" width="14.08203125" customWidth="1"/>
    <col min="9" max="9" width="17.08203125" style="5" customWidth="1"/>
    <col min="10" max="10" width="18.08203125" style="5" customWidth="1"/>
    <col min="11" max="11" width="12.08203125" customWidth="1"/>
    <col min="13" max="14" width="8.58203125" customWidth="1"/>
  </cols>
  <sheetData>
    <row r="1" spans="1:14" ht="17.5" customHeight="1" thickBot="1">
      <c r="A1" s="4"/>
      <c r="B1" s="129"/>
      <c r="C1" s="129"/>
      <c r="D1" s="129"/>
      <c r="E1" s="4"/>
      <c r="F1" s="4"/>
      <c r="G1" s="4"/>
      <c r="H1" s="4"/>
      <c r="I1" s="3"/>
      <c r="J1" s="3"/>
    </row>
    <row r="2" spans="1:14" ht="25" customHeight="1" thickBot="1">
      <c r="A2" s="4"/>
      <c r="B2" s="348" t="s">
        <v>53</v>
      </c>
      <c r="C2" s="564" t="s">
        <v>142</v>
      </c>
      <c r="D2" s="565"/>
      <c r="E2" s="349" t="s">
        <v>54</v>
      </c>
      <c r="F2" s="350" t="s">
        <v>55</v>
      </c>
      <c r="G2" s="351" t="s">
        <v>45</v>
      </c>
      <c r="H2" s="357">
        <f>MAX('인원 입력 기능'!F:F)</f>
        <v>251496</v>
      </c>
      <c r="I2" s="3"/>
      <c r="J2" s="3"/>
    </row>
    <row r="3" spans="1:14" ht="25" customHeight="1" thickBot="1">
      <c r="A3" s="4"/>
      <c r="B3" s="411" t="s">
        <v>8</v>
      </c>
      <c r="C3" s="566" t="s">
        <v>56</v>
      </c>
      <c r="D3" s="567"/>
      <c r="E3" s="353" t="s">
        <v>57</v>
      </c>
      <c r="F3" s="354" t="s">
        <v>55</v>
      </c>
      <c r="G3" s="355"/>
      <c r="H3" s="356"/>
      <c r="J3" s="3"/>
    </row>
    <row r="4" spans="1:14" ht="25" customHeight="1" thickBot="1">
      <c r="A4" s="4"/>
      <c r="B4" s="116"/>
      <c r="C4" s="116"/>
      <c r="D4" s="116"/>
      <c r="E4" s="570" t="s">
        <v>139</v>
      </c>
      <c r="F4" s="570"/>
      <c r="G4" s="570"/>
      <c r="H4" s="570"/>
      <c r="I4" s="3"/>
      <c r="J4" s="3"/>
    </row>
    <row r="5" spans="1:14" s="276" customFormat="1" ht="25" customHeight="1" thickBot="1">
      <c r="A5" s="266"/>
      <c r="B5" s="334" t="s">
        <v>58</v>
      </c>
      <c r="C5" s="335" t="s">
        <v>59</v>
      </c>
      <c r="D5" s="336" t="s">
        <v>60</v>
      </c>
      <c r="E5" s="337" t="s">
        <v>61</v>
      </c>
      <c r="F5" s="338" t="s">
        <v>62</v>
      </c>
      <c r="G5" s="338" t="s">
        <v>63</v>
      </c>
      <c r="H5" s="339" t="s">
        <v>64</v>
      </c>
      <c r="I5" s="568"/>
      <c r="J5" s="569"/>
      <c r="K5" s="340"/>
    </row>
    <row r="6" spans="1:14" s="276" customFormat="1" ht="25" customHeight="1">
      <c r="A6" s="266"/>
      <c r="B6" s="328">
        <f>'인원 입력 기능'!B5</f>
        <v>134</v>
      </c>
      <c r="C6" s="329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504">
        <f>100*(1-(0+G6)/2/$H$2)</f>
        <v>99.747709705124535</v>
      </c>
      <c r="E6" s="344">
        <f>'인원 입력 기능'!E5</f>
        <v>1269</v>
      </c>
      <c r="F6" s="345">
        <f>E6/$H$2</f>
        <v>5.0458058975093043E-3</v>
      </c>
      <c r="G6" s="346">
        <f>E6</f>
        <v>1269</v>
      </c>
      <c r="H6" s="347">
        <f>G6/$H$2</f>
        <v>5.0458058975093043E-3</v>
      </c>
      <c r="I6" s="271"/>
      <c r="J6" s="271"/>
      <c r="K6" s="341"/>
      <c r="M6" s="341">
        <v>1</v>
      </c>
      <c r="N6" s="673">
        <v>129</v>
      </c>
    </row>
    <row r="7" spans="1:14" s="276" customFormat="1" ht="25" customHeight="1">
      <c r="A7" s="266"/>
      <c r="B7" s="330">
        <f>'인원 입력 기능'!B6</f>
        <v>133</v>
      </c>
      <c r="C7" s="286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505">
        <f>100*(1-(G6+G7)/2/$H$2)</f>
        <v>99.344522378089522</v>
      </c>
      <c r="E7" s="332">
        <f>'인원 입력 기능'!E6</f>
        <v>759</v>
      </c>
      <c r="F7" s="342">
        <f t="shared" ref="F7:F70" si="2">E7/$H$2</f>
        <v>3.0179406431911442E-3</v>
      </c>
      <c r="G7" s="333">
        <f>SUM($E$6:E7)</f>
        <v>2028</v>
      </c>
      <c r="H7" s="343">
        <f t="shared" ref="H7:H70" si="3">G7/$H$2</f>
        <v>8.0637465407004481E-3</v>
      </c>
      <c r="I7" s="271"/>
      <c r="J7" s="271"/>
      <c r="K7" s="341"/>
      <c r="M7" s="341">
        <v>2</v>
      </c>
      <c r="N7" s="673">
        <v>124</v>
      </c>
    </row>
    <row r="8" spans="1:14" s="276" customFormat="1" ht="25" customHeight="1">
      <c r="A8" s="266"/>
      <c r="B8" s="330">
        <f>'인원 입력 기능'!B7</f>
        <v>132</v>
      </c>
      <c r="C8" s="286">
        <f t="shared" si="1"/>
        <v>1</v>
      </c>
      <c r="D8" s="505">
        <f t="shared" ref="D8:D71" si="4">100*(1-(G7+G8)/2/$H$2)</f>
        <v>98.819066704838249</v>
      </c>
      <c r="E8" s="332">
        <f>'인원 입력 기능'!E7</f>
        <v>1884</v>
      </c>
      <c r="F8" s="342">
        <f t="shared" si="2"/>
        <v>7.4911728218341441E-3</v>
      </c>
      <c r="G8" s="333">
        <f>SUM($E$6:E8)</f>
        <v>3912</v>
      </c>
      <c r="H8" s="343">
        <f t="shared" si="3"/>
        <v>1.5554919362534593E-2</v>
      </c>
      <c r="I8" s="271"/>
      <c r="J8" s="271"/>
      <c r="K8" s="341"/>
      <c r="M8" s="341">
        <v>3</v>
      </c>
      <c r="N8" s="673">
        <v>117</v>
      </c>
    </row>
    <row r="9" spans="1:14" s="276" customFormat="1" ht="25" customHeight="1">
      <c r="A9" s="266"/>
      <c r="B9" s="330">
        <f>'인원 입력 기능'!B8</f>
        <v>131</v>
      </c>
      <c r="C9" s="286">
        <f t="shared" si="1"/>
        <v>1</v>
      </c>
      <c r="D9" s="505">
        <f t="shared" si="4"/>
        <v>97.956627540795878</v>
      </c>
      <c r="E9" s="332">
        <f>'인원 입력 기능'!E8</f>
        <v>2454</v>
      </c>
      <c r="F9" s="342">
        <f t="shared" si="2"/>
        <v>9.7576104590132648E-3</v>
      </c>
      <c r="G9" s="333">
        <f>SUM($E$6:E9)</f>
        <v>6366</v>
      </c>
      <c r="H9" s="343">
        <f t="shared" si="3"/>
        <v>2.5312529821547858E-2</v>
      </c>
      <c r="I9" s="271"/>
      <c r="J9" s="271"/>
      <c r="K9" s="341"/>
      <c r="M9" s="341">
        <v>4</v>
      </c>
      <c r="N9" s="673">
        <v>109</v>
      </c>
    </row>
    <row r="10" spans="1:14" s="276" customFormat="1" ht="25" customHeight="1">
      <c r="A10" s="266"/>
      <c r="B10" s="330">
        <f>'인원 입력 기능'!B9</f>
        <v>130</v>
      </c>
      <c r="C10" s="286">
        <f t="shared" si="1"/>
        <v>1</v>
      </c>
      <c r="D10" s="505">
        <f t="shared" si="4"/>
        <v>97.161783885230776</v>
      </c>
      <c r="E10" s="332">
        <f>'인원 입력 기능'!E9</f>
        <v>1544</v>
      </c>
      <c r="F10" s="342">
        <f t="shared" si="2"/>
        <v>6.1392626522887043E-3</v>
      </c>
      <c r="G10" s="333">
        <f>SUM($E$6:E10)</f>
        <v>7910</v>
      </c>
      <c r="H10" s="343">
        <f t="shared" si="3"/>
        <v>3.145179247383656E-2</v>
      </c>
      <c r="I10" s="271"/>
      <c r="J10" s="271"/>
      <c r="K10" s="341"/>
      <c r="M10" s="341">
        <v>5</v>
      </c>
      <c r="N10" s="673">
        <v>97</v>
      </c>
    </row>
    <row r="11" spans="1:14" s="276" customFormat="1" ht="25" customHeight="1">
      <c r="A11" s="266"/>
      <c r="B11" s="330">
        <f>'인원 입력 기능'!B10</f>
        <v>129</v>
      </c>
      <c r="C11" s="286">
        <f t="shared" si="1"/>
        <v>1</v>
      </c>
      <c r="D11" s="505">
        <f t="shared" si="4"/>
        <v>96.056398511308331</v>
      </c>
      <c r="E11" s="332">
        <f>'인원 입력 기능'!E10</f>
        <v>4016</v>
      </c>
      <c r="F11" s="342">
        <f t="shared" si="2"/>
        <v>1.5968444826160257E-2</v>
      </c>
      <c r="G11" s="333">
        <f>SUM($E$6:E11)</f>
        <v>11926</v>
      </c>
      <c r="H11" s="343">
        <f t="shared" si="3"/>
        <v>4.7420237299996816E-2</v>
      </c>
      <c r="I11" s="271"/>
      <c r="J11" s="271"/>
      <c r="K11" s="341"/>
      <c r="M11" s="341">
        <v>6</v>
      </c>
      <c r="N11" s="673">
        <v>82</v>
      </c>
    </row>
    <row r="12" spans="1:14" s="276" customFormat="1" ht="25" customHeight="1">
      <c r="A12" s="266"/>
      <c r="B12" s="330">
        <f>'인원 입력 기능'!B11</f>
        <v>128</v>
      </c>
      <c r="C12" s="286">
        <f t="shared" si="1"/>
        <v>2</v>
      </c>
      <c r="D12" s="505">
        <f t="shared" si="4"/>
        <v>94.610451060851858</v>
      </c>
      <c r="E12" s="332">
        <f>'인원 입력 기능'!E11</f>
        <v>3257</v>
      </c>
      <c r="F12" s="342">
        <f t="shared" si="2"/>
        <v>1.2950504182969114E-2</v>
      </c>
      <c r="G12" s="333">
        <f>SUM($E$6:E12)</f>
        <v>15183</v>
      </c>
      <c r="H12" s="343">
        <f t="shared" si="3"/>
        <v>6.037074148296593E-2</v>
      </c>
      <c r="I12" s="271"/>
      <c r="J12" s="271"/>
      <c r="K12" s="341"/>
      <c r="M12" s="341">
        <v>7</v>
      </c>
      <c r="N12" s="673">
        <v>70</v>
      </c>
    </row>
    <row r="13" spans="1:14" s="276" customFormat="1" ht="25" customHeight="1">
      <c r="A13" s="266"/>
      <c r="B13" s="330">
        <f>'인원 입력 기능'!B12</f>
        <v>127</v>
      </c>
      <c r="C13" s="286">
        <f t="shared" si="1"/>
        <v>2</v>
      </c>
      <c r="D13" s="505">
        <f t="shared" si="4"/>
        <v>93.364904411998609</v>
      </c>
      <c r="E13" s="332">
        <f>'인원 입력 기능'!E12</f>
        <v>3008</v>
      </c>
      <c r="F13" s="342">
        <f t="shared" si="2"/>
        <v>1.196042879409613E-2</v>
      </c>
      <c r="G13" s="333">
        <f>SUM($E$6:E13)</f>
        <v>18191</v>
      </c>
      <c r="H13" s="343">
        <f t="shared" si="3"/>
        <v>7.2331170277062054E-2</v>
      </c>
      <c r="I13" s="271"/>
      <c r="J13" s="271"/>
      <c r="K13" s="341"/>
      <c r="M13" s="341">
        <v>8</v>
      </c>
      <c r="N13" s="673">
        <v>66</v>
      </c>
    </row>
    <row r="14" spans="1:14" s="276" customFormat="1" ht="25" customHeight="1">
      <c r="A14" s="266"/>
      <c r="B14" s="330">
        <f>'인원 입력 기능'!B13</f>
        <v>126</v>
      </c>
      <c r="C14" s="286">
        <f t="shared" si="1"/>
        <v>2</v>
      </c>
      <c r="D14" s="505">
        <f t="shared" si="4"/>
        <v>92.140630467283785</v>
      </c>
      <c r="E14" s="332">
        <f>'인원 입력 기능'!E13</f>
        <v>3150</v>
      </c>
      <c r="F14" s="342">
        <f t="shared" si="2"/>
        <v>1.2525050100200401E-2</v>
      </c>
      <c r="G14" s="333">
        <f>SUM($E$6:E14)</f>
        <v>21341</v>
      </c>
      <c r="H14" s="343">
        <f t="shared" si="3"/>
        <v>8.4856220377262467E-2</v>
      </c>
      <c r="I14" s="358"/>
      <c r="J14" s="271"/>
      <c r="K14" s="341"/>
      <c r="M14" s="341">
        <v>9</v>
      </c>
      <c r="N14" s="673">
        <v>53</v>
      </c>
    </row>
    <row r="15" spans="1:14" s="276" customFormat="1" ht="25" customHeight="1">
      <c r="A15" s="266"/>
      <c r="B15" s="330">
        <f>'인원 입력 기능'!B14</f>
        <v>125</v>
      </c>
      <c r="C15" s="286">
        <f t="shared" si="1"/>
        <v>2</v>
      </c>
      <c r="D15" s="505">
        <f t="shared" si="4"/>
        <v>90.609194579635471</v>
      </c>
      <c r="E15" s="332">
        <f>'인원 입력 기능'!E14</f>
        <v>4553</v>
      </c>
      <c r="F15" s="342">
        <f t="shared" si="2"/>
        <v>1.8103667652765849E-2</v>
      </c>
      <c r="G15" s="333">
        <f>SUM($E$6:E15)</f>
        <v>25894</v>
      </c>
      <c r="H15" s="343">
        <f t="shared" si="3"/>
        <v>0.10295988803002831</v>
      </c>
      <c r="I15" s="271"/>
      <c r="J15" s="271"/>
      <c r="K15" s="341"/>
    </row>
    <row r="16" spans="1:14" s="276" customFormat="1" ht="25" customHeight="1">
      <c r="A16" s="266"/>
      <c r="B16" s="330">
        <f>'인원 입력 기능'!B15</f>
        <v>124</v>
      </c>
      <c r="C16" s="286">
        <f t="shared" si="0"/>
        <v>2</v>
      </c>
      <c r="D16" s="505">
        <f t="shared" si="4"/>
        <v>88.760457422782068</v>
      </c>
      <c r="E16" s="332">
        <f>'인원 입력 기능'!E15</f>
        <v>4746</v>
      </c>
      <c r="F16" s="342">
        <f t="shared" si="2"/>
        <v>1.8871075484301936E-2</v>
      </c>
      <c r="G16" s="333">
        <f>SUM($E$6:E16)</f>
        <v>30640</v>
      </c>
      <c r="H16" s="343">
        <f t="shared" si="3"/>
        <v>0.12183096351433025</v>
      </c>
      <c r="I16" s="271"/>
      <c r="J16" s="271"/>
      <c r="K16" s="341"/>
    </row>
    <row r="17" spans="1:11" s="276" customFormat="1" ht="25" customHeight="1">
      <c r="A17" s="266"/>
      <c r="B17" s="330">
        <f>'인원 입력 기능'!B16</f>
        <v>123</v>
      </c>
      <c r="C17" s="286">
        <f t="shared" si="0"/>
        <v>3</v>
      </c>
      <c r="D17" s="505">
        <f t="shared" si="4"/>
        <v>87.12305563507968</v>
      </c>
      <c r="E17" s="332">
        <f>'인원 입력 기능'!E16</f>
        <v>3490</v>
      </c>
      <c r="F17" s="342">
        <f t="shared" si="2"/>
        <v>1.3876960269745841E-2</v>
      </c>
      <c r="G17" s="333">
        <f>SUM($E$6:E17)</f>
        <v>34130</v>
      </c>
      <c r="H17" s="343">
        <f t="shared" si="3"/>
        <v>0.13570792378407609</v>
      </c>
      <c r="I17" s="271"/>
      <c r="J17" s="271"/>
      <c r="K17" s="341"/>
    </row>
    <row r="18" spans="1:11" s="276" customFormat="1" ht="25" customHeight="1">
      <c r="A18" s="266"/>
      <c r="B18" s="330">
        <f>'인원 입력 기능'!B17</f>
        <v>122</v>
      </c>
      <c r="C18" s="286">
        <f t="shared" si="0"/>
        <v>3</v>
      </c>
      <c r="D18" s="505">
        <f t="shared" si="4"/>
        <v>85.635556827941599</v>
      </c>
      <c r="E18" s="332">
        <f>'인원 입력 기능'!E17</f>
        <v>3992</v>
      </c>
      <c r="F18" s="342">
        <f t="shared" si="2"/>
        <v>1.5873015873015872E-2</v>
      </c>
      <c r="G18" s="333">
        <f>SUM($E$6:E18)</f>
        <v>38122</v>
      </c>
      <c r="H18" s="343">
        <f t="shared" si="3"/>
        <v>0.15158093965709196</v>
      </c>
      <c r="I18" s="271"/>
      <c r="J18" s="271"/>
      <c r="K18" s="341"/>
    </row>
    <row r="19" spans="1:11" s="276" customFormat="1" ht="25" customHeight="1">
      <c r="A19" s="266"/>
      <c r="B19" s="330">
        <f>'인원 입력 기능'!B18</f>
        <v>121</v>
      </c>
      <c r="C19" s="286">
        <f t="shared" si="0"/>
        <v>3</v>
      </c>
      <c r="D19" s="505">
        <f t="shared" si="4"/>
        <v>83.921215446766553</v>
      </c>
      <c r="E19" s="332">
        <f>'인원 입력 기능'!E18</f>
        <v>4631</v>
      </c>
      <c r="F19" s="342">
        <f t="shared" si="2"/>
        <v>1.8413811750485096E-2</v>
      </c>
      <c r="G19" s="333">
        <f>SUM($E$6:E19)</f>
        <v>42753</v>
      </c>
      <c r="H19" s="343">
        <f t="shared" si="3"/>
        <v>0.16999475140757705</v>
      </c>
      <c r="I19" s="271"/>
      <c r="J19" s="271"/>
      <c r="K19" s="341"/>
    </row>
    <row r="20" spans="1:11" s="276" customFormat="1" ht="25" customHeight="1">
      <c r="A20" s="266"/>
      <c r="B20" s="330">
        <f>'인원 입력 기능'!B19</f>
        <v>120</v>
      </c>
      <c r="C20" s="286">
        <f t="shared" si="0"/>
        <v>3</v>
      </c>
      <c r="D20" s="505">
        <f t="shared" si="4"/>
        <v>81.89394662340554</v>
      </c>
      <c r="E20" s="332">
        <f>'인원 입력 기능'!E19</f>
        <v>5566</v>
      </c>
      <c r="F20" s="342">
        <f t="shared" si="2"/>
        <v>2.2131564716735056E-2</v>
      </c>
      <c r="G20" s="333">
        <f>SUM($E$6:E20)</f>
        <v>48319</v>
      </c>
      <c r="H20" s="343">
        <f t="shared" si="3"/>
        <v>0.19212631612431211</v>
      </c>
      <c r="I20" s="271"/>
      <c r="J20" s="271"/>
      <c r="K20" s="341"/>
    </row>
    <row r="21" spans="1:11" s="276" customFormat="1" ht="25" customHeight="1">
      <c r="A21" s="266"/>
      <c r="B21" s="330">
        <f>'인원 입력 기능'!B20</f>
        <v>119</v>
      </c>
      <c r="C21" s="286">
        <f t="shared" si="0"/>
        <v>3</v>
      </c>
      <c r="D21" s="505">
        <f t="shared" si="4"/>
        <v>79.930098291821736</v>
      </c>
      <c r="E21" s="332">
        <f>'인원 입력 기능'!E20</f>
        <v>4312</v>
      </c>
      <c r="F21" s="342">
        <f t="shared" si="2"/>
        <v>1.7145401914940992E-2</v>
      </c>
      <c r="G21" s="333">
        <f>SUM($E$6:E21)</f>
        <v>52631</v>
      </c>
      <c r="H21" s="343">
        <f t="shared" si="3"/>
        <v>0.2092717180392531</v>
      </c>
      <c r="I21" s="271"/>
      <c r="J21" s="271"/>
      <c r="K21" s="341"/>
    </row>
    <row r="22" spans="1:11" s="276" customFormat="1" ht="25" customHeight="1">
      <c r="A22" s="266"/>
      <c r="B22" s="330">
        <f>'인원 입력 기능'!B21</f>
        <v>118</v>
      </c>
      <c r="C22" s="286">
        <f t="shared" si="0"/>
        <v>3</v>
      </c>
      <c r="D22" s="505">
        <f t="shared" si="4"/>
        <v>78.16009002131247</v>
      </c>
      <c r="E22" s="332">
        <f>'인원 입력 기능'!E21</f>
        <v>4591</v>
      </c>
      <c r="F22" s="342">
        <f t="shared" si="2"/>
        <v>1.8254763495244457E-2</v>
      </c>
      <c r="G22" s="333">
        <f>SUM($E$6:E22)</f>
        <v>57222</v>
      </c>
      <c r="H22" s="343">
        <f t="shared" si="3"/>
        <v>0.22752648153449756</v>
      </c>
      <c r="I22" s="271"/>
      <c r="J22" s="271"/>
      <c r="K22" s="341"/>
    </row>
    <row r="23" spans="1:11" s="276" customFormat="1" ht="25" customHeight="1">
      <c r="A23" s="266"/>
      <c r="B23" s="330">
        <f>'인원 입력 기능'!B22</f>
        <v>117</v>
      </c>
      <c r="C23" s="286">
        <f t="shared" si="0"/>
        <v>3</v>
      </c>
      <c r="D23" s="505">
        <f t="shared" si="4"/>
        <v>76.259463371186825</v>
      </c>
      <c r="E23" s="332">
        <f>'인원 입력 기능'!E22</f>
        <v>4969</v>
      </c>
      <c r="F23" s="342">
        <f t="shared" si="2"/>
        <v>1.9757769507268506E-2</v>
      </c>
      <c r="G23" s="333">
        <f>SUM($E$6:E23)</f>
        <v>62191</v>
      </c>
      <c r="H23" s="343">
        <f t="shared" si="3"/>
        <v>0.24728425104176607</v>
      </c>
      <c r="I23" s="271"/>
      <c r="J23" s="271"/>
      <c r="K23" s="341"/>
    </row>
    <row r="24" spans="1:11" s="276" customFormat="1" ht="25" customHeight="1">
      <c r="A24" s="266"/>
      <c r="B24" s="330">
        <f>'인원 입력 기능'!B23</f>
        <v>116</v>
      </c>
      <c r="C24" s="286">
        <f t="shared" si="0"/>
        <v>4</v>
      </c>
      <c r="D24" s="505">
        <f t="shared" si="4"/>
        <v>74.117282183414446</v>
      </c>
      <c r="E24" s="332">
        <f>'인원 입력 기능'!E23</f>
        <v>5806</v>
      </c>
      <c r="F24" s="342">
        <f t="shared" si="2"/>
        <v>2.3085854248178897E-2</v>
      </c>
      <c r="G24" s="333">
        <f>SUM($E$6:E24)</f>
        <v>67997</v>
      </c>
      <c r="H24" s="343">
        <f t="shared" si="3"/>
        <v>0.27037010528994498</v>
      </c>
      <c r="I24" s="271"/>
      <c r="J24" s="271"/>
      <c r="K24" s="341"/>
    </row>
    <row r="25" spans="1:11" s="276" customFormat="1" ht="25" customHeight="1">
      <c r="A25" s="266"/>
      <c r="B25" s="330">
        <f>'인원 입력 기능'!B24</f>
        <v>115</v>
      </c>
      <c r="C25" s="286">
        <f t="shared" si="0"/>
        <v>4</v>
      </c>
      <c r="D25" s="505">
        <f t="shared" si="4"/>
        <v>72.077687120272287</v>
      </c>
      <c r="E25" s="332">
        <f>'인원 입력 기능'!E24</f>
        <v>4453</v>
      </c>
      <c r="F25" s="342">
        <f t="shared" si="2"/>
        <v>1.7706047014664248E-2</v>
      </c>
      <c r="G25" s="333">
        <f>SUM($E$6:E25)</f>
        <v>72450</v>
      </c>
      <c r="H25" s="343">
        <f t="shared" si="3"/>
        <v>0.2880761523046092</v>
      </c>
      <c r="I25" s="271"/>
      <c r="J25" s="271"/>
      <c r="K25" s="341"/>
    </row>
    <row r="26" spans="1:11" s="276" customFormat="1" ht="25" customHeight="1">
      <c r="A26" s="266"/>
      <c r="B26" s="330">
        <f>'인원 입력 기능'!B25</f>
        <v>114</v>
      </c>
      <c r="C26" s="286">
        <f t="shared" si="0"/>
        <v>4</v>
      </c>
      <c r="D26" s="505">
        <f t="shared" si="4"/>
        <v>70.348236154849374</v>
      </c>
      <c r="E26" s="332">
        <f>'인원 입력 기능'!E25</f>
        <v>4246</v>
      </c>
      <c r="F26" s="342">
        <f t="shared" si="2"/>
        <v>1.6882972293793937E-2</v>
      </c>
      <c r="G26" s="333">
        <f>SUM($E$6:E26)</f>
        <v>76696</v>
      </c>
      <c r="H26" s="343">
        <f t="shared" si="3"/>
        <v>0.30495912459840313</v>
      </c>
      <c r="I26" s="271"/>
      <c r="J26" s="271"/>
      <c r="K26" s="341"/>
    </row>
    <row r="27" spans="1:11" s="276" customFormat="1" ht="25" customHeight="1">
      <c r="A27" s="266"/>
      <c r="B27" s="330">
        <f>'인원 입력 기능'!B26</f>
        <v>113</v>
      </c>
      <c r="C27" s="286">
        <f t="shared" si="0"/>
        <v>4</v>
      </c>
      <c r="D27" s="505">
        <f t="shared" si="4"/>
        <v>68.401485510703949</v>
      </c>
      <c r="E27" s="332">
        <f>'인원 입력 기능'!E26</f>
        <v>5546</v>
      </c>
      <c r="F27" s="342">
        <f t="shared" si="2"/>
        <v>2.2052040589114738E-2</v>
      </c>
      <c r="G27" s="333">
        <f>SUM($E$6:E27)</f>
        <v>82242</v>
      </c>
      <c r="H27" s="343">
        <f t="shared" si="3"/>
        <v>0.32701116518751788</v>
      </c>
      <c r="I27" s="271"/>
      <c r="J27" s="271"/>
      <c r="K27" s="341"/>
    </row>
    <row r="28" spans="1:11" s="276" customFormat="1" ht="25" customHeight="1">
      <c r="A28" s="266"/>
      <c r="B28" s="330">
        <f>'인원 입력 기능'!B27</f>
        <v>112</v>
      </c>
      <c r="C28" s="286">
        <f t="shared" si="0"/>
        <v>4</v>
      </c>
      <c r="D28" s="505">
        <f t="shared" si="4"/>
        <v>66.244194738683717</v>
      </c>
      <c r="E28" s="332">
        <f>'인원 입력 기능'!E27</f>
        <v>5305</v>
      </c>
      <c r="F28" s="342">
        <f t="shared" si="2"/>
        <v>2.1093774851289882E-2</v>
      </c>
      <c r="G28" s="333">
        <f>SUM($E$6:E28)</f>
        <v>87547</v>
      </c>
      <c r="H28" s="343">
        <f t="shared" si="3"/>
        <v>0.34810494003880776</v>
      </c>
      <c r="I28" s="271"/>
      <c r="J28" s="271"/>
      <c r="K28" s="341"/>
    </row>
    <row r="29" spans="1:11" s="276" customFormat="1" ht="25" customHeight="1">
      <c r="A29" s="266"/>
      <c r="B29" s="330">
        <f>'인원 입력 기능'!B28</f>
        <v>111</v>
      </c>
      <c r="C29" s="286">
        <f t="shared" si="0"/>
        <v>4</v>
      </c>
      <c r="D29" s="505">
        <f t="shared" si="4"/>
        <v>64.293865508795363</v>
      </c>
      <c r="E29" s="332">
        <f>'인원 입력 기능'!E28</f>
        <v>4505</v>
      </c>
      <c r="F29" s="342">
        <f t="shared" si="2"/>
        <v>1.791280974647708E-2</v>
      </c>
      <c r="G29" s="333">
        <f>SUM($E$6:E29)</f>
        <v>92052</v>
      </c>
      <c r="H29" s="343">
        <f t="shared" si="3"/>
        <v>0.36601774978528484</v>
      </c>
      <c r="I29" s="271"/>
      <c r="J29" s="271"/>
      <c r="K29" s="341"/>
    </row>
    <row r="30" spans="1:11" s="276" customFormat="1" ht="25" customHeight="1">
      <c r="A30" s="266"/>
      <c r="B30" s="330">
        <f>'인원 입력 기능'!B29</f>
        <v>110</v>
      </c>
      <c r="C30" s="286">
        <f t="shared" si="0"/>
        <v>4</v>
      </c>
      <c r="D30" s="505">
        <f t="shared" si="4"/>
        <v>62.447315265451529</v>
      </c>
      <c r="E30" s="332">
        <f>'인원 입력 기능'!E29</f>
        <v>4783</v>
      </c>
      <c r="F30" s="342">
        <f t="shared" si="2"/>
        <v>1.9018195120399529E-2</v>
      </c>
      <c r="G30" s="333">
        <f>SUM($E$6:E30)</f>
        <v>96835</v>
      </c>
      <c r="H30" s="343">
        <f t="shared" si="3"/>
        <v>0.38503594490568438</v>
      </c>
      <c r="I30" s="271"/>
      <c r="J30" s="271"/>
      <c r="K30" s="341"/>
    </row>
    <row r="31" spans="1:11" s="276" customFormat="1" ht="25" customHeight="1">
      <c r="A31" s="266"/>
      <c r="B31" s="330">
        <f>'인원 입력 기능'!B30</f>
        <v>109</v>
      </c>
      <c r="C31" s="286">
        <f t="shared" si="0"/>
        <v>4</v>
      </c>
      <c r="D31" s="505">
        <f t="shared" si="4"/>
        <v>60.576112542545403</v>
      </c>
      <c r="E31" s="332">
        <f>'인원 입력 기능'!E30</f>
        <v>4629</v>
      </c>
      <c r="F31" s="342">
        <f t="shared" si="2"/>
        <v>1.8405859337723065E-2</v>
      </c>
      <c r="G31" s="333">
        <f>SUM($E$6:E31)</f>
        <v>101464</v>
      </c>
      <c r="H31" s="343">
        <f t="shared" si="3"/>
        <v>0.40344180424340748</v>
      </c>
      <c r="I31" s="271"/>
      <c r="J31" s="271"/>
      <c r="K31" s="341"/>
    </row>
    <row r="32" spans="1:11" s="276" customFormat="1" ht="25" customHeight="1">
      <c r="A32" s="266"/>
      <c r="B32" s="330">
        <f>'인원 입력 기능'!B31</f>
        <v>108</v>
      </c>
      <c r="C32" s="286">
        <f t="shared" si="0"/>
        <v>5</v>
      </c>
      <c r="D32" s="505">
        <f t="shared" si="4"/>
        <v>58.651231033495563</v>
      </c>
      <c r="E32" s="332">
        <f>'인원 입력 기능'!E31</f>
        <v>5053</v>
      </c>
      <c r="F32" s="342">
        <f t="shared" si="2"/>
        <v>2.0091770843273848E-2</v>
      </c>
      <c r="G32" s="333">
        <f>SUM($E$6:E32)</f>
        <v>106517</v>
      </c>
      <c r="H32" s="343">
        <f t="shared" si="3"/>
        <v>0.42353357508668132</v>
      </c>
      <c r="I32" s="271"/>
      <c r="J32" s="271"/>
      <c r="K32" s="341"/>
    </row>
    <row r="33" spans="1:11" s="276" customFormat="1" ht="25" customHeight="1">
      <c r="A33" s="266"/>
      <c r="B33" s="330">
        <f>'인원 입력 기능'!B32</f>
        <v>107</v>
      </c>
      <c r="C33" s="286">
        <f t="shared" si="0"/>
        <v>5</v>
      </c>
      <c r="D33" s="505">
        <f t="shared" si="4"/>
        <v>56.656169481820783</v>
      </c>
      <c r="E33" s="332">
        <f>'인원 입력 기능'!E32</f>
        <v>4982</v>
      </c>
      <c r="F33" s="342">
        <f t="shared" si="2"/>
        <v>1.9809460190221714E-2</v>
      </c>
      <c r="G33" s="333">
        <f>SUM($E$6:E33)</f>
        <v>111499</v>
      </c>
      <c r="H33" s="343">
        <f t="shared" si="3"/>
        <v>0.443343035276903</v>
      </c>
      <c r="I33" s="271"/>
      <c r="J33" s="271"/>
      <c r="K33" s="341"/>
    </row>
    <row r="34" spans="1:11" s="276" customFormat="1" ht="25" customHeight="1">
      <c r="A34" s="266"/>
      <c r="B34" s="330">
        <f>'인원 입력 기능'!B33</f>
        <v>106</v>
      </c>
      <c r="C34" s="286">
        <f t="shared" si="0"/>
        <v>5</v>
      </c>
      <c r="D34" s="505">
        <f t="shared" si="4"/>
        <v>54.804052549543528</v>
      </c>
      <c r="E34" s="332">
        <f>'인원 입력 기능'!E33</f>
        <v>4334</v>
      </c>
      <c r="F34" s="342">
        <f t="shared" si="2"/>
        <v>1.7232878455323345E-2</v>
      </c>
      <c r="G34" s="333">
        <f>SUM($E$6:E34)</f>
        <v>115833</v>
      </c>
      <c r="H34" s="343">
        <f t="shared" si="3"/>
        <v>0.46057591373222634</v>
      </c>
      <c r="I34" s="271"/>
      <c r="J34" s="271"/>
      <c r="K34" s="341"/>
    </row>
    <row r="35" spans="1:11" s="276" customFormat="1" ht="25" customHeight="1">
      <c r="A35" s="266"/>
      <c r="B35" s="330">
        <f>'인원 입력 기능'!B34</f>
        <v>105</v>
      </c>
      <c r="C35" s="286">
        <f t="shared" si="0"/>
        <v>5</v>
      </c>
      <c r="D35" s="505">
        <f t="shared" si="4"/>
        <v>53.057901517320346</v>
      </c>
      <c r="E35" s="332">
        <f>'인원 입력 기능'!E34</f>
        <v>4449</v>
      </c>
      <c r="F35" s="342">
        <f t="shared" si="2"/>
        <v>1.7690142189140185E-2</v>
      </c>
      <c r="G35" s="333">
        <f>SUM($E$6:E35)</f>
        <v>120282</v>
      </c>
      <c r="H35" s="343">
        <f t="shared" si="3"/>
        <v>0.47826605592136656</v>
      </c>
      <c r="I35" s="271"/>
      <c r="J35" s="271"/>
      <c r="K35" s="341"/>
    </row>
    <row r="36" spans="1:11" s="276" customFormat="1" ht="25" customHeight="1">
      <c r="A36" s="266"/>
      <c r="B36" s="330">
        <f>'인원 입력 기능'!B35</f>
        <v>104</v>
      </c>
      <c r="C36" s="286">
        <f t="shared" si="0"/>
        <v>5</v>
      </c>
      <c r="D36" s="505">
        <f t="shared" si="4"/>
        <v>51.258469319591569</v>
      </c>
      <c r="E36" s="332">
        <f>'인원 입력 기능'!E35</f>
        <v>4602</v>
      </c>
      <c r="F36" s="342">
        <f t="shared" si="2"/>
        <v>1.8298501765435633E-2</v>
      </c>
      <c r="G36" s="333">
        <f>SUM($E$6:E36)</f>
        <v>124884</v>
      </c>
      <c r="H36" s="343">
        <f t="shared" si="3"/>
        <v>0.49656455768680219</v>
      </c>
      <c r="I36" s="271"/>
      <c r="J36" s="271"/>
      <c r="K36" s="341"/>
    </row>
    <row r="37" spans="1:11" s="276" customFormat="1" ht="25" customHeight="1">
      <c r="A37" s="266"/>
      <c r="B37" s="330">
        <f>'인원 입력 기능'!B36</f>
        <v>103</v>
      </c>
      <c r="C37" s="286">
        <f t="shared" si="0"/>
        <v>5</v>
      </c>
      <c r="D37" s="505">
        <f t="shared" si="4"/>
        <v>49.459434742500875</v>
      </c>
      <c r="E37" s="332">
        <f>'인원 입력 기능'!E36</f>
        <v>4447</v>
      </c>
      <c r="F37" s="342">
        <f t="shared" si="2"/>
        <v>1.7682189776378154E-2</v>
      </c>
      <c r="G37" s="333">
        <f>SUM($E$6:E37)</f>
        <v>129331</v>
      </c>
      <c r="H37" s="343">
        <f t="shared" si="3"/>
        <v>0.51424674746318033</v>
      </c>
      <c r="I37" s="271"/>
      <c r="J37" s="271"/>
      <c r="K37" s="341"/>
    </row>
    <row r="38" spans="1:11" s="276" customFormat="1" ht="25" customHeight="1">
      <c r="A38" s="266"/>
      <c r="B38" s="330">
        <f>'인원 입력 기능'!B37</f>
        <v>102</v>
      </c>
      <c r="C38" s="286">
        <f t="shared" si="0"/>
        <v>5</v>
      </c>
      <c r="D38" s="505">
        <f t="shared" si="4"/>
        <v>47.746485033559182</v>
      </c>
      <c r="E38" s="332">
        <f>'인원 입력 기능'!E37</f>
        <v>4169</v>
      </c>
      <c r="F38" s="342">
        <f t="shared" si="2"/>
        <v>1.6576804402455705E-2</v>
      </c>
      <c r="G38" s="333">
        <f>SUM($E$6:E38)</f>
        <v>133500</v>
      </c>
      <c r="H38" s="343">
        <f t="shared" si="3"/>
        <v>0.53082355186563601</v>
      </c>
      <c r="I38" s="271"/>
      <c r="J38" s="271"/>
      <c r="K38" s="341"/>
    </row>
    <row r="39" spans="1:11" s="276" customFormat="1" ht="25" customHeight="1">
      <c r="A39" s="266"/>
      <c r="B39" s="330">
        <f>'인원 입력 기능'!B38</f>
        <v>101</v>
      </c>
      <c r="C39" s="286">
        <f t="shared" si="0"/>
        <v>5</v>
      </c>
      <c r="D39" s="505">
        <f t="shared" si="4"/>
        <v>46.156400101790886</v>
      </c>
      <c r="E39" s="332">
        <f>'인원 입력 기능'!E38</f>
        <v>3829</v>
      </c>
      <c r="F39" s="342">
        <f t="shared" si="2"/>
        <v>1.5224894232910265E-2</v>
      </c>
      <c r="G39" s="333">
        <f>SUM($E$6:E39)</f>
        <v>137329</v>
      </c>
      <c r="H39" s="343">
        <f t="shared" si="3"/>
        <v>0.5460484460985463</v>
      </c>
      <c r="I39" s="271"/>
      <c r="J39" s="271"/>
      <c r="K39" s="341"/>
    </row>
    <row r="40" spans="1:11" s="276" customFormat="1" ht="25" customHeight="1">
      <c r="A40" s="266"/>
      <c r="B40" s="330">
        <f>'인원 입력 기능'!B39</f>
        <v>100</v>
      </c>
      <c r="C40" s="286">
        <f t="shared" si="0"/>
        <v>5</v>
      </c>
      <c r="D40" s="505">
        <f t="shared" si="4"/>
        <v>44.52158284823615</v>
      </c>
      <c r="E40" s="332">
        <f>'인원 입력 기능'!E39</f>
        <v>4394</v>
      </c>
      <c r="F40" s="342">
        <f t="shared" si="2"/>
        <v>1.7471450838184306E-2</v>
      </c>
      <c r="G40" s="333">
        <f>SUM($E$6:E40)</f>
        <v>141723</v>
      </c>
      <c r="H40" s="343">
        <f t="shared" si="3"/>
        <v>0.56351989693673066</v>
      </c>
      <c r="I40" s="271"/>
      <c r="J40" s="271"/>
      <c r="K40" s="341"/>
    </row>
    <row r="41" spans="1:11" s="276" customFormat="1" ht="25" customHeight="1">
      <c r="A41" s="266"/>
      <c r="B41" s="330">
        <f>'인원 입력 기능'!B40</f>
        <v>99</v>
      </c>
      <c r="C41" s="286">
        <f t="shared" si="0"/>
        <v>5</v>
      </c>
      <c r="D41" s="505">
        <f t="shared" si="4"/>
        <v>42.862908356395337</v>
      </c>
      <c r="E41" s="332">
        <f>'인원 입력 기능'!E40</f>
        <v>3949</v>
      </c>
      <c r="F41" s="342">
        <f t="shared" si="2"/>
        <v>1.5702038998632185E-2</v>
      </c>
      <c r="G41" s="333">
        <f>SUM($E$6:E41)</f>
        <v>145672</v>
      </c>
      <c r="H41" s="343">
        <f t="shared" si="3"/>
        <v>0.57922193593536275</v>
      </c>
      <c r="I41" s="271"/>
      <c r="J41" s="271"/>
      <c r="K41" s="341"/>
    </row>
    <row r="42" spans="1:11" s="276" customFormat="1" ht="25" customHeight="1">
      <c r="A42" s="266"/>
      <c r="B42" s="330">
        <f>'인원 입력 기능'!B41</f>
        <v>98</v>
      </c>
      <c r="C42" s="286">
        <f t="shared" si="0"/>
        <v>5</v>
      </c>
      <c r="D42" s="505">
        <f t="shared" si="4"/>
        <v>41.404435855838663</v>
      </c>
      <c r="E42" s="332">
        <f>'인원 입력 기능'!E41</f>
        <v>3387</v>
      </c>
      <c r="F42" s="342">
        <f t="shared" si="2"/>
        <v>1.3467411012501193E-2</v>
      </c>
      <c r="G42" s="333">
        <f>SUM($E$6:E42)</f>
        <v>149059</v>
      </c>
      <c r="H42" s="343">
        <f t="shared" si="3"/>
        <v>0.59268934694786402</v>
      </c>
      <c r="I42" s="271"/>
      <c r="J42" s="271"/>
      <c r="K42" s="341"/>
    </row>
    <row r="43" spans="1:11" s="276" customFormat="1" ht="25" customHeight="1">
      <c r="A43" s="266"/>
      <c r="B43" s="330">
        <f>'인원 입력 기능'!B42</f>
        <v>97</v>
      </c>
      <c r="C43" s="286">
        <f t="shared" si="0"/>
        <v>5</v>
      </c>
      <c r="D43" s="505">
        <f t="shared" si="4"/>
        <v>39.945764544962948</v>
      </c>
      <c r="E43" s="332">
        <f>'인원 입력 기능'!E42</f>
        <v>3950</v>
      </c>
      <c r="F43" s="342">
        <f t="shared" si="2"/>
        <v>1.5706015205013201E-2</v>
      </c>
      <c r="G43" s="333">
        <f>SUM($E$6:E43)</f>
        <v>153009</v>
      </c>
      <c r="H43" s="343">
        <f t="shared" si="3"/>
        <v>0.60839536215287715</v>
      </c>
      <c r="I43" s="271"/>
      <c r="J43" s="271"/>
      <c r="K43" s="341"/>
    </row>
    <row r="44" spans="1:11" s="276" customFormat="1" ht="25" customHeight="1">
      <c r="A44" s="266"/>
      <c r="B44" s="330">
        <f>'인원 입력 기능'!B43</f>
        <v>96</v>
      </c>
      <c r="C44" s="286">
        <f t="shared" si="0"/>
        <v>6</v>
      </c>
      <c r="D44" s="505">
        <f t="shared" si="4"/>
        <v>38.450909756019982</v>
      </c>
      <c r="E44" s="332">
        <f>'인원 입력 기능'!E43</f>
        <v>3569</v>
      </c>
      <c r="F44" s="342">
        <f t="shared" si="2"/>
        <v>1.4191080573846104E-2</v>
      </c>
      <c r="G44" s="333">
        <f>SUM($E$6:E44)</f>
        <v>156578</v>
      </c>
      <c r="H44" s="343">
        <f t="shared" si="3"/>
        <v>0.62258644272672325</v>
      </c>
      <c r="I44" s="271"/>
      <c r="J44" s="271"/>
      <c r="K44" s="341"/>
    </row>
    <row r="45" spans="1:11" s="276" customFormat="1" ht="25" customHeight="1">
      <c r="A45" s="266"/>
      <c r="B45" s="330">
        <f>'인원 입력 기능'!B44</f>
        <v>95</v>
      </c>
      <c r="C45" s="286">
        <f t="shared" si="0"/>
        <v>6</v>
      </c>
      <c r="D45" s="505">
        <f t="shared" si="4"/>
        <v>37.083691191907619</v>
      </c>
      <c r="E45" s="332">
        <f>'인원 입력 기능'!E44</f>
        <v>3308</v>
      </c>
      <c r="F45" s="342">
        <f t="shared" si="2"/>
        <v>1.315329070840093E-2</v>
      </c>
      <c r="G45" s="333">
        <f>SUM($E$6:E45)</f>
        <v>159886</v>
      </c>
      <c r="H45" s="343">
        <f t="shared" si="3"/>
        <v>0.63573973343512424</v>
      </c>
      <c r="I45" s="271"/>
      <c r="J45" s="271"/>
      <c r="K45" s="341"/>
    </row>
    <row r="46" spans="1:11" s="276" customFormat="1" ht="25" customHeight="1">
      <c r="A46" s="266"/>
      <c r="B46" s="330">
        <f>'인원 입력 기능'!B45</f>
        <v>94</v>
      </c>
      <c r="C46" s="286">
        <f t="shared" si="0"/>
        <v>6</v>
      </c>
      <c r="D46" s="505">
        <f t="shared" si="4"/>
        <v>35.771543086172343</v>
      </c>
      <c r="E46" s="332">
        <f>'인원 입력 기능'!E45</f>
        <v>3292</v>
      </c>
      <c r="F46" s="342">
        <f t="shared" si="2"/>
        <v>1.3089671406304673E-2</v>
      </c>
      <c r="G46" s="333">
        <f>SUM($E$6:E46)</f>
        <v>163178</v>
      </c>
      <c r="H46" s="343">
        <f t="shared" si="3"/>
        <v>0.64882940484142893</v>
      </c>
      <c r="I46" s="271"/>
      <c r="J46" s="271"/>
      <c r="K46" s="341"/>
    </row>
    <row r="47" spans="1:11" s="276" customFormat="1" ht="25" customHeight="1">
      <c r="A47" s="266"/>
      <c r="B47" s="330">
        <f>'인원 입력 기능'!B46</f>
        <v>93</v>
      </c>
      <c r="C47" s="286">
        <f t="shared" si="0"/>
        <v>6</v>
      </c>
      <c r="D47" s="505">
        <f t="shared" si="4"/>
        <v>34.537726246143073</v>
      </c>
      <c r="E47" s="332">
        <f>'인원 입력 기능'!E46</f>
        <v>2914</v>
      </c>
      <c r="F47" s="342">
        <f t="shared" si="2"/>
        <v>1.1586665394280625E-2</v>
      </c>
      <c r="G47" s="333">
        <f>SUM($E$6:E47)</f>
        <v>166092</v>
      </c>
      <c r="H47" s="343">
        <f t="shared" si="3"/>
        <v>0.66041607023570947</v>
      </c>
      <c r="I47" s="271"/>
      <c r="J47" s="271"/>
      <c r="K47" s="341"/>
    </row>
    <row r="48" spans="1:11" s="276" customFormat="1" ht="25" customHeight="1">
      <c r="A48" s="266"/>
      <c r="B48" s="330">
        <f>'인원 입력 기능'!B47</f>
        <v>92</v>
      </c>
      <c r="C48" s="286">
        <f t="shared" si="0"/>
        <v>6</v>
      </c>
      <c r="D48" s="505">
        <f t="shared" si="4"/>
        <v>33.351623882686013</v>
      </c>
      <c r="E48" s="332">
        <f>'인원 입력 기능'!E47</f>
        <v>3052</v>
      </c>
      <c r="F48" s="342">
        <f t="shared" si="2"/>
        <v>1.2135381874860832E-2</v>
      </c>
      <c r="G48" s="333">
        <f>SUM($E$6:E48)</f>
        <v>169144</v>
      </c>
      <c r="H48" s="343">
        <f t="shared" si="3"/>
        <v>0.67255145211057032</v>
      </c>
      <c r="I48" s="271"/>
      <c r="J48" s="271"/>
      <c r="K48" s="341"/>
    </row>
    <row r="49" spans="1:11" s="276" customFormat="1" ht="25" customHeight="1">
      <c r="A49" s="266"/>
      <c r="B49" s="330">
        <f>'인원 입력 기능'!B48</f>
        <v>91</v>
      </c>
      <c r="C49" s="286">
        <f t="shared" si="0"/>
        <v>6</v>
      </c>
      <c r="D49" s="505">
        <f t="shared" si="4"/>
        <v>32.146038107961964</v>
      </c>
      <c r="E49" s="332">
        <f>'인원 입력 기능'!E48</f>
        <v>3012</v>
      </c>
      <c r="F49" s="342">
        <f t="shared" si="2"/>
        <v>1.1976333619620192E-2</v>
      </c>
      <c r="G49" s="333">
        <f>SUM($E$6:E49)</f>
        <v>172156</v>
      </c>
      <c r="H49" s="343">
        <f t="shared" si="3"/>
        <v>0.68452778573019057</v>
      </c>
      <c r="I49" s="271"/>
      <c r="J49" s="341"/>
      <c r="K49" s="341"/>
    </row>
    <row r="50" spans="1:11" s="276" customFormat="1" ht="25" customHeight="1">
      <c r="A50" s="266"/>
      <c r="B50" s="330">
        <f>'인원 입력 기능'!B49</f>
        <v>90</v>
      </c>
      <c r="C50" s="286">
        <f t="shared" si="0"/>
        <v>6</v>
      </c>
      <c r="D50" s="505">
        <f t="shared" si="4"/>
        <v>30.980214397048066</v>
      </c>
      <c r="E50" s="332">
        <f>'인원 입력 기능'!E49</f>
        <v>2852</v>
      </c>
      <c r="F50" s="342">
        <f t="shared" si="2"/>
        <v>1.1340140598657632E-2</v>
      </c>
      <c r="G50" s="333">
        <f>SUM($E$6:E50)</f>
        <v>175008</v>
      </c>
      <c r="H50" s="343">
        <f t="shared" si="3"/>
        <v>0.6958679263288482</v>
      </c>
      <c r="I50" s="271"/>
      <c r="J50" s="271"/>
      <c r="K50" s="341"/>
    </row>
    <row r="51" spans="1:11" s="276" customFormat="1" ht="25" customHeight="1">
      <c r="A51" s="266"/>
      <c r="B51" s="330">
        <f>'인원 입력 기능'!B50</f>
        <v>89</v>
      </c>
      <c r="C51" s="286">
        <f t="shared" si="0"/>
        <v>6</v>
      </c>
      <c r="D51" s="505">
        <f t="shared" si="4"/>
        <v>29.8837754874829</v>
      </c>
      <c r="E51" s="332">
        <f>'인원 입력 기능'!E50</f>
        <v>2663</v>
      </c>
      <c r="F51" s="342">
        <f t="shared" si="2"/>
        <v>1.0588637592645609E-2</v>
      </c>
      <c r="G51" s="333">
        <f>SUM($E$6:E51)</f>
        <v>177671</v>
      </c>
      <c r="H51" s="343">
        <f t="shared" si="3"/>
        <v>0.70645656392149381</v>
      </c>
      <c r="I51" s="271"/>
      <c r="J51" s="271"/>
      <c r="K51" s="341"/>
    </row>
    <row r="52" spans="1:11" s="276" customFormat="1" ht="25" customHeight="1">
      <c r="A52" s="266"/>
      <c r="B52" s="330">
        <f>'인원 입력 기능'!B51</f>
        <v>88</v>
      </c>
      <c r="C52" s="286">
        <f t="shared" si="0"/>
        <v>6</v>
      </c>
      <c r="D52" s="505">
        <f t="shared" si="4"/>
        <v>28.84837134586633</v>
      </c>
      <c r="E52" s="332">
        <f>'인원 입력 기능'!E51</f>
        <v>2545</v>
      </c>
      <c r="F52" s="342">
        <f t="shared" si="2"/>
        <v>1.011944523968572E-2</v>
      </c>
      <c r="G52" s="333">
        <f>SUM($E$6:E52)</f>
        <v>180216</v>
      </c>
      <c r="H52" s="343">
        <f t="shared" si="3"/>
        <v>0.71657600916117947</v>
      </c>
      <c r="I52" s="271"/>
      <c r="J52" s="271"/>
      <c r="K52" s="341"/>
    </row>
    <row r="53" spans="1:11" s="276" customFormat="1" ht="25" customHeight="1">
      <c r="A53" s="266"/>
      <c r="B53" s="330">
        <f>'인원 입력 기능'!B52</f>
        <v>87</v>
      </c>
      <c r="C53" s="286">
        <f t="shared" si="0"/>
        <v>6</v>
      </c>
      <c r="D53" s="505">
        <f t="shared" si="4"/>
        <v>27.825492254349971</v>
      </c>
      <c r="E53" s="332">
        <f>'인원 입력 기능'!E52</f>
        <v>2600</v>
      </c>
      <c r="F53" s="342">
        <f t="shared" si="2"/>
        <v>1.0338136590641601E-2</v>
      </c>
      <c r="G53" s="333">
        <f>SUM($E$6:E53)</f>
        <v>182816</v>
      </c>
      <c r="H53" s="343">
        <f t="shared" si="3"/>
        <v>0.72691414575182112</v>
      </c>
      <c r="I53" s="271"/>
      <c r="J53" s="271"/>
      <c r="K53" s="341"/>
    </row>
    <row r="54" spans="1:11" s="276" customFormat="1" ht="25" customHeight="1">
      <c r="A54" s="266"/>
      <c r="B54" s="330">
        <f>'인원 입력 기능'!B53</f>
        <v>86</v>
      </c>
      <c r="C54" s="286">
        <f t="shared" si="0"/>
        <v>6</v>
      </c>
      <c r="D54" s="505">
        <f t="shared" si="4"/>
        <v>26.853508604510612</v>
      </c>
      <c r="E54" s="332">
        <f>'인원 입력 기능'!E53</f>
        <v>2289</v>
      </c>
      <c r="F54" s="342">
        <f t="shared" si="2"/>
        <v>9.1015364061456244E-3</v>
      </c>
      <c r="G54" s="333">
        <f>SUM($E$6:E54)</f>
        <v>185105</v>
      </c>
      <c r="H54" s="343">
        <f t="shared" si="3"/>
        <v>0.73601568215796676</v>
      </c>
      <c r="I54" s="271"/>
      <c r="J54" s="271"/>
      <c r="K54" s="341"/>
    </row>
    <row r="55" spans="1:11" s="276" customFormat="1" ht="25" customHeight="1">
      <c r="A55" s="266"/>
      <c r="B55" s="330">
        <f>'인원 입력 기능'!B54</f>
        <v>85</v>
      </c>
      <c r="C55" s="286">
        <f t="shared" si="0"/>
        <v>6</v>
      </c>
      <c r="D55" s="505">
        <f t="shared" si="4"/>
        <v>25.979140821325185</v>
      </c>
      <c r="E55" s="332">
        <f>'인원 입력 기능'!E54</f>
        <v>2109</v>
      </c>
      <c r="F55" s="342">
        <f t="shared" si="2"/>
        <v>8.3858192575627447E-3</v>
      </c>
      <c r="G55" s="333">
        <f>SUM($E$6:E55)</f>
        <v>187214</v>
      </c>
      <c r="H55" s="343">
        <f t="shared" si="3"/>
        <v>0.74440150141552952</v>
      </c>
      <c r="I55" s="271"/>
      <c r="J55" s="271"/>
      <c r="K55" s="341"/>
    </row>
    <row r="56" spans="1:11" s="276" customFormat="1" ht="25" customHeight="1">
      <c r="A56" s="266"/>
      <c r="B56" s="330">
        <f>'인원 입력 기능'!B55</f>
        <v>84</v>
      </c>
      <c r="C56" s="286">
        <f t="shared" si="0"/>
        <v>6</v>
      </c>
      <c r="D56" s="505">
        <f t="shared" si="4"/>
        <v>25.097615866653943</v>
      </c>
      <c r="E56" s="332">
        <f>'인원 입력 기능'!E55</f>
        <v>2325</v>
      </c>
      <c r="F56" s="342">
        <f t="shared" si="2"/>
        <v>9.2446798358622011E-3</v>
      </c>
      <c r="G56" s="333">
        <f>SUM($E$6:E56)</f>
        <v>189539</v>
      </c>
      <c r="H56" s="343">
        <f t="shared" si="3"/>
        <v>0.75364618125139171</v>
      </c>
      <c r="I56" s="271"/>
      <c r="J56" s="271"/>
      <c r="K56" s="341"/>
    </row>
    <row r="57" spans="1:11" s="276" customFormat="1" ht="25" customHeight="1">
      <c r="A57" s="266"/>
      <c r="B57" s="330">
        <f>'인원 입력 기능'!B56</f>
        <v>83</v>
      </c>
      <c r="C57" s="286">
        <f t="shared" si="0"/>
        <v>6</v>
      </c>
      <c r="D57" s="505">
        <f t="shared" si="4"/>
        <v>24.236369564525873</v>
      </c>
      <c r="E57" s="332">
        <f>'인원 입력 기능'!E56</f>
        <v>2007</v>
      </c>
      <c r="F57" s="342">
        <f t="shared" si="2"/>
        <v>7.9802462066991126E-3</v>
      </c>
      <c r="G57" s="333">
        <f>SUM($E$6:E57)</f>
        <v>191546</v>
      </c>
      <c r="H57" s="343">
        <f t="shared" si="3"/>
        <v>0.76162642745809084</v>
      </c>
      <c r="I57" s="271"/>
      <c r="J57" s="271"/>
      <c r="K57" s="341"/>
    </row>
    <row r="58" spans="1:11" s="276" customFormat="1" ht="25" customHeight="1">
      <c r="A58" s="266"/>
      <c r="B58" s="330">
        <f>'인원 입력 기능'!B57</f>
        <v>82</v>
      </c>
      <c r="C58" s="286">
        <f t="shared" si="0"/>
        <v>6</v>
      </c>
      <c r="D58" s="505">
        <f t="shared" si="4"/>
        <v>23.410113878550753</v>
      </c>
      <c r="E58" s="332">
        <f>'인원 입력 기능'!E57</f>
        <v>2149</v>
      </c>
      <c r="F58" s="342">
        <f t="shared" si="2"/>
        <v>8.5448675128033842E-3</v>
      </c>
      <c r="G58" s="333">
        <f>SUM($E$6:E58)</f>
        <v>193695</v>
      </c>
      <c r="H58" s="343">
        <f t="shared" si="3"/>
        <v>0.7701712949708942</v>
      </c>
      <c r="I58" s="271"/>
      <c r="J58" s="271"/>
      <c r="K58" s="341"/>
    </row>
    <row r="59" spans="1:11" s="276" customFormat="1" ht="25" customHeight="1">
      <c r="A59" s="266"/>
      <c r="B59" s="330">
        <f>'인원 입력 기능'!B58</f>
        <v>81</v>
      </c>
      <c r="C59" s="286">
        <f t="shared" si="0"/>
        <v>7</v>
      </c>
      <c r="D59" s="505">
        <f t="shared" si="4"/>
        <v>22.563181919394349</v>
      </c>
      <c r="E59" s="332">
        <f>'인원 입력 기능'!E58</f>
        <v>2111</v>
      </c>
      <c r="F59" s="342">
        <f t="shared" si="2"/>
        <v>8.3937716703247761E-3</v>
      </c>
      <c r="G59" s="333">
        <f>SUM($E$6:E59)</f>
        <v>195806</v>
      </c>
      <c r="H59" s="343">
        <f t="shared" si="3"/>
        <v>0.77856506664121894</v>
      </c>
      <c r="I59" s="271"/>
      <c r="J59" s="271"/>
      <c r="K59" s="341"/>
    </row>
    <row r="60" spans="1:11" s="276" customFormat="1" ht="25" customHeight="1">
      <c r="A60" s="266"/>
      <c r="B60" s="330">
        <f>'인원 입력 기능'!B59</f>
        <v>80</v>
      </c>
      <c r="C60" s="286">
        <f t="shared" si="0"/>
        <v>7</v>
      </c>
      <c r="D60" s="505">
        <f t="shared" si="4"/>
        <v>21.710086840347365</v>
      </c>
      <c r="E60" s="332">
        <f>'인원 입력 기능'!E59</f>
        <v>2180</v>
      </c>
      <c r="F60" s="342">
        <f t="shared" si="2"/>
        <v>8.6681299106148805E-3</v>
      </c>
      <c r="G60" s="333">
        <f>SUM($E$6:E60)</f>
        <v>197986</v>
      </c>
      <c r="H60" s="343">
        <f t="shared" si="3"/>
        <v>0.78723319655183388</v>
      </c>
      <c r="I60" s="271"/>
      <c r="J60" s="271"/>
      <c r="K60" s="341"/>
    </row>
    <row r="61" spans="1:11" s="276" customFormat="1" ht="25" customHeight="1">
      <c r="A61" s="266"/>
      <c r="B61" s="330">
        <f>'인원 입력 기능'!B60</f>
        <v>79</v>
      </c>
      <c r="C61" s="286">
        <f t="shared" si="0"/>
        <v>7</v>
      </c>
      <c r="D61" s="505">
        <f t="shared" si="4"/>
        <v>20.843472659604924</v>
      </c>
      <c r="E61" s="332">
        <f>'인원 입력 기능'!E60</f>
        <v>2179</v>
      </c>
      <c r="F61" s="342">
        <f t="shared" si="2"/>
        <v>8.6641537042338648E-3</v>
      </c>
      <c r="G61" s="333">
        <f>SUM($E$6:E61)</f>
        <v>200165</v>
      </c>
      <c r="H61" s="343">
        <f t="shared" si="3"/>
        <v>0.79589735025606767</v>
      </c>
      <c r="I61" s="271"/>
      <c r="J61" s="271"/>
      <c r="K61" s="341"/>
    </row>
    <row r="62" spans="1:11" s="276" customFormat="1" ht="25" customHeight="1">
      <c r="A62" s="266"/>
      <c r="B62" s="330">
        <f>'인원 입력 기능'!B61</f>
        <v>78</v>
      </c>
      <c r="C62" s="286">
        <f t="shared" si="0"/>
        <v>7</v>
      </c>
      <c r="D62" s="505">
        <f t="shared" si="4"/>
        <v>19.995745459172309</v>
      </c>
      <c r="E62" s="332">
        <f>'인원 입력 기능'!E61</f>
        <v>2085</v>
      </c>
      <c r="F62" s="342">
        <f t="shared" si="2"/>
        <v>8.2903903044183602E-3</v>
      </c>
      <c r="G62" s="333">
        <f>SUM($E$6:E62)</f>
        <v>202250</v>
      </c>
      <c r="H62" s="343">
        <f t="shared" si="3"/>
        <v>0.80418774056048603</v>
      </c>
      <c r="I62" s="271"/>
      <c r="J62" s="271"/>
      <c r="K62" s="341"/>
    </row>
    <row r="63" spans="1:11" s="276" customFormat="1" ht="25" customHeight="1">
      <c r="A63" s="266"/>
      <c r="B63" s="330">
        <f>'인원 입력 기능'!B62</f>
        <v>77</v>
      </c>
      <c r="C63" s="286">
        <f t="shared" si="0"/>
        <v>7</v>
      </c>
      <c r="D63" s="505">
        <f t="shared" si="4"/>
        <v>19.137878932468112</v>
      </c>
      <c r="E63" s="332">
        <f>'인원 입력 기능'!E62</f>
        <v>2230</v>
      </c>
      <c r="F63" s="342">
        <f t="shared" si="2"/>
        <v>8.8669402296656808E-3</v>
      </c>
      <c r="G63" s="333">
        <f>SUM($E$6:E63)</f>
        <v>204480</v>
      </c>
      <c r="H63" s="343">
        <f t="shared" si="3"/>
        <v>0.81305468079015175</v>
      </c>
      <c r="I63" s="271"/>
      <c r="J63" s="271"/>
      <c r="K63" s="341"/>
    </row>
    <row r="64" spans="1:11" s="276" customFormat="1" ht="25" customHeight="1">
      <c r="A64" s="266"/>
      <c r="B64" s="330">
        <f>'인원 입력 기능'!B63</f>
        <v>76</v>
      </c>
      <c r="C64" s="286">
        <f t="shared" si="0"/>
        <v>7</v>
      </c>
      <c r="D64" s="505">
        <f t="shared" si="4"/>
        <v>18.233689601425073</v>
      </c>
      <c r="E64" s="332">
        <f>'인원 입력 기능'!E63</f>
        <v>2318</v>
      </c>
      <c r="F64" s="342">
        <f t="shared" si="2"/>
        <v>9.2168463911950892E-3</v>
      </c>
      <c r="G64" s="333">
        <f>SUM($E$6:E64)</f>
        <v>206798</v>
      </c>
      <c r="H64" s="343">
        <f t="shared" si="3"/>
        <v>0.82227152718134677</v>
      </c>
      <c r="I64" s="271"/>
      <c r="J64" s="271"/>
      <c r="K64" s="341"/>
    </row>
    <row r="65" spans="1:11" s="276" customFormat="1" ht="25" customHeight="1">
      <c r="A65" s="266"/>
      <c r="B65" s="330">
        <f>'인원 입력 기능'!B64</f>
        <v>75</v>
      </c>
      <c r="C65" s="286">
        <f t="shared" si="0"/>
        <v>7</v>
      </c>
      <c r="D65" s="505">
        <f t="shared" si="4"/>
        <v>17.303853739224483</v>
      </c>
      <c r="E65" s="332">
        <f>'인원 입력 기능'!E64</f>
        <v>2359</v>
      </c>
      <c r="F65" s="342">
        <f t="shared" si="2"/>
        <v>9.3798708528167445E-3</v>
      </c>
      <c r="G65" s="333">
        <f>SUM($E$6:E65)</f>
        <v>209157</v>
      </c>
      <c r="H65" s="343">
        <f t="shared" si="3"/>
        <v>0.83165139803416355</v>
      </c>
      <c r="I65" s="271"/>
      <c r="J65" s="271"/>
      <c r="K65" s="341"/>
    </row>
    <row r="66" spans="1:11" s="276" customFormat="1" ht="25" customHeight="1">
      <c r="A66" s="266"/>
      <c r="B66" s="330">
        <f>'인원 입력 기능'!B65</f>
        <v>74</v>
      </c>
      <c r="C66" s="286">
        <f t="shared" si="0"/>
        <v>7</v>
      </c>
      <c r="D66" s="505">
        <f t="shared" si="4"/>
        <v>16.318350987689666</v>
      </c>
      <c r="E66" s="332">
        <f>'인원 입력 기능'!E65</f>
        <v>2598</v>
      </c>
      <c r="F66" s="342">
        <f t="shared" si="2"/>
        <v>1.0330184177879568E-2</v>
      </c>
      <c r="G66" s="333">
        <f>SUM($E$6:E66)</f>
        <v>211755</v>
      </c>
      <c r="H66" s="343">
        <f t="shared" si="3"/>
        <v>0.84198158221204311</v>
      </c>
      <c r="I66" s="271"/>
      <c r="J66" s="271"/>
      <c r="K66" s="341"/>
    </row>
    <row r="67" spans="1:11" s="276" customFormat="1" ht="25" customHeight="1">
      <c r="A67" s="266"/>
      <c r="B67" s="330">
        <f>'인원 입력 기능'!B66</f>
        <v>73</v>
      </c>
      <c r="C67" s="286">
        <f t="shared" si="0"/>
        <v>7</v>
      </c>
      <c r="D67" s="505">
        <f t="shared" si="4"/>
        <v>15.293881413620891</v>
      </c>
      <c r="E67" s="332">
        <f>'인원 입력 기능'!E66</f>
        <v>2555</v>
      </c>
      <c r="F67" s="342">
        <f t="shared" si="2"/>
        <v>1.0159207303495881E-2</v>
      </c>
      <c r="G67" s="333">
        <f>SUM($E$6:E67)</f>
        <v>214310</v>
      </c>
      <c r="H67" s="343">
        <f t="shared" si="3"/>
        <v>0.85214078951553907</v>
      </c>
      <c r="I67" s="271"/>
      <c r="J67" s="271"/>
      <c r="K67" s="341"/>
    </row>
    <row r="68" spans="1:11" s="276" customFormat="1" ht="25" customHeight="1">
      <c r="A68" s="266"/>
      <c r="B68" s="330">
        <f>'인원 입력 기능'!B67</f>
        <v>72</v>
      </c>
      <c r="C68" s="286">
        <f t="shared" si="0"/>
        <v>7</v>
      </c>
      <c r="D68" s="505">
        <f t="shared" si="4"/>
        <v>14.211359226389286</v>
      </c>
      <c r="E68" s="332">
        <f>'인원 입력 기능'!E67</f>
        <v>2890</v>
      </c>
      <c r="F68" s="342">
        <f t="shared" si="2"/>
        <v>1.1491236441136241E-2</v>
      </c>
      <c r="G68" s="333">
        <f>SUM($E$6:E68)</f>
        <v>217200</v>
      </c>
      <c r="H68" s="343">
        <f t="shared" si="3"/>
        <v>0.86363202595667521</v>
      </c>
      <c r="I68" s="271"/>
      <c r="J68" s="271"/>
      <c r="K68" s="341"/>
    </row>
    <row r="69" spans="1:11" s="276" customFormat="1" ht="25" customHeight="1">
      <c r="A69" s="266"/>
      <c r="B69" s="330">
        <f>'인원 입력 기능'!B68</f>
        <v>71</v>
      </c>
      <c r="C69" s="286">
        <f t="shared" si="0"/>
        <v>7</v>
      </c>
      <c r="D69" s="505">
        <f t="shared" si="4"/>
        <v>13.010147278684347</v>
      </c>
      <c r="E69" s="332">
        <f>'인원 입력 기능'!E68</f>
        <v>3152</v>
      </c>
      <c r="F69" s="342">
        <f t="shared" si="2"/>
        <v>1.2533002512962433E-2</v>
      </c>
      <c r="G69" s="333">
        <f>SUM($E$6:E69)</f>
        <v>220352</v>
      </c>
      <c r="H69" s="343">
        <f t="shared" si="3"/>
        <v>0.87616502846963773</v>
      </c>
      <c r="I69" s="271"/>
      <c r="J69" s="271"/>
      <c r="K69" s="341"/>
    </row>
    <row r="70" spans="1:11" s="276" customFormat="1" ht="25" customHeight="1">
      <c r="A70" s="266"/>
      <c r="B70" s="330">
        <f>'인원 입력 기능'!B69</f>
        <v>70</v>
      </c>
      <c r="C70" s="286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7</v>
      </c>
      <c r="D70" s="505">
        <f t="shared" si="4"/>
        <v>10.918662722269934</v>
      </c>
      <c r="E70" s="332">
        <f>'인원 입력 기능'!E69</f>
        <v>7368</v>
      </c>
      <c r="F70" s="342">
        <f t="shared" si="2"/>
        <v>2.9296688615325889E-2</v>
      </c>
      <c r="G70" s="333">
        <f>SUM($E$6:E70)</f>
        <v>227720</v>
      </c>
      <c r="H70" s="343">
        <f t="shared" si="3"/>
        <v>0.90546171708496359</v>
      </c>
      <c r="I70" s="271"/>
      <c r="J70" s="271"/>
      <c r="K70" s="341"/>
    </row>
    <row r="71" spans="1:11" s="276" customFormat="1" ht="25" customHeight="1">
      <c r="A71" s="266"/>
      <c r="B71" s="330">
        <f>'인원 입력 기능'!B70</f>
        <v>69</v>
      </c>
      <c r="C71" s="286">
        <f t="shared" si="5"/>
        <v>8</v>
      </c>
      <c r="D71" s="505">
        <f t="shared" si="4"/>
        <v>8.7066991125107407</v>
      </c>
      <c r="E71" s="332">
        <f>'인원 입력 기능'!E70</f>
        <v>3758</v>
      </c>
      <c r="F71" s="342">
        <f t="shared" ref="F71:F95" si="6">E71/$H$2</f>
        <v>1.4942583579858129E-2</v>
      </c>
      <c r="G71" s="333">
        <f>SUM($E$6:E71)</f>
        <v>231478</v>
      </c>
      <c r="H71" s="343">
        <f t="shared" ref="H71:H95" si="7">G71/$H$2</f>
        <v>0.92040430066482171</v>
      </c>
      <c r="I71" s="271"/>
      <c r="J71" s="271"/>
      <c r="K71" s="341"/>
    </row>
    <row r="72" spans="1:11" s="276" customFormat="1" ht="25" customHeight="1">
      <c r="A72" s="266"/>
      <c r="B72" s="330">
        <f>'인원 입력 기능'!B71</f>
        <v>68</v>
      </c>
      <c r="C72" s="286">
        <f t="shared" si="5"/>
        <v>8</v>
      </c>
      <c r="D72" s="505">
        <f t="shared" ref="D72:D135" si="8">100*(1-(G71+G72)/2/$H$2)</f>
        <v>7.4961430798104134</v>
      </c>
      <c r="E72" s="332">
        <f>'인원 입력 기능'!E71</f>
        <v>2331</v>
      </c>
      <c r="F72" s="342">
        <f t="shared" si="6"/>
        <v>9.2685370741482972E-3</v>
      </c>
      <c r="G72" s="333">
        <f>SUM($E$6:E72)</f>
        <v>233809</v>
      </c>
      <c r="H72" s="343">
        <f t="shared" si="7"/>
        <v>0.92967283773897003</v>
      </c>
      <c r="I72" s="271"/>
      <c r="J72" s="271"/>
      <c r="K72" s="341"/>
    </row>
    <row r="73" spans="1:11" s="276" customFormat="1" ht="25" customHeight="1">
      <c r="A73" s="266"/>
      <c r="B73" s="330">
        <f>'인원 입력 기능'!B72</f>
        <v>67</v>
      </c>
      <c r="C73" s="286">
        <f t="shared" si="5"/>
        <v>8</v>
      </c>
      <c r="D73" s="505">
        <f t="shared" si="8"/>
        <v>6.4001017908833502</v>
      </c>
      <c r="E73" s="332">
        <f>'인원 입력 기능'!E72</f>
        <v>3182</v>
      </c>
      <c r="F73" s="342">
        <f t="shared" si="6"/>
        <v>1.2652288704392913E-2</v>
      </c>
      <c r="G73" s="333">
        <f>SUM($E$6:E73)</f>
        <v>236991</v>
      </c>
      <c r="H73" s="343">
        <f t="shared" si="7"/>
        <v>0.94232512644336297</v>
      </c>
      <c r="I73" s="271"/>
      <c r="J73" s="271"/>
      <c r="K73" s="341"/>
    </row>
    <row r="74" spans="1:11" s="276" customFormat="1" ht="25" customHeight="1">
      <c r="A74" s="266"/>
      <c r="B74" s="330">
        <f>'인원 입력 기능'!B73</f>
        <v>66</v>
      </c>
      <c r="C74" s="286">
        <f t="shared" si="5"/>
        <v>8</v>
      </c>
      <c r="D74" s="505">
        <f t="shared" si="8"/>
        <v>4.3461923847695427</v>
      </c>
      <c r="E74" s="332">
        <f>'인원 입력 기능'!E73</f>
        <v>7149</v>
      </c>
      <c r="F74" s="342">
        <f t="shared" si="6"/>
        <v>2.8425899417883385E-2</v>
      </c>
      <c r="G74" s="333">
        <f>SUM($E$6:E74)</f>
        <v>244140</v>
      </c>
      <c r="H74" s="343">
        <f t="shared" si="7"/>
        <v>0.97075102586124629</v>
      </c>
      <c r="I74" s="271"/>
      <c r="J74" s="271"/>
      <c r="K74" s="341"/>
    </row>
    <row r="75" spans="1:11" s="276" customFormat="1" ht="25" customHeight="1">
      <c r="A75" s="266"/>
      <c r="B75" s="330">
        <f>'인원 입력 기능'!B74</f>
        <v>65</v>
      </c>
      <c r="C75" s="286">
        <f t="shared" si="5"/>
        <v>9</v>
      </c>
      <c r="D75" s="505">
        <f t="shared" si="8"/>
        <v>2.6246938321086599</v>
      </c>
      <c r="E75" s="332">
        <f>'인원 입력 기능'!E74</f>
        <v>1510</v>
      </c>
      <c r="F75" s="342">
        <f t="shared" si="6"/>
        <v>6.00407163533416E-3</v>
      </c>
      <c r="G75" s="333">
        <f>SUM($E$6:E75)</f>
        <v>245650</v>
      </c>
      <c r="H75" s="343">
        <f t="shared" si="7"/>
        <v>0.97675509749658052</v>
      </c>
      <c r="I75" s="271"/>
      <c r="J75" s="271"/>
      <c r="K75" s="341"/>
    </row>
    <row r="76" spans="1:11" s="276" customFormat="1" ht="25" customHeight="1">
      <c r="A76" s="266"/>
      <c r="B76" s="330">
        <f>'인원 입력 기능'!B75</f>
        <v>64</v>
      </c>
      <c r="C76" s="286">
        <f t="shared" si="5"/>
        <v>9</v>
      </c>
      <c r="D76" s="505">
        <f t="shared" si="8"/>
        <v>2.0455593727136789</v>
      </c>
      <c r="E76" s="332">
        <f>'인원 입력 기능'!E75</f>
        <v>1403</v>
      </c>
      <c r="F76" s="342">
        <f t="shared" si="6"/>
        <v>5.5786175525654484E-3</v>
      </c>
      <c r="G76" s="333">
        <f>SUM($E$6:E76)</f>
        <v>247053</v>
      </c>
      <c r="H76" s="343">
        <f t="shared" si="7"/>
        <v>0.98233371504914591</v>
      </c>
      <c r="I76" s="271"/>
      <c r="J76" s="271"/>
      <c r="K76" s="341"/>
    </row>
    <row r="77" spans="1:11" s="276" customFormat="1" ht="25" customHeight="1">
      <c r="A77" s="266"/>
      <c r="B77" s="330">
        <f>'인원 입력 기능'!B76</f>
        <v>63</v>
      </c>
      <c r="C77" s="286">
        <f t="shared" si="5"/>
        <v>9</v>
      </c>
      <c r="D77" s="505">
        <f t="shared" si="8"/>
        <v>1.5763670197537882</v>
      </c>
      <c r="E77" s="332">
        <f>'인원 입력 기능'!E76</f>
        <v>957</v>
      </c>
      <c r="F77" s="342">
        <f t="shared" si="6"/>
        <v>3.8052295066323123E-3</v>
      </c>
      <c r="G77" s="333">
        <f>SUM($E$6:E77)</f>
        <v>248010</v>
      </c>
      <c r="H77" s="343">
        <f t="shared" si="7"/>
        <v>0.98613894455577822</v>
      </c>
      <c r="I77" s="271"/>
      <c r="J77" s="271"/>
      <c r="K77" s="341"/>
    </row>
    <row r="78" spans="1:11" s="276" customFormat="1" ht="25" customHeight="1">
      <c r="A78" s="266"/>
      <c r="B78" s="330">
        <f>'인원 입력 기능'!B77</f>
        <v>62</v>
      </c>
      <c r="C78" s="286">
        <f t="shared" si="5"/>
        <v>9</v>
      </c>
      <c r="D78" s="505">
        <f t="shared" si="8"/>
        <v>1.2479323726818703</v>
      </c>
      <c r="E78" s="332">
        <f>'인원 입력 기능'!E77</f>
        <v>695</v>
      </c>
      <c r="F78" s="342">
        <f t="shared" si="6"/>
        <v>2.7634634348061202E-3</v>
      </c>
      <c r="G78" s="333">
        <f>SUM($E$6:E78)</f>
        <v>248705</v>
      </c>
      <c r="H78" s="343">
        <f t="shared" si="7"/>
        <v>0.98890240799058438</v>
      </c>
      <c r="I78" s="271"/>
      <c r="J78" s="271"/>
      <c r="K78" s="341"/>
    </row>
    <row r="79" spans="1:11" s="276" customFormat="1" ht="25" customHeight="1">
      <c r="A79" s="266"/>
      <c r="B79" s="330">
        <f>'인원 입력 기능'!B78</f>
        <v>61</v>
      </c>
      <c r="C79" s="286">
        <f t="shared" si="5"/>
        <v>9</v>
      </c>
      <c r="D79" s="505">
        <f t="shared" si="8"/>
        <v>1.021686229602059</v>
      </c>
      <c r="E79" s="332">
        <f>'인원 입력 기능'!E78</f>
        <v>443</v>
      </c>
      <c r="F79" s="342">
        <f t="shared" si="6"/>
        <v>1.761459426790088E-3</v>
      </c>
      <c r="G79" s="333">
        <f>SUM($E$6:E79)</f>
        <v>249148</v>
      </c>
      <c r="H79" s="343">
        <f t="shared" si="7"/>
        <v>0.99066386741737444</v>
      </c>
      <c r="I79" s="271"/>
      <c r="J79" s="271"/>
      <c r="K79" s="341"/>
    </row>
    <row r="80" spans="1:11" s="276" customFormat="1" ht="25" customHeight="1">
      <c r="A80" s="266"/>
      <c r="B80" s="330">
        <f>'인원 입력 기능'!B79</f>
        <v>60</v>
      </c>
      <c r="C80" s="286">
        <f t="shared" si="5"/>
        <v>9</v>
      </c>
      <c r="D80" s="505">
        <f t="shared" si="8"/>
        <v>0.86303559499952831</v>
      </c>
      <c r="E80" s="332">
        <f>'인원 입력 기능'!E79</f>
        <v>355</v>
      </c>
      <c r="F80" s="342">
        <f t="shared" si="6"/>
        <v>1.41155326526068E-3</v>
      </c>
      <c r="G80" s="333">
        <f>SUM($E$6:E80)</f>
        <v>249503</v>
      </c>
      <c r="H80" s="343">
        <f t="shared" si="7"/>
        <v>0.9920754206826351</v>
      </c>
      <c r="I80" s="271"/>
      <c r="J80" s="271"/>
      <c r="K80" s="341"/>
    </row>
    <row r="81" spans="1:11" s="276" customFormat="1" ht="25" customHeight="1">
      <c r="A81" s="266"/>
      <c r="B81" s="330">
        <f>'인원 입력 기능'!B80</f>
        <v>59</v>
      </c>
      <c r="C81" s="286">
        <f t="shared" si="5"/>
        <v>9</v>
      </c>
      <c r="D81" s="505">
        <f t="shared" si="8"/>
        <v>0.75528040207398783</v>
      </c>
      <c r="E81" s="332">
        <f>'인원 입력 기능'!E80</f>
        <v>187</v>
      </c>
      <c r="F81" s="342">
        <f t="shared" si="6"/>
        <v>7.4355059324999204E-4</v>
      </c>
      <c r="G81" s="333">
        <f>SUM($E$6:E81)</f>
        <v>249690</v>
      </c>
      <c r="H81" s="343">
        <f t="shared" si="7"/>
        <v>0.99281897127588514</v>
      </c>
      <c r="I81" s="271"/>
      <c r="J81" s="271"/>
      <c r="K81" s="341"/>
    </row>
    <row r="82" spans="1:11" s="276" customFormat="1" ht="25" customHeight="1">
      <c r="A82" s="266"/>
      <c r="B82" s="330">
        <f>'인원 입력 기능'!B81</f>
        <v>58</v>
      </c>
      <c r="C82" s="286">
        <f t="shared" si="5"/>
        <v>9</v>
      </c>
      <c r="D82" s="505">
        <f t="shared" si="8"/>
        <v>0.69762540954925178</v>
      </c>
      <c r="E82" s="332">
        <f>'인원 입력 기능'!E81</f>
        <v>103</v>
      </c>
      <c r="F82" s="342">
        <f t="shared" si="6"/>
        <v>4.0954925724464805E-4</v>
      </c>
      <c r="G82" s="333">
        <f>SUM($E$6:E82)</f>
        <v>249793</v>
      </c>
      <c r="H82" s="343">
        <f t="shared" si="7"/>
        <v>0.99322852053312971</v>
      </c>
      <c r="I82" s="271"/>
      <c r="J82" s="271"/>
      <c r="K82" s="341"/>
    </row>
    <row r="83" spans="1:11" s="276" customFormat="1" ht="25" customHeight="1">
      <c r="A83" s="266"/>
      <c r="B83" s="330">
        <f>'인원 입력 기능'!B82</f>
        <v>57</v>
      </c>
      <c r="C83" s="286">
        <f t="shared" si="5"/>
        <v>9</v>
      </c>
      <c r="D83" s="505">
        <f t="shared" si="8"/>
        <v>0.65309189808188117</v>
      </c>
      <c r="E83" s="332">
        <f>'인원 입력 기능'!E82</f>
        <v>121</v>
      </c>
      <c r="F83" s="342">
        <f t="shared" si="6"/>
        <v>4.8112097210293605E-4</v>
      </c>
      <c r="G83" s="333">
        <f>SUM($E$6:E83)</f>
        <v>249914</v>
      </c>
      <c r="H83" s="343">
        <f t="shared" si="7"/>
        <v>0.99370964150523267</v>
      </c>
      <c r="I83" s="271"/>
      <c r="J83" s="271"/>
      <c r="K83" s="341"/>
    </row>
    <row r="84" spans="1:11" s="276" customFormat="1" ht="25" customHeight="1">
      <c r="A84" s="266"/>
      <c r="B84" s="330">
        <f>'인원 입력 기능'!B83</f>
        <v>56</v>
      </c>
      <c r="C84" s="286">
        <f t="shared" si="5"/>
        <v>9</v>
      </c>
      <c r="D84" s="505">
        <f t="shared" si="8"/>
        <v>0.61571555810032708</v>
      </c>
      <c r="E84" s="332">
        <f>'인원 입력 기능'!E83</f>
        <v>67</v>
      </c>
      <c r="F84" s="342">
        <f t="shared" si="6"/>
        <v>2.6640582752807199E-4</v>
      </c>
      <c r="G84" s="333">
        <f>SUM($E$6:E84)</f>
        <v>249981</v>
      </c>
      <c r="H84" s="343">
        <f t="shared" si="7"/>
        <v>0.99397604733276079</v>
      </c>
      <c r="I84" s="271"/>
      <c r="J84" s="271"/>
      <c r="K84" s="341"/>
    </row>
    <row r="85" spans="1:11" s="276" customFormat="1" ht="25" customHeight="1">
      <c r="A85" s="266"/>
      <c r="B85" s="330">
        <f>'인원 입력 기능'!B84</f>
        <v>55</v>
      </c>
      <c r="C85" s="286">
        <f t="shared" si="5"/>
        <v>9</v>
      </c>
      <c r="D85" s="505">
        <f t="shared" si="8"/>
        <v>0.59563571587619712</v>
      </c>
      <c r="E85" s="332">
        <f>'인원 입력 기능'!E84</f>
        <v>34</v>
      </c>
      <c r="F85" s="342">
        <f t="shared" si="6"/>
        <v>1.35191016954544E-4</v>
      </c>
      <c r="G85" s="333">
        <f>SUM($E$6:E85)</f>
        <v>250015</v>
      </c>
      <c r="H85" s="343">
        <f t="shared" si="7"/>
        <v>0.99411123834971526</v>
      </c>
      <c r="I85" s="271"/>
      <c r="J85" s="271"/>
      <c r="K85" s="341"/>
    </row>
    <row r="86" spans="1:11" s="276" customFormat="1" ht="25" customHeight="1">
      <c r="A86" s="266"/>
      <c r="B86" s="330">
        <f>'인원 입력 기능'!B85</f>
        <v>54</v>
      </c>
      <c r="C86" s="286">
        <f t="shared" si="5"/>
        <v>9</v>
      </c>
      <c r="D86" s="505">
        <f t="shared" si="8"/>
        <v>0.50994846836530661</v>
      </c>
      <c r="E86" s="332">
        <f>'인원 입력 기능'!E85</f>
        <v>397</v>
      </c>
      <c r="F86" s="342">
        <f t="shared" si="6"/>
        <v>1.5785539332633521E-3</v>
      </c>
      <c r="G86" s="333">
        <f>SUM($E$6:E86)</f>
        <v>250412</v>
      </c>
      <c r="H86" s="343">
        <f t="shared" si="7"/>
        <v>0.9956897922829786</v>
      </c>
      <c r="I86" s="271"/>
      <c r="J86" s="271"/>
      <c r="K86" s="341"/>
    </row>
    <row r="87" spans="1:11" s="276" customFormat="1" ht="25" customHeight="1" thickBot="1">
      <c r="A87" s="266"/>
      <c r="B87" s="428">
        <f>'인원 입력 기능'!B86</f>
        <v>53</v>
      </c>
      <c r="C87" s="429">
        <f t="shared" si="5"/>
        <v>9</v>
      </c>
      <c r="D87" s="506">
        <f t="shared" si="8"/>
        <v>0.21551038585106985</v>
      </c>
      <c r="E87" s="441">
        <f>'인원 입력 기능'!E86</f>
        <v>1084</v>
      </c>
      <c r="F87" s="450">
        <f t="shared" si="6"/>
        <v>4.3102077170213441E-3</v>
      </c>
      <c r="G87" s="442">
        <f>SUM($E$6:E87)</f>
        <v>251496</v>
      </c>
      <c r="H87" s="451">
        <f t="shared" si="7"/>
        <v>1</v>
      </c>
      <c r="I87" s="271"/>
      <c r="J87" s="271"/>
      <c r="K87" s="341"/>
    </row>
    <row r="88" spans="1:11" s="276" customFormat="1" ht="25" hidden="1" customHeight="1">
      <c r="A88" s="266"/>
      <c r="B88" s="380">
        <f>'인원 입력 기능'!B87</f>
        <v>0</v>
      </c>
      <c r="C88" s="303">
        <f t="shared" si="5"/>
        <v>9</v>
      </c>
      <c r="D88" s="512">
        <f t="shared" si="8"/>
        <v>0</v>
      </c>
      <c r="E88" s="382">
        <f>'인원 입력 기능'!E87</f>
        <v>0</v>
      </c>
      <c r="F88" s="342">
        <f t="shared" si="6"/>
        <v>0</v>
      </c>
      <c r="G88" s="383">
        <f>SUM($E$6:E88)</f>
        <v>251496</v>
      </c>
      <c r="H88" s="343">
        <f t="shared" si="7"/>
        <v>1</v>
      </c>
      <c r="I88" s="271"/>
      <c r="J88" s="271"/>
      <c r="K88" s="341"/>
    </row>
    <row r="89" spans="1:11" s="276" customFormat="1" ht="25" hidden="1" customHeight="1">
      <c r="A89" s="266"/>
      <c r="B89" s="330">
        <f>'인원 입력 기능'!B88</f>
        <v>0</v>
      </c>
      <c r="C89" s="286">
        <f t="shared" si="5"/>
        <v>9</v>
      </c>
      <c r="D89" s="505">
        <f t="shared" si="8"/>
        <v>0</v>
      </c>
      <c r="E89" s="332">
        <f>'인원 입력 기능'!E88</f>
        <v>0</v>
      </c>
      <c r="F89" s="342">
        <f t="shared" si="6"/>
        <v>0</v>
      </c>
      <c r="G89" s="333">
        <f>SUM($E$6:E89)</f>
        <v>251496</v>
      </c>
      <c r="H89" s="343">
        <f t="shared" si="7"/>
        <v>1</v>
      </c>
      <c r="I89" s="271"/>
      <c r="J89" s="271"/>
      <c r="K89" s="341"/>
    </row>
    <row r="90" spans="1:11" s="276" customFormat="1" ht="25" hidden="1" customHeight="1" thickBot="1">
      <c r="A90" s="266"/>
      <c r="B90" s="428">
        <f>'인원 입력 기능'!B89</f>
        <v>0</v>
      </c>
      <c r="C90" s="429">
        <f t="shared" si="5"/>
        <v>9</v>
      </c>
      <c r="D90" s="506">
        <f t="shared" si="8"/>
        <v>0</v>
      </c>
      <c r="E90" s="441">
        <f>'인원 입력 기능'!E89</f>
        <v>0</v>
      </c>
      <c r="F90" s="450">
        <f t="shared" si="6"/>
        <v>0</v>
      </c>
      <c r="G90" s="442">
        <f>SUM($E$6:E90)</f>
        <v>251496</v>
      </c>
      <c r="H90" s="451">
        <f t="shared" si="7"/>
        <v>1</v>
      </c>
      <c r="I90" s="271"/>
      <c r="J90" s="271"/>
      <c r="K90" s="341"/>
    </row>
    <row r="91" spans="1:11" s="276" customFormat="1" ht="25" hidden="1" customHeight="1">
      <c r="A91" s="266"/>
      <c r="B91" s="380">
        <f>'인원 입력 기능'!B90</f>
        <v>0</v>
      </c>
      <c r="C91" s="303">
        <f t="shared" si="5"/>
        <v>9</v>
      </c>
      <c r="D91" s="512">
        <f t="shared" si="8"/>
        <v>0</v>
      </c>
      <c r="E91" s="382">
        <f>'인원 입력 기능'!E90</f>
        <v>0</v>
      </c>
      <c r="F91" s="342">
        <f t="shared" si="6"/>
        <v>0</v>
      </c>
      <c r="G91" s="383">
        <f>SUM($E$6:E91)</f>
        <v>251496</v>
      </c>
      <c r="H91" s="343">
        <f t="shared" si="7"/>
        <v>1</v>
      </c>
      <c r="I91" s="271"/>
      <c r="J91" s="271"/>
      <c r="K91" s="341"/>
    </row>
    <row r="92" spans="1:11" s="276" customFormat="1" ht="25" hidden="1" customHeight="1">
      <c r="A92" s="266"/>
      <c r="B92" s="330">
        <f>'인원 입력 기능'!B91</f>
        <v>0</v>
      </c>
      <c r="C92" s="286">
        <f t="shared" ref="C92:C95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505">
        <f t="shared" si="8"/>
        <v>0</v>
      </c>
      <c r="E92" s="332">
        <f>'인원 입력 기능'!E91</f>
        <v>0</v>
      </c>
      <c r="F92" s="342">
        <f t="shared" si="6"/>
        <v>0</v>
      </c>
      <c r="G92" s="333">
        <f>SUM($E$6:E92)</f>
        <v>251496</v>
      </c>
      <c r="H92" s="343">
        <f t="shared" si="7"/>
        <v>1</v>
      </c>
      <c r="I92" s="271"/>
      <c r="J92" s="271"/>
      <c r="K92" s="341"/>
    </row>
    <row r="93" spans="1:11" s="276" customFormat="1" ht="25" hidden="1" customHeight="1">
      <c r="A93" s="266"/>
      <c r="B93" s="330">
        <f>'인원 입력 기능'!B92</f>
        <v>0</v>
      </c>
      <c r="C93" s="286">
        <f t="shared" si="9"/>
        <v>9</v>
      </c>
      <c r="D93" s="505">
        <f t="shared" si="8"/>
        <v>0</v>
      </c>
      <c r="E93" s="332">
        <f>'인원 입력 기능'!E92</f>
        <v>0</v>
      </c>
      <c r="F93" s="342">
        <f t="shared" si="6"/>
        <v>0</v>
      </c>
      <c r="G93" s="333">
        <f>SUM($E$6:E93)</f>
        <v>251496</v>
      </c>
      <c r="H93" s="343">
        <f t="shared" si="7"/>
        <v>1</v>
      </c>
      <c r="I93" s="271"/>
      <c r="J93" s="271"/>
    </row>
    <row r="94" spans="1:11" s="276" customFormat="1" ht="25" hidden="1" customHeight="1">
      <c r="A94" s="266"/>
      <c r="B94" s="330">
        <f>'인원 입력 기능'!B93</f>
        <v>0</v>
      </c>
      <c r="C94" s="286">
        <f t="shared" si="9"/>
        <v>9</v>
      </c>
      <c r="D94" s="505">
        <f t="shared" si="8"/>
        <v>0</v>
      </c>
      <c r="E94" s="332">
        <f>'인원 입력 기능'!E93</f>
        <v>0</v>
      </c>
      <c r="F94" s="342">
        <f t="shared" si="6"/>
        <v>0</v>
      </c>
      <c r="G94" s="333">
        <f>SUM($E$6:E94)</f>
        <v>251496</v>
      </c>
      <c r="H94" s="343">
        <f t="shared" si="7"/>
        <v>1</v>
      </c>
      <c r="I94" s="271"/>
      <c r="J94" s="271"/>
    </row>
    <row r="95" spans="1:11" s="276" customFormat="1" ht="25" hidden="1" customHeight="1">
      <c r="A95" s="266"/>
      <c r="B95" s="330">
        <f>'인원 입력 기능'!B94</f>
        <v>0</v>
      </c>
      <c r="C95" s="286">
        <f t="shared" si="9"/>
        <v>9</v>
      </c>
      <c r="D95" s="505">
        <f t="shared" si="8"/>
        <v>0</v>
      </c>
      <c r="E95" s="332">
        <f>'인원 입력 기능'!E94</f>
        <v>0</v>
      </c>
      <c r="F95" s="342">
        <f t="shared" si="6"/>
        <v>0</v>
      </c>
      <c r="G95" s="333">
        <f>SUM($E$6:E95)</f>
        <v>251496</v>
      </c>
      <c r="H95" s="343">
        <f t="shared" si="7"/>
        <v>1</v>
      </c>
      <c r="I95" s="271"/>
      <c r="J95" s="271"/>
    </row>
    <row r="96" spans="1:11" s="276" customFormat="1" ht="25" hidden="1" customHeight="1">
      <c r="A96" s="266"/>
      <c r="B96" s="330">
        <f>'인원 입력 기능'!B95</f>
        <v>0</v>
      </c>
      <c r="C96" s="286">
        <f t="shared" ref="C96:C107" si="10">IF(ROUND(B96,0)&gt;=$N$6,1,IF(ROUND(B96,0)&gt;=$N$7,2,IF(ROUND(B96,0)&gt;=$N$8,3,IF(ROUND(B96,0)&gt;=$N$9,4,IF(ROUND(B96,0)&gt;=$N$10,5,IF(ROUND(B96,0)&gt;=$N$11,6,IF(ROUND(B96,0)&gt;=$N$12,7,IF(ROUND(B96,0)&gt;=$N$13,8,9))))))))</f>
        <v>9</v>
      </c>
      <c r="D96" s="505">
        <f t="shared" ref="D96:D107" si="11">100*(1-(G95+G96)/2/$H$2)</f>
        <v>0</v>
      </c>
      <c r="E96" s="332">
        <f>'인원 입력 기능'!E95</f>
        <v>0</v>
      </c>
      <c r="F96" s="342">
        <f t="shared" ref="F96:F107" si="12">E96/$H$2</f>
        <v>0</v>
      </c>
      <c r="G96" s="333">
        <f>SUM($E$6:E96)</f>
        <v>251496</v>
      </c>
      <c r="H96" s="343">
        <f t="shared" ref="H96:H107" si="13">G96/$H$2</f>
        <v>1</v>
      </c>
      <c r="I96" s="271"/>
      <c r="J96" s="271"/>
    </row>
    <row r="97" spans="1:10" s="276" customFormat="1" ht="25" hidden="1" customHeight="1">
      <c r="A97" s="266"/>
      <c r="B97" s="330">
        <f>'인원 입력 기능'!B96</f>
        <v>0</v>
      </c>
      <c r="C97" s="286">
        <f t="shared" si="10"/>
        <v>9</v>
      </c>
      <c r="D97" s="505">
        <f t="shared" si="11"/>
        <v>0</v>
      </c>
      <c r="E97" s="332">
        <f>'인원 입력 기능'!E96</f>
        <v>0</v>
      </c>
      <c r="F97" s="342">
        <f t="shared" si="12"/>
        <v>0</v>
      </c>
      <c r="G97" s="333">
        <f>SUM($E$6:E97)</f>
        <v>251496</v>
      </c>
      <c r="H97" s="343">
        <f t="shared" si="13"/>
        <v>1</v>
      </c>
      <c r="I97" s="271"/>
      <c r="J97" s="271"/>
    </row>
    <row r="98" spans="1:10" s="276" customFormat="1" ht="25" hidden="1" customHeight="1">
      <c r="A98" s="266"/>
      <c r="B98" s="330">
        <f>'인원 입력 기능'!B97</f>
        <v>0</v>
      </c>
      <c r="C98" s="286">
        <f t="shared" si="10"/>
        <v>9</v>
      </c>
      <c r="D98" s="505">
        <f t="shared" si="11"/>
        <v>0</v>
      </c>
      <c r="E98" s="332">
        <f>'인원 입력 기능'!E97</f>
        <v>0</v>
      </c>
      <c r="F98" s="342">
        <f t="shared" si="12"/>
        <v>0</v>
      </c>
      <c r="G98" s="333">
        <f>SUM($E$6:E98)</f>
        <v>251496</v>
      </c>
      <c r="H98" s="343">
        <f t="shared" si="13"/>
        <v>1</v>
      </c>
      <c r="I98" s="271"/>
      <c r="J98" s="271"/>
    </row>
    <row r="99" spans="1:10" s="276" customFormat="1" ht="25" hidden="1" customHeight="1">
      <c r="A99" s="266"/>
      <c r="B99" s="330">
        <f>'인원 입력 기능'!B98</f>
        <v>0</v>
      </c>
      <c r="C99" s="286">
        <f t="shared" si="10"/>
        <v>9</v>
      </c>
      <c r="D99" s="505">
        <f t="shared" si="11"/>
        <v>0</v>
      </c>
      <c r="E99" s="332">
        <f>'인원 입력 기능'!E98</f>
        <v>0</v>
      </c>
      <c r="F99" s="342">
        <f t="shared" si="12"/>
        <v>0</v>
      </c>
      <c r="G99" s="333">
        <f>SUM($E$6:E99)</f>
        <v>251496</v>
      </c>
      <c r="H99" s="343">
        <f t="shared" si="13"/>
        <v>1</v>
      </c>
      <c r="I99" s="271"/>
      <c r="J99" s="271"/>
    </row>
    <row r="100" spans="1:10" ht="25" hidden="1" customHeight="1">
      <c r="A100" s="4"/>
      <c r="B100" s="330">
        <f>'인원 입력 기능'!B99</f>
        <v>0</v>
      </c>
      <c r="C100" s="286">
        <f t="shared" si="10"/>
        <v>9</v>
      </c>
      <c r="D100" s="505">
        <f t="shared" si="11"/>
        <v>0</v>
      </c>
      <c r="E100" s="332">
        <f>'인원 입력 기능'!E99</f>
        <v>0</v>
      </c>
      <c r="F100" s="342">
        <f t="shared" si="12"/>
        <v>0</v>
      </c>
      <c r="G100" s="333">
        <f>SUM($E$6:E100)</f>
        <v>251496</v>
      </c>
      <c r="H100" s="343">
        <f t="shared" si="13"/>
        <v>1</v>
      </c>
      <c r="I100" s="3"/>
      <c r="J100" s="3"/>
    </row>
    <row r="101" spans="1:10" ht="25" hidden="1" customHeight="1">
      <c r="A101" s="4"/>
      <c r="B101" s="330">
        <f>'인원 입력 기능'!B100</f>
        <v>0</v>
      </c>
      <c r="C101" s="286">
        <f t="shared" si="10"/>
        <v>9</v>
      </c>
      <c r="D101" s="505">
        <f t="shared" si="11"/>
        <v>0</v>
      </c>
      <c r="E101" s="332">
        <f>'인원 입력 기능'!E100</f>
        <v>0</v>
      </c>
      <c r="F101" s="342">
        <f t="shared" si="12"/>
        <v>0</v>
      </c>
      <c r="G101" s="333">
        <f>SUM($E$6:E101)</f>
        <v>251496</v>
      </c>
      <c r="H101" s="343">
        <f t="shared" si="13"/>
        <v>1</v>
      </c>
      <c r="I101" s="3"/>
      <c r="J101" s="3"/>
    </row>
    <row r="102" spans="1:10" ht="25" hidden="1" customHeight="1">
      <c r="A102" s="4"/>
      <c r="B102" s="330">
        <f>'인원 입력 기능'!B101</f>
        <v>0</v>
      </c>
      <c r="C102" s="286">
        <f t="shared" si="10"/>
        <v>9</v>
      </c>
      <c r="D102" s="505">
        <f t="shared" si="11"/>
        <v>0</v>
      </c>
      <c r="E102" s="332">
        <f>'인원 입력 기능'!E101</f>
        <v>0</v>
      </c>
      <c r="F102" s="342">
        <f t="shared" si="12"/>
        <v>0</v>
      </c>
      <c r="G102" s="333">
        <f>SUM($E$6:E102)</f>
        <v>251496</v>
      </c>
      <c r="H102" s="343">
        <f t="shared" si="13"/>
        <v>1</v>
      </c>
      <c r="I102" s="3"/>
      <c r="J102" s="3"/>
    </row>
    <row r="103" spans="1:10" ht="25" hidden="1" customHeight="1">
      <c r="A103" s="4"/>
      <c r="B103" s="330">
        <f>'인원 입력 기능'!B102</f>
        <v>0</v>
      </c>
      <c r="C103" s="286">
        <f t="shared" si="10"/>
        <v>9</v>
      </c>
      <c r="D103" s="505">
        <f t="shared" si="11"/>
        <v>0</v>
      </c>
      <c r="E103" s="332">
        <f>'인원 입력 기능'!E102</f>
        <v>0</v>
      </c>
      <c r="F103" s="342">
        <f t="shared" si="12"/>
        <v>0</v>
      </c>
      <c r="G103" s="333">
        <f>SUM($E$6:E103)</f>
        <v>251496</v>
      </c>
      <c r="H103" s="343">
        <f t="shared" si="13"/>
        <v>1</v>
      </c>
      <c r="I103" s="3"/>
      <c r="J103" s="3"/>
    </row>
    <row r="104" spans="1:10" ht="25" hidden="1" customHeight="1">
      <c r="A104" s="4"/>
      <c r="B104" s="330">
        <f>'인원 입력 기능'!B103</f>
        <v>0</v>
      </c>
      <c r="C104" s="286">
        <f t="shared" si="10"/>
        <v>9</v>
      </c>
      <c r="D104" s="505">
        <f t="shared" si="11"/>
        <v>0</v>
      </c>
      <c r="E104" s="332">
        <f>'인원 입력 기능'!E103</f>
        <v>0</v>
      </c>
      <c r="F104" s="342">
        <f t="shared" si="12"/>
        <v>0</v>
      </c>
      <c r="G104" s="333">
        <f>SUM($E$6:E104)</f>
        <v>251496</v>
      </c>
      <c r="H104" s="343">
        <f t="shared" si="13"/>
        <v>1</v>
      </c>
      <c r="I104" s="3"/>
      <c r="J104" s="3"/>
    </row>
    <row r="105" spans="1:10" ht="25" hidden="1" customHeight="1">
      <c r="A105" s="4"/>
      <c r="B105" s="330">
        <f>'인원 입력 기능'!B104</f>
        <v>0</v>
      </c>
      <c r="C105" s="286">
        <f t="shared" si="10"/>
        <v>9</v>
      </c>
      <c r="D105" s="505">
        <f t="shared" si="11"/>
        <v>0</v>
      </c>
      <c r="E105" s="332">
        <f>'인원 입력 기능'!E104</f>
        <v>0</v>
      </c>
      <c r="F105" s="342">
        <f t="shared" si="12"/>
        <v>0</v>
      </c>
      <c r="G105" s="333">
        <f>SUM($E$6:E105)</f>
        <v>251496</v>
      </c>
      <c r="H105" s="343">
        <f t="shared" si="13"/>
        <v>1</v>
      </c>
      <c r="I105" s="3"/>
      <c r="J105" s="3"/>
    </row>
    <row r="106" spans="1:10" ht="25" hidden="1" customHeight="1">
      <c r="A106" s="4"/>
      <c r="B106" s="330">
        <f>'인원 입력 기능'!B105</f>
        <v>0</v>
      </c>
      <c r="C106" s="286">
        <f t="shared" si="10"/>
        <v>9</v>
      </c>
      <c r="D106" s="505">
        <f t="shared" si="11"/>
        <v>0</v>
      </c>
      <c r="E106" s="332">
        <f>'인원 입력 기능'!E105</f>
        <v>0</v>
      </c>
      <c r="F106" s="342">
        <f t="shared" si="12"/>
        <v>0</v>
      </c>
      <c r="G106" s="333">
        <f>SUM($E$6:E106)</f>
        <v>251496</v>
      </c>
      <c r="H106" s="343">
        <f t="shared" si="13"/>
        <v>1</v>
      </c>
      <c r="I106" s="3"/>
      <c r="J106" s="3"/>
    </row>
    <row r="107" spans="1:10" ht="25" hidden="1" customHeight="1" thickBot="1">
      <c r="A107" s="4"/>
      <c r="B107" s="428">
        <f>'인원 입력 기능'!B106</f>
        <v>0</v>
      </c>
      <c r="C107" s="429">
        <f t="shared" si="10"/>
        <v>9</v>
      </c>
      <c r="D107" s="506">
        <f t="shared" si="11"/>
        <v>0</v>
      </c>
      <c r="E107" s="441">
        <f>'인원 입력 기능'!E106</f>
        <v>0</v>
      </c>
      <c r="F107" s="450">
        <f t="shared" si="12"/>
        <v>0</v>
      </c>
      <c r="G107" s="442">
        <f>SUM($E$6:E107)</f>
        <v>251496</v>
      </c>
      <c r="H107" s="451">
        <f t="shared" si="13"/>
        <v>1</v>
      </c>
      <c r="I107" s="3"/>
      <c r="J107" s="3"/>
    </row>
    <row r="108" spans="1:10" ht="21" hidden="1" customHeight="1">
      <c r="A108" s="4"/>
      <c r="B108" s="380">
        <f>'인원 입력 기능'!B107</f>
        <v>0</v>
      </c>
      <c r="C108" s="303">
        <f t="shared" ref="C108:C117" si="14">IF(ROUND(B108,0)&gt;=$N$6,1,IF(ROUND(B108,0)&gt;=$N$7,2,IF(ROUND(B108,0)&gt;=$N$8,3,IF(ROUND(B108,0)&gt;=$N$9,4,IF(ROUND(B108,0)&gt;=$N$10,5,IF(ROUND(B108,0)&gt;=$N$11,6,IF(ROUND(B108,0)&gt;=$N$12,7,IF(ROUND(B108,0)&gt;=$N$13,8,9))))))))</f>
        <v>9</v>
      </c>
      <c r="D108" s="381">
        <f t="shared" si="8"/>
        <v>0</v>
      </c>
      <c r="E108" s="382">
        <f>'인원 입력 기능'!E107</f>
        <v>0</v>
      </c>
      <c r="F108" s="342">
        <f t="shared" ref="F108:F117" si="15">E108/$H$2</f>
        <v>0</v>
      </c>
      <c r="G108" s="383">
        <f>SUM($E$6:E108)</f>
        <v>251496</v>
      </c>
      <c r="H108" s="343">
        <f t="shared" ref="H108:H117" si="16">G108/$H$2</f>
        <v>1</v>
      </c>
      <c r="I108" s="3"/>
      <c r="J108" s="3"/>
    </row>
    <row r="109" spans="1:10" ht="21" hidden="1" customHeight="1">
      <c r="A109" s="4"/>
      <c r="B109" s="330">
        <f>'인원 입력 기능'!B108</f>
        <v>0</v>
      </c>
      <c r="C109" s="286">
        <f t="shared" si="14"/>
        <v>9</v>
      </c>
      <c r="D109" s="331">
        <f t="shared" si="8"/>
        <v>0</v>
      </c>
      <c r="E109" s="332">
        <f>'인원 입력 기능'!E108</f>
        <v>0</v>
      </c>
      <c r="F109" s="342">
        <f t="shared" si="15"/>
        <v>0</v>
      </c>
      <c r="G109" s="333">
        <f>SUM($E$6:E109)</f>
        <v>251496</v>
      </c>
      <c r="H109" s="343">
        <f t="shared" si="16"/>
        <v>1</v>
      </c>
      <c r="I109" s="3"/>
      <c r="J109" s="3"/>
    </row>
    <row r="110" spans="1:10" ht="21" hidden="1" customHeight="1">
      <c r="A110" s="4"/>
      <c r="B110" s="330">
        <f>'인원 입력 기능'!B109</f>
        <v>0</v>
      </c>
      <c r="C110" s="286">
        <f t="shared" si="14"/>
        <v>9</v>
      </c>
      <c r="D110" s="331">
        <f t="shared" si="8"/>
        <v>0</v>
      </c>
      <c r="E110" s="332">
        <f>'인원 입력 기능'!E109</f>
        <v>0</v>
      </c>
      <c r="F110" s="342">
        <f t="shared" si="15"/>
        <v>0</v>
      </c>
      <c r="G110" s="333">
        <f>SUM($E$6:E110)</f>
        <v>251496</v>
      </c>
      <c r="H110" s="343">
        <f t="shared" si="16"/>
        <v>1</v>
      </c>
      <c r="I110" s="3"/>
      <c r="J110" s="3"/>
    </row>
    <row r="111" spans="1:10" ht="21" hidden="1" customHeight="1">
      <c r="A111" s="4"/>
      <c r="B111" s="330">
        <f>'인원 입력 기능'!B110</f>
        <v>0</v>
      </c>
      <c r="C111" s="286">
        <f t="shared" si="14"/>
        <v>9</v>
      </c>
      <c r="D111" s="331">
        <f t="shared" si="8"/>
        <v>0</v>
      </c>
      <c r="E111" s="332">
        <f>'인원 입력 기능'!E110</f>
        <v>0</v>
      </c>
      <c r="F111" s="342">
        <f t="shared" si="15"/>
        <v>0</v>
      </c>
      <c r="G111" s="333">
        <f>SUM($E$6:E111)</f>
        <v>251496</v>
      </c>
      <c r="H111" s="343">
        <f t="shared" si="16"/>
        <v>1</v>
      </c>
      <c r="I111" s="3"/>
      <c r="J111" s="3"/>
    </row>
    <row r="112" spans="1:10" ht="21" hidden="1" customHeight="1">
      <c r="A112" s="4"/>
      <c r="B112" s="330">
        <f>'인원 입력 기능'!B111</f>
        <v>0</v>
      </c>
      <c r="C112" s="286">
        <f t="shared" si="14"/>
        <v>9</v>
      </c>
      <c r="D112" s="331">
        <f t="shared" si="8"/>
        <v>0</v>
      </c>
      <c r="E112" s="332">
        <f>'인원 입력 기능'!E111</f>
        <v>0</v>
      </c>
      <c r="F112" s="342">
        <f t="shared" si="15"/>
        <v>0</v>
      </c>
      <c r="G112" s="333">
        <f>SUM($E$6:E112)</f>
        <v>251496</v>
      </c>
      <c r="H112" s="343">
        <f t="shared" si="16"/>
        <v>1</v>
      </c>
      <c r="I112" s="3"/>
      <c r="J112" s="3"/>
    </row>
    <row r="113" spans="1:10" ht="21" hidden="1" customHeight="1">
      <c r="A113" s="4"/>
      <c r="B113" s="330">
        <f>'인원 입력 기능'!B112</f>
        <v>0</v>
      </c>
      <c r="C113" s="286">
        <f t="shared" si="14"/>
        <v>9</v>
      </c>
      <c r="D113" s="331">
        <f t="shared" si="8"/>
        <v>0</v>
      </c>
      <c r="E113" s="332">
        <f>'인원 입력 기능'!E112</f>
        <v>0</v>
      </c>
      <c r="F113" s="342">
        <f t="shared" si="15"/>
        <v>0</v>
      </c>
      <c r="G113" s="333">
        <f>SUM($E$6:E113)</f>
        <v>251496</v>
      </c>
      <c r="H113" s="343">
        <f t="shared" si="16"/>
        <v>1</v>
      </c>
      <c r="I113" s="3"/>
      <c r="J113" s="3"/>
    </row>
    <row r="114" spans="1:10" ht="21" hidden="1" customHeight="1">
      <c r="A114" s="4"/>
      <c r="B114" s="330">
        <f>'인원 입력 기능'!B113</f>
        <v>0</v>
      </c>
      <c r="C114" s="286">
        <f t="shared" si="14"/>
        <v>9</v>
      </c>
      <c r="D114" s="331">
        <f t="shared" si="8"/>
        <v>0</v>
      </c>
      <c r="E114" s="332">
        <f>'인원 입력 기능'!E113</f>
        <v>0</v>
      </c>
      <c r="F114" s="342">
        <f t="shared" si="15"/>
        <v>0</v>
      </c>
      <c r="G114" s="333">
        <f>SUM($E$6:E114)</f>
        <v>251496</v>
      </c>
      <c r="H114" s="343">
        <f t="shared" si="16"/>
        <v>1</v>
      </c>
      <c r="I114" s="3"/>
      <c r="J114" s="3"/>
    </row>
    <row r="115" spans="1:10" ht="21" hidden="1" customHeight="1">
      <c r="A115" s="4"/>
      <c r="B115" s="330">
        <f>'인원 입력 기능'!B114</f>
        <v>0</v>
      </c>
      <c r="C115" s="286">
        <f t="shared" si="14"/>
        <v>9</v>
      </c>
      <c r="D115" s="331">
        <f t="shared" si="8"/>
        <v>0</v>
      </c>
      <c r="E115" s="332">
        <f>'인원 입력 기능'!E114</f>
        <v>0</v>
      </c>
      <c r="F115" s="342">
        <f t="shared" si="15"/>
        <v>0</v>
      </c>
      <c r="G115" s="333">
        <f>SUM($E$6:E115)</f>
        <v>251496</v>
      </c>
      <c r="H115" s="343">
        <f t="shared" si="16"/>
        <v>1</v>
      </c>
      <c r="I115" s="3"/>
      <c r="J115" s="3"/>
    </row>
    <row r="116" spans="1:10" ht="21" hidden="1" customHeight="1">
      <c r="A116" s="4"/>
      <c r="B116" s="330">
        <f>'인원 입력 기능'!B115</f>
        <v>0</v>
      </c>
      <c r="C116" s="286">
        <f t="shared" si="14"/>
        <v>9</v>
      </c>
      <c r="D116" s="331">
        <f t="shared" si="8"/>
        <v>0</v>
      </c>
      <c r="E116" s="332">
        <f>'인원 입력 기능'!E115</f>
        <v>0</v>
      </c>
      <c r="F116" s="342">
        <f t="shared" si="15"/>
        <v>0</v>
      </c>
      <c r="G116" s="333">
        <f>SUM($E$6:E116)</f>
        <v>251496</v>
      </c>
      <c r="H116" s="343">
        <f t="shared" si="16"/>
        <v>1</v>
      </c>
      <c r="I116" s="3"/>
      <c r="J116" s="3"/>
    </row>
    <row r="117" spans="1:10" ht="21" hidden="1" customHeight="1">
      <c r="A117" s="4"/>
      <c r="B117" s="330">
        <f>'인원 입력 기능'!B116</f>
        <v>0</v>
      </c>
      <c r="C117" s="286">
        <f t="shared" si="14"/>
        <v>9</v>
      </c>
      <c r="D117" s="331">
        <f t="shared" si="8"/>
        <v>0</v>
      </c>
      <c r="E117" s="332">
        <f>'인원 입력 기능'!E116</f>
        <v>0</v>
      </c>
      <c r="F117" s="342">
        <f t="shared" si="15"/>
        <v>0</v>
      </c>
      <c r="G117" s="333">
        <f>SUM($E$6:E117)</f>
        <v>251496</v>
      </c>
      <c r="H117" s="343">
        <f t="shared" si="16"/>
        <v>1</v>
      </c>
      <c r="I117" s="3"/>
      <c r="J117" s="3"/>
    </row>
    <row r="118" spans="1:10" ht="21" hidden="1" customHeight="1">
      <c r="A118" s="4"/>
      <c r="B118" s="149">
        <f>'인원 입력 기능'!B117</f>
        <v>0</v>
      </c>
      <c r="C118" s="122">
        <f t="shared" ref="C118:C140" si="17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50">
        <f t="shared" si="8"/>
        <v>50</v>
      </c>
      <c r="E118" s="4"/>
      <c r="F118" s="4"/>
      <c r="G118" s="4"/>
      <c r="H118" s="4"/>
      <c r="I118" s="3"/>
      <c r="J118" s="3"/>
    </row>
    <row r="119" spans="1:10" ht="21" hidden="1" customHeight="1">
      <c r="A119" s="4"/>
      <c r="B119" s="149">
        <f>'인원 입력 기능'!B118</f>
        <v>0</v>
      </c>
      <c r="C119" s="122">
        <f t="shared" si="17"/>
        <v>9</v>
      </c>
      <c r="D119" s="150">
        <f t="shared" si="8"/>
        <v>100</v>
      </c>
      <c r="E119" s="4"/>
      <c r="F119" s="4"/>
      <c r="G119" s="4"/>
      <c r="H119" s="4"/>
      <c r="I119" s="3"/>
      <c r="J119" s="3"/>
    </row>
    <row r="120" spans="1:10" ht="21" hidden="1" customHeight="1">
      <c r="A120" s="4"/>
      <c r="B120" s="149">
        <f>'인원 입력 기능'!B119</f>
        <v>0</v>
      </c>
      <c r="C120" s="122">
        <f t="shared" si="17"/>
        <v>9</v>
      </c>
      <c r="D120" s="150">
        <f t="shared" si="8"/>
        <v>100</v>
      </c>
      <c r="E120" s="4"/>
      <c r="F120" s="4"/>
      <c r="G120" s="4"/>
      <c r="H120" s="4"/>
      <c r="I120" s="3"/>
      <c r="J120" s="3"/>
    </row>
    <row r="121" spans="1:10" ht="21" hidden="1" customHeight="1">
      <c r="A121" s="4"/>
      <c r="B121" s="149">
        <f>'인원 입력 기능'!B120</f>
        <v>0</v>
      </c>
      <c r="C121" s="122">
        <f t="shared" si="17"/>
        <v>9</v>
      </c>
      <c r="D121" s="150">
        <f t="shared" si="8"/>
        <v>100</v>
      </c>
      <c r="E121" s="4"/>
      <c r="F121" s="4"/>
      <c r="G121" s="4"/>
      <c r="H121" s="4"/>
      <c r="I121" s="3"/>
      <c r="J121" s="3"/>
    </row>
    <row r="122" spans="1:10" ht="21" hidden="1" customHeight="1">
      <c r="B122" s="149">
        <f>'인원 입력 기능'!B121</f>
        <v>0</v>
      </c>
      <c r="C122" s="122">
        <f t="shared" si="17"/>
        <v>9</v>
      </c>
      <c r="D122" s="150">
        <f t="shared" si="8"/>
        <v>100</v>
      </c>
    </row>
    <row r="123" spans="1:10" ht="21" hidden="1" customHeight="1">
      <c r="B123" s="149">
        <f>'인원 입력 기능'!B122</f>
        <v>0</v>
      </c>
      <c r="C123" s="122">
        <f t="shared" si="17"/>
        <v>9</v>
      </c>
      <c r="D123" s="150">
        <f t="shared" si="8"/>
        <v>100</v>
      </c>
    </row>
    <row r="124" spans="1:10" ht="21" hidden="1" customHeight="1">
      <c r="B124" s="149">
        <f>'인원 입력 기능'!B123</f>
        <v>0</v>
      </c>
      <c r="C124" s="122">
        <f t="shared" si="17"/>
        <v>9</v>
      </c>
      <c r="D124" s="150">
        <f t="shared" si="8"/>
        <v>100</v>
      </c>
    </row>
    <row r="125" spans="1:10" ht="21" hidden="1" customHeight="1">
      <c r="B125" s="149">
        <f>'인원 입력 기능'!B124</f>
        <v>0</v>
      </c>
      <c r="C125" s="122">
        <f t="shared" si="17"/>
        <v>9</v>
      </c>
      <c r="D125" s="150">
        <f t="shared" si="8"/>
        <v>100</v>
      </c>
    </row>
    <row r="126" spans="1:10" ht="21" hidden="1" customHeight="1">
      <c r="B126" s="149">
        <f>'인원 입력 기능'!B125</f>
        <v>0</v>
      </c>
      <c r="C126" s="122">
        <f t="shared" si="17"/>
        <v>9</v>
      </c>
      <c r="D126" s="150">
        <f t="shared" si="8"/>
        <v>100</v>
      </c>
    </row>
    <row r="127" spans="1:10" ht="21" hidden="1" customHeight="1">
      <c r="B127" s="149">
        <f>'인원 입력 기능'!B126</f>
        <v>0</v>
      </c>
      <c r="C127" s="122">
        <f t="shared" si="17"/>
        <v>9</v>
      </c>
      <c r="D127" s="150">
        <f t="shared" si="8"/>
        <v>100</v>
      </c>
    </row>
    <row r="128" spans="1:10" ht="21" hidden="1" customHeight="1">
      <c r="B128" s="149">
        <f>'인원 입력 기능'!B127</f>
        <v>0</v>
      </c>
      <c r="C128" s="122">
        <f t="shared" si="17"/>
        <v>9</v>
      </c>
      <c r="D128" s="150">
        <f t="shared" si="8"/>
        <v>100</v>
      </c>
    </row>
    <row r="129" spans="2:4" ht="21" hidden="1" customHeight="1">
      <c r="B129" s="149">
        <f>'인원 입력 기능'!B128</f>
        <v>0</v>
      </c>
      <c r="C129" s="122">
        <f t="shared" si="17"/>
        <v>9</v>
      </c>
      <c r="D129" s="150">
        <f t="shared" si="8"/>
        <v>100</v>
      </c>
    </row>
    <row r="130" spans="2:4" ht="21" hidden="1" customHeight="1">
      <c r="B130" s="149">
        <f>'인원 입력 기능'!B129</f>
        <v>0</v>
      </c>
      <c r="C130" s="122">
        <f t="shared" si="17"/>
        <v>9</v>
      </c>
      <c r="D130" s="150">
        <f t="shared" si="8"/>
        <v>100</v>
      </c>
    </row>
    <row r="131" spans="2:4" ht="21" hidden="1" customHeight="1">
      <c r="B131" s="149">
        <f>'인원 입력 기능'!B130</f>
        <v>0</v>
      </c>
      <c r="C131" s="122">
        <f t="shared" si="17"/>
        <v>9</v>
      </c>
      <c r="D131" s="150">
        <f t="shared" si="8"/>
        <v>100</v>
      </c>
    </row>
    <row r="132" spans="2:4" ht="21" hidden="1" customHeight="1">
      <c r="B132" s="149">
        <f>'인원 입력 기능'!B131</f>
        <v>0</v>
      </c>
      <c r="C132" s="122">
        <f t="shared" si="17"/>
        <v>9</v>
      </c>
      <c r="D132" s="150">
        <f t="shared" si="8"/>
        <v>100</v>
      </c>
    </row>
    <row r="133" spans="2:4" ht="21" hidden="1" customHeight="1">
      <c r="B133" s="149">
        <f>'인원 입력 기능'!B132</f>
        <v>0</v>
      </c>
      <c r="C133" s="122">
        <f t="shared" si="17"/>
        <v>9</v>
      </c>
      <c r="D133" s="150">
        <f t="shared" si="8"/>
        <v>100</v>
      </c>
    </row>
    <row r="134" spans="2:4" ht="21" hidden="1" customHeight="1">
      <c r="B134" s="149">
        <f>'인원 입력 기능'!B133</f>
        <v>0</v>
      </c>
      <c r="C134" s="122">
        <f t="shared" si="17"/>
        <v>9</v>
      </c>
      <c r="D134" s="150">
        <f t="shared" si="8"/>
        <v>100</v>
      </c>
    </row>
    <row r="135" spans="2:4" ht="21" hidden="1" customHeight="1">
      <c r="B135" s="149">
        <f>'인원 입력 기능'!B134</f>
        <v>0</v>
      </c>
      <c r="C135" s="122">
        <f t="shared" si="17"/>
        <v>9</v>
      </c>
      <c r="D135" s="152">
        <f t="shared" si="8"/>
        <v>100</v>
      </c>
    </row>
    <row r="136" spans="2:4" ht="21" hidden="1" customHeight="1">
      <c r="B136" s="149">
        <f>'인원 입력 기능'!B135</f>
        <v>0</v>
      </c>
      <c r="C136" s="122">
        <f t="shared" si="17"/>
        <v>9</v>
      </c>
      <c r="D136" s="152">
        <f t="shared" ref="D136:D140" si="18">100*(1-(G135+G136)/2/$H$2)</f>
        <v>100</v>
      </c>
    </row>
    <row r="137" spans="2:4" ht="21" hidden="1" customHeight="1">
      <c r="B137" s="149">
        <f>'인원 입력 기능'!B136</f>
        <v>0</v>
      </c>
      <c r="C137" s="122">
        <f t="shared" si="17"/>
        <v>9</v>
      </c>
      <c r="D137" s="152">
        <f t="shared" si="18"/>
        <v>100</v>
      </c>
    </row>
    <row r="138" spans="2:4" ht="21" hidden="1" customHeight="1">
      <c r="B138" s="149">
        <f>'인원 입력 기능'!B137</f>
        <v>0</v>
      </c>
      <c r="C138" s="122">
        <f t="shared" si="17"/>
        <v>9</v>
      </c>
      <c r="D138" s="152">
        <f t="shared" si="18"/>
        <v>100</v>
      </c>
    </row>
    <row r="139" spans="2:4" ht="21" hidden="1" customHeight="1">
      <c r="B139" s="149">
        <f>'인원 입력 기능'!B138</f>
        <v>0</v>
      </c>
      <c r="C139" s="122">
        <f t="shared" si="17"/>
        <v>9</v>
      </c>
      <c r="D139" s="152">
        <f t="shared" si="18"/>
        <v>100</v>
      </c>
    </row>
    <row r="140" spans="2:4" ht="21" hidden="1" customHeight="1" thickBot="1">
      <c r="B140" s="151">
        <f>'인원 입력 기능'!B139</f>
        <v>0</v>
      </c>
      <c r="C140" s="125">
        <f t="shared" si="17"/>
        <v>9</v>
      </c>
      <c r="D140" s="153">
        <f t="shared" si="18"/>
        <v>100</v>
      </c>
    </row>
  </sheetData>
  <mergeCells count="4">
    <mergeCell ref="C2:D2"/>
    <mergeCell ref="C3:D3"/>
    <mergeCell ref="I5:J5"/>
    <mergeCell ref="E4:H4"/>
  </mergeCells>
  <phoneticPr fontId="1" type="noConversion"/>
  <conditionalFormatting sqref="B6:B140">
    <cfRule type="expression" dxfId="22" priority="1">
      <formula>$B6=$B7</formula>
    </cfRule>
  </conditionalFormatting>
  <conditionalFormatting sqref="B6:H6 B7:B107 B16:C32 B108:H117 B118:D140 C7:D7 E7:H107 C8:C15 D8:D107 C33:C107">
    <cfRule type="expression" dxfId="21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zoomScale="85" zoomScaleNormal="85" workbookViewId="0">
      <selection activeCell="C2" sqref="C2:E2"/>
    </sheetView>
  </sheetViews>
  <sheetFormatPr defaultColWidth="8.58203125" defaultRowHeight="14"/>
  <cols>
    <col min="1" max="1" width="8.58203125" style="135"/>
    <col min="2" max="2" width="14.08203125" style="159" customWidth="1"/>
    <col min="3" max="26" width="14.08203125" style="135" customWidth="1"/>
    <col min="27" max="29" width="8.58203125" style="406" hidden="1" customWidth="1"/>
    <col min="30" max="32" width="0" style="406" hidden="1" customWidth="1"/>
    <col min="33" max="16384" width="8.58203125" style="135"/>
  </cols>
  <sheetData>
    <row r="1" spans="1:32" ht="14.5" thickBot="1">
      <c r="A1" s="132"/>
      <c r="B1" s="154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32" ht="21" customHeight="1">
      <c r="A2" s="132"/>
      <c r="B2" s="133" t="s">
        <v>65</v>
      </c>
      <c r="C2" s="571" t="s">
        <v>143</v>
      </c>
      <c r="D2" s="572"/>
      <c r="E2" s="573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32" ht="21" customHeight="1" thickBot="1">
      <c r="A3" s="132"/>
      <c r="B3" s="412" t="s">
        <v>8</v>
      </c>
      <c r="C3" s="574" t="s">
        <v>144</v>
      </c>
      <c r="D3" s="575"/>
      <c r="E3" s="576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32" ht="21" customHeight="1" thickBot="1">
      <c r="A4" s="132"/>
      <c r="B4" s="155"/>
      <c r="C4" s="134"/>
      <c r="D4" s="134"/>
      <c r="E4" s="134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spans="1:32" s="159" customFormat="1" ht="21" customHeight="1" thickBot="1">
      <c r="A5" s="154"/>
      <c r="B5" s="160" t="s">
        <v>66</v>
      </c>
      <c r="C5" s="156">
        <v>24</v>
      </c>
      <c r="D5" s="157">
        <v>22</v>
      </c>
      <c r="E5" s="157">
        <v>21</v>
      </c>
      <c r="F5" s="157">
        <v>20</v>
      </c>
      <c r="G5" s="157">
        <v>19</v>
      </c>
      <c r="H5" s="157">
        <v>18</v>
      </c>
      <c r="I5" s="157">
        <v>17</v>
      </c>
      <c r="J5" s="157">
        <v>16</v>
      </c>
      <c r="K5" s="157">
        <v>15</v>
      </c>
      <c r="L5" s="157">
        <v>14</v>
      </c>
      <c r="M5" s="157">
        <v>13</v>
      </c>
      <c r="N5" s="157">
        <v>12</v>
      </c>
      <c r="O5" s="157">
        <v>11</v>
      </c>
      <c r="P5" s="157">
        <v>10</v>
      </c>
      <c r="Q5" s="157">
        <v>9</v>
      </c>
      <c r="R5" s="157">
        <v>8</v>
      </c>
      <c r="S5" s="157">
        <v>7</v>
      </c>
      <c r="T5" s="157">
        <v>6</v>
      </c>
      <c r="U5" s="157">
        <v>5</v>
      </c>
      <c r="V5" s="157">
        <v>4</v>
      </c>
      <c r="W5" s="157">
        <v>3</v>
      </c>
      <c r="X5" s="157">
        <v>2</v>
      </c>
      <c r="Y5" s="158">
        <v>0</v>
      </c>
      <c r="Z5" s="155"/>
      <c r="AA5" s="407" t="s">
        <v>67</v>
      </c>
      <c r="AB5" s="407" t="s">
        <v>68</v>
      </c>
      <c r="AC5" s="407" t="s">
        <v>69</v>
      </c>
      <c r="AD5" s="408" t="s">
        <v>70</v>
      </c>
      <c r="AE5" s="408" t="s">
        <v>71</v>
      </c>
      <c r="AF5" s="408" t="s">
        <v>72</v>
      </c>
    </row>
    <row r="6" spans="1:32" s="137" customFormat="1" ht="21" customHeight="1">
      <c r="A6" s="129"/>
      <c r="B6" s="187">
        <v>100</v>
      </c>
      <c r="C6" s="436">
        <f>IF(OR($B6-C$5&gt;76, $B6-C$5=75, $B6-C$5=1, $B6-C$5&lt;0),"",ROUND(($B6-C$5)*'점수 계산기'!$C$21+C$5*'점수 계산기'!$C$22+'점수 계산기'!$C$24,0))</f>
        <v>131</v>
      </c>
      <c r="D6" s="436" t="str">
        <f>IF(OR($B6-D$5&gt;76, $B6-D$5=75, $B6-D$5=1, $B6-D$5&lt;0),"",ROUND(($B6-D$5)*'점수 계산기'!$C$21+D$5*'점수 계산기'!$C$22+'점수 계산기'!$C$24,0))</f>
        <v/>
      </c>
      <c r="E6" s="436" t="str">
        <f>IF(OR($B6-E$5&gt;76, $B6-E$5=75, $B6-E$5=1, $B6-E$5&lt;0),"",ROUND(($B6-E$5)*'점수 계산기'!$C$21+E$5*'점수 계산기'!$C$22+'점수 계산기'!$C$24,0))</f>
        <v/>
      </c>
      <c r="F6" s="436" t="str">
        <f>IF(OR($B6-F$5&gt;76, $B6-F$5=75, $B6-F$5=1, $B6-F$5&lt;0),"",ROUND(($B6-F$5)*'점수 계산기'!$C$21+F$5*'점수 계산기'!$C$22+'점수 계산기'!$C$24,0))</f>
        <v/>
      </c>
      <c r="G6" s="436" t="str">
        <f>IF(OR($B6-G$5&gt;76, $B6-G$5=75, $B6-G$5=1, $B6-G$5&lt;0),"",ROUND(($B6-G$5)*'점수 계산기'!$C$21+G$5*'점수 계산기'!$C$22+'점수 계산기'!$C$24,0))</f>
        <v/>
      </c>
      <c r="H6" s="436" t="str">
        <f>IF(OR($B6-H$5&gt;76, $B6-H$5=75, $B6-H$5=1, $B6-H$5&lt;0),"",ROUND(($B6-H$5)*'점수 계산기'!$C$21+H$5*'점수 계산기'!$C$22+'점수 계산기'!$C$24,0))</f>
        <v/>
      </c>
      <c r="I6" s="436" t="str">
        <f>IF(OR($B6-I$5&gt;76, $B6-I$5=75, $B6-I$5=1, $B6-I$5&lt;0),"",ROUND(($B6-I$5)*'점수 계산기'!$C$21+I$5*'점수 계산기'!$C$22+'점수 계산기'!$C$24,0))</f>
        <v/>
      </c>
      <c r="J6" s="436" t="str">
        <f>IF(OR($B6-J$5&gt;76, $B6-J$5=75, $B6-J$5=1, $B6-J$5&lt;0),"",ROUND(($B6-J$5)*'점수 계산기'!$C$21+J$5*'점수 계산기'!$C$22+'점수 계산기'!$C$24,0))</f>
        <v/>
      </c>
      <c r="K6" s="168" t="str">
        <f>IF(OR($B6-K$5&gt;76, $B6-K$5=75, $B6-K$5=1, $B6-K$5&lt;0),"",ROUND(($B6-K$5)*'점수 계산기'!$C$21+K$5*'점수 계산기'!$C$22+'점수 계산기'!$C$24,0))</f>
        <v/>
      </c>
      <c r="L6" s="168" t="str">
        <f>IF(OR($B6-L$5&gt;76, $B6-L$5=75, $B6-L$5=1, $B6-L$5&lt;0),"",ROUND(($B6-L$5)*'점수 계산기'!$C$21+L$5*'점수 계산기'!$C$22+'점수 계산기'!$C$24,0))</f>
        <v/>
      </c>
      <c r="M6" s="168" t="str">
        <f>IF(OR($B6-M$5&gt;76, $B6-M$5=75, $B6-M$5=1, $B6-M$5&lt;0),"",ROUND(($B6-M$5)*'점수 계산기'!$C$21+M$5*'점수 계산기'!$C$22+'점수 계산기'!$C$24,0))</f>
        <v/>
      </c>
      <c r="N6" s="168" t="str">
        <f>IF(OR($B6-N$5&gt;76, $B6-N$5=75, $B6-N$5=1, $B6-N$5&lt;0),"",ROUND(($B6-N$5)*'점수 계산기'!$C$21+N$5*'점수 계산기'!$C$22+'점수 계산기'!$C$24,0))</f>
        <v/>
      </c>
      <c r="O6" s="168" t="str">
        <f>IF(OR($B6-O$5&gt;76, $B6-O$5=75, $B6-O$5=1, $B6-O$5&lt;0),"",ROUND(($B6-O$5)*'점수 계산기'!$C$21+O$5*'점수 계산기'!$C$22+'점수 계산기'!$C$24,0))</f>
        <v/>
      </c>
      <c r="P6" s="168" t="str">
        <f>IF(OR($B6-P$5&gt;76, $B6-P$5=75, $B6-P$5=1, $B6-P$5&lt;0),"",ROUND(($B6-P$5)*'점수 계산기'!$C$21+P$5*'점수 계산기'!$C$22+'점수 계산기'!$C$24,0))</f>
        <v/>
      </c>
      <c r="Q6" s="168" t="str">
        <f>IF(OR($B6-Q$5&gt;76, $B6-Q$5=75, $B6-Q$5=1, $B6-Q$5&lt;0),"",ROUND(($B6-Q$5)*'점수 계산기'!$C$21+Q$5*'점수 계산기'!$C$22+'점수 계산기'!$C$24,0))</f>
        <v/>
      </c>
      <c r="R6" s="168" t="str">
        <f>IF(OR($B6-R$5&gt;76, $B6-R$5=75, $B6-R$5=1, $B6-R$5&lt;0),"",ROUND(($B6-R$5)*'점수 계산기'!$C$21+R$5*'점수 계산기'!$C$22+'점수 계산기'!$C$24,0))</f>
        <v/>
      </c>
      <c r="S6" s="168" t="str">
        <f>IF(OR($B6-S$5&gt;76, $B6-S$5=75, $B6-S$5=1, $B6-S$5&lt;0),"",ROUND(($B6-S$5)*'점수 계산기'!$C$21+S$5*'점수 계산기'!$C$22+'점수 계산기'!$C$24,0))</f>
        <v/>
      </c>
      <c r="T6" s="168" t="str">
        <f>IF(OR($B6-T$5&gt;76, $B6-T$5=75, $B6-T$5=1, $B6-T$5&lt;0),"",ROUND(($B6-T$5)*'점수 계산기'!$C$21+T$5*'점수 계산기'!$C$22+'점수 계산기'!$C$24,0))</f>
        <v/>
      </c>
      <c r="U6" s="168" t="str">
        <f>IF(OR($B6-U$5&gt;76, $B6-U$5=75, $B6-U$5=1, $B6-U$5&lt;0),"",ROUND(($B6-U$5)*'점수 계산기'!$C$21+U$5*'점수 계산기'!$C$22+'점수 계산기'!$C$24,0))</f>
        <v/>
      </c>
      <c r="V6" s="168" t="str">
        <f>IF(OR($B6-V$5&gt;76, $B6-V$5=75, $B6-V$5=1, $B6-V$5&lt;0),"",ROUND(($B6-V$5)*'점수 계산기'!$C$21+V$5*'점수 계산기'!$C$22+'점수 계산기'!$C$24,0))</f>
        <v/>
      </c>
      <c r="W6" s="168" t="str">
        <f>IF(OR($B6-W$5&gt;76, $B6-W$5=75, $B6-W$5=1, $B6-W$5&lt;0),"",ROUND(($B6-W$5)*'점수 계산기'!$C$21+W$5*'점수 계산기'!$C$22+'점수 계산기'!$C$24,0))</f>
        <v/>
      </c>
      <c r="X6" s="168" t="str">
        <f>IF(OR($B6-X$5&gt;76, $B6-X$5=75, $B6-X$5=1, $B6-X$5&lt;0),"",ROUND(($B6-X$5)*'점수 계산기'!$C$21+X$5*'점수 계산기'!$C$22+'점수 계산기'!$C$24,0))</f>
        <v/>
      </c>
      <c r="Y6" s="169" t="str">
        <f>IF(OR($B6-Y$5&gt;76, $B6-Y$5=75, $B6-Y$5=1, $B6-Y$5&lt;0),"",ROUND(($B6-Y$5)*'점수 계산기'!$C$21+Y$5*'점수 계산기'!$C$22+'점수 계산기'!$C$24,0))</f>
        <v/>
      </c>
      <c r="Z6" s="116"/>
      <c r="AA6" s="170">
        <v>101</v>
      </c>
      <c r="AB6" s="170">
        <f>MIN(C6:Y6)</f>
        <v>131</v>
      </c>
      <c r="AC6" s="170" cm="1">
        <f t="array" ref="AC6">INDEX($AD$6:$AD$106, AA6, 1)</f>
        <v>53</v>
      </c>
      <c r="AD6" s="170">
        <f>MAX(C6:Y6)</f>
        <v>131</v>
      </c>
      <c r="AE6" s="170">
        <v>100</v>
      </c>
      <c r="AF6" s="170">
        <v>0</v>
      </c>
    </row>
    <row r="7" spans="1:32" s="137" customFormat="1" ht="21" customHeight="1">
      <c r="A7" s="129"/>
      <c r="B7" s="188">
        <v>99</v>
      </c>
      <c r="C7" s="436" t="str">
        <f>IF(OR($B7-C$5&gt;76, $B7-C$5=75, $B7-C$5=1, $B7-C$5&lt;0),"",ROUND(($B7-C$5)*'점수 계산기'!$C$21+C$5*'점수 계산기'!$C$22+'점수 계산기'!$C$24,0))</f>
        <v/>
      </c>
      <c r="D7" s="436" t="str">
        <f>IF(OR($B7-D$5&gt;76, $B7-D$5=75, $B7-D$5=1, $B7-D$5&lt;0),"",ROUND(($B7-D$5)*'점수 계산기'!$C$21+D$5*'점수 계산기'!$C$22+'점수 계산기'!$C$24,0))</f>
        <v/>
      </c>
      <c r="E7" s="436" t="str">
        <f>IF(OR($B7-E$5&gt;76, $B7-E$5=75, $B7-E$5=1, $B7-E$5&lt;0),"",ROUND(($B7-E$5)*'점수 계산기'!$C$21+E$5*'점수 계산기'!$C$22+'점수 계산기'!$C$24,0))</f>
        <v/>
      </c>
      <c r="F7" s="436" t="str">
        <f>IF(OR($B7-F$5&gt;76, $B7-F$5=75, $B7-F$5=1, $B7-F$5&lt;0),"",ROUND(($B7-F$5)*'점수 계산기'!$C$21+F$5*'점수 계산기'!$C$22+'점수 계산기'!$C$24,0))</f>
        <v/>
      </c>
      <c r="G7" s="436" t="str">
        <f>IF(OR($B7-G$5&gt;76, $B7-G$5=75, $B7-G$5=1, $B7-G$5&lt;0),"",ROUND(($B7-G$5)*'점수 계산기'!$C$21+G$5*'점수 계산기'!$C$22+'점수 계산기'!$C$24,0))</f>
        <v/>
      </c>
      <c r="H7" s="436" t="str">
        <f>IF(OR($B7-H$5&gt;76, $B7-H$5=75, $B7-H$5=1, $B7-H$5&lt;0),"",ROUND(($B7-H$5)*'점수 계산기'!$C$21+H$5*'점수 계산기'!$C$22+'점수 계산기'!$C$24,0))</f>
        <v/>
      </c>
      <c r="I7" s="436" t="str">
        <f>IF(OR($B7-I$5&gt;76, $B7-I$5=75, $B7-I$5=1, $B7-I$5&lt;0),"",ROUND(($B7-I$5)*'점수 계산기'!$C$21+I$5*'점수 계산기'!$C$22+'점수 계산기'!$C$24,0))</f>
        <v/>
      </c>
      <c r="J7" s="436" t="str">
        <f>IF(OR($B7-J$5&gt;76, $B7-J$5=75, $B7-J$5=1, $B7-J$5&lt;0),"",ROUND(($B7-J$5)*'점수 계산기'!$C$21+J$5*'점수 계산기'!$C$22+'점수 계산기'!$C$24,0))</f>
        <v/>
      </c>
      <c r="K7" s="168" t="str">
        <f>IF(OR($B7-K$5&gt;76, $B7-K$5=75, $B7-K$5=1, $B7-K$5&lt;0),"",ROUND(($B7-K$5)*'점수 계산기'!$C$21+K$5*'점수 계산기'!$C$22+'점수 계산기'!$C$24,0))</f>
        <v/>
      </c>
      <c r="L7" s="168" t="str">
        <f>IF(OR($B7-L$5&gt;76, $B7-L$5=75, $B7-L$5=1, $B7-L$5&lt;0),"",ROUND(($B7-L$5)*'점수 계산기'!$C$21+L$5*'점수 계산기'!$C$22+'점수 계산기'!$C$24,0))</f>
        <v/>
      </c>
      <c r="M7" s="168" t="str">
        <f>IF(OR($B7-M$5&gt;76, $B7-M$5=75, $B7-M$5=1, $B7-M$5&lt;0),"",ROUND(($B7-M$5)*'점수 계산기'!$C$21+M$5*'점수 계산기'!$C$22+'점수 계산기'!$C$24,0))</f>
        <v/>
      </c>
      <c r="N7" s="168" t="str">
        <f>IF(OR($B7-N$5&gt;76, $B7-N$5=75, $B7-N$5=1, $B7-N$5&lt;0),"",ROUND(($B7-N$5)*'점수 계산기'!$C$21+N$5*'점수 계산기'!$C$22+'점수 계산기'!$C$24,0))</f>
        <v/>
      </c>
      <c r="O7" s="168" t="str">
        <f>IF(OR($B7-O$5&gt;76, $B7-O$5=75, $B7-O$5=1, $B7-O$5&lt;0),"",ROUND(($B7-O$5)*'점수 계산기'!$C$21+O$5*'점수 계산기'!$C$22+'점수 계산기'!$C$24,0))</f>
        <v/>
      </c>
      <c r="P7" s="168" t="str">
        <f>IF(OR($B7-P$5&gt;76, $B7-P$5=75, $B7-P$5=1, $B7-P$5&lt;0),"",ROUND(($B7-P$5)*'점수 계산기'!$C$21+P$5*'점수 계산기'!$C$22+'점수 계산기'!$C$24,0))</f>
        <v/>
      </c>
      <c r="Q7" s="168" t="str">
        <f>IF(OR($B7-Q$5&gt;76, $B7-Q$5=75, $B7-Q$5=1, $B7-Q$5&lt;0),"",ROUND(($B7-Q$5)*'점수 계산기'!$C$21+Q$5*'점수 계산기'!$C$22+'점수 계산기'!$C$24,0))</f>
        <v/>
      </c>
      <c r="R7" s="168" t="str">
        <f>IF(OR($B7-R$5&gt;76, $B7-R$5=75, $B7-R$5=1, $B7-R$5&lt;0),"",ROUND(($B7-R$5)*'점수 계산기'!$C$21+R$5*'점수 계산기'!$C$22+'점수 계산기'!$C$24,0))</f>
        <v/>
      </c>
      <c r="S7" s="168" t="str">
        <f>IF(OR($B7-S$5&gt;76, $B7-S$5=75, $B7-S$5=1, $B7-S$5&lt;0),"",ROUND(($B7-S$5)*'점수 계산기'!$C$21+S$5*'점수 계산기'!$C$22+'점수 계산기'!$C$24,0))</f>
        <v/>
      </c>
      <c r="T7" s="168" t="str">
        <f>IF(OR($B7-T$5&gt;76, $B7-T$5=75, $B7-T$5=1, $B7-T$5&lt;0),"",ROUND(($B7-T$5)*'점수 계산기'!$C$21+T$5*'점수 계산기'!$C$22+'점수 계산기'!$C$24,0))</f>
        <v/>
      </c>
      <c r="U7" s="168" t="str">
        <f>IF(OR($B7-U$5&gt;76, $B7-U$5=75, $B7-U$5=1, $B7-U$5&lt;0),"",ROUND(($B7-U$5)*'점수 계산기'!$C$21+U$5*'점수 계산기'!$C$22+'점수 계산기'!$C$24,0))</f>
        <v/>
      </c>
      <c r="V7" s="168" t="str">
        <f>IF(OR($B7-V$5&gt;76, $B7-V$5=75, $B7-V$5=1, $B7-V$5&lt;0),"",ROUND(($B7-V$5)*'점수 계산기'!$C$21+V$5*'점수 계산기'!$C$22+'점수 계산기'!$C$24,0))</f>
        <v/>
      </c>
      <c r="W7" s="168" t="str">
        <f>IF(OR($B7-W$5&gt;76, $B7-W$5=75, $B7-W$5=1, $B7-W$5&lt;0),"",ROUND(($B7-W$5)*'점수 계산기'!$C$21+W$5*'점수 계산기'!$C$22+'점수 계산기'!$C$24,0))</f>
        <v/>
      </c>
      <c r="X7" s="168" t="str">
        <f>IF(OR($B7-X$5&gt;76, $B7-X$5=75, $B7-X$5=1, $B7-X$5&lt;0),"",ROUND(($B7-X$5)*'점수 계산기'!$C$21+X$5*'점수 계산기'!$C$22+'점수 계산기'!$C$24,0))</f>
        <v/>
      </c>
      <c r="Y7" s="169" t="str">
        <f>IF(OR($B7-Y$5&gt;76, $B7-Y$5=75, $B7-Y$5=1, $B7-Y$5&lt;0),"",ROUND(($B7-Y$5)*'점수 계산기'!$C$21+Y$5*'점수 계산기'!$C$22+'점수 계산기'!$C$24,0))</f>
        <v/>
      </c>
      <c r="Z7" s="116"/>
      <c r="AA7" s="170">
        <v>100</v>
      </c>
      <c r="AB7" s="170">
        <f t="shared" ref="AB7:AB70" si="0">MIN(C7:Y7)</f>
        <v>0</v>
      </c>
      <c r="AC7" s="170" cm="1">
        <f t="array" ref="AC7">INDEX($AD$6:$AD$106, AA7, 1)</f>
        <v>0</v>
      </c>
      <c r="AD7" s="170">
        <f t="shared" ref="AD7:AD70" si="1">MAX(C7:Y7)</f>
        <v>0</v>
      </c>
      <c r="AE7" s="170">
        <v>99</v>
      </c>
      <c r="AF7" s="170">
        <v>1</v>
      </c>
    </row>
    <row r="8" spans="1:32" s="137" customFormat="1" ht="21" customHeight="1">
      <c r="A8" s="129"/>
      <c r="B8" s="188">
        <v>98</v>
      </c>
      <c r="C8" s="436">
        <f>IF(OR($B8-C$5&gt;76, $B8-C$5=75, $B8-C$5=1, $B8-C$5&lt;0),"",ROUND(($B8-C$5)*'점수 계산기'!$C$21+C$5*'점수 계산기'!$C$22+'점수 계산기'!$C$24,0))</f>
        <v>129</v>
      </c>
      <c r="D8" s="436">
        <f>IF(OR($B8-D$5&gt;76, $B8-D$5=75, $B8-D$5=1, $B8-D$5&lt;0),"",ROUND(($B8-D$5)*'점수 계산기'!$C$21+D$5*'점수 계산기'!$C$22+'점수 계산기'!$C$24,0))</f>
        <v>130</v>
      </c>
      <c r="E8" s="436" t="str">
        <f>IF(OR($B8-E$5&gt;76, $B8-E$5=75, $B8-E$5=1, $B8-E$5&lt;0),"",ROUND(($B8-E$5)*'점수 계산기'!$C$21+E$5*'점수 계산기'!$C$22+'점수 계산기'!$C$24,0))</f>
        <v/>
      </c>
      <c r="F8" s="436" t="str">
        <f>IF(OR($B8-F$5&gt;76, $B8-F$5=75, $B8-F$5=1, $B8-F$5&lt;0),"",ROUND(($B8-F$5)*'점수 계산기'!$C$21+F$5*'점수 계산기'!$C$22+'점수 계산기'!$C$24,0))</f>
        <v/>
      </c>
      <c r="G8" s="436" t="str">
        <f>IF(OR($B8-G$5&gt;76, $B8-G$5=75, $B8-G$5=1, $B8-G$5&lt;0),"",ROUND(($B8-G$5)*'점수 계산기'!$C$21+G$5*'점수 계산기'!$C$22+'점수 계산기'!$C$24,0))</f>
        <v/>
      </c>
      <c r="H8" s="436" t="str">
        <f>IF(OR($B8-H$5&gt;76, $B8-H$5=75, $B8-H$5=1, $B8-H$5&lt;0),"",ROUND(($B8-H$5)*'점수 계산기'!$C$21+H$5*'점수 계산기'!$C$22+'점수 계산기'!$C$24,0))</f>
        <v/>
      </c>
      <c r="I8" s="436" t="str">
        <f>IF(OR($B8-I$5&gt;76, $B8-I$5=75, $B8-I$5=1, $B8-I$5&lt;0),"",ROUND(($B8-I$5)*'점수 계산기'!$C$21+I$5*'점수 계산기'!$C$22+'점수 계산기'!$C$24,0))</f>
        <v/>
      </c>
      <c r="J8" s="436" t="str">
        <f>IF(OR($B8-J$5&gt;76, $B8-J$5=75, $B8-J$5=1, $B8-J$5&lt;0),"",ROUND(($B8-J$5)*'점수 계산기'!$C$21+J$5*'점수 계산기'!$C$22+'점수 계산기'!$C$24,0))</f>
        <v/>
      </c>
      <c r="K8" s="168" t="str">
        <f>IF(OR($B8-K$5&gt;76, $B8-K$5=75, $B8-K$5=1, $B8-K$5&lt;0),"",ROUND(($B8-K$5)*'점수 계산기'!$C$21+K$5*'점수 계산기'!$C$22+'점수 계산기'!$C$24,0))</f>
        <v/>
      </c>
      <c r="L8" s="168" t="str">
        <f>IF(OR($B8-L$5&gt;76, $B8-L$5=75, $B8-L$5=1, $B8-L$5&lt;0),"",ROUND(($B8-L$5)*'점수 계산기'!$C$21+L$5*'점수 계산기'!$C$22+'점수 계산기'!$C$24,0))</f>
        <v/>
      </c>
      <c r="M8" s="168" t="str">
        <f>IF(OR($B8-M$5&gt;76, $B8-M$5=75, $B8-M$5=1, $B8-M$5&lt;0),"",ROUND(($B8-M$5)*'점수 계산기'!$C$21+M$5*'점수 계산기'!$C$22+'점수 계산기'!$C$24,0))</f>
        <v/>
      </c>
      <c r="N8" s="168" t="str">
        <f>IF(OR($B8-N$5&gt;76, $B8-N$5=75, $B8-N$5=1, $B8-N$5&lt;0),"",ROUND(($B8-N$5)*'점수 계산기'!$C$21+N$5*'점수 계산기'!$C$22+'점수 계산기'!$C$24,0))</f>
        <v/>
      </c>
      <c r="O8" s="168" t="str">
        <f>IF(OR($B8-O$5&gt;76, $B8-O$5=75, $B8-O$5=1, $B8-O$5&lt;0),"",ROUND(($B8-O$5)*'점수 계산기'!$C$21+O$5*'점수 계산기'!$C$22+'점수 계산기'!$C$24,0))</f>
        <v/>
      </c>
      <c r="P8" s="168" t="str">
        <f>IF(OR($B8-P$5&gt;76, $B8-P$5=75, $B8-P$5=1, $B8-P$5&lt;0),"",ROUND(($B8-P$5)*'점수 계산기'!$C$21+P$5*'점수 계산기'!$C$22+'점수 계산기'!$C$24,0))</f>
        <v/>
      </c>
      <c r="Q8" s="168" t="str">
        <f>IF(OR($B8-Q$5&gt;76, $B8-Q$5=75, $B8-Q$5=1, $B8-Q$5&lt;0),"",ROUND(($B8-Q$5)*'점수 계산기'!$C$21+Q$5*'점수 계산기'!$C$22+'점수 계산기'!$C$24,0))</f>
        <v/>
      </c>
      <c r="R8" s="168" t="str">
        <f>IF(OR($B8-R$5&gt;76, $B8-R$5=75, $B8-R$5=1, $B8-R$5&lt;0),"",ROUND(($B8-R$5)*'점수 계산기'!$C$21+R$5*'점수 계산기'!$C$22+'점수 계산기'!$C$24,0))</f>
        <v/>
      </c>
      <c r="S8" s="168" t="str">
        <f>IF(OR($B8-S$5&gt;76, $B8-S$5=75, $B8-S$5=1, $B8-S$5&lt;0),"",ROUND(($B8-S$5)*'점수 계산기'!$C$21+S$5*'점수 계산기'!$C$22+'점수 계산기'!$C$24,0))</f>
        <v/>
      </c>
      <c r="T8" s="168" t="str">
        <f>IF(OR($B8-T$5&gt;76, $B8-T$5=75, $B8-T$5=1, $B8-T$5&lt;0),"",ROUND(($B8-T$5)*'점수 계산기'!$C$21+T$5*'점수 계산기'!$C$22+'점수 계산기'!$C$24,0))</f>
        <v/>
      </c>
      <c r="U8" s="168" t="str">
        <f>IF(OR($B8-U$5&gt;76, $B8-U$5=75, $B8-U$5=1, $B8-U$5&lt;0),"",ROUND(($B8-U$5)*'점수 계산기'!$C$21+U$5*'점수 계산기'!$C$22+'점수 계산기'!$C$24,0))</f>
        <v/>
      </c>
      <c r="V8" s="168" t="str">
        <f>IF(OR($B8-V$5&gt;76, $B8-V$5=75, $B8-V$5=1, $B8-V$5&lt;0),"",ROUND(($B8-V$5)*'점수 계산기'!$C$21+V$5*'점수 계산기'!$C$22+'점수 계산기'!$C$24,0))</f>
        <v/>
      </c>
      <c r="W8" s="168" t="str">
        <f>IF(OR($B8-W$5&gt;76, $B8-W$5=75, $B8-W$5=1, $B8-W$5&lt;0),"",ROUND(($B8-W$5)*'점수 계산기'!$C$21+W$5*'점수 계산기'!$C$22+'점수 계산기'!$C$24,0))</f>
        <v/>
      </c>
      <c r="X8" s="168" t="str">
        <f>IF(OR($B8-X$5&gt;76, $B8-X$5=75, $B8-X$5=1, $B8-X$5&lt;0),"",ROUND(($B8-X$5)*'점수 계산기'!$C$21+X$5*'점수 계산기'!$C$22+'점수 계산기'!$C$24,0))</f>
        <v/>
      </c>
      <c r="Y8" s="169" t="str">
        <f>IF(OR($B8-Y$5&gt;76, $B8-Y$5=75, $B8-Y$5=1, $B8-Y$5&lt;0),"",ROUND(($B8-Y$5)*'점수 계산기'!$C$21+Y$5*'점수 계산기'!$C$22+'점수 계산기'!$C$24,0))</f>
        <v/>
      </c>
      <c r="Z8" s="116"/>
      <c r="AA8" s="170">
        <v>99</v>
      </c>
      <c r="AB8" s="170">
        <f t="shared" si="0"/>
        <v>129</v>
      </c>
      <c r="AC8" s="170" cm="1">
        <f t="array" ref="AC8">INDEX($AD$6:$AD$106, AA8, 1)</f>
        <v>55</v>
      </c>
      <c r="AD8" s="170">
        <f t="shared" si="1"/>
        <v>130</v>
      </c>
      <c r="AE8" s="170">
        <v>98</v>
      </c>
      <c r="AF8" s="170">
        <v>2</v>
      </c>
    </row>
    <row r="9" spans="1:32" s="137" customFormat="1" ht="21" customHeight="1">
      <c r="A9" s="129"/>
      <c r="B9" s="188">
        <v>97</v>
      </c>
      <c r="C9" s="436">
        <f>IF(OR($B9-C$5&gt;76, $B9-C$5=75, $B9-C$5=1, $B9-C$5&lt;0),"",ROUND(($B9-C$5)*'점수 계산기'!$C$21+C$5*'점수 계산기'!$C$22+'점수 계산기'!$C$24,0))</f>
        <v>128</v>
      </c>
      <c r="D9" s="436" t="str">
        <f>IF(OR($B9-D$5&gt;76, $B9-D$5=75, $B9-D$5=1, $B9-D$5&lt;0),"",ROUND(($B9-D$5)*'점수 계산기'!$C$21+D$5*'점수 계산기'!$C$22+'점수 계산기'!$C$24,0))</f>
        <v/>
      </c>
      <c r="E9" s="436">
        <f>IF(OR($B9-E$5&gt;76, $B9-E$5=75, $B9-E$5=1, $B9-E$5&lt;0),"",ROUND(($B9-E$5)*'점수 계산기'!$C$21+E$5*'점수 계산기'!$C$22+'점수 계산기'!$C$24,0))</f>
        <v>129</v>
      </c>
      <c r="F9" s="436" t="str">
        <f>IF(OR($B9-F$5&gt;76, $B9-F$5=75, $B9-F$5=1, $B9-F$5&lt;0),"",ROUND(($B9-F$5)*'점수 계산기'!$C$21+F$5*'점수 계산기'!$C$22+'점수 계산기'!$C$24,0))</f>
        <v/>
      </c>
      <c r="G9" s="436" t="str">
        <f>IF(OR($B9-G$5&gt;76, $B9-G$5=75, $B9-G$5=1, $B9-G$5&lt;0),"",ROUND(($B9-G$5)*'점수 계산기'!$C$21+G$5*'점수 계산기'!$C$22+'점수 계산기'!$C$24,0))</f>
        <v/>
      </c>
      <c r="H9" s="436" t="str">
        <f>IF(OR($B9-H$5&gt;76, $B9-H$5=75, $B9-H$5=1, $B9-H$5&lt;0),"",ROUND(($B9-H$5)*'점수 계산기'!$C$21+H$5*'점수 계산기'!$C$22+'점수 계산기'!$C$24,0))</f>
        <v/>
      </c>
      <c r="I9" s="436" t="str">
        <f>IF(OR($B9-I$5&gt;76, $B9-I$5=75, $B9-I$5=1, $B9-I$5&lt;0),"",ROUND(($B9-I$5)*'점수 계산기'!$C$21+I$5*'점수 계산기'!$C$22+'점수 계산기'!$C$24,0))</f>
        <v/>
      </c>
      <c r="J9" s="436" t="str">
        <f>IF(OR($B9-J$5&gt;76, $B9-J$5=75, $B9-J$5=1, $B9-J$5&lt;0),"",ROUND(($B9-J$5)*'점수 계산기'!$C$21+J$5*'점수 계산기'!$C$22+'점수 계산기'!$C$24,0))</f>
        <v/>
      </c>
      <c r="K9" s="168" t="str">
        <f>IF(OR($B9-K$5&gt;76, $B9-K$5=75, $B9-K$5=1, $B9-K$5&lt;0),"",ROUND(($B9-K$5)*'점수 계산기'!$C$21+K$5*'점수 계산기'!$C$22+'점수 계산기'!$C$24,0))</f>
        <v/>
      </c>
      <c r="L9" s="168" t="str">
        <f>IF(OR($B9-L$5&gt;76, $B9-L$5=75, $B9-L$5=1, $B9-L$5&lt;0),"",ROUND(($B9-L$5)*'점수 계산기'!$C$21+L$5*'점수 계산기'!$C$22+'점수 계산기'!$C$24,0))</f>
        <v/>
      </c>
      <c r="M9" s="168" t="str">
        <f>IF(OR($B9-M$5&gt;76, $B9-M$5=75, $B9-M$5=1, $B9-M$5&lt;0),"",ROUND(($B9-M$5)*'점수 계산기'!$C$21+M$5*'점수 계산기'!$C$22+'점수 계산기'!$C$24,0))</f>
        <v/>
      </c>
      <c r="N9" s="168" t="str">
        <f>IF(OR($B9-N$5&gt;76, $B9-N$5=75, $B9-N$5=1, $B9-N$5&lt;0),"",ROUND(($B9-N$5)*'점수 계산기'!$C$21+N$5*'점수 계산기'!$C$22+'점수 계산기'!$C$24,0))</f>
        <v/>
      </c>
      <c r="O9" s="168" t="str">
        <f>IF(OR($B9-O$5&gt;76, $B9-O$5=75, $B9-O$5=1, $B9-O$5&lt;0),"",ROUND(($B9-O$5)*'점수 계산기'!$C$21+O$5*'점수 계산기'!$C$22+'점수 계산기'!$C$24,0))</f>
        <v/>
      </c>
      <c r="P9" s="168" t="str">
        <f>IF(OR($B9-P$5&gt;76, $B9-P$5=75, $B9-P$5=1, $B9-P$5&lt;0),"",ROUND(($B9-P$5)*'점수 계산기'!$C$21+P$5*'점수 계산기'!$C$22+'점수 계산기'!$C$24,0))</f>
        <v/>
      </c>
      <c r="Q9" s="168" t="str">
        <f>IF(OR($B9-Q$5&gt;76, $B9-Q$5=75, $B9-Q$5=1, $B9-Q$5&lt;0),"",ROUND(($B9-Q$5)*'점수 계산기'!$C$21+Q$5*'점수 계산기'!$C$22+'점수 계산기'!$C$24,0))</f>
        <v/>
      </c>
      <c r="R9" s="168" t="str">
        <f>IF(OR($B9-R$5&gt;76, $B9-R$5=75, $B9-R$5=1, $B9-R$5&lt;0),"",ROUND(($B9-R$5)*'점수 계산기'!$C$21+R$5*'점수 계산기'!$C$22+'점수 계산기'!$C$24,0))</f>
        <v/>
      </c>
      <c r="S9" s="168" t="str">
        <f>IF(OR($B9-S$5&gt;76, $B9-S$5=75, $B9-S$5=1, $B9-S$5&lt;0),"",ROUND(($B9-S$5)*'점수 계산기'!$C$21+S$5*'점수 계산기'!$C$22+'점수 계산기'!$C$24,0))</f>
        <v/>
      </c>
      <c r="T9" s="168" t="str">
        <f>IF(OR($B9-T$5&gt;76, $B9-T$5=75, $B9-T$5=1, $B9-T$5&lt;0),"",ROUND(($B9-T$5)*'점수 계산기'!$C$21+T$5*'점수 계산기'!$C$22+'점수 계산기'!$C$24,0))</f>
        <v/>
      </c>
      <c r="U9" s="168" t="str">
        <f>IF(OR($B9-U$5&gt;76, $B9-U$5=75, $B9-U$5=1, $B9-U$5&lt;0),"",ROUND(($B9-U$5)*'점수 계산기'!$C$21+U$5*'점수 계산기'!$C$22+'점수 계산기'!$C$24,0))</f>
        <v/>
      </c>
      <c r="V9" s="168" t="str">
        <f>IF(OR($B9-V$5&gt;76, $B9-V$5=75, $B9-V$5=1, $B9-V$5&lt;0),"",ROUND(($B9-V$5)*'점수 계산기'!$C$21+V$5*'점수 계산기'!$C$22+'점수 계산기'!$C$24,0))</f>
        <v/>
      </c>
      <c r="W9" s="168" t="str">
        <f>IF(OR($B9-W$5&gt;76, $B9-W$5=75, $B9-W$5=1, $B9-W$5&lt;0),"",ROUND(($B9-W$5)*'점수 계산기'!$C$21+W$5*'점수 계산기'!$C$22+'점수 계산기'!$C$24,0))</f>
        <v/>
      </c>
      <c r="X9" s="168" t="str">
        <f>IF(OR($B9-X$5&gt;76, $B9-X$5=75, $B9-X$5=1, $B9-X$5&lt;0),"",ROUND(($B9-X$5)*'점수 계산기'!$C$21+X$5*'점수 계산기'!$C$22+'점수 계산기'!$C$24,0))</f>
        <v/>
      </c>
      <c r="Y9" s="169" t="str">
        <f>IF(OR($B9-Y$5&gt;76, $B9-Y$5=75, $B9-Y$5=1, $B9-Y$5&lt;0),"",ROUND(($B9-Y$5)*'점수 계산기'!$C$21+Y$5*'점수 계산기'!$C$22+'점수 계산기'!$C$24,0))</f>
        <v/>
      </c>
      <c r="Z9" s="116"/>
      <c r="AA9" s="170">
        <v>98</v>
      </c>
      <c r="AB9" s="170">
        <f t="shared" si="0"/>
        <v>128</v>
      </c>
      <c r="AC9" s="170" cm="1">
        <f t="array" ref="AC9">INDEX($AD$6:$AD$106, AA9, 1)</f>
        <v>55</v>
      </c>
      <c r="AD9" s="170">
        <f t="shared" si="1"/>
        <v>129</v>
      </c>
      <c r="AE9" s="170">
        <v>97</v>
      </c>
      <c r="AF9" s="170">
        <v>3</v>
      </c>
    </row>
    <row r="10" spans="1:32" s="137" customFormat="1" ht="21" customHeight="1">
      <c r="A10" s="129"/>
      <c r="B10" s="189">
        <v>96</v>
      </c>
      <c r="C10" s="437">
        <f>IF(OR($B10-C$5&gt;76, $B10-C$5=75, $B10-C$5=1, $B10-C$5&lt;0),"",ROUND(($B10-C$5)*'점수 계산기'!$C$21+C$5*'점수 계산기'!$C$22+'점수 계산기'!$C$24,0))</f>
        <v>128</v>
      </c>
      <c r="D10" s="437">
        <f>IF(OR($B10-D$5&gt;76, $B10-D$5=75, $B10-D$5=1, $B10-D$5&lt;0),"",ROUND(($B10-D$5)*'점수 계산기'!$C$21+D$5*'점수 계산기'!$C$22+'점수 계산기'!$C$24,0))</f>
        <v>128</v>
      </c>
      <c r="E10" s="437" t="str">
        <f>IF(OR($B10-E$5&gt;76, $B10-E$5=75, $B10-E$5=1, $B10-E$5&lt;0),"",ROUND(($B10-E$5)*'점수 계산기'!$C$21+E$5*'점수 계산기'!$C$22+'점수 계산기'!$C$24,0))</f>
        <v/>
      </c>
      <c r="F10" s="437">
        <f>IF(OR($B10-F$5&gt;76, $B10-F$5=75, $B10-F$5=1, $B10-F$5&lt;0),"",ROUND(($B10-F$5)*'점수 계산기'!$C$21+F$5*'점수 계산기'!$C$22+'점수 계산기'!$C$24,0))</f>
        <v>128</v>
      </c>
      <c r="G10" s="437" t="str">
        <f>IF(OR($B10-G$5&gt;76, $B10-G$5=75, $B10-G$5=1, $B10-G$5&lt;0),"",ROUND(($B10-G$5)*'점수 계산기'!$C$21+G$5*'점수 계산기'!$C$22+'점수 계산기'!$C$24,0))</f>
        <v/>
      </c>
      <c r="H10" s="437" t="str">
        <f>IF(OR($B10-H$5&gt;76, $B10-H$5=75, $B10-H$5=1, $B10-H$5&lt;0),"",ROUND(($B10-H$5)*'점수 계산기'!$C$21+H$5*'점수 계산기'!$C$22+'점수 계산기'!$C$24,0))</f>
        <v/>
      </c>
      <c r="I10" s="437" t="str">
        <f>IF(OR($B10-I$5&gt;76, $B10-I$5=75, $B10-I$5=1, $B10-I$5&lt;0),"",ROUND(($B10-I$5)*'점수 계산기'!$C$21+I$5*'점수 계산기'!$C$22+'점수 계산기'!$C$24,0))</f>
        <v/>
      </c>
      <c r="J10" s="437" t="str">
        <f>IF(OR($B10-J$5&gt;76, $B10-J$5=75, $B10-J$5=1, $B10-J$5&lt;0),"",ROUND(($B10-J$5)*'점수 계산기'!$C$21+J$5*'점수 계산기'!$C$22+'점수 계산기'!$C$24,0))</f>
        <v/>
      </c>
      <c r="K10" s="173" t="str">
        <f>IF(OR($B10-K$5&gt;76, $B10-K$5=75, $B10-K$5=1, $B10-K$5&lt;0),"",ROUND(($B10-K$5)*'점수 계산기'!$C$21+K$5*'점수 계산기'!$C$22+'점수 계산기'!$C$24,0))</f>
        <v/>
      </c>
      <c r="L10" s="173" t="str">
        <f>IF(OR($B10-L$5&gt;76, $B10-L$5=75, $B10-L$5=1, $B10-L$5&lt;0),"",ROUND(($B10-L$5)*'점수 계산기'!$C$21+L$5*'점수 계산기'!$C$22+'점수 계산기'!$C$24,0))</f>
        <v/>
      </c>
      <c r="M10" s="173" t="str">
        <f>IF(OR($B10-M$5&gt;76, $B10-M$5=75, $B10-M$5=1, $B10-M$5&lt;0),"",ROUND(($B10-M$5)*'점수 계산기'!$C$21+M$5*'점수 계산기'!$C$22+'점수 계산기'!$C$24,0))</f>
        <v/>
      </c>
      <c r="N10" s="173" t="str">
        <f>IF(OR($B10-N$5&gt;76, $B10-N$5=75, $B10-N$5=1, $B10-N$5&lt;0),"",ROUND(($B10-N$5)*'점수 계산기'!$C$21+N$5*'점수 계산기'!$C$22+'점수 계산기'!$C$24,0))</f>
        <v/>
      </c>
      <c r="O10" s="173" t="str">
        <f>IF(OR($B10-O$5&gt;76, $B10-O$5=75, $B10-O$5=1, $B10-O$5&lt;0),"",ROUND(($B10-O$5)*'점수 계산기'!$C$21+O$5*'점수 계산기'!$C$22+'점수 계산기'!$C$24,0))</f>
        <v/>
      </c>
      <c r="P10" s="173" t="str">
        <f>IF(OR($B10-P$5&gt;76, $B10-P$5=75, $B10-P$5=1, $B10-P$5&lt;0),"",ROUND(($B10-P$5)*'점수 계산기'!$C$21+P$5*'점수 계산기'!$C$22+'점수 계산기'!$C$24,0))</f>
        <v/>
      </c>
      <c r="Q10" s="173" t="str">
        <f>IF(OR($B10-Q$5&gt;76, $B10-Q$5=75, $B10-Q$5=1, $B10-Q$5&lt;0),"",ROUND(($B10-Q$5)*'점수 계산기'!$C$21+Q$5*'점수 계산기'!$C$22+'점수 계산기'!$C$24,0))</f>
        <v/>
      </c>
      <c r="R10" s="173" t="str">
        <f>IF(OR($B10-R$5&gt;76, $B10-R$5=75, $B10-R$5=1, $B10-R$5&lt;0),"",ROUND(($B10-R$5)*'점수 계산기'!$C$21+R$5*'점수 계산기'!$C$22+'점수 계산기'!$C$24,0))</f>
        <v/>
      </c>
      <c r="S10" s="173" t="str">
        <f>IF(OR($B10-S$5&gt;76, $B10-S$5=75, $B10-S$5=1, $B10-S$5&lt;0),"",ROUND(($B10-S$5)*'점수 계산기'!$C$21+S$5*'점수 계산기'!$C$22+'점수 계산기'!$C$24,0))</f>
        <v/>
      </c>
      <c r="T10" s="173" t="str">
        <f>IF(OR($B10-T$5&gt;76, $B10-T$5=75, $B10-T$5=1, $B10-T$5&lt;0),"",ROUND(($B10-T$5)*'점수 계산기'!$C$21+T$5*'점수 계산기'!$C$22+'점수 계산기'!$C$24,0))</f>
        <v/>
      </c>
      <c r="U10" s="173" t="str">
        <f>IF(OR($B10-U$5&gt;76, $B10-U$5=75, $B10-U$5=1, $B10-U$5&lt;0),"",ROUND(($B10-U$5)*'점수 계산기'!$C$21+U$5*'점수 계산기'!$C$22+'점수 계산기'!$C$24,0))</f>
        <v/>
      </c>
      <c r="V10" s="173" t="str">
        <f>IF(OR($B10-V$5&gt;76, $B10-V$5=75, $B10-V$5=1, $B10-V$5&lt;0),"",ROUND(($B10-V$5)*'점수 계산기'!$C$21+V$5*'점수 계산기'!$C$22+'점수 계산기'!$C$24,0))</f>
        <v/>
      </c>
      <c r="W10" s="173" t="str">
        <f>IF(OR($B10-W$5&gt;76, $B10-W$5=75, $B10-W$5=1, $B10-W$5&lt;0),"",ROUND(($B10-W$5)*'점수 계산기'!$C$21+W$5*'점수 계산기'!$C$22+'점수 계산기'!$C$24,0))</f>
        <v/>
      </c>
      <c r="X10" s="173" t="str">
        <f>IF(OR($B10-X$5&gt;76, $B10-X$5=75, $B10-X$5=1, $B10-X$5&lt;0),"",ROUND(($B10-X$5)*'점수 계산기'!$C$21+X$5*'점수 계산기'!$C$22+'점수 계산기'!$C$24,0))</f>
        <v/>
      </c>
      <c r="Y10" s="174" t="str">
        <f>IF(OR($B10-Y$5&gt;76, $B10-Y$5=75, $B10-Y$5=1, $B10-Y$5&lt;0),"",ROUND(($B10-Y$5)*'점수 계산기'!$C$21+Y$5*'점수 계산기'!$C$22+'점수 계산기'!$C$24,0))</f>
        <v/>
      </c>
      <c r="Z10" s="116"/>
      <c r="AA10" s="170">
        <v>97</v>
      </c>
      <c r="AB10" s="170">
        <f t="shared" si="0"/>
        <v>128</v>
      </c>
      <c r="AC10" s="170" cm="1">
        <f t="array" ref="AC10">INDEX($AD$6:$AD$106, AA10, 1)</f>
        <v>56</v>
      </c>
      <c r="AD10" s="170">
        <f t="shared" si="1"/>
        <v>128</v>
      </c>
      <c r="AE10" s="170">
        <v>96</v>
      </c>
      <c r="AF10" s="170">
        <v>4</v>
      </c>
    </row>
    <row r="11" spans="1:32" s="137" customFormat="1" ht="21" customHeight="1">
      <c r="A11" s="129"/>
      <c r="B11" s="189">
        <v>95</v>
      </c>
      <c r="C11" s="437">
        <f>IF(OR($B11-C$5&gt;76, $B11-C$5=75, $B11-C$5=1, $B11-C$5&lt;0),"",ROUND(($B11-C$5)*'점수 계산기'!$C$21+C$5*'점수 계산기'!$C$22+'점수 계산기'!$C$24,0))</f>
        <v>127</v>
      </c>
      <c r="D11" s="437">
        <f>IF(OR($B11-D$5&gt;76, $B11-D$5=75, $B11-D$5=1, $B11-D$5&lt;0),"",ROUND(($B11-D$5)*'점수 계산기'!$C$21+D$5*'점수 계산기'!$C$22+'점수 계산기'!$C$24,0))</f>
        <v>127</v>
      </c>
      <c r="E11" s="437">
        <f>IF(OR($B11-E$5&gt;76, $B11-E$5=75, $B11-E$5=1, $B11-E$5&lt;0),"",ROUND(($B11-E$5)*'점수 계산기'!$C$21+E$5*'점수 계산기'!$C$22+'점수 계산기'!$C$24,0))</f>
        <v>127</v>
      </c>
      <c r="F11" s="437" t="str">
        <f>IF(OR($B11-F$5&gt;76, $B11-F$5=75, $B11-F$5=1, $B11-F$5&lt;0),"",ROUND(($B11-F$5)*'점수 계산기'!$C$21+F$5*'점수 계산기'!$C$22+'점수 계산기'!$C$24,0))</f>
        <v/>
      </c>
      <c r="G11" s="437">
        <f>IF(OR($B11-G$5&gt;76, $B11-G$5=75, $B11-G$5=1, $B11-G$5&lt;0),"",ROUND(($B11-G$5)*'점수 계산기'!$C$21+G$5*'점수 계산기'!$C$22+'점수 계산기'!$C$24,0))</f>
        <v>128</v>
      </c>
      <c r="H11" s="437" t="str">
        <f>IF(OR($B11-H$5&gt;76, $B11-H$5=75, $B11-H$5=1, $B11-H$5&lt;0),"",ROUND(($B11-H$5)*'점수 계산기'!$C$21+H$5*'점수 계산기'!$C$22+'점수 계산기'!$C$24,0))</f>
        <v/>
      </c>
      <c r="I11" s="437" t="str">
        <f>IF(OR($B11-I$5&gt;76, $B11-I$5=75, $B11-I$5=1, $B11-I$5&lt;0),"",ROUND(($B11-I$5)*'점수 계산기'!$C$21+I$5*'점수 계산기'!$C$22+'점수 계산기'!$C$24,0))</f>
        <v/>
      </c>
      <c r="J11" s="437" t="str">
        <f>IF(OR($B11-J$5&gt;76, $B11-J$5=75, $B11-J$5=1, $B11-J$5&lt;0),"",ROUND(($B11-J$5)*'점수 계산기'!$C$21+J$5*'점수 계산기'!$C$22+'점수 계산기'!$C$24,0))</f>
        <v/>
      </c>
      <c r="K11" s="173" t="str">
        <f>IF(OR($B11-K$5&gt;76, $B11-K$5=75, $B11-K$5=1, $B11-K$5&lt;0),"",ROUND(($B11-K$5)*'점수 계산기'!$C$21+K$5*'점수 계산기'!$C$22+'점수 계산기'!$C$24,0))</f>
        <v/>
      </c>
      <c r="L11" s="173" t="str">
        <f>IF(OR($B11-L$5&gt;76, $B11-L$5=75, $B11-L$5=1, $B11-L$5&lt;0),"",ROUND(($B11-L$5)*'점수 계산기'!$C$21+L$5*'점수 계산기'!$C$22+'점수 계산기'!$C$24,0))</f>
        <v/>
      </c>
      <c r="M11" s="173" t="str">
        <f>IF(OR($B11-M$5&gt;76, $B11-M$5=75, $B11-M$5=1, $B11-M$5&lt;0),"",ROUND(($B11-M$5)*'점수 계산기'!$C$21+M$5*'점수 계산기'!$C$22+'점수 계산기'!$C$24,0))</f>
        <v/>
      </c>
      <c r="N11" s="173" t="str">
        <f>IF(OR($B11-N$5&gt;76, $B11-N$5=75, $B11-N$5=1, $B11-N$5&lt;0),"",ROUND(($B11-N$5)*'점수 계산기'!$C$21+N$5*'점수 계산기'!$C$22+'점수 계산기'!$C$24,0))</f>
        <v/>
      </c>
      <c r="O11" s="173" t="str">
        <f>IF(OR($B11-O$5&gt;76, $B11-O$5=75, $B11-O$5=1, $B11-O$5&lt;0),"",ROUND(($B11-O$5)*'점수 계산기'!$C$21+O$5*'점수 계산기'!$C$22+'점수 계산기'!$C$24,0))</f>
        <v/>
      </c>
      <c r="P11" s="173" t="str">
        <f>IF(OR($B11-P$5&gt;76, $B11-P$5=75, $B11-P$5=1, $B11-P$5&lt;0),"",ROUND(($B11-P$5)*'점수 계산기'!$C$21+P$5*'점수 계산기'!$C$22+'점수 계산기'!$C$24,0))</f>
        <v/>
      </c>
      <c r="Q11" s="173" t="str">
        <f>IF(OR($B11-Q$5&gt;76, $B11-Q$5=75, $B11-Q$5=1, $B11-Q$5&lt;0),"",ROUND(($B11-Q$5)*'점수 계산기'!$C$21+Q$5*'점수 계산기'!$C$22+'점수 계산기'!$C$24,0))</f>
        <v/>
      </c>
      <c r="R11" s="173" t="str">
        <f>IF(OR($B11-R$5&gt;76, $B11-R$5=75, $B11-R$5=1, $B11-R$5&lt;0),"",ROUND(($B11-R$5)*'점수 계산기'!$C$21+R$5*'점수 계산기'!$C$22+'점수 계산기'!$C$24,0))</f>
        <v/>
      </c>
      <c r="S11" s="173" t="str">
        <f>IF(OR($B11-S$5&gt;76, $B11-S$5=75, $B11-S$5=1, $B11-S$5&lt;0),"",ROUND(($B11-S$5)*'점수 계산기'!$C$21+S$5*'점수 계산기'!$C$22+'점수 계산기'!$C$24,0))</f>
        <v/>
      </c>
      <c r="T11" s="173" t="str">
        <f>IF(OR($B11-T$5&gt;76, $B11-T$5=75, $B11-T$5=1, $B11-T$5&lt;0),"",ROUND(($B11-T$5)*'점수 계산기'!$C$21+T$5*'점수 계산기'!$C$22+'점수 계산기'!$C$24,0))</f>
        <v/>
      </c>
      <c r="U11" s="173" t="str">
        <f>IF(OR($B11-U$5&gt;76, $B11-U$5=75, $B11-U$5=1, $B11-U$5&lt;0),"",ROUND(($B11-U$5)*'점수 계산기'!$C$21+U$5*'점수 계산기'!$C$22+'점수 계산기'!$C$24,0))</f>
        <v/>
      </c>
      <c r="V11" s="173" t="str">
        <f>IF(OR($B11-V$5&gt;76, $B11-V$5=75, $B11-V$5=1, $B11-V$5&lt;0),"",ROUND(($B11-V$5)*'점수 계산기'!$C$21+V$5*'점수 계산기'!$C$22+'점수 계산기'!$C$24,0))</f>
        <v/>
      </c>
      <c r="W11" s="173" t="str">
        <f>IF(OR($B11-W$5&gt;76, $B11-W$5=75, $B11-W$5=1, $B11-W$5&lt;0),"",ROUND(($B11-W$5)*'점수 계산기'!$C$21+W$5*'점수 계산기'!$C$22+'점수 계산기'!$C$24,0))</f>
        <v/>
      </c>
      <c r="X11" s="173" t="str">
        <f>IF(OR($B11-X$5&gt;76, $B11-X$5=75, $B11-X$5=1, $B11-X$5&lt;0),"",ROUND(($B11-X$5)*'점수 계산기'!$C$21+X$5*'점수 계산기'!$C$22+'점수 계산기'!$C$24,0))</f>
        <v/>
      </c>
      <c r="Y11" s="174" t="str">
        <f>IF(OR($B11-Y$5&gt;76, $B11-Y$5=75, $B11-Y$5=1, $B11-Y$5&lt;0),"",ROUND(($B11-Y$5)*'점수 계산기'!$C$21+Y$5*'점수 계산기'!$C$22+'점수 계산기'!$C$24,0))</f>
        <v/>
      </c>
      <c r="Z11" s="116"/>
      <c r="AA11" s="170">
        <v>96</v>
      </c>
      <c r="AB11" s="170">
        <f t="shared" si="0"/>
        <v>127</v>
      </c>
      <c r="AC11" s="170" cm="1">
        <f t="array" ref="AC11">INDEX($AD$6:$AD$106, AA11, 1)</f>
        <v>57</v>
      </c>
      <c r="AD11" s="170">
        <f t="shared" si="1"/>
        <v>128</v>
      </c>
      <c r="AE11" s="170">
        <v>95</v>
      </c>
      <c r="AF11" s="170">
        <v>5</v>
      </c>
    </row>
    <row r="12" spans="1:32" s="137" customFormat="1" ht="21" customHeight="1">
      <c r="A12" s="129"/>
      <c r="B12" s="189">
        <v>94</v>
      </c>
      <c r="C12" s="437">
        <f>IF(OR($B12-C$5&gt;76, $B12-C$5=75, $B12-C$5=1, $B12-C$5&lt;0),"",ROUND(($B12-C$5)*'점수 계산기'!$C$21+C$5*'점수 계산기'!$C$22+'점수 계산기'!$C$24,0))</f>
        <v>126</v>
      </c>
      <c r="D12" s="437">
        <f>IF(OR($B12-D$5&gt;76, $B12-D$5=75, $B12-D$5=1, $B12-D$5&lt;0),"",ROUND(($B12-D$5)*'점수 계산기'!$C$21+D$5*'점수 계산기'!$C$22+'점수 계산기'!$C$24,0))</f>
        <v>126</v>
      </c>
      <c r="E12" s="437">
        <f>IF(OR($B12-E$5&gt;76, $B12-E$5=75, $B12-E$5=1, $B12-E$5&lt;0),"",ROUND(($B12-E$5)*'점수 계산기'!$C$21+E$5*'점수 계산기'!$C$22+'점수 계산기'!$C$24,0))</f>
        <v>127</v>
      </c>
      <c r="F12" s="437">
        <f>IF(OR($B12-F$5&gt;76, $B12-F$5=75, $B12-F$5=1, $B12-F$5&lt;0),"",ROUND(($B12-F$5)*'점수 계산기'!$C$21+F$5*'점수 계산기'!$C$22+'점수 계산기'!$C$24,0))</f>
        <v>127</v>
      </c>
      <c r="G12" s="437" t="str">
        <f>IF(OR($B12-G$5&gt;76, $B12-G$5=75, $B12-G$5=1, $B12-G$5&lt;0),"",ROUND(($B12-G$5)*'점수 계산기'!$C$21+G$5*'점수 계산기'!$C$22+'점수 계산기'!$C$24,0))</f>
        <v/>
      </c>
      <c r="H12" s="437">
        <f>IF(OR($B12-H$5&gt;76, $B12-H$5=75, $B12-H$5=1, $B12-H$5&lt;0),"",ROUND(($B12-H$5)*'점수 계산기'!$C$21+H$5*'점수 계산기'!$C$22+'점수 계산기'!$C$24,0))</f>
        <v>127</v>
      </c>
      <c r="I12" s="437" t="str">
        <f>IF(OR($B12-I$5&gt;76, $B12-I$5=75, $B12-I$5=1, $B12-I$5&lt;0),"",ROUND(($B12-I$5)*'점수 계산기'!$C$21+I$5*'점수 계산기'!$C$22+'점수 계산기'!$C$24,0))</f>
        <v/>
      </c>
      <c r="J12" s="437" t="str">
        <f>IF(OR($B12-J$5&gt;76, $B12-J$5=75, $B12-J$5=1, $B12-J$5&lt;0),"",ROUND(($B12-J$5)*'점수 계산기'!$C$21+J$5*'점수 계산기'!$C$22+'점수 계산기'!$C$24,0))</f>
        <v/>
      </c>
      <c r="K12" s="173" t="str">
        <f>IF(OR($B12-K$5&gt;76, $B12-K$5=75, $B12-K$5=1, $B12-K$5&lt;0),"",ROUND(($B12-K$5)*'점수 계산기'!$C$21+K$5*'점수 계산기'!$C$22+'점수 계산기'!$C$24,0))</f>
        <v/>
      </c>
      <c r="L12" s="173" t="str">
        <f>IF(OR($B12-L$5&gt;76, $B12-L$5=75, $B12-L$5=1, $B12-L$5&lt;0),"",ROUND(($B12-L$5)*'점수 계산기'!$C$21+L$5*'점수 계산기'!$C$22+'점수 계산기'!$C$24,0))</f>
        <v/>
      </c>
      <c r="M12" s="173" t="str">
        <f>IF(OR($B12-M$5&gt;76, $B12-M$5=75, $B12-M$5=1, $B12-M$5&lt;0),"",ROUND(($B12-M$5)*'점수 계산기'!$C$21+M$5*'점수 계산기'!$C$22+'점수 계산기'!$C$24,0))</f>
        <v/>
      </c>
      <c r="N12" s="173" t="str">
        <f>IF(OR($B12-N$5&gt;76, $B12-N$5=75, $B12-N$5=1, $B12-N$5&lt;0),"",ROUND(($B12-N$5)*'점수 계산기'!$C$21+N$5*'점수 계산기'!$C$22+'점수 계산기'!$C$24,0))</f>
        <v/>
      </c>
      <c r="O12" s="173" t="str">
        <f>IF(OR($B12-O$5&gt;76, $B12-O$5=75, $B12-O$5=1, $B12-O$5&lt;0),"",ROUND(($B12-O$5)*'점수 계산기'!$C$21+O$5*'점수 계산기'!$C$22+'점수 계산기'!$C$24,0))</f>
        <v/>
      </c>
      <c r="P12" s="173" t="str">
        <f>IF(OR($B12-P$5&gt;76, $B12-P$5=75, $B12-P$5=1, $B12-P$5&lt;0),"",ROUND(($B12-P$5)*'점수 계산기'!$C$21+P$5*'점수 계산기'!$C$22+'점수 계산기'!$C$24,0))</f>
        <v/>
      </c>
      <c r="Q12" s="173" t="str">
        <f>IF(OR($B12-Q$5&gt;76, $B12-Q$5=75, $B12-Q$5=1, $B12-Q$5&lt;0),"",ROUND(($B12-Q$5)*'점수 계산기'!$C$21+Q$5*'점수 계산기'!$C$22+'점수 계산기'!$C$24,0))</f>
        <v/>
      </c>
      <c r="R12" s="173" t="str">
        <f>IF(OR($B12-R$5&gt;76, $B12-R$5=75, $B12-R$5=1, $B12-R$5&lt;0),"",ROUND(($B12-R$5)*'점수 계산기'!$C$21+R$5*'점수 계산기'!$C$22+'점수 계산기'!$C$24,0))</f>
        <v/>
      </c>
      <c r="S12" s="173" t="str">
        <f>IF(OR($B12-S$5&gt;76, $B12-S$5=75, $B12-S$5=1, $B12-S$5&lt;0),"",ROUND(($B12-S$5)*'점수 계산기'!$C$21+S$5*'점수 계산기'!$C$22+'점수 계산기'!$C$24,0))</f>
        <v/>
      </c>
      <c r="T12" s="173" t="str">
        <f>IF(OR($B12-T$5&gt;76, $B12-T$5=75, $B12-T$5=1, $B12-T$5&lt;0),"",ROUND(($B12-T$5)*'점수 계산기'!$C$21+T$5*'점수 계산기'!$C$22+'점수 계산기'!$C$24,0))</f>
        <v/>
      </c>
      <c r="U12" s="173" t="str">
        <f>IF(OR($B12-U$5&gt;76, $B12-U$5=75, $B12-U$5=1, $B12-U$5&lt;0),"",ROUND(($B12-U$5)*'점수 계산기'!$C$21+U$5*'점수 계산기'!$C$22+'점수 계산기'!$C$24,0))</f>
        <v/>
      </c>
      <c r="V12" s="173" t="str">
        <f>IF(OR($B12-V$5&gt;76, $B12-V$5=75, $B12-V$5=1, $B12-V$5&lt;0),"",ROUND(($B12-V$5)*'점수 계산기'!$C$21+V$5*'점수 계산기'!$C$22+'점수 계산기'!$C$24,0))</f>
        <v/>
      </c>
      <c r="W12" s="173" t="str">
        <f>IF(OR($B12-W$5&gt;76, $B12-W$5=75, $B12-W$5=1, $B12-W$5&lt;0),"",ROUND(($B12-W$5)*'점수 계산기'!$C$21+W$5*'점수 계산기'!$C$22+'점수 계산기'!$C$24,0))</f>
        <v/>
      </c>
      <c r="X12" s="173" t="str">
        <f>IF(OR($B12-X$5&gt;76, $B12-X$5=75, $B12-X$5=1, $B12-X$5&lt;0),"",ROUND(($B12-X$5)*'점수 계산기'!$C$21+X$5*'점수 계산기'!$C$22+'점수 계산기'!$C$24,0))</f>
        <v/>
      </c>
      <c r="Y12" s="174" t="str">
        <f>IF(OR($B12-Y$5&gt;76, $B12-Y$5=75, $B12-Y$5=1, $B12-Y$5&lt;0),"",ROUND(($B12-Y$5)*'점수 계산기'!$C$21+Y$5*'점수 계산기'!$C$22+'점수 계산기'!$C$24,0))</f>
        <v/>
      </c>
      <c r="Z12" s="116"/>
      <c r="AA12" s="170">
        <v>95</v>
      </c>
      <c r="AB12" s="170">
        <f t="shared" si="0"/>
        <v>126</v>
      </c>
      <c r="AC12" s="170" cm="1">
        <f t="array" ref="AC12">INDEX($AD$6:$AD$106, AA12, 1)</f>
        <v>58</v>
      </c>
      <c r="AD12" s="170">
        <f t="shared" si="1"/>
        <v>127</v>
      </c>
      <c r="AE12" s="170">
        <v>94</v>
      </c>
      <c r="AF12" s="170">
        <v>6</v>
      </c>
    </row>
    <row r="13" spans="1:32" s="137" customFormat="1" ht="21" customHeight="1">
      <c r="A13" s="129"/>
      <c r="B13" s="189">
        <v>93</v>
      </c>
      <c r="C13" s="437">
        <f>IF(OR($B13-C$5&gt;76, $B13-C$5=75, $B13-C$5=1, $B13-C$5&lt;0),"",ROUND(($B13-C$5)*'점수 계산기'!$C$21+C$5*'점수 계산기'!$C$22+'점수 계산기'!$C$24,0))</f>
        <v>125</v>
      </c>
      <c r="D13" s="437">
        <f>IF(OR($B13-D$5&gt;76, $B13-D$5=75, $B13-D$5=1, $B13-D$5&lt;0),"",ROUND(($B13-D$5)*'점수 계산기'!$C$21+D$5*'점수 계산기'!$C$22+'점수 계산기'!$C$24,0))</f>
        <v>126</v>
      </c>
      <c r="E13" s="437">
        <f>IF(OR($B13-E$5&gt;76, $B13-E$5=75, $B13-E$5=1, $B13-E$5&lt;0),"",ROUND(($B13-E$5)*'점수 계산기'!$C$21+E$5*'점수 계산기'!$C$22+'점수 계산기'!$C$24,0))</f>
        <v>126</v>
      </c>
      <c r="F13" s="437">
        <f>IF(OR($B13-F$5&gt;76, $B13-F$5=75, $B13-F$5=1, $B13-F$5&lt;0),"",ROUND(($B13-F$5)*'점수 계산기'!$C$21+F$5*'점수 계산기'!$C$22+'점수 계산기'!$C$24,0))</f>
        <v>126</v>
      </c>
      <c r="G13" s="437">
        <f>IF(OR($B13-G$5&gt;76, $B13-G$5=75, $B13-G$5=1, $B13-G$5&lt;0),"",ROUND(($B13-G$5)*'점수 계산기'!$C$21+G$5*'점수 계산기'!$C$22+'점수 계산기'!$C$24,0))</f>
        <v>126</v>
      </c>
      <c r="H13" s="437" t="str">
        <f>IF(OR($B13-H$5&gt;76, $B13-H$5=75, $B13-H$5=1, $B13-H$5&lt;0),"",ROUND(($B13-H$5)*'점수 계산기'!$C$21+H$5*'점수 계산기'!$C$22+'점수 계산기'!$C$24,0))</f>
        <v/>
      </c>
      <c r="I13" s="437">
        <f>IF(OR($B13-I$5&gt;76, $B13-I$5=75, $B13-I$5=1, $B13-I$5&lt;0),"",ROUND(($B13-I$5)*'점수 계산기'!$C$21+I$5*'점수 계산기'!$C$22+'점수 계산기'!$C$24,0))</f>
        <v>126</v>
      </c>
      <c r="J13" s="437" t="str">
        <f>IF(OR($B13-J$5&gt;76, $B13-J$5=75, $B13-J$5=1, $B13-J$5&lt;0),"",ROUND(($B13-J$5)*'점수 계산기'!$C$21+J$5*'점수 계산기'!$C$22+'점수 계산기'!$C$24,0))</f>
        <v/>
      </c>
      <c r="K13" s="173" t="str">
        <f>IF(OR($B13-K$5&gt;76, $B13-K$5=75, $B13-K$5=1, $B13-K$5&lt;0),"",ROUND(($B13-K$5)*'점수 계산기'!$C$21+K$5*'점수 계산기'!$C$22+'점수 계산기'!$C$24,0))</f>
        <v/>
      </c>
      <c r="L13" s="173" t="str">
        <f>IF(OR($B13-L$5&gt;76, $B13-L$5=75, $B13-L$5=1, $B13-L$5&lt;0),"",ROUND(($B13-L$5)*'점수 계산기'!$C$21+L$5*'점수 계산기'!$C$22+'점수 계산기'!$C$24,0))</f>
        <v/>
      </c>
      <c r="M13" s="173" t="str">
        <f>IF(OR($B13-M$5&gt;76, $B13-M$5=75, $B13-M$5=1, $B13-M$5&lt;0),"",ROUND(($B13-M$5)*'점수 계산기'!$C$21+M$5*'점수 계산기'!$C$22+'점수 계산기'!$C$24,0))</f>
        <v/>
      </c>
      <c r="N13" s="173" t="str">
        <f>IF(OR($B13-N$5&gt;76, $B13-N$5=75, $B13-N$5=1, $B13-N$5&lt;0),"",ROUND(($B13-N$5)*'점수 계산기'!$C$21+N$5*'점수 계산기'!$C$22+'점수 계산기'!$C$24,0))</f>
        <v/>
      </c>
      <c r="O13" s="173" t="str">
        <f>IF(OR($B13-O$5&gt;76, $B13-O$5=75, $B13-O$5=1, $B13-O$5&lt;0),"",ROUND(($B13-O$5)*'점수 계산기'!$C$21+O$5*'점수 계산기'!$C$22+'점수 계산기'!$C$24,0))</f>
        <v/>
      </c>
      <c r="P13" s="173" t="str">
        <f>IF(OR($B13-P$5&gt;76, $B13-P$5=75, $B13-P$5=1, $B13-P$5&lt;0),"",ROUND(($B13-P$5)*'점수 계산기'!$C$21+P$5*'점수 계산기'!$C$22+'점수 계산기'!$C$24,0))</f>
        <v/>
      </c>
      <c r="Q13" s="173" t="str">
        <f>IF(OR($B13-Q$5&gt;76, $B13-Q$5=75, $B13-Q$5=1, $B13-Q$5&lt;0),"",ROUND(($B13-Q$5)*'점수 계산기'!$C$21+Q$5*'점수 계산기'!$C$22+'점수 계산기'!$C$24,0))</f>
        <v/>
      </c>
      <c r="R13" s="173" t="str">
        <f>IF(OR($B13-R$5&gt;76, $B13-R$5=75, $B13-R$5=1, $B13-R$5&lt;0),"",ROUND(($B13-R$5)*'점수 계산기'!$C$21+R$5*'점수 계산기'!$C$22+'점수 계산기'!$C$24,0))</f>
        <v/>
      </c>
      <c r="S13" s="173" t="str">
        <f>IF(OR($B13-S$5&gt;76, $B13-S$5=75, $B13-S$5=1, $B13-S$5&lt;0),"",ROUND(($B13-S$5)*'점수 계산기'!$C$21+S$5*'점수 계산기'!$C$22+'점수 계산기'!$C$24,0))</f>
        <v/>
      </c>
      <c r="T13" s="173" t="str">
        <f>IF(OR($B13-T$5&gt;76, $B13-T$5=75, $B13-T$5=1, $B13-T$5&lt;0),"",ROUND(($B13-T$5)*'점수 계산기'!$C$21+T$5*'점수 계산기'!$C$22+'점수 계산기'!$C$24,0))</f>
        <v/>
      </c>
      <c r="U13" s="173" t="str">
        <f>IF(OR($B13-U$5&gt;76, $B13-U$5=75, $B13-U$5=1, $B13-U$5&lt;0),"",ROUND(($B13-U$5)*'점수 계산기'!$C$21+U$5*'점수 계산기'!$C$22+'점수 계산기'!$C$24,0))</f>
        <v/>
      </c>
      <c r="V13" s="173" t="str">
        <f>IF(OR($B13-V$5&gt;76, $B13-V$5=75, $B13-V$5=1, $B13-V$5&lt;0),"",ROUND(($B13-V$5)*'점수 계산기'!$C$21+V$5*'점수 계산기'!$C$22+'점수 계산기'!$C$24,0))</f>
        <v/>
      </c>
      <c r="W13" s="173" t="str">
        <f>IF(OR($B13-W$5&gt;76, $B13-W$5=75, $B13-W$5=1, $B13-W$5&lt;0),"",ROUND(($B13-W$5)*'점수 계산기'!$C$21+W$5*'점수 계산기'!$C$22+'점수 계산기'!$C$24,0))</f>
        <v/>
      </c>
      <c r="X13" s="173" t="str">
        <f>IF(OR($B13-X$5&gt;76, $B13-X$5=75, $B13-X$5=1, $B13-X$5&lt;0),"",ROUND(($B13-X$5)*'점수 계산기'!$C$21+X$5*'점수 계산기'!$C$22+'점수 계산기'!$C$24,0))</f>
        <v/>
      </c>
      <c r="Y13" s="174" t="str">
        <f>IF(OR($B13-Y$5&gt;76, $B13-Y$5=75, $B13-Y$5=1, $B13-Y$5&lt;0),"",ROUND(($B13-Y$5)*'점수 계산기'!$C$21+Y$5*'점수 계산기'!$C$22+'점수 계산기'!$C$24,0))</f>
        <v/>
      </c>
      <c r="Z13" s="116"/>
      <c r="AA13" s="170">
        <v>94</v>
      </c>
      <c r="AB13" s="170">
        <f t="shared" si="0"/>
        <v>125</v>
      </c>
      <c r="AC13" s="170" cm="1">
        <f t="array" ref="AC13">INDEX($AD$6:$AD$106, AA13, 1)</f>
        <v>59</v>
      </c>
      <c r="AD13" s="170">
        <f t="shared" si="1"/>
        <v>126</v>
      </c>
      <c r="AE13" s="170">
        <v>93</v>
      </c>
      <c r="AF13" s="170">
        <v>7</v>
      </c>
    </row>
    <row r="14" spans="1:32" s="137" customFormat="1" ht="21" customHeight="1">
      <c r="A14" s="129"/>
      <c r="B14" s="190">
        <v>92</v>
      </c>
      <c r="C14" s="438">
        <f>IF(OR($B14-C$5&gt;76, $B14-C$5=75, $B14-C$5=1, $B14-C$5&lt;0),"",ROUND(($B14-C$5)*'점수 계산기'!$C$21+C$5*'점수 계산기'!$C$22+'점수 계산기'!$C$24,0))</f>
        <v>124</v>
      </c>
      <c r="D14" s="438">
        <f>IF(OR($B14-D$5&gt;76, $B14-D$5=75, $B14-D$5=1, $B14-D$5&lt;0),"",ROUND(($B14-D$5)*'점수 계산기'!$C$21+D$5*'점수 계산기'!$C$22+'점수 계산기'!$C$24,0))</f>
        <v>125</v>
      </c>
      <c r="E14" s="438">
        <f>IF(OR($B14-E$5&gt;76, $B14-E$5=75, $B14-E$5=1, $B14-E$5&lt;0),"",ROUND(($B14-E$5)*'점수 계산기'!$C$21+E$5*'점수 계산기'!$C$22+'점수 계산기'!$C$24,0))</f>
        <v>125</v>
      </c>
      <c r="F14" s="438">
        <f>IF(OR($B14-F$5&gt;76, $B14-F$5=75, $B14-F$5=1, $B14-F$5&lt;0),"",ROUND(($B14-F$5)*'점수 계산기'!$C$21+F$5*'점수 계산기'!$C$22+'점수 계산기'!$C$24,0))</f>
        <v>125</v>
      </c>
      <c r="G14" s="438">
        <f>IF(OR($B14-G$5&gt;76, $B14-G$5=75, $B14-G$5=1, $B14-G$5&lt;0),"",ROUND(($B14-G$5)*'점수 계산기'!$C$21+G$5*'점수 계산기'!$C$22+'점수 계산기'!$C$24,0))</f>
        <v>125</v>
      </c>
      <c r="H14" s="438">
        <f>IF(OR($B14-H$5&gt;76, $B14-H$5=75, $B14-H$5=1, $B14-H$5&lt;0),"",ROUND(($B14-H$5)*'점수 계산기'!$C$21+H$5*'점수 계산기'!$C$22+'점수 계산기'!$C$24,0))</f>
        <v>125</v>
      </c>
      <c r="I14" s="438" t="str">
        <f>IF(OR($B14-I$5&gt;76, $B14-I$5=75, $B14-I$5=1, $B14-I$5&lt;0),"",ROUND(($B14-I$5)*'점수 계산기'!$C$21+I$5*'점수 계산기'!$C$22+'점수 계산기'!$C$24,0))</f>
        <v/>
      </c>
      <c r="J14" s="438">
        <f>IF(OR($B14-J$5&gt;76, $B14-J$5=75, $B14-J$5=1, $B14-J$5&lt;0),"",ROUND(($B14-J$5)*'점수 계산기'!$C$21+J$5*'점수 계산기'!$C$22+'점수 계산기'!$C$24,0))</f>
        <v>126</v>
      </c>
      <c r="K14" s="176" t="str">
        <f>IF(OR($B14-K$5&gt;76, $B14-K$5=75, $B14-K$5=1, $B14-K$5&lt;0),"",ROUND(($B14-K$5)*'점수 계산기'!$C$21+K$5*'점수 계산기'!$C$22+'점수 계산기'!$C$24,0))</f>
        <v/>
      </c>
      <c r="L14" s="176" t="str">
        <f>IF(OR($B14-L$5&gt;76, $B14-L$5=75, $B14-L$5=1, $B14-L$5&lt;0),"",ROUND(($B14-L$5)*'점수 계산기'!$C$21+L$5*'점수 계산기'!$C$22+'점수 계산기'!$C$24,0))</f>
        <v/>
      </c>
      <c r="M14" s="176" t="str">
        <f>IF(OR($B14-M$5&gt;76, $B14-M$5=75, $B14-M$5=1, $B14-M$5&lt;0),"",ROUND(($B14-M$5)*'점수 계산기'!$C$21+M$5*'점수 계산기'!$C$22+'점수 계산기'!$C$24,0))</f>
        <v/>
      </c>
      <c r="N14" s="176" t="str">
        <f>IF(OR($B14-N$5&gt;76, $B14-N$5=75, $B14-N$5=1, $B14-N$5&lt;0),"",ROUND(($B14-N$5)*'점수 계산기'!$C$21+N$5*'점수 계산기'!$C$22+'점수 계산기'!$C$24,0))</f>
        <v/>
      </c>
      <c r="O14" s="176" t="str">
        <f>IF(OR($B14-O$5&gt;76, $B14-O$5=75, $B14-O$5=1, $B14-O$5&lt;0),"",ROUND(($B14-O$5)*'점수 계산기'!$C$21+O$5*'점수 계산기'!$C$22+'점수 계산기'!$C$24,0))</f>
        <v/>
      </c>
      <c r="P14" s="176" t="str">
        <f>IF(OR($B14-P$5&gt;76, $B14-P$5=75, $B14-P$5=1, $B14-P$5&lt;0),"",ROUND(($B14-P$5)*'점수 계산기'!$C$21+P$5*'점수 계산기'!$C$22+'점수 계산기'!$C$24,0))</f>
        <v/>
      </c>
      <c r="Q14" s="176" t="str">
        <f>IF(OR($B14-Q$5&gt;76, $B14-Q$5=75, $B14-Q$5=1, $B14-Q$5&lt;0),"",ROUND(($B14-Q$5)*'점수 계산기'!$C$21+Q$5*'점수 계산기'!$C$22+'점수 계산기'!$C$24,0))</f>
        <v/>
      </c>
      <c r="R14" s="176" t="str">
        <f>IF(OR($B14-R$5&gt;76, $B14-R$5=75, $B14-R$5=1, $B14-R$5&lt;0),"",ROUND(($B14-R$5)*'점수 계산기'!$C$21+R$5*'점수 계산기'!$C$22+'점수 계산기'!$C$24,0))</f>
        <v/>
      </c>
      <c r="S14" s="176" t="str">
        <f>IF(OR($B14-S$5&gt;76, $B14-S$5=75, $B14-S$5=1, $B14-S$5&lt;0),"",ROUND(($B14-S$5)*'점수 계산기'!$C$21+S$5*'점수 계산기'!$C$22+'점수 계산기'!$C$24,0))</f>
        <v/>
      </c>
      <c r="T14" s="176" t="str">
        <f>IF(OR($B14-T$5&gt;76, $B14-T$5=75, $B14-T$5=1, $B14-T$5&lt;0),"",ROUND(($B14-T$5)*'점수 계산기'!$C$21+T$5*'점수 계산기'!$C$22+'점수 계산기'!$C$24,0))</f>
        <v/>
      </c>
      <c r="U14" s="176" t="str">
        <f>IF(OR($B14-U$5&gt;76, $B14-U$5=75, $B14-U$5=1, $B14-U$5&lt;0),"",ROUND(($B14-U$5)*'점수 계산기'!$C$21+U$5*'점수 계산기'!$C$22+'점수 계산기'!$C$24,0))</f>
        <v/>
      </c>
      <c r="V14" s="176" t="str">
        <f>IF(OR($B14-V$5&gt;76, $B14-V$5=75, $B14-V$5=1, $B14-V$5&lt;0),"",ROUND(($B14-V$5)*'점수 계산기'!$C$21+V$5*'점수 계산기'!$C$22+'점수 계산기'!$C$24,0))</f>
        <v/>
      </c>
      <c r="W14" s="176" t="str">
        <f>IF(OR($B14-W$5&gt;76, $B14-W$5=75, $B14-W$5=1, $B14-W$5&lt;0),"",ROUND(($B14-W$5)*'점수 계산기'!$C$21+W$5*'점수 계산기'!$C$22+'점수 계산기'!$C$24,0))</f>
        <v/>
      </c>
      <c r="X14" s="176" t="str">
        <f>IF(OR($B14-X$5&gt;76, $B14-X$5=75, $B14-X$5=1, $B14-X$5&lt;0),"",ROUND(($B14-X$5)*'점수 계산기'!$C$21+X$5*'점수 계산기'!$C$22+'점수 계산기'!$C$24,0))</f>
        <v/>
      </c>
      <c r="Y14" s="177" t="str">
        <f>IF(OR($B14-Y$5&gt;76, $B14-Y$5=75, $B14-Y$5=1, $B14-Y$5&lt;0),"",ROUND(($B14-Y$5)*'점수 계산기'!$C$21+Y$5*'점수 계산기'!$C$22+'점수 계산기'!$C$24,0))</f>
        <v/>
      </c>
      <c r="Z14" s="116"/>
      <c r="AA14" s="170">
        <v>93</v>
      </c>
      <c r="AB14" s="170">
        <f t="shared" si="0"/>
        <v>124</v>
      </c>
      <c r="AC14" s="170" cm="1">
        <f t="array" ref="AC14">INDEX($AD$6:$AD$106, AA14, 1)</f>
        <v>60</v>
      </c>
      <c r="AD14" s="170">
        <f t="shared" si="1"/>
        <v>126</v>
      </c>
      <c r="AE14" s="170">
        <v>92</v>
      </c>
      <c r="AF14" s="170">
        <v>8</v>
      </c>
    </row>
    <row r="15" spans="1:32" s="137" customFormat="1" ht="21" customHeight="1">
      <c r="A15" s="129"/>
      <c r="B15" s="190">
        <v>91</v>
      </c>
      <c r="C15" s="438">
        <f>IF(OR($B15-C$5&gt;76, $B15-C$5=75, $B15-C$5=1, $B15-C$5&lt;0),"",ROUND(($B15-C$5)*'점수 계산기'!$C$21+C$5*'점수 계산기'!$C$22+'점수 계산기'!$C$24,0))</f>
        <v>124</v>
      </c>
      <c r="D15" s="438">
        <f>IF(OR($B15-D$5&gt;76, $B15-D$5=75, $B15-D$5=1, $B15-D$5&lt;0),"",ROUND(($B15-D$5)*'점수 계산기'!$C$21+D$5*'점수 계산기'!$C$22+'점수 계산기'!$C$24,0))</f>
        <v>124</v>
      </c>
      <c r="E15" s="438">
        <f>IF(OR($B15-E$5&gt;76, $B15-E$5=75, $B15-E$5=1, $B15-E$5&lt;0),"",ROUND(($B15-E$5)*'점수 계산기'!$C$21+E$5*'점수 계산기'!$C$22+'점수 계산기'!$C$24,0))</f>
        <v>124</v>
      </c>
      <c r="F15" s="438">
        <f>IF(OR($B15-F$5&gt;76, $B15-F$5=75, $B15-F$5=1, $B15-F$5&lt;0),"",ROUND(($B15-F$5)*'점수 계산기'!$C$21+F$5*'점수 계산기'!$C$22+'점수 계산기'!$C$24,0))</f>
        <v>124</v>
      </c>
      <c r="G15" s="438">
        <f>IF(OR($B15-G$5&gt;76, $B15-G$5=75, $B15-G$5=1, $B15-G$5&lt;0),"",ROUND(($B15-G$5)*'점수 계산기'!$C$21+G$5*'점수 계산기'!$C$22+'점수 계산기'!$C$24,0))</f>
        <v>124</v>
      </c>
      <c r="H15" s="438">
        <f>IF(OR($B15-H$5&gt;76, $B15-H$5=75, $B15-H$5=1, $B15-H$5&lt;0),"",ROUND(($B15-H$5)*'점수 계산기'!$C$21+H$5*'점수 계산기'!$C$22+'점수 계산기'!$C$24,0))</f>
        <v>125</v>
      </c>
      <c r="I15" s="438">
        <f>IF(OR($B15-I$5&gt;76, $B15-I$5=75, $B15-I$5=1, $B15-I$5&lt;0),"",ROUND(($B15-I$5)*'점수 계산기'!$C$21+I$5*'점수 계산기'!$C$22+'점수 계산기'!$C$24,0))</f>
        <v>125</v>
      </c>
      <c r="J15" s="438" t="str">
        <f>IF(OR($B15-J$5&gt;76, $B15-J$5=75, $B15-J$5=1, $B15-J$5&lt;0),"",ROUND(($B15-J$5)*'점수 계산기'!$C$21+J$5*'점수 계산기'!$C$22+'점수 계산기'!$C$24,0))</f>
        <v/>
      </c>
      <c r="K15" s="176">
        <f>IF(OR($B15-K$5&gt;76, $B15-K$5=75, $B15-K$5=1, $B15-K$5&lt;0),"",ROUND(($B15-K$5)*'점수 계산기'!$C$21+K$5*'점수 계산기'!$C$22+'점수 계산기'!$C$24,0))</f>
        <v>125</v>
      </c>
      <c r="L15" s="176" t="str">
        <f>IF(OR($B15-L$5&gt;76, $B15-L$5=75, $B15-L$5=1, $B15-L$5&lt;0),"",ROUND(($B15-L$5)*'점수 계산기'!$C$21+L$5*'점수 계산기'!$C$22+'점수 계산기'!$C$24,0))</f>
        <v/>
      </c>
      <c r="M15" s="176" t="str">
        <f>IF(OR($B15-M$5&gt;76, $B15-M$5=75, $B15-M$5=1, $B15-M$5&lt;0),"",ROUND(($B15-M$5)*'점수 계산기'!$C$21+M$5*'점수 계산기'!$C$22+'점수 계산기'!$C$24,0))</f>
        <v/>
      </c>
      <c r="N15" s="176" t="str">
        <f>IF(OR($B15-N$5&gt;76, $B15-N$5=75, $B15-N$5=1, $B15-N$5&lt;0),"",ROUND(($B15-N$5)*'점수 계산기'!$C$21+N$5*'점수 계산기'!$C$22+'점수 계산기'!$C$24,0))</f>
        <v/>
      </c>
      <c r="O15" s="176" t="str">
        <f>IF(OR($B15-O$5&gt;76, $B15-O$5=75, $B15-O$5=1, $B15-O$5&lt;0),"",ROUND(($B15-O$5)*'점수 계산기'!$C$21+O$5*'점수 계산기'!$C$22+'점수 계산기'!$C$24,0))</f>
        <v/>
      </c>
      <c r="P15" s="176" t="str">
        <f>IF(OR($B15-P$5&gt;76, $B15-P$5=75, $B15-P$5=1, $B15-P$5&lt;0),"",ROUND(($B15-P$5)*'점수 계산기'!$C$21+P$5*'점수 계산기'!$C$22+'점수 계산기'!$C$24,0))</f>
        <v/>
      </c>
      <c r="Q15" s="176" t="str">
        <f>IF(OR($B15-Q$5&gt;76, $B15-Q$5=75, $B15-Q$5=1, $B15-Q$5&lt;0),"",ROUND(($B15-Q$5)*'점수 계산기'!$C$21+Q$5*'점수 계산기'!$C$22+'점수 계산기'!$C$24,0))</f>
        <v/>
      </c>
      <c r="R15" s="176" t="str">
        <f>IF(OR($B15-R$5&gt;76, $B15-R$5=75, $B15-R$5=1, $B15-R$5&lt;0),"",ROUND(($B15-R$5)*'점수 계산기'!$C$21+R$5*'점수 계산기'!$C$22+'점수 계산기'!$C$24,0))</f>
        <v/>
      </c>
      <c r="S15" s="176" t="str">
        <f>IF(OR($B15-S$5&gt;76, $B15-S$5=75, $B15-S$5=1, $B15-S$5&lt;0),"",ROUND(($B15-S$5)*'점수 계산기'!$C$21+S$5*'점수 계산기'!$C$22+'점수 계산기'!$C$24,0))</f>
        <v/>
      </c>
      <c r="T15" s="176" t="str">
        <f>IF(OR($B15-T$5&gt;76, $B15-T$5=75, $B15-T$5=1, $B15-T$5&lt;0),"",ROUND(($B15-T$5)*'점수 계산기'!$C$21+T$5*'점수 계산기'!$C$22+'점수 계산기'!$C$24,0))</f>
        <v/>
      </c>
      <c r="U15" s="176" t="str">
        <f>IF(OR($B15-U$5&gt;76, $B15-U$5=75, $B15-U$5=1, $B15-U$5&lt;0),"",ROUND(($B15-U$5)*'점수 계산기'!$C$21+U$5*'점수 계산기'!$C$22+'점수 계산기'!$C$24,0))</f>
        <v/>
      </c>
      <c r="V15" s="176" t="str">
        <f>IF(OR($B15-V$5&gt;76, $B15-V$5=75, $B15-V$5=1, $B15-V$5&lt;0),"",ROUND(($B15-V$5)*'점수 계산기'!$C$21+V$5*'점수 계산기'!$C$22+'점수 계산기'!$C$24,0))</f>
        <v/>
      </c>
      <c r="W15" s="176" t="str">
        <f>IF(OR($B15-W$5&gt;76, $B15-W$5=75, $B15-W$5=1, $B15-W$5&lt;0),"",ROUND(($B15-W$5)*'점수 계산기'!$C$21+W$5*'점수 계산기'!$C$22+'점수 계산기'!$C$24,0))</f>
        <v/>
      </c>
      <c r="X15" s="176" t="str">
        <f>IF(OR($B15-X$5&gt;76, $B15-X$5=75, $B15-X$5=1, $B15-X$5&lt;0),"",ROUND(($B15-X$5)*'점수 계산기'!$C$21+X$5*'점수 계산기'!$C$22+'점수 계산기'!$C$24,0))</f>
        <v/>
      </c>
      <c r="Y15" s="177" t="str">
        <f>IF(OR($B15-Y$5&gt;76, $B15-Y$5=75, $B15-Y$5=1, $B15-Y$5&lt;0),"",ROUND(($B15-Y$5)*'점수 계산기'!$C$21+Y$5*'점수 계산기'!$C$22+'점수 계산기'!$C$24,0))</f>
        <v/>
      </c>
      <c r="Z15" s="116"/>
      <c r="AA15" s="170">
        <v>92</v>
      </c>
      <c r="AB15" s="170">
        <f t="shared" si="0"/>
        <v>124</v>
      </c>
      <c r="AC15" s="170" cm="1">
        <f t="array" ref="AC15">INDEX($AD$6:$AD$106, AA15, 1)</f>
        <v>60</v>
      </c>
      <c r="AD15" s="170">
        <f t="shared" si="1"/>
        <v>125</v>
      </c>
      <c r="AE15" s="170">
        <v>91</v>
      </c>
      <c r="AF15" s="170">
        <v>9</v>
      </c>
    </row>
    <row r="16" spans="1:32" s="137" customFormat="1" ht="21" customHeight="1">
      <c r="A16" s="129"/>
      <c r="B16" s="190">
        <v>90</v>
      </c>
      <c r="C16" s="438">
        <f>IF(OR($B16-C$5&gt;76, $B16-C$5=75, $B16-C$5=1, $B16-C$5&lt;0),"",ROUND(($B16-C$5)*'점수 계산기'!$C$21+C$5*'점수 계산기'!$C$22+'점수 계산기'!$C$24,0))</f>
        <v>123</v>
      </c>
      <c r="D16" s="438">
        <f>IF(OR($B16-D$5&gt;76, $B16-D$5=75, $B16-D$5=1, $B16-D$5&lt;0),"",ROUND(($B16-D$5)*'점수 계산기'!$C$21+D$5*'점수 계산기'!$C$22+'점수 계산기'!$C$24,0))</f>
        <v>123</v>
      </c>
      <c r="E16" s="438">
        <f>IF(OR($B16-E$5&gt;76, $B16-E$5=75, $B16-E$5=1, $B16-E$5&lt;0),"",ROUND(($B16-E$5)*'점수 계산기'!$C$21+E$5*'점수 계산기'!$C$22+'점수 계산기'!$C$24,0))</f>
        <v>123</v>
      </c>
      <c r="F16" s="438">
        <f>IF(OR($B16-F$5&gt;76, $B16-F$5=75, $B16-F$5=1, $B16-F$5&lt;0),"",ROUND(($B16-F$5)*'점수 계산기'!$C$21+F$5*'점수 계산기'!$C$22+'점수 계산기'!$C$24,0))</f>
        <v>123</v>
      </c>
      <c r="G16" s="438">
        <f>IF(OR($B16-G$5&gt;76, $B16-G$5=75, $B16-G$5=1, $B16-G$5&lt;0),"",ROUND(($B16-G$5)*'점수 계산기'!$C$21+G$5*'점수 계산기'!$C$22+'점수 계산기'!$C$24,0))</f>
        <v>124</v>
      </c>
      <c r="H16" s="438">
        <f>IF(OR($B16-H$5&gt;76, $B16-H$5=75, $B16-H$5=1, $B16-H$5&lt;0),"",ROUND(($B16-H$5)*'점수 계산기'!$C$21+H$5*'점수 계산기'!$C$22+'점수 계산기'!$C$24,0))</f>
        <v>124</v>
      </c>
      <c r="I16" s="438">
        <f>IF(OR($B16-I$5&gt;76, $B16-I$5=75, $B16-I$5=1, $B16-I$5&lt;0),"",ROUND(($B16-I$5)*'점수 계산기'!$C$21+I$5*'점수 계산기'!$C$22+'점수 계산기'!$C$24,0))</f>
        <v>124</v>
      </c>
      <c r="J16" s="438">
        <f>IF(OR($B16-J$5&gt;76, $B16-J$5=75, $B16-J$5=1, $B16-J$5&lt;0),"",ROUND(($B16-J$5)*'점수 계산기'!$C$21+J$5*'점수 계산기'!$C$22+'점수 계산기'!$C$24,0))</f>
        <v>124</v>
      </c>
      <c r="K16" s="176" t="str">
        <f>IF(OR($B16-K$5&gt;76, $B16-K$5=75, $B16-K$5=1, $B16-K$5&lt;0),"",ROUND(($B16-K$5)*'점수 계산기'!$C$21+K$5*'점수 계산기'!$C$22+'점수 계산기'!$C$24,0))</f>
        <v/>
      </c>
      <c r="L16" s="176">
        <f>IF(OR($B16-L$5&gt;76, $B16-L$5=75, $B16-L$5=1, $B16-L$5&lt;0),"",ROUND(($B16-L$5)*'점수 계산기'!$C$21+L$5*'점수 계산기'!$C$22+'점수 계산기'!$C$24,0))</f>
        <v>124</v>
      </c>
      <c r="M16" s="176" t="str">
        <f>IF(OR($B16-M$5&gt;76, $B16-M$5=75, $B16-M$5=1, $B16-M$5&lt;0),"",ROUND(($B16-M$5)*'점수 계산기'!$C$21+M$5*'점수 계산기'!$C$22+'점수 계산기'!$C$24,0))</f>
        <v/>
      </c>
      <c r="N16" s="176" t="str">
        <f>IF(OR($B16-N$5&gt;76, $B16-N$5=75, $B16-N$5=1, $B16-N$5&lt;0),"",ROUND(($B16-N$5)*'점수 계산기'!$C$21+N$5*'점수 계산기'!$C$22+'점수 계산기'!$C$24,0))</f>
        <v/>
      </c>
      <c r="O16" s="176" t="str">
        <f>IF(OR($B16-O$5&gt;76, $B16-O$5=75, $B16-O$5=1, $B16-O$5&lt;0),"",ROUND(($B16-O$5)*'점수 계산기'!$C$21+O$5*'점수 계산기'!$C$22+'점수 계산기'!$C$24,0))</f>
        <v/>
      </c>
      <c r="P16" s="176" t="str">
        <f>IF(OR($B16-P$5&gt;76, $B16-P$5=75, $B16-P$5=1, $B16-P$5&lt;0),"",ROUND(($B16-P$5)*'점수 계산기'!$C$21+P$5*'점수 계산기'!$C$22+'점수 계산기'!$C$24,0))</f>
        <v/>
      </c>
      <c r="Q16" s="176" t="str">
        <f>IF(OR($B16-Q$5&gt;76, $B16-Q$5=75, $B16-Q$5=1, $B16-Q$5&lt;0),"",ROUND(($B16-Q$5)*'점수 계산기'!$C$21+Q$5*'점수 계산기'!$C$22+'점수 계산기'!$C$24,0))</f>
        <v/>
      </c>
      <c r="R16" s="176" t="str">
        <f>IF(OR($B16-R$5&gt;76, $B16-R$5=75, $B16-R$5=1, $B16-R$5&lt;0),"",ROUND(($B16-R$5)*'점수 계산기'!$C$21+R$5*'점수 계산기'!$C$22+'점수 계산기'!$C$24,0))</f>
        <v/>
      </c>
      <c r="S16" s="176" t="str">
        <f>IF(OR($B16-S$5&gt;76, $B16-S$5=75, $B16-S$5=1, $B16-S$5&lt;0),"",ROUND(($B16-S$5)*'점수 계산기'!$C$21+S$5*'점수 계산기'!$C$22+'점수 계산기'!$C$24,0))</f>
        <v/>
      </c>
      <c r="T16" s="176" t="str">
        <f>IF(OR($B16-T$5&gt;76, $B16-T$5=75, $B16-T$5=1, $B16-T$5&lt;0),"",ROUND(($B16-T$5)*'점수 계산기'!$C$21+T$5*'점수 계산기'!$C$22+'점수 계산기'!$C$24,0))</f>
        <v/>
      </c>
      <c r="U16" s="176" t="str">
        <f>IF(OR($B16-U$5&gt;76, $B16-U$5=75, $B16-U$5=1, $B16-U$5&lt;0),"",ROUND(($B16-U$5)*'점수 계산기'!$C$21+U$5*'점수 계산기'!$C$22+'점수 계산기'!$C$24,0))</f>
        <v/>
      </c>
      <c r="V16" s="176" t="str">
        <f>IF(OR($B16-V$5&gt;76, $B16-V$5=75, $B16-V$5=1, $B16-V$5&lt;0),"",ROUND(($B16-V$5)*'점수 계산기'!$C$21+V$5*'점수 계산기'!$C$22+'점수 계산기'!$C$24,0))</f>
        <v/>
      </c>
      <c r="W16" s="176" t="str">
        <f>IF(OR($B16-W$5&gt;76, $B16-W$5=75, $B16-W$5=1, $B16-W$5&lt;0),"",ROUND(($B16-W$5)*'점수 계산기'!$C$21+W$5*'점수 계산기'!$C$22+'점수 계산기'!$C$24,0))</f>
        <v/>
      </c>
      <c r="X16" s="176" t="str">
        <f>IF(OR($B16-X$5&gt;76, $B16-X$5=75, $B16-X$5=1, $B16-X$5&lt;0),"",ROUND(($B16-X$5)*'점수 계산기'!$C$21+X$5*'점수 계산기'!$C$22+'점수 계산기'!$C$24,0))</f>
        <v/>
      </c>
      <c r="Y16" s="177" t="str">
        <f>IF(OR($B16-Y$5&gt;76, $B16-Y$5=75, $B16-Y$5=1, $B16-Y$5&lt;0),"",ROUND(($B16-Y$5)*'점수 계산기'!$C$21+Y$5*'점수 계산기'!$C$22+'점수 계산기'!$C$24,0))</f>
        <v/>
      </c>
      <c r="Z16" s="116"/>
      <c r="AA16" s="170">
        <v>91</v>
      </c>
      <c r="AB16" s="170">
        <f t="shared" si="0"/>
        <v>123</v>
      </c>
      <c r="AC16" s="170" cm="1">
        <f t="array" ref="AC16">INDEX($AD$6:$AD$106, AA16, 1)</f>
        <v>61</v>
      </c>
      <c r="AD16" s="170">
        <f t="shared" si="1"/>
        <v>124</v>
      </c>
      <c r="AE16" s="170">
        <v>90</v>
      </c>
      <c r="AF16" s="170">
        <v>10</v>
      </c>
    </row>
    <row r="17" spans="1:32" s="137" customFormat="1" ht="21" customHeight="1">
      <c r="A17" s="129"/>
      <c r="B17" s="190">
        <v>89</v>
      </c>
      <c r="C17" s="438">
        <f>IF(OR($B17-C$5&gt;76, $B17-C$5=75, $B17-C$5=1, $B17-C$5&lt;0),"",ROUND(($B17-C$5)*'점수 계산기'!$C$21+C$5*'점수 계산기'!$C$22+'점수 계산기'!$C$24,0))</f>
        <v>122</v>
      </c>
      <c r="D17" s="438">
        <f>IF(OR($B17-D$5&gt;76, $B17-D$5=75, $B17-D$5=1, $B17-D$5&lt;0),"",ROUND(($B17-D$5)*'점수 계산기'!$C$21+D$5*'점수 계산기'!$C$22+'점수 계산기'!$C$24,0))</f>
        <v>122</v>
      </c>
      <c r="E17" s="438">
        <f>IF(OR($B17-E$5&gt;76, $B17-E$5=75, $B17-E$5=1, $B17-E$5&lt;0),"",ROUND(($B17-E$5)*'점수 계산기'!$C$21+E$5*'점수 계산기'!$C$22+'점수 계산기'!$C$24,0))</f>
        <v>122</v>
      </c>
      <c r="F17" s="438">
        <f>IF(OR($B17-F$5&gt;76, $B17-F$5=75, $B17-F$5=1, $B17-F$5&lt;0),"",ROUND(($B17-F$5)*'점수 계산기'!$C$21+F$5*'점수 계산기'!$C$22+'점수 계산기'!$C$24,0))</f>
        <v>123</v>
      </c>
      <c r="G17" s="438">
        <f>IF(OR($B17-G$5&gt;76, $B17-G$5=75, $B17-G$5=1, $B17-G$5&lt;0),"",ROUND(($B17-G$5)*'점수 계산기'!$C$21+G$5*'점수 계산기'!$C$22+'점수 계산기'!$C$24,0))</f>
        <v>123</v>
      </c>
      <c r="H17" s="438">
        <f>IF(OR($B17-H$5&gt;76, $B17-H$5=75, $B17-H$5=1, $B17-H$5&lt;0),"",ROUND(($B17-H$5)*'점수 계산기'!$C$21+H$5*'점수 계산기'!$C$22+'점수 계산기'!$C$24,0))</f>
        <v>123</v>
      </c>
      <c r="I17" s="438">
        <f>IF(OR($B17-I$5&gt;76, $B17-I$5=75, $B17-I$5=1, $B17-I$5&lt;0),"",ROUND(($B17-I$5)*'점수 계산기'!$C$21+I$5*'점수 계산기'!$C$22+'점수 계산기'!$C$24,0))</f>
        <v>123</v>
      </c>
      <c r="J17" s="438">
        <f>IF(OR($B17-J$5&gt;76, $B17-J$5=75, $B17-J$5=1, $B17-J$5&lt;0),"",ROUND(($B17-J$5)*'점수 계산기'!$C$21+J$5*'점수 계산기'!$C$22+'점수 계산기'!$C$24,0))</f>
        <v>123</v>
      </c>
      <c r="K17" s="176">
        <f>IF(OR($B17-K$5&gt;76, $B17-K$5=75, $B17-K$5=1, $B17-K$5&lt;0),"",ROUND(($B17-K$5)*'점수 계산기'!$C$21+K$5*'점수 계산기'!$C$22+'점수 계산기'!$C$24,0))</f>
        <v>123</v>
      </c>
      <c r="L17" s="176" t="str">
        <f>IF(OR($B17-L$5&gt;76, $B17-L$5=75, $B17-L$5=1, $B17-L$5&lt;0),"",ROUND(($B17-L$5)*'점수 계산기'!$C$21+L$5*'점수 계산기'!$C$22+'점수 계산기'!$C$24,0))</f>
        <v/>
      </c>
      <c r="M17" s="176">
        <f>IF(OR($B17-M$5&gt;76, $B17-M$5=75, $B17-M$5=1, $B17-M$5&lt;0),"",ROUND(($B17-M$5)*'점수 계산기'!$C$21+M$5*'점수 계산기'!$C$22+'점수 계산기'!$C$24,0))</f>
        <v>124</v>
      </c>
      <c r="N17" s="176" t="str">
        <f>IF(OR($B17-N$5&gt;76, $B17-N$5=75, $B17-N$5=1, $B17-N$5&lt;0),"",ROUND(($B17-N$5)*'점수 계산기'!$C$21+N$5*'점수 계산기'!$C$22+'점수 계산기'!$C$24,0))</f>
        <v/>
      </c>
      <c r="O17" s="176" t="str">
        <f>IF(OR($B17-O$5&gt;76, $B17-O$5=75, $B17-O$5=1, $B17-O$5&lt;0),"",ROUND(($B17-O$5)*'점수 계산기'!$C$21+O$5*'점수 계산기'!$C$22+'점수 계산기'!$C$24,0))</f>
        <v/>
      </c>
      <c r="P17" s="176" t="str">
        <f>IF(OR($B17-P$5&gt;76, $B17-P$5=75, $B17-P$5=1, $B17-P$5&lt;0),"",ROUND(($B17-P$5)*'점수 계산기'!$C$21+P$5*'점수 계산기'!$C$22+'점수 계산기'!$C$24,0))</f>
        <v/>
      </c>
      <c r="Q17" s="176" t="str">
        <f>IF(OR($B17-Q$5&gt;76, $B17-Q$5=75, $B17-Q$5=1, $B17-Q$5&lt;0),"",ROUND(($B17-Q$5)*'점수 계산기'!$C$21+Q$5*'점수 계산기'!$C$22+'점수 계산기'!$C$24,0))</f>
        <v/>
      </c>
      <c r="R17" s="176" t="str">
        <f>IF(OR($B17-R$5&gt;76, $B17-R$5=75, $B17-R$5=1, $B17-R$5&lt;0),"",ROUND(($B17-R$5)*'점수 계산기'!$C$21+R$5*'점수 계산기'!$C$22+'점수 계산기'!$C$24,0))</f>
        <v/>
      </c>
      <c r="S17" s="176" t="str">
        <f>IF(OR($B17-S$5&gt;76, $B17-S$5=75, $B17-S$5=1, $B17-S$5&lt;0),"",ROUND(($B17-S$5)*'점수 계산기'!$C$21+S$5*'점수 계산기'!$C$22+'점수 계산기'!$C$24,0))</f>
        <v/>
      </c>
      <c r="T17" s="176" t="str">
        <f>IF(OR($B17-T$5&gt;76, $B17-T$5=75, $B17-T$5=1, $B17-T$5&lt;0),"",ROUND(($B17-T$5)*'점수 계산기'!$C$21+T$5*'점수 계산기'!$C$22+'점수 계산기'!$C$24,0))</f>
        <v/>
      </c>
      <c r="U17" s="176" t="str">
        <f>IF(OR($B17-U$5&gt;76, $B17-U$5=75, $B17-U$5=1, $B17-U$5&lt;0),"",ROUND(($B17-U$5)*'점수 계산기'!$C$21+U$5*'점수 계산기'!$C$22+'점수 계산기'!$C$24,0))</f>
        <v/>
      </c>
      <c r="V17" s="176" t="str">
        <f>IF(OR($B17-V$5&gt;76, $B17-V$5=75, $B17-V$5=1, $B17-V$5&lt;0),"",ROUND(($B17-V$5)*'점수 계산기'!$C$21+V$5*'점수 계산기'!$C$22+'점수 계산기'!$C$24,0))</f>
        <v/>
      </c>
      <c r="W17" s="176" t="str">
        <f>IF(OR($B17-W$5&gt;76, $B17-W$5=75, $B17-W$5=1, $B17-W$5&lt;0),"",ROUND(($B17-W$5)*'점수 계산기'!$C$21+W$5*'점수 계산기'!$C$22+'점수 계산기'!$C$24,0))</f>
        <v/>
      </c>
      <c r="X17" s="176" t="str">
        <f>IF(OR($B17-X$5&gt;76, $B17-X$5=75, $B17-X$5=1, $B17-X$5&lt;0),"",ROUND(($B17-X$5)*'점수 계산기'!$C$21+X$5*'점수 계산기'!$C$22+'점수 계산기'!$C$24,0))</f>
        <v/>
      </c>
      <c r="Y17" s="177" t="str">
        <f>IF(OR($B17-Y$5&gt;76, $B17-Y$5=75, $B17-Y$5=1, $B17-Y$5&lt;0),"",ROUND(($B17-Y$5)*'점수 계산기'!$C$21+Y$5*'점수 계산기'!$C$22+'점수 계산기'!$C$24,0))</f>
        <v/>
      </c>
      <c r="Z17" s="116"/>
      <c r="AA17" s="170">
        <v>90</v>
      </c>
      <c r="AB17" s="170">
        <f t="shared" si="0"/>
        <v>122</v>
      </c>
      <c r="AC17" s="170" cm="1">
        <f t="array" ref="AC17">INDEX($AD$6:$AD$106, AA17, 1)</f>
        <v>62</v>
      </c>
      <c r="AD17" s="170">
        <f t="shared" si="1"/>
        <v>124</v>
      </c>
      <c r="AE17" s="170">
        <v>89</v>
      </c>
      <c r="AF17" s="170">
        <v>11</v>
      </c>
    </row>
    <row r="18" spans="1:32" s="137" customFormat="1" ht="21" customHeight="1">
      <c r="A18" s="129"/>
      <c r="B18" s="191">
        <v>88</v>
      </c>
      <c r="C18" s="439">
        <f>IF(OR($B18-C$5&gt;76, $B18-C$5=75, $B18-C$5=1, $B18-C$5&lt;0),"",ROUND(($B18-C$5)*'점수 계산기'!$C$21+C$5*'점수 계산기'!$C$22+'점수 계산기'!$C$24,0))</f>
        <v>121</v>
      </c>
      <c r="D18" s="439">
        <f>IF(OR($B18-D$5&gt;76, $B18-D$5=75, $B18-D$5=1, $B18-D$5&lt;0),"",ROUND(($B18-D$5)*'점수 계산기'!$C$21+D$5*'점수 계산기'!$C$22+'점수 계산기'!$C$24,0))</f>
        <v>121</v>
      </c>
      <c r="E18" s="439">
        <f>IF(OR($B18-E$5&gt;76, $B18-E$5=75, $B18-E$5=1, $B18-E$5&lt;0),"",ROUND(($B18-E$5)*'점수 계산기'!$C$21+E$5*'점수 계산기'!$C$22+'점수 계산기'!$C$24,0))</f>
        <v>122</v>
      </c>
      <c r="F18" s="439">
        <f>IF(OR($B18-F$5&gt;76, $B18-F$5=75, $B18-F$5=1, $B18-F$5&lt;0),"",ROUND(($B18-F$5)*'점수 계산기'!$C$21+F$5*'점수 계산기'!$C$22+'점수 계산기'!$C$24,0))</f>
        <v>122</v>
      </c>
      <c r="G18" s="439">
        <f>IF(OR($B18-G$5&gt;76, $B18-G$5=75, $B18-G$5=1, $B18-G$5&lt;0),"",ROUND(($B18-G$5)*'점수 계산기'!$C$21+G$5*'점수 계산기'!$C$22+'점수 계산기'!$C$24,0))</f>
        <v>122</v>
      </c>
      <c r="H18" s="439">
        <f>IF(OR($B18-H$5&gt;76, $B18-H$5=75, $B18-H$5=1, $B18-H$5&lt;0),"",ROUND(($B18-H$5)*'점수 계산기'!$C$21+H$5*'점수 계산기'!$C$22+'점수 계산기'!$C$24,0))</f>
        <v>122</v>
      </c>
      <c r="I18" s="439">
        <f>IF(OR($B18-I$5&gt;76, $B18-I$5=75, $B18-I$5=1, $B18-I$5&lt;0),"",ROUND(($B18-I$5)*'점수 계산기'!$C$21+I$5*'점수 계산기'!$C$22+'점수 계산기'!$C$24,0))</f>
        <v>122</v>
      </c>
      <c r="J18" s="439">
        <f>IF(OR($B18-J$5&gt;76, $B18-J$5=75, $B18-J$5=1, $B18-J$5&lt;0),"",ROUND(($B18-J$5)*'점수 계산기'!$C$21+J$5*'점수 계산기'!$C$22+'점수 계산기'!$C$24,0))</f>
        <v>122</v>
      </c>
      <c r="K18" s="179">
        <f>IF(OR($B18-K$5&gt;76, $B18-K$5=75, $B18-K$5=1, $B18-K$5&lt;0),"",ROUND(($B18-K$5)*'점수 계산기'!$C$21+K$5*'점수 계산기'!$C$22+'점수 계산기'!$C$24,0))</f>
        <v>123</v>
      </c>
      <c r="L18" s="179">
        <f>IF(OR($B18-L$5&gt;76, $B18-L$5=75, $B18-L$5=1, $B18-L$5&lt;0),"",ROUND(($B18-L$5)*'점수 계산기'!$C$21+L$5*'점수 계산기'!$C$22+'점수 계산기'!$C$24,0))</f>
        <v>123</v>
      </c>
      <c r="M18" s="179" t="str">
        <f>IF(OR($B18-M$5&gt;76, $B18-M$5=75, $B18-M$5=1, $B18-M$5&lt;0),"",ROUND(($B18-M$5)*'점수 계산기'!$C$21+M$5*'점수 계산기'!$C$22+'점수 계산기'!$C$24,0))</f>
        <v/>
      </c>
      <c r="N18" s="179">
        <f>IF(OR($B18-N$5&gt;76, $B18-N$5=75, $B18-N$5=1, $B18-N$5&lt;0),"",ROUND(($B18-N$5)*'점수 계산기'!$C$21+N$5*'점수 계산기'!$C$22+'점수 계산기'!$C$24,0))</f>
        <v>123</v>
      </c>
      <c r="O18" s="179" t="str">
        <f>IF(OR($B18-O$5&gt;76, $B18-O$5=75, $B18-O$5=1, $B18-O$5&lt;0),"",ROUND(($B18-O$5)*'점수 계산기'!$C$21+O$5*'점수 계산기'!$C$22+'점수 계산기'!$C$24,0))</f>
        <v/>
      </c>
      <c r="P18" s="179" t="str">
        <f>IF(OR($B18-P$5&gt;76, $B18-P$5=75, $B18-P$5=1, $B18-P$5&lt;0),"",ROUND(($B18-P$5)*'점수 계산기'!$C$21+P$5*'점수 계산기'!$C$22+'점수 계산기'!$C$24,0))</f>
        <v/>
      </c>
      <c r="Q18" s="179" t="str">
        <f>IF(OR($B18-Q$5&gt;76, $B18-Q$5=75, $B18-Q$5=1, $B18-Q$5&lt;0),"",ROUND(($B18-Q$5)*'점수 계산기'!$C$21+Q$5*'점수 계산기'!$C$22+'점수 계산기'!$C$24,0))</f>
        <v/>
      </c>
      <c r="R18" s="179" t="str">
        <f>IF(OR($B18-R$5&gt;76, $B18-R$5=75, $B18-R$5=1, $B18-R$5&lt;0),"",ROUND(($B18-R$5)*'점수 계산기'!$C$21+R$5*'점수 계산기'!$C$22+'점수 계산기'!$C$24,0))</f>
        <v/>
      </c>
      <c r="S18" s="179" t="str">
        <f>IF(OR($B18-S$5&gt;76, $B18-S$5=75, $B18-S$5=1, $B18-S$5&lt;0),"",ROUND(($B18-S$5)*'점수 계산기'!$C$21+S$5*'점수 계산기'!$C$22+'점수 계산기'!$C$24,0))</f>
        <v/>
      </c>
      <c r="T18" s="179" t="str">
        <f>IF(OR($B18-T$5&gt;76, $B18-T$5=75, $B18-T$5=1, $B18-T$5&lt;0),"",ROUND(($B18-T$5)*'점수 계산기'!$C$21+T$5*'점수 계산기'!$C$22+'점수 계산기'!$C$24,0))</f>
        <v/>
      </c>
      <c r="U18" s="179" t="str">
        <f>IF(OR($B18-U$5&gt;76, $B18-U$5=75, $B18-U$5=1, $B18-U$5&lt;0),"",ROUND(($B18-U$5)*'점수 계산기'!$C$21+U$5*'점수 계산기'!$C$22+'점수 계산기'!$C$24,0))</f>
        <v/>
      </c>
      <c r="V18" s="179" t="str">
        <f>IF(OR($B18-V$5&gt;76, $B18-V$5=75, $B18-V$5=1, $B18-V$5&lt;0),"",ROUND(($B18-V$5)*'점수 계산기'!$C$21+V$5*'점수 계산기'!$C$22+'점수 계산기'!$C$24,0))</f>
        <v/>
      </c>
      <c r="W18" s="179" t="str">
        <f>IF(OR($B18-W$5&gt;76, $B18-W$5=75, $B18-W$5=1, $B18-W$5&lt;0),"",ROUND(($B18-W$5)*'점수 계산기'!$C$21+W$5*'점수 계산기'!$C$22+'점수 계산기'!$C$24,0))</f>
        <v/>
      </c>
      <c r="X18" s="179" t="str">
        <f>IF(OR($B18-X$5&gt;76, $B18-X$5=75, $B18-X$5=1, $B18-X$5&lt;0),"",ROUND(($B18-X$5)*'점수 계산기'!$C$21+X$5*'점수 계산기'!$C$22+'점수 계산기'!$C$24,0))</f>
        <v/>
      </c>
      <c r="Y18" s="180" t="str">
        <f>IF(OR($B18-Y$5&gt;76, $B18-Y$5=75, $B18-Y$5=1, $B18-Y$5&lt;0),"",ROUND(($B18-Y$5)*'점수 계산기'!$C$21+Y$5*'점수 계산기'!$C$22+'점수 계산기'!$C$24,0))</f>
        <v/>
      </c>
      <c r="Z18" s="116"/>
      <c r="AA18" s="170">
        <v>89</v>
      </c>
      <c r="AB18" s="170">
        <f t="shared" si="0"/>
        <v>121</v>
      </c>
      <c r="AC18" s="170" cm="1">
        <f t="array" ref="AC18">INDEX($AD$6:$AD$106, AA18, 1)</f>
        <v>63</v>
      </c>
      <c r="AD18" s="170">
        <f t="shared" si="1"/>
        <v>123</v>
      </c>
      <c r="AE18" s="170">
        <v>88</v>
      </c>
      <c r="AF18" s="170">
        <v>12</v>
      </c>
    </row>
    <row r="19" spans="1:32" s="137" customFormat="1" ht="21" customHeight="1">
      <c r="A19" s="129"/>
      <c r="B19" s="191">
        <v>87</v>
      </c>
      <c r="C19" s="439">
        <f>IF(OR($B19-C$5&gt;76, $B19-C$5=75, $B19-C$5=1, $B19-C$5&lt;0),"",ROUND(($B19-C$5)*'점수 계산기'!$C$21+C$5*'점수 계산기'!$C$22+'점수 계산기'!$C$24,0))</f>
        <v>120</v>
      </c>
      <c r="D19" s="439">
        <f>IF(OR($B19-D$5&gt;76, $B19-D$5=75, $B19-D$5=1, $B19-D$5&lt;0),"",ROUND(($B19-D$5)*'점수 계산기'!$C$21+D$5*'점수 계산기'!$C$22+'점수 계산기'!$C$24,0))</f>
        <v>121</v>
      </c>
      <c r="E19" s="439">
        <f>IF(OR($B19-E$5&gt;76, $B19-E$5=75, $B19-E$5=1, $B19-E$5&lt;0),"",ROUND(($B19-E$5)*'점수 계산기'!$C$21+E$5*'점수 계산기'!$C$22+'점수 계산기'!$C$24,0))</f>
        <v>121</v>
      </c>
      <c r="F19" s="439">
        <f>IF(OR($B19-F$5&gt;76, $B19-F$5=75, $B19-F$5=1, $B19-F$5&lt;0),"",ROUND(($B19-F$5)*'점수 계산기'!$C$21+F$5*'점수 계산기'!$C$22+'점수 계산기'!$C$24,0))</f>
        <v>121</v>
      </c>
      <c r="G19" s="439">
        <f>IF(OR($B19-G$5&gt;76, $B19-G$5=75, $B19-G$5=1, $B19-G$5&lt;0),"",ROUND(($B19-G$5)*'점수 계산기'!$C$21+G$5*'점수 계산기'!$C$22+'점수 계산기'!$C$24,0))</f>
        <v>121</v>
      </c>
      <c r="H19" s="439">
        <f>IF(OR($B19-H$5&gt;76, $B19-H$5=75, $B19-H$5=1, $B19-H$5&lt;0),"",ROUND(($B19-H$5)*'점수 계산기'!$C$21+H$5*'점수 계산기'!$C$22+'점수 계산기'!$C$24,0))</f>
        <v>121</v>
      </c>
      <c r="I19" s="439">
        <f>IF(OR($B19-I$5&gt;76, $B19-I$5=75, $B19-I$5=1, $B19-I$5&lt;0),"",ROUND(($B19-I$5)*'점수 계산기'!$C$21+I$5*'점수 계산기'!$C$22+'점수 계산기'!$C$24,0))</f>
        <v>121</v>
      </c>
      <c r="J19" s="439">
        <f>IF(OR($B19-J$5&gt;76, $B19-J$5=75, $B19-J$5=1, $B19-J$5&lt;0),"",ROUND(($B19-J$5)*'점수 계산기'!$C$21+J$5*'점수 계산기'!$C$22+'점수 계산기'!$C$24,0))</f>
        <v>122</v>
      </c>
      <c r="K19" s="179">
        <f>IF(OR($B19-K$5&gt;76, $B19-K$5=75, $B19-K$5=1, $B19-K$5&lt;0),"",ROUND(($B19-K$5)*'점수 계산기'!$C$21+K$5*'점수 계산기'!$C$22+'점수 계산기'!$C$24,0))</f>
        <v>122</v>
      </c>
      <c r="L19" s="179">
        <f>IF(OR($B19-L$5&gt;76, $B19-L$5=75, $B19-L$5=1, $B19-L$5&lt;0),"",ROUND(($B19-L$5)*'점수 계산기'!$C$21+L$5*'점수 계산기'!$C$22+'점수 계산기'!$C$24,0))</f>
        <v>122</v>
      </c>
      <c r="M19" s="179">
        <f>IF(OR($B19-M$5&gt;76, $B19-M$5=75, $B19-M$5=1, $B19-M$5&lt;0),"",ROUND(($B19-M$5)*'점수 계산기'!$C$21+M$5*'점수 계산기'!$C$22+'점수 계산기'!$C$24,0))</f>
        <v>122</v>
      </c>
      <c r="N19" s="179" t="str">
        <f>IF(OR($B19-N$5&gt;76, $B19-N$5=75, $B19-N$5=1, $B19-N$5&lt;0),"",ROUND(($B19-N$5)*'점수 계산기'!$C$21+N$5*'점수 계산기'!$C$22+'점수 계산기'!$C$24,0))</f>
        <v/>
      </c>
      <c r="O19" s="179">
        <f>IF(OR($B19-O$5&gt;76, $B19-O$5=75, $B19-O$5=1, $B19-O$5&lt;0),"",ROUND(($B19-O$5)*'점수 계산기'!$C$21+O$5*'점수 계산기'!$C$22+'점수 계산기'!$C$24,0))</f>
        <v>122</v>
      </c>
      <c r="P19" s="179" t="str">
        <f>IF(OR($B19-P$5&gt;76, $B19-P$5=75, $B19-P$5=1, $B19-P$5&lt;0),"",ROUND(($B19-P$5)*'점수 계산기'!$C$21+P$5*'점수 계산기'!$C$22+'점수 계산기'!$C$24,0))</f>
        <v/>
      </c>
      <c r="Q19" s="179" t="str">
        <f>IF(OR($B19-Q$5&gt;76, $B19-Q$5=75, $B19-Q$5=1, $B19-Q$5&lt;0),"",ROUND(($B19-Q$5)*'점수 계산기'!$C$21+Q$5*'점수 계산기'!$C$22+'점수 계산기'!$C$24,0))</f>
        <v/>
      </c>
      <c r="R19" s="179" t="str">
        <f>IF(OR($B19-R$5&gt;76, $B19-R$5=75, $B19-R$5=1, $B19-R$5&lt;0),"",ROUND(($B19-R$5)*'점수 계산기'!$C$21+R$5*'점수 계산기'!$C$22+'점수 계산기'!$C$24,0))</f>
        <v/>
      </c>
      <c r="S19" s="179" t="str">
        <f>IF(OR($B19-S$5&gt;76, $B19-S$5=75, $B19-S$5=1, $B19-S$5&lt;0),"",ROUND(($B19-S$5)*'점수 계산기'!$C$21+S$5*'점수 계산기'!$C$22+'점수 계산기'!$C$24,0))</f>
        <v/>
      </c>
      <c r="T19" s="179" t="str">
        <f>IF(OR($B19-T$5&gt;76, $B19-T$5=75, $B19-T$5=1, $B19-T$5&lt;0),"",ROUND(($B19-T$5)*'점수 계산기'!$C$21+T$5*'점수 계산기'!$C$22+'점수 계산기'!$C$24,0))</f>
        <v/>
      </c>
      <c r="U19" s="179" t="str">
        <f>IF(OR($B19-U$5&gt;76, $B19-U$5=75, $B19-U$5=1, $B19-U$5&lt;0),"",ROUND(($B19-U$5)*'점수 계산기'!$C$21+U$5*'점수 계산기'!$C$22+'점수 계산기'!$C$24,0))</f>
        <v/>
      </c>
      <c r="V19" s="179" t="str">
        <f>IF(OR($B19-V$5&gt;76, $B19-V$5=75, $B19-V$5=1, $B19-V$5&lt;0),"",ROUND(($B19-V$5)*'점수 계산기'!$C$21+V$5*'점수 계산기'!$C$22+'점수 계산기'!$C$24,0))</f>
        <v/>
      </c>
      <c r="W19" s="179" t="str">
        <f>IF(OR($B19-W$5&gt;76, $B19-W$5=75, $B19-W$5=1, $B19-W$5&lt;0),"",ROUND(($B19-W$5)*'점수 계산기'!$C$21+W$5*'점수 계산기'!$C$22+'점수 계산기'!$C$24,0))</f>
        <v/>
      </c>
      <c r="X19" s="179" t="str">
        <f>IF(OR($B19-X$5&gt;76, $B19-X$5=75, $B19-X$5=1, $B19-X$5&lt;0),"",ROUND(($B19-X$5)*'점수 계산기'!$C$21+X$5*'점수 계산기'!$C$22+'점수 계산기'!$C$24,0))</f>
        <v/>
      </c>
      <c r="Y19" s="180" t="str">
        <f>IF(OR($B19-Y$5&gt;76, $B19-Y$5=75, $B19-Y$5=1, $B19-Y$5&lt;0),"",ROUND(($B19-Y$5)*'점수 계산기'!$C$21+Y$5*'점수 계산기'!$C$22+'점수 계산기'!$C$24,0))</f>
        <v/>
      </c>
      <c r="Z19" s="116"/>
      <c r="AA19" s="170">
        <v>88</v>
      </c>
      <c r="AB19" s="170">
        <f t="shared" si="0"/>
        <v>120</v>
      </c>
      <c r="AC19" s="170" cm="1">
        <f t="array" ref="AC19">INDEX($AD$6:$AD$106, AA19, 1)</f>
        <v>64</v>
      </c>
      <c r="AD19" s="170">
        <f t="shared" si="1"/>
        <v>122</v>
      </c>
      <c r="AE19" s="170">
        <v>87</v>
      </c>
      <c r="AF19" s="170">
        <v>13</v>
      </c>
    </row>
    <row r="20" spans="1:32" s="137" customFormat="1" ht="21" customHeight="1">
      <c r="A20" s="129"/>
      <c r="B20" s="191">
        <v>86</v>
      </c>
      <c r="C20" s="439">
        <f>IF(OR($B20-C$5&gt;76, $B20-C$5=75, $B20-C$5=1, $B20-C$5&lt;0),"",ROUND(($B20-C$5)*'점수 계산기'!$C$21+C$5*'점수 계산기'!$C$22+'점수 계산기'!$C$24,0))</f>
        <v>119</v>
      </c>
      <c r="D20" s="439">
        <f>IF(OR($B20-D$5&gt;76, $B20-D$5=75, $B20-D$5=1, $B20-D$5&lt;0),"",ROUND(($B20-D$5)*'점수 계산기'!$C$21+D$5*'점수 계산기'!$C$22+'점수 계산기'!$C$24,0))</f>
        <v>120</v>
      </c>
      <c r="E20" s="439">
        <f>IF(OR($B20-E$5&gt;76, $B20-E$5=75, $B20-E$5=1, $B20-E$5&lt;0),"",ROUND(($B20-E$5)*'점수 계산기'!$C$21+E$5*'점수 계산기'!$C$22+'점수 계산기'!$C$24,0))</f>
        <v>120</v>
      </c>
      <c r="F20" s="439">
        <f>IF(OR($B20-F$5&gt;76, $B20-F$5=75, $B20-F$5=1, $B20-F$5&lt;0),"",ROUND(($B20-F$5)*'점수 계산기'!$C$21+F$5*'점수 계산기'!$C$22+'점수 계산기'!$C$24,0))</f>
        <v>120</v>
      </c>
      <c r="G20" s="439">
        <f>IF(OR($B20-G$5&gt;76, $B20-G$5=75, $B20-G$5=1, $B20-G$5&lt;0),"",ROUND(($B20-G$5)*'점수 계산기'!$C$21+G$5*'점수 계산기'!$C$22+'점수 계산기'!$C$24,0))</f>
        <v>120</v>
      </c>
      <c r="H20" s="439">
        <f>IF(OR($B20-H$5&gt;76, $B20-H$5=75, $B20-H$5=1, $B20-H$5&lt;0),"",ROUND(($B20-H$5)*'점수 계산기'!$C$21+H$5*'점수 계산기'!$C$22+'점수 계산기'!$C$24,0))</f>
        <v>120</v>
      </c>
      <c r="I20" s="439">
        <f>IF(OR($B20-I$5&gt;76, $B20-I$5=75, $B20-I$5=1, $B20-I$5&lt;0),"",ROUND(($B20-I$5)*'점수 계산기'!$C$21+I$5*'점수 계산기'!$C$22+'점수 계산기'!$C$24,0))</f>
        <v>121</v>
      </c>
      <c r="J20" s="439">
        <f>IF(OR($B20-J$5&gt;76, $B20-J$5=75, $B20-J$5=1, $B20-J$5&lt;0),"",ROUND(($B20-J$5)*'점수 계산기'!$C$21+J$5*'점수 계산기'!$C$22+'점수 계산기'!$C$24,0))</f>
        <v>121</v>
      </c>
      <c r="K20" s="179">
        <f>IF(OR($B20-K$5&gt;76, $B20-K$5=75, $B20-K$5=1, $B20-K$5&lt;0),"",ROUND(($B20-K$5)*'점수 계산기'!$C$21+K$5*'점수 계산기'!$C$22+'점수 계산기'!$C$24,0))</f>
        <v>121</v>
      </c>
      <c r="L20" s="179">
        <f>IF(OR($B20-L$5&gt;76, $B20-L$5=75, $B20-L$5=1, $B20-L$5&lt;0),"",ROUND(($B20-L$5)*'점수 계산기'!$C$21+L$5*'점수 계산기'!$C$22+'점수 계산기'!$C$24,0))</f>
        <v>121</v>
      </c>
      <c r="M20" s="179">
        <f>IF(OR($B20-M$5&gt;76, $B20-M$5=75, $B20-M$5=1, $B20-M$5&lt;0),"",ROUND(($B20-M$5)*'점수 계산기'!$C$21+M$5*'점수 계산기'!$C$22+'점수 계산기'!$C$24,0))</f>
        <v>121</v>
      </c>
      <c r="N20" s="179">
        <f>IF(OR($B20-N$5&gt;76, $B20-N$5=75, $B20-N$5=1, $B20-N$5&lt;0),"",ROUND(($B20-N$5)*'점수 계산기'!$C$21+N$5*'점수 계산기'!$C$22+'점수 계산기'!$C$24,0))</f>
        <v>121</v>
      </c>
      <c r="O20" s="179" t="str">
        <f>IF(OR($B20-O$5&gt;76, $B20-O$5=75, $B20-O$5=1, $B20-O$5&lt;0),"",ROUND(($B20-O$5)*'점수 계산기'!$C$21+O$5*'점수 계산기'!$C$22+'점수 계산기'!$C$24,0))</f>
        <v/>
      </c>
      <c r="P20" s="179">
        <f>IF(OR($B20-P$5&gt;76, $B20-P$5=75, $B20-P$5=1, $B20-P$5&lt;0),"",ROUND(($B20-P$5)*'점수 계산기'!$C$21+P$5*'점수 계산기'!$C$22+'점수 계산기'!$C$24,0))</f>
        <v>122</v>
      </c>
      <c r="Q20" s="179" t="str">
        <f>IF(OR($B20-Q$5&gt;76, $B20-Q$5=75, $B20-Q$5=1, $B20-Q$5&lt;0),"",ROUND(($B20-Q$5)*'점수 계산기'!$C$21+Q$5*'점수 계산기'!$C$22+'점수 계산기'!$C$24,0))</f>
        <v/>
      </c>
      <c r="R20" s="179" t="str">
        <f>IF(OR($B20-R$5&gt;76, $B20-R$5=75, $B20-R$5=1, $B20-R$5&lt;0),"",ROUND(($B20-R$5)*'점수 계산기'!$C$21+R$5*'점수 계산기'!$C$22+'점수 계산기'!$C$24,0))</f>
        <v/>
      </c>
      <c r="S20" s="179" t="str">
        <f>IF(OR($B20-S$5&gt;76, $B20-S$5=75, $B20-S$5=1, $B20-S$5&lt;0),"",ROUND(($B20-S$5)*'점수 계산기'!$C$21+S$5*'점수 계산기'!$C$22+'점수 계산기'!$C$24,0))</f>
        <v/>
      </c>
      <c r="T20" s="179" t="str">
        <f>IF(OR($B20-T$5&gt;76, $B20-T$5=75, $B20-T$5=1, $B20-T$5&lt;0),"",ROUND(($B20-T$5)*'점수 계산기'!$C$21+T$5*'점수 계산기'!$C$22+'점수 계산기'!$C$24,0))</f>
        <v/>
      </c>
      <c r="U20" s="179" t="str">
        <f>IF(OR($B20-U$5&gt;76, $B20-U$5=75, $B20-U$5=1, $B20-U$5&lt;0),"",ROUND(($B20-U$5)*'점수 계산기'!$C$21+U$5*'점수 계산기'!$C$22+'점수 계산기'!$C$24,0))</f>
        <v/>
      </c>
      <c r="V20" s="179" t="str">
        <f>IF(OR($B20-V$5&gt;76, $B20-V$5=75, $B20-V$5=1, $B20-V$5&lt;0),"",ROUND(($B20-V$5)*'점수 계산기'!$C$21+V$5*'점수 계산기'!$C$22+'점수 계산기'!$C$24,0))</f>
        <v/>
      </c>
      <c r="W20" s="179" t="str">
        <f>IF(OR($B20-W$5&gt;76, $B20-W$5=75, $B20-W$5=1, $B20-W$5&lt;0),"",ROUND(($B20-W$5)*'점수 계산기'!$C$21+W$5*'점수 계산기'!$C$22+'점수 계산기'!$C$24,0))</f>
        <v/>
      </c>
      <c r="X20" s="179" t="str">
        <f>IF(OR($B20-X$5&gt;76, $B20-X$5=75, $B20-X$5=1, $B20-X$5&lt;0),"",ROUND(($B20-X$5)*'점수 계산기'!$C$21+X$5*'점수 계산기'!$C$22+'점수 계산기'!$C$24,0))</f>
        <v/>
      </c>
      <c r="Y20" s="180" t="str">
        <f>IF(OR($B20-Y$5&gt;76, $B20-Y$5=75, $B20-Y$5=1, $B20-Y$5&lt;0),"",ROUND(($B20-Y$5)*'점수 계산기'!$C$21+Y$5*'점수 계산기'!$C$22+'점수 계산기'!$C$24,0))</f>
        <v/>
      </c>
      <c r="Z20" s="116"/>
      <c r="AA20" s="170">
        <v>87</v>
      </c>
      <c r="AB20" s="170">
        <f t="shared" si="0"/>
        <v>119</v>
      </c>
      <c r="AC20" s="170" cm="1">
        <f t="array" ref="AC20">INDEX($AD$6:$AD$106, AA20, 1)</f>
        <v>64</v>
      </c>
      <c r="AD20" s="170">
        <f t="shared" si="1"/>
        <v>122</v>
      </c>
      <c r="AE20" s="170">
        <v>86</v>
      </c>
      <c r="AF20" s="170">
        <v>14</v>
      </c>
    </row>
    <row r="21" spans="1:32" s="137" customFormat="1" ht="21" customHeight="1">
      <c r="A21" s="129"/>
      <c r="B21" s="191">
        <v>85</v>
      </c>
      <c r="C21" s="439">
        <f>IF(OR($B21-C$5&gt;76, $B21-C$5=75, $B21-C$5=1, $B21-C$5&lt;0),"",ROUND(($B21-C$5)*'점수 계산기'!$C$21+C$5*'점수 계산기'!$C$22+'점수 계산기'!$C$24,0))</f>
        <v>119</v>
      </c>
      <c r="D21" s="439">
        <f>IF(OR($B21-D$5&gt;76, $B21-D$5=75, $B21-D$5=1, $B21-D$5&lt;0),"",ROUND(($B21-D$5)*'점수 계산기'!$C$21+D$5*'점수 계산기'!$C$22+'점수 계산기'!$C$24,0))</f>
        <v>119</v>
      </c>
      <c r="E21" s="439">
        <f>IF(OR($B21-E$5&gt;76, $B21-E$5=75, $B21-E$5=1, $B21-E$5&lt;0),"",ROUND(($B21-E$5)*'점수 계산기'!$C$21+E$5*'점수 계산기'!$C$22+'점수 계산기'!$C$24,0))</f>
        <v>119</v>
      </c>
      <c r="F21" s="439">
        <f>IF(OR($B21-F$5&gt;76, $B21-F$5=75, $B21-F$5=1, $B21-F$5&lt;0),"",ROUND(($B21-F$5)*'점수 계산기'!$C$21+F$5*'점수 계산기'!$C$22+'점수 계산기'!$C$24,0))</f>
        <v>119</v>
      </c>
      <c r="G21" s="439">
        <f>IF(OR($B21-G$5&gt;76, $B21-G$5=75, $B21-G$5=1, $B21-G$5&lt;0),"",ROUND(($B21-G$5)*'점수 계산기'!$C$21+G$5*'점수 계산기'!$C$22+'점수 계산기'!$C$24,0))</f>
        <v>119</v>
      </c>
      <c r="H21" s="439">
        <f>IF(OR($B21-H$5&gt;76, $B21-H$5=75, $B21-H$5=1, $B21-H$5&lt;0),"",ROUND(($B21-H$5)*'점수 계산기'!$C$21+H$5*'점수 계산기'!$C$22+'점수 계산기'!$C$24,0))</f>
        <v>120</v>
      </c>
      <c r="I21" s="439">
        <f>IF(OR($B21-I$5&gt;76, $B21-I$5=75, $B21-I$5=1, $B21-I$5&lt;0),"",ROUND(($B21-I$5)*'점수 계산기'!$C$21+I$5*'점수 계산기'!$C$22+'점수 계산기'!$C$24,0))</f>
        <v>120</v>
      </c>
      <c r="J21" s="439">
        <f>IF(OR($B21-J$5&gt;76, $B21-J$5=75, $B21-J$5=1, $B21-J$5&lt;0),"",ROUND(($B21-J$5)*'점수 계산기'!$C$21+J$5*'점수 계산기'!$C$22+'점수 계산기'!$C$24,0))</f>
        <v>120</v>
      </c>
      <c r="K21" s="179">
        <f>IF(OR($B21-K$5&gt;76, $B21-K$5=75, $B21-K$5=1, $B21-K$5&lt;0),"",ROUND(($B21-K$5)*'점수 계산기'!$C$21+K$5*'점수 계산기'!$C$22+'점수 계산기'!$C$24,0))</f>
        <v>120</v>
      </c>
      <c r="L21" s="179">
        <f>IF(OR($B21-L$5&gt;76, $B21-L$5=75, $B21-L$5=1, $B21-L$5&lt;0),"",ROUND(($B21-L$5)*'점수 계산기'!$C$21+L$5*'점수 계산기'!$C$22+'점수 계산기'!$C$24,0))</f>
        <v>120</v>
      </c>
      <c r="M21" s="179">
        <f>IF(OR($B21-M$5&gt;76, $B21-M$5=75, $B21-M$5=1, $B21-M$5&lt;0),"",ROUND(($B21-M$5)*'점수 계산기'!$C$21+M$5*'점수 계산기'!$C$22+'점수 계산기'!$C$24,0))</f>
        <v>120</v>
      </c>
      <c r="N21" s="179">
        <f>IF(OR($B21-N$5&gt;76, $B21-N$5=75, $B21-N$5=1, $B21-N$5&lt;0),"",ROUND(($B21-N$5)*'점수 계산기'!$C$21+N$5*'점수 계산기'!$C$22+'점수 계산기'!$C$24,0))</f>
        <v>121</v>
      </c>
      <c r="O21" s="179">
        <f>IF(OR($B21-O$5&gt;76, $B21-O$5=75, $B21-O$5=1, $B21-O$5&lt;0),"",ROUND(($B21-O$5)*'점수 계산기'!$C$21+O$5*'점수 계산기'!$C$22+'점수 계산기'!$C$24,0))</f>
        <v>121</v>
      </c>
      <c r="P21" s="179" t="str">
        <f>IF(OR($B21-P$5&gt;76, $B21-P$5=75, $B21-P$5=1, $B21-P$5&lt;0),"",ROUND(($B21-P$5)*'점수 계산기'!$C$21+P$5*'점수 계산기'!$C$22+'점수 계산기'!$C$24,0))</f>
        <v/>
      </c>
      <c r="Q21" s="179">
        <f>IF(OR($B21-Q$5&gt;76, $B21-Q$5=75, $B21-Q$5=1, $B21-Q$5&lt;0),"",ROUND(($B21-Q$5)*'점수 계산기'!$C$21+Q$5*'점수 계산기'!$C$22+'점수 계산기'!$C$24,0))</f>
        <v>121</v>
      </c>
      <c r="R21" s="179" t="str">
        <f>IF(OR($B21-R$5&gt;76, $B21-R$5=75, $B21-R$5=1, $B21-R$5&lt;0),"",ROUND(($B21-R$5)*'점수 계산기'!$C$21+R$5*'점수 계산기'!$C$22+'점수 계산기'!$C$24,0))</f>
        <v/>
      </c>
      <c r="S21" s="179" t="str">
        <f>IF(OR($B21-S$5&gt;76, $B21-S$5=75, $B21-S$5=1, $B21-S$5&lt;0),"",ROUND(($B21-S$5)*'점수 계산기'!$C$21+S$5*'점수 계산기'!$C$22+'점수 계산기'!$C$24,0))</f>
        <v/>
      </c>
      <c r="T21" s="179" t="str">
        <f>IF(OR($B21-T$5&gt;76, $B21-T$5=75, $B21-T$5=1, $B21-T$5&lt;0),"",ROUND(($B21-T$5)*'점수 계산기'!$C$21+T$5*'점수 계산기'!$C$22+'점수 계산기'!$C$24,0))</f>
        <v/>
      </c>
      <c r="U21" s="179" t="str">
        <f>IF(OR($B21-U$5&gt;76, $B21-U$5=75, $B21-U$5=1, $B21-U$5&lt;0),"",ROUND(($B21-U$5)*'점수 계산기'!$C$21+U$5*'점수 계산기'!$C$22+'점수 계산기'!$C$24,0))</f>
        <v/>
      </c>
      <c r="V21" s="179" t="str">
        <f>IF(OR($B21-V$5&gt;76, $B21-V$5=75, $B21-V$5=1, $B21-V$5&lt;0),"",ROUND(($B21-V$5)*'점수 계산기'!$C$21+V$5*'점수 계산기'!$C$22+'점수 계산기'!$C$24,0))</f>
        <v/>
      </c>
      <c r="W21" s="179" t="str">
        <f>IF(OR($B21-W$5&gt;76, $B21-W$5=75, $B21-W$5=1, $B21-W$5&lt;0),"",ROUND(($B21-W$5)*'점수 계산기'!$C$21+W$5*'점수 계산기'!$C$22+'점수 계산기'!$C$24,0))</f>
        <v/>
      </c>
      <c r="X21" s="179" t="str">
        <f>IF(OR($B21-X$5&gt;76, $B21-X$5=75, $B21-X$5=1, $B21-X$5&lt;0),"",ROUND(($B21-X$5)*'점수 계산기'!$C$21+X$5*'점수 계산기'!$C$22+'점수 계산기'!$C$24,0))</f>
        <v/>
      </c>
      <c r="Y21" s="180" t="str">
        <f>IF(OR($B21-Y$5&gt;76, $B21-Y$5=75, $B21-Y$5=1, $B21-Y$5&lt;0),"",ROUND(($B21-Y$5)*'점수 계산기'!$C$21+Y$5*'점수 계산기'!$C$22+'점수 계산기'!$C$24,0))</f>
        <v/>
      </c>
      <c r="Z21" s="116"/>
      <c r="AA21" s="170">
        <v>86</v>
      </c>
      <c r="AB21" s="170">
        <f t="shared" si="0"/>
        <v>119</v>
      </c>
      <c r="AC21" s="170" cm="1">
        <f t="array" ref="AC21">INDEX($AD$6:$AD$106, AA21, 1)</f>
        <v>65</v>
      </c>
      <c r="AD21" s="170">
        <f t="shared" si="1"/>
        <v>121</v>
      </c>
      <c r="AE21" s="170">
        <v>85</v>
      </c>
      <c r="AF21" s="170">
        <v>15</v>
      </c>
    </row>
    <row r="22" spans="1:32" s="137" customFormat="1" ht="21" customHeight="1">
      <c r="A22" s="129"/>
      <c r="B22" s="192">
        <v>84</v>
      </c>
      <c r="C22" s="440">
        <f>IF(OR($B22-C$5&gt;76, $B22-C$5=75, $B22-C$5=1, $B22-C$5&lt;0),"",ROUND(($B22-C$5)*'점수 계산기'!$C$21+C$5*'점수 계산기'!$C$22+'점수 계산기'!$C$24,0))</f>
        <v>118</v>
      </c>
      <c r="D22" s="440">
        <f>IF(OR($B22-D$5&gt;76, $B22-D$5=75, $B22-D$5=1, $B22-D$5&lt;0),"",ROUND(($B22-D$5)*'점수 계산기'!$C$21+D$5*'점수 계산기'!$C$22+'점수 계산기'!$C$24,0))</f>
        <v>118</v>
      </c>
      <c r="E22" s="440">
        <f>IF(OR($B22-E$5&gt;76, $B22-E$5=75, $B22-E$5=1, $B22-E$5&lt;0),"",ROUND(($B22-E$5)*'점수 계산기'!$C$21+E$5*'점수 계산기'!$C$22+'점수 계산기'!$C$24,0))</f>
        <v>118</v>
      </c>
      <c r="F22" s="440">
        <f>IF(OR($B22-F$5&gt;76, $B22-F$5=75, $B22-F$5=1, $B22-F$5&lt;0),"",ROUND(($B22-F$5)*'점수 계산기'!$C$21+F$5*'점수 계산기'!$C$22+'점수 계산기'!$C$24,0))</f>
        <v>118</v>
      </c>
      <c r="G22" s="440">
        <f>IF(OR($B22-G$5&gt;76, $B22-G$5=75, $B22-G$5=1, $B22-G$5&lt;0),"",ROUND(($B22-G$5)*'점수 계산기'!$C$21+G$5*'점수 계산기'!$C$22+'점수 계산기'!$C$24,0))</f>
        <v>119</v>
      </c>
      <c r="H22" s="440">
        <f>IF(OR($B22-H$5&gt;76, $B22-H$5=75, $B22-H$5=1, $B22-H$5&lt;0),"",ROUND(($B22-H$5)*'점수 계산기'!$C$21+H$5*'점수 계산기'!$C$22+'점수 계산기'!$C$24,0))</f>
        <v>119</v>
      </c>
      <c r="I22" s="440">
        <f>IF(OR($B22-I$5&gt;76, $B22-I$5=75, $B22-I$5=1, $B22-I$5&lt;0),"",ROUND(($B22-I$5)*'점수 계산기'!$C$21+I$5*'점수 계산기'!$C$22+'점수 계산기'!$C$24,0))</f>
        <v>119</v>
      </c>
      <c r="J22" s="440">
        <f>IF(OR($B22-J$5&gt;76, $B22-J$5=75, $B22-J$5=1, $B22-J$5&lt;0),"",ROUND(($B22-J$5)*'점수 계산기'!$C$21+J$5*'점수 계산기'!$C$22+'점수 계산기'!$C$24,0))</f>
        <v>119</v>
      </c>
      <c r="K22" s="182">
        <f>IF(OR($B22-K$5&gt;76, $B22-K$5=75, $B22-K$5=1, $B22-K$5&lt;0),"",ROUND(($B22-K$5)*'점수 계산기'!$C$21+K$5*'점수 계산기'!$C$22+'점수 계산기'!$C$24,0))</f>
        <v>119</v>
      </c>
      <c r="L22" s="182">
        <f>IF(OR($B22-L$5&gt;76, $B22-L$5=75, $B22-L$5=1, $B22-L$5&lt;0),"",ROUND(($B22-L$5)*'점수 계산기'!$C$21+L$5*'점수 계산기'!$C$22+'점수 계산기'!$C$24,0))</f>
        <v>120</v>
      </c>
      <c r="M22" s="182">
        <f>IF(OR($B22-M$5&gt;76, $B22-M$5=75, $B22-M$5=1, $B22-M$5&lt;0),"",ROUND(($B22-M$5)*'점수 계산기'!$C$21+M$5*'점수 계산기'!$C$22+'점수 계산기'!$C$24,0))</f>
        <v>120</v>
      </c>
      <c r="N22" s="182">
        <f>IF(OR($B22-N$5&gt;76, $B22-N$5=75, $B22-N$5=1, $B22-N$5&lt;0),"",ROUND(($B22-N$5)*'점수 계산기'!$C$21+N$5*'점수 계산기'!$C$22+'점수 계산기'!$C$24,0))</f>
        <v>120</v>
      </c>
      <c r="O22" s="182">
        <f>IF(OR($B22-O$5&gt;76, $B22-O$5=75, $B22-O$5=1, $B22-O$5&lt;0),"",ROUND(($B22-O$5)*'점수 계산기'!$C$21+O$5*'점수 계산기'!$C$22+'점수 계산기'!$C$24,0))</f>
        <v>120</v>
      </c>
      <c r="P22" s="182">
        <f>IF(OR($B22-P$5&gt;76, $B22-P$5=75, $B22-P$5=1, $B22-P$5&lt;0),"",ROUND(($B22-P$5)*'점수 계산기'!$C$21+P$5*'점수 계산기'!$C$22+'점수 계산기'!$C$24,0))</f>
        <v>120</v>
      </c>
      <c r="Q22" s="182" t="str">
        <f>IF(OR($B22-Q$5&gt;76, $B22-Q$5=75, $B22-Q$5=1, $B22-Q$5&lt;0),"",ROUND(($B22-Q$5)*'점수 계산기'!$C$21+Q$5*'점수 계산기'!$C$22+'점수 계산기'!$C$24,0))</f>
        <v/>
      </c>
      <c r="R22" s="182">
        <f>IF(OR($B22-R$5&gt;76, $B22-R$5=75, $B22-R$5=1, $B22-R$5&lt;0),"",ROUND(($B22-R$5)*'점수 계산기'!$C$21+R$5*'점수 계산기'!$C$22+'점수 계산기'!$C$24,0))</f>
        <v>121</v>
      </c>
      <c r="S22" s="182" t="str">
        <f>IF(OR($B22-S$5&gt;76, $B22-S$5=75, $B22-S$5=1, $B22-S$5&lt;0),"",ROUND(($B22-S$5)*'점수 계산기'!$C$21+S$5*'점수 계산기'!$C$22+'점수 계산기'!$C$24,0))</f>
        <v/>
      </c>
      <c r="T22" s="182" t="str">
        <f>IF(OR($B22-T$5&gt;76, $B22-T$5=75, $B22-T$5=1, $B22-T$5&lt;0),"",ROUND(($B22-T$5)*'점수 계산기'!$C$21+T$5*'점수 계산기'!$C$22+'점수 계산기'!$C$24,0))</f>
        <v/>
      </c>
      <c r="U22" s="182" t="str">
        <f>IF(OR($B22-U$5&gt;76, $B22-U$5=75, $B22-U$5=1, $B22-U$5&lt;0),"",ROUND(($B22-U$5)*'점수 계산기'!$C$21+U$5*'점수 계산기'!$C$22+'점수 계산기'!$C$24,0))</f>
        <v/>
      </c>
      <c r="V22" s="182" t="str">
        <f>IF(OR($B22-V$5&gt;76, $B22-V$5=75, $B22-V$5=1, $B22-V$5&lt;0),"",ROUND(($B22-V$5)*'점수 계산기'!$C$21+V$5*'점수 계산기'!$C$22+'점수 계산기'!$C$24,0))</f>
        <v/>
      </c>
      <c r="W22" s="182" t="str">
        <f>IF(OR($B22-W$5&gt;76, $B22-W$5=75, $B22-W$5=1, $B22-W$5&lt;0),"",ROUND(($B22-W$5)*'점수 계산기'!$C$21+W$5*'점수 계산기'!$C$22+'점수 계산기'!$C$24,0))</f>
        <v/>
      </c>
      <c r="X22" s="182" t="str">
        <f>IF(OR($B22-X$5&gt;76, $B22-X$5=75, $B22-X$5=1, $B22-X$5&lt;0),"",ROUND(($B22-X$5)*'점수 계산기'!$C$21+X$5*'점수 계산기'!$C$22+'점수 계산기'!$C$24,0))</f>
        <v/>
      </c>
      <c r="Y22" s="183" t="str">
        <f>IF(OR($B22-Y$5&gt;76, $B22-Y$5=75, $B22-Y$5=1, $B22-Y$5&lt;0),"",ROUND(($B22-Y$5)*'점수 계산기'!$C$21+Y$5*'점수 계산기'!$C$22+'점수 계산기'!$C$24,0))</f>
        <v/>
      </c>
      <c r="Z22" s="116"/>
      <c r="AA22" s="170">
        <v>85</v>
      </c>
      <c r="AB22" s="170">
        <f t="shared" si="0"/>
        <v>118</v>
      </c>
      <c r="AC22" s="170" cm="1">
        <f t="array" ref="AC22">INDEX($AD$6:$AD$106, AA22, 1)</f>
        <v>66</v>
      </c>
      <c r="AD22" s="170">
        <f t="shared" si="1"/>
        <v>121</v>
      </c>
      <c r="AE22" s="170">
        <v>84</v>
      </c>
      <c r="AF22" s="170">
        <v>16</v>
      </c>
    </row>
    <row r="23" spans="1:32" s="137" customFormat="1" ht="21" customHeight="1">
      <c r="A23" s="129"/>
      <c r="B23" s="192">
        <v>83</v>
      </c>
      <c r="C23" s="440">
        <f>IF(OR($B23-C$5&gt;76, $B23-C$5=75, $B23-C$5=1, $B23-C$5&lt;0),"",ROUND(($B23-C$5)*'점수 계산기'!$C$21+C$5*'점수 계산기'!$C$22+'점수 계산기'!$C$24,0))</f>
        <v>117</v>
      </c>
      <c r="D23" s="440">
        <f>IF(OR($B23-D$5&gt;76, $B23-D$5=75, $B23-D$5=1, $B23-D$5&lt;0),"",ROUND(($B23-D$5)*'점수 계산기'!$C$21+D$5*'점수 계산기'!$C$22+'점수 계산기'!$C$24,0))</f>
        <v>117</v>
      </c>
      <c r="E23" s="440">
        <f>IF(OR($B23-E$5&gt;76, $B23-E$5=75, $B23-E$5=1, $B23-E$5&lt;0),"",ROUND(($B23-E$5)*'점수 계산기'!$C$21+E$5*'점수 계산기'!$C$22+'점수 계산기'!$C$24,0))</f>
        <v>117</v>
      </c>
      <c r="F23" s="440">
        <f>IF(OR($B23-F$5&gt;76, $B23-F$5=75, $B23-F$5=1, $B23-F$5&lt;0),"",ROUND(($B23-F$5)*'점수 계산기'!$C$21+F$5*'점수 계산기'!$C$22+'점수 계산기'!$C$24,0))</f>
        <v>118</v>
      </c>
      <c r="G23" s="440">
        <f>IF(OR($B23-G$5&gt;76, $B23-G$5=75, $B23-G$5=1, $B23-G$5&lt;0),"",ROUND(($B23-G$5)*'점수 계산기'!$C$21+G$5*'점수 계산기'!$C$22+'점수 계산기'!$C$24,0))</f>
        <v>118</v>
      </c>
      <c r="H23" s="440">
        <f>IF(OR($B23-H$5&gt;76, $B23-H$5=75, $B23-H$5=1, $B23-H$5&lt;0),"",ROUND(($B23-H$5)*'점수 계산기'!$C$21+H$5*'점수 계산기'!$C$22+'점수 계산기'!$C$24,0))</f>
        <v>118</v>
      </c>
      <c r="I23" s="440">
        <f>IF(OR($B23-I$5&gt;76, $B23-I$5=75, $B23-I$5=1, $B23-I$5&lt;0),"",ROUND(($B23-I$5)*'점수 계산기'!$C$21+I$5*'점수 계산기'!$C$22+'점수 계산기'!$C$24,0))</f>
        <v>118</v>
      </c>
      <c r="J23" s="440">
        <f>IF(OR($B23-J$5&gt;76, $B23-J$5=75, $B23-J$5=1, $B23-J$5&lt;0),"",ROUND(($B23-J$5)*'점수 계산기'!$C$21+J$5*'점수 계산기'!$C$22+'점수 계산기'!$C$24,0))</f>
        <v>118</v>
      </c>
      <c r="K23" s="182">
        <f>IF(OR($B23-K$5&gt;76, $B23-K$5=75, $B23-K$5=1, $B23-K$5&lt;0),"",ROUND(($B23-K$5)*'점수 계산기'!$C$21+K$5*'점수 계산기'!$C$22+'점수 계산기'!$C$24,0))</f>
        <v>119</v>
      </c>
      <c r="L23" s="182">
        <f>IF(OR($B23-L$5&gt;76, $B23-L$5=75, $B23-L$5=1, $B23-L$5&lt;0),"",ROUND(($B23-L$5)*'점수 계산기'!$C$21+L$5*'점수 계산기'!$C$22+'점수 계산기'!$C$24,0))</f>
        <v>119</v>
      </c>
      <c r="M23" s="182">
        <f>IF(OR($B23-M$5&gt;76, $B23-M$5=75, $B23-M$5=1, $B23-M$5&lt;0),"",ROUND(($B23-M$5)*'점수 계산기'!$C$21+M$5*'점수 계산기'!$C$22+'점수 계산기'!$C$24,0))</f>
        <v>119</v>
      </c>
      <c r="N23" s="182">
        <f>IF(OR($B23-N$5&gt;76, $B23-N$5=75, $B23-N$5=1, $B23-N$5&lt;0),"",ROUND(($B23-N$5)*'점수 계산기'!$C$21+N$5*'점수 계산기'!$C$22+'점수 계산기'!$C$24,0))</f>
        <v>119</v>
      </c>
      <c r="O23" s="182">
        <f>IF(OR($B23-O$5&gt;76, $B23-O$5=75, $B23-O$5=1, $B23-O$5&lt;0),"",ROUND(($B23-O$5)*'점수 계산기'!$C$21+O$5*'점수 계산기'!$C$22+'점수 계산기'!$C$24,0))</f>
        <v>119</v>
      </c>
      <c r="P23" s="182">
        <f>IF(OR($B23-P$5&gt;76, $B23-P$5=75, $B23-P$5=1, $B23-P$5&lt;0),"",ROUND(($B23-P$5)*'점수 계산기'!$C$21+P$5*'점수 계산기'!$C$22+'점수 계산기'!$C$24,0))</f>
        <v>119</v>
      </c>
      <c r="Q23" s="182">
        <f>IF(OR($B23-Q$5&gt;76, $B23-Q$5=75, $B23-Q$5=1, $B23-Q$5&lt;0),"",ROUND(($B23-Q$5)*'점수 계산기'!$C$21+Q$5*'점수 계산기'!$C$22+'점수 계산기'!$C$24,0))</f>
        <v>120</v>
      </c>
      <c r="R23" s="182" t="str">
        <f>IF(OR($B23-R$5&gt;76, $B23-R$5=75, $B23-R$5=1, $B23-R$5&lt;0),"",ROUND(($B23-R$5)*'점수 계산기'!$C$21+R$5*'점수 계산기'!$C$22+'점수 계산기'!$C$24,0))</f>
        <v/>
      </c>
      <c r="S23" s="182">
        <f>IF(OR($B23-S$5&gt;76, $B23-S$5=75, $B23-S$5=1, $B23-S$5&lt;0),"",ROUND(($B23-S$5)*'점수 계산기'!$C$21+S$5*'점수 계산기'!$C$22+'점수 계산기'!$C$24,0))</f>
        <v>120</v>
      </c>
      <c r="T23" s="182" t="str">
        <f>IF(OR($B23-T$5&gt;76, $B23-T$5=75, $B23-T$5=1, $B23-T$5&lt;0),"",ROUND(($B23-T$5)*'점수 계산기'!$C$21+T$5*'점수 계산기'!$C$22+'점수 계산기'!$C$24,0))</f>
        <v/>
      </c>
      <c r="U23" s="182" t="str">
        <f>IF(OR($B23-U$5&gt;76, $B23-U$5=75, $B23-U$5=1, $B23-U$5&lt;0),"",ROUND(($B23-U$5)*'점수 계산기'!$C$21+U$5*'점수 계산기'!$C$22+'점수 계산기'!$C$24,0))</f>
        <v/>
      </c>
      <c r="V23" s="182" t="str">
        <f>IF(OR($B23-V$5&gt;76, $B23-V$5=75, $B23-V$5=1, $B23-V$5&lt;0),"",ROUND(($B23-V$5)*'점수 계산기'!$C$21+V$5*'점수 계산기'!$C$22+'점수 계산기'!$C$24,0))</f>
        <v/>
      </c>
      <c r="W23" s="182" t="str">
        <f>IF(OR($B23-W$5&gt;76, $B23-W$5=75, $B23-W$5=1, $B23-W$5&lt;0),"",ROUND(($B23-W$5)*'점수 계산기'!$C$21+W$5*'점수 계산기'!$C$22+'점수 계산기'!$C$24,0))</f>
        <v/>
      </c>
      <c r="X23" s="182" t="str">
        <f>IF(OR($B23-X$5&gt;76, $B23-X$5=75, $B23-X$5=1, $B23-X$5&lt;0),"",ROUND(($B23-X$5)*'점수 계산기'!$C$21+X$5*'점수 계산기'!$C$22+'점수 계산기'!$C$24,0))</f>
        <v/>
      </c>
      <c r="Y23" s="183" t="str">
        <f>IF(OR($B23-Y$5&gt;76, $B23-Y$5=75, $B23-Y$5=1, $B23-Y$5&lt;0),"",ROUND(($B23-Y$5)*'점수 계산기'!$C$21+Y$5*'점수 계산기'!$C$22+'점수 계산기'!$C$24,0))</f>
        <v/>
      </c>
      <c r="Z23" s="116"/>
      <c r="AA23" s="170">
        <v>84</v>
      </c>
      <c r="AB23" s="170">
        <f t="shared" si="0"/>
        <v>117</v>
      </c>
      <c r="AC23" s="170" cm="1">
        <f t="array" ref="AC23">INDEX($AD$6:$AD$106, AA23, 1)</f>
        <v>67</v>
      </c>
      <c r="AD23" s="170">
        <f t="shared" si="1"/>
        <v>120</v>
      </c>
      <c r="AE23" s="170">
        <v>83</v>
      </c>
      <c r="AF23" s="170">
        <v>17</v>
      </c>
    </row>
    <row r="24" spans="1:32" s="137" customFormat="1" ht="21" customHeight="1">
      <c r="A24" s="129"/>
      <c r="B24" s="192">
        <v>82</v>
      </c>
      <c r="C24" s="440">
        <f>IF(OR($B24-C$5&gt;76, $B24-C$5=75, $B24-C$5=1, $B24-C$5&lt;0),"",ROUND(($B24-C$5)*'점수 계산기'!$C$21+C$5*'점수 계산기'!$C$22+'점수 계산기'!$C$24,0))</f>
        <v>116</v>
      </c>
      <c r="D24" s="440">
        <f>IF(OR($B24-D$5&gt;76, $B24-D$5=75, $B24-D$5=1, $B24-D$5&lt;0),"",ROUND(($B24-D$5)*'점수 계산기'!$C$21+D$5*'점수 계산기'!$C$22+'점수 계산기'!$C$24,0))</f>
        <v>117</v>
      </c>
      <c r="E24" s="440">
        <f>IF(OR($B24-E$5&gt;76, $B24-E$5=75, $B24-E$5=1, $B24-E$5&lt;0),"",ROUND(($B24-E$5)*'점수 계산기'!$C$21+E$5*'점수 계산기'!$C$22+'점수 계산기'!$C$24,0))</f>
        <v>117</v>
      </c>
      <c r="F24" s="440">
        <f>IF(OR($B24-F$5&gt;76, $B24-F$5=75, $B24-F$5=1, $B24-F$5&lt;0),"",ROUND(($B24-F$5)*'점수 계산기'!$C$21+F$5*'점수 계산기'!$C$22+'점수 계산기'!$C$24,0))</f>
        <v>117</v>
      </c>
      <c r="G24" s="440">
        <f>IF(OR($B24-G$5&gt;76, $B24-G$5=75, $B24-G$5=1, $B24-G$5&lt;0),"",ROUND(($B24-G$5)*'점수 계산기'!$C$21+G$5*'점수 계산기'!$C$22+'점수 계산기'!$C$24,0))</f>
        <v>117</v>
      </c>
      <c r="H24" s="440">
        <f>IF(OR($B24-H$5&gt;76, $B24-H$5=75, $B24-H$5=1, $B24-H$5&lt;0),"",ROUND(($B24-H$5)*'점수 계산기'!$C$21+H$5*'점수 계산기'!$C$22+'점수 계산기'!$C$24,0))</f>
        <v>117</v>
      </c>
      <c r="I24" s="440">
        <f>IF(OR($B24-I$5&gt;76, $B24-I$5=75, $B24-I$5=1, $B24-I$5&lt;0),"",ROUND(($B24-I$5)*'점수 계산기'!$C$21+I$5*'점수 계산기'!$C$22+'점수 계산기'!$C$24,0))</f>
        <v>117</v>
      </c>
      <c r="J24" s="440">
        <f>IF(OR($B24-J$5&gt;76, $B24-J$5=75, $B24-J$5=1, $B24-J$5&lt;0),"",ROUND(($B24-J$5)*'점수 계산기'!$C$21+J$5*'점수 계산기'!$C$22+'점수 계산기'!$C$24,0))</f>
        <v>118</v>
      </c>
      <c r="K24" s="182">
        <f>IF(OR($B24-K$5&gt;76, $B24-K$5=75, $B24-K$5=1, $B24-K$5&lt;0),"",ROUND(($B24-K$5)*'점수 계산기'!$C$21+K$5*'점수 계산기'!$C$22+'점수 계산기'!$C$24,0))</f>
        <v>118</v>
      </c>
      <c r="L24" s="182">
        <f>IF(OR($B24-L$5&gt;76, $B24-L$5=75, $B24-L$5=1, $B24-L$5&lt;0),"",ROUND(($B24-L$5)*'점수 계산기'!$C$21+L$5*'점수 계산기'!$C$22+'점수 계산기'!$C$24,0))</f>
        <v>118</v>
      </c>
      <c r="M24" s="182">
        <f>IF(OR($B24-M$5&gt;76, $B24-M$5=75, $B24-M$5=1, $B24-M$5&lt;0),"",ROUND(($B24-M$5)*'점수 계산기'!$C$21+M$5*'점수 계산기'!$C$22+'점수 계산기'!$C$24,0))</f>
        <v>118</v>
      </c>
      <c r="N24" s="182">
        <f>IF(OR($B24-N$5&gt;76, $B24-N$5=75, $B24-N$5=1, $B24-N$5&lt;0),"",ROUND(($B24-N$5)*'점수 계산기'!$C$21+N$5*'점수 계산기'!$C$22+'점수 계산기'!$C$24,0))</f>
        <v>118</v>
      </c>
      <c r="O24" s="182">
        <f>IF(OR($B24-O$5&gt;76, $B24-O$5=75, $B24-O$5=1, $B24-O$5&lt;0),"",ROUND(($B24-O$5)*'점수 계산기'!$C$21+O$5*'점수 계산기'!$C$22+'점수 계산기'!$C$24,0))</f>
        <v>118</v>
      </c>
      <c r="P24" s="182">
        <f>IF(OR($B24-P$5&gt;76, $B24-P$5=75, $B24-P$5=1, $B24-P$5&lt;0),"",ROUND(($B24-P$5)*'점수 계산기'!$C$21+P$5*'점수 계산기'!$C$22+'점수 계산기'!$C$24,0))</f>
        <v>119</v>
      </c>
      <c r="Q24" s="182">
        <f>IF(OR($B24-Q$5&gt;76, $B24-Q$5=75, $B24-Q$5=1, $B24-Q$5&lt;0),"",ROUND(($B24-Q$5)*'점수 계산기'!$C$21+Q$5*'점수 계산기'!$C$22+'점수 계산기'!$C$24,0))</f>
        <v>119</v>
      </c>
      <c r="R24" s="182">
        <f>IF(OR($B24-R$5&gt;76, $B24-R$5=75, $B24-R$5=1, $B24-R$5&lt;0),"",ROUND(($B24-R$5)*'점수 계산기'!$C$21+R$5*'점수 계산기'!$C$22+'점수 계산기'!$C$24,0))</f>
        <v>119</v>
      </c>
      <c r="S24" s="182" t="str">
        <f>IF(OR($B24-S$5&gt;76, $B24-S$5=75, $B24-S$5=1, $B24-S$5&lt;0),"",ROUND(($B24-S$5)*'점수 계산기'!$C$21+S$5*'점수 계산기'!$C$22+'점수 계산기'!$C$24,0))</f>
        <v/>
      </c>
      <c r="T24" s="182">
        <f>IF(OR($B24-T$5&gt;76, $B24-T$5=75, $B24-T$5=1, $B24-T$5&lt;0),"",ROUND(($B24-T$5)*'점수 계산기'!$C$21+T$5*'점수 계산기'!$C$22+'점수 계산기'!$C$24,0))</f>
        <v>119</v>
      </c>
      <c r="U24" s="182" t="str">
        <f>IF(OR($B24-U$5&gt;76, $B24-U$5=75, $B24-U$5=1, $B24-U$5&lt;0),"",ROUND(($B24-U$5)*'점수 계산기'!$C$21+U$5*'점수 계산기'!$C$22+'점수 계산기'!$C$24,0))</f>
        <v/>
      </c>
      <c r="V24" s="182" t="str">
        <f>IF(OR($B24-V$5&gt;76, $B24-V$5=75, $B24-V$5=1, $B24-V$5&lt;0),"",ROUND(($B24-V$5)*'점수 계산기'!$C$21+V$5*'점수 계산기'!$C$22+'점수 계산기'!$C$24,0))</f>
        <v/>
      </c>
      <c r="W24" s="182" t="str">
        <f>IF(OR($B24-W$5&gt;76, $B24-W$5=75, $B24-W$5=1, $B24-W$5&lt;0),"",ROUND(($B24-W$5)*'점수 계산기'!$C$21+W$5*'점수 계산기'!$C$22+'점수 계산기'!$C$24,0))</f>
        <v/>
      </c>
      <c r="X24" s="182" t="str">
        <f>IF(OR($B24-X$5&gt;76, $B24-X$5=75, $B24-X$5=1, $B24-X$5&lt;0),"",ROUND(($B24-X$5)*'점수 계산기'!$C$21+X$5*'점수 계산기'!$C$22+'점수 계산기'!$C$24,0))</f>
        <v/>
      </c>
      <c r="Y24" s="183" t="str">
        <f>IF(OR($B24-Y$5&gt;76, $B24-Y$5=75, $B24-Y$5=1, $B24-Y$5&lt;0),"",ROUND(($B24-Y$5)*'점수 계산기'!$C$21+Y$5*'점수 계산기'!$C$22+'점수 계산기'!$C$24,0))</f>
        <v/>
      </c>
      <c r="Z24" s="116"/>
      <c r="AA24" s="170">
        <v>83</v>
      </c>
      <c r="AB24" s="170">
        <f t="shared" si="0"/>
        <v>116</v>
      </c>
      <c r="AC24" s="170" cm="1">
        <f t="array" ref="AC24">INDEX($AD$6:$AD$106, AA24, 1)</f>
        <v>68</v>
      </c>
      <c r="AD24" s="170">
        <f t="shared" si="1"/>
        <v>119</v>
      </c>
      <c r="AE24" s="170">
        <v>82</v>
      </c>
      <c r="AF24" s="170">
        <v>18</v>
      </c>
    </row>
    <row r="25" spans="1:32" s="137" customFormat="1" ht="21" customHeight="1">
      <c r="A25" s="129"/>
      <c r="B25" s="192">
        <v>81</v>
      </c>
      <c r="C25" s="440">
        <f>IF(OR($B25-C$5&gt;76, $B25-C$5=75, $B25-C$5=1, $B25-C$5&lt;0),"",ROUND(($B25-C$5)*'점수 계산기'!$C$21+C$5*'점수 계산기'!$C$22+'점수 계산기'!$C$24,0))</f>
        <v>115</v>
      </c>
      <c r="D25" s="440">
        <f>IF(OR($B25-D$5&gt;76, $B25-D$5=75, $B25-D$5=1, $B25-D$5&lt;0),"",ROUND(($B25-D$5)*'점수 계산기'!$C$21+D$5*'점수 계산기'!$C$22+'점수 계산기'!$C$24,0))</f>
        <v>116</v>
      </c>
      <c r="E25" s="440">
        <f>IF(OR($B25-E$5&gt;76, $B25-E$5=75, $B25-E$5=1, $B25-E$5&lt;0),"",ROUND(($B25-E$5)*'점수 계산기'!$C$21+E$5*'점수 계산기'!$C$22+'점수 계산기'!$C$24,0))</f>
        <v>116</v>
      </c>
      <c r="F25" s="440">
        <f>IF(OR($B25-F$5&gt;76, $B25-F$5=75, $B25-F$5=1, $B25-F$5&lt;0),"",ROUND(($B25-F$5)*'점수 계산기'!$C$21+F$5*'점수 계산기'!$C$22+'점수 계산기'!$C$24,0))</f>
        <v>116</v>
      </c>
      <c r="G25" s="440">
        <f>IF(OR($B25-G$5&gt;76, $B25-G$5=75, $B25-G$5=1, $B25-G$5&lt;0),"",ROUND(($B25-G$5)*'점수 계산기'!$C$21+G$5*'점수 계산기'!$C$22+'점수 계산기'!$C$24,0))</f>
        <v>116</v>
      </c>
      <c r="H25" s="440">
        <f>IF(OR($B25-H$5&gt;76, $B25-H$5=75, $B25-H$5=1, $B25-H$5&lt;0),"",ROUND(($B25-H$5)*'점수 계산기'!$C$21+H$5*'점수 계산기'!$C$22+'점수 계산기'!$C$24,0))</f>
        <v>116</v>
      </c>
      <c r="I25" s="440">
        <f>IF(OR($B25-I$5&gt;76, $B25-I$5=75, $B25-I$5=1, $B25-I$5&lt;0),"",ROUND(($B25-I$5)*'점수 계산기'!$C$21+I$5*'점수 계산기'!$C$22+'점수 계산기'!$C$24,0))</f>
        <v>117</v>
      </c>
      <c r="J25" s="440">
        <f>IF(OR($B25-J$5&gt;76, $B25-J$5=75, $B25-J$5=1, $B25-J$5&lt;0),"",ROUND(($B25-J$5)*'점수 계산기'!$C$21+J$5*'점수 계산기'!$C$22+'점수 계산기'!$C$24,0))</f>
        <v>117</v>
      </c>
      <c r="K25" s="182">
        <f>IF(OR($B25-K$5&gt;76, $B25-K$5=75, $B25-K$5=1, $B25-K$5&lt;0),"",ROUND(($B25-K$5)*'점수 계산기'!$C$21+K$5*'점수 계산기'!$C$22+'점수 계산기'!$C$24,0))</f>
        <v>117</v>
      </c>
      <c r="L25" s="182">
        <f>IF(OR($B25-L$5&gt;76, $B25-L$5=75, $B25-L$5=1, $B25-L$5&lt;0),"",ROUND(($B25-L$5)*'점수 계산기'!$C$21+L$5*'점수 계산기'!$C$22+'점수 계산기'!$C$24,0))</f>
        <v>117</v>
      </c>
      <c r="M25" s="182">
        <f>IF(OR($B25-M$5&gt;76, $B25-M$5=75, $B25-M$5=1, $B25-M$5&lt;0),"",ROUND(($B25-M$5)*'점수 계산기'!$C$21+M$5*'점수 계산기'!$C$22+'점수 계산기'!$C$24,0))</f>
        <v>117</v>
      </c>
      <c r="N25" s="182">
        <f>IF(OR($B25-N$5&gt;76, $B25-N$5=75, $B25-N$5=1, $B25-N$5&lt;0),"",ROUND(($B25-N$5)*'점수 계산기'!$C$21+N$5*'점수 계산기'!$C$22+'점수 계산기'!$C$24,0))</f>
        <v>117</v>
      </c>
      <c r="O25" s="182">
        <f>IF(OR($B25-O$5&gt;76, $B25-O$5=75, $B25-O$5=1, $B25-O$5&lt;0),"",ROUND(($B25-O$5)*'점수 계산기'!$C$21+O$5*'점수 계산기'!$C$22+'점수 계산기'!$C$24,0))</f>
        <v>118</v>
      </c>
      <c r="P25" s="182">
        <f>IF(OR($B25-P$5&gt;76, $B25-P$5=75, $B25-P$5=1, $B25-P$5&lt;0),"",ROUND(($B25-P$5)*'점수 계산기'!$C$21+P$5*'점수 계산기'!$C$22+'점수 계산기'!$C$24,0))</f>
        <v>118</v>
      </c>
      <c r="Q25" s="182">
        <f>IF(OR($B25-Q$5&gt;76, $B25-Q$5=75, $B25-Q$5=1, $B25-Q$5&lt;0),"",ROUND(($B25-Q$5)*'점수 계산기'!$C$21+Q$5*'점수 계산기'!$C$22+'점수 계산기'!$C$24,0))</f>
        <v>118</v>
      </c>
      <c r="R25" s="182">
        <f>IF(OR($B25-R$5&gt;76, $B25-R$5=75, $B25-R$5=1, $B25-R$5&lt;0),"",ROUND(($B25-R$5)*'점수 계산기'!$C$21+R$5*'점수 계산기'!$C$22+'점수 계산기'!$C$24,0))</f>
        <v>118</v>
      </c>
      <c r="S25" s="182">
        <f>IF(OR($B25-S$5&gt;76, $B25-S$5=75, $B25-S$5=1, $B25-S$5&lt;0),"",ROUND(($B25-S$5)*'점수 계산기'!$C$21+S$5*'점수 계산기'!$C$22+'점수 계산기'!$C$24,0))</f>
        <v>118</v>
      </c>
      <c r="T25" s="182" t="str">
        <f>IF(OR($B25-T$5&gt;76, $B25-T$5=75, $B25-T$5=1, $B25-T$5&lt;0),"",ROUND(($B25-T$5)*'점수 계산기'!$C$21+T$5*'점수 계산기'!$C$22+'점수 계산기'!$C$24,0))</f>
        <v/>
      </c>
      <c r="U25" s="182">
        <f>IF(OR($B25-U$5&gt;76, $B25-U$5=75, $B25-U$5=1, $B25-U$5&lt;0),"",ROUND(($B25-U$5)*'점수 계산기'!$C$21+U$5*'점수 계산기'!$C$22+'점수 계산기'!$C$24,0))</f>
        <v>119</v>
      </c>
      <c r="V25" s="182" t="str">
        <f>IF(OR($B25-V$5&gt;76, $B25-V$5=75, $B25-V$5=1, $B25-V$5&lt;0),"",ROUND(($B25-V$5)*'점수 계산기'!$C$21+V$5*'점수 계산기'!$C$22+'점수 계산기'!$C$24,0))</f>
        <v/>
      </c>
      <c r="W25" s="182" t="str">
        <f>IF(OR($B25-W$5&gt;76, $B25-W$5=75, $B25-W$5=1, $B25-W$5&lt;0),"",ROUND(($B25-W$5)*'점수 계산기'!$C$21+W$5*'점수 계산기'!$C$22+'점수 계산기'!$C$24,0))</f>
        <v/>
      </c>
      <c r="X25" s="182" t="str">
        <f>IF(OR($B25-X$5&gt;76, $B25-X$5=75, $B25-X$5=1, $B25-X$5&lt;0),"",ROUND(($B25-X$5)*'점수 계산기'!$C$21+X$5*'점수 계산기'!$C$22+'점수 계산기'!$C$24,0))</f>
        <v/>
      </c>
      <c r="Y25" s="183" t="str">
        <f>IF(OR($B25-Y$5&gt;76, $B25-Y$5=75, $B25-Y$5=1, $B25-Y$5&lt;0),"",ROUND(($B25-Y$5)*'점수 계산기'!$C$21+Y$5*'점수 계산기'!$C$22+'점수 계산기'!$C$24,0))</f>
        <v/>
      </c>
      <c r="Z25" s="116"/>
      <c r="AA25" s="170">
        <v>82</v>
      </c>
      <c r="AB25" s="170">
        <f t="shared" si="0"/>
        <v>115</v>
      </c>
      <c r="AC25" s="170" cm="1">
        <f t="array" ref="AC25">INDEX($AD$6:$AD$106, AA25, 1)</f>
        <v>69</v>
      </c>
      <c r="AD25" s="170">
        <f t="shared" si="1"/>
        <v>119</v>
      </c>
      <c r="AE25" s="170">
        <v>81</v>
      </c>
      <c r="AF25" s="170">
        <v>19</v>
      </c>
    </row>
    <row r="26" spans="1:32" s="137" customFormat="1" ht="21" customHeight="1">
      <c r="A26" s="129"/>
      <c r="B26" s="188">
        <v>80</v>
      </c>
      <c r="C26" s="436">
        <f>IF(OR($B26-C$5&gt;76, $B26-C$5=75, $B26-C$5=1, $B26-C$5&lt;0),"",ROUND(($B26-C$5)*'점수 계산기'!$C$21+C$5*'점수 계산기'!$C$22+'점수 계산기'!$C$24,0))</f>
        <v>115</v>
      </c>
      <c r="D26" s="436">
        <f>IF(OR($B26-D$5&gt;76, $B26-D$5=75, $B26-D$5=1, $B26-D$5&lt;0),"",ROUND(($B26-D$5)*'점수 계산기'!$C$21+D$5*'점수 계산기'!$C$22+'점수 계산기'!$C$24,0))</f>
        <v>115</v>
      </c>
      <c r="E26" s="436">
        <f>IF(OR($B26-E$5&gt;76, $B26-E$5=75, $B26-E$5=1, $B26-E$5&lt;0),"",ROUND(($B26-E$5)*'점수 계산기'!$C$21+E$5*'점수 계산기'!$C$22+'점수 계산기'!$C$24,0))</f>
        <v>115</v>
      </c>
      <c r="F26" s="436">
        <f>IF(OR($B26-F$5&gt;76, $B26-F$5=75, $B26-F$5=1, $B26-F$5&lt;0),"",ROUND(($B26-F$5)*'점수 계산기'!$C$21+F$5*'점수 계산기'!$C$22+'점수 계산기'!$C$24,0))</f>
        <v>115</v>
      </c>
      <c r="G26" s="436">
        <f>IF(OR($B26-G$5&gt;76, $B26-G$5=75, $B26-G$5=1, $B26-G$5&lt;0),"",ROUND(($B26-G$5)*'점수 계산기'!$C$21+G$5*'점수 계산기'!$C$22+'점수 계산기'!$C$24,0))</f>
        <v>115</v>
      </c>
      <c r="H26" s="436">
        <f>IF(OR($B26-H$5&gt;76, $B26-H$5=75, $B26-H$5=1, $B26-H$5&lt;0),"",ROUND(($B26-H$5)*'점수 계산기'!$C$21+H$5*'점수 계산기'!$C$22+'점수 계산기'!$C$24,0))</f>
        <v>116</v>
      </c>
      <c r="I26" s="436">
        <f>IF(OR($B26-I$5&gt;76, $B26-I$5=75, $B26-I$5=1, $B26-I$5&lt;0),"",ROUND(($B26-I$5)*'점수 계산기'!$C$21+I$5*'점수 계산기'!$C$22+'점수 계산기'!$C$24,0))</f>
        <v>116</v>
      </c>
      <c r="J26" s="436">
        <f>IF(OR($B26-J$5&gt;76, $B26-J$5=75, $B26-J$5=1, $B26-J$5&lt;0),"",ROUND(($B26-J$5)*'점수 계산기'!$C$21+J$5*'점수 계산기'!$C$22+'점수 계산기'!$C$24,0))</f>
        <v>116</v>
      </c>
      <c r="K26" s="168">
        <f>IF(OR($B26-K$5&gt;76, $B26-K$5=75, $B26-K$5=1, $B26-K$5&lt;0),"",ROUND(($B26-K$5)*'점수 계산기'!$C$21+K$5*'점수 계산기'!$C$22+'점수 계산기'!$C$24,0))</f>
        <v>116</v>
      </c>
      <c r="L26" s="168">
        <f>IF(OR($B26-L$5&gt;76, $B26-L$5=75, $B26-L$5=1, $B26-L$5&lt;0),"",ROUND(($B26-L$5)*'점수 계산기'!$C$21+L$5*'점수 계산기'!$C$22+'점수 계산기'!$C$24,0))</f>
        <v>116</v>
      </c>
      <c r="M26" s="168">
        <f>IF(OR($B26-M$5&gt;76, $B26-M$5=75, $B26-M$5=1, $B26-M$5&lt;0),"",ROUND(($B26-M$5)*'점수 계산기'!$C$21+M$5*'점수 계산기'!$C$22+'점수 계산기'!$C$24,0))</f>
        <v>116</v>
      </c>
      <c r="N26" s="168">
        <f>IF(OR($B26-N$5&gt;76, $B26-N$5=75, $B26-N$5=1, $B26-N$5&lt;0),"",ROUND(($B26-N$5)*'점수 계산기'!$C$21+N$5*'점수 계산기'!$C$22+'점수 계산기'!$C$24,0))</f>
        <v>117</v>
      </c>
      <c r="O26" s="168">
        <f>IF(OR($B26-O$5&gt;76, $B26-O$5=75, $B26-O$5=1, $B26-O$5&lt;0),"",ROUND(($B26-O$5)*'점수 계산기'!$C$21+O$5*'점수 계산기'!$C$22+'점수 계산기'!$C$24,0))</f>
        <v>117</v>
      </c>
      <c r="P26" s="168">
        <f>IF(OR($B26-P$5&gt;76, $B26-P$5=75, $B26-P$5=1, $B26-P$5&lt;0),"",ROUND(($B26-P$5)*'점수 계산기'!$C$21+P$5*'점수 계산기'!$C$22+'점수 계산기'!$C$24,0))</f>
        <v>117</v>
      </c>
      <c r="Q26" s="168">
        <f>IF(OR($B26-Q$5&gt;76, $B26-Q$5=75, $B26-Q$5=1, $B26-Q$5&lt;0),"",ROUND(($B26-Q$5)*'점수 계산기'!$C$21+Q$5*'점수 계산기'!$C$22+'점수 계산기'!$C$24,0))</f>
        <v>117</v>
      </c>
      <c r="R26" s="168">
        <f>IF(OR($B26-R$5&gt;76, $B26-R$5=75, $B26-R$5=1, $B26-R$5&lt;0),"",ROUND(($B26-R$5)*'점수 계산기'!$C$21+R$5*'점수 계산기'!$C$22+'점수 계산기'!$C$24,0))</f>
        <v>117</v>
      </c>
      <c r="S26" s="168">
        <f>IF(OR($B26-S$5&gt;76, $B26-S$5=75, $B26-S$5=1, $B26-S$5&lt;0),"",ROUND(($B26-S$5)*'점수 계산기'!$C$21+S$5*'점수 계산기'!$C$22+'점수 계산기'!$C$24,0))</f>
        <v>117</v>
      </c>
      <c r="T26" s="168">
        <f>IF(OR($B26-T$5&gt;76, $B26-T$5=75, $B26-T$5=1, $B26-T$5&lt;0),"",ROUND(($B26-T$5)*'점수 계산기'!$C$21+T$5*'점수 계산기'!$C$22+'점수 계산기'!$C$24,0))</f>
        <v>118</v>
      </c>
      <c r="U26" s="168" t="str">
        <f>IF(OR($B26-U$5&gt;76, $B26-U$5=75, $B26-U$5=1, $B26-U$5&lt;0),"",ROUND(($B26-U$5)*'점수 계산기'!$C$21+U$5*'점수 계산기'!$C$22+'점수 계산기'!$C$24,0))</f>
        <v/>
      </c>
      <c r="V26" s="168">
        <f>IF(OR($B26-V$5&gt;76, $B26-V$5=75, $B26-V$5=1, $B26-V$5&lt;0),"",ROUND(($B26-V$5)*'점수 계산기'!$C$21+V$5*'점수 계산기'!$C$22+'점수 계산기'!$C$24,0))</f>
        <v>118</v>
      </c>
      <c r="W26" s="168" t="str">
        <f>IF(OR($B26-W$5&gt;76, $B26-W$5=75, $B26-W$5=1, $B26-W$5&lt;0),"",ROUND(($B26-W$5)*'점수 계산기'!$C$21+W$5*'점수 계산기'!$C$22+'점수 계산기'!$C$24,0))</f>
        <v/>
      </c>
      <c r="X26" s="168" t="str">
        <f>IF(OR($B26-X$5&gt;76, $B26-X$5=75, $B26-X$5=1, $B26-X$5&lt;0),"",ROUND(($B26-X$5)*'점수 계산기'!$C$21+X$5*'점수 계산기'!$C$22+'점수 계산기'!$C$24,0))</f>
        <v/>
      </c>
      <c r="Y26" s="169" t="str">
        <f>IF(OR($B26-Y$5&gt;76, $B26-Y$5=75, $B26-Y$5=1, $B26-Y$5&lt;0),"",ROUND(($B26-Y$5)*'점수 계산기'!$C$21+Y$5*'점수 계산기'!$C$22+'점수 계산기'!$C$24,0))</f>
        <v/>
      </c>
      <c r="Z26" s="116"/>
      <c r="AA26" s="170">
        <v>81</v>
      </c>
      <c r="AB26" s="170">
        <f t="shared" si="0"/>
        <v>115</v>
      </c>
      <c r="AC26" s="170" cm="1">
        <f t="array" ref="AC26">INDEX($AD$6:$AD$106, AA26, 1)</f>
        <v>69</v>
      </c>
      <c r="AD26" s="170">
        <f t="shared" si="1"/>
        <v>118</v>
      </c>
      <c r="AE26" s="170">
        <v>80</v>
      </c>
      <c r="AF26" s="170">
        <v>20</v>
      </c>
    </row>
    <row r="27" spans="1:32" s="137" customFormat="1" ht="21" customHeight="1">
      <c r="A27" s="129"/>
      <c r="B27" s="188">
        <v>79</v>
      </c>
      <c r="C27" s="436">
        <f>IF(OR($B27-C$5&gt;76, $B27-C$5=75, $B27-C$5=1, $B27-C$5&lt;0),"",ROUND(($B27-C$5)*'점수 계산기'!$C$21+C$5*'점수 계산기'!$C$22+'점수 계산기'!$C$24,0))</f>
        <v>114</v>
      </c>
      <c r="D27" s="436">
        <f>IF(OR($B27-D$5&gt;76, $B27-D$5=75, $B27-D$5=1, $B27-D$5&lt;0),"",ROUND(($B27-D$5)*'점수 계산기'!$C$21+D$5*'점수 계산기'!$C$22+'점수 계산기'!$C$24,0))</f>
        <v>114</v>
      </c>
      <c r="E27" s="436">
        <f>IF(OR($B27-E$5&gt;76, $B27-E$5=75, $B27-E$5=1, $B27-E$5&lt;0),"",ROUND(($B27-E$5)*'점수 계산기'!$C$21+E$5*'점수 계산기'!$C$22+'점수 계산기'!$C$24,0))</f>
        <v>114</v>
      </c>
      <c r="F27" s="436">
        <f>IF(OR($B27-F$5&gt;76, $B27-F$5=75, $B27-F$5=1, $B27-F$5&lt;0),"",ROUND(($B27-F$5)*'점수 계산기'!$C$21+F$5*'점수 계산기'!$C$22+'점수 계산기'!$C$24,0))</f>
        <v>114</v>
      </c>
      <c r="G27" s="436">
        <f>IF(OR($B27-G$5&gt;76, $B27-G$5=75, $B27-G$5=1, $B27-G$5&lt;0),"",ROUND(($B27-G$5)*'점수 계산기'!$C$21+G$5*'점수 계산기'!$C$22+'점수 계산기'!$C$24,0))</f>
        <v>115</v>
      </c>
      <c r="H27" s="436">
        <f>IF(OR($B27-H$5&gt;76, $B27-H$5=75, $B27-H$5=1, $B27-H$5&lt;0),"",ROUND(($B27-H$5)*'점수 계산기'!$C$21+H$5*'점수 계산기'!$C$22+'점수 계산기'!$C$24,0))</f>
        <v>115</v>
      </c>
      <c r="I27" s="436">
        <f>IF(OR($B27-I$5&gt;76, $B27-I$5=75, $B27-I$5=1, $B27-I$5&lt;0),"",ROUND(($B27-I$5)*'점수 계산기'!$C$21+I$5*'점수 계산기'!$C$22+'점수 계산기'!$C$24,0))</f>
        <v>115</v>
      </c>
      <c r="J27" s="436">
        <f>IF(OR($B27-J$5&gt;76, $B27-J$5=75, $B27-J$5=1, $B27-J$5&lt;0),"",ROUND(($B27-J$5)*'점수 계산기'!$C$21+J$5*'점수 계산기'!$C$22+'점수 계산기'!$C$24,0))</f>
        <v>115</v>
      </c>
      <c r="K27" s="168">
        <f>IF(OR($B27-K$5&gt;76, $B27-K$5=75, $B27-K$5=1, $B27-K$5&lt;0),"",ROUND(($B27-K$5)*'점수 계산기'!$C$21+K$5*'점수 계산기'!$C$22+'점수 계산기'!$C$24,0))</f>
        <v>115</v>
      </c>
      <c r="L27" s="168">
        <f>IF(OR($B27-L$5&gt;76, $B27-L$5=75, $B27-L$5=1, $B27-L$5&lt;0),"",ROUND(($B27-L$5)*'점수 계산기'!$C$21+L$5*'점수 계산기'!$C$22+'점수 계산기'!$C$24,0))</f>
        <v>115</v>
      </c>
      <c r="M27" s="168">
        <f>IF(OR($B27-M$5&gt;76, $B27-M$5=75, $B27-M$5=1, $B27-M$5&lt;0),"",ROUND(($B27-M$5)*'점수 계산기'!$C$21+M$5*'점수 계산기'!$C$22+'점수 계산기'!$C$24,0))</f>
        <v>116</v>
      </c>
      <c r="N27" s="168">
        <f>IF(OR($B27-N$5&gt;76, $B27-N$5=75, $B27-N$5=1, $B27-N$5&lt;0),"",ROUND(($B27-N$5)*'점수 계산기'!$C$21+N$5*'점수 계산기'!$C$22+'점수 계산기'!$C$24,0))</f>
        <v>116</v>
      </c>
      <c r="O27" s="168">
        <f>IF(OR($B27-O$5&gt;76, $B27-O$5=75, $B27-O$5=1, $B27-O$5&lt;0),"",ROUND(($B27-O$5)*'점수 계산기'!$C$21+O$5*'점수 계산기'!$C$22+'점수 계산기'!$C$24,0))</f>
        <v>116</v>
      </c>
      <c r="P27" s="168">
        <f>IF(OR($B27-P$5&gt;76, $B27-P$5=75, $B27-P$5=1, $B27-P$5&lt;0),"",ROUND(($B27-P$5)*'점수 계산기'!$C$21+P$5*'점수 계산기'!$C$22+'점수 계산기'!$C$24,0))</f>
        <v>116</v>
      </c>
      <c r="Q27" s="168">
        <f>IF(OR($B27-Q$5&gt;76, $B27-Q$5=75, $B27-Q$5=1, $B27-Q$5&lt;0),"",ROUND(($B27-Q$5)*'점수 계산기'!$C$21+Q$5*'점수 계산기'!$C$22+'점수 계산기'!$C$24,0))</f>
        <v>116</v>
      </c>
      <c r="R27" s="168">
        <f>IF(OR($B27-R$5&gt;76, $B27-R$5=75, $B27-R$5=1, $B27-R$5&lt;0),"",ROUND(($B27-R$5)*'점수 계산기'!$C$21+R$5*'점수 계산기'!$C$22+'점수 계산기'!$C$24,0))</f>
        <v>116</v>
      </c>
      <c r="S27" s="168">
        <f>IF(OR($B27-S$5&gt;76, $B27-S$5=75, $B27-S$5=1, $B27-S$5&lt;0),"",ROUND(($B27-S$5)*'점수 계산기'!$C$21+S$5*'점수 계산기'!$C$22+'점수 계산기'!$C$24,0))</f>
        <v>117</v>
      </c>
      <c r="T27" s="168">
        <f>IF(OR($B27-T$5&gt;76, $B27-T$5=75, $B27-T$5=1, $B27-T$5&lt;0),"",ROUND(($B27-T$5)*'점수 계산기'!$C$21+T$5*'점수 계산기'!$C$22+'점수 계산기'!$C$24,0))</f>
        <v>117</v>
      </c>
      <c r="U27" s="168">
        <f>IF(OR($B27-U$5&gt;76, $B27-U$5=75, $B27-U$5=1, $B27-U$5&lt;0),"",ROUND(($B27-U$5)*'점수 계산기'!$C$21+U$5*'점수 계산기'!$C$22+'점수 계산기'!$C$24,0))</f>
        <v>117</v>
      </c>
      <c r="V27" s="168" t="str">
        <f>IF(OR($B27-V$5&gt;76, $B27-V$5=75, $B27-V$5=1, $B27-V$5&lt;0),"",ROUND(($B27-V$5)*'점수 계산기'!$C$21+V$5*'점수 계산기'!$C$22+'점수 계산기'!$C$24,0))</f>
        <v/>
      </c>
      <c r="W27" s="168">
        <f>IF(OR($B27-W$5&gt;76, $B27-W$5=75, $B27-W$5=1, $B27-W$5&lt;0),"",ROUND(($B27-W$5)*'점수 계산기'!$C$21+W$5*'점수 계산기'!$C$22+'점수 계산기'!$C$24,0))</f>
        <v>117</v>
      </c>
      <c r="X27" s="168" t="str">
        <f>IF(OR($B27-X$5&gt;76, $B27-X$5=75, $B27-X$5=1, $B27-X$5&lt;0),"",ROUND(($B27-X$5)*'점수 계산기'!$C$21+X$5*'점수 계산기'!$C$22+'점수 계산기'!$C$24,0))</f>
        <v/>
      </c>
      <c r="Y27" s="169" t="str">
        <f>IF(OR($B27-Y$5&gt;76, $B27-Y$5=75, $B27-Y$5=1, $B27-Y$5&lt;0),"",ROUND(($B27-Y$5)*'점수 계산기'!$C$21+Y$5*'점수 계산기'!$C$22+'점수 계산기'!$C$24,0))</f>
        <v/>
      </c>
      <c r="Z27" s="116"/>
      <c r="AA27" s="170">
        <v>80</v>
      </c>
      <c r="AB27" s="170">
        <f t="shared" si="0"/>
        <v>114</v>
      </c>
      <c r="AC27" s="170" cm="1">
        <f t="array" ref="AC27">INDEX($AD$6:$AD$106, AA27, 1)</f>
        <v>70</v>
      </c>
      <c r="AD27" s="170">
        <f t="shared" si="1"/>
        <v>117</v>
      </c>
      <c r="AE27" s="170">
        <v>79</v>
      </c>
      <c r="AF27" s="170">
        <v>21</v>
      </c>
    </row>
    <row r="28" spans="1:32" s="137" customFormat="1" ht="21" customHeight="1">
      <c r="A28" s="129"/>
      <c r="B28" s="188">
        <v>78</v>
      </c>
      <c r="C28" s="168">
        <f>IF(OR($B28-C$5&gt;76, $B28-C$5=75, $B28-C$5=1, $B28-C$5&lt;0),"",ROUND(($B28-C$5)*'점수 계산기'!$C$21+C$5*'점수 계산기'!$C$22+'점수 계산기'!$C$24,0))</f>
        <v>113</v>
      </c>
      <c r="D28" s="168">
        <f>IF(OR($B28-D$5&gt;76, $B28-D$5=75, $B28-D$5=1, $B28-D$5&lt;0),"",ROUND(($B28-D$5)*'점수 계산기'!$C$21+D$5*'점수 계산기'!$C$22+'점수 계산기'!$C$24,0))</f>
        <v>113</v>
      </c>
      <c r="E28" s="168">
        <f>IF(OR($B28-E$5&gt;76, $B28-E$5=75, $B28-E$5=1, $B28-E$5&lt;0),"",ROUND(($B28-E$5)*'점수 계산기'!$C$21+E$5*'점수 계산기'!$C$22+'점수 계산기'!$C$24,0))</f>
        <v>113</v>
      </c>
      <c r="F28" s="168">
        <f>IF(OR($B28-F$5&gt;76, $B28-F$5=75, $B28-F$5=1, $B28-F$5&lt;0),"",ROUND(($B28-F$5)*'점수 계산기'!$C$21+F$5*'점수 계산기'!$C$22+'점수 계산기'!$C$24,0))</f>
        <v>114</v>
      </c>
      <c r="G28" s="168">
        <f>IF(OR($B28-G$5&gt;76, $B28-G$5=75, $B28-G$5=1, $B28-G$5&lt;0),"",ROUND(($B28-G$5)*'점수 계산기'!$C$21+G$5*'점수 계산기'!$C$22+'점수 계산기'!$C$24,0))</f>
        <v>114</v>
      </c>
      <c r="H28" s="168">
        <f>IF(OR($B28-H$5&gt;76, $B28-H$5=75, $B28-H$5=1, $B28-H$5&lt;0),"",ROUND(($B28-H$5)*'점수 계산기'!$C$21+H$5*'점수 계산기'!$C$22+'점수 계산기'!$C$24,0))</f>
        <v>114</v>
      </c>
      <c r="I28" s="168">
        <f>IF(OR($B28-I$5&gt;76, $B28-I$5=75, $B28-I$5=1, $B28-I$5&lt;0),"",ROUND(($B28-I$5)*'점수 계산기'!$C$21+I$5*'점수 계산기'!$C$22+'점수 계산기'!$C$24,0))</f>
        <v>114</v>
      </c>
      <c r="J28" s="168">
        <f>IF(OR($B28-J$5&gt;76, $B28-J$5=75, $B28-J$5=1, $B28-J$5&lt;0),"",ROUND(($B28-J$5)*'점수 계산기'!$C$21+J$5*'점수 계산기'!$C$22+'점수 계산기'!$C$24,0))</f>
        <v>114</v>
      </c>
      <c r="K28" s="168">
        <f>IF(OR($B28-K$5&gt;76, $B28-K$5=75, $B28-K$5=1, $B28-K$5&lt;0),"",ROUND(($B28-K$5)*'점수 계산기'!$C$21+K$5*'점수 계산기'!$C$22+'점수 계산기'!$C$24,0))</f>
        <v>114</v>
      </c>
      <c r="L28" s="168">
        <f>IF(OR($B28-L$5&gt;76, $B28-L$5=75, $B28-L$5=1, $B28-L$5&lt;0),"",ROUND(($B28-L$5)*'점수 계산기'!$C$21+L$5*'점수 계산기'!$C$22+'점수 계산기'!$C$24,0))</f>
        <v>115</v>
      </c>
      <c r="M28" s="168">
        <f>IF(OR($B28-M$5&gt;76, $B28-M$5=75, $B28-M$5=1, $B28-M$5&lt;0),"",ROUND(($B28-M$5)*'점수 계산기'!$C$21+M$5*'점수 계산기'!$C$22+'점수 계산기'!$C$24,0))</f>
        <v>115</v>
      </c>
      <c r="N28" s="168">
        <f>IF(OR($B28-N$5&gt;76, $B28-N$5=75, $B28-N$5=1, $B28-N$5&lt;0),"",ROUND(($B28-N$5)*'점수 계산기'!$C$21+N$5*'점수 계산기'!$C$22+'점수 계산기'!$C$24,0))</f>
        <v>115</v>
      </c>
      <c r="O28" s="168">
        <f>IF(OR($B28-O$5&gt;76, $B28-O$5=75, $B28-O$5=1, $B28-O$5&lt;0),"",ROUND(($B28-O$5)*'점수 계산기'!$C$21+O$5*'점수 계산기'!$C$22+'점수 계산기'!$C$24,0))</f>
        <v>115</v>
      </c>
      <c r="P28" s="168">
        <f>IF(OR($B28-P$5&gt;76, $B28-P$5=75, $B28-P$5=1, $B28-P$5&lt;0),"",ROUND(($B28-P$5)*'점수 계산기'!$C$21+P$5*'점수 계산기'!$C$22+'점수 계산기'!$C$24,0))</f>
        <v>115</v>
      </c>
      <c r="Q28" s="168">
        <f>IF(OR($B28-Q$5&gt;76, $B28-Q$5=75, $B28-Q$5=1, $B28-Q$5&lt;0),"",ROUND(($B28-Q$5)*'점수 계산기'!$C$21+Q$5*'점수 계산기'!$C$22+'점수 계산기'!$C$24,0))</f>
        <v>115</v>
      </c>
      <c r="R28" s="168">
        <f>IF(OR($B28-R$5&gt;76, $B28-R$5=75, $B28-R$5=1, $B28-R$5&lt;0),"",ROUND(($B28-R$5)*'점수 계산기'!$C$21+R$5*'점수 계산기'!$C$22+'점수 계산기'!$C$24,0))</f>
        <v>116</v>
      </c>
      <c r="S28" s="168">
        <f>IF(OR($B28-S$5&gt;76, $B28-S$5=75, $B28-S$5=1, $B28-S$5&lt;0),"",ROUND(($B28-S$5)*'점수 계산기'!$C$21+S$5*'점수 계산기'!$C$22+'점수 계산기'!$C$24,0))</f>
        <v>116</v>
      </c>
      <c r="T28" s="168">
        <f>IF(OR($B28-T$5&gt;76, $B28-T$5=75, $B28-T$5=1, $B28-T$5&lt;0),"",ROUND(($B28-T$5)*'점수 계산기'!$C$21+T$5*'점수 계산기'!$C$22+'점수 계산기'!$C$24,0))</f>
        <v>116</v>
      </c>
      <c r="U28" s="168">
        <f>IF(OR($B28-U$5&gt;76, $B28-U$5=75, $B28-U$5=1, $B28-U$5&lt;0),"",ROUND(($B28-U$5)*'점수 계산기'!$C$21+U$5*'점수 계산기'!$C$22+'점수 계산기'!$C$24,0))</f>
        <v>116</v>
      </c>
      <c r="V28" s="168">
        <f>IF(OR($B28-V$5&gt;76, $B28-V$5=75, $B28-V$5=1, $B28-V$5&lt;0),"",ROUND(($B28-V$5)*'점수 계산기'!$C$21+V$5*'점수 계산기'!$C$22+'점수 계산기'!$C$24,0))</f>
        <v>116</v>
      </c>
      <c r="W28" s="168" t="str">
        <f>IF(OR($B28-W$5&gt;76, $B28-W$5=75, $B28-W$5=1, $B28-W$5&lt;0),"",ROUND(($B28-W$5)*'점수 계산기'!$C$21+W$5*'점수 계산기'!$C$22+'점수 계산기'!$C$24,0))</f>
        <v/>
      </c>
      <c r="X28" s="168">
        <f>IF(OR($B28-X$5&gt;76, $B28-X$5=75, $B28-X$5=1, $B28-X$5&lt;0),"",ROUND(($B28-X$5)*'점수 계산기'!$C$21+X$5*'점수 계산기'!$C$22+'점수 계산기'!$C$24,0))</f>
        <v>117</v>
      </c>
      <c r="Y28" s="169" t="str">
        <f>IF(OR($B28-Y$5&gt;76, $B28-Y$5=75, $B28-Y$5=1, $B28-Y$5&lt;0),"",ROUND(($B28-Y$5)*'점수 계산기'!$C$21+Y$5*'점수 계산기'!$C$22+'점수 계산기'!$C$24,0))</f>
        <v/>
      </c>
      <c r="Z28" s="116"/>
      <c r="AA28" s="170">
        <v>79</v>
      </c>
      <c r="AB28" s="170">
        <f t="shared" si="0"/>
        <v>113</v>
      </c>
      <c r="AC28" s="170" cm="1">
        <f t="array" ref="AC28">INDEX($AD$6:$AD$106, AA28, 1)</f>
        <v>71</v>
      </c>
      <c r="AD28" s="170">
        <f t="shared" si="1"/>
        <v>117</v>
      </c>
      <c r="AE28" s="170">
        <v>78</v>
      </c>
      <c r="AF28" s="170">
        <v>22</v>
      </c>
    </row>
    <row r="29" spans="1:32" s="137" customFormat="1" ht="21" customHeight="1">
      <c r="A29" s="129"/>
      <c r="B29" s="188">
        <v>77</v>
      </c>
      <c r="C29" s="168">
        <f>IF(OR($B29-C$5&gt;76, $B29-C$5=75, $B29-C$5=1, $B29-C$5&lt;0),"",ROUND(($B29-C$5)*'점수 계산기'!$C$21+C$5*'점수 계산기'!$C$22+'점수 계산기'!$C$24,0))</f>
        <v>112</v>
      </c>
      <c r="D29" s="168">
        <f>IF(OR($B29-D$5&gt;76, $B29-D$5=75, $B29-D$5=1, $B29-D$5&lt;0),"",ROUND(($B29-D$5)*'점수 계산기'!$C$21+D$5*'점수 계산기'!$C$22+'점수 계산기'!$C$24,0))</f>
        <v>112</v>
      </c>
      <c r="E29" s="168">
        <f>IF(OR($B29-E$5&gt;76, $B29-E$5=75, $B29-E$5=1, $B29-E$5&lt;0),"",ROUND(($B29-E$5)*'점수 계산기'!$C$21+E$5*'점수 계산기'!$C$22+'점수 계산기'!$C$24,0))</f>
        <v>113</v>
      </c>
      <c r="F29" s="168">
        <f>IF(OR($B29-F$5&gt;76, $B29-F$5=75, $B29-F$5=1, $B29-F$5&lt;0),"",ROUND(($B29-F$5)*'점수 계산기'!$C$21+F$5*'점수 계산기'!$C$22+'점수 계산기'!$C$24,0))</f>
        <v>113</v>
      </c>
      <c r="G29" s="168">
        <f>IF(OR($B29-G$5&gt;76, $B29-G$5=75, $B29-G$5=1, $B29-G$5&lt;0),"",ROUND(($B29-G$5)*'점수 계산기'!$C$21+G$5*'점수 계산기'!$C$22+'점수 계산기'!$C$24,0))</f>
        <v>113</v>
      </c>
      <c r="H29" s="168">
        <f>IF(OR($B29-H$5&gt;76, $B29-H$5=75, $B29-H$5=1, $B29-H$5&lt;0),"",ROUND(($B29-H$5)*'점수 계산기'!$C$21+H$5*'점수 계산기'!$C$22+'점수 계산기'!$C$24,0))</f>
        <v>113</v>
      </c>
      <c r="I29" s="168">
        <f>IF(OR($B29-I$5&gt;76, $B29-I$5=75, $B29-I$5=1, $B29-I$5&lt;0),"",ROUND(($B29-I$5)*'점수 계산기'!$C$21+I$5*'점수 계산기'!$C$22+'점수 계산기'!$C$24,0))</f>
        <v>113</v>
      </c>
      <c r="J29" s="168">
        <f>IF(OR($B29-J$5&gt;76, $B29-J$5=75, $B29-J$5=1, $B29-J$5&lt;0),"",ROUND(($B29-J$5)*'점수 계산기'!$C$21+J$5*'점수 계산기'!$C$22+'점수 계산기'!$C$24,0))</f>
        <v>113</v>
      </c>
      <c r="K29" s="168">
        <f>IF(OR($B29-K$5&gt;76, $B29-K$5=75, $B29-K$5=1, $B29-K$5&lt;0),"",ROUND(($B29-K$5)*'점수 계산기'!$C$21+K$5*'점수 계산기'!$C$22+'점수 계산기'!$C$24,0))</f>
        <v>114</v>
      </c>
      <c r="L29" s="168">
        <f>IF(OR($B29-L$5&gt;76, $B29-L$5=75, $B29-L$5=1, $B29-L$5&lt;0),"",ROUND(($B29-L$5)*'점수 계산기'!$C$21+L$5*'점수 계산기'!$C$22+'점수 계산기'!$C$24,0))</f>
        <v>114</v>
      </c>
      <c r="M29" s="168">
        <f>IF(OR($B29-M$5&gt;76, $B29-M$5=75, $B29-M$5=1, $B29-M$5&lt;0),"",ROUND(($B29-M$5)*'점수 계산기'!$C$21+M$5*'점수 계산기'!$C$22+'점수 계산기'!$C$24,0))</f>
        <v>114</v>
      </c>
      <c r="N29" s="168">
        <f>IF(OR($B29-N$5&gt;76, $B29-N$5=75, $B29-N$5=1, $B29-N$5&lt;0),"",ROUND(($B29-N$5)*'점수 계산기'!$C$21+N$5*'점수 계산기'!$C$22+'점수 계산기'!$C$24,0))</f>
        <v>114</v>
      </c>
      <c r="O29" s="168">
        <f>IF(OR($B29-O$5&gt;76, $B29-O$5=75, $B29-O$5=1, $B29-O$5&lt;0),"",ROUND(($B29-O$5)*'점수 계산기'!$C$21+O$5*'점수 계산기'!$C$22+'점수 계산기'!$C$24,0))</f>
        <v>114</v>
      </c>
      <c r="P29" s="168">
        <f>IF(OR($B29-P$5&gt;76, $B29-P$5=75, $B29-P$5=1, $B29-P$5&lt;0),"",ROUND(($B29-P$5)*'점수 계산기'!$C$21+P$5*'점수 계산기'!$C$22+'점수 계산기'!$C$24,0))</f>
        <v>114</v>
      </c>
      <c r="Q29" s="168">
        <f>IF(OR($B29-Q$5&gt;76, $B29-Q$5=75, $B29-Q$5=1, $B29-Q$5&lt;0),"",ROUND(($B29-Q$5)*'점수 계산기'!$C$21+Q$5*'점수 계산기'!$C$22+'점수 계산기'!$C$24,0))</f>
        <v>115</v>
      </c>
      <c r="R29" s="168">
        <f>IF(OR($B29-R$5&gt;76, $B29-R$5=75, $B29-R$5=1, $B29-R$5&lt;0),"",ROUND(($B29-R$5)*'점수 계산기'!$C$21+R$5*'점수 계산기'!$C$22+'점수 계산기'!$C$24,0))</f>
        <v>115</v>
      </c>
      <c r="S29" s="168">
        <f>IF(OR($B29-S$5&gt;76, $B29-S$5=75, $B29-S$5=1, $B29-S$5&lt;0),"",ROUND(($B29-S$5)*'점수 계산기'!$C$21+S$5*'점수 계산기'!$C$22+'점수 계산기'!$C$24,0))</f>
        <v>115</v>
      </c>
      <c r="T29" s="168">
        <f>IF(OR($B29-T$5&gt;76, $B29-T$5=75, $B29-T$5=1, $B29-T$5&lt;0),"",ROUND(($B29-T$5)*'점수 계산기'!$C$21+T$5*'점수 계산기'!$C$22+'점수 계산기'!$C$24,0))</f>
        <v>115</v>
      </c>
      <c r="U29" s="168">
        <f>IF(OR($B29-U$5&gt;76, $B29-U$5=75, $B29-U$5=1, $B29-U$5&lt;0),"",ROUND(($B29-U$5)*'점수 계산기'!$C$21+U$5*'점수 계산기'!$C$22+'점수 계산기'!$C$24,0))</f>
        <v>115</v>
      </c>
      <c r="V29" s="168">
        <f>IF(OR($B29-V$5&gt;76, $B29-V$5=75, $B29-V$5=1, $B29-V$5&lt;0),"",ROUND(($B29-V$5)*'점수 계산기'!$C$21+V$5*'점수 계산기'!$C$22+'점수 계산기'!$C$24,0))</f>
        <v>115</v>
      </c>
      <c r="W29" s="168">
        <f>IF(OR($B29-W$5&gt;76, $B29-W$5=75, $B29-W$5=1, $B29-W$5&lt;0),"",ROUND(($B29-W$5)*'점수 계산기'!$C$21+W$5*'점수 계산기'!$C$22+'점수 계산기'!$C$24,0))</f>
        <v>116</v>
      </c>
      <c r="X29" s="168" t="str">
        <f>IF(OR($B29-X$5&gt;76, $B29-X$5=75, $B29-X$5=1, $B29-X$5&lt;0),"",ROUND(($B29-X$5)*'점수 계산기'!$C$21+X$5*'점수 계산기'!$C$22+'점수 계산기'!$C$24,0))</f>
        <v/>
      </c>
      <c r="Y29" s="169" t="str">
        <f>IF(OR($B29-Y$5&gt;76, $B29-Y$5=75, $B29-Y$5=1, $B29-Y$5&lt;0),"",ROUND(($B29-Y$5)*'점수 계산기'!$C$21+Y$5*'점수 계산기'!$C$22+'점수 계산기'!$C$24,0))</f>
        <v/>
      </c>
      <c r="Z29" s="116"/>
      <c r="AA29" s="170">
        <v>78</v>
      </c>
      <c r="AB29" s="170">
        <f t="shared" si="0"/>
        <v>112</v>
      </c>
      <c r="AC29" s="170" cm="1">
        <f t="array" ref="AC29">INDEX($AD$6:$AD$106, AA29, 1)</f>
        <v>72</v>
      </c>
      <c r="AD29" s="170">
        <f t="shared" si="1"/>
        <v>116</v>
      </c>
      <c r="AE29" s="170">
        <v>77</v>
      </c>
      <c r="AF29" s="170">
        <v>23</v>
      </c>
    </row>
    <row r="30" spans="1:32" s="137" customFormat="1" ht="21" customHeight="1">
      <c r="A30" s="129"/>
      <c r="B30" s="189">
        <v>76</v>
      </c>
      <c r="C30" s="173">
        <f>IF(OR($B30-C$5&gt;76, $B30-C$5=75, $B30-C$5=1, $B30-C$5&lt;0),"",ROUND(($B30-C$5)*'점수 계산기'!$C$21+C$5*'점수 계산기'!$C$22+'점수 계산기'!$C$24,0))</f>
        <v>111</v>
      </c>
      <c r="D30" s="173">
        <f>IF(OR($B30-D$5&gt;76, $B30-D$5=75, $B30-D$5=1, $B30-D$5&lt;0),"",ROUND(($B30-D$5)*'점수 계산기'!$C$21+D$5*'점수 계산기'!$C$22+'점수 계산기'!$C$24,0))</f>
        <v>112</v>
      </c>
      <c r="E30" s="173">
        <f>IF(OR($B30-E$5&gt;76, $B30-E$5=75, $B30-E$5=1, $B30-E$5&lt;0),"",ROUND(($B30-E$5)*'점수 계산기'!$C$21+E$5*'점수 계산기'!$C$22+'점수 계산기'!$C$24,0))</f>
        <v>112</v>
      </c>
      <c r="F30" s="173">
        <f>IF(OR($B30-F$5&gt;76, $B30-F$5=75, $B30-F$5=1, $B30-F$5&lt;0),"",ROUND(($B30-F$5)*'점수 계산기'!$C$21+F$5*'점수 계산기'!$C$22+'점수 계산기'!$C$24,0))</f>
        <v>112</v>
      </c>
      <c r="G30" s="173">
        <f>IF(OR($B30-G$5&gt;76, $B30-G$5=75, $B30-G$5=1, $B30-G$5&lt;0),"",ROUND(($B30-G$5)*'점수 계산기'!$C$21+G$5*'점수 계산기'!$C$22+'점수 계산기'!$C$24,0))</f>
        <v>112</v>
      </c>
      <c r="H30" s="173">
        <f>IF(OR($B30-H$5&gt;76, $B30-H$5=75, $B30-H$5=1, $B30-H$5&lt;0),"",ROUND(($B30-H$5)*'점수 계산기'!$C$21+H$5*'점수 계산기'!$C$22+'점수 계산기'!$C$24,0))</f>
        <v>112</v>
      </c>
      <c r="I30" s="173">
        <f>IF(OR($B30-I$5&gt;76, $B30-I$5=75, $B30-I$5=1, $B30-I$5&lt;0),"",ROUND(($B30-I$5)*'점수 계산기'!$C$21+I$5*'점수 계산기'!$C$22+'점수 계산기'!$C$24,0))</f>
        <v>112</v>
      </c>
      <c r="J30" s="173">
        <f>IF(OR($B30-J$5&gt;76, $B30-J$5=75, $B30-J$5=1, $B30-J$5&lt;0),"",ROUND(($B30-J$5)*'점수 계산기'!$C$21+J$5*'점수 계산기'!$C$22+'점수 계산기'!$C$24,0))</f>
        <v>113</v>
      </c>
      <c r="K30" s="173">
        <f>IF(OR($B30-K$5&gt;76, $B30-K$5=75, $B30-K$5=1, $B30-K$5&lt;0),"",ROUND(($B30-K$5)*'점수 계산기'!$C$21+K$5*'점수 계산기'!$C$22+'점수 계산기'!$C$24,0))</f>
        <v>113</v>
      </c>
      <c r="L30" s="173">
        <f>IF(OR($B30-L$5&gt;76, $B30-L$5=75, $B30-L$5=1, $B30-L$5&lt;0),"",ROUND(($B30-L$5)*'점수 계산기'!$C$21+L$5*'점수 계산기'!$C$22+'점수 계산기'!$C$24,0))</f>
        <v>113</v>
      </c>
      <c r="M30" s="173">
        <f>IF(OR($B30-M$5&gt;76, $B30-M$5=75, $B30-M$5=1, $B30-M$5&lt;0),"",ROUND(($B30-M$5)*'점수 계산기'!$C$21+M$5*'점수 계산기'!$C$22+'점수 계산기'!$C$24,0))</f>
        <v>113</v>
      </c>
      <c r="N30" s="173">
        <f>IF(OR($B30-N$5&gt;76, $B30-N$5=75, $B30-N$5=1, $B30-N$5&lt;0),"",ROUND(($B30-N$5)*'점수 계산기'!$C$21+N$5*'점수 계산기'!$C$22+'점수 계산기'!$C$24,0))</f>
        <v>113</v>
      </c>
      <c r="O30" s="173">
        <f>IF(OR($B30-O$5&gt;76, $B30-O$5=75, $B30-O$5=1, $B30-O$5&lt;0),"",ROUND(($B30-O$5)*'점수 계산기'!$C$21+O$5*'점수 계산기'!$C$22+'점수 계산기'!$C$24,0))</f>
        <v>113</v>
      </c>
      <c r="P30" s="173">
        <f>IF(OR($B30-P$5&gt;76, $B30-P$5=75, $B30-P$5=1, $B30-P$5&lt;0),"",ROUND(($B30-P$5)*'점수 계산기'!$C$21+P$5*'점수 계산기'!$C$22+'점수 계산기'!$C$24,0))</f>
        <v>114</v>
      </c>
      <c r="Q30" s="173">
        <f>IF(OR($B30-Q$5&gt;76, $B30-Q$5=75, $B30-Q$5=1, $B30-Q$5&lt;0),"",ROUND(($B30-Q$5)*'점수 계산기'!$C$21+Q$5*'점수 계산기'!$C$22+'점수 계산기'!$C$24,0))</f>
        <v>114</v>
      </c>
      <c r="R30" s="173">
        <f>IF(OR($B30-R$5&gt;76, $B30-R$5=75, $B30-R$5=1, $B30-R$5&lt;0),"",ROUND(($B30-R$5)*'점수 계산기'!$C$21+R$5*'점수 계산기'!$C$22+'점수 계산기'!$C$24,0))</f>
        <v>114</v>
      </c>
      <c r="S30" s="173">
        <f>IF(OR($B30-S$5&gt;76, $B30-S$5=75, $B30-S$5=1, $B30-S$5&lt;0),"",ROUND(($B30-S$5)*'점수 계산기'!$C$21+S$5*'점수 계산기'!$C$22+'점수 계산기'!$C$24,0))</f>
        <v>114</v>
      </c>
      <c r="T30" s="173">
        <f>IF(OR($B30-T$5&gt;76, $B30-T$5=75, $B30-T$5=1, $B30-T$5&lt;0),"",ROUND(($B30-T$5)*'점수 계산기'!$C$21+T$5*'점수 계산기'!$C$22+'점수 계산기'!$C$24,0))</f>
        <v>114</v>
      </c>
      <c r="U30" s="173">
        <f>IF(OR($B30-U$5&gt;76, $B30-U$5=75, $B30-U$5=1, $B30-U$5&lt;0),"",ROUND(($B30-U$5)*'점수 계산기'!$C$21+U$5*'점수 계산기'!$C$22+'점수 계산기'!$C$24,0))</f>
        <v>114</v>
      </c>
      <c r="V30" s="173">
        <f>IF(OR($B30-V$5&gt;76, $B30-V$5=75, $B30-V$5=1, $B30-V$5&lt;0),"",ROUND(($B30-V$5)*'점수 계산기'!$C$21+V$5*'점수 계산기'!$C$22+'점수 계산기'!$C$24,0))</f>
        <v>115</v>
      </c>
      <c r="W30" s="173">
        <f>IF(OR($B30-W$5&gt;76, $B30-W$5=75, $B30-W$5=1, $B30-W$5&lt;0),"",ROUND(($B30-W$5)*'점수 계산기'!$C$21+W$5*'점수 계산기'!$C$22+'점수 계산기'!$C$24,0))</f>
        <v>115</v>
      </c>
      <c r="X30" s="173">
        <f>IF(OR($B30-X$5&gt;76, $B30-X$5=75, $B30-X$5=1, $B30-X$5&lt;0),"",ROUND(($B30-X$5)*'점수 계산기'!$C$21+X$5*'점수 계산기'!$C$22+'점수 계산기'!$C$24,0))</f>
        <v>115</v>
      </c>
      <c r="Y30" s="174">
        <f>IF(OR($B30-Y$5&gt;76, $B30-Y$5=75, $B30-Y$5=1, $B30-Y$5&lt;0),"",ROUND(($B30-Y$5)*'점수 계산기'!$C$21+Y$5*'점수 계산기'!$C$22+'점수 계산기'!$C$24,0))</f>
        <v>115</v>
      </c>
      <c r="Z30" s="116"/>
      <c r="AA30" s="170">
        <v>77</v>
      </c>
      <c r="AB30" s="170">
        <f t="shared" si="0"/>
        <v>111</v>
      </c>
      <c r="AC30" s="170" cm="1">
        <f t="array" ref="AC30">INDEX($AD$6:$AD$106, AA30, 1)</f>
        <v>73</v>
      </c>
      <c r="AD30" s="170">
        <f t="shared" si="1"/>
        <v>115</v>
      </c>
      <c r="AE30" s="170">
        <v>76</v>
      </c>
      <c r="AF30" s="170">
        <v>24</v>
      </c>
    </row>
    <row r="31" spans="1:32" s="137" customFormat="1" ht="21" customHeight="1">
      <c r="A31" s="129"/>
      <c r="B31" s="189">
        <v>75</v>
      </c>
      <c r="C31" s="173">
        <f>IF(OR($B31-C$5&gt;76, $B31-C$5=75, $B31-C$5=1, $B31-C$5&lt;0),"",ROUND(($B31-C$5)*'점수 계산기'!$C$21+C$5*'점수 계산기'!$C$22+'점수 계산기'!$C$24,0))</f>
        <v>110</v>
      </c>
      <c r="D31" s="173">
        <f>IF(OR($B31-D$5&gt;76, $B31-D$5=75, $B31-D$5=1, $B31-D$5&lt;0),"",ROUND(($B31-D$5)*'점수 계산기'!$C$21+D$5*'점수 계산기'!$C$22+'점수 계산기'!$C$24,0))</f>
        <v>111</v>
      </c>
      <c r="E31" s="173">
        <f>IF(OR($B31-E$5&gt;76, $B31-E$5=75, $B31-E$5=1, $B31-E$5&lt;0),"",ROUND(($B31-E$5)*'점수 계산기'!$C$21+E$5*'점수 계산기'!$C$22+'점수 계산기'!$C$24,0))</f>
        <v>111</v>
      </c>
      <c r="F31" s="173">
        <f>IF(OR($B31-F$5&gt;76, $B31-F$5=75, $B31-F$5=1, $B31-F$5&lt;0),"",ROUND(($B31-F$5)*'점수 계산기'!$C$21+F$5*'점수 계산기'!$C$22+'점수 계산기'!$C$24,0))</f>
        <v>111</v>
      </c>
      <c r="G31" s="173">
        <f>IF(OR($B31-G$5&gt;76, $B31-G$5=75, $B31-G$5=1, $B31-G$5&lt;0),"",ROUND(($B31-G$5)*'점수 계산기'!$C$21+G$5*'점수 계산기'!$C$22+'점수 계산기'!$C$24,0))</f>
        <v>111</v>
      </c>
      <c r="H31" s="173">
        <f>IF(OR($B31-H$5&gt;76, $B31-H$5=75, $B31-H$5=1, $B31-H$5&lt;0),"",ROUND(($B31-H$5)*'점수 계산기'!$C$21+H$5*'점수 계산기'!$C$22+'점수 계산기'!$C$24,0))</f>
        <v>111</v>
      </c>
      <c r="I31" s="173">
        <f>IF(OR($B31-I$5&gt;76, $B31-I$5=75, $B31-I$5=1, $B31-I$5&lt;0),"",ROUND(($B31-I$5)*'점수 계산기'!$C$21+I$5*'점수 계산기'!$C$22+'점수 계산기'!$C$24,0))</f>
        <v>112</v>
      </c>
      <c r="J31" s="173">
        <f>IF(OR($B31-J$5&gt;76, $B31-J$5=75, $B31-J$5=1, $B31-J$5&lt;0),"",ROUND(($B31-J$5)*'점수 계산기'!$C$21+J$5*'점수 계산기'!$C$22+'점수 계산기'!$C$24,0))</f>
        <v>112</v>
      </c>
      <c r="K31" s="173">
        <f>IF(OR($B31-K$5&gt;76, $B31-K$5=75, $B31-K$5=1, $B31-K$5&lt;0),"",ROUND(($B31-K$5)*'점수 계산기'!$C$21+K$5*'점수 계산기'!$C$22+'점수 계산기'!$C$24,0))</f>
        <v>112</v>
      </c>
      <c r="L31" s="173">
        <f>IF(OR($B31-L$5&gt;76, $B31-L$5=75, $B31-L$5=1, $B31-L$5&lt;0),"",ROUND(($B31-L$5)*'점수 계산기'!$C$21+L$5*'점수 계산기'!$C$22+'점수 계산기'!$C$24,0))</f>
        <v>112</v>
      </c>
      <c r="M31" s="173">
        <f>IF(OR($B31-M$5&gt;76, $B31-M$5=75, $B31-M$5=1, $B31-M$5&lt;0),"",ROUND(($B31-M$5)*'점수 계산기'!$C$21+M$5*'점수 계산기'!$C$22+'점수 계산기'!$C$24,0))</f>
        <v>112</v>
      </c>
      <c r="N31" s="173">
        <f>IF(OR($B31-N$5&gt;76, $B31-N$5=75, $B31-N$5=1, $B31-N$5&lt;0),"",ROUND(($B31-N$5)*'점수 계산기'!$C$21+N$5*'점수 계산기'!$C$22+'점수 계산기'!$C$24,0))</f>
        <v>112</v>
      </c>
      <c r="O31" s="173">
        <f>IF(OR($B31-O$5&gt;76, $B31-O$5=75, $B31-O$5=1, $B31-O$5&lt;0),"",ROUND(($B31-O$5)*'점수 계산기'!$C$21+O$5*'점수 계산기'!$C$22+'점수 계산기'!$C$24,0))</f>
        <v>113</v>
      </c>
      <c r="P31" s="173">
        <f>IF(OR($B31-P$5&gt;76, $B31-P$5=75, $B31-P$5=1, $B31-P$5&lt;0),"",ROUND(($B31-P$5)*'점수 계산기'!$C$21+P$5*'점수 계산기'!$C$22+'점수 계산기'!$C$24,0))</f>
        <v>113</v>
      </c>
      <c r="Q31" s="173">
        <f>IF(OR($B31-Q$5&gt;76, $B31-Q$5=75, $B31-Q$5=1, $B31-Q$5&lt;0),"",ROUND(($B31-Q$5)*'점수 계산기'!$C$21+Q$5*'점수 계산기'!$C$22+'점수 계산기'!$C$24,0))</f>
        <v>113</v>
      </c>
      <c r="R31" s="173">
        <f>IF(OR($B31-R$5&gt;76, $B31-R$5=75, $B31-R$5=1, $B31-R$5&lt;0),"",ROUND(($B31-R$5)*'점수 계산기'!$C$21+R$5*'점수 계산기'!$C$22+'점수 계산기'!$C$24,0))</f>
        <v>113</v>
      </c>
      <c r="S31" s="173">
        <f>IF(OR($B31-S$5&gt;76, $B31-S$5=75, $B31-S$5=1, $B31-S$5&lt;0),"",ROUND(($B31-S$5)*'점수 계산기'!$C$21+S$5*'점수 계산기'!$C$22+'점수 계산기'!$C$24,0))</f>
        <v>113</v>
      </c>
      <c r="T31" s="173">
        <f>IF(OR($B31-T$5&gt;76, $B31-T$5=75, $B31-T$5=1, $B31-T$5&lt;0),"",ROUND(($B31-T$5)*'점수 계산기'!$C$21+T$5*'점수 계산기'!$C$22+'점수 계산기'!$C$24,0))</f>
        <v>113</v>
      </c>
      <c r="U31" s="173">
        <f>IF(OR($B31-U$5&gt;76, $B31-U$5=75, $B31-U$5=1, $B31-U$5&lt;0),"",ROUND(($B31-U$5)*'점수 계산기'!$C$21+U$5*'점수 계산기'!$C$22+'점수 계산기'!$C$24,0))</f>
        <v>114</v>
      </c>
      <c r="V31" s="173">
        <f>IF(OR($B31-V$5&gt;76, $B31-V$5=75, $B31-V$5=1, $B31-V$5&lt;0),"",ROUND(($B31-V$5)*'점수 계산기'!$C$21+V$5*'점수 계산기'!$C$22+'점수 계산기'!$C$24,0))</f>
        <v>114</v>
      </c>
      <c r="W31" s="173">
        <f>IF(OR($B31-W$5&gt;76, $B31-W$5=75, $B31-W$5=1, $B31-W$5&lt;0),"",ROUND(($B31-W$5)*'점수 계산기'!$C$21+W$5*'점수 계산기'!$C$22+'점수 계산기'!$C$24,0))</f>
        <v>114</v>
      </c>
      <c r="X31" s="173">
        <f>IF(OR($B31-X$5&gt;76, $B31-X$5=75, $B31-X$5=1, $B31-X$5&lt;0),"",ROUND(($B31-X$5)*'점수 계산기'!$C$21+X$5*'점수 계산기'!$C$22+'점수 계산기'!$C$24,0))</f>
        <v>114</v>
      </c>
      <c r="Y31" s="174" t="str">
        <f>IF(OR($B31-Y$5&gt;76, $B31-Y$5=75, $B31-Y$5=1, $B31-Y$5&lt;0),"",ROUND(($B31-Y$5)*'점수 계산기'!$C$21+Y$5*'점수 계산기'!$C$22+'점수 계산기'!$C$24,0))</f>
        <v/>
      </c>
      <c r="Z31" s="116"/>
      <c r="AA31" s="170">
        <v>76</v>
      </c>
      <c r="AB31" s="170">
        <f t="shared" si="0"/>
        <v>110</v>
      </c>
      <c r="AC31" s="170" cm="1">
        <f t="array" ref="AC31">INDEX($AD$6:$AD$106, AA31, 1)</f>
        <v>74</v>
      </c>
      <c r="AD31" s="170">
        <f t="shared" si="1"/>
        <v>114</v>
      </c>
      <c r="AE31" s="170">
        <v>75</v>
      </c>
      <c r="AF31" s="170">
        <v>25</v>
      </c>
    </row>
    <row r="32" spans="1:32" s="137" customFormat="1" ht="21" customHeight="1">
      <c r="A32" s="129"/>
      <c r="B32" s="189">
        <v>74</v>
      </c>
      <c r="C32" s="173">
        <f>IF(OR($B32-C$5&gt;76, $B32-C$5=75, $B32-C$5=1, $B32-C$5&lt;0),"",ROUND(($B32-C$5)*'점수 계산기'!$C$21+C$5*'점수 계산기'!$C$22+'점수 계산기'!$C$24,0))</f>
        <v>110</v>
      </c>
      <c r="D32" s="173">
        <f>IF(OR($B32-D$5&gt;76, $B32-D$5=75, $B32-D$5=1, $B32-D$5&lt;0),"",ROUND(($B32-D$5)*'점수 계산기'!$C$21+D$5*'점수 계산기'!$C$22+'점수 계산기'!$C$24,0))</f>
        <v>110</v>
      </c>
      <c r="E32" s="173">
        <f>IF(OR($B32-E$5&gt;76, $B32-E$5=75, $B32-E$5=1, $B32-E$5&lt;0),"",ROUND(($B32-E$5)*'점수 계산기'!$C$21+E$5*'점수 계산기'!$C$22+'점수 계산기'!$C$24,0))</f>
        <v>110</v>
      </c>
      <c r="F32" s="173">
        <f>IF(OR($B32-F$5&gt;76, $B32-F$5=75, $B32-F$5=1, $B32-F$5&lt;0),"",ROUND(($B32-F$5)*'점수 계산기'!$C$21+F$5*'점수 계산기'!$C$22+'점수 계산기'!$C$24,0))</f>
        <v>110</v>
      </c>
      <c r="G32" s="173">
        <f>IF(OR($B32-G$5&gt;76, $B32-G$5=75, $B32-G$5=1, $B32-G$5&lt;0),"",ROUND(($B32-G$5)*'점수 계산기'!$C$21+G$5*'점수 계산기'!$C$22+'점수 계산기'!$C$24,0))</f>
        <v>110</v>
      </c>
      <c r="H32" s="173">
        <f>IF(OR($B32-H$5&gt;76, $B32-H$5=75, $B32-H$5=1, $B32-H$5&lt;0),"",ROUND(($B32-H$5)*'점수 계산기'!$C$21+H$5*'점수 계산기'!$C$22+'점수 계산기'!$C$24,0))</f>
        <v>111</v>
      </c>
      <c r="I32" s="173">
        <f>IF(OR($B32-I$5&gt;76, $B32-I$5=75, $B32-I$5=1, $B32-I$5&lt;0),"",ROUND(($B32-I$5)*'점수 계산기'!$C$21+I$5*'점수 계산기'!$C$22+'점수 계산기'!$C$24,0))</f>
        <v>111</v>
      </c>
      <c r="J32" s="173">
        <f>IF(OR($B32-J$5&gt;76, $B32-J$5=75, $B32-J$5=1, $B32-J$5&lt;0),"",ROUND(($B32-J$5)*'점수 계산기'!$C$21+J$5*'점수 계산기'!$C$22+'점수 계산기'!$C$24,0))</f>
        <v>111</v>
      </c>
      <c r="K32" s="173">
        <f>IF(OR($B32-K$5&gt;76, $B32-K$5=75, $B32-K$5=1, $B32-K$5&lt;0),"",ROUND(($B32-K$5)*'점수 계산기'!$C$21+K$5*'점수 계산기'!$C$22+'점수 계산기'!$C$24,0))</f>
        <v>111</v>
      </c>
      <c r="L32" s="173">
        <f>IF(OR($B32-L$5&gt;76, $B32-L$5=75, $B32-L$5=1, $B32-L$5&lt;0),"",ROUND(($B32-L$5)*'점수 계산기'!$C$21+L$5*'점수 계산기'!$C$22+'점수 계산기'!$C$24,0))</f>
        <v>111</v>
      </c>
      <c r="M32" s="173">
        <f>IF(OR($B32-M$5&gt;76, $B32-M$5=75, $B32-M$5=1, $B32-M$5&lt;0),"",ROUND(($B32-M$5)*'점수 계산기'!$C$21+M$5*'점수 계산기'!$C$22+'점수 계산기'!$C$24,0))</f>
        <v>111</v>
      </c>
      <c r="N32" s="173">
        <f>IF(OR($B32-N$5&gt;76, $B32-N$5=75, $B32-N$5=1, $B32-N$5&lt;0),"",ROUND(($B32-N$5)*'점수 계산기'!$C$21+N$5*'점수 계산기'!$C$22+'점수 계산기'!$C$24,0))</f>
        <v>112</v>
      </c>
      <c r="O32" s="173">
        <f>IF(OR($B32-O$5&gt;76, $B32-O$5=75, $B32-O$5=1, $B32-O$5&lt;0),"",ROUND(($B32-O$5)*'점수 계산기'!$C$21+O$5*'점수 계산기'!$C$22+'점수 계산기'!$C$24,0))</f>
        <v>112</v>
      </c>
      <c r="P32" s="173">
        <f>IF(OR($B32-P$5&gt;76, $B32-P$5=75, $B32-P$5=1, $B32-P$5&lt;0),"",ROUND(($B32-P$5)*'점수 계산기'!$C$21+P$5*'점수 계산기'!$C$22+'점수 계산기'!$C$24,0))</f>
        <v>112</v>
      </c>
      <c r="Q32" s="173">
        <f>IF(OR($B32-Q$5&gt;76, $B32-Q$5=75, $B32-Q$5=1, $B32-Q$5&lt;0),"",ROUND(($B32-Q$5)*'점수 계산기'!$C$21+Q$5*'점수 계산기'!$C$22+'점수 계산기'!$C$24,0))</f>
        <v>112</v>
      </c>
      <c r="R32" s="173">
        <f>IF(OR($B32-R$5&gt;76, $B32-R$5=75, $B32-R$5=1, $B32-R$5&lt;0),"",ROUND(($B32-R$5)*'점수 계산기'!$C$21+R$5*'점수 계산기'!$C$22+'점수 계산기'!$C$24,0))</f>
        <v>112</v>
      </c>
      <c r="S32" s="173">
        <f>IF(OR($B32-S$5&gt;76, $B32-S$5=75, $B32-S$5=1, $B32-S$5&lt;0),"",ROUND(($B32-S$5)*'점수 계산기'!$C$21+S$5*'점수 계산기'!$C$22+'점수 계산기'!$C$24,0))</f>
        <v>112</v>
      </c>
      <c r="T32" s="173">
        <f>IF(OR($B32-T$5&gt;76, $B32-T$5=75, $B32-T$5=1, $B32-T$5&lt;0),"",ROUND(($B32-T$5)*'점수 계산기'!$C$21+T$5*'점수 계산기'!$C$22+'점수 계산기'!$C$24,0))</f>
        <v>113</v>
      </c>
      <c r="U32" s="173">
        <f>IF(OR($B32-U$5&gt;76, $B32-U$5=75, $B32-U$5=1, $B32-U$5&lt;0),"",ROUND(($B32-U$5)*'점수 계산기'!$C$21+U$5*'점수 계산기'!$C$22+'점수 계산기'!$C$24,0))</f>
        <v>113</v>
      </c>
      <c r="V32" s="173">
        <f>IF(OR($B32-V$5&gt;76, $B32-V$5=75, $B32-V$5=1, $B32-V$5&lt;0),"",ROUND(($B32-V$5)*'점수 계산기'!$C$21+V$5*'점수 계산기'!$C$22+'점수 계산기'!$C$24,0))</f>
        <v>113</v>
      </c>
      <c r="W32" s="173">
        <f>IF(OR($B32-W$5&gt;76, $B32-W$5=75, $B32-W$5=1, $B32-W$5&lt;0),"",ROUND(($B32-W$5)*'점수 계산기'!$C$21+W$5*'점수 계산기'!$C$22+'점수 계산기'!$C$24,0))</f>
        <v>113</v>
      </c>
      <c r="X32" s="173">
        <f>IF(OR($B32-X$5&gt;76, $B32-X$5=75, $B32-X$5=1, $B32-X$5&lt;0),"",ROUND(($B32-X$5)*'점수 계산기'!$C$21+X$5*'점수 계산기'!$C$22+'점수 계산기'!$C$24,0))</f>
        <v>113</v>
      </c>
      <c r="Y32" s="174">
        <f>IF(OR($B32-Y$5&gt;76, $B32-Y$5=75, $B32-Y$5=1, $B32-Y$5&lt;0),"",ROUND(($B32-Y$5)*'점수 계산기'!$C$21+Y$5*'점수 계산기'!$C$22+'점수 계산기'!$C$24,0))</f>
        <v>114</v>
      </c>
      <c r="Z32" s="116"/>
      <c r="AA32" s="170">
        <v>75</v>
      </c>
      <c r="AB32" s="170">
        <f t="shared" si="0"/>
        <v>110</v>
      </c>
      <c r="AC32" s="170" cm="1">
        <f t="array" ref="AC32">INDEX($AD$6:$AD$106, AA32, 1)</f>
        <v>74</v>
      </c>
      <c r="AD32" s="170">
        <f t="shared" si="1"/>
        <v>114</v>
      </c>
      <c r="AE32" s="170">
        <v>74</v>
      </c>
      <c r="AF32" s="170">
        <v>26</v>
      </c>
    </row>
    <row r="33" spans="1:32" s="137" customFormat="1" ht="21" customHeight="1">
      <c r="A33" s="129"/>
      <c r="B33" s="189">
        <v>73</v>
      </c>
      <c r="C33" s="173">
        <f>IF(OR($B33-C$5&gt;76, $B33-C$5=75, $B33-C$5=1, $B33-C$5&lt;0),"",ROUND(($B33-C$5)*'점수 계산기'!$C$21+C$5*'점수 계산기'!$C$22+'점수 계산기'!$C$24,0))</f>
        <v>109</v>
      </c>
      <c r="D33" s="173">
        <f>IF(OR($B33-D$5&gt;76, $B33-D$5=75, $B33-D$5=1, $B33-D$5&lt;0),"",ROUND(($B33-D$5)*'점수 계산기'!$C$21+D$5*'점수 계산기'!$C$22+'점수 계산기'!$C$24,0))</f>
        <v>109</v>
      </c>
      <c r="E33" s="173">
        <f>IF(OR($B33-E$5&gt;76, $B33-E$5=75, $B33-E$5=1, $B33-E$5&lt;0),"",ROUND(($B33-E$5)*'점수 계산기'!$C$21+E$5*'점수 계산기'!$C$22+'점수 계산기'!$C$24,0))</f>
        <v>109</v>
      </c>
      <c r="F33" s="173">
        <f>IF(OR($B33-F$5&gt;76, $B33-F$5=75, $B33-F$5=1, $B33-F$5&lt;0),"",ROUND(($B33-F$5)*'점수 계산기'!$C$21+F$5*'점수 계산기'!$C$22+'점수 계산기'!$C$24,0))</f>
        <v>109</v>
      </c>
      <c r="G33" s="173">
        <f>IF(OR($B33-G$5&gt;76, $B33-G$5=75, $B33-G$5=1, $B33-G$5&lt;0),"",ROUND(($B33-G$5)*'점수 계산기'!$C$21+G$5*'점수 계산기'!$C$22+'점수 계산기'!$C$24,0))</f>
        <v>110</v>
      </c>
      <c r="H33" s="173">
        <f>IF(OR($B33-H$5&gt;76, $B33-H$5=75, $B33-H$5=1, $B33-H$5&lt;0),"",ROUND(($B33-H$5)*'점수 계산기'!$C$21+H$5*'점수 계산기'!$C$22+'점수 계산기'!$C$24,0))</f>
        <v>110</v>
      </c>
      <c r="I33" s="173">
        <f>IF(OR($B33-I$5&gt;76, $B33-I$5=75, $B33-I$5=1, $B33-I$5&lt;0),"",ROUND(($B33-I$5)*'점수 계산기'!$C$21+I$5*'점수 계산기'!$C$22+'점수 계산기'!$C$24,0))</f>
        <v>110</v>
      </c>
      <c r="J33" s="173">
        <f>IF(OR($B33-J$5&gt;76, $B33-J$5=75, $B33-J$5=1, $B33-J$5&lt;0),"",ROUND(($B33-J$5)*'점수 계산기'!$C$21+J$5*'점수 계산기'!$C$22+'점수 계산기'!$C$24,0))</f>
        <v>110</v>
      </c>
      <c r="K33" s="173">
        <f>IF(OR($B33-K$5&gt;76, $B33-K$5=75, $B33-K$5=1, $B33-K$5&lt;0),"",ROUND(($B33-K$5)*'점수 계산기'!$C$21+K$5*'점수 계산기'!$C$22+'점수 계산기'!$C$24,0))</f>
        <v>110</v>
      </c>
      <c r="L33" s="173">
        <f>IF(OR($B33-L$5&gt;76, $B33-L$5=75, $B33-L$5=1, $B33-L$5&lt;0),"",ROUND(($B33-L$5)*'점수 계산기'!$C$21+L$5*'점수 계산기'!$C$22+'점수 계산기'!$C$24,0))</f>
        <v>110</v>
      </c>
      <c r="M33" s="173">
        <f>IF(OR($B33-M$5&gt;76, $B33-M$5=75, $B33-M$5=1, $B33-M$5&lt;0),"",ROUND(($B33-M$5)*'점수 계산기'!$C$21+M$5*'점수 계산기'!$C$22+'점수 계산기'!$C$24,0))</f>
        <v>111</v>
      </c>
      <c r="N33" s="173">
        <f>IF(OR($B33-N$5&gt;76, $B33-N$5=75, $B33-N$5=1, $B33-N$5&lt;0),"",ROUND(($B33-N$5)*'점수 계산기'!$C$21+N$5*'점수 계산기'!$C$22+'점수 계산기'!$C$24,0))</f>
        <v>111</v>
      </c>
      <c r="O33" s="173">
        <f>IF(OR($B33-O$5&gt;76, $B33-O$5=75, $B33-O$5=1, $B33-O$5&lt;0),"",ROUND(($B33-O$5)*'점수 계산기'!$C$21+O$5*'점수 계산기'!$C$22+'점수 계산기'!$C$24,0))</f>
        <v>111</v>
      </c>
      <c r="P33" s="173">
        <f>IF(OR($B33-P$5&gt;76, $B33-P$5=75, $B33-P$5=1, $B33-P$5&lt;0),"",ROUND(($B33-P$5)*'점수 계산기'!$C$21+P$5*'점수 계산기'!$C$22+'점수 계산기'!$C$24,0))</f>
        <v>111</v>
      </c>
      <c r="Q33" s="173">
        <f>IF(OR($B33-Q$5&gt;76, $B33-Q$5=75, $B33-Q$5=1, $B33-Q$5&lt;0),"",ROUND(($B33-Q$5)*'점수 계산기'!$C$21+Q$5*'점수 계산기'!$C$22+'점수 계산기'!$C$24,0))</f>
        <v>111</v>
      </c>
      <c r="R33" s="173">
        <f>IF(OR($B33-R$5&gt;76, $B33-R$5=75, $B33-R$5=1, $B33-R$5&lt;0),"",ROUND(($B33-R$5)*'점수 계산기'!$C$21+R$5*'점수 계산기'!$C$22+'점수 계산기'!$C$24,0))</f>
        <v>112</v>
      </c>
      <c r="S33" s="173">
        <f>IF(OR($B33-S$5&gt;76, $B33-S$5=75, $B33-S$5=1, $B33-S$5&lt;0),"",ROUND(($B33-S$5)*'점수 계산기'!$C$21+S$5*'점수 계산기'!$C$22+'점수 계산기'!$C$24,0))</f>
        <v>112</v>
      </c>
      <c r="T33" s="173">
        <f>IF(OR($B33-T$5&gt;76, $B33-T$5=75, $B33-T$5=1, $B33-T$5&lt;0),"",ROUND(($B33-T$5)*'점수 계산기'!$C$21+T$5*'점수 계산기'!$C$22+'점수 계산기'!$C$24,0))</f>
        <v>112</v>
      </c>
      <c r="U33" s="173">
        <f>IF(OR($B33-U$5&gt;76, $B33-U$5=75, $B33-U$5=1, $B33-U$5&lt;0),"",ROUND(($B33-U$5)*'점수 계산기'!$C$21+U$5*'점수 계산기'!$C$22+'점수 계산기'!$C$24,0))</f>
        <v>112</v>
      </c>
      <c r="V33" s="173">
        <f>IF(OR($B33-V$5&gt;76, $B33-V$5=75, $B33-V$5=1, $B33-V$5&lt;0),"",ROUND(($B33-V$5)*'점수 계산기'!$C$21+V$5*'점수 계산기'!$C$22+'점수 계산기'!$C$24,0))</f>
        <v>112</v>
      </c>
      <c r="W33" s="173">
        <f>IF(OR($B33-W$5&gt;76, $B33-W$5=75, $B33-W$5=1, $B33-W$5&lt;0),"",ROUND(($B33-W$5)*'점수 계산기'!$C$21+W$5*'점수 계산기'!$C$22+'점수 계산기'!$C$24,0))</f>
        <v>112</v>
      </c>
      <c r="X33" s="173">
        <f>IF(OR($B33-X$5&gt;76, $B33-X$5=75, $B33-X$5=1, $B33-X$5&lt;0),"",ROUND(($B33-X$5)*'점수 계산기'!$C$21+X$5*'점수 계산기'!$C$22+'점수 계산기'!$C$24,0))</f>
        <v>113</v>
      </c>
      <c r="Y33" s="174">
        <f>IF(OR($B33-Y$5&gt;76, $B33-Y$5=75, $B33-Y$5=1, $B33-Y$5&lt;0),"",ROUND(($B33-Y$5)*'점수 계산기'!$C$21+Y$5*'점수 계산기'!$C$22+'점수 계산기'!$C$24,0))</f>
        <v>113</v>
      </c>
      <c r="Z33" s="116"/>
      <c r="AA33" s="170">
        <v>74</v>
      </c>
      <c r="AB33" s="170">
        <f t="shared" si="0"/>
        <v>109</v>
      </c>
      <c r="AC33" s="170" cm="1">
        <f t="array" ref="AC33">INDEX($AD$6:$AD$106, AA33, 1)</f>
        <v>75</v>
      </c>
      <c r="AD33" s="170">
        <f t="shared" si="1"/>
        <v>113</v>
      </c>
      <c r="AE33" s="170">
        <v>73</v>
      </c>
      <c r="AF33" s="170">
        <v>27</v>
      </c>
    </row>
    <row r="34" spans="1:32" s="137" customFormat="1" ht="21" customHeight="1">
      <c r="A34" s="129"/>
      <c r="B34" s="190">
        <v>72</v>
      </c>
      <c r="C34" s="176">
        <f>IF(OR($B34-C$5&gt;76, $B34-C$5=75, $B34-C$5=1, $B34-C$5&lt;0),"",ROUND(($B34-C$5)*'점수 계산기'!$C$21+C$5*'점수 계산기'!$C$22+'점수 계산기'!$C$24,0))</f>
        <v>108</v>
      </c>
      <c r="D34" s="176">
        <f>IF(OR($B34-D$5&gt;76, $B34-D$5=75, $B34-D$5=1, $B34-D$5&lt;0),"",ROUND(($B34-D$5)*'점수 계산기'!$C$21+D$5*'점수 계산기'!$C$22+'점수 계산기'!$C$24,0))</f>
        <v>108</v>
      </c>
      <c r="E34" s="176">
        <f>IF(OR($B34-E$5&gt;76, $B34-E$5=75, $B34-E$5=1, $B34-E$5&lt;0),"",ROUND(($B34-E$5)*'점수 계산기'!$C$21+E$5*'점수 계산기'!$C$22+'점수 계산기'!$C$24,0))</f>
        <v>108</v>
      </c>
      <c r="F34" s="176">
        <f>IF(OR($B34-F$5&gt;76, $B34-F$5=75, $B34-F$5=1, $B34-F$5&lt;0),"",ROUND(($B34-F$5)*'점수 계산기'!$C$21+F$5*'점수 계산기'!$C$22+'점수 계산기'!$C$24,0))</f>
        <v>109</v>
      </c>
      <c r="G34" s="176">
        <f>IF(OR($B34-G$5&gt;76, $B34-G$5=75, $B34-G$5=1, $B34-G$5&lt;0),"",ROUND(($B34-G$5)*'점수 계산기'!$C$21+G$5*'점수 계산기'!$C$22+'점수 계산기'!$C$24,0))</f>
        <v>109</v>
      </c>
      <c r="H34" s="176">
        <f>IF(OR($B34-H$5&gt;76, $B34-H$5=75, $B34-H$5=1, $B34-H$5&lt;0),"",ROUND(($B34-H$5)*'점수 계산기'!$C$21+H$5*'점수 계산기'!$C$22+'점수 계산기'!$C$24,0))</f>
        <v>109</v>
      </c>
      <c r="I34" s="176">
        <f>IF(OR($B34-I$5&gt;76, $B34-I$5=75, $B34-I$5=1, $B34-I$5&lt;0),"",ROUND(($B34-I$5)*'점수 계산기'!$C$21+I$5*'점수 계산기'!$C$22+'점수 계산기'!$C$24,0))</f>
        <v>109</v>
      </c>
      <c r="J34" s="176">
        <f>IF(OR($B34-J$5&gt;76, $B34-J$5=75, $B34-J$5=1, $B34-J$5&lt;0),"",ROUND(($B34-J$5)*'점수 계산기'!$C$21+J$5*'점수 계산기'!$C$22+'점수 계산기'!$C$24,0))</f>
        <v>109</v>
      </c>
      <c r="K34" s="176">
        <f>IF(OR($B34-K$5&gt;76, $B34-K$5=75, $B34-K$5=1, $B34-K$5&lt;0),"",ROUND(($B34-K$5)*'점수 계산기'!$C$21+K$5*'점수 계산기'!$C$22+'점수 계산기'!$C$24,0))</f>
        <v>109</v>
      </c>
      <c r="L34" s="176">
        <f>IF(OR($B34-L$5&gt;76, $B34-L$5=75, $B34-L$5=1, $B34-L$5&lt;0),"",ROUND(($B34-L$5)*'점수 계산기'!$C$21+L$5*'점수 계산기'!$C$22+'점수 계산기'!$C$24,0))</f>
        <v>110</v>
      </c>
      <c r="M34" s="176">
        <f>IF(OR($B34-M$5&gt;76, $B34-M$5=75, $B34-M$5=1, $B34-M$5&lt;0),"",ROUND(($B34-M$5)*'점수 계산기'!$C$21+M$5*'점수 계산기'!$C$22+'점수 계산기'!$C$24,0))</f>
        <v>110</v>
      </c>
      <c r="N34" s="176">
        <f>IF(OR($B34-N$5&gt;76, $B34-N$5=75, $B34-N$5=1, $B34-N$5&lt;0),"",ROUND(($B34-N$5)*'점수 계산기'!$C$21+N$5*'점수 계산기'!$C$22+'점수 계산기'!$C$24,0))</f>
        <v>110</v>
      </c>
      <c r="O34" s="176">
        <f>IF(OR($B34-O$5&gt;76, $B34-O$5=75, $B34-O$5=1, $B34-O$5&lt;0),"",ROUND(($B34-O$5)*'점수 계산기'!$C$21+O$5*'점수 계산기'!$C$22+'점수 계산기'!$C$24,0))</f>
        <v>110</v>
      </c>
      <c r="P34" s="176">
        <f>IF(OR($B34-P$5&gt;76, $B34-P$5=75, $B34-P$5=1, $B34-P$5&lt;0),"",ROUND(($B34-P$5)*'점수 계산기'!$C$21+P$5*'점수 계산기'!$C$22+'점수 계산기'!$C$24,0))</f>
        <v>110</v>
      </c>
      <c r="Q34" s="176">
        <f>IF(OR($B34-Q$5&gt;76, $B34-Q$5=75, $B34-Q$5=1, $B34-Q$5&lt;0),"",ROUND(($B34-Q$5)*'점수 계산기'!$C$21+Q$5*'점수 계산기'!$C$22+'점수 계산기'!$C$24,0))</f>
        <v>111</v>
      </c>
      <c r="R34" s="176">
        <f>IF(OR($B34-R$5&gt;76, $B34-R$5=75, $B34-R$5=1, $B34-R$5&lt;0),"",ROUND(($B34-R$5)*'점수 계산기'!$C$21+R$5*'점수 계산기'!$C$22+'점수 계산기'!$C$24,0))</f>
        <v>111</v>
      </c>
      <c r="S34" s="176">
        <f>IF(OR($B34-S$5&gt;76, $B34-S$5=75, $B34-S$5=1, $B34-S$5&lt;0),"",ROUND(($B34-S$5)*'점수 계산기'!$C$21+S$5*'점수 계산기'!$C$22+'점수 계산기'!$C$24,0))</f>
        <v>111</v>
      </c>
      <c r="T34" s="176">
        <f>IF(OR($B34-T$5&gt;76, $B34-T$5=75, $B34-T$5=1, $B34-T$5&lt;0),"",ROUND(($B34-T$5)*'점수 계산기'!$C$21+T$5*'점수 계산기'!$C$22+'점수 계산기'!$C$24,0))</f>
        <v>111</v>
      </c>
      <c r="U34" s="176">
        <f>IF(OR($B34-U$5&gt;76, $B34-U$5=75, $B34-U$5=1, $B34-U$5&lt;0),"",ROUND(($B34-U$5)*'점수 계산기'!$C$21+U$5*'점수 계산기'!$C$22+'점수 계산기'!$C$24,0))</f>
        <v>111</v>
      </c>
      <c r="V34" s="176">
        <f>IF(OR($B34-V$5&gt;76, $B34-V$5=75, $B34-V$5=1, $B34-V$5&lt;0),"",ROUND(($B34-V$5)*'점수 계산기'!$C$21+V$5*'점수 계산기'!$C$22+'점수 계산기'!$C$24,0))</f>
        <v>111</v>
      </c>
      <c r="W34" s="176">
        <f>IF(OR($B34-W$5&gt;76, $B34-W$5=75, $B34-W$5=1, $B34-W$5&lt;0),"",ROUND(($B34-W$5)*'점수 계산기'!$C$21+W$5*'점수 계산기'!$C$22+'점수 계산기'!$C$24,0))</f>
        <v>112</v>
      </c>
      <c r="X34" s="176">
        <f>IF(OR($B34-X$5&gt;76, $B34-X$5=75, $B34-X$5=1, $B34-X$5&lt;0),"",ROUND(($B34-X$5)*'점수 계산기'!$C$21+X$5*'점수 계산기'!$C$22+'점수 계산기'!$C$24,0))</f>
        <v>112</v>
      </c>
      <c r="Y34" s="177">
        <f>IF(OR($B34-Y$5&gt;76, $B34-Y$5=75, $B34-Y$5=1, $B34-Y$5&lt;0),"",ROUND(($B34-Y$5)*'점수 계산기'!$C$21+Y$5*'점수 계산기'!$C$22+'점수 계산기'!$C$24,0))</f>
        <v>112</v>
      </c>
      <c r="Z34" s="116"/>
      <c r="AA34" s="170">
        <v>73</v>
      </c>
      <c r="AB34" s="170">
        <f t="shared" si="0"/>
        <v>108</v>
      </c>
      <c r="AC34" s="170" cm="1">
        <f t="array" ref="AC34">INDEX($AD$6:$AD$106, AA34, 1)</f>
        <v>76</v>
      </c>
      <c r="AD34" s="170">
        <f t="shared" si="1"/>
        <v>112</v>
      </c>
      <c r="AE34" s="170">
        <v>72</v>
      </c>
      <c r="AF34" s="170">
        <v>28</v>
      </c>
    </row>
    <row r="35" spans="1:32" s="137" customFormat="1" ht="21" customHeight="1">
      <c r="A35" s="129"/>
      <c r="B35" s="190">
        <v>71</v>
      </c>
      <c r="C35" s="176">
        <f>IF(OR($B35-C$5&gt;76, $B35-C$5=75, $B35-C$5=1, $B35-C$5&lt;0),"",ROUND(($B35-C$5)*'점수 계산기'!$C$21+C$5*'점수 계산기'!$C$22+'점수 계산기'!$C$24,0))</f>
        <v>107</v>
      </c>
      <c r="D35" s="176">
        <f>IF(OR($B35-D$5&gt;76, $B35-D$5=75, $B35-D$5=1, $B35-D$5&lt;0),"",ROUND(($B35-D$5)*'점수 계산기'!$C$21+D$5*'점수 계산기'!$C$22+'점수 계산기'!$C$24,0))</f>
        <v>107</v>
      </c>
      <c r="E35" s="176">
        <f>IF(OR($B35-E$5&gt;76, $B35-E$5=75, $B35-E$5=1, $B35-E$5&lt;0),"",ROUND(($B35-E$5)*'점수 계산기'!$C$21+E$5*'점수 계산기'!$C$22+'점수 계산기'!$C$24,0))</f>
        <v>108</v>
      </c>
      <c r="F35" s="176">
        <f>IF(OR($B35-F$5&gt;76, $B35-F$5=75, $B35-F$5=1, $B35-F$5&lt;0),"",ROUND(($B35-F$5)*'점수 계산기'!$C$21+F$5*'점수 계산기'!$C$22+'점수 계산기'!$C$24,0))</f>
        <v>108</v>
      </c>
      <c r="G35" s="176">
        <f>IF(OR($B35-G$5&gt;76, $B35-G$5=75, $B35-G$5=1, $B35-G$5&lt;0),"",ROUND(($B35-G$5)*'점수 계산기'!$C$21+G$5*'점수 계산기'!$C$22+'점수 계산기'!$C$24,0))</f>
        <v>108</v>
      </c>
      <c r="H35" s="176">
        <f>IF(OR($B35-H$5&gt;76, $B35-H$5=75, $B35-H$5=1, $B35-H$5&lt;0),"",ROUND(($B35-H$5)*'점수 계산기'!$C$21+H$5*'점수 계산기'!$C$22+'점수 계산기'!$C$24,0))</f>
        <v>108</v>
      </c>
      <c r="I35" s="176">
        <f>IF(OR($B35-I$5&gt;76, $B35-I$5=75, $B35-I$5=1, $B35-I$5&lt;0),"",ROUND(($B35-I$5)*'점수 계산기'!$C$21+I$5*'점수 계산기'!$C$22+'점수 계산기'!$C$24,0))</f>
        <v>108</v>
      </c>
      <c r="J35" s="176">
        <f>IF(OR($B35-J$5&gt;76, $B35-J$5=75, $B35-J$5=1, $B35-J$5&lt;0),"",ROUND(($B35-J$5)*'점수 계산기'!$C$21+J$5*'점수 계산기'!$C$22+'점수 계산기'!$C$24,0))</f>
        <v>109</v>
      </c>
      <c r="K35" s="176">
        <f>IF(OR($B35-K$5&gt;76, $B35-K$5=75, $B35-K$5=1, $B35-K$5&lt;0),"",ROUND(($B35-K$5)*'점수 계산기'!$C$21+K$5*'점수 계산기'!$C$22+'점수 계산기'!$C$24,0))</f>
        <v>109</v>
      </c>
      <c r="L35" s="176">
        <f>IF(OR($B35-L$5&gt;76, $B35-L$5=75, $B35-L$5=1, $B35-L$5&lt;0),"",ROUND(($B35-L$5)*'점수 계산기'!$C$21+L$5*'점수 계산기'!$C$22+'점수 계산기'!$C$24,0))</f>
        <v>109</v>
      </c>
      <c r="M35" s="176">
        <f>IF(OR($B35-M$5&gt;76, $B35-M$5=75, $B35-M$5=1, $B35-M$5&lt;0),"",ROUND(($B35-M$5)*'점수 계산기'!$C$21+M$5*'점수 계산기'!$C$22+'점수 계산기'!$C$24,0))</f>
        <v>109</v>
      </c>
      <c r="N35" s="176">
        <f>IF(OR($B35-N$5&gt;76, $B35-N$5=75, $B35-N$5=1, $B35-N$5&lt;0),"",ROUND(($B35-N$5)*'점수 계산기'!$C$21+N$5*'점수 계산기'!$C$22+'점수 계산기'!$C$24,0))</f>
        <v>109</v>
      </c>
      <c r="O35" s="176">
        <f>IF(OR($B35-O$5&gt;76, $B35-O$5=75, $B35-O$5=1, $B35-O$5&lt;0),"",ROUND(($B35-O$5)*'점수 계산기'!$C$21+O$5*'점수 계산기'!$C$22+'점수 계산기'!$C$24,0))</f>
        <v>109</v>
      </c>
      <c r="P35" s="176">
        <f>IF(OR($B35-P$5&gt;76, $B35-P$5=75, $B35-P$5=1, $B35-P$5&lt;0),"",ROUND(($B35-P$5)*'점수 계산기'!$C$21+P$5*'점수 계산기'!$C$22+'점수 계산기'!$C$24,0))</f>
        <v>110</v>
      </c>
      <c r="Q35" s="176">
        <f>IF(OR($B35-Q$5&gt;76, $B35-Q$5=75, $B35-Q$5=1, $B35-Q$5&lt;0),"",ROUND(($B35-Q$5)*'점수 계산기'!$C$21+Q$5*'점수 계산기'!$C$22+'점수 계산기'!$C$24,0))</f>
        <v>110</v>
      </c>
      <c r="R35" s="176">
        <f>IF(OR($B35-R$5&gt;76, $B35-R$5=75, $B35-R$5=1, $B35-R$5&lt;0),"",ROUND(($B35-R$5)*'점수 계산기'!$C$21+R$5*'점수 계산기'!$C$22+'점수 계산기'!$C$24,0))</f>
        <v>110</v>
      </c>
      <c r="S35" s="176">
        <f>IF(OR($B35-S$5&gt;76, $B35-S$5=75, $B35-S$5=1, $B35-S$5&lt;0),"",ROUND(($B35-S$5)*'점수 계산기'!$C$21+S$5*'점수 계산기'!$C$22+'점수 계산기'!$C$24,0))</f>
        <v>110</v>
      </c>
      <c r="T35" s="176">
        <f>IF(OR($B35-T$5&gt;76, $B35-T$5=75, $B35-T$5=1, $B35-T$5&lt;0),"",ROUND(($B35-T$5)*'점수 계산기'!$C$21+T$5*'점수 계산기'!$C$22+'점수 계산기'!$C$24,0))</f>
        <v>110</v>
      </c>
      <c r="U35" s="176">
        <f>IF(OR($B35-U$5&gt;76, $B35-U$5=75, $B35-U$5=1, $B35-U$5&lt;0),"",ROUND(($B35-U$5)*'점수 계산기'!$C$21+U$5*'점수 계산기'!$C$22+'점수 계산기'!$C$24,0))</f>
        <v>110</v>
      </c>
      <c r="V35" s="176">
        <f>IF(OR($B35-V$5&gt;76, $B35-V$5=75, $B35-V$5=1, $B35-V$5&lt;0),"",ROUND(($B35-V$5)*'점수 계산기'!$C$21+V$5*'점수 계산기'!$C$22+'점수 계산기'!$C$24,0))</f>
        <v>111</v>
      </c>
      <c r="W35" s="176">
        <f>IF(OR($B35-W$5&gt;76, $B35-W$5=75, $B35-W$5=1, $B35-W$5&lt;0),"",ROUND(($B35-W$5)*'점수 계산기'!$C$21+W$5*'점수 계산기'!$C$22+'점수 계산기'!$C$24,0))</f>
        <v>111</v>
      </c>
      <c r="X35" s="176">
        <f>IF(OR($B35-X$5&gt;76, $B35-X$5=75, $B35-X$5=1, $B35-X$5&lt;0),"",ROUND(($B35-X$5)*'점수 계산기'!$C$21+X$5*'점수 계산기'!$C$22+'점수 계산기'!$C$24,0))</f>
        <v>111</v>
      </c>
      <c r="Y35" s="177">
        <f>IF(OR($B35-Y$5&gt;76, $B35-Y$5=75, $B35-Y$5=1, $B35-Y$5&lt;0),"",ROUND(($B35-Y$5)*'점수 계산기'!$C$21+Y$5*'점수 계산기'!$C$22+'점수 계산기'!$C$24,0))</f>
        <v>111</v>
      </c>
      <c r="Z35" s="116"/>
      <c r="AA35" s="170">
        <v>72</v>
      </c>
      <c r="AB35" s="170">
        <f t="shared" si="0"/>
        <v>107</v>
      </c>
      <c r="AC35" s="170" cm="1">
        <f t="array" ref="AC35">INDEX($AD$6:$AD$106, AA35, 1)</f>
        <v>77</v>
      </c>
      <c r="AD35" s="170">
        <f t="shared" si="1"/>
        <v>111</v>
      </c>
      <c r="AE35" s="170">
        <v>71</v>
      </c>
      <c r="AF35" s="170">
        <v>29</v>
      </c>
    </row>
    <row r="36" spans="1:32" s="137" customFormat="1" ht="21" customHeight="1">
      <c r="A36" s="129"/>
      <c r="B36" s="190">
        <v>70</v>
      </c>
      <c r="C36" s="176">
        <f>IF(OR($B36-C$5&gt;76, $B36-C$5=75, $B36-C$5=1, $B36-C$5&lt;0),"",ROUND(($B36-C$5)*'점수 계산기'!$C$21+C$5*'점수 계산기'!$C$22+'점수 계산기'!$C$24,0))</f>
        <v>106</v>
      </c>
      <c r="D36" s="176">
        <f>IF(OR($B36-D$5&gt;76, $B36-D$5=75, $B36-D$5=1, $B36-D$5&lt;0),"",ROUND(($B36-D$5)*'점수 계산기'!$C$21+D$5*'점수 계산기'!$C$22+'점수 계산기'!$C$24,0))</f>
        <v>107</v>
      </c>
      <c r="E36" s="176">
        <f>IF(OR($B36-E$5&gt;76, $B36-E$5=75, $B36-E$5=1, $B36-E$5&lt;0),"",ROUND(($B36-E$5)*'점수 계산기'!$C$21+E$5*'점수 계산기'!$C$22+'점수 계산기'!$C$24,0))</f>
        <v>107</v>
      </c>
      <c r="F36" s="176">
        <f>IF(OR($B36-F$5&gt;76, $B36-F$5=75, $B36-F$5=1, $B36-F$5&lt;0),"",ROUND(($B36-F$5)*'점수 계산기'!$C$21+F$5*'점수 계산기'!$C$22+'점수 계산기'!$C$24,0))</f>
        <v>107</v>
      </c>
      <c r="G36" s="176">
        <f>IF(OR($B36-G$5&gt;76, $B36-G$5=75, $B36-G$5=1, $B36-G$5&lt;0),"",ROUND(($B36-G$5)*'점수 계산기'!$C$21+G$5*'점수 계산기'!$C$22+'점수 계산기'!$C$24,0))</f>
        <v>107</v>
      </c>
      <c r="H36" s="176">
        <f>IF(OR($B36-H$5&gt;76, $B36-H$5=75, $B36-H$5=1, $B36-H$5&lt;0),"",ROUND(($B36-H$5)*'점수 계산기'!$C$21+H$5*'점수 계산기'!$C$22+'점수 계산기'!$C$24,0))</f>
        <v>107</v>
      </c>
      <c r="I36" s="176">
        <f>IF(OR($B36-I$5&gt;76, $B36-I$5=75, $B36-I$5=1, $B36-I$5&lt;0),"",ROUND(($B36-I$5)*'점수 계산기'!$C$21+I$5*'점수 계산기'!$C$22+'점수 계산기'!$C$24,0))</f>
        <v>108</v>
      </c>
      <c r="J36" s="176">
        <f>IF(OR($B36-J$5&gt;76, $B36-J$5=75, $B36-J$5=1, $B36-J$5&lt;0),"",ROUND(($B36-J$5)*'점수 계산기'!$C$21+J$5*'점수 계산기'!$C$22+'점수 계산기'!$C$24,0))</f>
        <v>108</v>
      </c>
      <c r="K36" s="176">
        <f>IF(OR($B36-K$5&gt;76, $B36-K$5=75, $B36-K$5=1, $B36-K$5&lt;0),"",ROUND(($B36-K$5)*'점수 계산기'!$C$21+K$5*'점수 계산기'!$C$22+'점수 계산기'!$C$24,0))</f>
        <v>108</v>
      </c>
      <c r="L36" s="176">
        <f>IF(OR($B36-L$5&gt;76, $B36-L$5=75, $B36-L$5=1, $B36-L$5&lt;0),"",ROUND(($B36-L$5)*'점수 계산기'!$C$21+L$5*'점수 계산기'!$C$22+'점수 계산기'!$C$24,0))</f>
        <v>108</v>
      </c>
      <c r="M36" s="176">
        <f>IF(OR($B36-M$5&gt;76, $B36-M$5=75, $B36-M$5=1, $B36-M$5&lt;0),"",ROUND(($B36-M$5)*'점수 계산기'!$C$21+M$5*'점수 계산기'!$C$22+'점수 계산기'!$C$24,0))</f>
        <v>108</v>
      </c>
      <c r="N36" s="176">
        <f>IF(OR($B36-N$5&gt;76, $B36-N$5=75, $B36-N$5=1, $B36-N$5&lt;0),"",ROUND(($B36-N$5)*'점수 계산기'!$C$21+N$5*'점수 계산기'!$C$22+'점수 계산기'!$C$24,0))</f>
        <v>108</v>
      </c>
      <c r="O36" s="176">
        <f>IF(OR($B36-O$5&gt;76, $B36-O$5=75, $B36-O$5=1, $B36-O$5&lt;0),"",ROUND(($B36-O$5)*'점수 계산기'!$C$21+O$5*'점수 계산기'!$C$22+'점수 계산기'!$C$24,0))</f>
        <v>109</v>
      </c>
      <c r="P36" s="176">
        <f>IF(OR($B36-P$5&gt;76, $B36-P$5=75, $B36-P$5=1, $B36-P$5&lt;0),"",ROUND(($B36-P$5)*'점수 계산기'!$C$21+P$5*'점수 계산기'!$C$22+'점수 계산기'!$C$24,0))</f>
        <v>109</v>
      </c>
      <c r="Q36" s="176">
        <f>IF(OR($B36-Q$5&gt;76, $B36-Q$5=75, $B36-Q$5=1, $B36-Q$5&lt;0),"",ROUND(($B36-Q$5)*'점수 계산기'!$C$21+Q$5*'점수 계산기'!$C$22+'점수 계산기'!$C$24,0))</f>
        <v>109</v>
      </c>
      <c r="R36" s="176">
        <f>IF(OR($B36-R$5&gt;76, $B36-R$5=75, $B36-R$5=1, $B36-R$5&lt;0),"",ROUND(($B36-R$5)*'점수 계산기'!$C$21+R$5*'점수 계산기'!$C$22+'점수 계산기'!$C$24,0))</f>
        <v>109</v>
      </c>
      <c r="S36" s="176">
        <f>IF(OR($B36-S$5&gt;76, $B36-S$5=75, $B36-S$5=1, $B36-S$5&lt;0),"",ROUND(($B36-S$5)*'점수 계산기'!$C$21+S$5*'점수 계산기'!$C$22+'점수 계산기'!$C$24,0))</f>
        <v>109</v>
      </c>
      <c r="T36" s="176">
        <f>IF(OR($B36-T$5&gt;76, $B36-T$5=75, $B36-T$5=1, $B36-T$5&lt;0),"",ROUND(($B36-T$5)*'점수 계산기'!$C$21+T$5*'점수 계산기'!$C$22+'점수 계산기'!$C$24,0))</f>
        <v>109</v>
      </c>
      <c r="U36" s="176">
        <f>IF(OR($B36-U$5&gt;76, $B36-U$5=75, $B36-U$5=1, $B36-U$5&lt;0),"",ROUND(($B36-U$5)*'점수 계산기'!$C$21+U$5*'점수 계산기'!$C$22+'점수 계산기'!$C$24,0))</f>
        <v>110</v>
      </c>
      <c r="V36" s="176">
        <f>IF(OR($B36-V$5&gt;76, $B36-V$5=75, $B36-V$5=1, $B36-V$5&lt;0),"",ROUND(($B36-V$5)*'점수 계산기'!$C$21+V$5*'점수 계산기'!$C$22+'점수 계산기'!$C$24,0))</f>
        <v>110</v>
      </c>
      <c r="W36" s="176">
        <f>IF(OR($B36-W$5&gt;76, $B36-W$5=75, $B36-W$5=1, $B36-W$5&lt;0),"",ROUND(($B36-W$5)*'점수 계산기'!$C$21+W$5*'점수 계산기'!$C$22+'점수 계산기'!$C$24,0))</f>
        <v>110</v>
      </c>
      <c r="X36" s="176">
        <f>IF(OR($B36-X$5&gt;76, $B36-X$5=75, $B36-X$5=1, $B36-X$5&lt;0),"",ROUND(($B36-X$5)*'점수 계산기'!$C$21+X$5*'점수 계산기'!$C$22+'점수 계산기'!$C$24,0))</f>
        <v>110</v>
      </c>
      <c r="Y36" s="177">
        <f>IF(OR($B36-Y$5&gt;76, $B36-Y$5=75, $B36-Y$5=1, $B36-Y$5&lt;0),"",ROUND(($B36-Y$5)*'점수 계산기'!$C$21+Y$5*'점수 계산기'!$C$22+'점수 계산기'!$C$24,0))</f>
        <v>110</v>
      </c>
      <c r="Z36" s="116"/>
      <c r="AA36" s="170">
        <v>71</v>
      </c>
      <c r="AB36" s="170">
        <f t="shared" si="0"/>
        <v>106</v>
      </c>
      <c r="AC36" s="170" cm="1">
        <f t="array" ref="AC36">INDEX($AD$6:$AD$106, AA36, 1)</f>
        <v>78</v>
      </c>
      <c r="AD36" s="170">
        <f t="shared" si="1"/>
        <v>110</v>
      </c>
      <c r="AE36" s="170">
        <v>70</v>
      </c>
      <c r="AF36" s="170">
        <v>30</v>
      </c>
    </row>
    <row r="37" spans="1:32" s="137" customFormat="1" ht="21" customHeight="1">
      <c r="A37" s="129"/>
      <c r="B37" s="190">
        <v>69</v>
      </c>
      <c r="C37" s="176">
        <f>IF(OR($B37-C$5&gt;76, $B37-C$5=75, $B37-C$5=1, $B37-C$5&lt;0),"",ROUND(($B37-C$5)*'점수 계산기'!$C$21+C$5*'점수 계산기'!$C$22+'점수 계산기'!$C$24,0))</f>
        <v>106</v>
      </c>
      <c r="D37" s="176">
        <f>IF(OR($B37-D$5&gt;76, $B37-D$5=75, $B37-D$5=1, $B37-D$5&lt;0),"",ROUND(($B37-D$5)*'점수 계산기'!$C$21+D$5*'점수 계산기'!$C$22+'점수 계산기'!$C$24,0))</f>
        <v>106</v>
      </c>
      <c r="E37" s="176">
        <f>IF(OR($B37-E$5&gt;76, $B37-E$5=75, $B37-E$5=1, $B37-E$5&lt;0),"",ROUND(($B37-E$5)*'점수 계산기'!$C$21+E$5*'점수 계산기'!$C$22+'점수 계산기'!$C$24,0))</f>
        <v>106</v>
      </c>
      <c r="F37" s="176">
        <f>IF(OR($B37-F$5&gt;76, $B37-F$5=75, $B37-F$5=1, $B37-F$5&lt;0),"",ROUND(($B37-F$5)*'점수 계산기'!$C$21+F$5*'점수 계산기'!$C$22+'점수 계산기'!$C$24,0))</f>
        <v>106</v>
      </c>
      <c r="G37" s="176">
        <f>IF(OR($B37-G$5&gt;76, $B37-G$5=75, $B37-G$5=1, $B37-G$5&lt;0),"",ROUND(($B37-G$5)*'점수 계산기'!$C$21+G$5*'점수 계산기'!$C$22+'점수 계산기'!$C$24,0))</f>
        <v>106</v>
      </c>
      <c r="H37" s="176">
        <f>IF(OR($B37-H$5&gt;76, $B37-H$5=75, $B37-H$5=1, $B37-H$5&lt;0),"",ROUND(($B37-H$5)*'점수 계산기'!$C$21+H$5*'점수 계산기'!$C$22+'점수 계산기'!$C$24,0))</f>
        <v>107</v>
      </c>
      <c r="I37" s="176">
        <f>IF(OR($B37-I$5&gt;76, $B37-I$5=75, $B37-I$5=1, $B37-I$5&lt;0),"",ROUND(($B37-I$5)*'점수 계산기'!$C$21+I$5*'점수 계산기'!$C$22+'점수 계산기'!$C$24,0))</f>
        <v>107</v>
      </c>
      <c r="J37" s="176">
        <f>IF(OR($B37-J$5&gt;76, $B37-J$5=75, $B37-J$5=1, $B37-J$5&lt;0),"",ROUND(($B37-J$5)*'점수 계산기'!$C$21+J$5*'점수 계산기'!$C$22+'점수 계산기'!$C$24,0))</f>
        <v>107</v>
      </c>
      <c r="K37" s="176">
        <f>IF(OR($B37-K$5&gt;76, $B37-K$5=75, $B37-K$5=1, $B37-K$5&lt;0),"",ROUND(($B37-K$5)*'점수 계산기'!$C$21+K$5*'점수 계산기'!$C$22+'점수 계산기'!$C$24,0))</f>
        <v>107</v>
      </c>
      <c r="L37" s="176">
        <f>IF(OR($B37-L$5&gt;76, $B37-L$5=75, $B37-L$5=1, $B37-L$5&lt;0),"",ROUND(($B37-L$5)*'점수 계산기'!$C$21+L$5*'점수 계산기'!$C$22+'점수 계산기'!$C$24,0))</f>
        <v>107</v>
      </c>
      <c r="M37" s="176">
        <f>IF(OR($B37-M$5&gt;76, $B37-M$5=75, $B37-M$5=1, $B37-M$5&lt;0),"",ROUND(($B37-M$5)*'점수 계산기'!$C$21+M$5*'점수 계산기'!$C$22+'점수 계산기'!$C$24,0))</f>
        <v>107</v>
      </c>
      <c r="N37" s="176">
        <f>IF(OR($B37-N$5&gt;76, $B37-N$5=75, $B37-N$5=1, $B37-N$5&lt;0),"",ROUND(($B37-N$5)*'점수 계산기'!$C$21+N$5*'점수 계산기'!$C$22+'점수 계산기'!$C$24,0))</f>
        <v>108</v>
      </c>
      <c r="O37" s="176">
        <f>IF(OR($B37-O$5&gt;76, $B37-O$5=75, $B37-O$5=1, $B37-O$5&lt;0),"",ROUND(($B37-O$5)*'점수 계산기'!$C$21+O$5*'점수 계산기'!$C$22+'점수 계산기'!$C$24,0))</f>
        <v>108</v>
      </c>
      <c r="P37" s="176">
        <f>IF(OR($B37-P$5&gt;76, $B37-P$5=75, $B37-P$5=1, $B37-P$5&lt;0),"",ROUND(($B37-P$5)*'점수 계산기'!$C$21+P$5*'점수 계산기'!$C$22+'점수 계산기'!$C$24,0))</f>
        <v>108</v>
      </c>
      <c r="Q37" s="176">
        <f>IF(OR($B37-Q$5&gt;76, $B37-Q$5=75, $B37-Q$5=1, $B37-Q$5&lt;0),"",ROUND(($B37-Q$5)*'점수 계산기'!$C$21+Q$5*'점수 계산기'!$C$22+'점수 계산기'!$C$24,0))</f>
        <v>108</v>
      </c>
      <c r="R37" s="176">
        <f>IF(OR($B37-R$5&gt;76, $B37-R$5=75, $B37-R$5=1, $B37-R$5&lt;0),"",ROUND(($B37-R$5)*'점수 계산기'!$C$21+R$5*'점수 계산기'!$C$22+'점수 계산기'!$C$24,0))</f>
        <v>108</v>
      </c>
      <c r="S37" s="176">
        <f>IF(OR($B37-S$5&gt;76, $B37-S$5=75, $B37-S$5=1, $B37-S$5&lt;0),"",ROUND(($B37-S$5)*'점수 계산기'!$C$21+S$5*'점수 계산기'!$C$22+'점수 계산기'!$C$24,0))</f>
        <v>108</v>
      </c>
      <c r="T37" s="176">
        <f>IF(OR($B37-T$5&gt;76, $B37-T$5=75, $B37-T$5=1, $B37-T$5&lt;0),"",ROUND(($B37-T$5)*'점수 계산기'!$C$21+T$5*'점수 계산기'!$C$22+'점수 계산기'!$C$24,0))</f>
        <v>109</v>
      </c>
      <c r="U37" s="176">
        <f>IF(OR($B37-U$5&gt;76, $B37-U$5=75, $B37-U$5=1, $B37-U$5&lt;0),"",ROUND(($B37-U$5)*'점수 계산기'!$C$21+U$5*'점수 계산기'!$C$22+'점수 계산기'!$C$24,0))</f>
        <v>109</v>
      </c>
      <c r="V37" s="176">
        <f>IF(OR($B37-V$5&gt;76, $B37-V$5=75, $B37-V$5=1, $B37-V$5&lt;0),"",ROUND(($B37-V$5)*'점수 계산기'!$C$21+V$5*'점수 계산기'!$C$22+'점수 계산기'!$C$24,0))</f>
        <v>109</v>
      </c>
      <c r="W37" s="176">
        <f>IF(OR($B37-W$5&gt;76, $B37-W$5=75, $B37-W$5=1, $B37-W$5&lt;0),"",ROUND(($B37-W$5)*'점수 계산기'!$C$21+W$5*'점수 계산기'!$C$22+'점수 계산기'!$C$24,0))</f>
        <v>109</v>
      </c>
      <c r="X37" s="176">
        <f>IF(OR($B37-X$5&gt;76, $B37-X$5=75, $B37-X$5=1, $B37-X$5&lt;0),"",ROUND(($B37-X$5)*'점수 계산기'!$C$21+X$5*'점수 계산기'!$C$22+'점수 계산기'!$C$24,0))</f>
        <v>109</v>
      </c>
      <c r="Y37" s="177">
        <f>IF(OR($B37-Y$5&gt;76, $B37-Y$5=75, $B37-Y$5=1, $B37-Y$5&lt;0),"",ROUND(($B37-Y$5)*'점수 계산기'!$C$21+Y$5*'점수 계산기'!$C$22+'점수 계산기'!$C$24,0))</f>
        <v>110</v>
      </c>
      <c r="Z37" s="116"/>
      <c r="AA37" s="170">
        <v>70</v>
      </c>
      <c r="AB37" s="170">
        <f t="shared" si="0"/>
        <v>106</v>
      </c>
      <c r="AC37" s="170" cm="1">
        <f t="array" ref="AC37">INDEX($AD$6:$AD$106, AA37, 1)</f>
        <v>78</v>
      </c>
      <c r="AD37" s="170">
        <f t="shared" si="1"/>
        <v>110</v>
      </c>
      <c r="AE37" s="170">
        <v>69</v>
      </c>
      <c r="AF37" s="170">
        <v>31</v>
      </c>
    </row>
    <row r="38" spans="1:32" s="137" customFormat="1" ht="21" customHeight="1">
      <c r="A38" s="129"/>
      <c r="B38" s="191">
        <v>68</v>
      </c>
      <c r="C38" s="179">
        <f>IF(OR($B38-C$5&gt;76, $B38-C$5=75, $B38-C$5=1, $B38-C$5&lt;0),"",ROUND(($B38-C$5)*'점수 계산기'!$C$21+C$5*'점수 계산기'!$C$22+'점수 계산기'!$C$24,0))</f>
        <v>105</v>
      </c>
      <c r="D38" s="179">
        <f>IF(OR($B38-D$5&gt;76, $B38-D$5=75, $B38-D$5=1, $B38-D$5&lt;0),"",ROUND(($B38-D$5)*'점수 계산기'!$C$21+D$5*'점수 계산기'!$C$22+'점수 계산기'!$C$24,0))</f>
        <v>105</v>
      </c>
      <c r="E38" s="179">
        <f>IF(OR($B38-E$5&gt;76, $B38-E$5=75, $B38-E$5=1, $B38-E$5&lt;0),"",ROUND(($B38-E$5)*'점수 계산기'!$C$21+E$5*'점수 계산기'!$C$22+'점수 계산기'!$C$24,0))</f>
        <v>105</v>
      </c>
      <c r="F38" s="179">
        <f>IF(OR($B38-F$5&gt;76, $B38-F$5=75, $B38-F$5=1, $B38-F$5&lt;0),"",ROUND(($B38-F$5)*'점수 계산기'!$C$21+F$5*'점수 계산기'!$C$22+'점수 계산기'!$C$24,0))</f>
        <v>105</v>
      </c>
      <c r="G38" s="179">
        <f>IF(OR($B38-G$5&gt;76, $B38-G$5=75, $B38-G$5=1, $B38-G$5&lt;0),"",ROUND(($B38-G$5)*'점수 계산기'!$C$21+G$5*'점수 계산기'!$C$22+'점수 계산기'!$C$24,0))</f>
        <v>106</v>
      </c>
      <c r="H38" s="179">
        <f>IF(OR($B38-H$5&gt;76, $B38-H$5=75, $B38-H$5=1, $B38-H$5&lt;0),"",ROUND(($B38-H$5)*'점수 계산기'!$C$21+H$5*'점수 계산기'!$C$22+'점수 계산기'!$C$24,0))</f>
        <v>106</v>
      </c>
      <c r="I38" s="179">
        <f>IF(OR($B38-I$5&gt;76, $B38-I$5=75, $B38-I$5=1, $B38-I$5&lt;0),"",ROUND(($B38-I$5)*'점수 계산기'!$C$21+I$5*'점수 계산기'!$C$22+'점수 계산기'!$C$24,0))</f>
        <v>106</v>
      </c>
      <c r="J38" s="179">
        <f>IF(OR($B38-J$5&gt;76, $B38-J$5=75, $B38-J$5=1, $B38-J$5&lt;0),"",ROUND(($B38-J$5)*'점수 계산기'!$C$21+J$5*'점수 계산기'!$C$22+'점수 계산기'!$C$24,0))</f>
        <v>106</v>
      </c>
      <c r="K38" s="179">
        <f>IF(OR($B38-K$5&gt;76, $B38-K$5=75, $B38-K$5=1, $B38-K$5&lt;0),"",ROUND(($B38-K$5)*'점수 계산기'!$C$21+K$5*'점수 계산기'!$C$22+'점수 계산기'!$C$24,0))</f>
        <v>106</v>
      </c>
      <c r="L38" s="179">
        <f>IF(OR($B38-L$5&gt;76, $B38-L$5=75, $B38-L$5=1, $B38-L$5&lt;0),"",ROUND(($B38-L$5)*'점수 계산기'!$C$21+L$5*'점수 계산기'!$C$22+'점수 계산기'!$C$24,0))</f>
        <v>106</v>
      </c>
      <c r="M38" s="179">
        <f>IF(OR($B38-M$5&gt;76, $B38-M$5=75, $B38-M$5=1, $B38-M$5&lt;0),"",ROUND(($B38-M$5)*'점수 계산기'!$C$21+M$5*'점수 계산기'!$C$22+'점수 계산기'!$C$24,0))</f>
        <v>107</v>
      </c>
      <c r="N38" s="179">
        <f>IF(OR($B38-N$5&gt;76, $B38-N$5=75, $B38-N$5=1, $B38-N$5&lt;0),"",ROUND(($B38-N$5)*'점수 계산기'!$C$21+N$5*'점수 계산기'!$C$22+'점수 계산기'!$C$24,0))</f>
        <v>107</v>
      </c>
      <c r="O38" s="179">
        <f>IF(OR($B38-O$5&gt;76, $B38-O$5=75, $B38-O$5=1, $B38-O$5&lt;0),"",ROUND(($B38-O$5)*'점수 계산기'!$C$21+O$5*'점수 계산기'!$C$22+'점수 계산기'!$C$24,0))</f>
        <v>107</v>
      </c>
      <c r="P38" s="179">
        <f>IF(OR($B38-P$5&gt;76, $B38-P$5=75, $B38-P$5=1, $B38-P$5&lt;0),"",ROUND(($B38-P$5)*'점수 계산기'!$C$21+P$5*'점수 계산기'!$C$22+'점수 계산기'!$C$24,0))</f>
        <v>107</v>
      </c>
      <c r="Q38" s="179">
        <f>IF(OR($B38-Q$5&gt;76, $B38-Q$5=75, $B38-Q$5=1, $B38-Q$5&lt;0),"",ROUND(($B38-Q$5)*'점수 계산기'!$C$21+Q$5*'점수 계산기'!$C$22+'점수 계산기'!$C$24,0))</f>
        <v>107</v>
      </c>
      <c r="R38" s="179">
        <f>IF(OR($B38-R$5&gt;76, $B38-R$5=75, $B38-R$5=1, $B38-R$5&lt;0),"",ROUND(($B38-R$5)*'점수 계산기'!$C$21+R$5*'점수 계산기'!$C$22+'점수 계산기'!$C$24,0))</f>
        <v>107</v>
      </c>
      <c r="S38" s="179">
        <f>IF(OR($B38-S$5&gt;76, $B38-S$5=75, $B38-S$5=1, $B38-S$5&lt;0),"",ROUND(($B38-S$5)*'점수 계산기'!$C$21+S$5*'점수 계산기'!$C$22+'점수 계산기'!$C$24,0))</f>
        <v>108</v>
      </c>
      <c r="T38" s="179">
        <f>IF(OR($B38-T$5&gt;76, $B38-T$5=75, $B38-T$5=1, $B38-T$5&lt;0),"",ROUND(($B38-T$5)*'점수 계산기'!$C$21+T$5*'점수 계산기'!$C$22+'점수 계산기'!$C$24,0))</f>
        <v>108</v>
      </c>
      <c r="U38" s="179">
        <f>IF(OR($B38-U$5&gt;76, $B38-U$5=75, $B38-U$5=1, $B38-U$5&lt;0),"",ROUND(($B38-U$5)*'점수 계산기'!$C$21+U$5*'점수 계산기'!$C$22+'점수 계산기'!$C$24,0))</f>
        <v>108</v>
      </c>
      <c r="V38" s="179">
        <f>IF(OR($B38-V$5&gt;76, $B38-V$5=75, $B38-V$5=1, $B38-V$5&lt;0),"",ROUND(($B38-V$5)*'점수 계산기'!$C$21+V$5*'점수 계산기'!$C$22+'점수 계산기'!$C$24,0))</f>
        <v>108</v>
      </c>
      <c r="W38" s="179">
        <f>IF(OR($B38-W$5&gt;76, $B38-W$5=75, $B38-W$5=1, $B38-W$5&lt;0),"",ROUND(($B38-W$5)*'점수 계산기'!$C$21+W$5*'점수 계산기'!$C$22+'점수 계산기'!$C$24,0))</f>
        <v>108</v>
      </c>
      <c r="X38" s="179">
        <f>IF(OR($B38-X$5&gt;76, $B38-X$5=75, $B38-X$5=1, $B38-X$5&lt;0),"",ROUND(($B38-X$5)*'점수 계산기'!$C$21+X$5*'점수 계산기'!$C$22+'점수 계산기'!$C$24,0))</f>
        <v>108</v>
      </c>
      <c r="Y38" s="180">
        <f>IF(OR($B38-Y$5&gt;76, $B38-Y$5=75, $B38-Y$5=1, $B38-Y$5&lt;0),"",ROUND(($B38-Y$5)*'점수 계산기'!$C$21+Y$5*'점수 계산기'!$C$22+'점수 계산기'!$C$24,0))</f>
        <v>109</v>
      </c>
      <c r="Z38" s="116"/>
      <c r="AA38" s="170">
        <v>69</v>
      </c>
      <c r="AB38" s="170">
        <f t="shared" si="0"/>
        <v>105</v>
      </c>
      <c r="AC38" s="170" cm="1">
        <f t="array" ref="AC38">INDEX($AD$6:$AD$106, AA38, 1)</f>
        <v>79</v>
      </c>
      <c r="AD38" s="170">
        <f t="shared" si="1"/>
        <v>109</v>
      </c>
      <c r="AE38" s="170">
        <v>68</v>
      </c>
      <c r="AF38" s="170">
        <v>32</v>
      </c>
    </row>
    <row r="39" spans="1:32" s="137" customFormat="1" ht="21" customHeight="1">
      <c r="A39" s="129"/>
      <c r="B39" s="191">
        <v>67</v>
      </c>
      <c r="C39" s="179">
        <f>IF(OR($B39-C$5&gt;76, $B39-C$5=75, $B39-C$5=1, $B39-C$5&lt;0),"",ROUND(($B39-C$5)*'점수 계산기'!$C$21+C$5*'점수 계산기'!$C$22+'점수 계산기'!$C$24,0))</f>
        <v>104</v>
      </c>
      <c r="D39" s="179">
        <f>IF(OR($B39-D$5&gt;76, $B39-D$5=75, $B39-D$5=1, $B39-D$5&lt;0),"",ROUND(($B39-D$5)*'점수 계산기'!$C$21+D$5*'점수 계산기'!$C$22+'점수 계산기'!$C$24,0))</f>
        <v>104</v>
      </c>
      <c r="E39" s="179">
        <f>IF(OR($B39-E$5&gt;76, $B39-E$5=75, $B39-E$5=1, $B39-E$5&lt;0),"",ROUND(($B39-E$5)*'점수 계산기'!$C$21+E$5*'점수 계산기'!$C$22+'점수 계산기'!$C$24,0))</f>
        <v>104</v>
      </c>
      <c r="F39" s="179">
        <f>IF(OR($B39-F$5&gt;76, $B39-F$5=75, $B39-F$5=1, $B39-F$5&lt;0),"",ROUND(($B39-F$5)*'점수 계산기'!$C$21+F$5*'점수 계산기'!$C$22+'점수 계산기'!$C$24,0))</f>
        <v>105</v>
      </c>
      <c r="G39" s="179">
        <f>IF(OR($B39-G$5&gt;76, $B39-G$5=75, $B39-G$5=1, $B39-G$5&lt;0),"",ROUND(($B39-G$5)*'점수 계산기'!$C$21+G$5*'점수 계산기'!$C$22+'점수 계산기'!$C$24,0))</f>
        <v>105</v>
      </c>
      <c r="H39" s="179">
        <f>IF(OR($B39-H$5&gt;76, $B39-H$5=75, $B39-H$5=1, $B39-H$5&lt;0),"",ROUND(($B39-H$5)*'점수 계산기'!$C$21+H$5*'점수 계산기'!$C$22+'점수 계산기'!$C$24,0))</f>
        <v>105</v>
      </c>
      <c r="I39" s="179">
        <f>IF(OR($B39-I$5&gt;76, $B39-I$5=75, $B39-I$5=1, $B39-I$5&lt;0),"",ROUND(($B39-I$5)*'점수 계산기'!$C$21+I$5*'점수 계산기'!$C$22+'점수 계산기'!$C$24,0))</f>
        <v>105</v>
      </c>
      <c r="J39" s="179">
        <f>IF(OR($B39-J$5&gt;76, $B39-J$5=75, $B39-J$5=1, $B39-J$5&lt;0),"",ROUND(($B39-J$5)*'점수 계산기'!$C$21+J$5*'점수 계산기'!$C$22+'점수 계산기'!$C$24,0))</f>
        <v>105</v>
      </c>
      <c r="K39" s="179">
        <f>IF(OR($B39-K$5&gt;76, $B39-K$5=75, $B39-K$5=1, $B39-K$5&lt;0),"",ROUND(($B39-K$5)*'점수 계산기'!$C$21+K$5*'점수 계산기'!$C$22+'점수 계산기'!$C$24,0))</f>
        <v>105</v>
      </c>
      <c r="L39" s="179">
        <f>IF(OR($B39-L$5&gt;76, $B39-L$5=75, $B39-L$5=1, $B39-L$5&lt;0),"",ROUND(($B39-L$5)*'점수 계산기'!$C$21+L$5*'점수 계산기'!$C$22+'점수 계산기'!$C$24,0))</f>
        <v>106</v>
      </c>
      <c r="M39" s="179">
        <f>IF(OR($B39-M$5&gt;76, $B39-M$5=75, $B39-M$5=1, $B39-M$5&lt;0),"",ROUND(($B39-M$5)*'점수 계산기'!$C$21+M$5*'점수 계산기'!$C$22+'점수 계산기'!$C$24,0))</f>
        <v>106</v>
      </c>
      <c r="N39" s="179">
        <f>IF(OR($B39-N$5&gt;76, $B39-N$5=75, $B39-N$5=1, $B39-N$5&lt;0),"",ROUND(($B39-N$5)*'점수 계산기'!$C$21+N$5*'점수 계산기'!$C$22+'점수 계산기'!$C$24,0))</f>
        <v>106</v>
      </c>
      <c r="O39" s="179">
        <f>IF(OR($B39-O$5&gt;76, $B39-O$5=75, $B39-O$5=1, $B39-O$5&lt;0),"",ROUND(($B39-O$5)*'점수 계산기'!$C$21+O$5*'점수 계산기'!$C$22+'점수 계산기'!$C$24,0))</f>
        <v>106</v>
      </c>
      <c r="P39" s="179">
        <f>IF(OR($B39-P$5&gt;76, $B39-P$5=75, $B39-P$5=1, $B39-P$5&lt;0),"",ROUND(($B39-P$5)*'점수 계산기'!$C$21+P$5*'점수 계산기'!$C$22+'점수 계산기'!$C$24,0))</f>
        <v>106</v>
      </c>
      <c r="Q39" s="179">
        <f>IF(OR($B39-Q$5&gt;76, $B39-Q$5=75, $B39-Q$5=1, $B39-Q$5&lt;0),"",ROUND(($B39-Q$5)*'점수 계산기'!$C$21+Q$5*'점수 계산기'!$C$22+'점수 계산기'!$C$24,0))</f>
        <v>106</v>
      </c>
      <c r="R39" s="179">
        <f>IF(OR($B39-R$5&gt;76, $B39-R$5=75, $B39-R$5=1, $B39-R$5&lt;0),"",ROUND(($B39-R$5)*'점수 계산기'!$C$21+R$5*'점수 계산기'!$C$22+'점수 계산기'!$C$24,0))</f>
        <v>107</v>
      </c>
      <c r="S39" s="179">
        <f>IF(OR($B39-S$5&gt;76, $B39-S$5=75, $B39-S$5=1, $B39-S$5&lt;0),"",ROUND(($B39-S$5)*'점수 계산기'!$C$21+S$5*'점수 계산기'!$C$22+'점수 계산기'!$C$24,0))</f>
        <v>107</v>
      </c>
      <c r="T39" s="179">
        <f>IF(OR($B39-T$5&gt;76, $B39-T$5=75, $B39-T$5=1, $B39-T$5&lt;0),"",ROUND(($B39-T$5)*'점수 계산기'!$C$21+T$5*'점수 계산기'!$C$22+'점수 계산기'!$C$24,0))</f>
        <v>107</v>
      </c>
      <c r="U39" s="179">
        <f>IF(OR($B39-U$5&gt;76, $B39-U$5=75, $B39-U$5=1, $B39-U$5&lt;0),"",ROUND(($B39-U$5)*'점수 계산기'!$C$21+U$5*'점수 계산기'!$C$22+'점수 계산기'!$C$24,0))</f>
        <v>107</v>
      </c>
      <c r="V39" s="179">
        <f>IF(OR($B39-V$5&gt;76, $B39-V$5=75, $B39-V$5=1, $B39-V$5&lt;0),"",ROUND(($B39-V$5)*'점수 계산기'!$C$21+V$5*'점수 계산기'!$C$22+'점수 계산기'!$C$24,0))</f>
        <v>107</v>
      </c>
      <c r="W39" s="179">
        <f>IF(OR($B39-W$5&gt;76, $B39-W$5=75, $B39-W$5=1, $B39-W$5&lt;0),"",ROUND(($B39-W$5)*'점수 계산기'!$C$21+W$5*'점수 계산기'!$C$22+'점수 계산기'!$C$24,0))</f>
        <v>107</v>
      </c>
      <c r="X39" s="179">
        <f>IF(OR($B39-X$5&gt;76, $B39-X$5=75, $B39-X$5=1, $B39-X$5&lt;0),"",ROUND(($B39-X$5)*'점수 계산기'!$C$21+X$5*'점수 계산기'!$C$22+'점수 계산기'!$C$24,0))</f>
        <v>108</v>
      </c>
      <c r="Y39" s="180">
        <f>IF(OR($B39-Y$5&gt;76, $B39-Y$5=75, $B39-Y$5=1, $B39-Y$5&lt;0),"",ROUND(($B39-Y$5)*'점수 계산기'!$C$21+Y$5*'점수 계산기'!$C$22+'점수 계산기'!$C$24,0))</f>
        <v>108</v>
      </c>
      <c r="Z39" s="116"/>
      <c r="AA39" s="170">
        <v>68</v>
      </c>
      <c r="AB39" s="170">
        <f t="shared" si="0"/>
        <v>104</v>
      </c>
      <c r="AC39" s="170" cm="1">
        <f t="array" ref="AC39">INDEX($AD$6:$AD$106, AA39, 1)</f>
        <v>80</v>
      </c>
      <c r="AD39" s="170">
        <f t="shared" si="1"/>
        <v>108</v>
      </c>
      <c r="AE39" s="170">
        <v>67</v>
      </c>
      <c r="AF39" s="170">
        <v>33</v>
      </c>
    </row>
    <row r="40" spans="1:32" s="137" customFormat="1" ht="21" customHeight="1">
      <c r="A40" s="129"/>
      <c r="B40" s="191">
        <v>66</v>
      </c>
      <c r="C40" s="179">
        <f>IF(OR($B40-C$5&gt;76, $B40-C$5=75, $B40-C$5=1, $B40-C$5&lt;0),"",ROUND(($B40-C$5)*'점수 계산기'!$C$21+C$5*'점수 계산기'!$C$22+'점수 계산기'!$C$24,0))</f>
        <v>103</v>
      </c>
      <c r="D40" s="179">
        <f>IF(OR($B40-D$5&gt;76, $B40-D$5=75, $B40-D$5=1, $B40-D$5&lt;0),"",ROUND(($B40-D$5)*'점수 계산기'!$C$21+D$5*'점수 계산기'!$C$22+'점수 계산기'!$C$24,0))</f>
        <v>103</v>
      </c>
      <c r="E40" s="179">
        <f>IF(OR($B40-E$5&gt;76, $B40-E$5=75, $B40-E$5=1, $B40-E$5&lt;0),"",ROUND(($B40-E$5)*'점수 계산기'!$C$21+E$5*'점수 계산기'!$C$22+'점수 계산기'!$C$24,0))</f>
        <v>104</v>
      </c>
      <c r="F40" s="179">
        <f>IF(OR($B40-F$5&gt;76, $B40-F$5=75, $B40-F$5=1, $B40-F$5&lt;0),"",ROUND(($B40-F$5)*'점수 계산기'!$C$21+F$5*'점수 계산기'!$C$22+'점수 계산기'!$C$24,0))</f>
        <v>104</v>
      </c>
      <c r="G40" s="179">
        <f>IF(OR($B40-G$5&gt;76, $B40-G$5=75, $B40-G$5=1, $B40-G$5&lt;0),"",ROUND(($B40-G$5)*'점수 계산기'!$C$21+G$5*'점수 계산기'!$C$22+'점수 계산기'!$C$24,0))</f>
        <v>104</v>
      </c>
      <c r="H40" s="179">
        <f>IF(OR($B40-H$5&gt;76, $B40-H$5=75, $B40-H$5=1, $B40-H$5&lt;0),"",ROUND(($B40-H$5)*'점수 계산기'!$C$21+H$5*'점수 계산기'!$C$22+'점수 계산기'!$C$24,0))</f>
        <v>104</v>
      </c>
      <c r="I40" s="179">
        <f>IF(OR($B40-I$5&gt;76, $B40-I$5=75, $B40-I$5=1, $B40-I$5&lt;0),"",ROUND(($B40-I$5)*'점수 계산기'!$C$21+I$5*'점수 계산기'!$C$22+'점수 계산기'!$C$24,0))</f>
        <v>104</v>
      </c>
      <c r="J40" s="179">
        <f>IF(OR($B40-J$5&gt;76, $B40-J$5=75, $B40-J$5=1, $B40-J$5&lt;0),"",ROUND(($B40-J$5)*'점수 계산기'!$C$21+J$5*'점수 계산기'!$C$22+'점수 계산기'!$C$24,0))</f>
        <v>104</v>
      </c>
      <c r="K40" s="179">
        <f>IF(OR($B40-K$5&gt;76, $B40-K$5=75, $B40-K$5=1, $B40-K$5&lt;0),"",ROUND(($B40-K$5)*'점수 계산기'!$C$21+K$5*'점수 계산기'!$C$22+'점수 계산기'!$C$24,0))</f>
        <v>105</v>
      </c>
      <c r="L40" s="179">
        <f>IF(OR($B40-L$5&gt;76, $B40-L$5=75, $B40-L$5=1, $B40-L$5&lt;0),"",ROUND(($B40-L$5)*'점수 계산기'!$C$21+L$5*'점수 계산기'!$C$22+'점수 계산기'!$C$24,0))</f>
        <v>105</v>
      </c>
      <c r="M40" s="179">
        <f>IF(OR($B40-M$5&gt;76, $B40-M$5=75, $B40-M$5=1, $B40-M$5&lt;0),"",ROUND(($B40-M$5)*'점수 계산기'!$C$21+M$5*'점수 계산기'!$C$22+'점수 계산기'!$C$24,0))</f>
        <v>105</v>
      </c>
      <c r="N40" s="179">
        <f>IF(OR($B40-N$5&gt;76, $B40-N$5=75, $B40-N$5=1, $B40-N$5&lt;0),"",ROUND(($B40-N$5)*'점수 계산기'!$C$21+N$5*'점수 계산기'!$C$22+'점수 계산기'!$C$24,0))</f>
        <v>105</v>
      </c>
      <c r="O40" s="179">
        <f>IF(OR($B40-O$5&gt;76, $B40-O$5=75, $B40-O$5=1, $B40-O$5&lt;0),"",ROUND(($B40-O$5)*'점수 계산기'!$C$21+O$5*'점수 계산기'!$C$22+'점수 계산기'!$C$24,0))</f>
        <v>105</v>
      </c>
      <c r="P40" s="179">
        <f>IF(OR($B40-P$5&gt;76, $B40-P$5=75, $B40-P$5=1, $B40-P$5&lt;0),"",ROUND(($B40-P$5)*'점수 계산기'!$C$21+P$5*'점수 계산기'!$C$22+'점수 계산기'!$C$24,0))</f>
        <v>105</v>
      </c>
      <c r="Q40" s="179">
        <f>IF(OR($B40-Q$5&gt;76, $B40-Q$5=75, $B40-Q$5=1, $B40-Q$5&lt;0),"",ROUND(($B40-Q$5)*'점수 계산기'!$C$21+Q$5*'점수 계산기'!$C$22+'점수 계산기'!$C$24,0))</f>
        <v>106</v>
      </c>
      <c r="R40" s="179">
        <f>IF(OR($B40-R$5&gt;76, $B40-R$5=75, $B40-R$5=1, $B40-R$5&lt;0),"",ROUND(($B40-R$5)*'점수 계산기'!$C$21+R$5*'점수 계산기'!$C$22+'점수 계산기'!$C$24,0))</f>
        <v>106</v>
      </c>
      <c r="S40" s="179">
        <f>IF(OR($B40-S$5&gt;76, $B40-S$5=75, $B40-S$5=1, $B40-S$5&lt;0),"",ROUND(($B40-S$5)*'점수 계산기'!$C$21+S$5*'점수 계산기'!$C$22+'점수 계산기'!$C$24,0))</f>
        <v>106</v>
      </c>
      <c r="T40" s="179">
        <f>IF(OR($B40-T$5&gt;76, $B40-T$5=75, $B40-T$5=1, $B40-T$5&lt;0),"",ROUND(($B40-T$5)*'점수 계산기'!$C$21+T$5*'점수 계산기'!$C$22+'점수 계산기'!$C$24,0))</f>
        <v>106</v>
      </c>
      <c r="U40" s="179">
        <f>IF(OR($B40-U$5&gt;76, $B40-U$5=75, $B40-U$5=1, $B40-U$5&lt;0),"",ROUND(($B40-U$5)*'점수 계산기'!$C$21+U$5*'점수 계산기'!$C$22+'점수 계산기'!$C$24,0))</f>
        <v>106</v>
      </c>
      <c r="V40" s="179">
        <f>IF(OR($B40-V$5&gt;76, $B40-V$5=75, $B40-V$5=1, $B40-V$5&lt;0),"",ROUND(($B40-V$5)*'점수 계산기'!$C$21+V$5*'점수 계산기'!$C$22+'점수 계산기'!$C$24,0))</f>
        <v>106</v>
      </c>
      <c r="W40" s="179">
        <f>IF(OR($B40-W$5&gt;76, $B40-W$5=75, $B40-W$5=1, $B40-W$5&lt;0),"",ROUND(($B40-W$5)*'점수 계산기'!$C$21+W$5*'점수 계산기'!$C$22+'점수 계산기'!$C$24,0))</f>
        <v>107</v>
      </c>
      <c r="X40" s="179">
        <f>IF(OR($B40-X$5&gt;76, $B40-X$5=75, $B40-X$5=1, $B40-X$5&lt;0),"",ROUND(($B40-X$5)*'점수 계산기'!$C$21+X$5*'점수 계산기'!$C$22+'점수 계산기'!$C$24,0))</f>
        <v>107</v>
      </c>
      <c r="Y40" s="180">
        <f>IF(OR($B40-Y$5&gt;76, $B40-Y$5=75, $B40-Y$5=1, $B40-Y$5&lt;0),"",ROUND(($B40-Y$5)*'점수 계산기'!$C$21+Y$5*'점수 계산기'!$C$22+'점수 계산기'!$C$24,0))</f>
        <v>107</v>
      </c>
      <c r="Z40" s="116"/>
      <c r="AA40" s="170">
        <v>67</v>
      </c>
      <c r="AB40" s="170">
        <f t="shared" si="0"/>
        <v>103</v>
      </c>
      <c r="AC40" s="170" cm="1">
        <f t="array" ref="AC40">INDEX($AD$6:$AD$106, AA40, 1)</f>
        <v>81</v>
      </c>
      <c r="AD40" s="170">
        <f t="shared" si="1"/>
        <v>107</v>
      </c>
      <c r="AE40" s="170">
        <v>66</v>
      </c>
      <c r="AF40" s="170">
        <v>34</v>
      </c>
    </row>
    <row r="41" spans="1:32" s="137" customFormat="1" ht="21" customHeight="1">
      <c r="A41" s="129"/>
      <c r="B41" s="191">
        <v>65</v>
      </c>
      <c r="C41" s="179">
        <f>IF(OR($B41-C$5&gt;76, $B41-C$5=75, $B41-C$5=1, $B41-C$5&lt;0),"",ROUND(($B41-C$5)*'점수 계산기'!$C$21+C$5*'점수 계산기'!$C$22+'점수 계산기'!$C$24,0))</f>
        <v>102</v>
      </c>
      <c r="D41" s="179">
        <f>IF(OR($B41-D$5&gt;76, $B41-D$5=75, $B41-D$5=1, $B41-D$5&lt;0),"",ROUND(($B41-D$5)*'점수 계산기'!$C$21+D$5*'점수 계산기'!$C$22+'점수 계산기'!$C$24,0))</f>
        <v>103</v>
      </c>
      <c r="E41" s="179">
        <f>IF(OR($B41-E$5&gt;76, $B41-E$5=75, $B41-E$5=1, $B41-E$5&lt;0),"",ROUND(($B41-E$5)*'점수 계산기'!$C$21+E$5*'점수 계산기'!$C$22+'점수 계산기'!$C$24,0))</f>
        <v>103</v>
      </c>
      <c r="F41" s="179">
        <f>IF(OR($B41-F$5&gt;76, $B41-F$5=75, $B41-F$5=1, $B41-F$5&lt;0),"",ROUND(($B41-F$5)*'점수 계산기'!$C$21+F$5*'점수 계산기'!$C$22+'점수 계산기'!$C$24,0))</f>
        <v>103</v>
      </c>
      <c r="G41" s="179">
        <f>IF(OR($B41-G$5&gt;76, $B41-G$5=75, $B41-G$5=1, $B41-G$5&lt;0),"",ROUND(($B41-G$5)*'점수 계산기'!$C$21+G$5*'점수 계산기'!$C$22+'점수 계산기'!$C$24,0))</f>
        <v>103</v>
      </c>
      <c r="H41" s="179">
        <f>IF(OR($B41-H$5&gt;76, $B41-H$5=75, $B41-H$5=1, $B41-H$5&lt;0),"",ROUND(($B41-H$5)*'점수 계산기'!$C$21+H$5*'점수 계산기'!$C$22+'점수 계산기'!$C$24,0))</f>
        <v>103</v>
      </c>
      <c r="I41" s="179">
        <f>IF(OR($B41-I$5&gt;76, $B41-I$5=75, $B41-I$5=1, $B41-I$5&lt;0),"",ROUND(($B41-I$5)*'점수 계산기'!$C$21+I$5*'점수 계산기'!$C$22+'점수 계산기'!$C$24,0))</f>
        <v>103</v>
      </c>
      <c r="J41" s="179">
        <f>IF(OR($B41-J$5&gt;76, $B41-J$5=75, $B41-J$5=1, $B41-J$5&lt;0),"",ROUND(($B41-J$5)*'점수 계산기'!$C$21+J$5*'점수 계산기'!$C$22+'점수 계산기'!$C$24,0))</f>
        <v>104</v>
      </c>
      <c r="K41" s="179">
        <f>IF(OR($B41-K$5&gt;76, $B41-K$5=75, $B41-K$5=1, $B41-K$5&lt;0),"",ROUND(($B41-K$5)*'점수 계산기'!$C$21+K$5*'점수 계산기'!$C$22+'점수 계산기'!$C$24,0))</f>
        <v>104</v>
      </c>
      <c r="L41" s="179">
        <f>IF(OR($B41-L$5&gt;76, $B41-L$5=75, $B41-L$5=1, $B41-L$5&lt;0),"",ROUND(($B41-L$5)*'점수 계산기'!$C$21+L$5*'점수 계산기'!$C$22+'점수 계산기'!$C$24,0))</f>
        <v>104</v>
      </c>
      <c r="M41" s="179">
        <f>IF(OR($B41-M$5&gt;76, $B41-M$5=75, $B41-M$5=1, $B41-M$5&lt;0),"",ROUND(($B41-M$5)*'점수 계산기'!$C$21+M$5*'점수 계산기'!$C$22+'점수 계산기'!$C$24,0))</f>
        <v>104</v>
      </c>
      <c r="N41" s="179">
        <f>IF(OR($B41-N$5&gt;76, $B41-N$5=75, $B41-N$5=1, $B41-N$5&lt;0),"",ROUND(($B41-N$5)*'점수 계산기'!$C$21+N$5*'점수 계산기'!$C$22+'점수 계산기'!$C$24,0))</f>
        <v>104</v>
      </c>
      <c r="O41" s="179">
        <f>IF(OR($B41-O$5&gt;76, $B41-O$5=75, $B41-O$5=1, $B41-O$5&lt;0),"",ROUND(($B41-O$5)*'점수 계산기'!$C$21+O$5*'점수 계산기'!$C$22+'점수 계산기'!$C$24,0))</f>
        <v>104</v>
      </c>
      <c r="P41" s="179">
        <f>IF(OR($B41-P$5&gt;76, $B41-P$5=75, $B41-P$5=1, $B41-P$5&lt;0),"",ROUND(($B41-P$5)*'점수 계산기'!$C$21+P$5*'점수 계산기'!$C$22+'점수 계산기'!$C$24,0))</f>
        <v>105</v>
      </c>
      <c r="Q41" s="179">
        <f>IF(OR($B41-Q$5&gt;76, $B41-Q$5=75, $B41-Q$5=1, $B41-Q$5&lt;0),"",ROUND(($B41-Q$5)*'점수 계산기'!$C$21+Q$5*'점수 계산기'!$C$22+'점수 계산기'!$C$24,0))</f>
        <v>105</v>
      </c>
      <c r="R41" s="179">
        <f>IF(OR($B41-R$5&gt;76, $B41-R$5=75, $B41-R$5=1, $B41-R$5&lt;0),"",ROUND(($B41-R$5)*'점수 계산기'!$C$21+R$5*'점수 계산기'!$C$22+'점수 계산기'!$C$24,0))</f>
        <v>105</v>
      </c>
      <c r="S41" s="179">
        <f>IF(OR($B41-S$5&gt;76, $B41-S$5=75, $B41-S$5=1, $B41-S$5&lt;0),"",ROUND(($B41-S$5)*'점수 계산기'!$C$21+S$5*'점수 계산기'!$C$22+'점수 계산기'!$C$24,0))</f>
        <v>105</v>
      </c>
      <c r="T41" s="179">
        <f>IF(OR($B41-T$5&gt;76, $B41-T$5=75, $B41-T$5=1, $B41-T$5&lt;0),"",ROUND(($B41-T$5)*'점수 계산기'!$C$21+T$5*'점수 계산기'!$C$22+'점수 계산기'!$C$24,0))</f>
        <v>105</v>
      </c>
      <c r="U41" s="179">
        <f>IF(OR($B41-U$5&gt;76, $B41-U$5=75, $B41-U$5=1, $B41-U$5&lt;0),"",ROUND(($B41-U$5)*'점수 계산기'!$C$21+U$5*'점수 계산기'!$C$22+'점수 계산기'!$C$24,0))</f>
        <v>105</v>
      </c>
      <c r="V41" s="179">
        <f>IF(OR($B41-V$5&gt;76, $B41-V$5=75, $B41-V$5=1, $B41-V$5&lt;0),"",ROUND(($B41-V$5)*'점수 계산기'!$C$21+V$5*'점수 계산기'!$C$22+'점수 계산기'!$C$24,0))</f>
        <v>106</v>
      </c>
      <c r="W41" s="179">
        <f>IF(OR($B41-W$5&gt;76, $B41-W$5=75, $B41-W$5=1, $B41-W$5&lt;0),"",ROUND(($B41-W$5)*'점수 계산기'!$C$21+W$5*'점수 계산기'!$C$22+'점수 계산기'!$C$24,0))</f>
        <v>106</v>
      </c>
      <c r="X41" s="179">
        <f>IF(OR($B41-X$5&gt;76, $B41-X$5=75, $B41-X$5=1, $B41-X$5&lt;0),"",ROUND(($B41-X$5)*'점수 계산기'!$C$21+X$5*'점수 계산기'!$C$22+'점수 계산기'!$C$24,0))</f>
        <v>106</v>
      </c>
      <c r="Y41" s="180">
        <f>IF(OR($B41-Y$5&gt;76, $B41-Y$5=75, $B41-Y$5=1, $B41-Y$5&lt;0),"",ROUND(($B41-Y$5)*'점수 계산기'!$C$21+Y$5*'점수 계산기'!$C$22+'점수 계산기'!$C$24,0))</f>
        <v>106</v>
      </c>
      <c r="Z41" s="116"/>
      <c r="AA41" s="170">
        <v>66</v>
      </c>
      <c r="AB41" s="170">
        <f t="shared" si="0"/>
        <v>102</v>
      </c>
      <c r="AC41" s="170" cm="1">
        <f t="array" ref="AC41">INDEX($AD$6:$AD$106, AA41, 1)</f>
        <v>82</v>
      </c>
      <c r="AD41" s="170">
        <f t="shared" si="1"/>
        <v>106</v>
      </c>
      <c r="AE41" s="170">
        <v>65</v>
      </c>
      <c r="AF41" s="170">
        <v>35</v>
      </c>
    </row>
    <row r="42" spans="1:32" s="137" customFormat="1" ht="21" customHeight="1">
      <c r="A42" s="129"/>
      <c r="B42" s="192">
        <v>64</v>
      </c>
      <c r="C42" s="182">
        <f>IF(OR($B42-C$5&gt;76, $B42-C$5=75, $B42-C$5=1, $B42-C$5&lt;0),"",ROUND(($B42-C$5)*'점수 계산기'!$C$21+C$5*'점수 계산기'!$C$22+'점수 계산기'!$C$24,0))</f>
        <v>101</v>
      </c>
      <c r="D42" s="182">
        <f>IF(OR($B42-D$5&gt;76, $B42-D$5=75, $B42-D$5=1, $B42-D$5&lt;0),"",ROUND(($B42-D$5)*'점수 계산기'!$C$21+D$5*'점수 계산기'!$C$22+'점수 계산기'!$C$24,0))</f>
        <v>102</v>
      </c>
      <c r="E42" s="182">
        <f>IF(OR($B42-E$5&gt;76, $B42-E$5=75, $B42-E$5=1, $B42-E$5&lt;0),"",ROUND(($B42-E$5)*'점수 계산기'!$C$21+E$5*'점수 계산기'!$C$22+'점수 계산기'!$C$24,0))</f>
        <v>102</v>
      </c>
      <c r="F42" s="182">
        <f>IF(OR($B42-F$5&gt;76, $B42-F$5=75, $B42-F$5=1, $B42-F$5&lt;0),"",ROUND(($B42-F$5)*'점수 계산기'!$C$21+F$5*'점수 계산기'!$C$22+'점수 계산기'!$C$24,0))</f>
        <v>102</v>
      </c>
      <c r="G42" s="182">
        <f>IF(OR($B42-G$5&gt;76, $B42-G$5=75, $B42-G$5=1, $B42-G$5&lt;0),"",ROUND(($B42-G$5)*'점수 계산기'!$C$21+G$5*'점수 계산기'!$C$22+'점수 계산기'!$C$24,0))</f>
        <v>102</v>
      </c>
      <c r="H42" s="182">
        <f>IF(OR($B42-H$5&gt;76, $B42-H$5=75, $B42-H$5=1, $B42-H$5&lt;0),"",ROUND(($B42-H$5)*'점수 계산기'!$C$21+H$5*'점수 계산기'!$C$22+'점수 계산기'!$C$24,0))</f>
        <v>102</v>
      </c>
      <c r="I42" s="182">
        <f>IF(OR($B42-I$5&gt;76, $B42-I$5=75, $B42-I$5=1, $B42-I$5&lt;0),"",ROUND(($B42-I$5)*'점수 계산기'!$C$21+I$5*'점수 계산기'!$C$22+'점수 계산기'!$C$24,0))</f>
        <v>103</v>
      </c>
      <c r="J42" s="182">
        <f>IF(OR($B42-J$5&gt;76, $B42-J$5=75, $B42-J$5=1, $B42-J$5&lt;0),"",ROUND(($B42-J$5)*'점수 계산기'!$C$21+J$5*'점수 계산기'!$C$22+'점수 계산기'!$C$24,0))</f>
        <v>103</v>
      </c>
      <c r="K42" s="182">
        <f>IF(OR($B42-K$5&gt;76, $B42-K$5=75, $B42-K$5=1, $B42-K$5&lt;0),"",ROUND(($B42-K$5)*'점수 계산기'!$C$21+K$5*'점수 계산기'!$C$22+'점수 계산기'!$C$24,0))</f>
        <v>103</v>
      </c>
      <c r="L42" s="182">
        <f>IF(OR($B42-L$5&gt;76, $B42-L$5=75, $B42-L$5=1, $B42-L$5&lt;0),"",ROUND(($B42-L$5)*'점수 계산기'!$C$21+L$5*'점수 계산기'!$C$22+'점수 계산기'!$C$24,0))</f>
        <v>103</v>
      </c>
      <c r="M42" s="182">
        <f>IF(OR($B42-M$5&gt;76, $B42-M$5=75, $B42-M$5=1, $B42-M$5&lt;0),"",ROUND(($B42-M$5)*'점수 계산기'!$C$21+M$5*'점수 계산기'!$C$22+'점수 계산기'!$C$24,0))</f>
        <v>103</v>
      </c>
      <c r="N42" s="182">
        <f>IF(OR($B42-N$5&gt;76, $B42-N$5=75, $B42-N$5=1, $B42-N$5&lt;0),"",ROUND(($B42-N$5)*'점수 계산기'!$C$21+N$5*'점수 계산기'!$C$22+'점수 계산기'!$C$24,0))</f>
        <v>103</v>
      </c>
      <c r="O42" s="182">
        <f>IF(OR($B42-O$5&gt;76, $B42-O$5=75, $B42-O$5=1, $B42-O$5&lt;0),"",ROUND(($B42-O$5)*'점수 계산기'!$C$21+O$5*'점수 계산기'!$C$22+'점수 계산기'!$C$24,0))</f>
        <v>104</v>
      </c>
      <c r="P42" s="182">
        <f>IF(OR($B42-P$5&gt;76, $B42-P$5=75, $B42-P$5=1, $B42-P$5&lt;0),"",ROUND(($B42-P$5)*'점수 계산기'!$C$21+P$5*'점수 계산기'!$C$22+'점수 계산기'!$C$24,0))</f>
        <v>104</v>
      </c>
      <c r="Q42" s="182">
        <f>IF(OR($B42-Q$5&gt;76, $B42-Q$5=75, $B42-Q$5=1, $B42-Q$5&lt;0),"",ROUND(($B42-Q$5)*'점수 계산기'!$C$21+Q$5*'점수 계산기'!$C$22+'점수 계산기'!$C$24,0))</f>
        <v>104</v>
      </c>
      <c r="R42" s="182">
        <f>IF(OR($B42-R$5&gt;76, $B42-R$5=75, $B42-R$5=1, $B42-R$5&lt;0),"",ROUND(($B42-R$5)*'점수 계산기'!$C$21+R$5*'점수 계산기'!$C$22+'점수 계산기'!$C$24,0))</f>
        <v>104</v>
      </c>
      <c r="S42" s="182">
        <f>IF(OR($B42-S$5&gt;76, $B42-S$5=75, $B42-S$5=1, $B42-S$5&lt;0),"",ROUND(($B42-S$5)*'점수 계산기'!$C$21+S$5*'점수 계산기'!$C$22+'점수 계산기'!$C$24,0))</f>
        <v>104</v>
      </c>
      <c r="T42" s="182">
        <f>IF(OR($B42-T$5&gt;76, $B42-T$5=75, $B42-T$5=1, $B42-T$5&lt;0),"",ROUND(($B42-T$5)*'점수 계산기'!$C$21+T$5*'점수 계산기'!$C$22+'점수 계산기'!$C$24,0))</f>
        <v>104</v>
      </c>
      <c r="U42" s="182">
        <f>IF(OR($B42-U$5&gt;76, $B42-U$5=75, $B42-U$5=1, $B42-U$5&lt;0),"",ROUND(($B42-U$5)*'점수 계산기'!$C$21+U$5*'점수 계산기'!$C$22+'점수 계산기'!$C$24,0))</f>
        <v>105</v>
      </c>
      <c r="V42" s="182">
        <f>IF(OR($B42-V$5&gt;76, $B42-V$5=75, $B42-V$5=1, $B42-V$5&lt;0),"",ROUND(($B42-V$5)*'점수 계산기'!$C$21+V$5*'점수 계산기'!$C$22+'점수 계산기'!$C$24,0))</f>
        <v>105</v>
      </c>
      <c r="W42" s="182">
        <f>IF(OR($B42-W$5&gt;76, $B42-W$5=75, $B42-W$5=1, $B42-W$5&lt;0),"",ROUND(($B42-W$5)*'점수 계산기'!$C$21+W$5*'점수 계산기'!$C$22+'점수 계산기'!$C$24,0))</f>
        <v>105</v>
      </c>
      <c r="X42" s="182">
        <f>IF(OR($B42-X$5&gt;76, $B42-X$5=75, $B42-X$5=1, $B42-X$5&lt;0),"",ROUND(($B42-X$5)*'점수 계산기'!$C$21+X$5*'점수 계산기'!$C$22+'점수 계산기'!$C$24,0))</f>
        <v>105</v>
      </c>
      <c r="Y42" s="183">
        <f>IF(OR($B42-Y$5&gt;76, $B42-Y$5=75, $B42-Y$5=1, $B42-Y$5&lt;0),"",ROUND(($B42-Y$5)*'점수 계산기'!$C$21+Y$5*'점수 계산기'!$C$22+'점수 계산기'!$C$24,0))</f>
        <v>105</v>
      </c>
      <c r="Z42" s="116"/>
      <c r="AA42" s="170">
        <v>65</v>
      </c>
      <c r="AB42" s="170">
        <f t="shared" si="0"/>
        <v>101</v>
      </c>
      <c r="AC42" s="170" cm="1">
        <f t="array" ref="AC42">INDEX($AD$6:$AD$106, AA42, 1)</f>
        <v>83</v>
      </c>
      <c r="AD42" s="170">
        <f t="shared" si="1"/>
        <v>105</v>
      </c>
      <c r="AE42" s="170">
        <v>64</v>
      </c>
      <c r="AF42" s="170">
        <v>36</v>
      </c>
    </row>
    <row r="43" spans="1:32" s="137" customFormat="1" ht="21" customHeight="1">
      <c r="A43" s="129"/>
      <c r="B43" s="192">
        <v>63</v>
      </c>
      <c r="C43" s="182">
        <f>IF(OR($B43-C$5&gt;76, $B43-C$5=75, $B43-C$5=1, $B43-C$5&lt;0),"",ROUND(($B43-C$5)*'점수 계산기'!$C$21+C$5*'점수 계산기'!$C$22+'점수 계산기'!$C$24,0))</f>
        <v>101</v>
      </c>
      <c r="D43" s="182">
        <f>IF(OR($B43-D$5&gt;76, $B43-D$5=75, $B43-D$5=1, $B43-D$5&lt;0),"",ROUND(($B43-D$5)*'점수 계산기'!$C$21+D$5*'점수 계산기'!$C$22+'점수 계산기'!$C$24,0))</f>
        <v>101</v>
      </c>
      <c r="E43" s="182">
        <f>IF(OR($B43-E$5&gt;76, $B43-E$5=75, $B43-E$5=1, $B43-E$5&lt;0),"",ROUND(($B43-E$5)*'점수 계산기'!$C$21+E$5*'점수 계산기'!$C$22+'점수 계산기'!$C$24,0))</f>
        <v>101</v>
      </c>
      <c r="F43" s="182">
        <f>IF(OR($B43-F$5&gt;76, $B43-F$5=75, $B43-F$5=1, $B43-F$5&lt;0),"",ROUND(($B43-F$5)*'점수 계산기'!$C$21+F$5*'점수 계산기'!$C$22+'점수 계산기'!$C$24,0))</f>
        <v>101</v>
      </c>
      <c r="G43" s="182">
        <f>IF(OR($B43-G$5&gt;76, $B43-G$5=75, $B43-G$5=1, $B43-G$5&lt;0),"",ROUND(($B43-G$5)*'점수 계산기'!$C$21+G$5*'점수 계산기'!$C$22+'점수 계산기'!$C$24,0))</f>
        <v>101</v>
      </c>
      <c r="H43" s="182">
        <f>IF(OR($B43-H$5&gt;76, $B43-H$5=75, $B43-H$5=1, $B43-H$5&lt;0),"",ROUND(($B43-H$5)*'점수 계산기'!$C$21+H$5*'점수 계산기'!$C$22+'점수 계산기'!$C$24,0))</f>
        <v>102</v>
      </c>
      <c r="I43" s="182">
        <f>IF(OR($B43-I$5&gt;76, $B43-I$5=75, $B43-I$5=1, $B43-I$5&lt;0),"",ROUND(($B43-I$5)*'점수 계산기'!$C$21+I$5*'점수 계산기'!$C$22+'점수 계산기'!$C$24,0))</f>
        <v>102</v>
      </c>
      <c r="J43" s="182">
        <f>IF(OR($B43-J$5&gt;76, $B43-J$5=75, $B43-J$5=1, $B43-J$5&lt;0),"",ROUND(($B43-J$5)*'점수 계산기'!$C$21+J$5*'점수 계산기'!$C$22+'점수 계산기'!$C$24,0))</f>
        <v>102</v>
      </c>
      <c r="K43" s="182">
        <f>IF(OR($B43-K$5&gt;76, $B43-K$5=75, $B43-K$5=1, $B43-K$5&lt;0),"",ROUND(($B43-K$5)*'점수 계산기'!$C$21+K$5*'점수 계산기'!$C$22+'점수 계산기'!$C$24,0))</f>
        <v>102</v>
      </c>
      <c r="L43" s="182">
        <f>IF(OR($B43-L$5&gt;76, $B43-L$5=75, $B43-L$5=1, $B43-L$5&lt;0),"",ROUND(($B43-L$5)*'점수 계산기'!$C$21+L$5*'점수 계산기'!$C$22+'점수 계산기'!$C$24,0))</f>
        <v>102</v>
      </c>
      <c r="M43" s="182">
        <f>IF(OR($B43-M$5&gt;76, $B43-M$5=75, $B43-M$5=1, $B43-M$5&lt;0),"",ROUND(($B43-M$5)*'점수 계산기'!$C$21+M$5*'점수 계산기'!$C$22+'점수 계산기'!$C$24,0))</f>
        <v>102</v>
      </c>
      <c r="N43" s="182">
        <f>IF(OR($B43-N$5&gt;76, $B43-N$5=75, $B43-N$5=1, $B43-N$5&lt;0),"",ROUND(($B43-N$5)*'점수 계산기'!$C$21+N$5*'점수 계산기'!$C$22+'점수 계산기'!$C$24,0))</f>
        <v>103</v>
      </c>
      <c r="O43" s="182">
        <f>IF(OR($B43-O$5&gt;76, $B43-O$5=75, $B43-O$5=1, $B43-O$5&lt;0),"",ROUND(($B43-O$5)*'점수 계산기'!$C$21+O$5*'점수 계산기'!$C$22+'점수 계산기'!$C$24,0))</f>
        <v>103</v>
      </c>
      <c r="P43" s="182">
        <f>IF(OR($B43-P$5&gt;76, $B43-P$5=75, $B43-P$5=1, $B43-P$5&lt;0),"",ROUND(($B43-P$5)*'점수 계산기'!$C$21+P$5*'점수 계산기'!$C$22+'점수 계산기'!$C$24,0))</f>
        <v>103</v>
      </c>
      <c r="Q43" s="182">
        <f>IF(OR($B43-Q$5&gt;76, $B43-Q$5=75, $B43-Q$5=1, $B43-Q$5&lt;0),"",ROUND(($B43-Q$5)*'점수 계산기'!$C$21+Q$5*'점수 계산기'!$C$22+'점수 계산기'!$C$24,0))</f>
        <v>103</v>
      </c>
      <c r="R43" s="182">
        <f>IF(OR($B43-R$5&gt;76, $B43-R$5=75, $B43-R$5=1, $B43-R$5&lt;0),"",ROUND(($B43-R$5)*'점수 계산기'!$C$21+R$5*'점수 계산기'!$C$22+'점수 계산기'!$C$24,0))</f>
        <v>103</v>
      </c>
      <c r="S43" s="182">
        <f>IF(OR($B43-S$5&gt;76, $B43-S$5=75, $B43-S$5=1, $B43-S$5&lt;0),"",ROUND(($B43-S$5)*'점수 계산기'!$C$21+S$5*'점수 계산기'!$C$22+'점수 계산기'!$C$24,0))</f>
        <v>103</v>
      </c>
      <c r="T43" s="182">
        <f>IF(OR($B43-T$5&gt;76, $B43-T$5=75, $B43-T$5=1, $B43-T$5&lt;0),"",ROUND(($B43-T$5)*'점수 계산기'!$C$21+T$5*'점수 계산기'!$C$22+'점수 계산기'!$C$24,0))</f>
        <v>104</v>
      </c>
      <c r="U43" s="182">
        <f>IF(OR($B43-U$5&gt;76, $B43-U$5=75, $B43-U$5=1, $B43-U$5&lt;0),"",ROUND(($B43-U$5)*'점수 계산기'!$C$21+U$5*'점수 계산기'!$C$22+'점수 계산기'!$C$24,0))</f>
        <v>104</v>
      </c>
      <c r="V43" s="182">
        <f>IF(OR($B43-V$5&gt;76, $B43-V$5=75, $B43-V$5=1, $B43-V$5&lt;0),"",ROUND(($B43-V$5)*'점수 계산기'!$C$21+V$5*'점수 계산기'!$C$22+'점수 계산기'!$C$24,0))</f>
        <v>104</v>
      </c>
      <c r="W43" s="182">
        <f>IF(OR($B43-W$5&gt;76, $B43-W$5=75, $B43-W$5=1, $B43-W$5&lt;0),"",ROUND(($B43-W$5)*'점수 계산기'!$C$21+W$5*'점수 계산기'!$C$22+'점수 계산기'!$C$24,0))</f>
        <v>104</v>
      </c>
      <c r="X43" s="182">
        <f>IF(OR($B43-X$5&gt;76, $B43-X$5=75, $B43-X$5=1, $B43-X$5&lt;0),"",ROUND(($B43-X$5)*'점수 계산기'!$C$21+X$5*'점수 계산기'!$C$22+'점수 계산기'!$C$24,0))</f>
        <v>104</v>
      </c>
      <c r="Y43" s="183">
        <f>IF(OR($B43-Y$5&gt;76, $B43-Y$5=75, $B43-Y$5=1, $B43-Y$5&lt;0),"",ROUND(($B43-Y$5)*'점수 계산기'!$C$21+Y$5*'점수 계산기'!$C$22+'점수 계산기'!$C$24,0))</f>
        <v>105</v>
      </c>
      <c r="Z43" s="116"/>
      <c r="AA43" s="170">
        <v>64</v>
      </c>
      <c r="AB43" s="170">
        <f t="shared" si="0"/>
        <v>101</v>
      </c>
      <c r="AC43" s="170" cm="1">
        <f t="array" ref="AC43">INDEX($AD$6:$AD$106, AA43, 1)</f>
        <v>83</v>
      </c>
      <c r="AD43" s="170">
        <f t="shared" si="1"/>
        <v>105</v>
      </c>
      <c r="AE43" s="170">
        <v>63</v>
      </c>
      <c r="AF43" s="170">
        <v>37</v>
      </c>
    </row>
    <row r="44" spans="1:32" s="137" customFormat="1" ht="21" customHeight="1">
      <c r="A44" s="129"/>
      <c r="B44" s="192">
        <v>62</v>
      </c>
      <c r="C44" s="182">
        <f>IF(OR($B44-C$5&gt;76, $B44-C$5=75, $B44-C$5=1, $B44-C$5&lt;0),"",ROUND(($B44-C$5)*'점수 계산기'!$C$21+C$5*'점수 계산기'!$C$22+'점수 계산기'!$C$24,0))</f>
        <v>100</v>
      </c>
      <c r="D44" s="182">
        <f>IF(OR($B44-D$5&gt;76, $B44-D$5=75, $B44-D$5=1, $B44-D$5&lt;0),"",ROUND(($B44-D$5)*'점수 계산기'!$C$21+D$5*'점수 계산기'!$C$22+'점수 계산기'!$C$24,0))</f>
        <v>100</v>
      </c>
      <c r="E44" s="182">
        <f>IF(OR($B44-E$5&gt;76, $B44-E$5=75, $B44-E$5=1, $B44-E$5&lt;0),"",ROUND(($B44-E$5)*'점수 계산기'!$C$21+E$5*'점수 계산기'!$C$22+'점수 계산기'!$C$24,0))</f>
        <v>100</v>
      </c>
      <c r="F44" s="182">
        <f>IF(OR($B44-F$5&gt;76, $B44-F$5=75, $B44-F$5=1, $B44-F$5&lt;0),"",ROUND(($B44-F$5)*'점수 계산기'!$C$21+F$5*'점수 계산기'!$C$22+'점수 계산기'!$C$24,0))</f>
        <v>100</v>
      </c>
      <c r="G44" s="182">
        <f>IF(OR($B44-G$5&gt;76, $B44-G$5=75, $B44-G$5=1, $B44-G$5&lt;0),"",ROUND(($B44-G$5)*'점수 계산기'!$C$21+G$5*'점수 계산기'!$C$22+'점수 계산기'!$C$24,0))</f>
        <v>101</v>
      </c>
      <c r="H44" s="182">
        <f>IF(OR($B44-H$5&gt;76, $B44-H$5=75, $B44-H$5=1, $B44-H$5&lt;0),"",ROUND(($B44-H$5)*'점수 계산기'!$C$21+H$5*'점수 계산기'!$C$22+'점수 계산기'!$C$24,0))</f>
        <v>101</v>
      </c>
      <c r="I44" s="182">
        <f>IF(OR($B44-I$5&gt;76, $B44-I$5=75, $B44-I$5=1, $B44-I$5&lt;0),"",ROUND(($B44-I$5)*'점수 계산기'!$C$21+I$5*'점수 계산기'!$C$22+'점수 계산기'!$C$24,0))</f>
        <v>101</v>
      </c>
      <c r="J44" s="182">
        <f>IF(OR($B44-J$5&gt;76, $B44-J$5=75, $B44-J$5=1, $B44-J$5&lt;0),"",ROUND(($B44-J$5)*'점수 계산기'!$C$21+J$5*'점수 계산기'!$C$22+'점수 계산기'!$C$24,0))</f>
        <v>101</v>
      </c>
      <c r="K44" s="182">
        <f>IF(OR($B44-K$5&gt;76, $B44-K$5=75, $B44-K$5=1, $B44-K$5&lt;0),"",ROUND(($B44-K$5)*'점수 계산기'!$C$21+K$5*'점수 계산기'!$C$22+'점수 계산기'!$C$24,0))</f>
        <v>101</v>
      </c>
      <c r="L44" s="182">
        <f>IF(OR($B44-L$5&gt;76, $B44-L$5=75, $B44-L$5=1, $B44-L$5&lt;0),"",ROUND(($B44-L$5)*'점수 계산기'!$C$21+L$5*'점수 계산기'!$C$22+'점수 계산기'!$C$24,0))</f>
        <v>101</v>
      </c>
      <c r="M44" s="182">
        <f>IF(OR($B44-M$5&gt;76, $B44-M$5=75, $B44-M$5=1, $B44-M$5&lt;0),"",ROUND(($B44-M$5)*'점수 계산기'!$C$21+M$5*'점수 계산기'!$C$22+'점수 계산기'!$C$24,0))</f>
        <v>102</v>
      </c>
      <c r="N44" s="182">
        <f>IF(OR($B44-N$5&gt;76, $B44-N$5=75, $B44-N$5=1, $B44-N$5&lt;0),"",ROUND(($B44-N$5)*'점수 계산기'!$C$21+N$5*'점수 계산기'!$C$22+'점수 계산기'!$C$24,0))</f>
        <v>102</v>
      </c>
      <c r="O44" s="182">
        <f>IF(OR($B44-O$5&gt;76, $B44-O$5=75, $B44-O$5=1, $B44-O$5&lt;0),"",ROUND(($B44-O$5)*'점수 계산기'!$C$21+O$5*'점수 계산기'!$C$22+'점수 계산기'!$C$24,0))</f>
        <v>102</v>
      </c>
      <c r="P44" s="182">
        <f>IF(OR($B44-P$5&gt;76, $B44-P$5=75, $B44-P$5=1, $B44-P$5&lt;0),"",ROUND(($B44-P$5)*'점수 계산기'!$C$21+P$5*'점수 계산기'!$C$22+'점수 계산기'!$C$24,0))</f>
        <v>102</v>
      </c>
      <c r="Q44" s="182">
        <f>IF(OR($B44-Q$5&gt;76, $B44-Q$5=75, $B44-Q$5=1, $B44-Q$5&lt;0),"",ROUND(($B44-Q$5)*'점수 계산기'!$C$21+Q$5*'점수 계산기'!$C$22+'점수 계산기'!$C$24,0))</f>
        <v>102</v>
      </c>
      <c r="R44" s="182">
        <f>IF(OR($B44-R$5&gt;76, $B44-R$5=75, $B44-R$5=1, $B44-R$5&lt;0),"",ROUND(($B44-R$5)*'점수 계산기'!$C$21+R$5*'점수 계산기'!$C$22+'점수 계산기'!$C$24,0))</f>
        <v>102</v>
      </c>
      <c r="S44" s="182">
        <f>IF(OR($B44-S$5&gt;76, $B44-S$5=75, $B44-S$5=1, $B44-S$5&lt;0),"",ROUND(($B44-S$5)*'점수 계산기'!$C$21+S$5*'점수 계산기'!$C$22+'점수 계산기'!$C$24,0))</f>
        <v>103</v>
      </c>
      <c r="T44" s="182">
        <f>IF(OR($B44-T$5&gt;76, $B44-T$5=75, $B44-T$5=1, $B44-T$5&lt;0),"",ROUND(($B44-T$5)*'점수 계산기'!$C$21+T$5*'점수 계산기'!$C$22+'점수 계산기'!$C$24,0))</f>
        <v>103</v>
      </c>
      <c r="U44" s="182">
        <f>IF(OR($B44-U$5&gt;76, $B44-U$5=75, $B44-U$5=1, $B44-U$5&lt;0),"",ROUND(($B44-U$5)*'점수 계산기'!$C$21+U$5*'점수 계산기'!$C$22+'점수 계산기'!$C$24,0))</f>
        <v>103</v>
      </c>
      <c r="V44" s="182">
        <f>IF(OR($B44-V$5&gt;76, $B44-V$5=75, $B44-V$5=1, $B44-V$5&lt;0),"",ROUND(($B44-V$5)*'점수 계산기'!$C$21+V$5*'점수 계산기'!$C$22+'점수 계산기'!$C$24,0))</f>
        <v>103</v>
      </c>
      <c r="W44" s="182">
        <f>IF(OR($B44-W$5&gt;76, $B44-W$5=75, $B44-W$5=1, $B44-W$5&lt;0),"",ROUND(($B44-W$5)*'점수 계산기'!$C$21+W$5*'점수 계산기'!$C$22+'점수 계산기'!$C$24,0))</f>
        <v>103</v>
      </c>
      <c r="X44" s="182">
        <f>IF(OR($B44-X$5&gt;76, $B44-X$5=75, $B44-X$5=1, $B44-X$5&lt;0),"",ROUND(($B44-X$5)*'점수 계산기'!$C$21+X$5*'점수 계산기'!$C$22+'점수 계산기'!$C$24,0))</f>
        <v>104</v>
      </c>
      <c r="Y44" s="183">
        <f>IF(OR($B44-Y$5&gt;76, $B44-Y$5=75, $B44-Y$5=1, $B44-Y$5&lt;0),"",ROUND(($B44-Y$5)*'점수 계산기'!$C$21+Y$5*'점수 계산기'!$C$22+'점수 계산기'!$C$24,0))</f>
        <v>104</v>
      </c>
      <c r="Z44" s="116"/>
      <c r="AA44" s="170">
        <v>63</v>
      </c>
      <c r="AB44" s="170">
        <f t="shared" si="0"/>
        <v>100</v>
      </c>
      <c r="AC44" s="170" cm="1">
        <f t="array" ref="AC44">INDEX($AD$6:$AD$106, AA44, 1)</f>
        <v>84</v>
      </c>
      <c r="AD44" s="170">
        <f t="shared" si="1"/>
        <v>104</v>
      </c>
      <c r="AE44" s="170">
        <v>62</v>
      </c>
      <c r="AF44" s="170">
        <v>38</v>
      </c>
    </row>
    <row r="45" spans="1:32" s="137" customFormat="1" ht="21" customHeight="1">
      <c r="A45" s="129"/>
      <c r="B45" s="192">
        <v>61</v>
      </c>
      <c r="C45" s="182">
        <f>IF(OR($B45-C$5&gt;76, $B45-C$5=75, $B45-C$5=1, $B45-C$5&lt;0),"",ROUND(($B45-C$5)*'점수 계산기'!$C$21+C$5*'점수 계산기'!$C$22+'점수 계산기'!$C$24,0))</f>
        <v>99</v>
      </c>
      <c r="D45" s="182">
        <f>IF(OR($B45-D$5&gt;76, $B45-D$5=75, $B45-D$5=1, $B45-D$5&lt;0),"",ROUND(($B45-D$5)*'점수 계산기'!$C$21+D$5*'점수 계산기'!$C$22+'점수 계산기'!$C$24,0))</f>
        <v>99</v>
      </c>
      <c r="E45" s="182">
        <f>IF(OR($B45-E$5&gt;76, $B45-E$5=75, $B45-E$5=1, $B45-E$5&lt;0),"",ROUND(($B45-E$5)*'점수 계산기'!$C$21+E$5*'점수 계산기'!$C$22+'점수 계산기'!$C$24,0))</f>
        <v>99</v>
      </c>
      <c r="F45" s="182">
        <f>IF(OR($B45-F$5&gt;76, $B45-F$5=75, $B45-F$5=1, $B45-F$5&lt;0),"",ROUND(($B45-F$5)*'점수 계산기'!$C$21+F$5*'점수 계산기'!$C$22+'점수 계산기'!$C$24,0))</f>
        <v>100</v>
      </c>
      <c r="G45" s="182">
        <f>IF(OR($B45-G$5&gt;76, $B45-G$5=75, $B45-G$5=1, $B45-G$5&lt;0),"",ROUND(($B45-G$5)*'점수 계산기'!$C$21+G$5*'점수 계산기'!$C$22+'점수 계산기'!$C$24,0))</f>
        <v>100</v>
      </c>
      <c r="H45" s="182">
        <f>IF(OR($B45-H$5&gt;76, $B45-H$5=75, $B45-H$5=1, $B45-H$5&lt;0),"",ROUND(($B45-H$5)*'점수 계산기'!$C$21+H$5*'점수 계산기'!$C$22+'점수 계산기'!$C$24,0))</f>
        <v>100</v>
      </c>
      <c r="I45" s="182">
        <f>IF(OR($B45-I$5&gt;76, $B45-I$5=75, $B45-I$5=1, $B45-I$5&lt;0),"",ROUND(($B45-I$5)*'점수 계산기'!$C$21+I$5*'점수 계산기'!$C$22+'점수 계산기'!$C$24,0))</f>
        <v>100</v>
      </c>
      <c r="J45" s="182">
        <f>IF(OR($B45-J$5&gt;76, $B45-J$5=75, $B45-J$5=1, $B45-J$5&lt;0),"",ROUND(($B45-J$5)*'점수 계산기'!$C$21+J$5*'점수 계산기'!$C$22+'점수 계산기'!$C$24,0))</f>
        <v>100</v>
      </c>
      <c r="K45" s="182">
        <f>IF(OR($B45-K$5&gt;76, $B45-K$5=75, $B45-K$5=1, $B45-K$5&lt;0),"",ROUND(($B45-K$5)*'점수 계산기'!$C$21+K$5*'점수 계산기'!$C$22+'점수 계산기'!$C$24,0))</f>
        <v>100</v>
      </c>
      <c r="L45" s="182">
        <f>IF(OR($B45-L$5&gt;76, $B45-L$5=75, $B45-L$5=1, $B45-L$5&lt;0),"",ROUND(($B45-L$5)*'점수 계산기'!$C$21+L$5*'점수 계산기'!$C$22+'점수 계산기'!$C$24,0))</f>
        <v>101</v>
      </c>
      <c r="M45" s="182">
        <f>IF(OR($B45-M$5&gt;76, $B45-M$5=75, $B45-M$5=1, $B45-M$5&lt;0),"",ROUND(($B45-M$5)*'점수 계산기'!$C$21+M$5*'점수 계산기'!$C$22+'점수 계산기'!$C$24,0))</f>
        <v>101</v>
      </c>
      <c r="N45" s="182">
        <f>IF(OR($B45-N$5&gt;76, $B45-N$5=75, $B45-N$5=1, $B45-N$5&lt;0),"",ROUND(($B45-N$5)*'점수 계산기'!$C$21+N$5*'점수 계산기'!$C$22+'점수 계산기'!$C$24,0))</f>
        <v>101</v>
      </c>
      <c r="O45" s="182">
        <f>IF(OR($B45-O$5&gt;76, $B45-O$5=75, $B45-O$5=1, $B45-O$5&lt;0),"",ROUND(($B45-O$5)*'점수 계산기'!$C$21+O$5*'점수 계산기'!$C$22+'점수 계산기'!$C$24,0))</f>
        <v>101</v>
      </c>
      <c r="P45" s="182">
        <f>IF(OR($B45-P$5&gt;76, $B45-P$5=75, $B45-P$5=1, $B45-P$5&lt;0),"",ROUND(($B45-P$5)*'점수 계산기'!$C$21+P$5*'점수 계산기'!$C$22+'점수 계산기'!$C$24,0))</f>
        <v>101</v>
      </c>
      <c r="Q45" s="182">
        <f>IF(OR($B45-Q$5&gt;76, $B45-Q$5=75, $B45-Q$5=1, $B45-Q$5&lt;0),"",ROUND(($B45-Q$5)*'점수 계산기'!$C$21+Q$5*'점수 계산기'!$C$22+'점수 계산기'!$C$24,0))</f>
        <v>101</v>
      </c>
      <c r="R45" s="182">
        <f>IF(OR($B45-R$5&gt;76, $B45-R$5=75, $B45-R$5=1, $B45-R$5&lt;0),"",ROUND(($B45-R$5)*'점수 계산기'!$C$21+R$5*'점수 계산기'!$C$22+'점수 계산기'!$C$24,0))</f>
        <v>102</v>
      </c>
      <c r="S45" s="182">
        <f>IF(OR($B45-S$5&gt;76, $B45-S$5=75, $B45-S$5=1, $B45-S$5&lt;0),"",ROUND(($B45-S$5)*'점수 계산기'!$C$21+S$5*'점수 계산기'!$C$22+'점수 계산기'!$C$24,0))</f>
        <v>102</v>
      </c>
      <c r="T45" s="182">
        <f>IF(OR($B45-T$5&gt;76, $B45-T$5=75, $B45-T$5=1, $B45-T$5&lt;0),"",ROUND(($B45-T$5)*'점수 계산기'!$C$21+T$5*'점수 계산기'!$C$22+'점수 계산기'!$C$24,0))</f>
        <v>102</v>
      </c>
      <c r="U45" s="182">
        <f>IF(OR($B45-U$5&gt;76, $B45-U$5=75, $B45-U$5=1, $B45-U$5&lt;0),"",ROUND(($B45-U$5)*'점수 계산기'!$C$21+U$5*'점수 계산기'!$C$22+'점수 계산기'!$C$24,0))</f>
        <v>102</v>
      </c>
      <c r="V45" s="182">
        <f>IF(OR($B45-V$5&gt;76, $B45-V$5=75, $B45-V$5=1, $B45-V$5&lt;0),"",ROUND(($B45-V$5)*'점수 계산기'!$C$21+V$5*'점수 계산기'!$C$22+'점수 계산기'!$C$24,0))</f>
        <v>102</v>
      </c>
      <c r="W45" s="182">
        <f>IF(OR($B45-W$5&gt;76, $B45-W$5=75, $B45-W$5=1, $B45-W$5&lt;0),"",ROUND(($B45-W$5)*'점수 계산기'!$C$21+W$5*'점수 계산기'!$C$22+'점수 계산기'!$C$24,0))</f>
        <v>103</v>
      </c>
      <c r="X45" s="182">
        <f>IF(OR($B45-X$5&gt;76, $B45-X$5=75, $B45-X$5=1, $B45-X$5&lt;0),"",ROUND(($B45-X$5)*'점수 계산기'!$C$21+X$5*'점수 계산기'!$C$22+'점수 계산기'!$C$24,0))</f>
        <v>103</v>
      </c>
      <c r="Y45" s="183">
        <f>IF(OR($B45-Y$5&gt;76, $B45-Y$5=75, $B45-Y$5=1, $B45-Y$5&lt;0),"",ROUND(($B45-Y$5)*'점수 계산기'!$C$21+Y$5*'점수 계산기'!$C$22+'점수 계산기'!$C$24,0))</f>
        <v>103</v>
      </c>
      <c r="Z45" s="116"/>
      <c r="AA45" s="170">
        <v>62</v>
      </c>
      <c r="AB45" s="170">
        <f t="shared" si="0"/>
        <v>99</v>
      </c>
      <c r="AC45" s="170" cm="1">
        <f t="array" ref="AC45">INDEX($AD$6:$AD$106, AA45, 1)</f>
        <v>85</v>
      </c>
      <c r="AD45" s="170">
        <f t="shared" si="1"/>
        <v>103</v>
      </c>
      <c r="AE45" s="170">
        <v>61</v>
      </c>
      <c r="AF45" s="170">
        <v>39</v>
      </c>
    </row>
    <row r="46" spans="1:32" s="137" customFormat="1" ht="21" customHeight="1">
      <c r="A46" s="129"/>
      <c r="B46" s="188">
        <v>60</v>
      </c>
      <c r="C46" s="168">
        <f>IF(OR($B46-C$5&gt;76, $B46-C$5=75, $B46-C$5=1, $B46-C$5&lt;0),"",ROUND(($B46-C$5)*'점수 계산기'!$C$21+C$5*'점수 계산기'!$C$22+'점수 계산기'!$C$24,0))</f>
        <v>98</v>
      </c>
      <c r="D46" s="168">
        <f>IF(OR($B46-D$5&gt;76, $B46-D$5=75, $B46-D$5=1, $B46-D$5&lt;0),"",ROUND(($B46-D$5)*'점수 계산기'!$C$21+D$5*'점수 계산기'!$C$22+'점수 계산기'!$C$24,0))</f>
        <v>98</v>
      </c>
      <c r="E46" s="168">
        <f>IF(OR($B46-E$5&gt;76, $B46-E$5=75, $B46-E$5=1, $B46-E$5&lt;0),"",ROUND(($B46-E$5)*'점수 계산기'!$C$21+E$5*'점수 계산기'!$C$22+'점수 계산기'!$C$24,0))</f>
        <v>99</v>
      </c>
      <c r="F46" s="168">
        <f>IF(OR($B46-F$5&gt;76, $B46-F$5=75, $B46-F$5=1, $B46-F$5&lt;0),"",ROUND(($B46-F$5)*'점수 계산기'!$C$21+F$5*'점수 계산기'!$C$22+'점수 계산기'!$C$24,0))</f>
        <v>99</v>
      </c>
      <c r="G46" s="168">
        <f>IF(OR($B46-G$5&gt;76, $B46-G$5=75, $B46-G$5=1, $B46-G$5&lt;0),"",ROUND(($B46-G$5)*'점수 계산기'!$C$21+G$5*'점수 계산기'!$C$22+'점수 계산기'!$C$24,0))</f>
        <v>99</v>
      </c>
      <c r="H46" s="168">
        <f>IF(OR($B46-H$5&gt;76, $B46-H$5=75, $B46-H$5=1, $B46-H$5&lt;0),"",ROUND(($B46-H$5)*'점수 계산기'!$C$21+H$5*'점수 계산기'!$C$22+'점수 계산기'!$C$24,0))</f>
        <v>99</v>
      </c>
      <c r="I46" s="168">
        <f>IF(OR($B46-I$5&gt;76, $B46-I$5=75, $B46-I$5=1, $B46-I$5&lt;0),"",ROUND(($B46-I$5)*'점수 계산기'!$C$21+I$5*'점수 계산기'!$C$22+'점수 계산기'!$C$24,0))</f>
        <v>99</v>
      </c>
      <c r="J46" s="168">
        <f>IF(OR($B46-J$5&gt;76, $B46-J$5=75, $B46-J$5=1, $B46-J$5&lt;0),"",ROUND(($B46-J$5)*'점수 계산기'!$C$21+J$5*'점수 계산기'!$C$22+'점수 계산기'!$C$24,0))</f>
        <v>99</v>
      </c>
      <c r="K46" s="168">
        <f>IF(OR($B46-K$5&gt;76, $B46-K$5=75, $B46-K$5=1, $B46-K$5&lt;0),"",ROUND(($B46-K$5)*'점수 계산기'!$C$21+K$5*'점수 계산기'!$C$22+'점수 계산기'!$C$24,0))</f>
        <v>100</v>
      </c>
      <c r="L46" s="168">
        <f>IF(OR($B46-L$5&gt;76, $B46-L$5=75, $B46-L$5=1, $B46-L$5&lt;0),"",ROUND(($B46-L$5)*'점수 계산기'!$C$21+L$5*'점수 계산기'!$C$22+'점수 계산기'!$C$24,0))</f>
        <v>100</v>
      </c>
      <c r="M46" s="168">
        <f>IF(OR($B46-M$5&gt;76, $B46-M$5=75, $B46-M$5=1, $B46-M$5&lt;0),"",ROUND(($B46-M$5)*'점수 계산기'!$C$21+M$5*'점수 계산기'!$C$22+'점수 계산기'!$C$24,0))</f>
        <v>100</v>
      </c>
      <c r="N46" s="168">
        <f>IF(OR($B46-N$5&gt;76, $B46-N$5=75, $B46-N$5=1, $B46-N$5&lt;0),"",ROUND(($B46-N$5)*'점수 계산기'!$C$21+N$5*'점수 계산기'!$C$22+'점수 계산기'!$C$24,0))</f>
        <v>100</v>
      </c>
      <c r="O46" s="168">
        <f>IF(OR($B46-O$5&gt;76, $B46-O$5=75, $B46-O$5=1, $B46-O$5&lt;0),"",ROUND(($B46-O$5)*'점수 계산기'!$C$21+O$5*'점수 계산기'!$C$22+'점수 계산기'!$C$24,0))</f>
        <v>100</v>
      </c>
      <c r="P46" s="168">
        <f>IF(OR($B46-P$5&gt;76, $B46-P$5=75, $B46-P$5=1, $B46-P$5&lt;0),"",ROUND(($B46-P$5)*'점수 계산기'!$C$21+P$5*'점수 계산기'!$C$22+'점수 계산기'!$C$24,0))</f>
        <v>101</v>
      </c>
      <c r="Q46" s="168">
        <f>IF(OR($B46-Q$5&gt;76, $B46-Q$5=75, $B46-Q$5=1, $B46-Q$5&lt;0),"",ROUND(($B46-Q$5)*'점수 계산기'!$C$21+Q$5*'점수 계산기'!$C$22+'점수 계산기'!$C$24,0))</f>
        <v>101</v>
      </c>
      <c r="R46" s="168">
        <f>IF(OR($B46-R$5&gt;76, $B46-R$5=75, $B46-R$5=1, $B46-R$5&lt;0),"",ROUND(($B46-R$5)*'점수 계산기'!$C$21+R$5*'점수 계산기'!$C$22+'점수 계산기'!$C$24,0))</f>
        <v>101</v>
      </c>
      <c r="S46" s="168">
        <f>IF(OR($B46-S$5&gt;76, $B46-S$5=75, $B46-S$5=1, $B46-S$5&lt;0),"",ROUND(($B46-S$5)*'점수 계산기'!$C$21+S$5*'점수 계산기'!$C$22+'점수 계산기'!$C$24,0))</f>
        <v>101</v>
      </c>
      <c r="T46" s="168">
        <f>IF(OR($B46-T$5&gt;76, $B46-T$5=75, $B46-T$5=1, $B46-T$5&lt;0),"",ROUND(($B46-T$5)*'점수 계산기'!$C$21+T$5*'점수 계산기'!$C$22+'점수 계산기'!$C$24,0))</f>
        <v>101</v>
      </c>
      <c r="U46" s="168">
        <f>IF(OR($B46-U$5&gt;76, $B46-U$5=75, $B46-U$5=1, $B46-U$5&lt;0),"",ROUND(($B46-U$5)*'점수 계산기'!$C$21+U$5*'점수 계산기'!$C$22+'점수 계산기'!$C$24,0))</f>
        <v>101</v>
      </c>
      <c r="V46" s="168">
        <f>IF(OR($B46-V$5&gt;76, $B46-V$5=75, $B46-V$5=1, $B46-V$5&lt;0),"",ROUND(($B46-V$5)*'점수 계산기'!$C$21+V$5*'점수 계산기'!$C$22+'점수 계산기'!$C$24,0))</f>
        <v>102</v>
      </c>
      <c r="W46" s="168">
        <f>IF(OR($B46-W$5&gt;76, $B46-W$5=75, $B46-W$5=1, $B46-W$5&lt;0),"",ROUND(($B46-W$5)*'점수 계산기'!$C$21+W$5*'점수 계산기'!$C$22+'점수 계산기'!$C$24,0))</f>
        <v>102</v>
      </c>
      <c r="X46" s="168">
        <f>IF(OR($B46-X$5&gt;76, $B46-X$5=75, $B46-X$5=1, $B46-X$5&lt;0),"",ROUND(($B46-X$5)*'점수 계산기'!$C$21+X$5*'점수 계산기'!$C$22+'점수 계산기'!$C$24,0))</f>
        <v>102</v>
      </c>
      <c r="Y46" s="169">
        <f>IF(OR($B46-Y$5&gt;76, $B46-Y$5=75, $B46-Y$5=1, $B46-Y$5&lt;0),"",ROUND(($B46-Y$5)*'점수 계산기'!$C$21+Y$5*'점수 계산기'!$C$22+'점수 계산기'!$C$24,0))</f>
        <v>102</v>
      </c>
      <c r="Z46" s="116"/>
      <c r="AA46" s="170">
        <v>61</v>
      </c>
      <c r="AB46" s="170">
        <f t="shared" si="0"/>
        <v>98</v>
      </c>
      <c r="AC46" s="170" cm="1">
        <f t="array" ref="AC46">INDEX($AD$6:$AD$106, AA46, 1)</f>
        <v>86</v>
      </c>
      <c r="AD46" s="170">
        <f t="shared" si="1"/>
        <v>102</v>
      </c>
      <c r="AE46" s="170">
        <v>60</v>
      </c>
      <c r="AF46" s="170">
        <v>40</v>
      </c>
    </row>
    <row r="47" spans="1:32" s="137" customFormat="1" ht="21" customHeight="1">
      <c r="A47" s="129"/>
      <c r="B47" s="188">
        <v>59</v>
      </c>
      <c r="C47" s="168">
        <f>IF(OR($B47-C$5&gt;76, $B47-C$5=75, $B47-C$5=1, $B47-C$5&lt;0),"",ROUND(($B47-C$5)*'점수 계산기'!$C$21+C$5*'점수 계산기'!$C$22+'점수 계산기'!$C$24,0))</f>
        <v>97</v>
      </c>
      <c r="D47" s="168">
        <f>IF(OR($B47-D$5&gt;76, $B47-D$5=75, $B47-D$5=1, $B47-D$5&lt;0),"",ROUND(($B47-D$5)*'점수 계산기'!$C$21+D$5*'점수 계산기'!$C$22+'점수 계산기'!$C$24,0))</f>
        <v>98</v>
      </c>
      <c r="E47" s="168">
        <f>IF(OR($B47-E$5&gt;76, $B47-E$5=75, $B47-E$5=1, $B47-E$5&lt;0),"",ROUND(($B47-E$5)*'점수 계산기'!$C$21+E$5*'점수 계산기'!$C$22+'점수 계산기'!$C$24,0))</f>
        <v>98</v>
      </c>
      <c r="F47" s="168">
        <f>IF(OR($B47-F$5&gt;76, $B47-F$5=75, $B47-F$5=1, $B47-F$5&lt;0),"",ROUND(($B47-F$5)*'점수 계산기'!$C$21+F$5*'점수 계산기'!$C$22+'점수 계산기'!$C$24,0))</f>
        <v>98</v>
      </c>
      <c r="G47" s="168">
        <f>IF(OR($B47-G$5&gt;76, $B47-G$5=75, $B47-G$5=1, $B47-G$5&lt;0),"",ROUND(($B47-G$5)*'점수 계산기'!$C$21+G$5*'점수 계산기'!$C$22+'점수 계산기'!$C$24,0))</f>
        <v>98</v>
      </c>
      <c r="H47" s="168">
        <f>IF(OR($B47-H$5&gt;76, $B47-H$5=75, $B47-H$5=1, $B47-H$5&lt;0),"",ROUND(($B47-H$5)*'점수 계산기'!$C$21+H$5*'점수 계산기'!$C$22+'점수 계산기'!$C$24,0))</f>
        <v>98</v>
      </c>
      <c r="I47" s="168">
        <f>IF(OR($B47-I$5&gt;76, $B47-I$5=75, $B47-I$5=1, $B47-I$5&lt;0),"",ROUND(($B47-I$5)*'점수 계산기'!$C$21+I$5*'점수 계산기'!$C$22+'점수 계산기'!$C$24,0))</f>
        <v>98</v>
      </c>
      <c r="J47" s="168">
        <f>IF(OR($B47-J$5&gt;76, $B47-J$5=75, $B47-J$5=1, $B47-J$5&lt;0),"",ROUND(($B47-J$5)*'점수 계산기'!$C$21+J$5*'점수 계산기'!$C$22+'점수 계산기'!$C$24,0))</f>
        <v>99</v>
      </c>
      <c r="K47" s="168">
        <f>IF(OR($B47-K$5&gt;76, $B47-K$5=75, $B47-K$5=1, $B47-K$5&lt;0),"",ROUND(($B47-K$5)*'점수 계산기'!$C$21+K$5*'점수 계산기'!$C$22+'점수 계산기'!$C$24,0))</f>
        <v>99</v>
      </c>
      <c r="L47" s="168">
        <f>IF(OR($B47-L$5&gt;76, $B47-L$5=75, $B47-L$5=1, $B47-L$5&lt;0),"",ROUND(($B47-L$5)*'점수 계산기'!$C$21+L$5*'점수 계산기'!$C$22+'점수 계산기'!$C$24,0))</f>
        <v>99</v>
      </c>
      <c r="M47" s="168">
        <f>IF(OR($B47-M$5&gt;76, $B47-M$5=75, $B47-M$5=1, $B47-M$5&lt;0),"",ROUND(($B47-M$5)*'점수 계산기'!$C$21+M$5*'점수 계산기'!$C$22+'점수 계산기'!$C$24,0))</f>
        <v>99</v>
      </c>
      <c r="N47" s="168">
        <f>IF(OR($B47-N$5&gt;76, $B47-N$5=75, $B47-N$5=1, $B47-N$5&lt;0),"",ROUND(($B47-N$5)*'점수 계산기'!$C$21+N$5*'점수 계산기'!$C$22+'점수 계산기'!$C$24,0))</f>
        <v>99</v>
      </c>
      <c r="O47" s="168">
        <f>IF(OR($B47-O$5&gt;76, $B47-O$5=75, $B47-O$5=1, $B47-O$5&lt;0),"",ROUND(($B47-O$5)*'점수 계산기'!$C$21+O$5*'점수 계산기'!$C$22+'점수 계산기'!$C$24,0))</f>
        <v>100</v>
      </c>
      <c r="P47" s="168">
        <f>IF(OR($B47-P$5&gt;76, $B47-P$5=75, $B47-P$5=1, $B47-P$5&lt;0),"",ROUND(($B47-P$5)*'점수 계산기'!$C$21+P$5*'점수 계산기'!$C$22+'점수 계산기'!$C$24,0))</f>
        <v>100</v>
      </c>
      <c r="Q47" s="168">
        <f>IF(OR($B47-Q$5&gt;76, $B47-Q$5=75, $B47-Q$5=1, $B47-Q$5&lt;0),"",ROUND(($B47-Q$5)*'점수 계산기'!$C$21+Q$5*'점수 계산기'!$C$22+'점수 계산기'!$C$24,0))</f>
        <v>100</v>
      </c>
      <c r="R47" s="168">
        <f>IF(OR($B47-R$5&gt;76, $B47-R$5=75, $B47-R$5=1, $B47-R$5&lt;0),"",ROUND(($B47-R$5)*'점수 계산기'!$C$21+R$5*'점수 계산기'!$C$22+'점수 계산기'!$C$24,0))</f>
        <v>100</v>
      </c>
      <c r="S47" s="168">
        <f>IF(OR($B47-S$5&gt;76, $B47-S$5=75, $B47-S$5=1, $B47-S$5&lt;0),"",ROUND(($B47-S$5)*'점수 계산기'!$C$21+S$5*'점수 계산기'!$C$22+'점수 계산기'!$C$24,0))</f>
        <v>100</v>
      </c>
      <c r="T47" s="168">
        <f>IF(OR($B47-T$5&gt;76, $B47-T$5=75, $B47-T$5=1, $B47-T$5&lt;0),"",ROUND(($B47-T$5)*'점수 계산기'!$C$21+T$5*'점수 계산기'!$C$22+'점수 계산기'!$C$24,0))</f>
        <v>100</v>
      </c>
      <c r="U47" s="168">
        <f>IF(OR($B47-U$5&gt;76, $B47-U$5=75, $B47-U$5=1, $B47-U$5&lt;0),"",ROUND(($B47-U$5)*'점수 계산기'!$C$21+U$5*'점수 계산기'!$C$22+'점수 계산기'!$C$24,0))</f>
        <v>101</v>
      </c>
      <c r="V47" s="168">
        <f>IF(OR($B47-V$5&gt;76, $B47-V$5=75, $B47-V$5=1, $B47-V$5&lt;0),"",ROUND(($B47-V$5)*'점수 계산기'!$C$21+V$5*'점수 계산기'!$C$22+'점수 계산기'!$C$24,0))</f>
        <v>101</v>
      </c>
      <c r="W47" s="168">
        <f>IF(OR($B47-W$5&gt;76, $B47-W$5=75, $B47-W$5=1, $B47-W$5&lt;0),"",ROUND(($B47-W$5)*'점수 계산기'!$C$21+W$5*'점수 계산기'!$C$22+'점수 계산기'!$C$24,0))</f>
        <v>101</v>
      </c>
      <c r="X47" s="168">
        <f>IF(OR($B47-X$5&gt;76, $B47-X$5=75, $B47-X$5=1, $B47-X$5&lt;0),"",ROUND(($B47-X$5)*'점수 계산기'!$C$21+X$5*'점수 계산기'!$C$22+'점수 계산기'!$C$24,0))</f>
        <v>101</v>
      </c>
      <c r="Y47" s="169">
        <f>IF(OR($B47-Y$5&gt;76, $B47-Y$5=75, $B47-Y$5=1, $B47-Y$5&lt;0),"",ROUND(($B47-Y$5)*'점수 계산기'!$C$21+Y$5*'점수 계산기'!$C$22+'점수 계산기'!$C$24,0))</f>
        <v>101</v>
      </c>
      <c r="Z47" s="116"/>
      <c r="AA47" s="170">
        <v>60</v>
      </c>
      <c r="AB47" s="170">
        <f t="shared" si="0"/>
        <v>97</v>
      </c>
      <c r="AC47" s="170" cm="1">
        <f t="array" ref="AC47">INDEX($AD$6:$AD$106, AA47, 1)</f>
        <v>87</v>
      </c>
      <c r="AD47" s="170">
        <f t="shared" si="1"/>
        <v>101</v>
      </c>
      <c r="AE47" s="170">
        <v>59</v>
      </c>
      <c r="AF47" s="170">
        <v>41</v>
      </c>
    </row>
    <row r="48" spans="1:32" s="137" customFormat="1" ht="21" customHeight="1">
      <c r="A48" s="129"/>
      <c r="B48" s="188">
        <v>58</v>
      </c>
      <c r="C48" s="168">
        <f>IF(OR($B48-C$5&gt;76, $B48-C$5=75, $B48-C$5=1, $B48-C$5&lt;0),"",ROUND(($B48-C$5)*'점수 계산기'!$C$21+C$5*'점수 계산기'!$C$22+'점수 계산기'!$C$24,0))</f>
        <v>96</v>
      </c>
      <c r="D48" s="168">
        <f>IF(OR($B48-D$5&gt;76, $B48-D$5=75, $B48-D$5=1, $B48-D$5&lt;0),"",ROUND(($B48-D$5)*'점수 계산기'!$C$21+D$5*'점수 계산기'!$C$22+'점수 계산기'!$C$24,0))</f>
        <v>97</v>
      </c>
      <c r="E48" s="168">
        <f>IF(OR($B48-E$5&gt;76, $B48-E$5=75, $B48-E$5=1, $B48-E$5&lt;0),"",ROUND(($B48-E$5)*'점수 계산기'!$C$21+E$5*'점수 계산기'!$C$22+'점수 계산기'!$C$24,0))</f>
        <v>97</v>
      </c>
      <c r="F48" s="168">
        <f>IF(OR($B48-F$5&gt;76, $B48-F$5=75, $B48-F$5=1, $B48-F$5&lt;0),"",ROUND(($B48-F$5)*'점수 계산기'!$C$21+F$5*'점수 계산기'!$C$22+'점수 계산기'!$C$24,0))</f>
        <v>97</v>
      </c>
      <c r="G48" s="168">
        <f>IF(OR($B48-G$5&gt;76, $B48-G$5=75, $B48-G$5=1, $B48-G$5&lt;0),"",ROUND(($B48-G$5)*'점수 계산기'!$C$21+G$5*'점수 계산기'!$C$22+'점수 계산기'!$C$24,0))</f>
        <v>97</v>
      </c>
      <c r="H48" s="168">
        <f>IF(OR($B48-H$5&gt;76, $B48-H$5=75, $B48-H$5=1, $B48-H$5&lt;0),"",ROUND(($B48-H$5)*'점수 계산기'!$C$21+H$5*'점수 계산기'!$C$22+'점수 계산기'!$C$24,0))</f>
        <v>98</v>
      </c>
      <c r="I48" s="168">
        <f>IF(OR($B48-I$5&gt;76, $B48-I$5=75, $B48-I$5=1, $B48-I$5&lt;0),"",ROUND(($B48-I$5)*'점수 계산기'!$C$21+I$5*'점수 계산기'!$C$22+'점수 계산기'!$C$24,0))</f>
        <v>98</v>
      </c>
      <c r="J48" s="168">
        <f>IF(OR($B48-J$5&gt;76, $B48-J$5=75, $B48-J$5=1, $B48-J$5&lt;0),"",ROUND(($B48-J$5)*'점수 계산기'!$C$21+J$5*'점수 계산기'!$C$22+'점수 계산기'!$C$24,0))</f>
        <v>98</v>
      </c>
      <c r="K48" s="168">
        <f>IF(OR($B48-K$5&gt;76, $B48-K$5=75, $B48-K$5=1, $B48-K$5&lt;0),"",ROUND(($B48-K$5)*'점수 계산기'!$C$21+K$5*'점수 계산기'!$C$22+'점수 계산기'!$C$24,0))</f>
        <v>98</v>
      </c>
      <c r="L48" s="168">
        <f>IF(OR($B48-L$5&gt;76, $B48-L$5=75, $B48-L$5=1, $B48-L$5&lt;0),"",ROUND(($B48-L$5)*'점수 계산기'!$C$21+L$5*'점수 계산기'!$C$22+'점수 계산기'!$C$24,0))</f>
        <v>98</v>
      </c>
      <c r="M48" s="168">
        <f>IF(OR($B48-M$5&gt;76, $B48-M$5=75, $B48-M$5=1, $B48-M$5&lt;0),"",ROUND(($B48-M$5)*'점수 계산기'!$C$21+M$5*'점수 계산기'!$C$22+'점수 계산기'!$C$24,0))</f>
        <v>98</v>
      </c>
      <c r="N48" s="168">
        <f>IF(OR($B48-N$5&gt;76, $B48-N$5=75, $B48-N$5=1, $B48-N$5&lt;0),"",ROUND(($B48-N$5)*'점수 계산기'!$C$21+N$5*'점수 계산기'!$C$22+'점수 계산기'!$C$24,0))</f>
        <v>99</v>
      </c>
      <c r="O48" s="168">
        <f>IF(OR($B48-O$5&gt;76, $B48-O$5=75, $B48-O$5=1, $B48-O$5&lt;0),"",ROUND(($B48-O$5)*'점수 계산기'!$C$21+O$5*'점수 계산기'!$C$22+'점수 계산기'!$C$24,0))</f>
        <v>99</v>
      </c>
      <c r="P48" s="168">
        <f>IF(OR($B48-P$5&gt;76, $B48-P$5=75, $B48-P$5=1, $B48-P$5&lt;0),"",ROUND(($B48-P$5)*'점수 계산기'!$C$21+P$5*'점수 계산기'!$C$22+'점수 계산기'!$C$24,0))</f>
        <v>99</v>
      </c>
      <c r="Q48" s="168">
        <f>IF(OR($B48-Q$5&gt;76, $B48-Q$5=75, $B48-Q$5=1, $B48-Q$5&lt;0),"",ROUND(($B48-Q$5)*'점수 계산기'!$C$21+Q$5*'점수 계산기'!$C$22+'점수 계산기'!$C$24,0))</f>
        <v>99</v>
      </c>
      <c r="R48" s="168">
        <f>IF(OR($B48-R$5&gt;76, $B48-R$5=75, $B48-R$5=1, $B48-R$5&lt;0),"",ROUND(($B48-R$5)*'점수 계산기'!$C$21+R$5*'점수 계산기'!$C$22+'점수 계산기'!$C$24,0))</f>
        <v>99</v>
      </c>
      <c r="S48" s="168">
        <f>IF(OR($B48-S$5&gt;76, $B48-S$5=75, $B48-S$5=1, $B48-S$5&lt;0),"",ROUND(($B48-S$5)*'점수 계산기'!$C$21+S$5*'점수 계산기'!$C$22+'점수 계산기'!$C$24,0))</f>
        <v>99</v>
      </c>
      <c r="T48" s="168">
        <f>IF(OR($B48-T$5&gt;76, $B48-T$5=75, $B48-T$5=1, $B48-T$5&lt;0),"",ROUND(($B48-T$5)*'점수 계산기'!$C$21+T$5*'점수 계산기'!$C$22+'점수 계산기'!$C$24,0))</f>
        <v>100</v>
      </c>
      <c r="U48" s="168">
        <f>IF(OR($B48-U$5&gt;76, $B48-U$5=75, $B48-U$5=1, $B48-U$5&lt;0),"",ROUND(($B48-U$5)*'점수 계산기'!$C$21+U$5*'점수 계산기'!$C$22+'점수 계산기'!$C$24,0))</f>
        <v>100</v>
      </c>
      <c r="V48" s="168">
        <f>IF(OR($B48-V$5&gt;76, $B48-V$5=75, $B48-V$5=1, $B48-V$5&lt;0),"",ROUND(($B48-V$5)*'점수 계산기'!$C$21+V$5*'점수 계산기'!$C$22+'점수 계산기'!$C$24,0))</f>
        <v>100</v>
      </c>
      <c r="W48" s="168">
        <f>IF(OR($B48-W$5&gt;76, $B48-W$5=75, $B48-W$5=1, $B48-W$5&lt;0),"",ROUND(($B48-W$5)*'점수 계산기'!$C$21+W$5*'점수 계산기'!$C$22+'점수 계산기'!$C$24,0))</f>
        <v>100</v>
      </c>
      <c r="X48" s="168">
        <f>IF(OR($B48-X$5&gt;76, $B48-X$5=75, $B48-X$5=1, $B48-X$5&lt;0),"",ROUND(($B48-X$5)*'점수 계산기'!$C$21+X$5*'점수 계산기'!$C$22+'점수 계산기'!$C$24,0))</f>
        <v>100</v>
      </c>
      <c r="Y48" s="169">
        <f>IF(OR($B48-Y$5&gt;76, $B48-Y$5=75, $B48-Y$5=1, $B48-Y$5&lt;0),"",ROUND(($B48-Y$5)*'점수 계산기'!$C$21+Y$5*'점수 계산기'!$C$22+'점수 계산기'!$C$24,0))</f>
        <v>101</v>
      </c>
      <c r="Z48" s="116"/>
      <c r="AA48" s="170">
        <v>59</v>
      </c>
      <c r="AB48" s="170">
        <f t="shared" si="0"/>
        <v>96</v>
      </c>
      <c r="AC48" s="170" cm="1">
        <f t="array" ref="AC48">INDEX($AD$6:$AD$106, AA48, 1)</f>
        <v>87</v>
      </c>
      <c r="AD48" s="170">
        <f t="shared" si="1"/>
        <v>101</v>
      </c>
      <c r="AE48" s="170">
        <v>58</v>
      </c>
      <c r="AF48" s="170">
        <v>42</v>
      </c>
    </row>
    <row r="49" spans="1:32" s="137" customFormat="1" ht="21" customHeight="1">
      <c r="A49" s="129"/>
      <c r="B49" s="188">
        <v>57</v>
      </c>
      <c r="C49" s="168">
        <f>IF(OR($B49-C$5&gt;76, $B49-C$5=75, $B49-C$5=1, $B49-C$5&lt;0),"",ROUND(($B49-C$5)*'점수 계산기'!$C$21+C$5*'점수 계산기'!$C$22+'점수 계산기'!$C$24,0))</f>
        <v>96</v>
      </c>
      <c r="D49" s="168">
        <f>IF(OR($B49-D$5&gt;76, $B49-D$5=75, $B49-D$5=1, $B49-D$5&lt;0),"",ROUND(($B49-D$5)*'점수 계산기'!$C$21+D$5*'점수 계산기'!$C$22+'점수 계산기'!$C$24,0))</f>
        <v>96</v>
      </c>
      <c r="E49" s="168">
        <f>IF(OR($B49-E$5&gt;76, $B49-E$5=75, $B49-E$5=1, $B49-E$5&lt;0),"",ROUND(($B49-E$5)*'점수 계산기'!$C$21+E$5*'점수 계산기'!$C$22+'점수 계산기'!$C$24,0))</f>
        <v>96</v>
      </c>
      <c r="F49" s="168">
        <f>IF(OR($B49-F$5&gt;76, $B49-F$5=75, $B49-F$5=1, $B49-F$5&lt;0),"",ROUND(($B49-F$5)*'점수 계산기'!$C$21+F$5*'점수 계산기'!$C$22+'점수 계산기'!$C$24,0))</f>
        <v>96</v>
      </c>
      <c r="G49" s="168">
        <f>IF(OR($B49-G$5&gt;76, $B49-G$5=75, $B49-G$5=1, $B49-G$5&lt;0),"",ROUND(($B49-G$5)*'점수 계산기'!$C$21+G$5*'점수 계산기'!$C$22+'점수 계산기'!$C$24,0))</f>
        <v>97</v>
      </c>
      <c r="H49" s="168">
        <f>IF(OR($B49-H$5&gt;76, $B49-H$5=75, $B49-H$5=1, $B49-H$5&lt;0),"",ROUND(($B49-H$5)*'점수 계산기'!$C$21+H$5*'점수 계산기'!$C$22+'점수 계산기'!$C$24,0))</f>
        <v>97</v>
      </c>
      <c r="I49" s="168">
        <f>IF(OR($B49-I$5&gt;76, $B49-I$5=75, $B49-I$5=1, $B49-I$5&lt;0),"",ROUND(($B49-I$5)*'점수 계산기'!$C$21+I$5*'점수 계산기'!$C$22+'점수 계산기'!$C$24,0))</f>
        <v>97</v>
      </c>
      <c r="J49" s="168">
        <f>IF(OR($B49-J$5&gt;76, $B49-J$5=75, $B49-J$5=1, $B49-J$5&lt;0),"",ROUND(($B49-J$5)*'점수 계산기'!$C$21+J$5*'점수 계산기'!$C$22+'점수 계산기'!$C$24,0))</f>
        <v>97</v>
      </c>
      <c r="K49" s="168">
        <f>IF(OR($B49-K$5&gt;76, $B49-K$5=75, $B49-K$5=1, $B49-K$5&lt;0),"",ROUND(($B49-K$5)*'점수 계산기'!$C$21+K$5*'점수 계산기'!$C$22+'점수 계산기'!$C$24,0))</f>
        <v>97</v>
      </c>
      <c r="L49" s="168">
        <f>IF(OR($B49-L$5&gt;76, $B49-L$5=75, $B49-L$5=1, $B49-L$5&lt;0),"",ROUND(($B49-L$5)*'점수 계산기'!$C$21+L$5*'점수 계산기'!$C$22+'점수 계산기'!$C$24,0))</f>
        <v>97</v>
      </c>
      <c r="M49" s="168">
        <f>IF(OR($B49-M$5&gt;76, $B49-M$5=75, $B49-M$5=1, $B49-M$5&lt;0),"",ROUND(($B49-M$5)*'점수 계산기'!$C$21+M$5*'점수 계산기'!$C$22+'점수 계산기'!$C$24,0))</f>
        <v>98</v>
      </c>
      <c r="N49" s="168">
        <f>IF(OR($B49-N$5&gt;76, $B49-N$5=75, $B49-N$5=1, $B49-N$5&lt;0),"",ROUND(($B49-N$5)*'점수 계산기'!$C$21+N$5*'점수 계산기'!$C$22+'점수 계산기'!$C$24,0))</f>
        <v>98</v>
      </c>
      <c r="O49" s="168">
        <f>IF(OR($B49-O$5&gt;76, $B49-O$5=75, $B49-O$5=1, $B49-O$5&lt;0),"",ROUND(($B49-O$5)*'점수 계산기'!$C$21+O$5*'점수 계산기'!$C$22+'점수 계산기'!$C$24,0))</f>
        <v>98</v>
      </c>
      <c r="P49" s="168">
        <f>IF(OR($B49-P$5&gt;76, $B49-P$5=75, $B49-P$5=1, $B49-P$5&lt;0),"",ROUND(($B49-P$5)*'점수 계산기'!$C$21+P$5*'점수 계산기'!$C$22+'점수 계산기'!$C$24,0))</f>
        <v>98</v>
      </c>
      <c r="Q49" s="168">
        <f>IF(OR($B49-Q$5&gt;76, $B49-Q$5=75, $B49-Q$5=1, $B49-Q$5&lt;0),"",ROUND(($B49-Q$5)*'점수 계산기'!$C$21+Q$5*'점수 계산기'!$C$22+'점수 계산기'!$C$24,0))</f>
        <v>98</v>
      </c>
      <c r="R49" s="168">
        <f>IF(OR($B49-R$5&gt;76, $B49-R$5=75, $B49-R$5=1, $B49-R$5&lt;0),"",ROUND(($B49-R$5)*'점수 계산기'!$C$21+R$5*'점수 계산기'!$C$22+'점수 계산기'!$C$24,0))</f>
        <v>98</v>
      </c>
      <c r="S49" s="168">
        <f>IF(OR($B49-S$5&gt;76, $B49-S$5=75, $B49-S$5=1, $B49-S$5&lt;0),"",ROUND(($B49-S$5)*'점수 계산기'!$C$21+S$5*'점수 계산기'!$C$22+'점수 계산기'!$C$24,0))</f>
        <v>99</v>
      </c>
      <c r="T49" s="168">
        <f>IF(OR($B49-T$5&gt;76, $B49-T$5=75, $B49-T$5=1, $B49-T$5&lt;0),"",ROUND(($B49-T$5)*'점수 계산기'!$C$21+T$5*'점수 계산기'!$C$22+'점수 계산기'!$C$24,0))</f>
        <v>99</v>
      </c>
      <c r="U49" s="168">
        <f>IF(OR($B49-U$5&gt;76, $B49-U$5=75, $B49-U$5=1, $B49-U$5&lt;0),"",ROUND(($B49-U$5)*'점수 계산기'!$C$21+U$5*'점수 계산기'!$C$22+'점수 계산기'!$C$24,0))</f>
        <v>99</v>
      </c>
      <c r="V49" s="168">
        <f>IF(OR($B49-V$5&gt;76, $B49-V$5=75, $B49-V$5=1, $B49-V$5&lt;0),"",ROUND(($B49-V$5)*'점수 계산기'!$C$21+V$5*'점수 계산기'!$C$22+'점수 계산기'!$C$24,0))</f>
        <v>99</v>
      </c>
      <c r="W49" s="168">
        <f>IF(OR($B49-W$5&gt;76, $B49-W$5=75, $B49-W$5=1, $B49-W$5&lt;0),"",ROUND(($B49-W$5)*'점수 계산기'!$C$21+W$5*'점수 계산기'!$C$22+'점수 계산기'!$C$24,0))</f>
        <v>99</v>
      </c>
      <c r="X49" s="168">
        <f>IF(OR($B49-X$5&gt;76, $B49-X$5=75, $B49-X$5=1, $B49-X$5&lt;0),"",ROUND(($B49-X$5)*'점수 계산기'!$C$21+X$5*'점수 계산기'!$C$22+'점수 계산기'!$C$24,0))</f>
        <v>99</v>
      </c>
      <c r="Y49" s="169">
        <f>IF(OR($B49-Y$5&gt;76, $B49-Y$5=75, $B49-Y$5=1, $B49-Y$5&lt;0),"",ROUND(($B49-Y$5)*'점수 계산기'!$C$21+Y$5*'점수 계산기'!$C$22+'점수 계산기'!$C$24,0))</f>
        <v>100</v>
      </c>
      <c r="Z49" s="116"/>
      <c r="AA49" s="170">
        <v>58</v>
      </c>
      <c r="AB49" s="170">
        <f t="shared" si="0"/>
        <v>96</v>
      </c>
      <c r="AC49" s="170" cm="1">
        <f t="array" ref="AC49">INDEX($AD$6:$AD$106, AA49, 1)</f>
        <v>88</v>
      </c>
      <c r="AD49" s="170">
        <f t="shared" si="1"/>
        <v>100</v>
      </c>
      <c r="AE49" s="170">
        <v>57</v>
      </c>
      <c r="AF49" s="170">
        <v>43</v>
      </c>
    </row>
    <row r="50" spans="1:32" s="137" customFormat="1" ht="21" customHeight="1">
      <c r="A50" s="129"/>
      <c r="B50" s="189">
        <v>56</v>
      </c>
      <c r="C50" s="173">
        <f>IF(OR($B50-C$5&gt;76, $B50-C$5=75, $B50-C$5=1, $B50-C$5&lt;0),"",ROUND(($B50-C$5)*'점수 계산기'!$C$21+C$5*'점수 계산기'!$C$22+'점수 계산기'!$C$24,0))</f>
        <v>95</v>
      </c>
      <c r="D50" s="173">
        <f>IF(OR($B50-D$5&gt;76, $B50-D$5=75, $B50-D$5=1, $B50-D$5&lt;0),"",ROUND(($B50-D$5)*'점수 계산기'!$C$21+D$5*'점수 계산기'!$C$22+'점수 계산기'!$C$24,0))</f>
        <v>95</v>
      </c>
      <c r="E50" s="173">
        <f>IF(OR($B50-E$5&gt;76, $B50-E$5=75, $B50-E$5=1, $B50-E$5&lt;0),"",ROUND(($B50-E$5)*'점수 계산기'!$C$21+E$5*'점수 계산기'!$C$22+'점수 계산기'!$C$24,0))</f>
        <v>95</v>
      </c>
      <c r="F50" s="173">
        <f>IF(OR($B50-F$5&gt;76, $B50-F$5=75, $B50-F$5=1, $B50-F$5&lt;0),"",ROUND(($B50-F$5)*'점수 계산기'!$C$21+F$5*'점수 계산기'!$C$22+'점수 계산기'!$C$24,0))</f>
        <v>96</v>
      </c>
      <c r="G50" s="173">
        <f>IF(OR($B50-G$5&gt;76, $B50-G$5=75, $B50-G$5=1, $B50-G$5&lt;0),"",ROUND(($B50-G$5)*'점수 계산기'!$C$21+G$5*'점수 계산기'!$C$22+'점수 계산기'!$C$24,0))</f>
        <v>96</v>
      </c>
      <c r="H50" s="173">
        <f>IF(OR($B50-H$5&gt;76, $B50-H$5=75, $B50-H$5=1, $B50-H$5&lt;0),"",ROUND(($B50-H$5)*'점수 계산기'!$C$21+H$5*'점수 계산기'!$C$22+'점수 계산기'!$C$24,0))</f>
        <v>96</v>
      </c>
      <c r="I50" s="173">
        <f>IF(OR($B50-I$5&gt;76, $B50-I$5=75, $B50-I$5=1, $B50-I$5&lt;0),"",ROUND(($B50-I$5)*'점수 계산기'!$C$21+I$5*'점수 계산기'!$C$22+'점수 계산기'!$C$24,0))</f>
        <v>96</v>
      </c>
      <c r="J50" s="173">
        <f>IF(OR($B50-J$5&gt;76, $B50-J$5=75, $B50-J$5=1, $B50-J$5&lt;0),"",ROUND(($B50-J$5)*'점수 계산기'!$C$21+J$5*'점수 계산기'!$C$22+'점수 계산기'!$C$24,0))</f>
        <v>96</v>
      </c>
      <c r="K50" s="173">
        <f>IF(OR($B50-K$5&gt;76, $B50-K$5=75, $B50-K$5=1, $B50-K$5&lt;0),"",ROUND(($B50-K$5)*'점수 계산기'!$C$21+K$5*'점수 계산기'!$C$22+'점수 계산기'!$C$24,0))</f>
        <v>96</v>
      </c>
      <c r="L50" s="173">
        <f>IF(OR($B50-L$5&gt;76, $B50-L$5=75, $B50-L$5=1, $B50-L$5&lt;0),"",ROUND(($B50-L$5)*'점수 계산기'!$C$21+L$5*'점수 계산기'!$C$22+'점수 계산기'!$C$24,0))</f>
        <v>97</v>
      </c>
      <c r="M50" s="173">
        <f>IF(OR($B50-M$5&gt;76, $B50-M$5=75, $B50-M$5=1, $B50-M$5&lt;0),"",ROUND(($B50-M$5)*'점수 계산기'!$C$21+M$5*'점수 계산기'!$C$22+'점수 계산기'!$C$24,0))</f>
        <v>97</v>
      </c>
      <c r="N50" s="173">
        <f>IF(OR($B50-N$5&gt;76, $B50-N$5=75, $B50-N$5=1, $B50-N$5&lt;0),"",ROUND(($B50-N$5)*'점수 계산기'!$C$21+N$5*'점수 계산기'!$C$22+'점수 계산기'!$C$24,0))</f>
        <v>97</v>
      </c>
      <c r="O50" s="173">
        <f>IF(OR($B50-O$5&gt;76, $B50-O$5=75, $B50-O$5=1, $B50-O$5&lt;0),"",ROUND(($B50-O$5)*'점수 계산기'!$C$21+O$5*'점수 계산기'!$C$22+'점수 계산기'!$C$24,0))</f>
        <v>97</v>
      </c>
      <c r="P50" s="173">
        <f>IF(OR($B50-P$5&gt;76, $B50-P$5=75, $B50-P$5=1, $B50-P$5&lt;0),"",ROUND(($B50-P$5)*'점수 계산기'!$C$21+P$5*'점수 계산기'!$C$22+'점수 계산기'!$C$24,0))</f>
        <v>97</v>
      </c>
      <c r="Q50" s="173">
        <f>IF(OR($B50-Q$5&gt;76, $B50-Q$5=75, $B50-Q$5=1, $B50-Q$5&lt;0),"",ROUND(($B50-Q$5)*'점수 계산기'!$C$21+Q$5*'점수 계산기'!$C$22+'점수 계산기'!$C$24,0))</f>
        <v>97</v>
      </c>
      <c r="R50" s="173">
        <f>IF(OR($B50-R$5&gt;76, $B50-R$5=75, $B50-R$5=1, $B50-R$5&lt;0),"",ROUND(($B50-R$5)*'점수 계산기'!$C$21+R$5*'점수 계산기'!$C$22+'점수 계산기'!$C$24,0))</f>
        <v>98</v>
      </c>
      <c r="S50" s="173">
        <f>IF(OR($B50-S$5&gt;76, $B50-S$5=75, $B50-S$5=1, $B50-S$5&lt;0),"",ROUND(($B50-S$5)*'점수 계산기'!$C$21+S$5*'점수 계산기'!$C$22+'점수 계산기'!$C$24,0))</f>
        <v>98</v>
      </c>
      <c r="T50" s="173">
        <f>IF(OR($B50-T$5&gt;76, $B50-T$5=75, $B50-T$5=1, $B50-T$5&lt;0),"",ROUND(($B50-T$5)*'점수 계산기'!$C$21+T$5*'점수 계산기'!$C$22+'점수 계산기'!$C$24,0))</f>
        <v>98</v>
      </c>
      <c r="U50" s="173">
        <f>IF(OR($B50-U$5&gt;76, $B50-U$5=75, $B50-U$5=1, $B50-U$5&lt;0),"",ROUND(($B50-U$5)*'점수 계산기'!$C$21+U$5*'점수 계산기'!$C$22+'점수 계산기'!$C$24,0))</f>
        <v>98</v>
      </c>
      <c r="V50" s="173">
        <f>IF(OR($B50-V$5&gt;76, $B50-V$5=75, $B50-V$5=1, $B50-V$5&lt;0),"",ROUND(($B50-V$5)*'점수 계산기'!$C$21+V$5*'점수 계산기'!$C$22+'점수 계산기'!$C$24,0))</f>
        <v>98</v>
      </c>
      <c r="W50" s="173">
        <f>IF(OR($B50-W$5&gt;76, $B50-W$5=75, $B50-W$5=1, $B50-W$5&lt;0),"",ROUND(($B50-W$5)*'점수 계산기'!$C$21+W$5*'점수 계산기'!$C$22+'점수 계산기'!$C$24,0))</f>
        <v>98</v>
      </c>
      <c r="X50" s="173">
        <f>IF(OR($B50-X$5&gt;76, $B50-X$5=75, $B50-X$5=1, $B50-X$5&lt;0),"",ROUND(($B50-X$5)*'점수 계산기'!$C$21+X$5*'점수 계산기'!$C$22+'점수 계산기'!$C$24,0))</f>
        <v>99</v>
      </c>
      <c r="Y50" s="174">
        <f>IF(OR($B50-Y$5&gt;76, $B50-Y$5=75, $B50-Y$5=1, $B50-Y$5&lt;0),"",ROUND(($B50-Y$5)*'점수 계산기'!$C$21+Y$5*'점수 계산기'!$C$22+'점수 계산기'!$C$24,0))</f>
        <v>99</v>
      </c>
      <c r="Z50" s="116"/>
      <c r="AA50" s="170">
        <v>57</v>
      </c>
      <c r="AB50" s="170">
        <f t="shared" si="0"/>
        <v>95</v>
      </c>
      <c r="AC50" s="170" cm="1">
        <f t="array" ref="AC50">INDEX($AD$6:$AD$106, AA50, 1)</f>
        <v>89</v>
      </c>
      <c r="AD50" s="170">
        <f t="shared" si="1"/>
        <v>99</v>
      </c>
      <c r="AE50" s="170">
        <v>56</v>
      </c>
      <c r="AF50" s="170">
        <v>44</v>
      </c>
    </row>
    <row r="51" spans="1:32" s="137" customFormat="1" ht="21" customHeight="1">
      <c r="A51" s="129"/>
      <c r="B51" s="189">
        <v>55</v>
      </c>
      <c r="C51" s="173">
        <f>IF(OR($B51-C$5&gt;76, $B51-C$5=75, $B51-C$5=1, $B51-C$5&lt;0),"",ROUND(($B51-C$5)*'점수 계산기'!$C$21+C$5*'점수 계산기'!$C$22+'점수 계산기'!$C$24,0))</f>
        <v>94</v>
      </c>
      <c r="D51" s="173">
        <f>IF(OR($B51-D$5&gt;76, $B51-D$5=75, $B51-D$5=1, $B51-D$5&lt;0),"",ROUND(($B51-D$5)*'점수 계산기'!$C$21+D$5*'점수 계산기'!$C$22+'점수 계산기'!$C$24,0))</f>
        <v>94</v>
      </c>
      <c r="E51" s="173">
        <f>IF(OR($B51-E$5&gt;76, $B51-E$5=75, $B51-E$5=1, $B51-E$5&lt;0),"",ROUND(($B51-E$5)*'점수 계산기'!$C$21+E$5*'점수 계산기'!$C$22+'점수 계산기'!$C$24,0))</f>
        <v>95</v>
      </c>
      <c r="F51" s="173">
        <f>IF(OR($B51-F$5&gt;76, $B51-F$5=75, $B51-F$5=1, $B51-F$5&lt;0),"",ROUND(($B51-F$5)*'점수 계산기'!$C$21+F$5*'점수 계산기'!$C$22+'점수 계산기'!$C$24,0))</f>
        <v>95</v>
      </c>
      <c r="G51" s="173">
        <f>IF(OR($B51-G$5&gt;76, $B51-G$5=75, $B51-G$5=1, $B51-G$5&lt;0),"",ROUND(($B51-G$5)*'점수 계산기'!$C$21+G$5*'점수 계산기'!$C$22+'점수 계산기'!$C$24,0))</f>
        <v>95</v>
      </c>
      <c r="H51" s="173">
        <f>IF(OR($B51-H$5&gt;76, $B51-H$5=75, $B51-H$5=1, $B51-H$5&lt;0),"",ROUND(($B51-H$5)*'점수 계산기'!$C$21+H$5*'점수 계산기'!$C$22+'점수 계산기'!$C$24,0))</f>
        <v>95</v>
      </c>
      <c r="I51" s="173">
        <f>IF(OR($B51-I$5&gt;76, $B51-I$5=75, $B51-I$5=1, $B51-I$5&lt;0),"",ROUND(($B51-I$5)*'점수 계산기'!$C$21+I$5*'점수 계산기'!$C$22+'점수 계산기'!$C$24,0))</f>
        <v>95</v>
      </c>
      <c r="J51" s="173">
        <f>IF(OR($B51-J$5&gt;76, $B51-J$5=75, $B51-J$5=1, $B51-J$5&lt;0),"",ROUND(($B51-J$5)*'점수 계산기'!$C$21+J$5*'점수 계산기'!$C$22+'점수 계산기'!$C$24,0))</f>
        <v>95</v>
      </c>
      <c r="K51" s="173">
        <f>IF(OR($B51-K$5&gt;76, $B51-K$5=75, $B51-K$5=1, $B51-K$5&lt;0),"",ROUND(($B51-K$5)*'점수 계산기'!$C$21+K$5*'점수 계산기'!$C$22+'점수 계산기'!$C$24,0))</f>
        <v>96</v>
      </c>
      <c r="L51" s="173">
        <f>IF(OR($B51-L$5&gt;76, $B51-L$5=75, $B51-L$5=1, $B51-L$5&lt;0),"",ROUND(($B51-L$5)*'점수 계산기'!$C$21+L$5*'점수 계산기'!$C$22+'점수 계산기'!$C$24,0))</f>
        <v>96</v>
      </c>
      <c r="M51" s="173">
        <f>IF(OR($B51-M$5&gt;76, $B51-M$5=75, $B51-M$5=1, $B51-M$5&lt;0),"",ROUND(($B51-M$5)*'점수 계산기'!$C$21+M$5*'점수 계산기'!$C$22+'점수 계산기'!$C$24,0))</f>
        <v>96</v>
      </c>
      <c r="N51" s="173">
        <f>IF(OR($B51-N$5&gt;76, $B51-N$5=75, $B51-N$5=1, $B51-N$5&lt;0),"",ROUND(($B51-N$5)*'점수 계산기'!$C$21+N$5*'점수 계산기'!$C$22+'점수 계산기'!$C$24,0))</f>
        <v>96</v>
      </c>
      <c r="O51" s="173">
        <f>IF(OR($B51-O$5&gt;76, $B51-O$5=75, $B51-O$5=1, $B51-O$5&lt;0),"",ROUND(($B51-O$5)*'점수 계산기'!$C$21+O$5*'점수 계산기'!$C$22+'점수 계산기'!$C$24,0))</f>
        <v>96</v>
      </c>
      <c r="P51" s="173">
        <f>IF(OR($B51-P$5&gt;76, $B51-P$5=75, $B51-P$5=1, $B51-P$5&lt;0),"",ROUND(($B51-P$5)*'점수 계산기'!$C$21+P$5*'점수 계산기'!$C$22+'점수 계산기'!$C$24,0))</f>
        <v>96</v>
      </c>
      <c r="Q51" s="173">
        <f>IF(OR($B51-Q$5&gt;76, $B51-Q$5=75, $B51-Q$5=1, $B51-Q$5&lt;0),"",ROUND(($B51-Q$5)*'점수 계산기'!$C$21+Q$5*'점수 계산기'!$C$22+'점수 계산기'!$C$24,0))</f>
        <v>97</v>
      </c>
      <c r="R51" s="173">
        <f>IF(OR($B51-R$5&gt;76, $B51-R$5=75, $B51-R$5=1, $B51-R$5&lt;0),"",ROUND(($B51-R$5)*'점수 계산기'!$C$21+R$5*'점수 계산기'!$C$22+'점수 계산기'!$C$24,0))</f>
        <v>97</v>
      </c>
      <c r="S51" s="173">
        <f>IF(OR($B51-S$5&gt;76, $B51-S$5=75, $B51-S$5=1, $B51-S$5&lt;0),"",ROUND(($B51-S$5)*'점수 계산기'!$C$21+S$5*'점수 계산기'!$C$22+'점수 계산기'!$C$24,0))</f>
        <v>97</v>
      </c>
      <c r="T51" s="173">
        <f>IF(OR($B51-T$5&gt;76, $B51-T$5=75, $B51-T$5=1, $B51-T$5&lt;0),"",ROUND(($B51-T$5)*'점수 계산기'!$C$21+T$5*'점수 계산기'!$C$22+'점수 계산기'!$C$24,0))</f>
        <v>97</v>
      </c>
      <c r="U51" s="173">
        <f>IF(OR($B51-U$5&gt;76, $B51-U$5=75, $B51-U$5=1, $B51-U$5&lt;0),"",ROUND(($B51-U$5)*'점수 계산기'!$C$21+U$5*'점수 계산기'!$C$22+'점수 계산기'!$C$24,0))</f>
        <v>97</v>
      </c>
      <c r="V51" s="173">
        <f>IF(OR($B51-V$5&gt;76, $B51-V$5=75, $B51-V$5=1, $B51-V$5&lt;0),"",ROUND(($B51-V$5)*'점수 계산기'!$C$21+V$5*'점수 계산기'!$C$22+'점수 계산기'!$C$24,0))</f>
        <v>97</v>
      </c>
      <c r="W51" s="173">
        <f>IF(OR($B51-W$5&gt;76, $B51-W$5=75, $B51-W$5=1, $B51-W$5&lt;0),"",ROUND(($B51-W$5)*'점수 계산기'!$C$21+W$5*'점수 계산기'!$C$22+'점수 계산기'!$C$24,0))</f>
        <v>98</v>
      </c>
      <c r="X51" s="173">
        <f>IF(OR($B51-X$5&gt;76, $B51-X$5=75, $B51-X$5=1, $B51-X$5&lt;0),"",ROUND(($B51-X$5)*'점수 계산기'!$C$21+X$5*'점수 계산기'!$C$22+'점수 계산기'!$C$24,0))</f>
        <v>98</v>
      </c>
      <c r="Y51" s="174">
        <f>IF(OR($B51-Y$5&gt;76, $B51-Y$5=75, $B51-Y$5=1, $B51-Y$5&lt;0),"",ROUND(($B51-Y$5)*'점수 계산기'!$C$21+Y$5*'점수 계산기'!$C$22+'점수 계산기'!$C$24,0))</f>
        <v>98</v>
      </c>
      <c r="Z51" s="116"/>
      <c r="AA51" s="170">
        <v>56</v>
      </c>
      <c r="AB51" s="170">
        <f t="shared" si="0"/>
        <v>94</v>
      </c>
      <c r="AC51" s="170" cm="1">
        <f t="array" ref="AC51">INDEX($AD$6:$AD$106, AA51, 1)</f>
        <v>90</v>
      </c>
      <c r="AD51" s="170">
        <f t="shared" si="1"/>
        <v>98</v>
      </c>
      <c r="AE51" s="170">
        <v>55</v>
      </c>
      <c r="AF51" s="170">
        <v>45</v>
      </c>
    </row>
    <row r="52" spans="1:32" s="137" customFormat="1" ht="21" customHeight="1">
      <c r="A52" s="129"/>
      <c r="B52" s="189">
        <v>54</v>
      </c>
      <c r="C52" s="173">
        <f>IF(OR($B52-C$5&gt;76, $B52-C$5=75, $B52-C$5=1, $B52-C$5&lt;0),"",ROUND(($B52-C$5)*'점수 계산기'!$C$21+C$5*'점수 계산기'!$C$22+'점수 계산기'!$C$24,0))</f>
        <v>93</v>
      </c>
      <c r="D52" s="173">
        <f>IF(OR($B52-D$5&gt;76, $B52-D$5=75, $B52-D$5=1, $B52-D$5&lt;0),"",ROUND(($B52-D$5)*'점수 계산기'!$C$21+D$5*'점수 계산기'!$C$22+'점수 계산기'!$C$24,0))</f>
        <v>94</v>
      </c>
      <c r="E52" s="173">
        <f>IF(OR($B52-E$5&gt;76, $B52-E$5=75, $B52-E$5=1, $B52-E$5&lt;0),"",ROUND(($B52-E$5)*'점수 계산기'!$C$21+E$5*'점수 계산기'!$C$22+'점수 계산기'!$C$24,0))</f>
        <v>94</v>
      </c>
      <c r="F52" s="173">
        <f>IF(OR($B52-F$5&gt;76, $B52-F$5=75, $B52-F$5=1, $B52-F$5&lt;0),"",ROUND(($B52-F$5)*'점수 계산기'!$C$21+F$5*'점수 계산기'!$C$22+'점수 계산기'!$C$24,0))</f>
        <v>94</v>
      </c>
      <c r="G52" s="173">
        <f>IF(OR($B52-G$5&gt;76, $B52-G$5=75, $B52-G$5=1, $B52-G$5&lt;0),"",ROUND(($B52-G$5)*'점수 계산기'!$C$21+G$5*'점수 계산기'!$C$22+'점수 계산기'!$C$24,0))</f>
        <v>94</v>
      </c>
      <c r="H52" s="173">
        <f>IF(OR($B52-H$5&gt;76, $B52-H$5=75, $B52-H$5=1, $B52-H$5&lt;0),"",ROUND(($B52-H$5)*'점수 계산기'!$C$21+H$5*'점수 계산기'!$C$22+'점수 계산기'!$C$24,0))</f>
        <v>94</v>
      </c>
      <c r="I52" s="173">
        <f>IF(OR($B52-I$5&gt;76, $B52-I$5=75, $B52-I$5=1, $B52-I$5&lt;0),"",ROUND(($B52-I$5)*'점수 계산기'!$C$21+I$5*'점수 계산기'!$C$22+'점수 계산기'!$C$24,0))</f>
        <v>94</v>
      </c>
      <c r="J52" s="173">
        <f>IF(OR($B52-J$5&gt;76, $B52-J$5=75, $B52-J$5=1, $B52-J$5&lt;0),"",ROUND(($B52-J$5)*'점수 계산기'!$C$21+J$5*'점수 계산기'!$C$22+'점수 계산기'!$C$24,0))</f>
        <v>95</v>
      </c>
      <c r="K52" s="173">
        <f>IF(OR($B52-K$5&gt;76, $B52-K$5=75, $B52-K$5=1, $B52-K$5&lt;0),"",ROUND(($B52-K$5)*'점수 계산기'!$C$21+K$5*'점수 계산기'!$C$22+'점수 계산기'!$C$24,0))</f>
        <v>95</v>
      </c>
      <c r="L52" s="173">
        <f>IF(OR($B52-L$5&gt;76, $B52-L$5=75, $B52-L$5=1, $B52-L$5&lt;0),"",ROUND(($B52-L$5)*'점수 계산기'!$C$21+L$5*'점수 계산기'!$C$22+'점수 계산기'!$C$24,0))</f>
        <v>95</v>
      </c>
      <c r="M52" s="173">
        <f>IF(OR($B52-M$5&gt;76, $B52-M$5=75, $B52-M$5=1, $B52-M$5&lt;0),"",ROUND(($B52-M$5)*'점수 계산기'!$C$21+M$5*'점수 계산기'!$C$22+'점수 계산기'!$C$24,0))</f>
        <v>95</v>
      </c>
      <c r="N52" s="173">
        <f>IF(OR($B52-N$5&gt;76, $B52-N$5=75, $B52-N$5=1, $B52-N$5&lt;0),"",ROUND(($B52-N$5)*'점수 계산기'!$C$21+N$5*'점수 계산기'!$C$22+'점수 계산기'!$C$24,0))</f>
        <v>95</v>
      </c>
      <c r="O52" s="173">
        <f>IF(OR($B52-O$5&gt;76, $B52-O$5=75, $B52-O$5=1, $B52-O$5&lt;0),"",ROUND(($B52-O$5)*'점수 계산기'!$C$21+O$5*'점수 계산기'!$C$22+'점수 계산기'!$C$24,0))</f>
        <v>95</v>
      </c>
      <c r="P52" s="173">
        <f>IF(OR($B52-P$5&gt;76, $B52-P$5=75, $B52-P$5=1, $B52-P$5&lt;0),"",ROUND(($B52-P$5)*'점수 계산기'!$C$21+P$5*'점수 계산기'!$C$22+'점수 계산기'!$C$24,0))</f>
        <v>96</v>
      </c>
      <c r="Q52" s="173">
        <f>IF(OR($B52-Q$5&gt;76, $B52-Q$5=75, $B52-Q$5=1, $B52-Q$5&lt;0),"",ROUND(($B52-Q$5)*'점수 계산기'!$C$21+Q$5*'점수 계산기'!$C$22+'점수 계산기'!$C$24,0))</f>
        <v>96</v>
      </c>
      <c r="R52" s="173">
        <f>IF(OR($B52-R$5&gt;76, $B52-R$5=75, $B52-R$5=1, $B52-R$5&lt;0),"",ROUND(($B52-R$5)*'점수 계산기'!$C$21+R$5*'점수 계산기'!$C$22+'점수 계산기'!$C$24,0))</f>
        <v>96</v>
      </c>
      <c r="S52" s="173">
        <f>IF(OR($B52-S$5&gt;76, $B52-S$5=75, $B52-S$5=1, $B52-S$5&lt;0),"",ROUND(($B52-S$5)*'점수 계산기'!$C$21+S$5*'점수 계산기'!$C$22+'점수 계산기'!$C$24,0))</f>
        <v>96</v>
      </c>
      <c r="T52" s="173">
        <f>IF(OR($B52-T$5&gt;76, $B52-T$5=75, $B52-T$5=1, $B52-T$5&lt;0),"",ROUND(($B52-T$5)*'점수 계산기'!$C$21+T$5*'점수 계산기'!$C$22+'점수 계산기'!$C$24,0))</f>
        <v>96</v>
      </c>
      <c r="U52" s="173">
        <f>IF(OR($B52-U$5&gt;76, $B52-U$5=75, $B52-U$5=1, $B52-U$5&lt;0),"",ROUND(($B52-U$5)*'점수 계산기'!$C$21+U$5*'점수 계산기'!$C$22+'점수 계산기'!$C$24,0))</f>
        <v>96</v>
      </c>
      <c r="V52" s="173">
        <f>IF(OR($B52-V$5&gt;76, $B52-V$5=75, $B52-V$5=1, $B52-V$5&lt;0),"",ROUND(($B52-V$5)*'점수 계산기'!$C$21+V$5*'점수 계산기'!$C$22+'점수 계산기'!$C$24,0))</f>
        <v>97</v>
      </c>
      <c r="W52" s="173">
        <f>IF(OR($B52-W$5&gt;76, $B52-W$5=75, $B52-W$5=1, $B52-W$5&lt;0),"",ROUND(($B52-W$5)*'점수 계산기'!$C$21+W$5*'점수 계산기'!$C$22+'점수 계산기'!$C$24,0))</f>
        <v>97</v>
      </c>
      <c r="X52" s="173">
        <f>IF(OR($B52-X$5&gt;76, $B52-X$5=75, $B52-X$5=1, $B52-X$5&lt;0),"",ROUND(($B52-X$5)*'점수 계산기'!$C$21+X$5*'점수 계산기'!$C$22+'점수 계산기'!$C$24,0))</f>
        <v>97</v>
      </c>
      <c r="Y52" s="174">
        <f>IF(OR($B52-Y$5&gt;76, $B52-Y$5=75, $B52-Y$5=1, $B52-Y$5&lt;0),"",ROUND(($B52-Y$5)*'점수 계산기'!$C$21+Y$5*'점수 계산기'!$C$22+'점수 계산기'!$C$24,0))</f>
        <v>97</v>
      </c>
      <c r="Z52" s="116"/>
      <c r="AA52" s="170">
        <v>55</v>
      </c>
      <c r="AB52" s="170">
        <f t="shared" si="0"/>
        <v>93</v>
      </c>
      <c r="AC52" s="170" cm="1">
        <f t="array" ref="AC52">INDEX($AD$6:$AD$106, AA52, 1)</f>
        <v>91</v>
      </c>
      <c r="AD52" s="170">
        <f t="shared" si="1"/>
        <v>97</v>
      </c>
      <c r="AE52" s="170">
        <v>54</v>
      </c>
      <c r="AF52" s="170">
        <v>46</v>
      </c>
    </row>
    <row r="53" spans="1:32" s="137" customFormat="1" ht="21" customHeight="1">
      <c r="A53" s="129"/>
      <c r="B53" s="189">
        <v>53</v>
      </c>
      <c r="C53" s="173">
        <f>IF(OR($B53-C$5&gt;76, $B53-C$5=75, $B53-C$5=1, $B53-C$5&lt;0),"",ROUND(($B53-C$5)*'점수 계산기'!$C$21+C$5*'점수 계산기'!$C$22+'점수 계산기'!$C$24,0))</f>
        <v>92</v>
      </c>
      <c r="D53" s="173">
        <f>IF(OR($B53-D$5&gt;76, $B53-D$5=75, $B53-D$5=1, $B53-D$5&lt;0),"",ROUND(($B53-D$5)*'점수 계산기'!$C$21+D$5*'점수 계산기'!$C$22+'점수 계산기'!$C$24,0))</f>
        <v>93</v>
      </c>
      <c r="E53" s="173">
        <f>IF(OR($B53-E$5&gt;76, $B53-E$5=75, $B53-E$5=1, $B53-E$5&lt;0),"",ROUND(($B53-E$5)*'점수 계산기'!$C$21+E$5*'점수 계산기'!$C$22+'점수 계산기'!$C$24,0))</f>
        <v>93</v>
      </c>
      <c r="F53" s="173">
        <f>IF(OR($B53-F$5&gt;76, $B53-F$5=75, $B53-F$5=1, $B53-F$5&lt;0),"",ROUND(($B53-F$5)*'점수 계산기'!$C$21+F$5*'점수 계산기'!$C$22+'점수 계산기'!$C$24,0))</f>
        <v>93</v>
      </c>
      <c r="G53" s="173">
        <f>IF(OR($B53-G$5&gt;76, $B53-G$5=75, $B53-G$5=1, $B53-G$5&lt;0),"",ROUND(($B53-G$5)*'점수 계산기'!$C$21+G$5*'점수 계산기'!$C$22+'점수 계산기'!$C$24,0))</f>
        <v>93</v>
      </c>
      <c r="H53" s="173">
        <f>IF(OR($B53-H$5&gt;76, $B53-H$5=75, $B53-H$5=1, $B53-H$5&lt;0),"",ROUND(($B53-H$5)*'점수 계산기'!$C$21+H$5*'점수 계산기'!$C$22+'점수 계산기'!$C$24,0))</f>
        <v>93</v>
      </c>
      <c r="I53" s="173">
        <f>IF(OR($B53-I$5&gt;76, $B53-I$5=75, $B53-I$5=1, $B53-I$5&lt;0),"",ROUND(($B53-I$5)*'점수 계산기'!$C$21+I$5*'점수 계산기'!$C$22+'점수 계산기'!$C$24,0))</f>
        <v>94</v>
      </c>
      <c r="J53" s="173">
        <f>IF(OR($B53-J$5&gt;76, $B53-J$5=75, $B53-J$5=1, $B53-J$5&lt;0),"",ROUND(($B53-J$5)*'점수 계산기'!$C$21+J$5*'점수 계산기'!$C$22+'점수 계산기'!$C$24,0))</f>
        <v>94</v>
      </c>
      <c r="K53" s="173">
        <f>IF(OR($B53-K$5&gt;76, $B53-K$5=75, $B53-K$5=1, $B53-K$5&lt;0),"",ROUND(($B53-K$5)*'점수 계산기'!$C$21+K$5*'점수 계산기'!$C$22+'점수 계산기'!$C$24,0))</f>
        <v>94</v>
      </c>
      <c r="L53" s="173">
        <f>IF(OR($B53-L$5&gt;76, $B53-L$5=75, $B53-L$5=1, $B53-L$5&lt;0),"",ROUND(($B53-L$5)*'점수 계산기'!$C$21+L$5*'점수 계산기'!$C$22+'점수 계산기'!$C$24,0))</f>
        <v>94</v>
      </c>
      <c r="M53" s="173">
        <f>IF(OR($B53-M$5&gt;76, $B53-M$5=75, $B53-M$5=1, $B53-M$5&lt;0),"",ROUND(($B53-M$5)*'점수 계산기'!$C$21+M$5*'점수 계산기'!$C$22+'점수 계산기'!$C$24,0))</f>
        <v>94</v>
      </c>
      <c r="N53" s="173">
        <f>IF(OR($B53-N$5&gt;76, $B53-N$5=75, $B53-N$5=1, $B53-N$5&lt;0),"",ROUND(($B53-N$5)*'점수 계산기'!$C$21+N$5*'점수 계산기'!$C$22+'점수 계산기'!$C$24,0))</f>
        <v>94</v>
      </c>
      <c r="O53" s="173">
        <f>IF(OR($B53-O$5&gt;76, $B53-O$5=75, $B53-O$5=1, $B53-O$5&lt;0),"",ROUND(($B53-O$5)*'점수 계산기'!$C$21+O$5*'점수 계산기'!$C$22+'점수 계산기'!$C$24,0))</f>
        <v>95</v>
      </c>
      <c r="P53" s="173">
        <f>IF(OR($B53-P$5&gt;76, $B53-P$5=75, $B53-P$5=1, $B53-P$5&lt;0),"",ROUND(($B53-P$5)*'점수 계산기'!$C$21+P$5*'점수 계산기'!$C$22+'점수 계산기'!$C$24,0))</f>
        <v>95</v>
      </c>
      <c r="Q53" s="173">
        <f>IF(OR($B53-Q$5&gt;76, $B53-Q$5=75, $B53-Q$5=1, $B53-Q$5&lt;0),"",ROUND(($B53-Q$5)*'점수 계산기'!$C$21+Q$5*'점수 계산기'!$C$22+'점수 계산기'!$C$24,0))</f>
        <v>95</v>
      </c>
      <c r="R53" s="173">
        <f>IF(OR($B53-R$5&gt;76, $B53-R$5=75, $B53-R$5=1, $B53-R$5&lt;0),"",ROUND(($B53-R$5)*'점수 계산기'!$C$21+R$5*'점수 계산기'!$C$22+'점수 계산기'!$C$24,0))</f>
        <v>95</v>
      </c>
      <c r="S53" s="173">
        <f>IF(OR($B53-S$5&gt;76, $B53-S$5=75, $B53-S$5=1, $B53-S$5&lt;0),"",ROUND(($B53-S$5)*'점수 계산기'!$C$21+S$5*'점수 계산기'!$C$22+'점수 계산기'!$C$24,0))</f>
        <v>95</v>
      </c>
      <c r="T53" s="173">
        <f>IF(OR($B53-T$5&gt;76, $B53-T$5=75, $B53-T$5=1, $B53-T$5&lt;0),"",ROUND(($B53-T$5)*'점수 계산기'!$C$21+T$5*'점수 계산기'!$C$22+'점수 계산기'!$C$24,0))</f>
        <v>95</v>
      </c>
      <c r="U53" s="173">
        <f>IF(OR($B53-U$5&gt;76, $B53-U$5=75, $B53-U$5=1, $B53-U$5&lt;0),"",ROUND(($B53-U$5)*'점수 계산기'!$C$21+U$5*'점수 계산기'!$C$22+'점수 계산기'!$C$24,0))</f>
        <v>96</v>
      </c>
      <c r="V53" s="173">
        <f>IF(OR($B53-V$5&gt;76, $B53-V$5=75, $B53-V$5=1, $B53-V$5&lt;0),"",ROUND(($B53-V$5)*'점수 계산기'!$C$21+V$5*'점수 계산기'!$C$22+'점수 계산기'!$C$24,0))</f>
        <v>96</v>
      </c>
      <c r="W53" s="173">
        <f>IF(OR($B53-W$5&gt;76, $B53-W$5=75, $B53-W$5=1, $B53-W$5&lt;0),"",ROUND(($B53-W$5)*'점수 계산기'!$C$21+W$5*'점수 계산기'!$C$22+'점수 계산기'!$C$24,0))</f>
        <v>96</v>
      </c>
      <c r="X53" s="173">
        <f>IF(OR($B53-X$5&gt;76, $B53-X$5=75, $B53-X$5=1, $B53-X$5&lt;0),"",ROUND(($B53-X$5)*'점수 계산기'!$C$21+X$5*'점수 계산기'!$C$22+'점수 계산기'!$C$24,0))</f>
        <v>96</v>
      </c>
      <c r="Y53" s="174">
        <f>IF(OR($B53-Y$5&gt;76, $B53-Y$5=75, $B53-Y$5=1, $B53-Y$5&lt;0),"",ROUND(($B53-Y$5)*'점수 계산기'!$C$21+Y$5*'점수 계산기'!$C$22+'점수 계산기'!$C$24,0))</f>
        <v>96</v>
      </c>
      <c r="Z53" s="116"/>
      <c r="AA53" s="170">
        <v>54</v>
      </c>
      <c r="AB53" s="170">
        <f t="shared" si="0"/>
        <v>92</v>
      </c>
      <c r="AC53" s="170" cm="1">
        <f t="array" ref="AC53">INDEX($AD$6:$AD$106, AA53, 1)</f>
        <v>92</v>
      </c>
      <c r="AD53" s="170">
        <f t="shared" si="1"/>
        <v>96</v>
      </c>
      <c r="AE53" s="170">
        <v>53</v>
      </c>
      <c r="AF53" s="170">
        <v>47</v>
      </c>
    </row>
    <row r="54" spans="1:32" s="137" customFormat="1" ht="21" customHeight="1">
      <c r="A54" s="129"/>
      <c r="B54" s="190">
        <v>52</v>
      </c>
      <c r="C54" s="176">
        <f>IF(OR($B54-C$5&gt;76, $B54-C$5=75, $B54-C$5=1, $B54-C$5&lt;0),"",ROUND(($B54-C$5)*'점수 계산기'!$C$21+C$5*'점수 계산기'!$C$22+'점수 계산기'!$C$24,0))</f>
        <v>92</v>
      </c>
      <c r="D54" s="176">
        <f>IF(OR($B54-D$5&gt;76, $B54-D$5=75, $B54-D$5=1, $B54-D$5&lt;0),"",ROUND(($B54-D$5)*'점수 계산기'!$C$21+D$5*'점수 계산기'!$C$22+'점수 계산기'!$C$24,0))</f>
        <v>92</v>
      </c>
      <c r="E54" s="176">
        <f>IF(OR($B54-E$5&gt;76, $B54-E$5=75, $B54-E$5=1, $B54-E$5&lt;0),"",ROUND(($B54-E$5)*'점수 계산기'!$C$21+E$5*'점수 계산기'!$C$22+'점수 계산기'!$C$24,0))</f>
        <v>92</v>
      </c>
      <c r="F54" s="176">
        <f>IF(OR($B54-F$5&gt;76, $B54-F$5=75, $B54-F$5=1, $B54-F$5&lt;0),"",ROUND(($B54-F$5)*'점수 계산기'!$C$21+F$5*'점수 계산기'!$C$22+'점수 계산기'!$C$24,0))</f>
        <v>92</v>
      </c>
      <c r="G54" s="176">
        <f>IF(OR($B54-G$5&gt;76, $B54-G$5=75, $B54-G$5=1, $B54-G$5&lt;0),"",ROUND(($B54-G$5)*'점수 계산기'!$C$21+G$5*'점수 계산기'!$C$22+'점수 계산기'!$C$24,0))</f>
        <v>92</v>
      </c>
      <c r="H54" s="176">
        <f>IF(OR($B54-H$5&gt;76, $B54-H$5=75, $B54-H$5=1, $B54-H$5&lt;0),"",ROUND(($B54-H$5)*'점수 계산기'!$C$21+H$5*'점수 계산기'!$C$22+'점수 계산기'!$C$24,0))</f>
        <v>93</v>
      </c>
      <c r="I54" s="176">
        <f>IF(OR($B54-I$5&gt;76, $B54-I$5=75, $B54-I$5=1, $B54-I$5&lt;0),"",ROUND(($B54-I$5)*'점수 계산기'!$C$21+I$5*'점수 계산기'!$C$22+'점수 계산기'!$C$24,0))</f>
        <v>93</v>
      </c>
      <c r="J54" s="176">
        <f>IF(OR($B54-J$5&gt;76, $B54-J$5=75, $B54-J$5=1, $B54-J$5&lt;0),"",ROUND(($B54-J$5)*'점수 계산기'!$C$21+J$5*'점수 계산기'!$C$22+'점수 계산기'!$C$24,0))</f>
        <v>93</v>
      </c>
      <c r="K54" s="176">
        <f>IF(OR($B54-K$5&gt;76, $B54-K$5=75, $B54-K$5=1, $B54-K$5&lt;0),"",ROUND(($B54-K$5)*'점수 계산기'!$C$21+K$5*'점수 계산기'!$C$22+'점수 계산기'!$C$24,0))</f>
        <v>93</v>
      </c>
      <c r="L54" s="176">
        <f>IF(OR($B54-L$5&gt;76, $B54-L$5=75, $B54-L$5=1, $B54-L$5&lt;0),"",ROUND(($B54-L$5)*'점수 계산기'!$C$21+L$5*'점수 계산기'!$C$22+'점수 계산기'!$C$24,0))</f>
        <v>93</v>
      </c>
      <c r="M54" s="176">
        <f>IF(OR($B54-M$5&gt;76, $B54-M$5=75, $B54-M$5=1, $B54-M$5&lt;0),"",ROUND(($B54-M$5)*'점수 계산기'!$C$21+M$5*'점수 계산기'!$C$22+'점수 계산기'!$C$24,0))</f>
        <v>93</v>
      </c>
      <c r="N54" s="176">
        <f>IF(OR($B54-N$5&gt;76, $B54-N$5=75, $B54-N$5=1, $B54-N$5&lt;0),"",ROUND(($B54-N$5)*'점수 계산기'!$C$21+N$5*'점수 계산기'!$C$22+'점수 계산기'!$C$24,0))</f>
        <v>94</v>
      </c>
      <c r="O54" s="176">
        <f>IF(OR($B54-O$5&gt;76, $B54-O$5=75, $B54-O$5=1, $B54-O$5&lt;0),"",ROUND(($B54-O$5)*'점수 계산기'!$C$21+O$5*'점수 계산기'!$C$22+'점수 계산기'!$C$24,0))</f>
        <v>94</v>
      </c>
      <c r="P54" s="176">
        <f>IF(OR($B54-P$5&gt;76, $B54-P$5=75, $B54-P$5=1, $B54-P$5&lt;0),"",ROUND(($B54-P$5)*'점수 계산기'!$C$21+P$5*'점수 계산기'!$C$22+'점수 계산기'!$C$24,0))</f>
        <v>94</v>
      </c>
      <c r="Q54" s="176">
        <f>IF(OR($B54-Q$5&gt;76, $B54-Q$5=75, $B54-Q$5=1, $B54-Q$5&lt;0),"",ROUND(($B54-Q$5)*'점수 계산기'!$C$21+Q$5*'점수 계산기'!$C$22+'점수 계산기'!$C$24,0))</f>
        <v>94</v>
      </c>
      <c r="R54" s="176">
        <f>IF(OR($B54-R$5&gt;76, $B54-R$5=75, $B54-R$5=1, $B54-R$5&lt;0),"",ROUND(($B54-R$5)*'점수 계산기'!$C$21+R$5*'점수 계산기'!$C$22+'점수 계산기'!$C$24,0))</f>
        <v>94</v>
      </c>
      <c r="S54" s="176">
        <f>IF(OR($B54-S$5&gt;76, $B54-S$5=75, $B54-S$5=1, $B54-S$5&lt;0),"",ROUND(($B54-S$5)*'점수 계산기'!$C$21+S$5*'점수 계산기'!$C$22+'점수 계산기'!$C$24,0))</f>
        <v>94</v>
      </c>
      <c r="T54" s="176">
        <f>IF(OR($B54-T$5&gt;76, $B54-T$5=75, $B54-T$5=1, $B54-T$5&lt;0),"",ROUND(($B54-T$5)*'점수 계산기'!$C$21+T$5*'점수 계산기'!$C$22+'점수 계산기'!$C$24,0))</f>
        <v>95</v>
      </c>
      <c r="U54" s="176">
        <f>IF(OR($B54-U$5&gt;76, $B54-U$5=75, $B54-U$5=1, $B54-U$5&lt;0),"",ROUND(($B54-U$5)*'점수 계산기'!$C$21+U$5*'점수 계산기'!$C$22+'점수 계산기'!$C$24,0))</f>
        <v>95</v>
      </c>
      <c r="V54" s="176">
        <f>IF(OR($B54-V$5&gt;76, $B54-V$5=75, $B54-V$5=1, $B54-V$5&lt;0),"",ROUND(($B54-V$5)*'점수 계산기'!$C$21+V$5*'점수 계산기'!$C$22+'점수 계산기'!$C$24,0))</f>
        <v>95</v>
      </c>
      <c r="W54" s="176">
        <f>IF(OR($B54-W$5&gt;76, $B54-W$5=75, $B54-W$5=1, $B54-W$5&lt;0),"",ROUND(($B54-W$5)*'점수 계산기'!$C$21+W$5*'점수 계산기'!$C$22+'점수 계산기'!$C$24,0))</f>
        <v>95</v>
      </c>
      <c r="X54" s="176">
        <f>IF(OR($B54-X$5&gt;76, $B54-X$5=75, $B54-X$5=1, $B54-X$5&lt;0),"",ROUND(($B54-X$5)*'점수 계산기'!$C$21+X$5*'점수 계산기'!$C$22+'점수 계산기'!$C$24,0))</f>
        <v>95</v>
      </c>
      <c r="Y54" s="177">
        <f>IF(OR($B54-Y$5&gt;76, $B54-Y$5=75, $B54-Y$5=1, $B54-Y$5&lt;0),"",ROUND(($B54-Y$5)*'점수 계산기'!$C$21+Y$5*'점수 계산기'!$C$22+'점수 계산기'!$C$24,0))</f>
        <v>96</v>
      </c>
      <c r="Z54" s="116"/>
      <c r="AA54" s="170">
        <v>53</v>
      </c>
      <c r="AB54" s="170">
        <f t="shared" si="0"/>
        <v>92</v>
      </c>
      <c r="AC54" s="170" cm="1">
        <f t="array" ref="AC54">INDEX($AD$6:$AD$106, AA54, 1)</f>
        <v>92</v>
      </c>
      <c r="AD54" s="170">
        <f t="shared" si="1"/>
        <v>96</v>
      </c>
      <c r="AE54" s="170">
        <v>52</v>
      </c>
      <c r="AF54" s="170">
        <v>48</v>
      </c>
    </row>
    <row r="55" spans="1:32" s="137" customFormat="1" ht="21" customHeight="1">
      <c r="A55" s="129"/>
      <c r="B55" s="190">
        <v>51</v>
      </c>
      <c r="C55" s="176">
        <f>IF(OR($B55-C$5&gt;76, $B55-C$5=75, $B55-C$5=1, $B55-C$5&lt;0),"",ROUND(($B55-C$5)*'점수 계산기'!$C$21+C$5*'점수 계산기'!$C$22+'점수 계산기'!$C$24,0))</f>
        <v>91</v>
      </c>
      <c r="D55" s="176">
        <f>IF(OR($B55-D$5&gt;76, $B55-D$5=75, $B55-D$5=1, $B55-D$5&lt;0),"",ROUND(($B55-D$5)*'점수 계산기'!$C$21+D$5*'점수 계산기'!$C$22+'점수 계산기'!$C$24,0))</f>
        <v>91</v>
      </c>
      <c r="E55" s="176">
        <f>IF(OR($B55-E$5&gt;76, $B55-E$5=75, $B55-E$5=1, $B55-E$5&lt;0),"",ROUND(($B55-E$5)*'점수 계산기'!$C$21+E$5*'점수 계산기'!$C$22+'점수 계산기'!$C$24,0))</f>
        <v>91</v>
      </c>
      <c r="F55" s="176">
        <f>IF(OR($B55-F$5&gt;76, $B55-F$5=75, $B55-F$5=1, $B55-F$5&lt;0),"",ROUND(($B55-F$5)*'점수 계산기'!$C$21+F$5*'점수 계산기'!$C$22+'점수 계산기'!$C$24,0))</f>
        <v>91</v>
      </c>
      <c r="G55" s="176">
        <f>IF(OR($B55-G$5&gt;76, $B55-G$5=75, $B55-G$5=1, $B55-G$5&lt;0),"",ROUND(($B55-G$5)*'점수 계산기'!$C$21+G$5*'점수 계산기'!$C$22+'점수 계산기'!$C$24,0))</f>
        <v>92</v>
      </c>
      <c r="H55" s="176">
        <f>IF(OR($B55-H$5&gt;76, $B55-H$5=75, $B55-H$5=1, $B55-H$5&lt;0),"",ROUND(($B55-H$5)*'점수 계산기'!$C$21+H$5*'점수 계산기'!$C$22+'점수 계산기'!$C$24,0))</f>
        <v>92</v>
      </c>
      <c r="I55" s="176">
        <f>IF(OR($B55-I$5&gt;76, $B55-I$5=75, $B55-I$5=1, $B55-I$5&lt;0),"",ROUND(($B55-I$5)*'점수 계산기'!$C$21+I$5*'점수 계산기'!$C$22+'점수 계산기'!$C$24,0))</f>
        <v>92</v>
      </c>
      <c r="J55" s="176">
        <f>IF(OR($B55-J$5&gt;76, $B55-J$5=75, $B55-J$5=1, $B55-J$5&lt;0),"",ROUND(($B55-J$5)*'점수 계산기'!$C$21+J$5*'점수 계산기'!$C$22+'점수 계산기'!$C$24,0))</f>
        <v>92</v>
      </c>
      <c r="K55" s="176">
        <f>IF(OR($B55-K$5&gt;76, $B55-K$5=75, $B55-K$5=1, $B55-K$5&lt;0),"",ROUND(($B55-K$5)*'점수 계산기'!$C$21+K$5*'점수 계산기'!$C$22+'점수 계산기'!$C$24,0))</f>
        <v>92</v>
      </c>
      <c r="L55" s="176">
        <f>IF(OR($B55-L$5&gt;76, $B55-L$5=75, $B55-L$5=1, $B55-L$5&lt;0),"",ROUND(($B55-L$5)*'점수 계산기'!$C$21+L$5*'점수 계산기'!$C$22+'점수 계산기'!$C$24,0))</f>
        <v>92</v>
      </c>
      <c r="M55" s="176">
        <f>IF(OR($B55-M$5&gt;76, $B55-M$5=75, $B55-M$5=1, $B55-M$5&lt;0),"",ROUND(($B55-M$5)*'점수 계산기'!$C$21+M$5*'점수 계산기'!$C$22+'점수 계산기'!$C$24,0))</f>
        <v>93</v>
      </c>
      <c r="N55" s="176">
        <f>IF(OR($B55-N$5&gt;76, $B55-N$5=75, $B55-N$5=1, $B55-N$5&lt;0),"",ROUND(($B55-N$5)*'점수 계산기'!$C$21+N$5*'점수 계산기'!$C$22+'점수 계산기'!$C$24,0))</f>
        <v>93</v>
      </c>
      <c r="O55" s="176">
        <f>IF(OR($B55-O$5&gt;76, $B55-O$5=75, $B55-O$5=1, $B55-O$5&lt;0),"",ROUND(($B55-O$5)*'점수 계산기'!$C$21+O$5*'점수 계산기'!$C$22+'점수 계산기'!$C$24,0))</f>
        <v>93</v>
      </c>
      <c r="P55" s="176">
        <f>IF(OR($B55-P$5&gt;76, $B55-P$5=75, $B55-P$5=1, $B55-P$5&lt;0),"",ROUND(($B55-P$5)*'점수 계산기'!$C$21+P$5*'점수 계산기'!$C$22+'점수 계산기'!$C$24,0))</f>
        <v>93</v>
      </c>
      <c r="Q55" s="176">
        <f>IF(OR($B55-Q$5&gt;76, $B55-Q$5=75, $B55-Q$5=1, $B55-Q$5&lt;0),"",ROUND(($B55-Q$5)*'점수 계산기'!$C$21+Q$5*'점수 계산기'!$C$22+'점수 계산기'!$C$24,0))</f>
        <v>93</v>
      </c>
      <c r="R55" s="176">
        <f>IF(OR($B55-R$5&gt;76, $B55-R$5=75, $B55-R$5=1, $B55-R$5&lt;0),"",ROUND(($B55-R$5)*'점수 계산기'!$C$21+R$5*'점수 계산기'!$C$22+'점수 계산기'!$C$24,0))</f>
        <v>93</v>
      </c>
      <c r="S55" s="176">
        <f>IF(OR($B55-S$5&gt;76, $B55-S$5=75, $B55-S$5=1, $B55-S$5&lt;0),"",ROUND(($B55-S$5)*'점수 계산기'!$C$21+S$5*'점수 계산기'!$C$22+'점수 계산기'!$C$24,0))</f>
        <v>94</v>
      </c>
      <c r="T55" s="176">
        <f>IF(OR($B55-T$5&gt;76, $B55-T$5=75, $B55-T$5=1, $B55-T$5&lt;0),"",ROUND(($B55-T$5)*'점수 계산기'!$C$21+T$5*'점수 계산기'!$C$22+'점수 계산기'!$C$24,0))</f>
        <v>94</v>
      </c>
      <c r="U55" s="176">
        <f>IF(OR($B55-U$5&gt;76, $B55-U$5=75, $B55-U$5=1, $B55-U$5&lt;0),"",ROUND(($B55-U$5)*'점수 계산기'!$C$21+U$5*'점수 계산기'!$C$22+'점수 계산기'!$C$24,0))</f>
        <v>94</v>
      </c>
      <c r="V55" s="176">
        <f>IF(OR($B55-V$5&gt;76, $B55-V$5=75, $B55-V$5=1, $B55-V$5&lt;0),"",ROUND(($B55-V$5)*'점수 계산기'!$C$21+V$5*'점수 계산기'!$C$22+'점수 계산기'!$C$24,0))</f>
        <v>94</v>
      </c>
      <c r="W55" s="176">
        <f>IF(OR($B55-W$5&gt;76, $B55-W$5=75, $B55-W$5=1, $B55-W$5&lt;0),"",ROUND(($B55-W$5)*'점수 계산기'!$C$21+W$5*'점수 계산기'!$C$22+'점수 계산기'!$C$24,0))</f>
        <v>94</v>
      </c>
      <c r="X55" s="176">
        <f>IF(OR($B55-X$5&gt;76, $B55-X$5=75, $B55-X$5=1, $B55-X$5&lt;0),"",ROUND(($B55-X$5)*'점수 계산기'!$C$21+X$5*'점수 계산기'!$C$22+'점수 계산기'!$C$24,0))</f>
        <v>94</v>
      </c>
      <c r="Y55" s="177">
        <f>IF(OR($B55-Y$5&gt;76, $B55-Y$5=75, $B55-Y$5=1, $B55-Y$5&lt;0),"",ROUND(($B55-Y$5)*'점수 계산기'!$C$21+Y$5*'점수 계산기'!$C$22+'점수 계산기'!$C$24,0))</f>
        <v>95</v>
      </c>
      <c r="Z55" s="116"/>
      <c r="AA55" s="170">
        <v>52</v>
      </c>
      <c r="AB55" s="170">
        <f t="shared" si="0"/>
        <v>91</v>
      </c>
      <c r="AC55" s="170" cm="1">
        <f t="array" ref="AC55">INDEX($AD$6:$AD$106, AA55, 1)</f>
        <v>93</v>
      </c>
      <c r="AD55" s="170">
        <f t="shared" si="1"/>
        <v>95</v>
      </c>
      <c r="AE55" s="170">
        <v>51</v>
      </c>
      <c r="AF55" s="170">
        <v>49</v>
      </c>
    </row>
    <row r="56" spans="1:32" s="137" customFormat="1" ht="21" customHeight="1">
      <c r="A56" s="129"/>
      <c r="B56" s="190">
        <v>50</v>
      </c>
      <c r="C56" s="176">
        <f>IF(OR($B56-C$5&gt;76, $B56-C$5=75, $B56-C$5=1, $B56-C$5&lt;0),"",ROUND(($B56-C$5)*'점수 계산기'!$C$21+C$5*'점수 계산기'!$C$22+'점수 계산기'!$C$24,0))</f>
        <v>90</v>
      </c>
      <c r="D56" s="176">
        <f>IF(OR($B56-D$5&gt;76, $B56-D$5=75, $B56-D$5=1, $B56-D$5&lt;0),"",ROUND(($B56-D$5)*'점수 계산기'!$C$21+D$5*'점수 계산기'!$C$22+'점수 계산기'!$C$24,0))</f>
        <v>90</v>
      </c>
      <c r="E56" s="176">
        <f>IF(OR($B56-E$5&gt;76, $B56-E$5=75, $B56-E$5=1, $B56-E$5&lt;0),"",ROUND(($B56-E$5)*'점수 계산기'!$C$21+E$5*'점수 계산기'!$C$22+'점수 계산기'!$C$24,0))</f>
        <v>90</v>
      </c>
      <c r="F56" s="176">
        <f>IF(OR($B56-F$5&gt;76, $B56-F$5=75, $B56-F$5=1, $B56-F$5&lt;0),"",ROUND(($B56-F$5)*'점수 계산기'!$C$21+F$5*'점수 계산기'!$C$22+'점수 계산기'!$C$24,0))</f>
        <v>91</v>
      </c>
      <c r="G56" s="176">
        <f>IF(OR($B56-G$5&gt;76, $B56-G$5=75, $B56-G$5=1, $B56-G$5&lt;0),"",ROUND(($B56-G$5)*'점수 계산기'!$C$21+G$5*'점수 계산기'!$C$22+'점수 계산기'!$C$24,0))</f>
        <v>91</v>
      </c>
      <c r="H56" s="176">
        <f>IF(OR($B56-H$5&gt;76, $B56-H$5=75, $B56-H$5=1, $B56-H$5&lt;0),"",ROUND(($B56-H$5)*'점수 계산기'!$C$21+H$5*'점수 계산기'!$C$22+'점수 계산기'!$C$24,0))</f>
        <v>91</v>
      </c>
      <c r="I56" s="176">
        <f>IF(OR($B56-I$5&gt;76, $B56-I$5=75, $B56-I$5=1, $B56-I$5&lt;0),"",ROUND(($B56-I$5)*'점수 계산기'!$C$21+I$5*'점수 계산기'!$C$22+'점수 계산기'!$C$24,0))</f>
        <v>91</v>
      </c>
      <c r="J56" s="176">
        <f>IF(OR($B56-J$5&gt;76, $B56-J$5=75, $B56-J$5=1, $B56-J$5&lt;0),"",ROUND(($B56-J$5)*'점수 계산기'!$C$21+J$5*'점수 계산기'!$C$22+'점수 계산기'!$C$24,0))</f>
        <v>91</v>
      </c>
      <c r="K56" s="176">
        <f>IF(OR($B56-K$5&gt;76, $B56-K$5=75, $B56-K$5=1, $B56-K$5&lt;0),"",ROUND(($B56-K$5)*'점수 계산기'!$C$21+K$5*'점수 계산기'!$C$22+'점수 계산기'!$C$24,0))</f>
        <v>91</v>
      </c>
      <c r="L56" s="176">
        <f>IF(OR($B56-L$5&gt;76, $B56-L$5=75, $B56-L$5=1, $B56-L$5&lt;0),"",ROUND(($B56-L$5)*'점수 계산기'!$C$21+L$5*'점수 계산기'!$C$22+'점수 계산기'!$C$24,0))</f>
        <v>92</v>
      </c>
      <c r="M56" s="176">
        <f>IF(OR($B56-M$5&gt;76, $B56-M$5=75, $B56-M$5=1, $B56-M$5&lt;0),"",ROUND(($B56-M$5)*'점수 계산기'!$C$21+M$5*'점수 계산기'!$C$22+'점수 계산기'!$C$24,0))</f>
        <v>92</v>
      </c>
      <c r="N56" s="176">
        <f>IF(OR($B56-N$5&gt;76, $B56-N$5=75, $B56-N$5=1, $B56-N$5&lt;0),"",ROUND(($B56-N$5)*'점수 계산기'!$C$21+N$5*'점수 계산기'!$C$22+'점수 계산기'!$C$24,0))</f>
        <v>92</v>
      </c>
      <c r="O56" s="176">
        <f>IF(OR($B56-O$5&gt;76, $B56-O$5=75, $B56-O$5=1, $B56-O$5&lt;0),"",ROUND(($B56-O$5)*'점수 계산기'!$C$21+O$5*'점수 계산기'!$C$22+'점수 계산기'!$C$24,0))</f>
        <v>92</v>
      </c>
      <c r="P56" s="176">
        <f>IF(OR($B56-P$5&gt;76, $B56-P$5=75, $B56-P$5=1, $B56-P$5&lt;0),"",ROUND(($B56-P$5)*'점수 계산기'!$C$21+P$5*'점수 계산기'!$C$22+'점수 계산기'!$C$24,0))</f>
        <v>92</v>
      </c>
      <c r="Q56" s="176">
        <f>IF(OR($B56-Q$5&gt;76, $B56-Q$5=75, $B56-Q$5=1, $B56-Q$5&lt;0),"",ROUND(($B56-Q$5)*'점수 계산기'!$C$21+Q$5*'점수 계산기'!$C$22+'점수 계산기'!$C$24,0))</f>
        <v>92</v>
      </c>
      <c r="R56" s="176">
        <f>IF(OR($B56-R$5&gt;76, $B56-R$5=75, $B56-R$5=1, $B56-R$5&lt;0),"",ROUND(($B56-R$5)*'점수 계산기'!$C$21+R$5*'점수 계산기'!$C$22+'점수 계산기'!$C$24,0))</f>
        <v>93</v>
      </c>
      <c r="S56" s="176">
        <f>IF(OR($B56-S$5&gt;76, $B56-S$5=75, $B56-S$5=1, $B56-S$5&lt;0),"",ROUND(($B56-S$5)*'점수 계산기'!$C$21+S$5*'점수 계산기'!$C$22+'점수 계산기'!$C$24,0))</f>
        <v>93</v>
      </c>
      <c r="T56" s="176">
        <f>IF(OR($B56-T$5&gt;76, $B56-T$5=75, $B56-T$5=1, $B56-T$5&lt;0),"",ROUND(($B56-T$5)*'점수 계산기'!$C$21+T$5*'점수 계산기'!$C$22+'점수 계산기'!$C$24,0))</f>
        <v>93</v>
      </c>
      <c r="U56" s="176">
        <f>IF(OR($B56-U$5&gt;76, $B56-U$5=75, $B56-U$5=1, $B56-U$5&lt;0),"",ROUND(($B56-U$5)*'점수 계산기'!$C$21+U$5*'점수 계산기'!$C$22+'점수 계산기'!$C$24,0))</f>
        <v>93</v>
      </c>
      <c r="V56" s="176">
        <f>IF(OR($B56-V$5&gt;76, $B56-V$5=75, $B56-V$5=1, $B56-V$5&lt;0),"",ROUND(($B56-V$5)*'점수 계산기'!$C$21+V$5*'점수 계산기'!$C$22+'점수 계산기'!$C$24,0))</f>
        <v>93</v>
      </c>
      <c r="W56" s="176">
        <f>IF(OR($B56-W$5&gt;76, $B56-W$5=75, $B56-W$5=1, $B56-W$5&lt;0),"",ROUND(($B56-W$5)*'점수 계산기'!$C$21+W$5*'점수 계산기'!$C$22+'점수 계산기'!$C$24,0))</f>
        <v>93</v>
      </c>
      <c r="X56" s="176">
        <f>IF(OR($B56-X$5&gt;76, $B56-X$5=75, $B56-X$5=1, $B56-X$5&lt;0),"",ROUND(($B56-X$5)*'점수 계산기'!$C$21+X$5*'점수 계산기'!$C$22+'점수 계산기'!$C$24,0))</f>
        <v>94</v>
      </c>
      <c r="Y56" s="177">
        <f>IF(OR($B56-Y$5&gt;76, $B56-Y$5=75, $B56-Y$5=1, $B56-Y$5&lt;0),"",ROUND(($B56-Y$5)*'점수 계산기'!$C$21+Y$5*'점수 계산기'!$C$22+'점수 계산기'!$C$24,0))</f>
        <v>94</v>
      </c>
      <c r="Z56" s="116"/>
      <c r="AA56" s="170">
        <v>51</v>
      </c>
      <c r="AB56" s="170">
        <f t="shared" si="0"/>
        <v>90</v>
      </c>
      <c r="AC56" s="170" cm="1">
        <f t="array" ref="AC56">INDEX($AD$6:$AD$106, AA56, 1)</f>
        <v>94</v>
      </c>
      <c r="AD56" s="170">
        <f t="shared" si="1"/>
        <v>94</v>
      </c>
      <c r="AE56" s="170">
        <v>50</v>
      </c>
      <c r="AF56" s="170">
        <v>50</v>
      </c>
    </row>
    <row r="57" spans="1:32" s="137" customFormat="1" ht="21" customHeight="1">
      <c r="A57" s="129"/>
      <c r="B57" s="190">
        <v>49</v>
      </c>
      <c r="C57" s="176">
        <f>IF(OR($B57-C$5&gt;76, $B57-C$5=75, $B57-C$5=1, $B57-C$5&lt;0),"",ROUND(($B57-C$5)*'점수 계산기'!$C$21+C$5*'점수 계산기'!$C$22+'점수 계산기'!$C$24,0))</f>
        <v>89</v>
      </c>
      <c r="D57" s="176">
        <f>IF(OR($B57-D$5&gt;76, $B57-D$5=75, $B57-D$5=1, $B57-D$5&lt;0),"",ROUND(($B57-D$5)*'점수 계산기'!$C$21+D$5*'점수 계산기'!$C$22+'점수 계산기'!$C$24,0))</f>
        <v>89</v>
      </c>
      <c r="E57" s="176">
        <f>IF(OR($B57-E$5&gt;76, $B57-E$5=75, $B57-E$5=1, $B57-E$5&lt;0),"",ROUND(($B57-E$5)*'점수 계산기'!$C$21+E$5*'점수 계산기'!$C$22+'점수 계산기'!$C$24,0))</f>
        <v>90</v>
      </c>
      <c r="F57" s="176">
        <f>IF(OR($B57-F$5&gt;76, $B57-F$5=75, $B57-F$5=1, $B57-F$5&lt;0),"",ROUND(($B57-F$5)*'점수 계산기'!$C$21+F$5*'점수 계산기'!$C$22+'점수 계산기'!$C$24,0))</f>
        <v>90</v>
      </c>
      <c r="G57" s="176">
        <f>IF(OR($B57-G$5&gt;76, $B57-G$5=75, $B57-G$5=1, $B57-G$5&lt;0),"",ROUND(($B57-G$5)*'점수 계산기'!$C$21+G$5*'점수 계산기'!$C$22+'점수 계산기'!$C$24,0))</f>
        <v>90</v>
      </c>
      <c r="H57" s="176">
        <f>IF(OR($B57-H$5&gt;76, $B57-H$5=75, $B57-H$5=1, $B57-H$5&lt;0),"",ROUND(($B57-H$5)*'점수 계산기'!$C$21+H$5*'점수 계산기'!$C$22+'점수 계산기'!$C$24,0))</f>
        <v>90</v>
      </c>
      <c r="I57" s="176">
        <f>IF(OR($B57-I$5&gt;76, $B57-I$5=75, $B57-I$5=1, $B57-I$5&lt;0),"",ROUND(($B57-I$5)*'점수 계산기'!$C$21+I$5*'점수 계산기'!$C$22+'점수 계산기'!$C$24,0))</f>
        <v>90</v>
      </c>
      <c r="J57" s="176">
        <f>IF(OR($B57-J$5&gt;76, $B57-J$5=75, $B57-J$5=1, $B57-J$5&lt;0),"",ROUND(($B57-J$5)*'점수 계산기'!$C$21+J$5*'점수 계산기'!$C$22+'점수 계산기'!$C$24,0))</f>
        <v>90</v>
      </c>
      <c r="K57" s="176">
        <f>IF(OR($B57-K$5&gt;76, $B57-K$5=75, $B57-K$5=1, $B57-K$5&lt;0),"",ROUND(($B57-K$5)*'점수 계산기'!$C$21+K$5*'점수 계산기'!$C$22+'점수 계산기'!$C$24,0))</f>
        <v>91</v>
      </c>
      <c r="L57" s="176">
        <f>IF(OR($B57-L$5&gt;76, $B57-L$5=75, $B57-L$5=1, $B57-L$5&lt;0),"",ROUND(($B57-L$5)*'점수 계산기'!$C$21+L$5*'점수 계산기'!$C$22+'점수 계산기'!$C$24,0))</f>
        <v>91</v>
      </c>
      <c r="M57" s="176">
        <f>IF(OR($B57-M$5&gt;76, $B57-M$5=75, $B57-M$5=1, $B57-M$5&lt;0),"",ROUND(($B57-M$5)*'점수 계산기'!$C$21+M$5*'점수 계산기'!$C$22+'점수 계산기'!$C$24,0))</f>
        <v>91</v>
      </c>
      <c r="N57" s="176">
        <f>IF(OR($B57-N$5&gt;76, $B57-N$5=75, $B57-N$5=1, $B57-N$5&lt;0),"",ROUND(($B57-N$5)*'점수 계산기'!$C$21+N$5*'점수 계산기'!$C$22+'점수 계산기'!$C$24,0))</f>
        <v>91</v>
      </c>
      <c r="O57" s="176">
        <f>IF(OR($B57-O$5&gt;76, $B57-O$5=75, $B57-O$5=1, $B57-O$5&lt;0),"",ROUND(($B57-O$5)*'점수 계산기'!$C$21+O$5*'점수 계산기'!$C$22+'점수 계산기'!$C$24,0))</f>
        <v>91</v>
      </c>
      <c r="P57" s="176">
        <f>IF(OR($B57-P$5&gt;76, $B57-P$5=75, $B57-P$5=1, $B57-P$5&lt;0),"",ROUND(($B57-P$5)*'점수 계산기'!$C$21+P$5*'점수 계산기'!$C$22+'점수 계산기'!$C$24,0))</f>
        <v>91</v>
      </c>
      <c r="Q57" s="176">
        <f>IF(OR($B57-Q$5&gt;76, $B57-Q$5=75, $B57-Q$5=1, $B57-Q$5&lt;0),"",ROUND(($B57-Q$5)*'점수 계산기'!$C$21+Q$5*'점수 계산기'!$C$22+'점수 계산기'!$C$24,0))</f>
        <v>92</v>
      </c>
      <c r="R57" s="176">
        <f>IF(OR($B57-R$5&gt;76, $B57-R$5=75, $B57-R$5=1, $B57-R$5&lt;0),"",ROUND(($B57-R$5)*'점수 계산기'!$C$21+R$5*'점수 계산기'!$C$22+'점수 계산기'!$C$24,0))</f>
        <v>92</v>
      </c>
      <c r="S57" s="176">
        <f>IF(OR($B57-S$5&gt;76, $B57-S$5=75, $B57-S$5=1, $B57-S$5&lt;0),"",ROUND(($B57-S$5)*'점수 계산기'!$C$21+S$5*'점수 계산기'!$C$22+'점수 계산기'!$C$24,0))</f>
        <v>92</v>
      </c>
      <c r="T57" s="176">
        <f>IF(OR($B57-T$5&gt;76, $B57-T$5=75, $B57-T$5=1, $B57-T$5&lt;0),"",ROUND(($B57-T$5)*'점수 계산기'!$C$21+T$5*'점수 계산기'!$C$22+'점수 계산기'!$C$24,0))</f>
        <v>92</v>
      </c>
      <c r="U57" s="176">
        <f>IF(OR($B57-U$5&gt;76, $B57-U$5=75, $B57-U$5=1, $B57-U$5&lt;0),"",ROUND(($B57-U$5)*'점수 계산기'!$C$21+U$5*'점수 계산기'!$C$22+'점수 계산기'!$C$24,0))</f>
        <v>92</v>
      </c>
      <c r="V57" s="176">
        <f>IF(OR($B57-V$5&gt;76, $B57-V$5=75, $B57-V$5=1, $B57-V$5&lt;0),"",ROUND(($B57-V$5)*'점수 계산기'!$C$21+V$5*'점수 계산기'!$C$22+'점수 계산기'!$C$24,0))</f>
        <v>93</v>
      </c>
      <c r="W57" s="176">
        <f>IF(OR($B57-W$5&gt;76, $B57-W$5=75, $B57-W$5=1, $B57-W$5&lt;0),"",ROUND(($B57-W$5)*'점수 계산기'!$C$21+W$5*'점수 계산기'!$C$22+'점수 계산기'!$C$24,0))</f>
        <v>93</v>
      </c>
      <c r="X57" s="176">
        <f>IF(OR($B57-X$5&gt;76, $B57-X$5=75, $B57-X$5=1, $B57-X$5&lt;0),"",ROUND(($B57-X$5)*'점수 계산기'!$C$21+X$5*'점수 계산기'!$C$22+'점수 계산기'!$C$24,0))</f>
        <v>93</v>
      </c>
      <c r="Y57" s="177">
        <f>IF(OR($B57-Y$5&gt;76, $B57-Y$5=75, $B57-Y$5=1, $B57-Y$5&lt;0),"",ROUND(($B57-Y$5)*'점수 계산기'!$C$21+Y$5*'점수 계산기'!$C$22+'점수 계산기'!$C$24,0))</f>
        <v>93</v>
      </c>
      <c r="Z57" s="116"/>
      <c r="AA57" s="170">
        <v>50</v>
      </c>
      <c r="AB57" s="170">
        <f t="shared" si="0"/>
        <v>89</v>
      </c>
      <c r="AC57" s="170" cm="1">
        <f t="array" ref="AC57">INDEX($AD$6:$AD$106, AA57, 1)</f>
        <v>95</v>
      </c>
      <c r="AD57" s="170">
        <f t="shared" si="1"/>
        <v>93</v>
      </c>
      <c r="AE57" s="170">
        <v>49</v>
      </c>
      <c r="AF57" s="170">
        <v>51</v>
      </c>
    </row>
    <row r="58" spans="1:32" s="137" customFormat="1" ht="21" customHeight="1">
      <c r="A58" s="129"/>
      <c r="B58" s="191">
        <v>48</v>
      </c>
      <c r="C58" s="179">
        <f>IF(OR($B58-C$5&gt;76, $B58-C$5=75, $B58-C$5=1, $B58-C$5&lt;0),"",ROUND(($B58-C$5)*'점수 계산기'!$C$21+C$5*'점수 계산기'!$C$22+'점수 계산기'!$C$24,0))</f>
        <v>88</v>
      </c>
      <c r="D58" s="179">
        <f>IF(OR($B58-D$5&gt;76, $B58-D$5=75, $B58-D$5=1, $B58-D$5&lt;0),"",ROUND(($B58-D$5)*'점수 계산기'!$C$21+D$5*'점수 계산기'!$C$22+'점수 계산기'!$C$24,0))</f>
        <v>89</v>
      </c>
      <c r="E58" s="179">
        <f>IF(OR($B58-E$5&gt;76, $B58-E$5=75, $B58-E$5=1, $B58-E$5&lt;0),"",ROUND(($B58-E$5)*'점수 계산기'!$C$21+E$5*'점수 계산기'!$C$22+'점수 계산기'!$C$24,0))</f>
        <v>89</v>
      </c>
      <c r="F58" s="179">
        <f>IF(OR($B58-F$5&gt;76, $B58-F$5=75, $B58-F$5=1, $B58-F$5&lt;0),"",ROUND(($B58-F$5)*'점수 계산기'!$C$21+F$5*'점수 계산기'!$C$22+'점수 계산기'!$C$24,0))</f>
        <v>89</v>
      </c>
      <c r="G58" s="179">
        <f>IF(OR($B58-G$5&gt;76, $B58-G$5=75, $B58-G$5=1, $B58-G$5&lt;0),"",ROUND(($B58-G$5)*'점수 계산기'!$C$21+G$5*'점수 계산기'!$C$22+'점수 계산기'!$C$24,0))</f>
        <v>89</v>
      </c>
      <c r="H58" s="179">
        <f>IF(OR($B58-H$5&gt;76, $B58-H$5=75, $B58-H$5=1, $B58-H$5&lt;0),"",ROUND(($B58-H$5)*'점수 계산기'!$C$21+H$5*'점수 계산기'!$C$22+'점수 계산기'!$C$24,0))</f>
        <v>89</v>
      </c>
      <c r="I58" s="179">
        <f>IF(OR($B58-I$5&gt;76, $B58-I$5=75, $B58-I$5=1, $B58-I$5&lt;0),"",ROUND(($B58-I$5)*'점수 계산기'!$C$21+I$5*'점수 계산기'!$C$22+'점수 계산기'!$C$24,0))</f>
        <v>89</v>
      </c>
      <c r="J58" s="179">
        <f>IF(OR($B58-J$5&gt;76, $B58-J$5=75, $B58-J$5=1, $B58-J$5&lt;0),"",ROUND(($B58-J$5)*'점수 계산기'!$C$21+J$5*'점수 계산기'!$C$22+'점수 계산기'!$C$24,0))</f>
        <v>90</v>
      </c>
      <c r="K58" s="179">
        <f>IF(OR($B58-K$5&gt;76, $B58-K$5=75, $B58-K$5=1, $B58-K$5&lt;0),"",ROUND(($B58-K$5)*'점수 계산기'!$C$21+K$5*'점수 계산기'!$C$22+'점수 계산기'!$C$24,0))</f>
        <v>90</v>
      </c>
      <c r="L58" s="179">
        <f>IF(OR($B58-L$5&gt;76, $B58-L$5=75, $B58-L$5=1, $B58-L$5&lt;0),"",ROUND(($B58-L$5)*'점수 계산기'!$C$21+L$5*'점수 계산기'!$C$22+'점수 계산기'!$C$24,0))</f>
        <v>90</v>
      </c>
      <c r="M58" s="179">
        <f>IF(OR($B58-M$5&gt;76, $B58-M$5=75, $B58-M$5=1, $B58-M$5&lt;0),"",ROUND(($B58-M$5)*'점수 계산기'!$C$21+M$5*'점수 계산기'!$C$22+'점수 계산기'!$C$24,0))</f>
        <v>90</v>
      </c>
      <c r="N58" s="179">
        <f>IF(OR($B58-N$5&gt;76, $B58-N$5=75, $B58-N$5=1, $B58-N$5&lt;0),"",ROUND(($B58-N$5)*'점수 계산기'!$C$21+N$5*'점수 계산기'!$C$22+'점수 계산기'!$C$24,0))</f>
        <v>90</v>
      </c>
      <c r="O58" s="179">
        <f>IF(OR($B58-O$5&gt;76, $B58-O$5=75, $B58-O$5=1, $B58-O$5&lt;0),"",ROUND(($B58-O$5)*'점수 계산기'!$C$21+O$5*'점수 계산기'!$C$22+'점수 계산기'!$C$24,0))</f>
        <v>90</v>
      </c>
      <c r="P58" s="179">
        <f>IF(OR($B58-P$5&gt;76, $B58-P$5=75, $B58-P$5=1, $B58-P$5&lt;0),"",ROUND(($B58-P$5)*'점수 계산기'!$C$21+P$5*'점수 계산기'!$C$22+'점수 계산기'!$C$24,0))</f>
        <v>91</v>
      </c>
      <c r="Q58" s="179">
        <f>IF(OR($B58-Q$5&gt;76, $B58-Q$5=75, $B58-Q$5=1, $B58-Q$5&lt;0),"",ROUND(($B58-Q$5)*'점수 계산기'!$C$21+Q$5*'점수 계산기'!$C$22+'점수 계산기'!$C$24,0))</f>
        <v>91</v>
      </c>
      <c r="R58" s="179">
        <f>IF(OR($B58-R$5&gt;76, $B58-R$5=75, $B58-R$5=1, $B58-R$5&lt;0),"",ROUND(($B58-R$5)*'점수 계산기'!$C$21+R$5*'점수 계산기'!$C$22+'점수 계산기'!$C$24,0))</f>
        <v>91</v>
      </c>
      <c r="S58" s="179">
        <f>IF(OR($B58-S$5&gt;76, $B58-S$5=75, $B58-S$5=1, $B58-S$5&lt;0),"",ROUND(($B58-S$5)*'점수 계산기'!$C$21+S$5*'점수 계산기'!$C$22+'점수 계산기'!$C$24,0))</f>
        <v>91</v>
      </c>
      <c r="T58" s="179">
        <f>IF(OR($B58-T$5&gt;76, $B58-T$5=75, $B58-T$5=1, $B58-T$5&lt;0),"",ROUND(($B58-T$5)*'점수 계산기'!$C$21+T$5*'점수 계산기'!$C$22+'점수 계산기'!$C$24,0))</f>
        <v>91</v>
      </c>
      <c r="U58" s="179">
        <f>IF(OR($B58-U$5&gt;76, $B58-U$5=75, $B58-U$5=1, $B58-U$5&lt;0),"",ROUND(($B58-U$5)*'점수 계산기'!$C$21+U$5*'점수 계산기'!$C$22+'점수 계산기'!$C$24,0))</f>
        <v>92</v>
      </c>
      <c r="V58" s="179">
        <f>IF(OR($B58-V$5&gt;76, $B58-V$5=75, $B58-V$5=1, $B58-V$5&lt;0),"",ROUND(($B58-V$5)*'점수 계산기'!$C$21+V$5*'점수 계산기'!$C$22+'점수 계산기'!$C$24,0))</f>
        <v>92</v>
      </c>
      <c r="W58" s="179">
        <f>IF(OR($B58-W$5&gt;76, $B58-W$5=75, $B58-W$5=1, $B58-W$5&lt;0),"",ROUND(($B58-W$5)*'점수 계산기'!$C$21+W$5*'점수 계산기'!$C$22+'점수 계산기'!$C$24,0))</f>
        <v>92</v>
      </c>
      <c r="X58" s="179">
        <f>IF(OR($B58-X$5&gt;76, $B58-X$5=75, $B58-X$5=1, $B58-X$5&lt;0),"",ROUND(($B58-X$5)*'점수 계산기'!$C$21+X$5*'점수 계산기'!$C$22+'점수 계산기'!$C$24,0))</f>
        <v>92</v>
      </c>
      <c r="Y58" s="180">
        <f>IF(OR($B58-Y$5&gt;76, $B58-Y$5=75, $B58-Y$5=1, $B58-Y$5&lt;0),"",ROUND(($B58-Y$5)*'점수 계산기'!$C$21+Y$5*'점수 계산기'!$C$22+'점수 계산기'!$C$24,0))</f>
        <v>92</v>
      </c>
      <c r="Z58" s="116"/>
      <c r="AA58" s="170">
        <v>49</v>
      </c>
      <c r="AB58" s="170">
        <f t="shared" si="0"/>
        <v>88</v>
      </c>
      <c r="AC58" s="170" cm="1">
        <f t="array" ref="AC58">INDEX($AD$6:$AD$106, AA58, 1)</f>
        <v>96</v>
      </c>
      <c r="AD58" s="170">
        <f t="shared" si="1"/>
        <v>92</v>
      </c>
      <c r="AE58" s="170">
        <v>48</v>
      </c>
      <c r="AF58" s="170">
        <v>52</v>
      </c>
    </row>
    <row r="59" spans="1:32" s="137" customFormat="1" ht="21" customHeight="1">
      <c r="A59" s="129"/>
      <c r="B59" s="191">
        <v>47</v>
      </c>
      <c r="C59" s="179">
        <f>IF(OR($B59-C$5&gt;76, $B59-C$5=75, $B59-C$5=1, $B59-C$5&lt;0),"",ROUND(($B59-C$5)*'점수 계산기'!$C$21+C$5*'점수 계산기'!$C$22+'점수 계산기'!$C$24,0))</f>
        <v>87</v>
      </c>
      <c r="D59" s="179">
        <f>IF(OR($B59-D$5&gt;76, $B59-D$5=75, $B59-D$5=1, $B59-D$5&lt;0),"",ROUND(($B59-D$5)*'점수 계산기'!$C$21+D$5*'점수 계산기'!$C$22+'점수 계산기'!$C$24,0))</f>
        <v>88</v>
      </c>
      <c r="E59" s="179">
        <f>IF(OR($B59-E$5&gt;76, $B59-E$5=75, $B59-E$5=1, $B59-E$5&lt;0),"",ROUND(($B59-E$5)*'점수 계산기'!$C$21+E$5*'점수 계산기'!$C$22+'점수 계산기'!$C$24,0))</f>
        <v>88</v>
      </c>
      <c r="F59" s="179">
        <f>IF(OR($B59-F$5&gt;76, $B59-F$5=75, $B59-F$5=1, $B59-F$5&lt;0),"",ROUND(($B59-F$5)*'점수 계산기'!$C$21+F$5*'점수 계산기'!$C$22+'점수 계산기'!$C$24,0))</f>
        <v>88</v>
      </c>
      <c r="G59" s="179">
        <f>IF(OR($B59-G$5&gt;76, $B59-G$5=75, $B59-G$5=1, $B59-G$5&lt;0),"",ROUND(($B59-G$5)*'점수 계산기'!$C$21+G$5*'점수 계산기'!$C$22+'점수 계산기'!$C$24,0))</f>
        <v>88</v>
      </c>
      <c r="H59" s="179">
        <f>IF(OR($B59-H$5&gt;76, $B59-H$5=75, $B59-H$5=1, $B59-H$5&lt;0),"",ROUND(($B59-H$5)*'점수 계산기'!$C$21+H$5*'점수 계산기'!$C$22+'점수 계산기'!$C$24,0))</f>
        <v>88</v>
      </c>
      <c r="I59" s="179">
        <f>IF(OR($B59-I$5&gt;76, $B59-I$5=75, $B59-I$5=1, $B59-I$5&lt;0),"",ROUND(($B59-I$5)*'점수 계산기'!$C$21+I$5*'점수 계산기'!$C$22+'점수 계산기'!$C$24,0))</f>
        <v>89</v>
      </c>
      <c r="J59" s="179">
        <f>IF(OR($B59-J$5&gt;76, $B59-J$5=75, $B59-J$5=1, $B59-J$5&lt;0),"",ROUND(($B59-J$5)*'점수 계산기'!$C$21+J$5*'점수 계산기'!$C$22+'점수 계산기'!$C$24,0))</f>
        <v>89</v>
      </c>
      <c r="K59" s="179">
        <f>IF(OR($B59-K$5&gt;76, $B59-K$5=75, $B59-K$5=1, $B59-K$5&lt;0),"",ROUND(($B59-K$5)*'점수 계산기'!$C$21+K$5*'점수 계산기'!$C$22+'점수 계산기'!$C$24,0))</f>
        <v>89</v>
      </c>
      <c r="L59" s="179">
        <f>IF(OR($B59-L$5&gt;76, $B59-L$5=75, $B59-L$5=1, $B59-L$5&lt;0),"",ROUND(($B59-L$5)*'점수 계산기'!$C$21+L$5*'점수 계산기'!$C$22+'점수 계산기'!$C$24,0))</f>
        <v>89</v>
      </c>
      <c r="M59" s="179">
        <f>IF(OR($B59-M$5&gt;76, $B59-M$5=75, $B59-M$5=1, $B59-M$5&lt;0),"",ROUND(($B59-M$5)*'점수 계산기'!$C$21+M$5*'점수 계산기'!$C$22+'점수 계산기'!$C$24,0))</f>
        <v>89</v>
      </c>
      <c r="N59" s="179">
        <f>IF(OR($B59-N$5&gt;76, $B59-N$5=75, $B59-N$5=1, $B59-N$5&lt;0),"",ROUND(($B59-N$5)*'점수 계산기'!$C$21+N$5*'점수 계산기'!$C$22+'점수 계산기'!$C$24,0))</f>
        <v>90</v>
      </c>
      <c r="O59" s="179">
        <f>IF(OR($B59-O$5&gt;76, $B59-O$5=75, $B59-O$5=1, $B59-O$5&lt;0),"",ROUND(($B59-O$5)*'점수 계산기'!$C$21+O$5*'점수 계산기'!$C$22+'점수 계산기'!$C$24,0))</f>
        <v>90</v>
      </c>
      <c r="P59" s="179">
        <f>IF(OR($B59-P$5&gt;76, $B59-P$5=75, $B59-P$5=1, $B59-P$5&lt;0),"",ROUND(($B59-P$5)*'점수 계산기'!$C$21+P$5*'점수 계산기'!$C$22+'점수 계산기'!$C$24,0))</f>
        <v>90</v>
      </c>
      <c r="Q59" s="179">
        <f>IF(OR($B59-Q$5&gt;76, $B59-Q$5=75, $B59-Q$5=1, $B59-Q$5&lt;0),"",ROUND(($B59-Q$5)*'점수 계산기'!$C$21+Q$5*'점수 계산기'!$C$22+'점수 계산기'!$C$24,0))</f>
        <v>90</v>
      </c>
      <c r="R59" s="179">
        <f>IF(OR($B59-R$5&gt;76, $B59-R$5=75, $B59-R$5=1, $B59-R$5&lt;0),"",ROUND(($B59-R$5)*'점수 계산기'!$C$21+R$5*'점수 계산기'!$C$22+'점수 계산기'!$C$24,0))</f>
        <v>90</v>
      </c>
      <c r="S59" s="179">
        <f>IF(OR($B59-S$5&gt;76, $B59-S$5=75, $B59-S$5=1, $B59-S$5&lt;0),"",ROUND(($B59-S$5)*'점수 계산기'!$C$21+S$5*'점수 계산기'!$C$22+'점수 계산기'!$C$24,0))</f>
        <v>90</v>
      </c>
      <c r="T59" s="179">
        <f>IF(OR($B59-T$5&gt;76, $B59-T$5=75, $B59-T$5=1, $B59-T$5&lt;0),"",ROUND(($B59-T$5)*'점수 계산기'!$C$21+T$5*'점수 계산기'!$C$22+'점수 계산기'!$C$24,0))</f>
        <v>91</v>
      </c>
      <c r="U59" s="179">
        <f>IF(OR($B59-U$5&gt;76, $B59-U$5=75, $B59-U$5=1, $B59-U$5&lt;0),"",ROUND(($B59-U$5)*'점수 계산기'!$C$21+U$5*'점수 계산기'!$C$22+'점수 계산기'!$C$24,0))</f>
        <v>91</v>
      </c>
      <c r="V59" s="179">
        <f>IF(OR($B59-V$5&gt;76, $B59-V$5=75, $B59-V$5=1, $B59-V$5&lt;0),"",ROUND(($B59-V$5)*'점수 계산기'!$C$21+V$5*'점수 계산기'!$C$22+'점수 계산기'!$C$24,0))</f>
        <v>91</v>
      </c>
      <c r="W59" s="179">
        <f>IF(OR($B59-W$5&gt;76, $B59-W$5=75, $B59-W$5=1, $B59-W$5&lt;0),"",ROUND(($B59-W$5)*'점수 계산기'!$C$21+W$5*'점수 계산기'!$C$22+'점수 계산기'!$C$24,0))</f>
        <v>91</v>
      </c>
      <c r="X59" s="179">
        <f>IF(OR($B59-X$5&gt;76, $B59-X$5=75, $B59-X$5=1, $B59-X$5&lt;0),"",ROUND(($B59-X$5)*'점수 계산기'!$C$21+X$5*'점수 계산기'!$C$22+'점수 계산기'!$C$24,0))</f>
        <v>91</v>
      </c>
      <c r="Y59" s="180">
        <f>IF(OR($B59-Y$5&gt;76, $B59-Y$5=75, $B59-Y$5=1, $B59-Y$5&lt;0),"",ROUND(($B59-Y$5)*'점수 계산기'!$C$21+Y$5*'점수 계산기'!$C$22+'점수 계산기'!$C$24,0))</f>
        <v>92</v>
      </c>
      <c r="Z59" s="116"/>
      <c r="AA59" s="170">
        <v>48</v>
      </c>
      <c r="AB59" s="170">
        <f t="shared" si="0"/>
        <v>87</v>
      </c>
      <c r="AC59" s="170" cm="1">
        <f t="array" ref="AC59">INDEX($AD$6:$AD$106, AA59, 1)</f>
        <v>96</v>
      </c>
      <c r="AD59" s="170">
        <f t="shared" si="1"/>
        <v>92</v>
      </c>
      <c r="AE59" s="170">
        <v>47</v>
      </c>
      <c r="AF59" s="170">
        <v>53</v>
      </c>
    </row>
    <row r="60" spans="1:32" s="137" customFormat="1" ht="21" customHeight="1">
      <c r="A60" s="129"/>
      <c r="B60" s="191">
        <v>46</v>
      </c>
      <c r="C60" s="179">
        <f>IF(OR($B60-C$5&gt;76, $B60-C$5=75, $B60-C$5=1, $B60-C$5&lt;0),"",ROUND(($B60-C$5)*'점수 계산기'!$C$21+C$5*'점수 계산기'!$C$22+'점수 계산기'!$C$24,0))</f>
        <v>87</v>
      </c>
      <c r="D60" s="179">
        <f>IF(OR($B60-D$5&gt;76, $B60-D$5=75, $B60-D$5=1, $B60-D$5&lt;0),"",ROUND(($B60-D$5)*'점수 계산기'!$C$21+D$5*'점수 계산기'!$C$22+'점수 계산기'!$C$24,0))</f>
        <v>87</v>
      </c>
      <c r="E60" s="179">
        <f>IF(OR($B60-E$5&gt;76, $B60-E$5=75, $B60-E$5=1, $B60-E$5&lt;0),"",ROUND(($B60-E$5)*'점수 계산기'!$C$21+E$5*'점수 계산기'!$C$22+'점수 계산기'!$C$24,0))</f>
        <v>87</v>
      </c>
      <c r="F60" s="179">
        <f>IF(OR($B60-F$5&gt;76, $B60-F$5=75, $B60-F$5=1, $B60-F$5&lt;0),"",ROUND(($B60-F$5)*'점수 계산기'!$C$21+F$5*'점수 계산기'!$C$22+'점수 계산기'!$C$24,0))</f>
        <v>87</v>
      </c>
      <c r="G60" s="179">
        <f>IF(OR($B60-G$5&gt;76, $B60-G$5=75, $B60-G$5=1, $B60-G$5&lt;0),"",ROUND(($B60-G$5)*'점수 계산기'!$C$21+G$5*'점수 계산기'!$C$22+'점수 계산기'!$C$24,0))</f>
        <v>87</v>
      </c>
      <c r="H60" s="179">
        <f>IF(OR($B60-H$5&gt;76, $B60-H$5=75, $B60-H$5=1, $B60-H$5&lt;0),"",ROUND(($B60-H$5)*'점수 계산기'!$C$21+H$5*'점수 계산기'!$C$22+'점수 계산기'!$C$24,0))</f>
        <v>88</v>
      </c>
      <c r="I60" s="179">
        <f>IF(OR($B60-I$5&gt;76, $B60-I$5=75, $B60-I$5=1, $B60-I$5&lt;0),"",ROUND(($B60-I$5)*'점수 계산기'!$C$21+I$5*'점수 계산기'!$C$22+'점수 계산기'!$C$24,0))</f>
        <v>88</v>
      </c>
      <c r="J60" s="179">
        <f>IF(OR($B60-J$5&gt;76, $B60-J$5=75, $B60-J$5=1, $B60-J$5&lt;0),"",ROUND(($B60-J$5)*'점수 계산기'!$C$21+J$5*'점수 계산기'!$C$22+'점수 계산기'!$C$24,0))</f>
        <v>88</v>
      </c>
      <c r="K60" s="179">
        <f>IF(OR($B60-K$5&gt;76, $B60-K$5=75, $B60-K$5=1, $B60-K$5&lt;0),"",ROUND(($B60-K$5)*'점수 계산기'!$C$21+K$5*'점수 계산기'!$C$22+'점수 계산기'!$C$24,0))</f>
        <v>88</v>
      </c>
      <c r="L60" s="179">
        <f>IF(OR($B60-L$5&gt;76, $B60-L$5=75, $B60-L$5=1, $B60-L$5&lt;0),"",ROUND(($B60-L$5)*'점수 계산기'!$C$21+L$5*'점수 계산기'!$C$22+'점수 계산기'!$C$24,0))</f>
        <v>88</v>
      </c>
      <c r="M60" s="179">
        <f>IF(OR($B60-M$5&gt;76, $B60-M$5=75, $B60-M$5=1, $B60-M$5&lt;0),"",ROUND(($B60-M$5)*'점수 계산기'!$C$21+M$5*'점수 계산기'!$C$22+'점수 계산기'!$C$24,0))</f>
        <v>89</v>
      </c>
      <c r="N60" s="179">
        <f>IF(OR($B60-N$5&gt;76, $B60-N$5=75, $B60-N$5=1, $B60-N$5&lt;0),"",ROUND(($B60-N$5)*'점수 계산기'!$C$21+N$5*'점수 계산기'!$C$22+'점수 계산기'!$C$24,0))</f>
        <v>89</v>
      </c>
      <c r="O60" s="179">
        <f>IF(OR($B60-O$5&gt;76, $B60-O$5=75, $B60-O$5=1, $B60-O$5&lt;0),"",ROUND(($B60-O$5)*'점수 계산기'!$C$21+O$5*'점수 계산기'!$C$22+'점수 계산기'!$C$24,0))</f>
        <v>89</v>
      </c>
      <c r="P60" s="179">
        <f>IF(OR($B60-P$5&gt;76, $B60-P$5=75, $B60-P$5=1, $B60-P$5&lt;0),"",ROUND(($B60-P$5)*'점수 계산기'!$C$21+P$5*'점수 계산기'!$C$22+'점수 계산기'!$C$24,0))</f>
        <v>89</v>
      </c>
      <c r="Q60" s="179">
        <f>IF(OR($B60-Q$5&gt;76, $B60-Q$5=75, $B60-Q$5=1, $B60-Q$5&lt;0),"",ROUND(($B60-Q$5)*'점수 계산기'!$C$21+Q$5*'점수 계산기'!$C$22+'점수 계산기'!$C$24,0))</f>
        <v>89</v>
      </c>
      <c r="R60" s="179">
        <f>IF(OR($B60-R$5&gt;76, $B60-R$5=75, $B60-R$5=1, $B60-R$5&lt;0),"",ROUND(($B60-R$5)*'점수 계산기'!$C$21+R$5*'점수 계산기'!$C$22+'점수 계산기'!$C$24,0))</f>
        <v>89</v>
      </c>
      <c r="S60" s="179">
        <f>IF(OR($B60-S$5&gt;76, $B60-S$5=75, $B60-S$5=1, $B60-S$5&lt;0),"",ROUND(($B60-S$5)*'점수 계산기'!$C$21+S$5*'점수 계산기'!$C$22+'점수 계산기'!$C$24,0))</f>
        <v>90</v>
      </c>
      <c r="T60" s="179">
        <f>IF(OR($B60-T$5&gt;76, $B60-T$5=75, $B60-T$5=1, $B60-T$5&lt;0),"",ROUND(($B60-T$5)*'점수 계산기'!$C$21+T$5*'점수 계산기'!$C$22+'점수 계산기'!$C$24,0))</f>
        <v>90</v>
      </c>
      <c r="U60" s="179">
        <f>IF(OR($B60-U$5&gt;76, $B60-U$5=75, $B60-U$5=1, $B60-U$5&lt;0),"",ROUND(($B60-U$5)*'점수 계산기'!$C$21+U$5*'점수 계산기'!$C$22+'점수 계산기'!$C$24,0))</f>
        <v>90</v>
      </c>
      <c r="V60" s="179">
        <f>IF(OR($B60-V$5&gt;76, $B60-V$5=75, $B60-V$5=1, $B60-V$5&lt;0),"",ROUND(($B60-V$5)*'점수 계산기'!$C$21+V$5*'점수 계산기'!$C$22+'점수 계산기'!$C$24,0))</f>
        <v>90</v>
      </c>
      <c r="W60" s="179">
        <f>IF(OR($B60-W$5&gt;76, $B60-W$5=75, $B60-W$5=1, $B60-W$5&lt;0),"",ROUND(($B60-W$5)*'점수 계산기'!$C$21+W$5*'점수 계산기'!$C$22+'점수 계산기'!$C$24,0))</f>
        <v>90</v>
      </c>
      <c r="X60" s="179">
        <f>IF(OR($B60-X$5&gt;76, $B60-X$5=75, $B60-X$5=1, $B60-X$5&lt;0),"",ROUND(($B60-X$5)*'점수 계산기'!$C$21+X$5*'점수 계산기'!$C$22+'점수 계산기'!$C$24,0))</f>
        <v>90</v>
      </c>
      <c r="Y60" s="180">
        <f>IF(OR($B60-Y$5&gt;76, $B60-Y$5=75, $B60-Y$5=1, $B60-Y$5&lt;0),"",ROUND(($B60-Y$5)*'점수 계산기'!$C$21+Y$5*'점수 계산기'!$C$22+'점수 계산기'!$C$24,0))</f>
        <v>91</v>
      </c>
      <c r="Z60" s="116"/>
      <c r="AA60" s="170">
        <v>47</v>
      </c>
      <c r="AB60" s="170">
        <f t="shared" si="0"/>
        <v>87</v>
      </c>
      <c r="AC60" s="170" cm="1">
        <f t="array" ref="AC60">INDEX($AD$6:$AD$106, AA60, 1)</f>
        <v>97</v>
      </c>
      <c r="AD60" s="170">
        <f t="shared" si="1"/>
        <v>91</v>
      </c>
      <c r="AE60" s="170">
        <v>46</v>
      </c>
      <c r="AF60" s="170">
        <v>54</v>
      </c>
    </row>
    <row r="61" spans="1:32" s="137" customFormat="1" ht="21" customHeight="1">
      <c r="A61" s="129"/>
      <c r="B61" s="191">
        <v>45</v>
      </c>
      <c r="C61" s="179">
        <f>IF(OR($B61-C$5&gt;76, $B61-C$5=75, $B61-C$5=1, $B61-C$5&lt;0),"",ROUND(($B61-C$5)*'점수 계산기'!$C$21+C$5*'점수 계산기'!$C$22+'점수 계산기'!$C$24,0))</f>
        <v>86</v>
      </c>
      <c r="D61" s="179">
        <f>IF(OR($B61-D$5&gt;76, $B61-D$5=75, $B61-D$5=1, $B61-D$5&lt;0),"",ROUND(($B61-D$5)*'점수 계산기'!$C$21+D$5*'점수 계산기'!$C$22+'점수 계산기'!$C$24,0))</f>
        <v>86</v>
      </c>
      <c r="E61" s="179">
        <f>IF(OR($B61-E$5&gt;76, $B61-E$5=75, $B61-E$5=1, $B61-E$5&lt;0),"",ROUND(($B61-E$5)*'점수 계산기'!$C$21+E$5*'점수 계산기'!$C$22+'점수 계산기'!$C$24,0))</f>
        <v>86</v>
      </c>
      <c r="F61" s="179">
        <f>IF(OR($B61-F$5&gt;76, $B61-F$5=75, $B61-F$5=1, $B61-F$5&lt;0),"",ROUND(($B61-F$5)*'점수 계산기'!$C$21+F$5*'점수 계산기'!$C$22+'점수 계산기'!$C$24,0))</f>
        <v>87</v>
      </c>
      <c r="G61" s="179">
        <f>IF(OR($B61-G$5&gt;76, $B61-G$5=75, $B61-G$5=1, $B61-G$5&lt;0),"",ROUND(($B61-G$5)*'점수 계산기'!$C$21+G$5*'점수 계산기'!$C$22+'점수 계산기'!$C$24,0))</f>
        <v>87</v>
      </c>
      <c r="H61" s="179">
        <f>IF(OR($B61-H$5&gt;76, $B61-H$5=75, $B61-H$5=1, $B61-H$5&lt;0),"",ROUND(($B61-H$5)*'점수 계산기'!$C$21+H$5*'점수 계산기'!$C$22+'점수 계산기'!$C$24,0))</f>
        <v>87</v>
      </c>
      <c r="I61" s="179">
        <f>IF(OR($B61-I$5&gt;76, $B61-I$5=75, $B61-I$5=1, $B61-I$5&lt;0),"",ROUND(($B61-I$5)*'점수 계산기'!$C$21+I$5*'점수 계산기'!$C$22+'점수 계산기'!$C$24,0))</f>
        <v>87</v>
      </c>
      <c r="J61" s="179">
        <f>IF(OR($B61-J$5&gt;76, $B61-J$5=75, $B61-J$5=1, $B61-J$5&lt;0),"",ROUND(($B61-J$5)*'점수 계산기'!$C$21+J$5*'점수 계산기'!$C$22+'점수 계산기'!$C$24,0))</f>
        <v>87</v>
      </c>
      <c r="K61" s="179">
        <f>IF(OR($B61-K$5&gt;76, $B61-K$5=75, $B61-K$5=1, $B61-K$5&lt;0),"",ROUND(($B61-K$5)*'점수 계산기'!$C$21+K$5*'점수 계산기'!$C$22+'점수 계산기'!$C$24,0))</f>
        <v>87</v>
      </c>
      <c r="L61" s="179">
        <f>IF(OR($B61-L$5&gt;76, $B61-L$5=75, $B61-L$5=1, $B61-L$5&lt;0),"",ROUND(($B61-L$5)*'점수 계산기'!$C$21+L$5*'점수 계산기'!$C$22+'점수 계산기'!$C$24,0))</f>
        <v>88</v>
      </c>
      <c r="M61" s="179">
        <f>IF(OR($B61-M$5&gt;76, $B61-M$5=75, $B61-M$5=1, $B61-M$5&lt;0),"",ROUND(($B61-M$5)*'점수 계산기'!$C$21+M$5*'점수 계산기'!$C$22+'점수 계산기'!$C$24,0))</f>
        <v>88</v>
      </c>
      <c r="N61" s="179">
        <f>IF(OR($B61-N$5&gt;76, $B61-N$5=75, $B61-N$5=1, $B61-N$5&lt;0),"",ROUND(($B61-N$5)*'점수 계산기'!$C$21+N$5*'점수 계산기'!$C$22+'점수 계산기'!$C$24,0))</f>
        <v>88</v>
      </c>
      <c r="O61" s="179">
        <f>IF(OR($B61-O$5&gt;76, $B61-O$5=75, $B61-O$5=1, $B61-O$5&lt;0),"",ROUND(($B61-O$5)*'점수 계산기'!$C$21+O$5*'점수 계산기'!$C$22+'점수 계산기'!$C$24,0))</f>
        <v>88</v>
      </c>
      <c r="P61" s="179">
        <f>IF(OR($B61-P$5&gt;76, $B61-P$5=75, $B61-P$5=1, $B61-P$5&lt;0),"",ROUND(($B61-P$5)*'점수 계산기'!$C$21+P$5*'점수 계산기'!$C$22+'점수 계산기'!$C$24,0))</f>
        <v>88</v>
      </c>
      <c r="Q61" s="179">
        <f>IF(OR($B61-Q$5&gt;76, $B61-Q$5=75, $B61-Q$5=1, $B61-Q$5&lt;0),"",ROUND(($B61-Q$5)*'점수 계산기'!$C$21+Q$5*'점수 계산기'!$C$22+'점수 계산기'!$C$24,0))</f>
        <v>88</v>
      </c>
      <c r="R61" s="179">
        <f>IF(OR($B61-R$5&gt;76, $B61-R$5=75, $B61-R$5=1, $B61-R$5&lt;0),"",ROUND(($B61-R$5)*'점수 계산기'!$C$21+R$5*'점수 계산기'!$C$22+'점수 계산기'!$C$24,0))</f>
        <v>89</v>
      </c>
      <c r="S61" s="179">
        <f>IF(OR($B61-S$5&gt;76, $B61-S$5=75, $B61-S$5=1, $B61-S$5&lt;0),"",ROUND(($B61-S$5)*'점수 계산기'!$C$21+S$5*'점수 계산기'!$C$22+'점수 계산기'!$C$24,0))</f>
        <v>89</v>
      </c>
      <c r="T61" s="179">
        <f>IF(OR($B61-T$5&gt;76, $B61-T$5=75, $B61-T$5=1, $B61-T$5&lt;0),"",ROUND(($B61-T$5)*'점수 계산기'!$C$21+T$5*'점수 계산기'!$C$22+'점수 계산기'!$C$24,0))</f>
        <v>89</v>
      </c>
      <c r="U61" s="179">
        <f>IF(OR($B61-U$5&gt;76, $B61-U$5=75, $B61-U$5=1, $B61-U$5&lt;0),"",ROUND(($B61-U$5)*'점수 계산기'!$C$21+U$5*'점수 계산기'!$C$22+'점수 계산기'!$C$24,0))</f>
        <v>89</v>
      </c>
      <c r="V61" s="179">
        <f>IF(OR($B61-V$5&gt;76, $B61-V$5=75, $B61-V$5=1, $B61-V$5&lt;0),"",ROUND(($B61-V$5)*'점수 계산기'!$C$21+V$5*'점수 계산기'!$C$22+'점수 계산기'!$C$24,0))</f>
        <v>89</v>
      </c>
      <c r="W61" s="179">
        <f>IF(OR($B61-W$5&gt;76, $B61-W$5=75, $B61-W$5=1, $B61-W$5&lt;0),"",ROUND(($B61-W$5)*'점수 계산기'!$C$21+W$5*'점수 계산기'!$C$22+'점수 계산기'!$C$24,0))</f>
        <v>89</v>
      </c>
      <c r="X61" s="179">
        <f>IF(OR($B61-X$5&gt;76, $B61-X$5=75, $B61-X$5=1, $B61-X$5&lt;0),"",ROUND(($B61-X$5)*'점수 계산기'!$C$21+X$5*'점수 계산기'!$C$22+'점수 계산기'!$C$24,0))</f>
        <v>90</v>
      </c>
      <c r="Y61" s="180">
        <f>IF(OR($B61-Y$5&gt;76, $B61-Y$5=75, $B61-Y$5=1, $B61-Y$5&lt;0),"",ROUND(($B61-Y$5)*'점수 계산기'!$C$21+Y$5*'점수 계산기'!$C$22+'점수 계산기'!$C$24,0))</f>
        <v>90</v>
      </c>
      <c r="Z61" s="116"/>
      <c r="AA61" s="170">
        <v>46</v>
      </c>
      <c r="AB61" s="170">
        <f t="shared" si="0"/>
        <v>86</v>
      </c>
      <c r="AC61" s="170" cm="1">
        <f t="array" ref="AC61">INDEX($AD$6:$AD$106, AA61, 1)</f>
        <v>98</v>
      </c>
      <c r="AD61" s="170">
        <f t="shared" si="1"/>
        <v>90</v>
      </c>
      <c r="AE61" s="170">
        <v>45</v>
      </c>
      <c r="AF61" s="170">
        <v>55</v>
      </c>
    </row>
    <row r="62" spans="1:32" s="137" customFormat="1" ht="21" customHeight="1">
      <c r="A62" s="129"/>
      <c r="B62" s="192">
        <v>44</v>
      </c>
      <c r="C62" s="182">
        <f>IF(OR($B62-C$5&gt;76, $B62-C$5=75, $B62-C$5=1, $B62-C$5&lt;0),"",ROUND(($B62-C$5)*'점수 계산기'!$C$21+C$5*'점수 계산기'!$C$22+'점수 계산기'!$C$24,0))</f>
        <v>85</v>
      </c>
      <c r="D62" s="182">
        <f>IF(OR($B62-D$5&gt;76, $B62-D$5=75, $B62-D$5=1, $B62-D$5&lt;0),"",ROUND(($B62-D$5)*'점수 계산기'!$C$21+D$5*'점수 계산기'!$C$22+'점수 계산기'!$C$24,0))</f>
        <v>85</v>
      </c>
      <c r="E62" s="182">
        <f>IF(OR($B62-E$5&gt;76, $B62-E$5=75, $B62-E$5=1, $B62-E$5&lt;0),"",ROUND(($B62-E$5)*'점수 계산기'!$C$21+E$5*'점수 계산기'!$C$22+'점수 계산기'!$C$24,0))</f>
        <v>86</v>
      </c>
      <c r="F62" s="182">
        <f>IF(OR($B62-F$5&gt;76, $B62-F$5=75, $B62-F$5=1, $B62-F$5&lt;0),"",ROUND(($B62-F$5)*'점수 계산기'!$C$21+F$5*'점수 계산기'!$C$22+'점수 계산기'!$C$24,0))</f>
        <v>86</v>
      </c>
      <c r="G62" s="182">
        <f>IF(OR($B62-G$5&gt;76, $B62-G$5=75, $B62-G$5=1, $B62-G$5&lt;0),"",ROUND(($B62-G$5)*'점수 계산기'!$C$21+G$5*'점수 계산기'!$C$22+'점수 계산기'!$C$24,0))</f>
        <v>86</v>
      </c>
      <c r="H62" s="182">
        <f>IF(OR($B62-H$5&gt;76, $B62-H$5=75, $B62-H$5=1, $B62-H$5&lt;0),"",ROUND(($B62-H$5)*'점수 계산기'!$C$21+H$5*'점수 계산기'!$C$22+'점수 계산기'!$C$24,0))</f>
        <v>86</v>
      </c>
      <c r="I62" s="182">
        <f>IF(OR($B62-I$5&gt;76, $B62-I$5=75, $B62-I$5=1, $B62-I$5&lt;0),"",ROUND(($B62-I$5)*'점수 계산기'!$C$21+I$5*'점수 계산기'!$C$22+'점수 계산기'!$C$24,0))</f>
        <v>86</v>
      </c>
      <c r="J62" s="182">
        <f>IF(OR($B62-J$5&gt;76, $B62-J$5=75, $B62-J$5=1, $B62-J$5&lt;0),"",ROUND(($B62-J$5)*'점수 계산기'!$C$21+J$5*'점수 계산기'!$C$22+'점수 계산기'!$C$24,0))</f>
        <v>86</v>
      </c>
      <c r="K62" s="182">
        <f>IF(OR($B62-K$5&gt;76, $B62-K$5=75, $B62-K$5=1, $B62-K$5&lt;0),"",ROUND(($B62-K$5)*'점수 계산기'!$C$21+K$5*'점수 계산기'!$C$22+'점수 계산기'!$C$24,0))</f>
        <v>87</v>
      </c>
      <c r="L62" s="182">
        <f>IF(OR($B62-L$5&gt;76, $B62-L$5=75, $B62-L$5=1, $B62-L$5&lt;0),"",ROUND(($B62-L$5)*'점수 계산기'!$C$21+L$5*'점수 계산기'!$C$22+'점수 계산기'!$C$24,0))</f>
        <v>87</v>
      </c>
      <c r="M62" s="182">
        <f>IF(OR($B62-M$5&gt;76, $B62-M$5=75, $B62-M$5=1, $B62-M$5&lt;0),"",ROUND(($B62-M$5)*'점수 계산기'!$C$21+M$5*'점수 계산기'!$C$22+'점수 계산기'!$C$24,0))</f>
        <v>87</v>
      </c>
      <c r="N62" s="182">
        <f>IF(OR($B62-N$5&gt;76, $B62-N$5=75, $B62-N$5=1, $B62-N$5&lt;0),"",ROUND(($B62-N$5)*'점수 계산기'!$C$21+N$5*'점수 계산기'!$C$22+'점수 계산기'!$C$24,0))</f>
        <v>87</v>
      </c>
      <c r="O62" s="182">
        <f>IF(OR($B62-O$5&gt;76, $B62-O$5=75, $B62-O$5=1, $B62-O$5&lt;0),"",ROUND(($B62-O$5)*'점수 계산기'!$C$21+O$5*'점수 계산기'!$C$22+'점수 계산기'!$C$24,0))</f>
        <v>87</v>
      </c>
      <c r="P62" s="182">
        <f>IF(OR($B62-P$5&gt;76, $B62-P$5=75, $B62-P$5=1, $B62-P$5&lt;0),"",ROUND(($B62-P$5)*'점수 계산기'!$C$21+P$5*'점수 계산기'!$C$22+'점수 계산기'!$C$24,0))</f>
        <v>87</v>
      </c>
      <c r="Q62" s="182">
        <f>IF(OR($B62-Q$5&gt;76, $B62-Q$5=75, $B62-Q$5=1, $B62-Q$5&lt;0),"",ROUND(($B62-Q$5)*'점수 계산기'!$C$21+Q$5*'점수 계산기'!$C$22+'점수 계산기'!$C$24,0))</f>
        <v>88</v>
      </c>
      <c r="R62" s="182">
        <f>IF(OR($B62-R$5&gt;76, $B62-R$5=75, $B62-R$5=1, $B62-R$5&lt;0),"",ROUND(($B62-R$5)*'점수 계산기'!$C$21+R$5*'점수 계산기'!$C$22+'점수 계산기'!$C$24,0))</f>
        <v>88</v>
      </c>
      <c r="S62" s="182">
        <f>IF(OR($B62-S$5&gt;76, $B62-S$5=75, $B62-S$5=1, $B62-S$5&lt;0),"",ROUND(($B62-S$5)*'점수 계산기'!$C$21+S$5*'점수 계산기'!$C$22+'점수 계산기'!$C$24,0))</f>
        <v>88</v>
      </c>
      <c r="T62" s="182">
        <f>IF(OR($B62-T$5&gt;76, $B62-T$5=75, $B62-T$5=1, $B62-T$5&lt;0),"",ROUND(($B62-T$5)*'점수 계산기'!$C$21+T$5*'점수 계산기'!$C$22+'점수 계산기'!$C$24,0))</f>
        <v>88</v>
      </c>
      <c r="U62" s="182">
        <f>IF(OR($B62-U$5&gt;76, $B62-U$5=75, $B62-U$5=1, $B62-U$5&lt;0),"",ROUND(($B62-U$5)*'점수 계산기'!$C$21+U$5*'점수 계산기'!$C$22+'점수 계산기'!$C$24,0))</f>
        <v>88</v>
      </c>
      <c r="V62" s="182">
        <f>IF(OR($B62-V$5&gt;76, $B62-V$5=75, $B62-V$5=1, $B62-V$5&lt;0),"",ROUND(($B62-V$5)*'점수 계산기'!$C$21+V$5*'점수 계산기'!$C$22+'점수 계산기'!$C$24,0))</f>
        <v>88</v>
      </c>
      <c r="W62" s="182">
        <f>IF(OR($B62-W$5&gt;76, $B62-W$5=75, $B62-W$5=1, $B62-W$5&lt;0),"",ROUND(($B62-W$5)*'점수 계산기'!$C$21+W$5*'점수 계산기'!$C$22+'점수 계산기'!$C$24,0))</f>
        <v>89</v>
      </c>
      <c r="X62" s="182">
        <f>IF(OR($B62-X$5&gt;76, $B62-X$5=75, $B62-X$5=1, $B62-X$5&lt;0),"",ROUND(($B62-X$5)*'점수 계산기'!$C$21+X$5*'점수 계산기'!$C$22+'점수 계산기'!$C$24,0))</f>
        <v>89</v>
      </c>
      <c r="Y62" s="183">
        <f>IF(OR($B62-Y$5&gt;76, $B62-Y$5=75, $B62-Y$5=1, $B62-Y$5&lt;0),"",ROUND(($B62-Y$5)*'점수 계산기'!$C$21+Y$5*'점수 계산기'!$C$22+'점수 계산기'!$C$24,0))</f>
        <v>89</v>
      </c>
      <c r="Z62" s="116"/>
      <c r="AA62" s="170">
        <v>45</v>
      </c>
      <c r="AB62" s="170">
        <f t="shared" si="0"/>
        <v>85</v>
      </c>
      <c r="AC62" s="170" cm="1">
        <f t="array" ref="AC62">INDEX($AD$6:$AD$106, AA62, 1)</f>
        <v>99</v>
      </c>
      <c r="AD62" s="170">
        <f t="shared" si="1"/>
        <v>89</v>
      </c>
      <c r="AE62" s="170">
        <v>44</v>
      </c>
      <c r="AF62" s="170">
        <v>56</v>
      </c>
    </row>
    <row r="63" spans="1:32" s="137" customFormat="1" ht="21" customHeight="1">
      <c r="A63" s="129"/>
      <c r="B63" s="192">
        <v>43</v>
      </c>
      <c r="C63" s="182">
        <f>IF(OR($B63-C$5&gt;76, $B63-C$5=75, $B63-C$5=1, $B63-C$5&lt;0),"",ROUND(($B63-C$5)*'점수 계산기'!$C$21+C$5*'점수 계산기'!$C$22+'점수 계산기'!$C$24,0))</f>
        <v>84</v>
      </c>
      <c r="D63" s="182">
        <f>IF(OR($B63-D$5&gt;76, $B63-D$5=75, $B63-D$5=1, $B63-D$5&lt;0),"",ROUND(($B63-D$5)*'점수 계산기'!$C$21+D$5*'점수 계산기'!$C$22+'점수 계산기'!$C$24,0))</f>
        <v>85</v>
      </c>
      <c r="E63" s="182">
        <f>IF(OR($B63-E$5&gt;76, $B63-E$5=75, $B63-E$5=1, $B63-E$5&lt;0),"",ROUND(($B63-E$5)*'점수 계산기'!$C$21+E$5*'점수 계산기'!$C$22+'점수 계산기'!$C$24,0))</f>
        <v>85</v>
      </c>
      <c r="F63" s="182">
        <f>IF(OR($B63-F$5&gt;76, $B63-F$5=75, $B63-F$5=1, $B63-F$5&lt;0),"",ROUND(($B63-F$5)*'점수 계산기'!$C$21+F$5*'점수 계산기'!$C$22+'점수 계산기'!$C$24,0))</f>
        <v>85</v>
      </c>
      <c r="G63" s="182">
        <f>IF(OR($B63-G$5&gt;76, $B63-G$5=75, $B63-G$5=1, $B63-G$5&lt;0),"",ROUND(($B63-G$5)*'점수 계산기'!$C$21+G$5*'점수 계산기'!$C$22+'점수 계산기'!$C$24,0))</f>
        <v>85</v>
      </c>
      <c r="H63" s="182">
        <f>IF(OR($B63-H$5&gt;76, $B63-H$5=75, $B63-H$5=1, $B63-H$5&lt;0),"",ROUND(($B63-H$5)*'점수 계산기'!$C$21+H$5*'점수 계산기'!$C$22+'점수 계산기'!$C$24,0))</f>
        <v>85</v>
      </c>
      <c r="I63" s="182">
        <f>IF(OR($B63-I$5&gt;76, $B63-I$5=75, $B63-I$5=1, $B63-I$5&lt;0),"",ROUND(($B63-I$5)*'점수 계산기'!$C$21+I$5*'점수 계산기'!$C$22+'점수 계산기'!$C$24,0))</f>
        <v>85</v>
      </c>
      <c r="J63" s="182">
        <f>IF(OR($B63-J$5&gt;76, $B63-J$5=75, $B63-J$5=1, $B63-J$5&lt;0),"",ROUND(($B63-J$5)*'점수 계산기'!$C$21+J$5*'점수 계산기'!$C$22+'점수 계산기'!$C$24,0))</f>
        <v>86</v>
      </c>
      <c r="K63" s="182">
        <f>IF(OR($B63-K$5&gt;76, $B63-K$5=75, $B63-K$5=1, $B63-K$5&lt;0),"",ROUND(($B63-K$5)*'점수 계산기'!$C$21+K$5*'점수 계산기'!$C$22+'점수 계산기'!$C$24,0))</f>
        <v>86</v>
      </c>
      <c r="L63" s="182">
        <f>IF(OR($B63-L$5&gt;76, $B63-L$5=75, $B63-L$5=1, $B63-L$5&lt;0),"",ROUND(($B63-L$5)*'점수 계산기'!$C$21+L$5*'점수 계산기'!$C$22+'점수 계산기'!$C$24,0))</f>
        <v>86</v>
      </c>
      <c r="M63" s="182">
        <f>IF(OR($B63-M$5&gt;76, $B63-M$5=75, $B63-M$5=1, $B63-M$5&lt;0),"",ROUND(($B63-M$5)*'점수 계산기'!$C$21+M$5*'점수 계산기'!$C$22+'점수 계산기'!$C$24,0))</f>
        <v>86</v>
      </c>
      <c r="N63" s="182">
        <f>IF(OR($B63-N$5&gt;76, $B63-N$5=75, $B63-N$5=1, $B63-N$5&lt;0),"",ROUND(($B63-N$5)*'점수 계산기'!$C$21+N$5*'점수 계산기'!$C$22+'점수 계산기'!$C$24,0))</f>
        <v>86</v>
      </c>
      <c r="O63" s="182">
        <f>IF(OR($B63-O$5&gt;76, $B63-O$5=75, $B63-O$5=1, $B63-O$5&lt;0),"",ROUND(($B63-O$5)*'점수 계산기'!$C$21+O$5*'점수 계산기'!$C$22+'점수 계산기'!$C$24,0))</f>
        <v>86</v>
      </c>
      <c r="P63" s="182">
        <f>IF(OR($B63-P$5&gt;76, $B63-P$5=75, $B63-P$5=1, $B63-P$5&lt;0),"",ROUND(($B63-P$5)*'점수 계산기'!$C$21+P$5*'점수 계산기'!$C$22+'점수 계산기'!$C$24,0))</f>
        <v>87</v>
      </c>
      <c r="Q63" s="182">
        <f>IF(OR($B63-Q$5&gt;76, $B63-Q$5=75, $B63-Q$5=1, $B63-Q$5&lt;0),"",ROUND(($B63-Q$5)*'점수 계산기'!$C$21+Q$5*'점수 계산기'!$C$22+'점수 계산기'!$C$24,0))</f>
        <v>87</v>
      </c>
      <c r="R63" s="182">
        <f>IF(OR($B63-R$5&gt;76, $B63-R$5=75, $B63-R$5=1, $B63-R$5&lt;0),"",ROUND(($B63-R$5)*'점수 계산기'!$C$21+R$5*'점수 계산기'!$C$22+'점수 계산기'!$C$24,0))</f>
        <v>87</v>
      </c>
      <c r="S63" s="182">
        <f>IF(OR($B63-S$5&gt;76, $B63-S$5=75, $B63-S$5=1, $B63-S$5&lt;0),"",ROUND(($B63-S$5)*'점수 계산기'!$C$21+S$5*'점수 계산기'!$C$22+'점수 계산기'!$C$24,0))</f>
        <v>87</v>
      </c>
      <c r="T63" s="182">
        <f>IF(OR($B63-T$5&gt;76, $B63-T$5=75, $B63-T$5=1, $B63-T$5&lt;0),"",ROUND(($B63-T$5)*'점수 계산기'!$C$21+T$5*'점수 계산기'!$C$22+'점수 계산기'!$C$24,0))</f>
        <v>87</v>
      </c>
      <c r="U63" s="182">
        <f>IF(OR($B63-U$5&gt;76, $B63-U$5=75, $B63-U$5=1, $B63-U$5&lt;0),"",ROUND(($B63-U$5)*'점수 계산기'!$C$21+U$5*'점수 계산기'!$C$22+'점수 계산기'!$C$24,0))</f>
        <v>87</v>
      </c>
      <c r="V63" s="182">
        <f>IF(OR($B63-V$5&gt;76, $B63-V$5=75, $B63-V$5=1, $B63-V$5&lt;0),"",ROUND(($B63-V$5)*'점수 계산기'!$C$21+V$5*'점수 계산기'!$C$22+'점수 계산기'!$C$24,0))</f>
        <v>88</v>
      </c>
      <c r="W63" s="182">
        <f>IF(OR($B63-W$5&gt;76, $B63-W$5=75, $B63-W$5=1, $B63-W$5&lt;0),"",ROUND(($B63-W$5)*'점수 계산기'!$C$21+W$5*'점수 계산기'!$C$22+'점수 계산기'!$C$24,0))</f>
        <v>88</v>
      </c>
      <c r="X63" s="182">
        <f>IF(OR($B63-X$5&gt;76, $B63-X$5=75, $B63-X$5=1, $B63-X$5&lt;0),"",ROUND(($B63-X$5)*'점수 계산기'!$C$21+X$5*'점수 계산기'!$C$22+'점수 계산기'!$C$24,0))</f>
        <v>88</v>
      </c>
      <c r="Y63" s="183">
        <f>IF(OR($B63-Y$5&gt;76, $B63-Y$5=75, $B63-Y$5=1, $B63-Y$5&lt;0),"",ROUND(($B63-Y$5)*'점수 계산기'!$C$21+Y$5*'점수 계산기'!$C$22+'점수 계산기'!$C$24,0))</f>
        <v>88</v>
      </c>
      <c r="Z63" s="116"/>
      <c r="AA63" s="170">
        <v>44</v>
      </c>
      <c r="AB63" s="170">
        <f t="shared" si="0"/>
        <v>84</v>
      </c>
      <c r="AC63" s="170" cm="1">
        <f t="array" ref="AC63">INDEX($AD$6:$AD$106, AA63, 1)</f>
        <v>100</v>
      </c>
      <c r="AD63" s="170">
        <f t="shared" si="1"/>
        <v>88</v>
      </c>
      <c r="AE63" s="170">
        <v>43</v>
      </c>
      <c r="AF63" s="170">
        <v>57</v>
      </c>
    </row>
    <row r="64" spans="1:32" s="137" customFormat="1" ht="21" customHeight="1">
      <c r="A64" s="129"/>
      <c r="B64" s="192">
        <v>42</v>
      </c>
      <c r="C64" s="182">
        <f>IF(OR($B64-C$5&gt;76, $B64-C$5=75, $B64-C$5=1, $B64-C$5&lt;0),"",ROUND(($B64-C$5)*'점수 계산기'!$C$21+C$5*'점수 계산기'!$C$22+'점수 계산기'!$C$24,0))</f>
        <v>83</v>
      </c>
      <c r="D64" s="182">
        <f>IF(OR($B64-D$5&gt;76, $B64-D$5=75, $B64-D$5=1, $B64-D$5&lt;0),"",ROUND(($B64-D$5)*'점수 계산기'!$C$21+D$5*'점수 계산기'!$C$22+'점수 계산기'!$C$24,0))</f>
        <v>84</v>
      </c>
      <c r="E64" s="182">
        <f>IF(OR($B64-E$5&gt;76, $B64-E$5=75, $B64-E$5=1, $B64-E$5&lt;0),"",ROUND(($B64-E$5)*'점수 계산기'!$C$21+E$5*'점수 계산기'!$C$22+'점수 계산기'!$C$24,0))</f>
        <v>84</v>
      </c>
      <c r="F64" s="182">
        <f>IF(OR($B64-F$5&gt;76, $B64-F$5=75, $B64-F$5=1, $B64-F$5&lt;0),"",ROUND(($B64-F$5)*'점수 계산기'!$C$21+F$5*'점수 계산기'!$C$22+'점수 계산기'!$C$24,0))</f>
        <v>84</v>
      </c>
      <c r="G64" s="182">
        <f>IF(OR($B64-G$5&gt;76, $B64-G$5=75, $B64-G$5=1, $B64-G$5&lt;0),"",ROUND(($B64-G$5)*'점수 계산기'!$C$21+G$5*'점수 계산기'!$C$22+'점수 계산기'!$C$24,0))</f>
        <v>84</v>
      </c>
      <c r="H64" s="182">
        <f>IF(OR($B64-H$5&gt;76, $B64-H$5=75, $B64-H$5=1, $B64-H$5&lt;0),"",ROUND(($B64-H$5)*'점수 계산기'!$C$21+H$5*'점수 계산기'!$C$22+'점수 계산기'!$C$24,0))</f>
        <v>84</v>
      </c>
      <c r="I64" s="182">
        <f>IF(OR($B64-I$5&gt;76, $B64-I$5=75, $B64-I$5=1, $B64-I$5&lt;0),"",ROUND(($B64-I$5)*'점수 계산기'!$C$21+I$5*'점수 계산기'!$C$22+'점수 계산기'!$C$24,0))</f>
        <v>85</v>
      </c>
      <c r="J64" s="182">
        <f>IF(OR($B64-J$5&gt;76, $B64-J$5=75, $B64-J$5=1, $B64-J$5&lt;0),"",ROUND(($B64-J$5)*'점수 계산기'!$C$21+J$5*'점수 계산기'!$C$22+'점수 계산기'!$C$24,0))</f>
        <v>85</v>
      </c>
      <c r="K64" s="182">
        <f>IF(OR($B64-K$5&gt;76, $B64-K$5=75, $B64-K$5=1, $B64-K$5&lt;0),"",ROUND(($B64-K$5)*'점수 계산기'!$C$21+K$5*'점수 계산기'!$C$22+'점수 계산기'!$C$24,0))</f>
        <v>85</v>
      </c>
      <c r="L64" s="182">
        <f>IF(OR($B64-L$5&gt;76, $B64-L$5=75, $B64-L$5=1, $B64-L$5&lt;0),"",ROUND(($B64-L$5)*'점수 계산기'!$C$21+L$5*'점수 계산기'!$C$22+'점수 계산기'!$C$24,0))</f>
        <v>85</v>
      </c>
      <c r="M64" s="182">
        <f>IF(OR($B64-M$5&gt;76, $B64-M$5=75, $B64-M$5=1, $B64-M$5&lt;0),"",ROUND(($B64-M$5)*'점수 계산기'!$C$21+M$5*'점수 계산기'!$C$22+'점수 계산기'!$C$24,0))</f>
        <v>85</v>
      </c>
      <c r="N64" s="182">
        <f>IF(OR($B64-N$5&gt;76, $B64-N$5=75, $B64-N$5=1, $B64-N$5&lt;0),"",ROUND(($B64-N$5)*'점수 계산기'!$C$21+N$5*'점수 계산기'!$C$22+'점수 계산기'!$C$24,0))</f>
        <v>85</v>
      </c>
      <c r="O64" s="182">
        <f>IF(OR($B64-O$5&gt;76, $B64-O$5=75, $B64-O$5=1, $B64-O$5&lt;0),"",ROUND(($B64-O$5)*'점수 계산기'!$C$21+O$5*'점수 계산기'!$C$22+'점수 계산기'!$C$24,0))</f>
        <v>86</v>
      </c>
      <c r="P64" s="182">
        <f>IF(OR($B64-P$5&gt;76, $B64-P$5=75, $B64-P$5=1, $B64-P$5&lt;0),"",ROUND(($B64-P$5)*'점수 계산기'!$C$21+P$5*'점수 계산기'!$C$22+'점수 계산기'!$C$24,0))</f>
        <v>86</v>
      </c>
      <c r="Q64" s="182">
        <f>IF(OR($B64-Q$5&gt;76, $B64-Q$5=75, $B64-Q$5=1, $B64-Q$5&lt;0),"",ROUND(($B64-Q$5)*'점수 계산기'!$C$21+Q$5*'점수 계산기'!$C$22+'점수 계산기'!$C$24,0))</f>
        <v>86</v>
      </c>
      <c r="R64" s="182">
        <f>IF(OR($B64-R$5&gt;76, $B64-R$5=75, $B64-R$5=1, $B64-R$5&lt;0),"",ROUND(($B64-R$5)*'점수 계산기'!$C$21+R$5*'점수 계산기'!$C$22+'점수 계산기'!$C$24,0))</f>
        <v>86</v>
      </c>
      <c r="S64" s="182">
        <f>IF(OR($B64-S$5&gt;76, $B64-S$5=75, $B64-S$5=1, $B64-S$5&lt;0),"",ROUND(($B64-S$5)*'점수 계산기'!$C$21+S$5*'점수 계산기'!$C$22+'점수 계산기'!$C$24,0))</f>
        <v>86</v>
      </c>
      <c r="T64" s="182">
        <f>IF(OR($B64-T$5&gt;76, $B64-T$5=75, $B64-T$5=1, $B64-T$5&lt;0),"",ROUND(($B64-T$5)*'점수 계산기'!$C$21+T$5*'점수 계산기'!$C$22+'점수 계산기'!$C$24,0))</f>
        <v>86</v>
      </c>
      <c r="U64" s="182">
        <f>IF(OR($B64-U$5&gt;76, $B64-U$5=75, $B64-U$5=1, $B64-U$5&lt;0),"",ROUND(($B64-U$5)*'점수 계산기'!$C$21+U$5*'점수 계산기'!$C$22+'점수 계산기'!$C$24,0))</f>
        <v>87</v>
      </c>
      <c r="V64" s="182">
        <f>IF(OR($B64-V$5&gt;76, $B64-V$5=75, $B64-V$5=1, $B64-V$5&lt;0),"",ROUND(($B64-V$5)*'점수 계산기'!$C$21+V$5*'점수 계산기'!$C$22+'점수 계산기'!$C$24,0))</f>
        <v>87</v>
      </c>
      <c r="W64" s="182">
        <f>IF(OR($B64-W$5&gt;76, $B64-W$5=75, $B64-W$5=1, $B64-W$5&lt;0),"",ROUND(($B64-W$5)*'점수 계산기'!$C$21+W$5*'점수 계산기'!$C$22+'점수 계산기'!$C$24,0))</f>
        <v>87</v>
      </c>
      <c r="X64" s="182">
        <f>IF(OR($B64-X$5&gt;76, $B64-X$5=75, $B64-X$5=1, $B64-X$5&lt;0),"",ROUND(($B64-X$5)*'점수 계산기'!$C$21+X$5*'점수 계산기'!$C$22+'점수 계산기'!$C$24,0))</f>
        <v>87</v>
      </c>
      <c r="Y64" s="183">
        <f>IF(OR($B64-Y$5&gt;76, $B64-Y$5=75, $B64-Y$5=1, $B64-Y$5&lt;0),"",ROUND(($B64-Y$5)*'점수 계산기'!$C$21+Y$5*'점수 계산기'!$C$22+'점수 계산기'!$C$24,0))</f>
        <v>87</v>
      </c>
      <c r="Z64" s="116"/>
      <c r="AA64" s="170">
        <v>43</v>
      </c>
      <c r="AB64" s="170">
        <f t="shared" si="0"/>
        <v>83</v>
      </c>
      <c r="AC64" s="170" cm="1">
        <f t="array" ref="AC64">INDEX($AD$6:$AD$106, AA64, 1)</f>
        <v>101</v>
      </c>
      <c r="AD64" s="170">
        <f t="shared" si="1"/>
        <v>87</v>
      </c>
      <c r="AE64" s="170">
        <v>42</v>
      </c>
      <c r="AF64" s="170">
        <v>58</v>
      </c>
    </row>
    <row r="65" spans="1:32" s="137" customFormat="1" ht="21" customHeight="1">
      <c r="A65" s="129"/>
      <c r="B65" s="192">
        <v>41</v>
      </c>
      <c r="C65" s="182">
        <f>IF(OR($B65-C$5&gt;76, $B65-C$5=75, $B65-C$5=1, $B65-C$5&lt;0),"",ROUND(($B65-C$5)*'점수 계산기'!$C$21+C$5*'점수 계산기'!$C$22+'점수 계산기'!$C$24,0))</f>
        <v>83</v>
      </c>
      <c r="D65" s="182">
        <f>IF(OR($B65-D$5&gt;76, $B65-D$5=75, $B65-D$5=1, $B65-D$5&lt;0),"",ROUND(($B65-D$5)*'점수 계산기'!$C$21+D$5*'점수 계산기'!$C$22+'점수 계산기'!$C$24,0))</f>
        <v>83</v>
      </c>
      <c r="E65" s="182">
        <f>IF(OR($B65-E$5&gt;76, $B65-E$5=75, $B65-E$5=1, $B65-E$5&lt;0),"",ROUND(($B65-E$5)*'점수 계산기'!$C$21+E$5*'점수 계산기'!$C$22+'점수 계산기'!$C$24,0))</f>
        <v>83</v>
      </c>
      <c r="F65" s="182">
        <f>IF(OR($B65-F$5&gt;76, $B65-F$5=75, $B65-F$5=1, $B65-F$5&lt;0),"",ROUND(($B65-F$5)*'점수 계산기'!$C$21+F$5*'점수 계산기'!$C$22+'점수 계산기'!$C$24,0))</f>
        <v>83</v>
      </c>
      <c r="G65" s="182">
        <f>IF(OR($B65-G$5&gt;76, $B65-G$5=75, $B65-G$5=1, $B65-G$5&lt;0),"",ROUND(($B65-G$5)*'점수 계산기'!$C$21+G$5*'점수 계산기'!$C$22+'점수 계산기'!$C$24,0))</f>
        <v>83</v>
      </c>
      <c r="H65" s="182">
        <f>IF(OR($B65-H$5&gt;76, $B65-H$5=75, $B65-H$5=1, $B65-H$5&lt;0),"",ROUND(($B65-H$5)*'점수 계산기'!$C$21+H$5*'점수 계산기'!$C$22+'점수 계산기'!$C$24,0))</f>
        <v>84</v>
      </c>
      <c r="I65" s="182">
        <f>IF(OR($B65-I$5&gt;76, $B65-I$5=75, $B65-I$5=1, $B65-I$5&lt;0),"",ROUND(($B65-I$5)*'점수 계산기'!$C$21+I$5*'점수 계산기'!$C$22+'점수 계산기'!$C$24,0))</f>
        <v>84</v>
      </c>
      <c r="J65" s="182">
        <f>IF(OR($B65-J$5&gt;76, $B65-J$5=75, $B65-J$5=1, $B65-J$5&lt;0),"",ROUND(($B65-J$5)*'점수 계산기'!$C$21+J$5*'점수 계산기'!$C$22+'점수 계산기'!$C$24,0))</f>
        <v>84</v>
      </c>
      <c r="K65" s="182">
        <f>IF(OR($B65-K$5&gt;76, $B65-K$5=75, $B65-K$5=1, $B65-K$5&lt;0),"",ROUND(($B65-K$5)*'점수 계산기'!$C$21+K$5*'점수 계산기'!$C$22+'점수 계산기'!$C$24,0))</f>
        <v>84</v>
      </c>
      <c r="L65" s="182">
        <f>IF(OR($B65-L$5&gt;76, $B65-L$5=75, $B65-L$5=1, $B65-L$5&lt;0),"",ROUND(($B65-L$5)*'점수 계산기'!$C$21+L$5*'점수 계산기'!$C$22+'점수 계산기'!$C$24,0))</f>
        <v>84</v>
      </c>
      <c r="M65" s="182">
        <f>IF(OR($B65-M$5&gt;76, $B65-M$5=75, $B65-M$5=1, $B65-M$5&lt;0),"",ROUND(($B65-M$5)*'점수 계산기'!$C$21+M$5*'점수 계산기'!$C$22+'점수 계산기'!$C$24,0))</f>
        <v>84</v>
      </c>
      <c r="N65" s="182">
        <f>IF(OR($B65-N$5&gt;76, $B65-N$5=75, $B65-N$5=1, $B65-N$5&lt;0),"",ROUND(($B65-N$5)*'점수 계산기'!$C$21+N$5*'점수 계산기'!$C$22+'점수 계산기'!$C$24,0))</f>
        <v>85</v>
      </c>
      <c r="O65" s="182">
        <f>IF(OR($B65-O$5&gt;76, $B65-O$5=75, $B65-O$5=1, $B65-O$5&lt;0),"",ROUND(($B65-O$5)*'점수 계산기'!$C$21+O$5*'점수 계산기'!$C$22+'점수 계산기'!$C$24,0))</f>
        <v>85</v>
      </c>
      <c r="P65" s="182">
        <f>IF(OR($B65-P$5&gt;76, $B65-P$5=75, $B65-P$5=1, $B65-P$5&lt;0),"",ROUND(($B65-P$5)*'점수 계산기'!$C$21+P$5*'점수 계산기'!$C$22+'점수 계산기'!$C$24,0))</f>
        <v>85</v>
      </c>
      <c r="Q65" s="182">
        <f>IF(OR($B65-Q$5&gt;76, $B65-Q$5=75, $B65-Q$5=1, $B65-Q$5&lt;0),"",ROUND(($B65-Q$5)*'점수 계산기'!$C$21+Q$5*'점수 계산기'!$C$22+'점수 계산기'!$C$24,0))</f>
        <v>85</v>
      </c>
      <c r="R65" s="182">
        <f>IF(OR($B65-R$5&gt;76, $B65-R$5=75, $B65-R$5=1, $B65-R$5&lt;0),"",ROUND(($B65-R$5)*'점수 계산기'!$C$21+R$5*'점수 계산기'!$C$22+'점수 계산기'!$C$24,0))</f>
        <v>85</v>
      </c>
      <c r="S65" s="182">
        <f>IF(OR($B65-S$5&gt;76, $B65-S$5=75, $B65-S$5=1, $B65-S$5&lt;0),"",ROUND(($B65-S$5)*'점수 계산기'!$C$21+S$5*'점수 계산기'!$C$22+'점수 계산기'!$C$24,0))</f>
        <v>85</v>
      </c>
      <c r="T65" s="182">
        <f>IF(OR($B65-T$5&gt;76, $B65-T$5=75, $B65-T$5=1, $B65-T$5&lt;0),"",ROUND(($B65-T$5)*'점수 계산기'!$C$21+T$5*'점수 계산기'!$C$22+'점수 계산기'!$C$24,0))</f>
        <v>86</v>
      </c>
      <c r="U65" s="182">
        <f>IF(OR($B65-U$5&gt;76, $B65-U$5=75, $B65-U$5=1, $B65-U$5&lt;0),"",ROUND(($B65-U$5)*'점수 계산기'!$C$21+U$5*'점수 계산기'!$C$22+'점수 계산기'!$C$24,0))</f>
        <v>86</v>
      </c>
      <c r="V65" s="182">
        <f>IF(OR($B65-V$5&gt;76, $B65-V$5=75, $B65-V$5=1, $B65-V$5&lt;0),"",ROUND(($B65-V$5)*'점수 계산기'!$C$21+V$5*'점수 계산기'!$C$22+'점수 계산기'!$C$24,0))</f>
        <v>86</v>
      </c>
      <c r="W65" s="182">
        <f>IF(OR($B65-W$5&gt;76, $B65-W$5=75, $B65-W$5=1, $B65-W$5&lt;0),"",ROUND(($B65-W$5)*'점수 계산기'!$C$21+W$5*'점수 계산기'!$C$22+'점수 계산기'!$C$24,0))</f>
        <v>86</v>
      </c>
      <c r="X65" s="182">
        <f>IF(OR($B65-X$5&gt;76, $B65-X$5=75, $B65-X$5=1, $B65-X$5&lt;0),"",ROUND(($B65-X$5)*'점수 계산기'!$C$21+X$5*'점수 계산기'!$C$22+'점수 계산기'!$C$24,0))</f>
        <v>86</v>
      </c>
      <c r="Y65" s="183">
        <f>IF(OR($B65-Y$5&gt;76, $B65-Y$5=75, $B65-Y$5=1, $B65-Y$5&lt;0),"",ROUND(($B65-Y$5)*'점수 계산기'!$C$21+Y$5*'점수 계산기'!$C$22+'점수 계산기'!$C$24,0))</f>
        <v>87</v>
      </c>
      <c r="Z65" s="116"/>
      <c r="AA65" s="170">
        <v>42</v>
      </c>
      <c r="AB65" s="170">
        <f t="shared" si="0"/>
        <v>83</v>
      </c>
      <c r="AC65" s="170" cm="1">
        <f t="array" ref="AC65">INDEX($AD$6:$AD$106, AA65, 1)</f>
        <v>101</v>
      </c>
      <c r="AD65" s="170">
        <f t="shared" si="1"/>
        <v>87</v>
      </c>
      <c r="AE65" s="170">
        <v>41</v>
      </c>
      <c r="AF65" s="170">
        <v>59</v>
      </c>
    </row>
    <row r="66" spans="1:32" s="137" customFormat="1" ht="21" customHeight="1">
      <c r="A66" s="129"/>
      <c r="B66" s="188">
        <v>40</v>
      </c>
      <c r="C66" s="168">
        <f>IF(OR($B66-C$5&gt;76, $B66-C$5=75, $B66-C$5=1, $B66-C$5&lt;0),"",ROUND(($B66-C$5)*'점수 계산기'!$C$21+C$5*'점수 계산기'!$C$22+'점수 계산기'!$C$24,0))</f>
        <v>82</v>
      </c>
      <c r="D66" s="168">
        <f>IF(OR($B66-D$5&gt;76, $B66-D$5=75, $B66-D$5=1, $B66-D$5&lt;0),"",ROUND(($B66-D$5)*'점수 계산기'!$C$21+D$5*'점수 계산기'!$C$22+'점수 계산기'!$C$24,0))</f>
        <v>82</v>
      </c>
      <c r="E66" s="168">
        <f>IF(OR($B66-E$5&gt;76, $B66-E$5=75, $B66-E$5=1, $B66-E$5&lt;0),"",ROUND(($B66-E$5)*'점수 계산기'!$C$21+E$5*'점수 계산기'!$C$22+'점수 계산기'!$C$24,0))</f>
        <v>82</v>
      </c>
      <c r="F66" s="168">
        <f>IF(OR($B66-F$5&gt;76, $B66-F$5=75, $B66-F$5=1, $B66-F$5&lt;0),"",ROUND(($B66-F$5)*'점수 계산기'!$C$21+F$5*'점수 계산기'!$C$22+'점수 계산기'!$C$24,0))</f>
        <v>82</v>
      </c>
      <c r="G66" s="168">
        <f>IF(OR($B66-G$5&gt;76, $B66-G$5=75, $B66-G$5=1, $B66-G$5&lt;0),"",ROUND(($B66-G$5)*'점수 계산기'!$C$21+G$5*'점수 계산기'!$C$22+'점수 계산기'!$C$24,0))</f>
        <v>83</v>
      </c>
      <c r="H66" s="168">
        <f>IF(OR($B66-H$5&gt;76, $B66-H$5=75, $B66-H$5=1, $B66-H$5&lt;0),"",ROUND(($B66-H$5)*'점수 계산기'!$C$21+H$5*'점수 계산기'!$C$22+'점수 계산기'!$C$24,0))</f>
        <v>83</v>
      </c>
      <c r="I66" s="168">
        <f>IF(OR($B66-I$5&gt;76, $B66-I$5=75, $B66-I$5=1, $B66-I$5&lt;0),"",ROUND(($B66-I$5)*'점수 계산기'!$C$21+I$5*'점수 계산기'!$C$22+'점수 계산기'!$C$24,0))</f>
        <v>83</v>
      </c>
      <c r="J66" s="168">
        <f>IF(OR($B66-J$5&gt;76, $B66-J$5=75, $B66-J$5=1, $B66-J$5&lt;0),"",ROUND(($B66-J$5)*'점수 계산기'!$C$21+J$5*'점수 계산기'!$C$22+'점수 계산기'!$C$24,0))</f>
        <v>83</v>
      </c>
      <c r="K66" s="168">
        <f>IF(OR($B66-K$5&gt;76, $B66-K$5=75, $B66-K$5=1, $B66-K$5&lt;0),"",ROUND(($B66-K$5)*'점수 계산기'!$C$21+K$5*'점수 계산기'!$C$22+'점수 계산기'!$C$24,0))</f>
        <v>83</v>
      </c>
      <c r="L66" s="168">
        <f>IF(OR($B66-L$5&gt;76, $B66-L$5=75, $B66-L$5=1, $B66-L$5&lt;0),"",ROUND(($B66-L$5)*'점수 계산기'!$C$21+L$5*'점수 계산기'!$C$22+'점수 계산기'!$C$24,0))</f>
        <v>83</v>
      </c>
      <c r="M66" s="168">
        <f>IF(OR($B66-M$5&gt;76, $B66-M$5=75, $B66-M$5=1, $B66-M$5&lt;0),"",ROUND(($B66-M$5)*'점수 계산기'!$C$21+M$5*'점수 계산기'!$C$22+'점수 계산기'!$C$24,0))</f>
        <v>84</v>
      </c>
      <c r="N66" s="168">
        <f>IF(OR($B66-N$5&gt;76, $B66-N$5=75, $B66-N$5=1, $B66-N$5&lt;0),"",ROUND(($B66-N$5)*'점수 계산기'!$C$21+N$5*'점수 계산기'!$C$22+'점수 계산기'!$C$24,0))</f>
        <v>84</v>
      </c>
      <c r="O66" s="168">
        <f>IF(OR($B66-O$5&gt;76, $B66-O$5=75, $B66-O$5=1, $B66-O$5&lt;0),"",ROUND(($B66-O$5)*'점수 계산기'!$C$21+O$5*'점수 계산기'!$C$22+'점수 계산기'!$C$24,0))</f>
        <v>84</v>
      </c>
      <c r="P66" s="168">
        <f>IF(OR($B66-P$5&gt;76, $B66-P$5=75, $B66-P$5=1, $B66-P$5&lt;0),"",ROUND(($B66-P$5)*'점수 계산기'!$C$21+P$5*'점수 계산기'!$C$22+'점수 계산기'!$C$24,0))</f>
        <v>84</v>
      </c>
      <c r="Q66" s="168">
        <f>IF(OR($B66-Q$5&gt;76, $B66-Q$5=75, $B66-Q$5=1, $B66-Q$5&lt;0),"",ROUND(($B66-Q$5)*'점수 계산기'!$C$21+Q$5*'점수 계산기'!$C$22+'점수 계산기'!$C$24,0))</f>
        <v>84</v>
      </c>
      <c r="R66" s="168">
        <f>IF(OR($B66-R$5&gt;76, $B66-R$5=75, $B66-R$5=1, $B66-R$5&lt;0),"",ROUND(($B66-R$5)*'점수 계산기'!$C$21+R$5*'점수 계산기'!$C$22+'점수 계산기'!$C$24,0))</f>
        <v>84</v>
      </c>
      <c r="S66" s="168">
        <f>IF(OR($B66-S$5&gt;76, $B66-S$5=75, $B66-S$5=1, $B66-S$5&lt;0),"",ROUND(($B66-S$5)*'점수 계산기'!$C$21+S$5*'점수 계산기'!$C$22+'점수 계산기'!$C$24,0))</f>
        <v>85</v>
      </c>
      <c r="T66" s="168">
        <f>IF(OR($B66-T$5&gt;76, $B66-T$5=75, $B66-T$5=1, $B66-T$5&lt;0),"",ROUND(($B66-T$5)*'점수 계산기'!$C$21+T$5*'점수 계산기'!$C$22+'점수 계산기'!$C$24,0))</f>
        <v>85</v>
      </c>
      <c r="U66" s="168">
        <f>IF(OR($B66-U$5&gt;76, $B66-U$5=75, $B66-U$5=1, $B66-U$5&lt;0),"",ROUND(($B66-U$5)*'점수 계산기'!$C$21+U$5*'점수 계산기'!$C$22+'점수 계산기'!$C$24,0))</f>
        <v>85</v>
      </c>
      <c r="V66" s="168">
        <f>IF(OR($B66-V$5&gt;76, $B66-V$5=75, $B66-V$5=1, $B66-V$5&lt;0),"",ROUND(($B66-V$5)*'점수 계산기'!$C$21+V$5*'점수 계산기'!$C$22+'점수 계산기'!$C$24,0))</f>
        <v>85</v>
      </c>
      <c r="W66" s="168">
        <f>IF(OR($B66-W$5&gt;76, $B66-W$5=75, $B66-W$5=1, $B66-W$5&lt;0),"",ROUND(($B66-W$5)*'점수 계산기'!$C$21+W$5*'점수 계산기'!$C$22+'점수 계산기'!$C$24,0))</f>
        <v>85</v>
      </c>
      <c r="X66" s="168">
        <f>IF(OR($B66-X$5&gt;76, $B66-X$5=75, $B66-X$5=1, $B66-X$5&lt;0),"",ROUND(($B66-X$5)*'점수 계산기'!$C$21+X$5*'점수 계산기'!$C$22+'점수 계산기'!$C$24,0))</f>
        <v>85</v>
      </c>
      <c r="Y66" s="169">
        <f>IF(OR($B66-Y$5&gt;76, $B66-Y$5=75, $B66-Y$5=1, $B66-Y$5&lt;0),"",ROUND(($B66-Y$5)*'점수 계산기'!$C$21+Y$5*'점수 계산기'!$C$22+'점수 계산기'!$C$24,0))</f>
        <v>86</v>
      </c>
      <c r="Z66" s="116"/>
      <c r="AA66" s="170">
        <v>41</v>
      </c>
      <c r="AB66" s="170">
        <f t="shared" si="0"/>
        <v>82</v>
      </c>
      <c r="AC66" s="170" cm="1">
        <f t="array" ref="AC66">INDEX($AD$6:$AD$106, AA66, 1)</f>
        <v>102</v>
      </c>
      <c r="AD66" s="170">
        <f t="shared" si="1"/>
        <v>86</v>
      </c>
      <c r="AE66" s="170">
        <v>40</v>
      </c>
      <c r="AF66" s="170">
        <v>60</v>
      </c>
    </row>
    <row r="67" spans="1:32" s="137" customFormat="1" ht="21" customHeight="1">
      <c r="A67" s="129"/>
      <c r="B67" s="188">
        <v>39</v>
      </c>
      <c r="C67" s="168">
        <f>IF(OR($B67-C$5&gt;76, $B67-C$5=75, $B67-C$5=1, $B67-C$5&lt;0),"",ROUND(($B67-C$5)*'점수 계산기'!$C$21+C$5*'점수 계산기'!$C$22+'점수 계산기'!$C$24,0))</f>
        <v>81</v>
      </c>
      <c r="D67" s="168">
        <f>IF(OR($B67-D$5&gt;76, $B67-D$5=75, $B67-D$5=1, $B67-D$5&lt;0),"",ROUND(($B67-D$5)*'점수 계산기'!$C$21+D$5*'점수 계산기'!$C$22+'점수 계산기'!$C$24,0))</f>
        <v>81</v>
      </c>
      <c r="E67" s="168">
        <f>IF(OR($B67-E$5&gt;76, $B67-E$5=75, $B67-E$5=1, $B67-E$5&lt;0),"",ROUND(($B67-E$5)*'점수 계산기'!$C$21+E$5*'점수 계산기'!$C$22+'점수 계산기'!$C$24,0))</f>
        <v>81</v>
      </c>
      <c r="F67" s="168">
        <f>IF(OR($B67-F$5&gt;76, $B67-F$5=75, $B67-F$5=1, $B67-F$5&lt;0),"",ROUND(($B67-F$5)*'점수 계산기'!$C$21+F$5*'점수 계산기'!$C$22+'점수 계산기'!$C$24,0))</f>
        <v>82</v>
      </c>
      <c r="G67" s="168">
        <f>IF(OR($B67-G$5&gt;76, $B67-G$5=75, $B67-G$5=1, $B67-G$5&lt;0),"",ROUND(($B67-G$5)*'점수 계산기'!$C$21+G$5*'점수 계산기'!$C$22+'점수 계산기'!$C$24,0))</f>
        <v>82</v>
      </c>
      <c r="H67" s="168">
        <f>IF(OR($B67-H$5&gt;76, $B67-H$5=75, $B67-H$5=1, $B67-H$5&lt;0),"",ROUND(($B67-H$5)*'점수 계산기'!$C$21+H$5*'점수 계산기'!$C$22+'점수 계산기'!$C$24,0))</f>
        <v>82</v>
      </c>
      <c r="I67" s="168">
        <f>IF(OR($B67-I$5&gt;76, $B67-I$5=75, $B67-I$5=1, $B67-I$5&lt;0),"",ROUND(($B67-I$5)*'점수 계산기'!$C$21+I$5*'점수 계산기'!$C$22+'점수 계산기'!$C$24,0))</f>
        <v>82</v>
      </c>
      <c r="J67" s="168">
        <f>IF(OR($B67-J$5&gt;76, $B67-J$5=75, $B67-J$5=1, $B67-J$5&lt;0),"",ROUND(($B67-J$5)*'점수 계산기'!$C$21+J$5*'점수 계산기'!$C$22+'점수 계산기'!$C$24,0))</f>
        <v>82</v>
      </c>
      <c r="K67" s="168">
        <f>IF(OR($B67-K$5&gt;76, $B67-K$5=75, $B67-K$5=1, $B67-K$5&lt;0),"",ROUND(($B67-K$5)*'점수 계산기'!$C$21+K$5*'점수 계산기'!$C$22+'점수 계산기'!$C$24,0))</f>
        <v>82</v>
      </c>
      <c r="L67" s="168">
        <f>IF(OR($B67-L$5&gt;76, $B67-L$5=75, $B67-L$5=1, $B67-L$5&lt;0),"",ROUND(($B67-L$5)*'점수 계산기'!$C$21+L$5*'점수 계산기'!$C$22+'점수 계산기'!$C$24,0))</f>
        <v>83</v>
      </c>
      <c r="M67" s="168">
        <f>IF(OR($B67-M$5&gt;76, $B67-M$5=75, $B67-M$5=1, $B67-M$5&lt;0),"",ROUND(($B67-M$5)*'점수 계산기'!$C$21+M$5*'점수 계산기'!$C$22+'점수 계산기'!$C$24,0))</f>
        <v>83</v>
      </c>
      <c r="N67" s="168">
        <f>IF(OR($B67-N$5&gt;76, $B67-N$5=75, $B67-N$5=1, $B67-N$5&lt;0),"",ROUND(($B67-N$5)*'점수 계산기'!$C$21+N$5*'점수 계산기'!$C$22+'점수 계산기'!$C$24,0))</f>
        <v>83</v>
      </c>
      <c r="O67" s="168">
        <f>IF(OR($B67-O$5&gt;76, $B67-O$5=75, $B67-O$5=1, $B67-O$5&lt;0),"",ROUND(($B67-O$5)*'점수 계산기'!$C$21+O$5*'점수 계산기'!$C$22+'점수 계산기'!$C$24,0))</f>
        <v>83</v>
      </c>
      <c r="P67" s="168">
        <f>IF(OR($B67-P$5&gt;76, $B67-P$5=75, $B67-P$5=1, $B67-P$5&lt;0),"",ROUND(($B67-P$5)*'점수 계산기'!$C$21+P$5*'점수 계산기'!$C$22+'점수 계산기'!$C$24,0))</f>
        <v>83</v>
      </c>
      <c r="Q67" s="168">
        <f>IF(OR($B67-Q$5&gt;76, $B67-Q$5=75, $B67-Q$5=1, $B67-Q$5&lt;0),"",ROUND(($B67-Q$5)*'점수 계산기'!$C$21+Q$5*'점수 계산기'!$C$22+'점수 계산기'!$C$24,0))</f>
        <v>83</v>
      </c>
      <c r="R67" s="168">
        <f>IF(OR($B67-R$5&gt;76, $B67-R$5=75, $B67-R$5=1, $B67-R$5&lt;0),"",ROUND(($B67-R$5)*'점수 계산기'!$C$21+R$5*'점수 계산기'!$C$22+'점수 계산기'!$C$24,0))</f>
        <v>84</v>
      </c>
      <c r="S67" s="168">
        <f>IF(OR($B67-S$5&gt;76, $B67-S$5=75, $B67-S$5=1, $B67-S$5&lt;0),"",ROUND(($B67-S$5)*'점수 계산기'!$C$21+S$5*'점수 계산기'!$C$22+'점수 계산기'!$C$24,0))</f>
        <v>84</v>
      </c>
      <c r="T67" s="168">
        <f>IF(OR($B67-T$5&gt;76, $B67-T$5=75, $B67-T$5=1, $B67-T$5&lt;0),"",ROUND(($B67-T$5)*'점수 계산기'!$C$21+T$5*'점수 계산기'!$C$22+'점수 계산기'!$C$24,0))</f>
        <v>84</v>
      </c>
      <c r="U67" s="168">
        <f>IF(OR($B67-U$5&gt;76, $B67-U$5=75, $B67-U$5=1, $B67-U$5&lt;0),"",ROUND(($B67-U$5)*'점수 계산기'!$C$21+U$5*'점수 계산기'!$C$22+'점수 계산기'!$C$24,0))</f>
        <v>84</v>
      </c>
      <c r="V67" s="168">
        <f>IF(OR($B67-V$5&gt;76, $B67-V$5=75, $B67-V$5=1, $B67-V$5&lt;0),"",ROUND(($B67-V$5)*'점수 계산기'!$C$21+V$5*'점수 계산기'!$C$22+'점수 계산기'!$C$24,0))</f>
        <v>84</v>
      </c>
      <c r="W67" s="168">
        <f>IF(OR($B67-W$5&gt;76, $B67-W$5=75, $B67-W$5=1, $B67-W$5&lt;0),"",ROUND(($B67-W$5)*'점수 계산기'!$C$21+W$5*'점수 계산기'!$C$22+'점수 계산기'!$C$24,0))</f>
        <v>84</v>
      </c>
      <c r="X67" s="168">
        <f>IF(OR($B67-X$5&gt;76, $B67-X$5=75, $B67-X$5=1, $B67-X$5&lt;0),"",ROUND(($B67-X$5)*'점수 계산기'!$C$21+X$5*'점수 계산기'!$C$22+'점수 계산기'!$C$24,0))</f>
        <v>85</v>
      </c>
      <c r="Y67" s="169">
        <f>IF(OR($B67-Y$5&gt;76, $B67-Y$5=75, $B67-Y$5=1, $B67-Y$5&lt;0),"",ROUND(($B67-Y$5)*'점수 계산기'!$C$21+Y$5*'점수 계산기'!$C$22+'점수 계산기'!$C$24,0))</f>
        <v>85</v>
      </c>
      <c r="Z67" s="116"/>
      <c r="AA67" s="170">
        <v>40</v>
      </c>
      <c r="AB67" s="170">
        <f t="shared" si="0"/>
        <v>81</v>
      </c>
      <c r="AC67" s="170" cm="1">
        <f t="array" ref="AC67">INDEX($AD$6:$AD$106, AA67, 1)</f>
        <v>103</v>
      </c>
      <c r="AD67" s="170">
        <f t="shared" si="1"/>
        <v>85</v>
      </c>
      <c r="AE67" s="170">
        <v>39</v>
      </c>
      <c r="AF67" s="170">
        <v>61</v>
      </c>
    </row>
    <row r="68" spans="1:32" s="137" customFormat="1" ht="21" customHeight="1">
      <c r="A68" s="129"/>
      <c r="B68" s="188">
        <v>38</v>
      </c>
      <c r="C68" s="168">
        <f>IF(OR($B68-C$5&gt;76, $B68-C$5=75, $B68-C$5=1, $B68-C$5&lt;0),"",ROUND(($B68-C$5)*'점수 계산기'!$C$21+C$5*'점수 계산기'!$C$22+'점수 계산기'!$C$24,0))</f>
        <v>80</v>
      </c>
      <c r="D68" s="168">
        <f>IF(OR($B68-D$5&gt;76, $B68-D$5=75, $B68-D$5=1, $B68-D$5&lt;0),"",ROUND(($B68-D$5)*'점수 계산기'!$C$21+D$5*'점수 계산기'!$C$22+'점수 계산기'!$C$24,0))</f>
        <v>80</v>
      </c>
      <c r="E68" s="168">
        <f>IF(OR($B68-E$5&gt;76, $B68-E$5=75, $B68-E$5=1, $B68-E$5&lt;0),"",ROUND(($B68-E$5)*'점수 계산기'!$C$21+E$5*'점수 계산기'!$C$22+'점수 계산기'!$C$24,0))</f>
        <v>81</v>
      </c>
      <c r="F68" s="168">
        <f>IF(OR($B68-F$5&gt;76, $B68-F$5=75, $B68-F$5=1, $B68-F$5&lt;0),"",ROUND(($B68-F$5)*'점수 계산기'!$C$21+F$5*'점수 계산기'!$C$22+'점수 계산기'!$C$24,0))</f>
        <v>81</v>
      </c>
      <c r="G68" s="168">
        <f>IF(OR($B68-G$5&gt;76, $B68-G$5=75, $B68-G$5=1, $B68-G$5&lt;0),"",ROUND(($B68-G$5)*'점수 계산기'!$C$21+G$5*'점수 계산기'!$C$22+'점수 계산기'!$C$24,0))</f>
        <v>81</v>
      </c>
      <c r="H68" s="168">
        <f>IF(OR($B68-H$5&gt;76, $B68-H$5=75, $B68-H$5=1, $B68-H$5&lt;0),"",ROUND(($B68-H$5)*'점수 계산기'!$C$21+H$5*'점수 계산기'!$C$22+'점수 계산기'!$C$24,0))</f>
        <v>81</v>
      </c>
      <c r="I68" s="168">
        <f>IF(OR($B68-I$5&gt;76, $B68-I$5=75, $B68-I$5=1, $B68-I$5&lt;0),"",ROUND(($B68-I$5)*'점수 계산기'!$C$21+I$5*'점수 계산기'!$C$22+'점수 계산기'!$C$24,0))</f>
        <v>81</v>
      </c>
      <c r="J68" s="168">
        <f>IF(OR($B68-J$5&gt;76, $B68-J$5=75, $B68-J$5=1, $B68-J$5&lt;0),"",ROUND(($B68-J$5)*'점수 계산기'!$C$21+J$5*'점수 계산기'!$C$22+'점수 계산기'!$C$24,0))</f>
        <v>81</v>
      </c>
      <c r="K68" s="168">
        <f>IF(OR($B68-K$5&gt;76, $B68-K$5=75, $B68-K$5=1, $B68-K$5&lt;0),"",ROUND(($B68-K$5)*'점수 계산기'!$C$21+K$5*'점수 계산기'!$C$22+'점수 계산기'!$C$24,0))</f>
        <v>82</v>
      </c>
      <c r="L68" s="168">
        <f>IF(OR($B68-L$5&gt;76, $B68-L$5=75, $B68-L$5=1, $B68-L$5&lt;0),"",ROUND(($B68-L$5)*'점수 계산기'!$C$21+L$5*'점수 계산기'!$C$22+'점수 계산기'!$C$24,0))</f>
        <v>82</v>
      </c>
      <c r="M68" s="168">
        <f>IF(OR($B68-M$5&gt;76, $B68-M$5=75, $B68-M$5=1, $B68-M$5&lt;0),"",ROUND(($B68-M$5)*'점수 계산기'!$C$21+M$5*'점수 계산기'!$C$22+'점수 계산기'!$C$24,0))</f>
        <v>82</v>
      </c>
      <c r="N68" s="168">
        <f>IF(OR($B68-N$5&gt;76, $B68-N$5=75, $B68-N$5=1, $B68-N$5&lt;0),"",ROUND(($B68-N$5)*'점수 계산기'!$C$21+N$5*'점수 계산기'!$C$22+'점수 계산기'!$C$24,0))</f>
        <v>82</v>
      </c>
      <c r="O68" s="168">
        <f>IF(OR($B68-O$5&gt;76, $B68-O$5=75, $B68-O$5=1, $B68-O$5&lt;0),"",ROUND(($B68-O$5)*'점수 계산기'!$C$21+O$5*'점수 계산기'!$C$22+'점수 계산기'!$C$24,0))</f>
        <v>82</v>
      </c>
      <c r="P68" s="168">
        <f>IF(OR($B68-P$5&gt;76, $B68-P$5=75, $B68-P$5=1, $B68-P$5&lt;0),"",ROUND(($B68-P$5)*'점수 계산기'!$C$21+P$5*'점수 계산기'!$C$22+'점수 계산기'!$C$24,0))</f>
        <v>82</v>
      </c>
      <c r="Q68" s="168">
        <f>IF(OR($B68-Q$5&gt;76, $B68-Q$5=75, $B68-Q$5=1, $B68-Q$5&lt;0),"",ROUND(($B68-Q$5)*'점수 계산기'!$C$21+Q$5*'점수 계산기'!$C$22+'점수 계산기'!$C$24,0))</f>
        <v>83</v>
      </c>
      <c r="R68" s="168">
        <f>IF(OR($B68-R$5&gt;76, $B68-R$5=75, $B68-R$5=1, $B68-R$5&lt;0),"",ROUND(($B68-R$5)*'점수 계산기'!$C$21+R$5*'점수 계산기'!$C$22+'점수 계산기'!$C$24,0))</f>
        <v>83</v>
      </c>
      <c r="S68" s="168">
        <f>IF(OR($B68-S$5&gt;76, $B68-S$5=75, $B68-S$5=1, $B68-S$5&lt;0),"",ROUND(($B68-S$5)*'점수 계산기'!$C$21+S$5*'점수 계산기'!$C$22+'점수 계산기'!$C$24,0))</f>
        <v>83</v>
      </c>
      <c r="T68" s="168">
        <f>IF(OR($B68-T$5&gt;76, $B68-T$5=75, $B68-T$5=1, $B68-T$5&lt;0),"",ROUND(($B68-T$5)*'점수 계산기'!$C$21+T$5*'점수 계산기'!$C$22+'점수 계산기'!$C$24,0))</f>
        <v>83</v>
      </c>
      <c r="U68" s="168">
        <f>IF(OR($B68-U$5&gt;76, $B68-U$5=75, $B68-U$5=1, $B68-U$5&lt;0),"",ROUND(($B68-U$5)*'점수 계산기'!$C$21+U$5*'점수 계산기'!$C$22+'점수 계산기'!$C$24,0))</f>
        <v>83</v>
      </c>
      <c r="V68" s="168">
        <f>IF(OR($B68-V$5&gt;76, $B68-V$5=75, $B68-V$5=1, $B68-V$5&lt;0),"",ROUND(($B68-V$5)*'점수 계산기'!$C$21+V$5*'점수 계산기'!$C$22+'점수 계산기'!$C$24,0))</f>
        <v>83</v>
      </c>
      <c r="W68" s="168">
        <f>IF(OR($B68-W$5&gt;76, $B68-W$5=75, $B68-W$5=1, $B68-W$5&lt;0),"",ROUND(($B68-W$5)*'점수 계산기'!$C$21+W$5*'점수 계산기'!$C$22+'점수 계산기'!$C$24,0))</f>
        <v>84</v>
      </c>
      <c r="X68" s="168">
        <f>IF(OR($B68-X$5&gt;76, $B68-X$5=75, $B68-X$5=1, $B68-X$5&lt;0),"",ROUND(($B68-X$5)*'점수 계산기'!$C$21+X$5*'점수 계산기'!$C$22+'점수 계산기'!$C$24,0))</f>
        <v>84</v>
      </c>
      <c r="Y68" s="169">
        <f>IF(OR($B68-Y$5&gt;76, $B68-Y$5=75, $B68-Y$5=1, $B68-Y$5&lt;0),"",ROUND(($B68-Y$5)*'점수 계산기'!$C$21+Y$5*'점수 계산기'!$C$22+'점수 계산기'!$C$24,0))</f>
        <v>84</v>
      </c>
      <c r="Z68" s="116"/>
      <c r="AA68" s="170">
        <v>39</v>
      </c>
      <c r="AB68" s="170">
        <f t="shared" si="0"/>
        <v>80</v>
      </c>
      <c r="AC68" s="170" cm="1">
        <f t="array" ref="AC68">INDEX($AD$6:$AD$106, AA68, 1)</f>
        <v>104</v>
      </c>
      <c r="AD68" s="170">
        <f t="shared" si="1"/>
        <v>84</v>
      </c>
      <c r="AE68" s="170">
        <v>38</v>
      </c>
      <c r="AF68" s="170">
        <v>62</v>
      </c>
    </row>
    <row r="69" spans="1:32" s="137" customFormat="1" ht="21" customHeight="1">
      <c r="A69" s="129"/>
      <c r="B69" s="188">
        <v>37</v>
      </c>
      <c r="C69" s="168">
        <f>IF(OR($B69-C$5&gt;76, $B69-C$5=75, $B69-C$5=1, $B69-C$5&lt;0),"",ROUND(($B69-C$5)*'점수 계산기'!$C$21+C$5*'점수 계산기'!$C$22+'점수 계산기'!$C$24,0))</f>
        <v>79</v>
      </c>
      <c r="D69" s="168">
        <f>IF(OR($B69-D$5&gt;76, $B69-D$5=75, $B69-D$5=1, $B69-D$5&lt;0),"",ROUND(($B69-D$5)*'점수 계산기'!$C$21+D$5*'점수 계산기'!$C$22+'점수 계산기'!$C$24,0))</f>
        <v>80</v>
      </c>
      <c r="E69" s="168">
        <f>IF(OR($B69-E$5&gt;76, $B69-E$5=75, $B69-E$5=1, $B69-E$5&lt;0),"",ROUND(($B69-E$5)*'점수 계산기'!$C$21+E$5*'점수 계산기'!$C$22+'점수 계산기'!$C$24,0))</f>
        <v>80</v>
      </c>
      <c r="F69" s="168">
        <f>IF(OR($B69-F$5&gt;76, $B69-F$5=75, $B69-F$5=1, $B69-F$5&lt;0),"",ROUND(($B69-F$5)*'점수 계산기'!$C$21+F$5*'점수 계산기'!$C$22+'점수 계산기'!$C$24,0))</f>
        <v>80</v>
      </c>
      <c r="G69" s="168">
        <f>IF(OR($B69-G$5&gt;76, $B69-G$5=75, $B69-G$5=1, $B69-G$5&lt;0),"",ROUND(($B69-G$5)*'점수 계산기'!$C$21+G$5*'점수 계산기'!$C$22+'점수 계산기'!$C$24,0))</f>
        <v>80</v>
      </c>
      <c r="H69" s="168">
        <f>IF(OR($B69-H$5&gt;76, $B69-H$5=75, $B69-H$5=1, $B69-H$5&lt;0),"",ROUND(($B69-H$5)*'점수 계산기'!$C$21+H$5*'점수 계산기'!$C$22+'점수 계산기'!$C$24,0))</f>
        <v>80</v>
      </c>
      <c r="I69" s="168">
        <f>IF(OR($B69-I$5&gt;76, $B69-I$5=75, $B69-I$5=1, $B69-I$5&lt;0),"",ROUND(($B69-I$5)*'점수 계산기'!$C$21+I$5*'점수 계산기'!$C$22+'점수 계산기'!$C$24,0))</f>
        <v>80</v>
      </c>
      <c r="J69" s="168">
        <f>IF(OR($B69-J$5&gt;76, $B69-J$5=75, $B69-J$5=1, $B69-J$5&lt;0),"",ROUND(($B69-J$5)*'점수 계산기'!$C$21+J$5*'점수 계산기'!$C$22+'점수 계산기'!$C$24,0))</f>
        <v>81</v>
      </c>
      <c r="K69" s="168">
        <f>IF(OR($B69-K$5&gt;76, $B69-K$5=75, $B69-K$5=1, $B69-K$5&lt;0),"",ROUND(($B69-K$5)*'점수 계산기'!$C$21+K$5*'점수 계산기'!$C$22+'점수 계산기'!$C$24,0))</f>
        <v>81</v>
      </c>
      <c r="L69" s="168">
        <f>IF(OR($B69-L$5&gt;76, $B69-L$5=75, $B69-L$5=1, $B69-L$5&lt;0),"",ROUND(($B69-L$5)*'점수 계산기'!$C$21+L$5*'점수 계산기'!$C$22+'점수 계산기'!$C$24,0))</f>
        <v>81</v>
      </c>
      <c r="M69" s="168">
        <f>IF(OR($B69-M$5&gt;76, $B69-M$5=75, $B69-M$5=1, $B69-M$5&lt;0),"",ROUND(($B69-M$5)*'점수 계산기'!$C$21+M$5*'점수 계산기'!$C$22+'점수 계산기'!$C$24,0))</f>
        <v>81</v>
      </c>
      <c r="N69" s="168">
        <f>IF(OR($B69-N$5&gt;76, $B69-N$5=75, $B69-N$5=1, $B69-N$5&lt;0),"",ROUND(($B69-N$5)*'점수 계산기'!$C$21+N$5*'점수 계산기'!$C$22+'점수 계산기'!$C$24,0))</f>
        <v>81</v>
      </c>
      <c r="O69" s="168">
        <f>IF(OR($B69-O$5&gt;76, $B69-O$5=75, $B69-O$5=1, $B69-O$5&lt;0),"",ROUND(($B69-O$5)*'점수 계산기'!$C$21+O$5*'점수 계산기'!$C$22+'점수 계산기'!$C$24,0))</f>
        <v>81</v>
      </c>
      <c r="P69" s="168">
        <f>IF(OR($B69-P$5&gt;76, $B69-P$5=75, $B69-P$5=1, $B69-P$5&lt;0),"",ROUND(($B69-P$5)*'점수 계산기'!$C$21+P$5*'점수 계산기'!$C$22+'점수 계산기'!$C$24,0))</f>
        <v>82</v>
      </c>
      <c r="Q69" s="168">
        <f>IF(OR($B69-Q$5&gt;76, $B69-Q$5=75, $B69-Q$5=1, $B69-Q$5&lt;0),"",ROUND(($B69-Q$5)*'점수 계산기'!$C$21+Q$5*'점수 계산기'!$C$22+'점수 계산기'!$C$24,0))</f>
        <v>82</v>
      </c>
      <c r="R69" s="168">
        <f>IF(OR($B69-R$5&gt;76, $B69-R$5=75, $B69-R$5=1, $B69-R$5&lt;0),"",ROUND(($B69-R$5)*'점수 계산기'!$C$21+R$5*'점수 계산기'!$C$22+'점수 계산기'!$C$24,0))</f>
        <v>82</v>
      </c>
      <c r="S69" s="168">
        <f>IF(OR($B69-S$5&gt;76, $B69-S$5=75, $B69-S$5=1, $B69-S$5&lt;0),"",ROUND(($B69-S$5)*'점수 계산기'!$C$21+S$5*'점수 계산기'!$C$22+'점수 계산기'!$C$24,0))</f>
        <v>82</v>
      </c>
      <c r="T69" s="168">
        <f>IF(OR($B69-T$5&gt;76, $B69-T$5=75, $B69-T$5=1, $B69-T$5&lt;0),"",ROUND(($B69-T$5)*'점수 계산기'!$C$21+T$5*'점수 계산기'!$C$22+'점수 계산기'!$C$24,0))</f>
        <v>82</v>
      </c>
      <c r="U69" s="168">
        <f>IF(OR($B69-U$5&gt;76, $B69-U$5=75, $B69-U$5=1, $B69-U$5&lt;0),"",ROUND(($B69-U$5)*'점수 계산기'!$C$21+U$5*'점수 계산기'!$C$22+'점수 계산기'!$C$24,0))</f>
        <v>82</v>
      </c>
      <c r="V69" s="168">
        <f>IF(OR($B69-V$5&gt;76, $B69-V$5=75, $B69-V$5=1, $B69-V$5&lt;0),"",ROUND(($B69-V$5)*'점수 계산기'!$C$21+V$5*'점수 계산기'!$C$22+'점수 계산기'!$C$24,0))</f>
        <v>83</v>
      </c>
      <c r="W69" s="168">
        <f>IF(OR($B69-W$5&gt;76, $B69-W$5=75, $B69-W$5=1, $B69-W$5&lt;0),"",ROUND(($B69-W$5)*'점수 계산기'!$C$21+W$5*'점수 계산기'!$C$22+'점수 계산기'!$C$24,0))</f>
        <v>83</v>
      </c>
      <c r="X69" s="168">
        <f>IF(OR($B69-X$5&gt;76, $B69-X$5=75, $B69-X$5=1, $B69-X$5&lt;0),"",ROUND(($B69-X$5)*'점수 계산기'!$C$21+X$5*'점수 계산기'!$C$22+'점수 계산기'!$C$24,0))</f>
        <v>83</v>
      </c>
      <c r="Y69" s="169">
        <f>IF(OR($B69-Y$5&gt;76, $B69-Y$5=75, $B69-Y$5=1, $B69-Y$5&lt;0),"",ROUND(($B69-Y$5)*'점수 계산기'!$C$21+Y$5*'점수 계산기'!$C$22+'점수 계산기'!$C$24,0))</f>
        <v>83</v>
      </c>
      <c r="Z69" s="116"/>
      <c r="AA69" s="170">
        <v>38</v>
      </c>
      <c r="AB69" s="170">
        <f t="shared" si="0"/>
        <v>79</v>
      </c>
      <c r="AC69" s="170" cm="1">
        <f t="array" ref="AC69">INDEX($AD$6:$AD$106, AA69, 1)</f>
        <v>105</v>
      </c>
      <c r="AD69" s="170">
        <f t="shared" si="1"/>
        <v>83</v>
      </c>
      <c r="AE69" s="170">
        <v>37</v>
      </c>
      <c r="AF69" s="170">
        <v>63</v>
      </c>
    </row>
    <row r="70" spans="1:32" s="137" customFormat="1" ht="21" customHeight="1">
      <c r="A70" s="129"/>
      <c r="B70" s="189">
        <v>36</v>
      </c>
      <c r="C70" s="173">
        <f>IF(OR($B70-C$5&gt;76, $B70-C$5=75, $B70-C$5=1, $B70-C$5&lt;0),"",ROUND(($B70-C$5)*'점수 계산기'!$C$21+C$5*'점수 계산기'!$C$22+'점수 계산기'!$C$24,0))</f>
        <v>78</v>
      </c>
      <c r="D70" s="173">
        <f>IF(OR($B70-D$5&gt;76, $B70-D$5=75, $B70-D$5=1, $B70-D$5&lt;0),"",ROUND(($B70-D$5)*'점수 계산기'!$C$21+D$5*'점수 계산기'!$C$22+'점수 계산기'!$C$24,0))</f>
        <v>79</v>
      </c>
      <c r="E70" s="173">
        <f>IF(OR($B70-E$5&gt;76, $B70-E$5=75, $B70-E$5=1, $B70-E$5&lt;0),"",ROUND(($B70-E$5)*'점수 계산기'!$C$21+E$5*'점수 계산기'!$C$22+'점수 계산기'!$C$24,0))</f>
        <v>79</v>
      </c>
      <c r="F70" s="173">
        <f>IF(OR($B70-F$5&gt;76, $B70-F$5=75, $B70-F$5=1, $B70-F$5&lt;0),"",ROUND(($B70-F$5)*'점수 계산기'!$C$21+F$5*'점수 계산기'!$C$22+'점수 계산기'!$C$24,0))</f>
        <v>79</v>
      </c>
      <c r="G70" s="173">
        <f>IF(OR($B70-G$5&gt;76, $B70-G$5=75, $B70-G$5=1, $B70-G$5&lt;0),"",ROUND(($B70-G$5)*'점수 계산기'!$C$21+G$5*'점수 계산기'!$C$22+'점수 계산기'!$C$24,0))</f>
        <v>79</v>
      </c>
      <c r="H70" s="173">
        <f>IF(OR($B70-H$5&gt;76, $B70-H$5=75, $B70-H$5=1, $B70-H$5&lt;0),"",ROUND(($B70-H$5)*'점수 계산기'!$C$21+H$5*'점수 계산기'!$C$22+'점수 계산기'!$C$24,0))</f>
        <v>79</v>
      </c>
      <c r="I70" s="173">
        <f>IF(OR($B70-I$5&gt;76, $B70-I$5=75, $B70-I$5=1, $B70-I$5&lt;0),"",ROUND(($B70-I$5)*'점수 계산기'!$C$21+I$5*'점수 계산기'!$C$22+'점수 계산기'!$C$24,0))</f>
        <v>80</v>
      </c>
      <c r="J70" s="173">
        <f>IF(OR($B70-J$5&gt;76, $B70-J$5=75, $B70-J$5=1, $B70-J$5&lt;0),"",ROUND(($B70-J$5)*'점수 계산기'!$C$21+J$5*'점수 계산기'!$C$22+'점수 계산기'!$C$24,0))</f>
        <v>80</v>
      </c>
      <c r="K70" s="173">
        <f>IF(OR($B70-K$5&gt;76, $B70-K$5=75, $B70-K$5=1, $B70-K$5&lt;0),"",ROUND(($B70-K$5)*'점수 계산기'!$C$21+K$5*'점수 계산기'!$C$22+'점수 계산기'!$C$24,0))</f>
        <v>80</v>
      </c>
      <c r="L70" s="173">
        <f>IF(OR($B70-L$5&gt;76, $B70-L$5=75, $B70-L$5=1, $B70-L$5&lt;0),"",ROUND(($B70-L$5)*'점수 계산기'!$C$21+L$5*'점수 계산기'!$C$22+'점수 계산기'!$C$24,0))</f>
        <v>80</v>
      </c>
      <c r="M70" s="173">
        <f>IF(OR($B70-M$5&gt;76, $B70-M$5=75, $B70-M$5=1, $B70-M$5&lt;0),"",ROUND(($B70-M$5)*'점수 계산기'!$C$21+M$5*'점수 계산기'!$C$22+'점수 계산기'!$C$24,0))</f>
        <v>80</v>
      </c>
      <c r="N70" s="173">
        <f>IF(OR($B70-N$5&gt;76, $B70-N$5=75, $B70-N$5=1, $B70-N$5&lt;0),"",ROUND(($B70-N$5)*'점수 계산기'!$C$21+N$5*'점수 계산기'!$C$22+'점수 계산기'!$C$24,0))</f>
        <v>80</v>
      </c>
      <c r="O70" s="173">
        <f>IF(OR($B70-O$5&gt;76, $B70-O$5=75, $B70-O$5=1, $B70-O$5&lt;0),"",ROUND(($B70-O$5)*'점수 계산기'!$C$21+O$5*'점수 계산기'!$C$22+'점수 계산기'!$C$24,0))</f>
        <v>81</v>
      </c>
      <c r="P70" s="173">
        <f>IF(OR($B70-P$5&gt;76, $B70-P$5=75, $B70-P$5=1, $B70-P$5&lt;0),"",ROUND(($B70-P$5)*'점수 계산기'!$C$21+P$5*'점수 계산기'!$C$22+'점수 계산기'!$C$24,0))</f>
        <v>81</v>
      </c>
      <c r="Q70" s="173">
        <f>IF(OR($B70-Q$5&gt;76, $B70-Q$5=75, $B70-Q$5=1, $B70-Q$5&lt;0),"",ROUND(($B70-Q$5)*'점수 계산기'!$C$21+Q$5*'점수 계산기'!$C$22+'점수 계산기'!$C$24,0))</f>
        <v>81</v>
      </c>
      <c r="R70" s="173">
        <f>IF(OR($B70-R$5&gt;76, $B70-R$5=75, $B70-R$5=1, $B70-R$5&lt;0),"",ROUND(($B70-R$5)*'점수 계산기'!$C$21+R$5*'점수 계산기'!$C$22+'점수 계산기'!$C$24,0))</f>
        <v>81</v>
      </c>
      <c r="S70" s="173">
        <f>IF(OR($B70-S$5&gt;76, $B70-S$5=75, $B70-S$5=1, $B70-S$5&lt;0),"",ROUND(($B70-S$5)*'점수 계산기'!$C$21+S$5*'점수 계산기'!$C$22+'점수 계산기'!$C$24,0))</f>
        <v>81</v>
      </c>
      <c r="T70" s="173">
        <f>IF(OR($B70-T$5&gt;76, $B70-T$5=75, $B70-T$5=1, $B70-T$5&lt;0),"",ROUND(($B70-T$5)*'점수 계산기'!$C$21+T$5*'점수 계산기'!$C$22+'점수 계산기'!$C$24,0))</f>
        <v>82</v>
      </c>
      <c r="U70" s="173">
        <f>IF(OR($B70-U$5&gt;76, $B70-U$5=75, $B70-U$5=1, $B70-U$5&lt;0),"",ROUND(($B70-U$5)*'점수 계산기'!$C$21+U$5*'점수 계산기'!$C$22+'점수 계산기'!$C$24,0))</f>
        <v>82</v>
      </c>
      <c r="V70" s="173">
        <f>IF(OR($B70-V$5&gt;76, $B70-V$5=75, $B70-V$5=1, $B70-V$5&lt;0),"",ROUND(($B70-V$5)*'점수 계산기'!$C$21+V$5*'점수 계산기'!$C$22+'점수 계산기'!$C$24,0))</f>
        <v>82</v>
      </c>
      <c r="W70" s="173">
        <f>IF(OR($B70-W$5&gt;76, $B70-W$5=75, $B70-W$5=1, $B70-W$5&lt;0),"",ROUND(($B70-W$5)*'점수 계산기'!$C$21+W$5*'점수 계산기'!$C$22+'점수 계산기'!$C$24,0))</f>
        <v>82</v>
      </c>
      <c r="X70" s="173">
        <f>IF(OR($B70-X$5&gt;76, $B70-X$5=75, $B70-X$5=1, $B70-X$5&lt;0),"",ROUND(($B70-X$5)*'점수 계산기'!$C$21+X$5*'점수 계산기'!$C$22+'점수 계산기'!$C$24,0))</f>
        <v>82</v>
      </c>
      <c r="Y70" s="174">
        <f>IF(OR($B70-Y$5&gt;76, $B70-Y$5=75, $B70-Y$5=1, $B70-Y$5&lt;0),"",ROUND(($B70-Y$5)*'점수 계산기'!$C$21+Y$5*'점수 계산기'!$C$22+'점수 계산기'!$C$24,0))</f>
        <v>83</v>
      </c>
      <c r="Z70" s="116"/>
      <c r="AA70" s="170">
        <v>37</v>
      </c>
      <c r="AB70" s="170">
        <f t="shared" si="0"/>
        <v>78</v>
      </c>
      <c r="AC70" s="170" cm="1">
        <f t="array" ref="AC70">INDEX($AD$6:$AD$106, AA70, 1)</f>
        <v>105</v>
      </c>
      <c r="AD70" s="170">
        <f t="shared" si="1"/>
        <v>83</v>
      </c>
      <c r="AE70" s="170">
        <v>36</v>
      </c>
      <c r="AF70" s="170">
        <v>64</v>
      </c>
    </row>
    <row r="71" spans="1:32" s="137" customFormat="1" ht="21" customHeight="1">
      <c r="A71" s="129"/>
      <c r="B71" s="189">
        <v>35</v>
      </c>
      <c r="C71" s="173">
        <f>IF(OR($B71-C$5&gt;76, $B71-C$5=75, $B71-C$5=1, $B71-C$5&lt;0),"",ROUND(($B71-C$5)*'점수 계산기'!$C$21+C$5*'점수 계산기'!$C$22+'점수 계산기'!$C$24,0))</f>
        <v>78</v>
      </c>
      <c r="D71" s="173">
        <f>IF(OR($B71-D$5&gt;76, $B71-D$5=75, $B71-D$5=1, $B71-D$5&lt;0),"",ROUND(($B71-D$5)*'점수 계산기'!$C$21+D$5*'점수 계산기'!$C$22+'점수 계산기'!$C$24,0))</f>
        <v>78</v>
      </c>
      <c r="E71" s="173">
        <f>IF(OR($B71-E$5&gt;76, $B71-E$5=75, $B71-E$5=1, $B71-E$5&lt;0),"",ROUND(($B71-E$5)*'점수 계산기'!$C$21+E$5*'점수 계산기'!$C$22+'점수 계산기'!$C$24,0))</f>
        <v>78</v>
      </c>
      <c r="F71" s="173">
        <f>IF(OR($B71-F$5&gt;76, $B71-F$5=75, $B71-F$5=1, $B71-F$5&lt;0),"",ROUND(($B71-F$5)*'점수 계산기'!$C$21+F$5*'점수 계산기'!$C$22+'점수 계산기'!$C$24,0))</f>
        <v>78</v>
      </c>
      <c r="G71" s="173">
        <f>IF(OR($B71-G$5&gt;76, $B71-G$5=75, $B71-G$5=1, $B71-G$5&lt;0),"",ROUND(($B71-G$5)*'점수 계산기'!$C$21+G$5*'점수 계산기'!$C$22+'점수 계산기'!$C$24,0))</f>
        <v>78</v>
      </c>
      <c r="H71" s="173">
        <f>IF(OR($B71-H$5&gt;76, $B71-H$5=75, $B71-H$5=1, $B71-H$5&lt;0),"",ROUND(($B71-H$5)*'점수 계산기'!$C$21+H$5*'점수 계산기'!$C$22+'점수 계산기'!$C$24,0))</f>
        <v>79</v>
      </c>
      <c r="I71" s="173">
        <f>IF(OR($B71-I$5&gt;76, $B71-I$5=75, $B71-I$5=1, $B71-I$5&lt;0),"",ROUND(($B71-I$5)*'점수 계산기'!$C$21+I$5*'점수 계산기'!$C$22+'점수 계산기'!$C$24,0))</f>
        <v>79</v>
      </c>
      <c r="J71" s="173">
        <f>IF(OR($B71-J$5&gt;76, $B71-J$5=75, $B71-J$5=1, $B71-J$5&lt;0),"",ROUND(($B71-J$5)*'점수 계산기'!$C$21+J$5*'점수 계산기'!$C$22+'점수 계산기'!$C$24,0))</f>
        <v>79</v>
      </c>
      <c r="K71" s="173">
        <f>IF(OR($B71-K$5&gt;76, $B71-K$5=75, $B71-K$5=1, $B71-K$5&lt;0),"",ROUND(($B71-K$5)*'점수 계산기'!$C$21+K$5*'점수 계산기'!$C$22+'점수 계산기'!$C$24,0))</f>
        <v>79</v>
      </c>
      <c r="L71" s="173">
        <f>IF(OR($B71-L$5&gt;76, $B71-L$5=75, $B71-L$5=1, $B71-L$5&lt;0),"",ROUND(($B71-L$5)*'점수 계산기'!$C$21+L$5*'점수 계산기'!$C$22+'점수 계산기'!$C$24,0))</f>
        <v>79</v>
      </c>
      <c r="M71" s="173">
        <f>IF(OR($B71-M$5&gt;76, $B71-M$5=75, $B71-M$5=1, $B71-M$5&lt;0),"",ROUND(($B71-M$5)*'점수 계산기'!$C$21+M$5*'점수 계산기'!$C$22+'점수 계산기'!$C$24,0))</f>
        <v>79</v>
      </c>
      <c r="N71" s="173">
        <f>IF(OR($B71-N$5&gt;76, $B71-N$5=75, $B71-N$5=1, $B71-N$5&lt;0),"",ROUND(($B71-N$5)*'점수 계산기'!$C$21+N$5*'점수 계산기'!$C$22+'점수 계산기'!$C$24,0))</f>
        <v>80</v>
      </c>
      <c r="O71" s="173">
        <f>IF(OR($B71-O$5&gt;76, $B71-O$5=75, $B71-O$5=1, $B71-O$5&lt;0),"",ROUND(($B71-O$5)*'점수 계산기'!$C$21+O$5*'점수 계산기'!$C$22+'점수 계산기'!$C$24,0))</f>
        <v>80</v>
      </c>
      <c r="P71" s="173">
        <f>IF(OR($B71-P$5&gt;76, $B71-P$5=75, $B71-P$5=1, $B71-P$5&lt;0),"",ROUND(($B71-P$5)*'점수 계산기'!$C$21+P$5*'점수 계산기'!$C$22+'점수 계산기'!$C$24,0))</f>
        <v>80</v>
      </c>
      <c r="Q71" s="173">
        <f>IF(OR($B71-Q$5&gt;76, $B71-Q$5=75, $B71-Q$5=1, $B71-Q$5&lt;0),"",ROUND(($B71-Q$5)*'점수 계산기'!$C$21+Q$5*'점수 계산기'!$C$22+'점수 계산기'!$C$24,0))</f>
        <v>80</v>
      </c>
      <c r="R71" s="173">
        <f>IF(OR($B71-R$5&gt;76, $B71-R$5=75, $B71-R$5=1, $B71-R$5&lt;0),"",ROUND(($B71-R$5)*'점수 계산기'!$C$21+R$5*'점수 계산기'!$C$22+'점수 계산기'!$C$24,0))</f>
        <v>80</v>
      </c>
      <c r="S71" s="173">
        <f>IF(OR($B71-S$5&gt;76, $B71-S$5=75, $B71-S$5=1, $B71-S$5&lt;0),"",ROUND(($B71-S$5)*'점수 계산기'!$C$21+S$5*'점수 계산기'!$C$22+'점수 계산기'!$C$24,0))</f>
        <v>81</v>
      </c>
      <c r="T71" s="173">
        <f>IF(OR($B71-T$5&gt;76, $B71-T$5=75, $B71-T$5=1, $B71-T$5&lt;0),"",ROUND(($B71-T$5)*'점수 계산기'!$C$21+T$5*'점수 계산기'!$C$22+'점수 계산기'!$C$24,0))</f>
        <v>81</v>
      </c>
      <c r="U71" s="173">
        <f>IF(OR($B71-U$5&gt;76, $B71-U$5=75, $B71-U$5=1, $B71-U$5&lt;0),"",ROUND(($B71-U$5)*'점수 계산기'!$C$21+U$5*'점수 계산기'!$C$22+'점수 계산기'!$C$24,0))</f>
        <v>81</v>
      </c>
      <c r="V71" s="173">
        <f>IF(OR($B71-V$5&gt;76, $B71-V$5=75, $B71-V$5=1, $B71-V$5&lt;0),"",ROUND(($B71-V$5)*'점수 계산기'!$C$21+V$5*'점수 계산기'!$C$22+'점수 계산기'!$C$24,0))</f>
        <v>81</v>
      </c>
      <c r="W71" s="173">
        <f>IF(OR($B71-W$5&gt;76, $B71-W$5=75, $B71-W$5=1, $B71-W$5&lt;0),"",ROUND(($B71-W$5)*'점수 계산기'!$C$21+W$5*'점수 계산기'!$C$22+'점수 계산기'!$C$24,0))</f>
        <v>81</v>
      </c>
      <c r="X71" s="173">
        <f>IF(OR($B71-X$5&gt;76, $B71-X$5=75, $B71-X$5=1, $B71-X$5&lt;0),"",ROUND(($B71-X$5)*'점수 계산기'!$C$21+X$5*'점수 계산기'!$C$22+'점수 계산기'!$C$24,0))</f>
        <v>81</v>
      </c>
      <c r="Y71" s="174">
        <f>IF(OR($B71-Y$5&gt;76, $B71-Y$5=75, $B71-Y$5=1, $B71-Y$5&lt;0),"",ROUND(($B71-Y$5)*'점수 계산기'!$C$21+Y$5*'점수 계산기'!$C$22+'점수 계산기'!$C$24,0))</f>
        <v>82</v>
      </c>
      <c r="Z71" s="116"/>
      <c r="AA71" s="170">
        <v>36</v>
      </c>
      <c r="AB71" s="170">
        <f t="shared" ref="AB71:AB106" si="2">MIN(C71:Y71)</f>
        <v>78</v>
      </c>
      <c r="AC71" s="170" cm="1">
        <f t="array" ref="AC71">INDEX($AD$6:$AD$106, AA71, 1)</f>
        <v>106</v>
      </c>
      <c r="AD71" s="170">
        <f t="shared" ref="AD71:AD106" si="3">MAX(C71:Y71)</f>
        <v>82</v>
      </c>
      <c r="AE71" s="170">
        <v>35</v>
      </c>
      <c r="AF71" s="170">
        <v>65</v>
      </c>
    </row>
    <row r="72" spans="1:32" s="137" customFormat="1" ht="21" customHeight="1">
      <c r="A72" s="129"/>
      <c r="B72" s="189">
        <v>34</v>
      </c>
      <c r="C72" s="173">
        <f>IF(OR($B72-C$5&gt;76, $B72-C$5=75, $B72-C$5=1, $B72-C$5&lt;0),"",ROUND(($B72-C$5)*'점수 계산기'!$C$21+C$5*'점수 계산기'!$C$22+'점수 계산기'!$C$24,0))</f>
        <v>77</v>
      </c>
      <c r="D72" s="173">
        <f>IF(OR($B72-D$5&gt;76, $B72-D$5=75, $B72-D$5=1, $B72-D$5&lt;0),"",ROUND(($B72-D$5)*'점수 계산기'!$C$21+D$5*'점수 계산기'!$C$22+'점수 계산기'!$C$24,0))</f>
        <v>77</v>
      </c>
      <c r="E72" s="173">
        <f>IF(OR($B72-E$5&gt;76, $B72-E$5=75, $B72-E$5=1, $B72-E$5&lt;0),"",ROUND(($B72-E$5)*'점수 계산기'!$C$21+E$5*'점수 계산기'!$C$22+'점수 계산기'!$C$24,0))</f>
        <v>77</v>
      </c>
      <c r="F72" s="173">
        <f>IF(OR($B72-F$5&gt;76, $B72-F$5=75, $B72-F$5=1, $B72-F$5&lt;0),"",ROUND(($B72-F$5)*'점수 계산기'!$C$21+F$5*'점수 계산기'!$C$22+'점수 계산기'!$C$24,0))</f>
        <v>77</v>
      </c>
      <c r="G72" s="173">
        <f>IF(OR($B72-G$5&gt;76, $B72-G$5=75, $B72-G$5=1, $B72-G$5&lt;0),"",ROUND(($B72-G$5)*'점수 계산기'!$C$21+G$5*'점수 계산기'!$C$22+'점수 계산기'!$C$24,0))</f>
        <v>78</v>
      </c>
      <c r="H72" s="173">
        <f>IF(OR($B72-H$5&gt;76, $B72-H$5=75, $B72-H$5=1, $B72-H$5&lt;0),"",ROUND(($B72-H$5)*'점수 계산기'!$C$21+H$5*'점수 계산기'!$C$22+'점수 계산기'!$C$24,0))</f>
        <v>78</v>
      </c>
      <c r="I72" s="173">
        <f>IF(OR($B72-I$5&gt;76, $B72-I$5=75, $B72-I$5=1, $B72-I$5&lt;0),"",ROUND(($B72-I$5)*'점수 계산기'!$C$21+I$5*'점수 계산기'!$C$22+'점수 계산기'!$C$24,0))</f>
        <v>78</v>
      </c>
      <c r="J72" s="173">
        <f>IF(OR($B72-J$5&gt;76, $B72-J$5=75, $B72-J$5=1, $B72-J$5&lt;0),"",ROUND(($B72-J$5)*'점수 계산기'!$C$21+J$5*'점수 계산기'!$C$22+'점수 계산기'!$C$24,0))</f>
        <v>78</v>
      </c>
      <c r="K72" s="173">
        <f>IF(OR($B72-K$5&gt;76, $B72-K$5=75, $B72-K$5=1, $B72-K$5&lt;0),"",ROUND(($B72-K$5)*'점수 계산기'!$C$21+K$5*'점수 계산기'!$C$22+'점수 계산기'!$C$24,0))</f>
        <v>78</v>
      </c>
      <c r="L72" s="173">
        <f>IF(OR($B72-L$5&gt;76, $B72-L$5=75, $B72-L$5=1, $B72-L$5&lt;0),"",ROUND(($B72-L$5)*'점수 계산기'!$C$21+L$5*'점수 계산기'!$C$22+'점수 계산기'!$C$24,0))</f>
        <v>79</v>
      </c>
      <c r="M72" s="173">
        <f>IF(OR($B72-M$5&gt;76, $B72-M$5=75, $B72-M$5=1, $B72-M$5&lt;0),"",ROUND(($B72-M$5)*'점수 계산기'!$C$21+M$5*'점수 계산기'!$C$22+'점수 계산기'!$C$24,0))</f>
        <v>79</v>
      </c>
      <c r="N72" s="173">
        <f>IF(OR($B72-N$5&gt;76, $B72-N$5=75, $B72-N$5=1, $B72-N$5&lt;0),"",ROUND(($B72-N$5)*'점수 계산기'!$C$21+N$5*'점수 계산기'!$C$22+'점수 계산기'!$C$24,0))</f>
        <v>79</v>
      </c>
      <c r="O72" s="173">
        <f>IF(OR($B72-O$5&gt;76, $B72-O$5=75, $B72-O$5=1, $B72-O$5&lt;0),"",ROUND(($B72-O$5)*'점수 계산기'!$C$21+O$5*'점수 계산기'!$C$22+'점수 계산기'!$C$24,0))</f>
        <v>79</v>
      </c>
      <c r="P72" s="173">
        <f>IF(OR($B72-P$5&gt;76, $B72-P$5=75, $B72-P$5=1, $B72-P$5&lt;0),"",ROUND(($B72-P$5)*'점수 계산기'!$C$21+P$5*'점수 계산기'!$C$22+'점수 계산기'!$C$24,0))</f>
        <v>79</v>
      </c>
      <c r="Q72" s="173">
        <f>IF(OR($B72-Q$5&gt;76, $B72-Q$5=75, $B72-Q$5=1, $B72-Q$5&lt;0),"",ROUND(($B72-Q$5)*'점수 계산기'!$C$21+Q$5*'점수 계산기'!$C$22+'점수 계산기'!$C$24,0))</f>
        <v>79</v>
      </c>
      <c r="R72" s="173">
        <f>IF(OR($B72-R$5&gt;76, $B72-R$5=75, $B72-R$5=1, $B72-R$5&lt;0),"",ROUND(($B72-R$5)*'점수 계산기'!$C$21+R$5*'점수 계산기'!$C$22+'점수 계산기'!$C$24,0))</f>
        <v>80</v>
      </c>
      <c r="S72" s="173">
        <f>IF(OR($B72-S$5&gt;76, $B72-S$5=75, $B72-S$5=1, $B72-S$5&lt;0),"",ROUND(($B72-S$5)*'점수 계산기'!$C$21+S$5*'점수 계산기'!$C$22+'점수 계산기'!$C$24,0))</f>
        <v>80</v>
      </c>
      <c r="T72" s="173">
        <f>IF(OR($B72-T$5&gt;76, $B72-T$5=75, $B72-T$5=1, $B72-T$5&lt;0),"",ROUND(($B72-T$5)*'점수 계산기'!$C$21+T$5*'점수 계산기'!$C$22+'점수 계산기'!$C$24,0))</f>
        <v>80</v>
      </c>
      <c r="U72" s="173">
        <f>IF(OR($B72-U$5&gt;76, $B72-U$5=75, $B72-U$5=1, $B72-U$5&lt;0),"",ROUND(($B72-U$5)*'점수 계산기'!$C$21+U$5*'점수 계산기'!$C$22+'점수 계산기'!$C$24,0))</f>
        <v>80</v>
      </c>
      <c r="V72" s="173">
        <f>IF(OR($B72-V$5&gt;76, $B72-V$5=75, $B72-V$5=1, $B72-V$5&lt;0),"",ROUND(($B72-V$5)*'점수 계산기'!$C$21+V$5*'점수 계산기'!$C$22+'점수 계산기'!$C$24,0))</f>
        <v>80</v>
      </c>
      <c r="W72" s="173">
        <f>IF(OR($B72-W$5&gt;76, $B72-W$5=75, $B72-W$5=1, $B72-W$5&lt;0),"",ROUND(($B72-W$5)*'점수 계산기'!$C$21+W$5*'점수 계산기'!$C$22+'점수 계산기'!$C$24,0))</f>
        <v>80</v>
      </c>
      <c r="X72" s="173">
        <f>IF(OR($B72-X$5&gt;76, $B72-X$5=75, $B72-X$5=1, $B72-X$5&lt;0),"",ROUND(($B72-X$5)*'점수 계산기'!$C$21+X$5*'점수 계산기'!$C$22+'점수 계산기'!$C$24,0))</f>
        <v>81</v>
      </c>
      <c r="Y72" s="174">
        <f>IF(OR($B72-Y$5&gt;76, $B72-Y$5=75, $B72-Y$5=1, $B72-Y$5&lt;0),"",ROUND(($B72-Y$5)*'점수 계산기'!$C$21+Y$5*'점수 계산기'!$C$22+'점수 계산기'!$C$24,0))</f>
        <v>81</v>
      </c>
      <c r="Z72" s="116"/>
      <c r="AA72" s="170">
        <v>35</v>
      </c>
      <c r="AB72" s="170">
        <f t="shared" si="2"/>
        <v>77</v>
      </c>
      <c r="AC72" s="170" cm="1">
        <f t="array" ref="AC72">INDEX($AD$6:$AD$106, AA72, 1)</f>
        <v>107</v>
      </c>
      <c r="AD72" s="170">
        <f t="shared" si="3"/>
        <v>81</v>
      </c>
      <c r="AE72" s="170">
        <v>34</v>
      </c>
      <c r="AF72" s="170">
        <v>66</v>
      </c>
    </row>
    <row r="73" spans="1:32" s="137" customFormat="1" ht="21" customHeight="1">
      <c r="A73" s="129"/>
      <c r="B73" s="189">
        <v>33</v>
      </c>
      <c r="C73" s="173">
        <f>IF(OR($B73-C$5&gt;76, $B73-C$5=75, $B73-C$5=1, $B73-C$5&lt;0),"",ROUND(($B73-C$5)*'점수 계산기'!$C$21+C$5*'점수 계산기'!$C$22+'점수 계산기'!$C$24,0))</f>
        <v>76</v>
      </c>
      <c r="D73" s="173">
        <f>IF(OR($B73-D$5&gt;76, $B73-D$5=75, $B73-D$5=1, $B73-D$5&lt;0),"",ROUND(($B73-D$5)*'점수 계산기'!$C$21+D$5*'점수 계산기'!$C$22+'점수 계산기'!$C$24,0))</f>
        <v>76</v>
      </c>
      <c r="E73" s="173">
        <f>IF(OR($B73-E$5&gt;76, $B73-E$5=75, $B73-E$5=1, $B73-E$5&lt;0),"",ROUND(($B73-E$5)*'점수 계산기'!$C$21+E$5*'점수 계산기'!$C$22+'점수 계산기'!$C$24,0))</f>
        <v>76</v>
      </c>
      <c r="F73" s="173">
        <f>IF(OR($B73-F$5&gt;76, $B73-F$5=75, $B73-F$5=1, $B73-F$5&lt;0),"",ROUND(($B73-F$5)*'점수 계산기'!$C$21+F$5*'점수 계산기'!$C$22+'점수 계산기'!$C$24,0))</f>
        <v>77</v>
      </c>
      <c r="G73" s="173">
        <f>IF(OR($B73-G$5&gt;76, $B73-G$5=75, $B73-G$5=1, $B73-G$5&lt;0),"",ROUND(($B73-G$5)*'점수 계산기'!$C$21+G$5*'점수 계산기'!$C$22+'점수 계산기'!$C$24,0))</f>
        <v>77</v>
      </c>
      <c r="H73" s="173">
        <f>IF(OR($B73-H$5&gt;76, $B73-H$5=75, $B73-H$5=1, $B73-H$5&lt;0),"",ROUND(($B73-H$5)*'점수 계산기'!$C$21+H$5*'점수 계산기'!$C$22+'점수 계산기'!$C$24,0))</f>
        <v>77</v>
      </c>
      <c r="I73" s="173">
        <f>IF(OR($B73-I$5&gt;76, $B73-I$5=75, $B73-I$5=1, $B73-I$5&lt;0),"",ROUND(($B73-I$5)*'점수 계산기'!$C$21+I$5*'점수 계산기'!$C$22+'점수 계산기'!$C$24,0))</f>
        <v>77</v>
      </c>
      <c r="J73" s="173">
        <f>IF(OR($B73-J$5&gt;76, $B73-J$5=75, $B73-J$5=1, $B73-J$5&lt;0),"",ROUND(($B73-J$5)*'점수 계산기'!$C$21+J$5*'점수 계산기'!$C$22+'점수 계산기'!$C$24,0))</f>
        <v>77</v>
      </c>
      <c r="K73" s="173">
        <f>IF(OR($B73-K$5&gt;76, $B73-K$5=75, $B73-K$5=1, $B73-K$5&lt;0),"",ROUND(($B73-K$5)*'점수 계산기'!$C$21+K$5*'점수 계산기'!$C$22+'점수 계산기'!$C$24,0))</f>
        <v>78</v>
      </c>
      <c r="L73" s="173">
        <f>IF(OR($B73-L$5&gt;76, $B73-L$5=75, $B73-L$5=1, $B73-L$5&lt;0),"",ROUND(($B73-L$5)*'점수 계산기'!$C$21+L$5*'점수 계산기'!$C$22+'점수 계산기'!$C$24,0))</f>
        <v>78</v>
      </c>
      <c r="M73" s="173">
        <f>IF(OR($B73-M$5&gt;76, $B73-M$5=75, $B73-M$5=1, $B73-M$5&lt;0),"",ROUND(($B73-M$5)*'점수 계산기'!$C$21+M$5*'점수 계산기'!$C$22+'점수 계산기'!$C$24,0))</f>
        <v>78</v>
      </c>
      <c r="N73" s="173">
        <f>IF(OR($B73-N$5&gt;76, $B73-N$5=75, $B73-N$5=1, $B73-N$5&lt;0),"",ROUND(($B73-N$5)*'점수 계산기'!$C$21+N$5*'점수 계산기'!$C$22+'점수 계산기'!$C$24,0))</f>
        <v>78</v>
      </c>
      <c r="O73" s="173">
        <f>IF(OR($B73-O$5&gt;76, $B73-O$5=75, $B73-O$5=1, $B73-O$5&lt;0),"",ROUND(($B73-O$5)*'점수 계산기'!$C$21+O$5*'점수 계산기'!$C$22+'점수 계산기'!$C$24,0))</f>
        <v>78</v>
      </c>
      <c r="P73" s="173">
        <f>IF(OR($B73-P$5&gt;76, $B73-P$5=75, $B73-P$5=1, $B73-P$5&lt;0),"",ROUND(($B73-P$5)*'점수 계산기'!$C$21+P$5*'점수 계산기'!$C$22+'점수 계산기'!$C$24,0))</f>
        <v>78</v>
      </c>
      <c r="Q73" s="173">
        <f>IF(OR($B73-Q$5&gt;76, $B73-Q$5=75, $B73-Q$5=1, $B73-Q$5&lt;0),"",ROUND(($B73-Q$5)*'점수 계산기'!$C$21+Q$5*'점수 계산기'!$C$22+'점수 계산기'!$C$24,0))</f>
        <v>79</v>
      </c>
      <c r="R73" s="173">
        <f>IF(OR($B73-R$5&gt;76, $B73-R$5=75, $B73-R$5=1, $B73-R$5&lt;0),"",ROUND(($B73-R$5)*'점수 계산기'!$C$21+R$5*'점수 계산기'!$C$22+'점수 계산기'!$C$24,0))</f>
        <v>79</v>
      </c>
      <c r="S73" s="173">
        <f>IF(OR($B73-S$5&gt;76, $B73-S$5=75, $B73-S$5=1, $B73-S$5&lt;0),"",ROUND(($B73-S$5)*'점수 계산기'!$C$21+S$5*'점수 계산기'!$C$22+'점수 계산기'!$C$24,0))</f>
        <v>79</v>
      </c>
      <c r="T73" s="173">
        <f>IF(OR($B73-T$5&gt;76, $B73-T$5=75, $B73-T$5=1, $B73-T$5&lt;0),"",ROUND(($B73-T$5)*'점수 계산기'!$C$21+T$5*'점수 계산기'!$C$22+'점수 계산기'!$C$24,0))</f>
        <v>79</v>
      </c>
      <c r="U73" s="173">
        <f>IF(OR($B73-U$5&gt;76, $B73-U$5=75, $B73-U$5=1, $B73-U$5&lt;0),"",ROUND(($B73-U$5)*'점수 계산기'!$C$21+U$5*'점수 계산기'!$C$22+'점수 계산기'!$C$24,0))</f>
        <v>79</v>
      </c>
      <c r="V73" s="173">
        <f>IF(OR($B73-V$5&gt;76, $B73-V$5=75, $B73-V$5=1, $B73-V$5&lt;0),"",ROUND(($B73-V$5)*'점수 계산기'!$C$21+V$5*'점수 계산기'!$C$22+'점수 계산기'!$C$24,0))</f>
        <v>79</v>
      </c>
      <c r="W73" s="173">
        <f>IF(OR($B73-W$5&gt;76, $B73-W$5=75, $B73-W$5=1, $B73-W$5&lt;0),"",ROUND(($B73-W$5)*'점수 계산기'!$C$21+W$5*'점수 계산기'!$C$22+'점수 계산기'!$C$24,0))</f>
        <v>80</v>
      </c>
      <c r="X73" s="173">
        <f>IF(OR($B73-X$5&gt;76, $B73-X$5=75, $B73-X$5=1, $B73-X$5&lt;0),"",ROUND(($B73-X$5)*'점수 계산기'!$C$21+X$5*'점수 계산기'!$C$22+'점수 계산기'!$C$24,0))</f>
        <v>80</v>
      </c>
      <c r="Y73" s="174">
        <f>IF(OR($B73-Y$5&gt;76, $B73-Y$5=75, $B73-Y$5=1, $B73-Y$5&lt;0),"",ROUND(($B73-Y$5)*'점수 계산기'!$C$21+Y$5*'점수 계산기'!$C$22+'점수 계산기'!$C$24,0))</f>
        <v>80</v>
      </c>
      <c r="Z73" s="116"/>
      <c r="AA73" s="170">
        <v>34</v>
      </c>
      <c r="AB73" s="170">
        <f t="shared" si="2"/>
        <v>76</v>
      </c>
      <c r="AC73" s="170" cm="1">
        <f t="array" ref="AC73">INDEX($AD$6:$AD$106, AA73, 1)</f>
        <v>108</v>
      </c>
      <c r="AD73" s="170">
        <f t="shared" si="3"/>
        <v>80</v>
      </c>
      <c r="AE73" s="170">
        <v>33</v>
      </c>
      <c r="AF73" s="170">
        <v>67</v>
      </c>
    </row>
    <row r="74" spans="1:32" s="137" customFormat="1" ht="21" customHeight="1">
      <c r="A74" s="129"/>
      <c r="B74" s="190">
        <v>32</v>
      </c>
      <c r="C74" s="176">
        <f>IF(OR($B74-C$5&gt;76, $B74-C$5=75, $B74-C$5=1, $B74-C$5&lt;0),"",ROUND(($B74-C$5)*'점수 계산기'!$C$21+C$5*'점수 계산기'!$C$22+'점수 계산기'!$C$24,0))</f>
        <v>75</v>
      </c>
      <c r="D74" s="176">
        <f>IF(OR($B74-D$5&gt;76, $B74-D$5=75, $B74-D$5=1, $B74-D$5&lt;0),"",ROUND(($B74-D$5)*'점수 계산기'!$C$21+D$5*'점수 계산기'!$C$22+'점수 계산기'!$C$24,0))</f>
        <v>76</v>
      </c>
      <c r="E74" s="176">
        <f>IF(OR($B74-E$5&gt;76, $B74-E$5=75, $B74-E$5=1, $B74-E$5&lt;0),"",ROUND(($B74-E$5)*'점수 계산기'!$C$21+E$5*'점수 계산기'!$C$22+'점수 계산기'!$C$24,0))</f>
        <v>76</v>
      </c>
      <c r="F74" s="176">
        <f>IF(OR($B74-F$5&gt;76, $B74-F$5=75, $B74-F$5=1, $B74-F$5&lt;0),"",ROUND(($B74-F$5)*'점수 계산기'!$C$21+F$5*'점수 계산기'!$C$22+'점수 계산기'!$C$24,0))</f>
        <v>76</v>
      </c>
      <c r="G74" s="176">
        <f>IF(OR($B74-G$5&gt;76, $B74-G$5=75, $B74-G$5=1, $B74-G$5&lt;0),"",ROUND(($B74-G$5)*'점수 계산기'!$C$21+G$5*'점수 계산기'!$C$22+'점수 계산기'!$C$24,0))</f>
        <v>76</v>
      </c>
      <c r="H74" s="176">
        <f>IF(OR($B74-H$5&gt;76, $B74-H$5=75, $B74-H$5=1, $B74-H$5&lt;0),"",ROUND(($B74-H$5)*'점수 계산기'!$C$21+H$5*'점수 계산기'!$C$22+'점수 계산기'!$C$24,0))</f>
        <v>76</v>
      </c>
      <c r="I74" s="176">
        <f>IF(OR($B74-I$5&gt;76, $B74-I$5=75, $B74-I$5=1, $B74-I$5&lt;0),"",ROUND(($B74-I$5)*'점수 계산기'!$C$21+I$5*'점수 계산기'!$C$22+'점수 계산기'!$C$24,0))</f>
        <v>76</v>
      </c>
      <c r="J74" s="176">
        <f>IF(OR($B74-J$5&gt;76, $B74-J$5=75, $B74-J$5=1, $B74-J$5&lt;0),"",ROUND(($B74-J$5)*'점수 계산기'!$C$21+J$5*'점수 계산기'!$C$22+'점수 계산기'!$C$24,0))</f>
        <v>77</v>
      </c>
      <c r="K74" s="176">
        <f>IF(OR($B74-K$5&gt;76, $B74-K$5=75, $B74-K$5=1, $B74-K$5&lt;0),"",ROUND(($B74-K$5)*'점수 계산기'!$C$21+K$5*'점수 계산기'!$C$22+'점수 계산기'!$C$24,0))</f>
        <v>77</v>
      </c>
      <c r="L74" s="176">
        <f>IF(OR($B74-L$5&gt;76, $B74-L$5=75, $B74-L$5=1, $B74-L$5&lt;0),"",ROUND(($B74-L$5)*'점수 계산기'!$C$21+L$5*'점수 계산기'!$C$22+'점수 계산기'!$C$24,0))</f>
        <v>77</v>
      </c>
      <c r="M74" s="176">
        <f>IF(OR($B74-M$5&gt;76, $B74-M$5=75, $B74-M$5=1, $B74-M$5&lt;0),"",ROUND(($B74-M$5)*'점수 계산기'!$C$21+M$5*'점수 계산기'!$C$22+'점수 계산기'!$C$24,0))</f>
        <v>77</v>
      </c>
      <c r="N74" s="176">
        <f>IF(OR($B74-N$5&gt;76, $B74-N$5=75, $B74-N$5=1, $B74-N$5&lt;0),"",ROUND(($B74-N$5)*'점수 계산기'!$C$21+N$5*'점수 계산기'!$C$22+'점수 계산기'!$C$24,0))</f>
        <v>77</v>
      </c>
      <c r="O74" s="176">
        <f>IF(OR($B74-O$5&gt;76, $B74-O$5=75, $B74-O$5=1, $B74-O$5&lt;0),"",ROUND(($B74-O$5)*'점수 계산기'!$C$21+O$5*'점수 계산기'!$C$22+'점수 계산기'!$C$24,0))</f>
        <v>77</v>
      </c>
      <c r="P74" s="176">
        <f>IF(OR($B74-P$5&gt;76, $B74-P$5=75, $B74-P$5=1, $B74-P$5&lt;0),"",ROUND(($B74-P$5)*'점수 계산기'!$C$21+P$5*'점수 계산기'!$C$22+'점수 계산기'!$C$24,0))</f>
        <v>78</v>
      </c>
      <c r="Q74" s="176">
        <f>IF(OR($B74-Q$5&gt;76, $B74-Q$5=75, $B74-Q$5=1, $B74-Q$5&lt;0),"",ROUND(($B74-Q$5)*'점수 계산기'!$C$21+Q$5*'점수 계산기'!$C$22+'점수 계산기'!$C$24,0))</f>
        <v>78</v>
      </c>
      <c r="R74" s="176">
        <f>IF(OR($B74-R$5&gt;76, $B74-R$5=75, $B74-R$5=1, $B74-R$5&lt;0),"",ROUND(($B74-R$5)*'점수 계산기'!$C$21+R$5*'점수 계산기'!$C$22+'점수 계산기'!$C$24,0))</f>
        <v>78</v>
      </c>
      <c r="S74" s="176">
        <f>IF(OR($B74-S$5&gt;76, $B74-S$5=75, $B74-S$5=1, $B74-S$5&lt;0),"",ROUND(($B74-S$5)*'점수 계산기'!$C$21+S$5*'점수 계산기'!$C$22+'점수 계산기'!$C$24,0))</f>
        <v>78</v>
      </c>
      <c r="T74" s="176">
        <f>IF(OR($B74-T$5&gt;76, $B74-T$5=75, $B74-T$5=1, $B74-T$5&lt;0),"",ROUND(($B74-T$5)*'점수 계산기'!$C$21+T$5*'점수 계산기'!$C$22+'점수 계산기'!$C$24,0))</f>
        <v>78</v>
      </c>
      <c r="U74" s="176">
        <f>IF(OR($B74-U$5&gt;76, $B74-U$5=75, $B74-U$5=1, $B74-U$5&lt;0),"",ROUND(($B74-U$5)*'점수 계산기'!$C$21+U$5*'점수 계산기'!$C$22+'점수 계산기'!$C$24,0))</f>
        <v>78</v>
      </c>
      <c r="V74" s="176">
        <f>IF(OR($B74-V$5&gt;76, $B74-V$5=75, $B74-V$5=1, $B74-V$5&lt;0),"",ROUND(($B74-V$5)*'점수 계산기'!$C$21+V$5*'점수 계산기'!$C$22+'점수 계산기'!$C$24,0))</f>
        <v>79</v>
      </c>
      <c r="W74" s="176">
        <f>IF(OR($B74-W$5&gt;76, $B74-W$5=75, $B74-W$5=1, $B74-W$5&lt;0),"",ROUND(($B74-W$5)*'점수 계산기'!$C$21+W$5*'점수 계산기'!$C$22+'점수 계산기'!$C$24,0))</f>
        <v>79</v>
      </c>
      <c r="X74" s="176">
        <f>IF(OR($B74-X$5&gt;76, $B74-X$5=75, $B74-X$5=1, $B74-X$5&lt;0),"",ROUND(($B74-X$5)*'점수 계산기'!$C$21+X$5*'점수 계산기'!$C$22+'점수 계산기'!$C$24,0))</f>
        <v>79</v>
      </c>
      <c r="Y74" s="177">
        <f>IF(OR($B74-Y$5&gt;76, $B74-Y$5=75, $B74-Y$5=1, $B74-Y$5&lt;0),"",ROUND(($B74-Y$5)*'점수 계산기'!$C$21+Y$5*'점수 계산기'!$C$22+'점수 계산기'!$C$24,0))</f>
        <v>79</v>
      </c>
      <c r="Z74" s="116"/>
      <c r="AA74" s="170">
        <v>33</v>
      </c>
      <c r="AB74" s="170">
        <f t="shared" si="2"/>
        <v>75</v>
      </c>
      <c r="AC74" s="170" cm="1">
        <f t="array" ref="AC74">INDEX($AD$6:$AD$106, AA74, 1)</f>
        <v>109</v>
      </c>
      <c r="AD74" s="170">
        <f t="shared" si="3"/>
        <v>79</v>
      </c>
      <c r="AE74" s="170">
        <v>32</v>
      </c>
      <c r="AF74" s="170">
        <v>68</v>
      </c>
    </row>
    <row r="75" spans="1:32" s="137" customFormat="1" ht="21" customHeight="1">
      <c r="A75" s="129"/>
      <c r="B75" s="190">
        <v>31</v>
      </c>
      <c r="C75" s="176">
        <f>IF(OR($B75-C$5&gt;76, $B75-C$5=75, $B75-C$5=1, $B75-C$5&lt;0),"",ROUND(($B75-C$5)*'점수 계산기'!$C$21+C$5*'점수 계산기'!$C$22+'점수 계산기'!$C$24,0))</f>
        <v>74</v>
      </c>
      <c r="D75" s="176">
        <f>IF(OR($B75-D$5&gt;76, $B75-D$5=75, $B75-D$5=1, $B75-D$5&lt;0),"",ROUND(($B75-D$5)*'점수 계산기'!$C$21+D$5*'점수 계산기'!$C$22+'점수 계산기'!$C$24,0))</f>
        <v>75</v>
      </c>
      <c r="E75" s="176">
        <f>IF(OR($B75-E$5&gt;76, $B75-E$5=75, $B75-E$5=1, $B75-E$5&lt;0),"",ROUND(($B75-E$5)*'점수 계산기'!$C$21+E$5*'점수 계산기'!$C$22+'점수 계산기'!$C$24,0))</f>
        <v>75</v>
      </c>
      <c r="F75" s="176">
        <f>IF(OR($B75-F$5&gt;76, $B75-F$5=75, $B75-F$5=1, $B75-F$5&lt;0),"",ROUND(($B75-F$5)*'점수 계산기'!$C$21+F$5*'점수 계산기'!$C$22+'점수 계산기'!$C$24,0))</f>
        <v>75</v>
      </c>
      <c r="G75" s="176">
        <f>IF(OR($B75-G$5&gt;76, $B75-G$5=75, $B75-G$5=1, $B75-G$5&lt;0),"",ROUND(($B75-G$5)*'점수 계산기'!$C$21+G$5*'점수 계산기'!$C$22+'점수 계산기'!$C$24,0))</f>
        <v>75</v>
      </c>
      <c r="H75" s="176">
        <f>IF(OR($B75-H$5&gt;76, $B75-H$5=75, $B75-H$5=1, $B75-H$5&lt;0),"",ROUND(($B75-H$5)*'점수 계산기'!$C$21+H$5*'점수 계산기'!$C$22+'점수 계산기'!$C$24,0))</f>
        <v>75</v>
      </c>
      <c r="I75" s="176">
        <f>IF(OR($B75-I$5&gt;76, $B75-I$5=75, $B75-I$5=1, $B75-I$5&lt;0),"",ROUND(($B75-I$5)*'점수 계산기'!$C$21+I$5*'점수 계산기'!$C$22+'점수 계산기'!$C$24,0))</f>
        <v>76</v>
      </c>
      <c r="J75" s="176">
        <f>IF(OR($B75-J$5&gt;76, $B75-J$5=75, $B75-J$5=1, $B75-J$5&lt;0),"",ROUND(($B75-J$5)*'점수 계산기'!$C$21+J$5*'점수 계산기'!$C$22+'점수 계산기'!$C$24,0))</f>
        <v>76</v>
      </c>
      <c r="K75" s="176">
        <f>IF(OR($B75-K$5&gt;76, $B75-K$5=75, $B75-K$5=1, $B75-K$5&lt;0),"",ROUND(($B75-K$5)*'점수 계산기'!$C$21+K$5*'점수 계산기'!$C$22+'점수 계산기'!$C$24,0))</f>
        <v>76</v>
      </c>
      <c r="L75" s="176">
        <f>IF(OR($B75-L$5&gt;76, $B75-L$5=75, $B75-L$5=1, $B75-L$5&lt;0),"",ROUND(($B75-L$5)*'점수 계산기'!$C$21+L$5*'점수 계산기'!$C$22+'점수 계산기'!$C$24,0))</f>
        <v>76</v>
      </c>
      <c r="M75" s="176">
        <f>IF(OR($B75-M$5&gt;76, $B75-M$5=75, $B75-M$5=1, $B75-M$5&lt;0),"",ROUND(($B75-M$5)*'점수 계산기'!$C$21+M$5*'점수 계산기'!$C$22+'점수 계산기'!$C$24,0))</f>
        <v>76</v>
      </c>
      <c r="N75" s="176">
        <f>IF(OR($B75-N$5&gt;76, $B75-N$5=75, $B75-N$5=1, $B75-N$5&lt;0),"",ROUND(($B75-N$5)*'점수 계산기'!$C$21+N$5*'점수 계산기'!$C$22+'점수 계산기'!$C$24,0))</f>
        <v>76</v>
      </c>
      <c r="O75" s="176">
        <f>IF(OR($B75-O$5&gt;76, $B75-O$5=75, $B75-O$5=1, $B75-O$5&lt;0),"",ROUND(($B75-O$5)*'점수 계산기'!$C$21+O$5*'점수 계산기'!$C$22+'점수 계산기'!$C$24,0))</f>
        <v>77</v>
      </c>
      <c r="P75" s="176">
        <f>IF(OR($B75-P$5&gt;76, $B75-P$5=75, $B75-P$5=1, $B75-P$5&lt;0),"",ROUND(($B75-P$5)*'점수 계산기'!$C$21+P$5*'점수 계산기'!$C$22+'점수 계산기'!$C$24,0))</f>
        <v>77</v>
      </c>
      <c r="Q75" s="176">
        <f>IF(OR($B75-Q$5&gt;76, $B75-Q$5=75, $B75-Q$5=1, $B75-Q$5&lt;0),"",ROUND(($B75-Q$5)*'점수 계산기'!$C$21+Q$5*'점수 계산기'!$C$22+'점수 계산기'!$C$24,0))</f>
        <v>77</v>
      </c>
      <c r="R75" s="176">
        <f>IF(OR($B75-R$5&gt;76, $B75-R$5=75, $B75-R$5=1, $B75-R$5&lt;0),"",ROUND(($B75-R$5)*'점수 계산기'!$C$21+R$5*'점수 계산기'!$C$22+'점수 계산기'!$C$24,0))</f>
        <v>77</v>
      </c>
      <c r="S75" s="176">
        <f>IF(OR($B75-S$5&gt;76, $B75-S$5=75, $B75-S$5=1, $B75-S$5&lt;0),"",ROUND(($B75-S$5)*'점수 계산기'!$C$21+S$5*'점수 계산기'!$C$22+'점수 계산기'!$C$24,0))</f>
        <v>77</v>
      </c>
      <c r="T75" s="176">
        <f>IF(OR($B75-T$5&gt;76, $B75-T$5=75, $B75-T$5=1, $B75-T$5&lt;0),"",ROUND(($B75-T$5)*'점수 계산기'!$C$21+T$5*'점수 계산기'!$C$22+'점수 계산기'!$C$24,0))</f>
        <v>77</v>
      </c>
      <c r="U75" s="176">
        <f>IF(OR($B75-U$5&gt;76, $B75-U$5=75, $B75-U$5=1, $B75-U$5&lt;0),"",ROUND(($B75-U$5)*'점수 계산기'!$C$21+U$5*'점수 계산기'!$C$22+'점수 계산기'!$C$24,0))</f>
        <v>78</v>
      </c>
      <c r="V75" s="176">
        <f>IF(OR($B75-V$5&gt;76, $B75-V$5=75, $B75-V$5=1, $B75-V$5&lt;0),"",ROUND(($B75-V$5)*'점수 계산기'!$C$21+V$5*'점수 계산기'!$C$22+'점수 계산기'!$C$24,0))</f>
        <v>78</v>
      </c>
      <c r="W75" s="176">
        <f>IF(OR($B75-W$5&gt;76, $B75-W$5=75, $B75-W$5=1, $B75-W$5&lt;0),"",ROUND(($B75-W$5)*'점수 계산기'!$C$21+W$5*'점수 계산기'!$C$22+'점수 계산기'!$C$24,0))</f>
        <v>78</v>
      </c>
      <c r="X75" s="176">
        <f>IF(OR($B75-X$5&gt;76, $B75-X$5=75, $B75-X$5=1, $B75-X$5&lt;0),"",ROUND(($B75-X$5)*'점수 계산기'!$C$21+X$5*'점수 계산기'!$C$22+'점수 계산기'!$C$24,0))</f>
        <v>78</v>
      </c>
      <c r="Y75" s="177">
        <f>IF(OR($B75-Y$5&gt;76, $B75-Y$5=75, $B75-Y$5=1, $B75-Y$5&lt;0),"",ROUND(($B75-Y$5)*'점수 계산기'!$C$21+Y$5*'점수 계산기'!$C$22+'점수 계산기'!$C$24,0))</f>
        <v>78</v>
      </c>
      <c r="Z75" s="116"/>
      <c r="AA75" s="170">
        <v>32</v>
      </c>
      <c r="AB75" s="170">
        <f t="shared" si="2"/>
        <v>74</v>
      </c>
      <c r="AC75" s="170" cm="1">
        <f t="array" ref="AC75">INDEX($AD$6:$AD$106, AA75, 1)</f>
        <v>110</v>
      </c>
      <c r="AD75" s="170">
        <f t="shared" si="3"/>
        <v>78</v>
      </c>
      <c r="AE75" s="170">
        <v>31</v>
      </c>
      <c r="AF75" s="170">
        <v>69</v>
      </c>
    </row>
    <row r="76" spans="1:32" s="137" customFormat="1" ht="21" customHeight="1">
      <c r="A76" s="129"/>
      <c r="B76" s="190">
        <v>30</v>
      </c>
      <c r="C76" s="176">
        <f>IF(OR($B76-C$5&gt;76, $B76-C$5=75, $B76-C$5=1, $B76-C$5&lt;0),"",ROUND(($B76-C$5)*'점수 계산기'!$C$21+C$5*'점수 계산기'!$C$22+'점수 계산기'!$C$24,0))</f>
        <v>74</v>
      </c>
      <c r="D76" s="176">
        <f>IF(OR($B76-D$5&gt;76, $B76-D$5=75, $B76-D$5=1, $B76-D$5&lt;0),"",ROUND(($B76-D$5)*'점수 계산기'!$C$21+D$5*'점수 계산기'!$C$22+'점수 계산기'!$C$24,0))</f>
        <v>74</v>
      </c>
      <c r="E76" s="176">
        <f>IF(OR($B76-E$5&gt;76, $B76-E$5=75, $B76-E$5=1, $B76-E$5&lt;0),"",ROUND(($B76-E$5)*'점수 계산기'!$C$21+E$5*'점수 계산기'!$C$22+'점수 계산기'!$C$24,0))</f>
        <v>74</v>
      </c>
      <c r="F76" s="176">
        <f>IF(OR($B76-F$5&gt;76, $B76-F$5=75, $B76-F$5=1, $B76-F$5&lt;0),"",ROUND(($B76-F$5)*'점수 계산기'!$C$21+F$5*'점수 계산기'!$C$22+'점수 계산기'!$C$24,0))</f>
        <v>74</v>
      </c>
      <c r="G76" s="176">
        <f>IF(OR($B76-G$5&gt;76, $B76-G$5=75, $B76-G$5=1, $B76-G$5&lt;0),"",ROUND(($B76-G$5)*'점수 계산기'!$C$21+G$5*'점수 계산기'!$C$22+'점수 계산기'!$C$24,0))</f>
        <v>74</v>
      </c>
      <c r="H76" s="176">
        <f>IF(OR($B76-H$5&gt;76, $B76-H$5=75, $B76-H$5=1, $B76-H$5&lt;0),"",ROUND(($B76-H$5)*'점수 계산기'!$C$21+H$5*'점수 계산기'!$C$22+'점수 계산기'!$C$24,0))</f>
        <v>75</v>
      </c>
      <c r="I76" s="176">
        <f>IF(OR($B76-I$5&gt;76, $B76-I$5=75, $B76-I$5=1, $B76-I$5&lt;0),"",ROUND(($B76-I$5)*'점수 계산기'!$C$21+I$5*'점수 계산기'!$C$22+'점수 계산기'!$C$24,0))</f>
        <v>75</v>
      </c>
      <c r="J76" s="176">
        <f>IF(OR($B76-J$5&gt;76, $B76-J$5=75, $B76-J$5=1, $B76-J$5&lt;0),"",ROUND(($B76-J$5)*'점수 계산기'!$C$21+J$5*'점수 계산기'!$C$22+'점수 계산기'!$C$24,0))</f>
        <v>75</v>
      </c>
      <c r="K76" s="176">
        <f>IF(OR($B76-K$5&gt;76, $B76-K$5=75, $B76-K$5=1, $B76-K$5&lt;0),"",ROUND(($B76-K$5)*'점수 계산기'!$C$21+K$5*'점수 계산기'!$C$22+'점수 계산기'!$C$24,0))</f>
        <v>75</v>
      </c>
      <c r="L76" s="176">
        <f>IF(OR($B76-L$5&gt;76, $B76-L$5=75, $B76-L$5=1, $B76-L$5&lt;0),"",ROUND(($B76-L$5)*'점수 계산기'!$C$21+L$5*'점수 계산기'!$C$22+'점수 계산기'!$C$24,0))</f>
        <v>75</v>
      </c>
      <c r="M76" s="176">
        <f>IF(OR($B76-M$5&gt;76, $B76-M$5=75, $B76-M$5=1, $B76-M$5&lt;0),"",ROUND(($B76-M$5)*'점수 계산기'!$C$21+M$5*'점수 계산기'!$C$22+'점수 계산기'!$C$24,0))</f>
        <v>75</v>
      </c>
      <c r="N76" s="176">
        <f>IF(OR($B76-N$5&gt;76, $B76-N$5=75, $B76-N$5=1, $B76-N$5&lt;0),"",ROUND(($B76-N$5)*'점수 계산기'!$C$21+N$5*'점수 계산기'!$C$22+'점수 계산기'!$C$24,0))</f>
        <v>76</v>
      </c>
      <c r="O76" s="176">
        <f>IF(OR($B76-O$5&gt;76, $B76-O$5=75, $B76-O$5=1, $B76-O$5&lt;0),"",ROUND(($B76-O$5)*'점수 계산기'!$C$21+O$5*'점수 계산기'!$C$22+'점수 계산기'!$C$24,0))</f>
        <v>76</v>
      </c>
      <c r="P76" s="176">
        <f>IF(OR($B76-P$5&gt;76, $B76-P$5=75, $B76-P$5=1, $B76-P$5&lt;0),"",ROUND(($B76-P$5)*'점수 계산기'!$C$21+P$5*'점수 계산기'!$C$22+'점수 계산기'!$C$24,0))</f>
        <v>76</v>
      </c>
      <c r="Q76" s="176">
        <f>IF(OR($B76-Q$5&gt;76, $B76-Q$5=75, $B76-Q$5=1, $B76-Q$5&lt;0),"",ROUND(($B76-Q$5)*'점수 계산기'!$C$21+Q$5*'점수 계산기'!$C$22+'점수 계산기'!$C$24,0))</f>
        <v>76</v>
      </c>
      <c r="R76" s="176">
        <f>IF(OR($B76-R$5&gt;76, $B76-R$5=75, $B76-R$5=1, $B76-R$5&lt;0),"",ROUND(($B76-R$5)*'점수 계산기'!$C$21+R$5*'점수 계산기'!$C$22+'점수 계산기'!$C$24,0))</f>
        <v>76</v>
      </c>
      <c r="S76" s="176">
        <f>IF(OR($B76-S$5&gt;76, $B76-S$5=75, $B76-S$5=1, $B76-S$5&lt;0),"",ROUND(($B76-S$5)*'점수 계산기'!$C$21+S$5*'점수 계산기'!$C$22+'점수 계산기'!$C$24,0))</f>
        <v>76</v>
      </c>
      <c r="T76" s="176">
        <f>IF(OR($B76-T$5&gt;76, $B76-T$5=75, $B76-T$5=1, $B76-T$5&lt;0),"",ROUND(($B76-T$5)*'점수 계산기'!$C$21+T$5*'점수 계산기'!$C$22+'점수 계산기'!$C$24,0))</f>
        <v>77</v>
      </c>
      <c r="U76" s="176">
        <f>IF(OR($B76-U$5&gt;76, $B76-U$5=75, $B76-U$5=1, $B76-U$5&lt;0),"",ROUND(($B76-U$5)*'점수 계산기'!$C$21+U$5*'점수 계산기'!$C$22+'점수 계산기'!$C$24,0))</f>
        <v>77</v>
      </c>
      <c r="V76" s="176">
        <f>IF(OR($B76-V$5&gt;76, $B76-V$5=75, $B76-V$5=1, $B76-V$5&lt;0),"",ROUND(($B76-V$5)*'점수 계산기'!$C$21+V$5*'점수 계산기'!$C$22+'점수 계산기'!$C$24,0))</f>
        <v>77</v>
      </c>
      <c r="W76" s="176">
        <f>IF(OR($B76-W$5&gt;76, $B76-W$5=75, $B76-W$5=1, $B76-W$5&lt;0),"",ROUND(($B76-W$5)*'점수 계산기'!$C$21+W$5*'점수 계산기'!$C$22+'점수 계산기'!$C$24,0))</f>
        <v>77</v>
      </c>
      <c r="X76" s="176">
        <f>IF(OR($B76-X$5&gt;76, $B76-X$5=75, $B76-X$5=1, $B76-X$5&lt;0),"",ROUND(($B76-X$5)*'점수 계산기'!$C$21+X$5*'점수 계산기'!$C$22+'점수 계산기'!$C$24,0))</f>
        <v>77</v>
      </c>
      <c r="Y76" s="177">
        <f>IF(OR($B76-Y$5&gt;76, $B76-Y$5=75, $B76-Y$5=1, $B76-Y$5&lt;0),"",ROUND(($B76-Y$5)*'점수 계산기'!$C$21+Y$5*'점수 계산기'!$C$22+'점수 계산기'!$C$24,0))</f>
        <v>78</v>
      </c>
      <c r="Z76" s="116"/>
      <c r="AA76" s="170">
        <v>31</v>
      </c>
      <c r="AB76" s="170">
        <f t="shared" si="2"/>
        <v>74</v>
      </c>
      <c r="AC76" s="170" cm="1">
        <f t="array" ref="AC76">INDEX($AD$6:$AD$106, AA76, 1)</f>
        <v>110</v>
      </c>
      <c r="AD76" s="170">
        <f t="shared" si="3"/>
        <v>78</v>
      </c>
      <c r="AE76" s="170">
        <v>30</v>
      </c>
      <c r="AF76" s="170">
        <v>70</v>
      </c>
    </row>
    <row r="77" spans="1:32" s="137" customFormat="1" ht="21" customHeight="1">
      <c r="A77" s="129"/>
      <c r="B77" s="190">
        <v>29</v>
      </c>
      <c r="C77" s="176">
        <f>IF(OR($B77-C$5&gt;76, $B77-C$5=75, $B77-C$5=1, $B77-C$5&lt;0),"",ROUND(($B77-C$5)*'점수 계산기'!$C$21+C$5*'점수 계산기'!$C$22+'점수 계산기'!$C$24,0))</f>
        <v>73</v>
      </c>
      <c r="D77" s="176">
        <f>IF(OR($B77-D$5&gt;76, $B77-D$5=75, $B77-D$5=1, $B77-D$5&lt;0),"",ROUND(($B77-D$5)*'점수 계산기'!$C$21+D$5*'점수 계산기'!$C$22+'점수 계산기'!$C$24,0))</f>
        <v>73</v>
      </c>
      <c r="E77" s="176">
        <f>IF(OR($B77-E$5&gt;76, $B77-E$5=75, $B77-E$5=1, $B77-E$5&lt;0),"",ROUND(($B77-E$5)*'점수 계산기'!$C$21+E$5*'점수 계산기'!$C$22+'점수 계산기'!$C$24,0))</f>
        <v>73</v>
      </c>
      <c r="F77" s="176">
        <f>IF(OR($B77-F$5&gt;76, $B77-F$5=75, $B77-F$5=1, $B77-F$5&lt;0),"",ROUND(($B77-F$5)*'점수 계산기'!$C$21+F$5*'점수 계산기'!$C$22+'점수 계산기'!$C$24,0))</f>
        <v>73</v>
      </c>
      <c r="G77" s="176">
        <f>IF(OR($B77-G$5&gt;76, $B77-G$5=75, $B77-G$5=1, $B77-G$5&lt;0),"",ROUND(($B77-G$5)*'점수 계산기'!$C$21+G$5*'점수 계산기'!$C$22+'점수 계산기'!$C$24,0))</f>
        <v>74</v>
      </c>
      <c r="H77" s="176">
        <f>IF(OR($B77-H$5&gt;76, $B77-H$5=75, $B77-H$5=1, $B77-H$5&lt;0),"",ROUND(($B77-H$5)*'점수 계산기'!$C$21+H$5*'점수 계산기'!$C$22+'점수 계산기'!$C$24,0))</f>
        <v>74</v>
      </c>
      <c r="I77" s="176">
        <f>IF(OR($B77-I$5&gt;76, $B77-I$5=75, $B77-I$5=1, $B77-I$5&lt;0),"",ROUND(($B77-I$5)*'점수 계산기'!$C$21+I$5*'점수 계산기'!$C$22+'점수 계산기'!$C$24,0))</f>
        <v>74</v>
      </c>
      <c r="J77" s="176">
        <f>IF(OR($B77-J$5&gt;76, $B77-J$5=75, $B77-J$5=1, $B77-J$5&lt;0),"",ROUND(($B77-J$5)*'점수 계산기'!$C$21+J$5*'점수 계산기'!$C$22+'점수 계산기'!$C$24,0))</f>
        <v>74</v>
      </c>
      <c r="K77" s="176">
        <f>IF(OR($B77-K$5&gt;76, $B77-K$5=75, $B77-K$5=1, $B77-K$5&lt;0),"",ROUND(($B77-K$5)*'점수 계산기'!$C$21+K$5*'점수 계산기'!$C$22+'점수 계산기'!$C$24,0))</f>
        <v>74</v>
      </c>
      <c r="L77" s="176">
        <f>IF(OR($B77-L$5&gt;76, $B77-L$5=75, $B77-L$5=1, $B77-L$5&lt;0),"",ROUND(($B77-L$5)*'점수 계산기'!$C$21+L$5*'점수 계산기'!$C$22+'점수 계산기'!$C$24,0))</f>
        <v>74</v>
      </c>
      <c r="M77" s="176">
        <f>IF(OR($B77-M$5&gt;76, $B77-M$5=75, $B77-M$5=1, $B77-M$5&lt;0),"",ROUND(($B77-M$5)*'점수 계산기'!$C$21+M$5*'점수 계산기'!$C$22+'점수 계산기'!$C$24,0))</f>
        <v>75</v>
      </c>
      <c r="N77" s="176">
        <f>IF(OR($B77-N$5&gt;76, $B77-N$5=75, $B77-N$5=1, $B77-N$5&lt;0),"",ROUND(($B77-N$5)*'점수 계산기'!$C$21+N$5*'점수 계산기'!$C$22+'점수 계산기'!$C$24,0))</f>
        <v>75</v>
      </c>
      <c r="O77" s="176">
        <f>IF(OR($B77-O$5&gt;76, $B77-O$5=75, $B77-O$5=1, $B77-O$5&lt;0),"",ROUND(($B77-O$5)*'점수 계산기'!$C$21+O$5*'점수 계산기'!$C$22+'점수 계산기'!$C$24,0))</f>
        <v>75</v>
      </c>
      <c r="P77" s="176">
        <f>IF(OR($B77-P$5&gt;76, $B77-P$5=75, $B77-P$5=1, $B77-P$5&lt;0),"",ROUND(($B77-P$5)*'점수 계산기'!$C$21+P$5*'점수 계산기'!$C$22+'점수 계산기'!$C$24,0))</f>
        <v>75</v>
      </c>
      <c r="Q77" s="176">
        <f>IF(OR($B77-Q$5&gt;76, $B77-Q$5=75, $B77-Q$5=1, $B77-Q$5&lt;0),"",ROUND(($B77-Q$5)*'점수 계산기'!$C$21+Q$5*'점수 계산기'!$C$22+'점수 계산기'!$C$24,0))</f>
        <v>75</v>
      </c>
      <c r="R77" s="176">
        <f>IF(OR($B77-R$5&gt;76, $B77-R$5=75, $B77-R$5=1, $B77-R$5&lt;0),"",ROUND(($B77-R$5)*'점수 계산기'!$C$21+R$5*'점수 계산기'!$C$22+'점수 계산기'!$C$24,0))</f>
        <v>75</v>
      </c>
      <c r="S77" s="176">
        <f>IF(OR($B77-S$5&gt;76, $B77-S$5=75, $B77-S$5=1, $B77-S$5&lt;0),"",ROUND(($B77-S$5)*'점수 계산기'!$C$21+S$5*'점수 계산기'!$C$22+'점수 계산기'!$C$24,0))</f>
        <v>76</v>
      </c>
      <c r="T77" s="176">
        <f>IF(OR($B77-T$5&gt;76, $B77-T$5=75, $B77-T$5=1, $B77-T$5&lt;0),"",ROUND(($B77-T$5)*'점수 계산기'!$C$21+T$5*'점수 계산기'!$C$22+'점수 계산기'!$C$24,0))</f>
        <v>76</v>
      </c>
      <c r="U77" s="176">
        <f>IF(OR($B77-U$5&gt;76, $B77-U$5=75, $B77-U$5=1, $B77-U$5&lt;0),"",ROUND(($B77-U$5)*'점수 계산기'!$C$21+U$5*'점수 계산기'!$C$22+'점수 계산기'!$C$24,0))</f>
        <v>76</v>
      </c>
      <c r="V77" s="176">
        <f>IF(OR($B77-V$5&gt;76, $B77-V$5=75, $B77-V$5=1, $B77-V$5&lt;0),"",ROUND(($B77-V$5)*'점수 계산기'!$C$21+V$5*'점수 계산기'!$C$22+'점수 계산기'!$C$24,0))</f>
        <v>76</v>
      </c>
      <c r="W77" s="176">
        <f>IF(OR($B77-W$5&gt;76, $B77-W$5=75, $B77-W$5=1, $B77-W$5&lt;0),"",ROUND(($B77-W$5)*'점수 계산기'!$C$21+W$5*'점수 계산기'!$C$22+'점수 계산기'!$C$24,0))</f>
        <v>76</v>
      </c>
      <c r="X77" s="176">
        <f>IF(OR($B77-X$5&gt;76, $B77-X$5=75, $B77-X$5=1, $B77-X$5&lt;0),"",ROUND(($B77-X$5)*'점수 계산기'!$C$21+X$5*'점수 계산기'!$C$22+'점수 계산기'!$C$24,0))</f>
        <v>76</v>
      </c>
      <c r="Y77" s="177">
        <f>IF(OR($B77-Y$5&gt;76, $B77-Y$5=75, $B77-Y$5=1, $B77-Y$5&lt;0),"",ROUND(($B77-Y$5)*'점수 계산기'!$C$21+Y$5*'점수 계산기'!$C$22+'점수 계산기'!$C$24,0))</f>
        <v>77</v>
      </c>
      <c r="Z77" s="116"/>
      <c r="AA77" s="170">
        <v>30</v>
      </c>
      <c r="AB77" s="170">
        <f t="shared" si="2"/>
        <v>73</v>
      </c>
      <c r="AC77" s="170" cm="1">
        <f t="array" ref="AC77">INDEX($AD$6:$AD$106, AA77, 1)</f>
        <v>111</v>
      </c>
      <c r="AD77" s="170">
        <f t="shared" si="3"/>
        <v>77</v>
      </c>
      <c r="AE77" s="170">
        <v>29</v>
      </c>
      <c r="AF77" s="170">
        <v>71</v>
      </c>
    </row>
    <row r="78" spans="1:32" s="137" customFormat="1" ht="21" customHeight="1">
      <c r="A78" s="129"/>
      <c r="B78" s="191">
        <v>28</v>
      </c>
      <c r="C78" s="179">
        <f>IF(OR($B78-C$5&gt;76, $B78-C$5=75, $B78-C$5=1, $B78-C$5&lt;0),"",ROUND(($B78-C$5)*'점수 계산기'!$C$21+C$5*'점수 계산기'!$C$22+'점수 계산기'!$C$24,0))</f>
        <v>72</v>
      </c>
      <c r="D78" s="179">
        <f>IF(OR($B78-D$5&gt;76, $B78-D$5=75, $B78-D$5=1, $B78-D$5&lt;0),"",ROUND(($B78-D$5)*'점수 계산기'!$C$21+D$5*'점수 계산기'!$C$22+'점수 계산기'!$C$24,0))</f>
        <v>72</v>
      </c>
      <c r="E78" s="179">
        <f>IF(OR($B78-E$5&gt;76, $B78-E$5=75, $B78-E$5=1, $B78-E$5&lt;0),"",ROUND(($B78-E$5)*'점수 계산기'!$C$21+E$5*'점수 계산기'!$C$22+'점수 계산기'!$C$24,0))</f>
        <v>72</v>
      </c>
      <c r="F78" s="179">
        <f>IF(OR($B78-F$5&gt;76, $B78-F$5=75, $B78-F$5=1, $B78-F$5&lt;0),"",ROUND(($B78-F$5)*'점수 계산기'!$C$21+F$5*'점수 계산기'!$C$22+'점수 계산기'!$C$24,0))</f>
        <v>73</v>
      </c>
      <c r="G78" s="179">
        <f>IF(OR($B78-G$5&gt;76, $B78-G$5=75, $B78-G$5=1, $B78-G$5&lt;0),"",ROUND(($B78-G$5)*'점수 계산기'!$C$21+G$5*'점수 계산기'!$C$22+'점수 계산기'!$C$24,0))</f>
        <v>73</v>
      </c>
      <c r="H78" s="179">
        <f>IF(OR($B78-H$5&gt;76, $B78-H$5=75, $B78-H$5=1, $B78-H$5&lt;0),"",ROUND(($B78-H$5)*'점수 계산기'!$C$21+H$5*'점수 계산기'!$C$22+'점수 계산기'!$C$24,0))</f>
        <v>73</v>
      </c>
      <c r="I78" s="179">
        <f>IF(OR($B78-I$5&gt;76, $B78-I$5=75, $B78-I$5=1, $B78-I$5&lt;0),"",ROUND(($B78-I$5)*'점수 계산기'!$C$21+I$5*'점수 계산기'!$C$22+'점수 계산기'!$C$24,0))</f>
        <v>73</v>
      </c>
      <c r="J78" s="179">
        <f>IF(OR($B78-J$5&gt;76, $B78-J$5=75, $B78-J$5=1, $B78-J$5&lt;0),"",ROUND(($B78-J$5)*'점수 계산기'!$C$21+J$5*'점수 계산기'!$C$22+'점수 계산기'!$C$24,0))</f>
        <v>73</v>
      </c>
      <c r="K78" s="179">
        <f>IF(OR($B78-K$5&gt;76, $B78-K$5=75, $B78-K$5=1, $B78-K$5&lt;0),"",ROUND(($B78-K$5)*'점수 계산기'!$C$21+K$5*'점수 계산기'!$C$22+'점수 계산기'!$C$24,0))</f>
        <v>73</v>
      </c>
      <c r="L78" s="179">
        <f>IF(OR($B78-L$5&gt;76, $B78-L$5=75, $B78-L$5=1, $B78-L$5&lt;0),"",ROUND(($B78-L$5)*'점수 계산기'!$C$21+L$5*'점수 계산기'!$C$22+'점수 계산기'!$C$24,0))</f>
        <v>74</v>
      </c>
      <c r="M78" s="179">
        <f>IF(OR($B78-M$5&gt;76, $B78-M$5=75, $B78-M$5=1, $B78-M$5&lt;0),"",ROUND(($B78-M$5)*'점수 계산기'!$C$21+M$5*'점수 계산기'!$C$22+'점수 계산기'!$C$24,0))</f>
        <v>74</v>
      </c>
      <c r="N78" s="179">
        <f>IF(OR($B78-N$5&gt;76, $B78-N$5=75, $B78-N$5=1, $B78-N$5&lt;0),"",ROUND(($B78-N$5)*'점수 계산기'!$C$21+N$5*'점수 계산기'!$C$22+'점수 계산기'!$C$24,0))</f>
        <v>74</v>
      </c>
      <c r="O78" s="179">
        <f>IF(OR($B78-O$5&gt;76, $B78-O$5=75, $B78-O$5=1, $B78-O$5&lt;0),"",ROUND(($B78-O$5)*'점수 계산기'!$C$21+O$5*'점수 계산기'!$C$22+'점수 계산기'!$C$24,0))</f>
        <v>74</v>
      </c>
      <c r="P78" s="179">
        <f>IF(OR($B78-P$5&gt;76, $B78-P$5=75, $B78-P$5=1, $B78-P$5&lt;0),"",ROUND(($B78-P$5)*'점수 계산기'!$C$21+P$5*'점수 계산기'!$C$22+'점수 계산기'!$C$24,0))</f>
        <v>74</v>
      </c>
      <c r="Q78" s="179">
        <f>IF(OR($B78-Q$5&gt;76, $B78-Q$5=75, $B78-Q$5=1, $B78-Q$5&lt;0),"",ROUND(($B78-Q$5)*'점수 계산기'!$C$21+Q$5*'점수 계산기'!$C$22+'점수 계산기'!$C$24,0))</f>
        <v>74</v>
      </c>
      <c r="R78" s="179">
        <f>IF(OR($B78-R$5&gt;76, $B78-R$5=75, $B78-R$5=1, $B78-R$5&lt;0),"",ROUND(($B78-R$5)*'점수 계산기'!$C$21+R$5*'점수 계산기'!$C$22+'점수 계산기'!$C$24,0))</f>
        <v>75</v>
      </c>
      <c r="S78" s="179">
        <f>IF(OR($B78-S$5&gt;76, $B78-S$5=75, $B78-S$5=1, $B78-S$5&lt;0),"",ROUND(($B78-S$5)*'점수 계산기'!$C$21+S$5*'점수 계산기'!$C$22+'점수 계산기'!$C$24,0))</f>
        <v>75</v>
      </c>
      <c r="T78" s="179">
        <f>IF(OR($B78-T$5&gt;76, $B78-T$5=75, $B78-T$5=1, $B78-T$5&lt;0),"",ROUND(($B78-T$5)*'점수 계산기'!$C$21+T$5*'점수 계산기'!$C$22+'점수 계산기'!$C$24,0))</f>
        <v>75</v>
      </c>
      <c r="U78" s="179">
        <f>IF(OR($B78-U$5&gt;76, $B78-U$5=75, $B78-U$5=1, $B78-U$5&lt;0),"",ROUND(($B78-U$5)*'점수 계산기'!$C$21+U$5*'점수 계산기'!$C$22+'점수 계산기'!$C$24,0))</f>
        <v>75</v>
      </c>
      <c r="V78" s="179">
        <f>IF(OR($B78-V$5&gt;76, $B78-V$5=75, $B78-V$5=1, $B78-V$5&lt;0),"",ROUND(($B78-V$5)*'점수 계산기'!$C$21+V$5*'점수 계산기'!$C$22+'점수 계산기'!$C$24,0))</f>
        <v>75</v>
      </c>
      <c r="W78" s="179">
        <f>IF(OR($B78-W$5&gt;76, $B78-W$5=75, $B78-W$5=1, $B78-W$5&lt;0),"",ROUND(($B78-W$5)*'점수 계산기'!$C$21+W$5*'점수 계산기'!$C$22+'점수 계산기'!$C$24,0))</f>
        <v>75</v>
      </c>
      <c r="X78" s="179">
        <f>IF(OR($B78-X$5&gt;76, $B78-X$5=75, $B78-X$5=1, $B78-X$5&lt;0),"",ROUND(($B78-X$5)*'점수 계산기'!$C$21+X$5*'점수 계산기'!$C$22+'점수 계산기'!$C$24,0))</f>
        <v>76</v>
      </c>
      <c r="Y78" s="180">
        <f>IF(OR($B78-Y$5&gt;76, $B78-Y$5=75, $B78-Y$5=1, $B78-Y$5&lt;0),"",ROUND(($B78-Y$5)*'점수 계산기'!$C$21+Y$5*'점수 계산기'!$C$22+'점수 계산기'!$C$24,0))</f>
        <v>76</v>
      </c>
      <c r="Z78" s="116"/>
      <c r="AA78" s="170">
        <v>29</v>
      </c>
      <c r="AB78" s="170">
        <f t="shared" si="2"/>
        <v>72</v>
      </c>
      <c r="AC78" s="170" cm="1">
        <f t="array" ref="AC78">INDEX($AD$6:$AD$106, AA78, 1)</f>
        <v>112</v>
      </c>
      <c r="AD78" s="170">
        <f t="shared" si="3"/>
        <v>76</v>
      </c>
      <c r="AE78" s="170">
        <v>28</v>
      </c>
      <c r="AF78" s="170">
        <v>72</v>
      </c>
    </row>
    <row r="79" spans="1:32" s="137" customFormat="1" ht="21" customHeight="1">
      <c r="A79" s="129"/>
      <c r="B79" s="191">
        <v>27</v>
      </c>
      <c r="C79" s="179">
        <f>IF(OR($B79-C$5&gt;76, $B79-C$5=75, $B79-C$5=1, $B79-C$5&lt;0),"",ROUND(($B79-C$5)*'점수 계산기'!$C$21+C$5*'점수 계산기'!$C$22+'점수 계산기'!$C$24,0))</f>
        <v>71</v>
      </c>
      <c r="D79" s="179">
        <f>IF(OR($B79-D$5&gt;76, $B79-D$5=75, $B79-D$5=1, $B79-D$5&lt;0),"",ROUND(($B79-D$5)*'점수 계산기'!$C$21+D$5*'점수 계산기'!$C$22+'점수 계산기'!$C$24,0))</f>
        <v>71</v>
      </c>
      <c r="E79" s="179">
        <f>IF(OR($B79-E$5&gt;76, $B79-E$5=75, $B79-E$5=1, $B79-E$5&lt;0),"",ROUND(($B79-E$5)*'점수 계산기'!$C$21+E$5*'점수 계산기'!$C$22+'점수 계산기'!$C$24,0))</f>
        <v>72</v>
      </c>
      <c r="F79" s="179">
        <f>IF(OR($B79-F$5&gt;76, $B79-F$5=75, $B79-F$5=1, $B79-F$5&lt;0),"",ROUND(($B79-F$5)*'점수 계산기'!$C$21+F$5*'점수 계산기'!$C$22+'점수 계산기'!$C$24,0))</f>
        <v>72</v>
      </c>
      <c r="G79" s="179">
        <f>IF(OR($B79-G$5&gt;76, $B79-G$5=75, $B79-G$5=1, $B79-G$5&lt;0),"",ROUND(($B79-G$5)*'점수 계산기'!$C$21+G$5*'점수 계산기'!$C$22+'점수 계산기'!$C$24,0))</f>
        <v>72</v>
      </c>
      <c r="H79" s="179">
        <f>IF(OR($B79-H$5&gt;76, $B79-H$5=75, $B79-H$5=1, $B79-H$5&lt;0),"",ROUND(($B79-H$5)*'점수 계산기'!$C$21+H$5*'점수 계산기'!$C$22+'점수 계산기'!$C$24,0))</f>
        <v>72</v>
      </c>
      <c r="I79" s="179">
        <f>IF(OR($B79-I$5&gt;76, $B79-I$5=75, $B79-I$5=1, $B79-I$5&lt;0),"",ROUND(($B79-I$5)*'점수 계산기'!$C$21+I$5*'점수 계산기'!$C$22+'점수 계산기'!$C$24,0))</f>
        <v>72</v>
      </c>
      <c r="J79" s="179">
        <f>IF(OR($B79-J$5&gt;76, $B79-J$5=75, $B79-J$5=1, $B79-J$5&lt;0),"",ROUND(($B79-J$5)*'점수 계산기'!$C$21+J$5*'점수 계산기'!$C$22+'점수 계산기'!$C$24,0))</f>
        <v>72</v>
      </c>
      <c r="K79" s="179">
        <f>IF(OR($B79-K$5&gt;76, $B79-K$5=75, $B79-K$5=1, $B79-K$5&lt;0),"",ROUND(($B79-K$5)*'점수 계산기'!$C$21+K$5*'점수 계산기'!$C$22+'점수 계산기'!$C$24,0))</f>
        <v>73</v>
      </c>
      <c r="L79" s="179">
        <f>IF(OR($B79-L$5&gt;76, $B79-L$5=75, $B79-L$5=1, $B79-L$5&lt;0),"",ROUND(($B79-L$5)*'점수 계산기'!$C$21+L$5*'점수 계산기'!$C$22+'점수 계산기'!$C$24,0))</f>
        <v>73</v>
      </c>
      <c r="M79" s="179">
        <f>IF(OR($B79-M$5&gt;76, $B79-M$5=75, $B79-M$5=1, $B79-M$5&lt;0),"",ROUND(($B79-M$5)*'점수 계산기'!$C$21+M$5*'점수 계산기'!$C$22+'점수 계산기'!$C$24,0))</f>
        <v>73</v>
      </c>
      <c r="N79" s="179">
        <f>IF(OR($B79-N$5&gt;76, $B79-N$5=75, $B79-N$5=1, $B79-N$5&lt;0),"",ROUND(($B79-N$5)*'점수 계산기'!$C$21+N$5*'점수 계산기'!$C$22+'점수 계산기'!$C$24,0))</f>
        <v>73</v>
      </c>
      <c r="O79" s="179">
        <f>IF(OR($B79-O$5&gt;76, $B79-O$5=75, $B79-O$5=1, $B79-O$5&lt;0),"",ROUND(($B79-O$5)*'점수 계산기'!$C$21+O$5*'점수 계산기'!$C$22+'점수 계산기'!$C$24,0))</f>
        <v>73</v>
      </c>
      <c r="P79" s="179">
        <f>IF(OR($B79-P$5&gt;76, $B79-P$5=75, $B79-P$5=1, $B79-P$5&lt;0),"",ROUND(($B79-P$5)*'점수 계산기'!$C$21+P$5*'점수 계산기'!$C$22+'점수 계산기'!$C$24,0))</f>
        <v>73</v>
      </c>
      <c r="Q79" s="179">
        <f>IF(OR($B79-Q$5&gt;76, $B79-Q$5=75, $B79-Q$5=1, $B79-Q$5&lt;0),"",ROUND(($B79-Q$5)*'점수 계산기'!$C$21+Q$5*'점수 계산기'!$C$22+'점수 계산기'!$C$24,0))</f>
        <v>74</v>
      </c>
      <c r="R79" s="179">
        <f>IF(OR($B79-R$5&gt;76, $B79-R$5=75, $B79-R$5=1, $B79-R$5&lt;0),"",ROUND(($B79-R$5)*'점수 계산기'!$C$21+R$5*'점수 계산기'!$C$22+'점수 계산기'!$C$24,0))</f>
        <v>74</v>
      </c>
      <c r="S79" s="179">
        <f>IF(OR($B79-S$5&gt;76, $B79-S$5=75, $B79-S$5=1, $B79-S$5&lt;0),"",ROUND(($B79-S$5)*'점수 계산기'!$C$21+S$5*'점수 계산기'!$C$22+'점수 계산기'!$C$24,0))</f>
        <v>74</v>
      </c>
      <c r="T79" s="179">
        <f>IF(OR($B79-T$5&gt;76, $B79-T$5=75, $B79-T$5=1, $B79-T$5&lt;0),"",ROUND(($B79-T$5)*'점수 계산기'!$C$21+T$5*'점수 계산기'!$C$22+'점수 계산기'!$C$24,0))</f>
        <v>74</v>
      </c>
      <c r="U79" s="179">
        <f>IF(OR($B79-U$5&gt;76, $B79-U$5=75, $B79-U$5=1, $B79-U$5&lt;0),"",ROUND(($B79-U$5)*'점수 계산기'!$C$21+U$5*'점수 계산기'!$C$22+'점수 계산기'!$C$24,0))</f>
        <v>74</v>
      </c>
      <c r="V79" s="179">
        <f>IF(OR($B79-V$5&gt;76, $B79-V$5=75, $B79-V$5=1, $B79-V$5&lt;0),"",ROUND(($B79-V$5)*'점수 계산기'!$C$21+V$5*'점수 계산기'!$C$22+'점수 계산기'!$C$24,0))</f>
        <v>74</v>
      </c>
      <c r="W79" s="179">
        <f>IF(OR($B79-W$5&gt;76, $B79-W$5=75, $B79-W$5=1, $B79-W$5&lt;0),"",ROUND(($B79-W$5)*'점수 계산기'!$C$21+W$5*'점수 계산기'!$C$22+'점수 계산기'!$C$24,0))</f>
        <v>75</v>
      </c>
      <c r="X79" s="179">
        <f>IF(OR($B79-X$5&gt;76, $B79-X$5=75, $B79-X$5=1, $B79-X$5&lt;0),"",ROUND(($B79-X$5)*'점수 계산기'!$C$21+X$5*'점수 계산기'!$C$22+'점수 계산기'!$C$24,0))</f>
        <v>75</v>
      </c>
      <c r="Y79" s="180">
        <f>IF(OR($B79-Y$5&gt;76, $B79-Y$5=75, $B79-Y$5=1, $B79-Y$5&lt;0),"",ROUND(($B79-Y$5)*'점수 계산기'!$C$21+Y$5*'점수 계산기'!$C$22+'점수 계산기'!$C$24,0))</f>
        <v>75</v>
      </c>
      <c r="Z79" s="116"/>
      <c r="AA79" s="170">
        <v>28</v>
      </c>
      <c r="AB79" s="170">
        <f t="shared" si="2"/>
        <v>71</v>
      </c>
      <c r="AC79" s="170" cm="1">
        <f t="array" ref="AC79">INDEX($AD$6:$AD$106, AA79, 1)</f>
        <v>113</v>
      </c>
      <c r="AD79" s="170">
        <f t="shared" si="3"/>
        <v>75</v>
      </c>
      <c r="AE79" s="170">
        <v>27</v>
      </c>
      <c r="AF79" s="170">
        <v>73</v>
      </c>
    </row>
    <row r="80" spans="1:32" s="137" customFormat="1" ht="21" customHeight="1">
      <c r="A80" s="129"/>
      <c r="B80" s="191">
        <v>26</v>
      </c>
      <c r="C80" s="179">
        <f>IF(OR($B80-C$5&gt;76, $B80-C$5=75, $B80-C$5=1, $B80-C$5&lt;0),"",ROUND(($B80-C$5)*'점수 계산기'!$C$21+C$5*'점수 계산기'!$C$22+'점수 계산기'!$C$24,0))</f>
        <v>70</v>
      </c>
      <c r="D80" s="179">
        <f>IF(OR($B80-D$5&gt;76, $B80-D$5=75, $B80-D$5=1, $B80-D$5&lt;0),"",ROUND(($B80-D$5)*'점수 계산기'!$C$21+D$5*'점수 계산기'!$C$22+'점수 계산기'!$C$24,0))</f>
        <v>71</v>
      </c>
      <c r="E80" s="179">
        <f>IF(OR($B80-E$5&gt;76, $B80-E$5=75, $B80-E$5=1, $B80-E$5&lt;0),"",ROUND(($B80-E$5)*'점수 계산기'!$C$21+E$5*'점수 계산기'!$C$22+'점수 계산기'!$C$24,0))</f>
        <v>71</v>
      </c>
      <c r="F80" s="179">
        <f>IF(OR($B80-F$5&gt;76, $B80-F$5=75, $B80-F$5=1, $B80-F$5&lt;0),"",ROUND(($B80-F$5)*'점수 계산기'!$C$21+F$5*'점수 계산기'!$C$22+'점수 계산기'!$C$24,0))</f>
        <v>71</v>
      </c>
      <c r="G80" s="179">
        <f>IF(OR($B80-G$5&gt;76, $B80-G$5=75, $B80-G$5=1, $B80-G$5&lt;0),"",ROUND(($B80-G$5)*'점수 계산기'!$C$21+G$5*'점수 계산기'!$C$22+'점수 계산기'!$C$24,0))</f>
        <v>71</v>
      </c>
      <c r="H80" s="179">
        <f>IF(OR($B80-H$5&gt;76, $B80-H$5=75, $B80-H$5=1, $B80-H$5&lt;0),"",ROUND(($B80-H$5)*'점수 계산기'!$C$21+H$5*'점수 계산기'!$C$22+'점수 계산기'!$C$24,0))</f>
        <v>71</v>
      </c>
      <c r="I80" s="179">
        <f>IF(OR($B80-I$5&gt;76, $B80-I$5=75, $B80-I$5=1, $B80-I$5&lt;0),"",ROUND(($B80-I$5)*'점수 계산기'!$C$21+I$5*'점수 계산기'!$C$22+'점수 계산기'!$C$24,0))</f>
        <v>71</v>
      </c>
      <c r="J80" s="179">
        <f>IF(OR($B80-J$5&gt;76, $B80-J$5=75, $B80-J$5=1, $B80-J$5&lt;0),"",ROUND(($B80-J$5)*'점수 계산기'!$C$21+J$5*'점수 계산기'!$C$22+'점수 계산기'!$C$24,0))</f>
        <v>72</v>
      </c>
      <c r="K80" s="179">
        <f>IF(OR($B80-K$5&gt;76, $B80-K$5=75, $B80-K$5=1, $B80-K$5&lt;0),"",ROUND(($B80-K$5)*'점수 계산기'!$C$21+K$5*'점수 계산기'!$C$22+'점수 계산기'!$C$24,0))</f>
        <v>72</v>
      </c>
      <c r="L80" s="179">
        <f>IF(OR($B80-L$5&gt;76, $B80-L$5=75, $B80-L$5=1, $B80-L$5&lt;0),"",ROUND(($B80-L$5)*'점수 계산기'!$C$21+L$5*'점수 계산기'!$C$22+'점수 계산기'!$C$24,0))</f>
        <v>72</v>
      </c>
      <c r="M80" s="179">
        <f>IF(OR($B80-M$5&gt;76, $B80-M$5=75, $B80-M$5=1, $B80-M$5&lt;0),"",ROUND(($B80-M$5)*'점수 계산기'!$C$21+M$5*'점수 계산기'!$C$22+'점수 계산기'!$C$24,0))</f>
        <v>72</v>
      </c>
      <c r="N80" s="179">
        <f>IF(OR($B80-N$5&gt;76, $B80-N$5=75, $B80-N$5=1, $B80-N$5&lt;0),"",ROUND(($B80-N$5)*'점수 계산기'!$C$21+N$5*'점수 계산기'!$C$22+'점수 계산기'!$C$24,0))</f>
        <v>72</v>
      </c>
      <c r="O80" s="179">
        <f>IF(OR($B80-O$5&gt;76, $B80-O$5=75, $B80-O$5=1, $B80-O$5&lt;0),"",ROUND(($B80-O$5)*'점수 계산기'!$C$21+O$5*'점수 계산기'!$C$22+'점수 계산기'!$C$24,0))</f>
        <v>72</v>
      </c>
      <c r="P80" s="179">
        <f>IF(OR($B80-P$5&gt;76, $B80-P$5=75, $B80-P$5=1, $B80-P$5&lt;0),"",ROUND(($B80-P$5)*'점수 계산기'!$C$21+P$5*'점수 계산기'!$C$22+'점수 계산기'!$C$24,0))</f>
        <v>73</v>
      </c>
      <c r="Q80" s="179">
        <f>IF(OR($B80-Q$5&gt;76, $B80-Q$5=75, $B80-Q$5=1, $B80-Q$5&lt;0),"",ROUND(($B80-Q$5)*'점수 계산기'!$C$21+Q$5*'점수 계산기'!$C$22+'점수 계산기'!$C$24,0))</f>
        <v>73</v>
      </c>
      <c r="R80" s="179">
        <f>IF(OR($B80-R$5&gt;76, $B80-R$5=75, $B80-R$5=1, $B80-R$5&lt;0),"",ROUND(($B80-R$5)*'점수 계산기'!$C$21+R$5*'점수 계산기'!$C$22+'점수 계산기'!$C$24,0))</f>
        <v>73</v>
      </c>
      <c r="S80" s="179">
        <f>IF(OR($B80-S$5&gt;76, $B80-S$5=75, $B80-S$5=1, $B80-S$5&lt;0),"",ROUND(($B80-S$5)*'점수 계산기'!$C$21+S$5*'점수 계산기'!$C$22+'점수 계산기'!$C$24,0))</f>
        <v>73</v>
      </c>
      <c r="T80" s="179">
        <f>IF(OR($B80-T$5&gt;76, $B80-T$5=75, $B80-T$5=1, $B80-T$5&lt;0),"",ROUND(($B80-T$5)*'점수 계산기'!$C$21+T$5*'점수 계산기'!$C$22+'점수 계산기'!$C$24,0))</f>
        <v>73</v>
      </c>
      <c r="U80" s="179">
        <f>IF(OR($B80-U$5&gt;76, $B80-U$5=75, $B80-U$5=1, $B80-U$5&lt;0),"",ROUND(($B80-U$5)*'점수 계산기'!$C$21+U$5*'점수 계산기'!$C$22+'점수 계산기'!$C$24,0))</f>
        <v>73</v>
      </c>
      <c r="V80" s="179">
        <f>IF(OR($B80-V$5&gt;76, $B80-V$5=75, $B80-V$5=1, $B80-V$5&lt;0),"",ROUND(($B80-V$5)*'점수 계산기'!$C$21+V$5*'점수 계산기'!$C$22+'점수 계산기'!$C$24,0))</f>
        <v>74</v>
      </c>
      <c r="W80" s="179">
        <f>IF(OR($B80-W$5&gt;76, $B80-W$5=75, $B80-W$5=1, $B80-W$5&lt;0),"",ROUND(($B80-W$5)*'점수 계산기'!$C$21+W$5*'점수 계산기'!$C$22+'점수 계산기'!$C$24,0))</f>
        <v>74</v>
      </c>
      <c r="X80" s="179">
        <f>IF(OR($B80-X$5&gt;76, $B80-X$5=75, $B80-X$5=1, $B80-X$5&lt;0),"",ROUND(($B80-X$5)*'점수 계산기'!$C$21+X$5*'점수 계산기'!$C$22+'점수 계산기'!$C$24,0))</f>
        <v>74</v>
      </c>
      <c r="Y80" s="180">
        <f>IF(OR($B80-Y$5&gt;76, $B80-Y$5=75, $B80-Y$5=1, $B80-Y$5&lt;0),"",ROUND(($B80-Y$5)*'점수 계산기'!$C$21+Y$5*'점수 계산기'!$C$22+'점수 계산기'!$C$24,0))</f>
        <v>74</v>
      </c>
      <c r="Z80" s="116"/>
      <c r="AA80" s="170">
        <v>27</v>
      </c>
      <c r="AB80" s="170">
        <f t="shared" si="2"/>
        <v>70</v>
      </c>
      <c r="AC80" s="170" cm="1">
        <f t="array" ref="AC80">INDEX($AD$6:$AD$106, AA80, 1)</f>
        <v>114</v>
      </c>
      <c r="AD80" s="170">
        <f t="shared" si="3"/>
        <v>74</v>
      </c>
      <c r="AE80" s="170">
        <v>26</v>
      </c>
      <c r="AF80" s="170">
        <v>74</v>
      </c>
    </row>
    <row r="81" spans="1:32" s="137" customFormat="1" ht="21" customHeight="1">
      <c r="A81" s="129"/>
      <c r="B81" s="191">
        <v>25</v>
      </c>
      <c r="C81" s="179" t="str">
        <f>IF(OR($B81-C$5&gt;76, $B81-C$5=75, $B81-C$5=1, $B81-C$5&lt;0),"",ROUND(($B81-C$5)*'점수 계산기'!$C$21+C$5*'점수 계산기'!$C$22+'점수 계산기'!$C$24,0))</f>
        <v/>
      </c>
      <c r="D81" s="179">
        <f>IF(OR($B81-D$5&gt;76, $B81-D$5=75, $B81-D$5=1, $B81-D$5&lt;0),"",ROUND(($B81-D$5)*'점수 계산기'!$C$21+D$5*'점수 계산기'!$C$22+'점수 계산기'!$C$24,0))</f>
        <v>70</v>
      </c>
      <c r="E81" s="179">
        <f>IF(OR($B81-E$5&gt;76, $B81-E$5=75, $B81-E$5=1, $B81-E$5&lt;0),"",ROUND(($B81-E$5)*'점수 계산기'!$C$21+E$5*'점수 계산기'!$C$22+'점수 계산기'!$C$24,0))</f>
        <v>70</v>
      </c>
      <c r="F81" s="179">
        <f>IF(OR($B81-F$5&gt;76, $B81-F$5=75, $B81-F$5=1, $B81-F$5&lt;0),"",ROUND(($B81-F$5)*'점수 계산기'!$C$21+F$5*'점수 계산기'!$C$22+'점수 계산기'!$C$24,0))</f>
        <v>70</v>
      </c>
      <c r="G81" s="179">
        <f>IF(OR($B81-G$5&gt;76, $B81-G$5=75, $B81-G$5=1, $B81-G$5&lt;0),"",ROUND(($B81-G$5)*'점수 계산기'!$C$21+G$5*'점수 계산기'!$C$22+'점수 계산기'!$C$24,0))</f>
        <v>70</v>
      </c>
      <c r="H81" s="179">
        <f>IF(OR($B81-H$5&gt;76, $B81-H$5=75, $B81-H$5=1, $B81-H$5&lt;0),"",ROUND(($B81-H$5)*'점수 계산기'!$C$21+H$5*'점수 계산기'!$C$22+'점수 계산기'!$C$24,0))</f>
        <v>70</v>
      </c>
      <c r="I81" s="179">
        <f>IF(OR($B81-I$5&gt;76, $B81-I$5=75, $B81-I$5=1, $B81-I$5&lt;0),"",ROUND(($B81-I$5)*'점수 계산기'!$C$21+I$5*'점수 계산기'!$C$22+'점수 계산기'!$C$24,0))</f>
        <v>71</v>
      </c>
      <c r="J81" s="179">
        <f>IF(OR($B81-J$5&gt;76, $B81-J$5=75, $B81-J$5=1, $B81-J$5&lt;0),"",ROUND(($B81-J$5)*'점수 계산기'!$C$21+J$5*'점수 계산기'!$C$22+'점수 계산기'!$C$24,0))</f>
        <v>71</v>
      </c>
      <c r="K81" s="179">
        <f>IF(OR($B81-K$5&gt;76, $B81-K$5=75, $B81-K$5=1, $B81-K$5&lt;0),"",ROUND(($B81-K$5)*'점수 계산기'!$C$21+K$5*'점수 계산기'!$C$22+'점수 계산기'!$C$24,0))</f>
        <v>71</v>
      </c>
      <c r="L81" s="179">
        <f>IF(OR($B81-L$5&gt;76, $B81-L$5=75, $B81-L$5=1, $B81-L$5&lt;0),"",ROUND(($B81-L$5)*'점수 계산기'!$C$21+L$5*'점수 계산기'!$C$22+'점수 계산기'!$C$24,0))</f>
        <v>71</v>
      </c>
      <c r="M81" s="179">
        <f>IF(OR($B81-M$5&gt;76, $B81-M$5=75, $B81-M$5=1, $B81-M$5&lt;0),"",ROUND(($B81-M$5)*'점수 계산기'!$C$21+M$5*'점수 계산기'!$C$22+'점수 계산기'!$C$24,0))</f>
        <v>71</v>
      </c>
      <c r="N81" s="179">
        <f>IF(OR($B81-N$5&gt;76, $B81-N$5=75, $B81-N$5=1, $B81-N$5&lt;0),"",ROUND(($B81-N$5)*'점수 계산기'!$C$21+N$5*'점수 계산기'!$C$22+'점수 계산기'!$C$24,0))</f>
        <v>71</v>
      </c>
      <c r="O81" s="179">
        <f>IF(OR($B81-O$5&gt;76, $B81-O$5=75, $B81-O$5=1, $B81-O$5&lt;0),"",ROUND(($B81-O$5)*'점수 계산기'!$C$21+O$5*'점수 계산기'!$C$22+'점수 계산기'!$C$24,0))</f>
        <v>72</v>
      </c>
      <c r="P81" s="179">
        <f>IF(OR($B81-P$5&gt;76, $B81-P$5=75, $B81-P$5=1, $B81-P$5&lt;0),"",ROUND(($B81-P$5)*'점수 계산기'!$C$21+P$5*'점수 계산기'!$C$22+'점수 계산기'!$C$24,0))</f>
        <v>72</v>
      </c>
      <c r="Q81" s="179">
        <f>IF(OR($B81-Q$5&gt;76, $B81-Q$5=75, $B81-Q$5=1, $B81-Q$5&lt;0),"",ROUND(($B81-Q$5)*'점수 계산기'!$C$21+Q$5*'점수 계산기'!$C$22+'점수 계산기'!$C$24,0))</f>
        <v>72</v>
      </c>
      <c r="R81" s="179">
        <f>IF(OR($B81-R$5&gt;76, $B81-R$5=75, $B81-R$5=1, $B81-R$5&lt;0),"",ROUND(($B81-R$5)*'점수 계산기'!$C$21+R$5*'점수 계산기'!$C$22+'점수 계산기'!$C$24,0))</f>
        <v>72</v>
      </c>
      <c r="S81" s="179">
        <f>IF(OR($B81-S$5&gt;76, $B81-S$5=75, $B81-S$5=1, $B81-S$5&lt;0),"",ROUND(($B81-S$5)*'점수 계산기'!$C$21+S$5*'점수 계산기'!$C$22+'점수 계산기'!$C$24,0))</f>
        <v>72</v>
      </c>
      <c r="T81" s="179">
        <f>IF(OR($B81-T$5&gt;76, $B81-T$5=75, $B81-T$5=1, $B81-T$5&lt;0),"",ROUND(($B81-T$5)*'점수 계산기'!$C$21+T$5*'점수 계산기'!$C$22+'점수 계산기'!$C$24,0))</f>
        <v>72</v>
      </c>
      <c r="U81" s="179">
        <f>IF(OR($B81-U$5&gt;76, $B81-U$5=75, $B81-U$5=1, $B81-U$5&lt;0),"",ROUND(($B81-U$5)*'점수 계산기'!$C$21+U$5*'점수 계산기'!$C$22+'점수 계산기'!$C$24,0))</f>
        <v>73</v>
      </c>
      <c r="V81" s="179">
        <f>IF(OR($B81-V$5&gt;76, $B81-V$5=75, $B81-V$5=1, $B81-V$5&lt;0),"",ROUND(($B81-V$5)*'점수 계산기'!$C$21+V$5*'점수 계산기'!$C$22+'점수 계산기'!$C$24,0))</f>
        <v>73</v>
      </c>
      <c r="W81" s="179">
        <f>IF(OR($B81-W$5&gt;76, $B81-W$5=75, $B81-W$5=1, $B81-W$5&lt;0),"",ROUND(($B81-W$5)*'점수 계산기'!$C$21+W$5*'점수 계산기'!$C$22+'점수 계산기'!$C$24,0))</f>
        <v>73</v>
      </c>
      <c r="X81" s="179">
        <f>IF(OR($B81-X$5&gt;76, $B81-X$5=75, $B81-X$5=1, $B81-X$5&lt;0),"",ROUND(($B81-X$5)*'점수 계산기'!$C$21+X$5*'점수 계산기'!$C$22+'점수 계산기'!$C$24,0))</f>
        <v>73</v>
      </c>
      <c r="Y81" s="180">
        <f>IF(OR($B81-Y$5&gt;76, $B81-Y$5=75, $B81-Y$5=1, $B81-Y$5&lt;0),"",ROUND(($B81-Y$5)*'점수 계산기'!$C$21+Y$5*'점수 계산기'!$C$22+'점수 계산기'!$C$24,0))</f>
        <v>74</v>
      </c>
      <c r="Z81" s="116"/>
      <c r="AA81" s="170">
        <v>26</v>
      </c>
      <c r="AB81" s="170">
        <f t="shared" si="2"/>
        <v>70</v>
      </c>
      <c r="AC81" s="170" cm="1">
        <f t="array" ref="AC81">INDEX($AD$6:$AD$106, AA81, 1)</f>
        <v>114</v>
      </c>
      <c r="AD81" s="170">
        <f t="shared" si="3"/>
        <v>74</v>
      </c>
      <c r="AE81" s="170">
        <v>25</v>
      </c>
      <c r="AF81" s="170">
        <v>75</v>
      </c>
    </row>
    <row r="82" spans="1:32" s="137" customFormat="1" ht="21" customHeight="1">
      <c r="A82" s="129"/>
      <c r="B82" s="192">
        <v>24</v>
      </c>
      <c r="C82" s="182">
        <f>IF(OR($B82-C$5&gt;76, $B82-C$5=75, $B82-C$5=1, $B82-C$5&lt;0),"",ROUND(($B82-C$5)*'점수 계산기'!$C$21+C$5*'점수 계산기'!$C$22+'점수 계산기'!$C$24,0))</f>
        <v>69</v>
      </c>
      <c r="D82" s="182">
        <f>IF(OR($B82-D$5&gt;76, $B82-D$5=75, $B82-D$5=1, $B82-D$5&lt;0),"",ROUND(($B82-D$5)*'점수 계산기'!$C$21+D$5*'점수 계산기'!$C$22+'점수 계산기'!$C$24,0))</f>
        <v>69</v>
      </c>
      <c r="E82" s="182">
        <f>IF(OR($B82-E$5&gt;76, $B82-E$5=75, $B82-E$5=1, $B82-E$5&lt;0),"",ROUND(($B82-E$5)*'점수 계산기'!$C$21+E$5*'점수 계산기'!$C$22+'점수 계산기'!$C$24,0))</f>
        <v>69</v>
      </c>
      <c r="F82" s="182">
        <f>IF(OR($B82-F$5&gt;76, $B82-F$5=75, $B82-F$5=1, $B82-F$5&lt;0),"",ROUND(($B82-F$5)*'점수 계산기'!$C$21+F$5*'점수 계산기'!$C$22+'점수 계산기'!$C$24,0))</f>
        <v>69</v>
      </c>
      <c r="G82" s="182">
        <f>IF(OR($B82-G$5&gt;76, $B82-G$5=75, $B82-G$5=1, $B82-G$5&lt;0),"",ROUND(($B82-G$5)*'점수 계산기'!$C$21+G$5*'점수 계산기'!$C$22+'점수 계산기'!$C$24,0))</f>
        <v>69</v>
      </c>
      <c r="H82" s="182">
        <f>IF(OR($B82-H$5&gt;76, $B82-H$5=75, $B82-H$5=1, $B82-H$5&lt;0),"",ROUND(($B82-H$5)*'점수 계산기'!$C$21+H$5*'점수 계산기'!$C$22+'점수 계산기'!$C$24,0))</f>
        <v>70</v>
      </c>
      <c r="I82" s="182">
        <f>IF(OR($B82-I$5&gt;76, $B82-I$5=75, $B82-I$5=1, $B82-I$5&lt;0),"",ROUND(($B82-I$5)*'점수 계산기'!$C$21+I$5*'점수 계산기'!$C$22+'점수 계산기'!$C$24,0))</f>
        <v>70</v>
      </c>
      <c r="J82" s="182">
        <f>IF(OR($B82-J$5&gt;76, $B82-J$5=75, $B82-J$5=1, $B82-J$5&lt;0),"",ROUND(($B82-J$5)*'점수 계산기'!$C$21+J$5*'점수 계산기'!$C$22+'점수 계산기'!$C$24,0))</f>
        <v>70</v>
      </c>
      <c r="K82" s="182">
        <f>IF(OR($B82-K$5&gt;76, $B82-K$5=75, $B82-K$5=1, $B82-K$5&lt;0),"",ROUND(($B82-K$5)*'점수 계산기'!$C$21+K$5*'점수 계산기'!$C$22+'점수 계산기'!$C$24,0))</f>
        <v>70</v>
      </c>
      <c r="L82" s="182">
        <f>IF(OR($B82-L$5&gt;76, $B82-L$5=75, $B82-L$5=1, $B82-L$5&lt;0),"",ROUND(($B82-L$5)*'점수 계산기'!$C$21+L$5*'점수 계산기'!$C$22+'점수 계산기'!$C$24,0))</f>
        <v>70</v>
      </c>
      <c r="M82" s="182">
        <f>IF(OR($B82-M$5&gt;76, $B82-M$5=75, $B82-M$5=1, $B82-M$5&lt;0),"",ROUND(($B82-M$5)*'점수 계산기'!$C$21+M$5*'점수 계산기'!$C$22+'점수 계산기'!$C$24,0))</f>
        <v>70</v>
      </c>
      <c r="N82" s="182">
        <f>IF(OR($B82-N$5&gt;76, $B82-N$5=75, $B82-N$5=1, $B82-N$5&lt;0),"",ROUND(($B82-N$5)*'점수 계산기'!$C$21+N$5*'점수 계산기'!$C$22+'점수 계산기'!$C$24,0))</f>
        <v>71</v>
      </c>
      <c r="O82" s="182">
        <f>IF(OR($B82-O$5&gt;76, $B82-O$5=75, $B82-O$5=1, $B82-O$5&lt;0),"",ROUND(($B82-O$5)*'점수 계산기'!$C$21+O$5*'점수 계산기'!$C$22+'점수 계산기'!$C$24,0))</f>
        <v>71</v>
      </c>
      <c r="P82" s="182">
        <f>IF(OR($B82-P$5&gt;76, $B82-P$5=75, $B82-P$5=1, $B82-P$5&lt;0),"",ROUND(($B82-P$5)*'점수 계산기'!$C$21+P$5*'점수 계산기'!$C$22+'점수 계산기'!$C$24,0))</f>
        <v>71</v>
      </c>
      <c r="Q82" s="182">
        <f>IF(OR($B82-Q$5&gt;76, $B82-Q$5=75, $B82-Q$5=1, $B82-Q$5&lt;0),"",ROUND(($B82-Q$5)*'점수 계산기'!$C$21+Q$5*'점수 계산기'!$C$22+'점수 계산기'!$C$24,0))</f>
        <v>71</v>
      </c>
      <c r="R82" s="182">
        <f>IF(OR($B82-R$5&gt;76, $B82-R$5=75, $B82-R$5=1, $B82-R$5&lt;0),"",ROUND(($B82-R$5)*'점수 계산기'!$C$21+R$5*'점수 계산기'!$C$22+'점수 계산기'!$C$24,0))</f>
        <v>71</v>
      </c>
      <c r="S82" s="182">
        <f>IF(OR($B82-S$5&gt;76, $B82-S$5=75, $B82-S$5=1, $B82-S$5&lt;0),"",ROUND(($B82-S$5)*'점수 계산기'!$C$21+S$5*'점수 계산기'!$C$22+'점수 계산기'!$C$24,0))</f>
        <v>71</v>
      </c>
      <c r="T82" s="182">
        <f>IF(OR($B82-T$5&gt;76, $B82-T$5=75, $B82-T$5=1, $B82-T$5&lt;0),"",ROUND(($B82-T$5)*'점수 계산기'!$C$21+T$5*'점수 계산기'!$C$22+'점수 계산기'!$C$24,0))</f>
        <v>72</v>
      </c>
      <c r="U82" s="182">
        <f>IF(OR($B82-U$5&gt;76, $B82-U$5=75, $B82-U$5=1, $B82-U$5&lt;0),"",ROUND(($B82-U$5)*'점수 계산기'!$C$21+U$5*'점수 계산기'!$C$22+'점수 계산기'!$C$24,0))</f>
        <v>72</v>
      </c>
      <c r="V82" s="182">
        <f>IF(OR($B82-V$5&gt;76, $B82-V$5=75, $B82-V$5=1, $B82-V$5&lt;0),"",ROUND(($B82-V$5)*'점수 계산기'!$C$21+V$5*'점수 계산기'!$C$22+'점수 계산기'!$C$24,0))</f>
        <v>72</v>
      </c>
      <c r="W82" s="182">
        <f>IF(OR($B82-W$5&gt;76, $B82-W$5=75, $B82-W$5=1, $B82-W$5&lt;0),"",ROUND(($B82-W$5)*'점수 계산기'!$C$21+W$5*'점수 계산기'!$C$22+'점수 계산기'!$C$24,0))</f>
        <v>72</v>
      </c>
      <c r="X82" s="182">
        <f>IF(OR($B82-X$5&gt;76, $B82-X$5=75, $B82-X$5=1, $B82-X$5&lt;0),"",ROUND(($B82-X$5)*'점수 계산기'!$C$21+X$5*'점수 계산기'!$C$22+'점수 계산기'!$C$24,0))</f>
        <v>72</v>
      </c>
      <c r="Y82" s="183">
        <f>IF(OR($B82-Y$5&gt;76, $B82-Y$5=75, $B82-Y$5=1, $B82-Y$5&lt;0),"",ROUND(($B82-Y$5)*'점수 계산기'!$C$21+Y$5*'점수 계산기'!$C$22+'점수 계산기'!$C$24,0))</f>
        <v>73</v>
      </c>
      <c r="Z82" s="116"/>
      <c r="AA82" s="170">
        <v>25</v>
      </c>
      <c r="AB82" s="170">
        <f t="shared" si="2"/>
        <v>69</v>
      </c>
      <c r="AC82" s="170" cm="1">
        <f t="array" ref="AC82">INDEX($AD$6:$AD$106, AA82, 1)</f>
        <v>115</v>
      </c>
      <c r="AD82" s="170">
        <f t="shared" si="3"/>
        <v>73</v>
      </c>
      <c r="AE82" s="170">
        <v>24</v>
      </c>
      <c r="AF82" s="170">
        <v>76</v>
      </c>
    </row>
    <row r="83" spans="1:32" s="137" customFormat="1" ht="21" customHeight="1">
      <c r="A83" s="129"/>
      <c r="B83" s="192">
        <v>23</v>
      </c>
      <c r="C83" s="182" t="str">
        <f>IF(OR($B83-C$5&gt;76, $B83-C$5=75, $B83-C$5=1, $B83-C$5&lt;0),"",ROUND(($B83-C$5)*'점수 계산기'!$C$21+C$5*'점수 계산기'!$C$22+'점수 계산기'!$C$24,0))</f>
        <v/>
      </c>
      <c r="D83" s="182" t="str">
        <f>IF(OR($B83-D$5&gt;76, $B83-D$5=75, $B83-D$5=1, $B83-D$5&lt;0),"",ROUND(($B83-D$5)*'점수 계산기'!$C$21+D$5*'점수 계산기'!$C$22+'점수 계산기'!$C$24,0))</f>
        <v/>
      </c>
      <c r="E83" s="182">
        <f>IF(OR($B83-E$5&gt;76, $B83-E$5=75, $B83-E$5=1, $B83-E$5&lt;0),"",ROUND(($B83-E$5)*'점수 계산기'!$C$21+E$5*'점수 계산기'!$C$22+'점수 계산기'!$C$24,0))</f>
        <v>68</v>
      </c>
      <c r="F83" s="182">
        <f>IF(OR($B83-F$5&gt;76, $B83-F$5=75, $B83-F$5=1, $B83-F$5&lt;0),"",ROUND(($B83-F$5)*'점수 계산기'!$C$21+F$5*'점수 계산기'!$C$22+'점수 계산기'!$C$24,0))</f>
        <v>68</v>
      </c>
      <c r="G83" s="182">
        <f>IF(OR($B83-G$5&gt;76, $B83-G$5=75, $B83-G$5=1, $B83-G$5&lt;0),"",ROUND(($B83-G$5)*'점수 계산기'!$C$21+G$5*'점수 계산기'!$C$22+'점수 계산기'!$C$24,0))</f>
        <v>69</v>
      </c>
      <c r="H83" s="182">
        <f>IF(OR($B83-H$5&gt;76, $B83-H$5=75, $B83-H$5=1, $B83-H$5&lt;0),"",ROUND(($B83-H$5)*'점수 계산기'!$C$21+H$5*'점수 계산기'!$C$22+'점수 계산기'!$C$24,0))</f>
        <v>69</v>
      </c>
      <c r="I83" s="182">
        <f>IF(OR($B83-I$5&gt;76, $B83-I$5=75, $B83-I$5=1, $B83-I$5&lt;0),"",ROUND(($B83-I$5)*'점수 계산기'!$C$21+I$5*'점수 계산기'!$C$22+'점수 계산기'!$C$24,0))</f>
        <v>69</v>
      </c>
      <c r="J83" s="182">
        <f>IF(OR($B83-J$5&gt;76, $B83-J$5=75, $B83-J$5=1, $B83-J$5&lt;0),"",ROUND(($B83-J$5)*'점수 계산기'!$C$21+J$5*'점수 계산기'!$C$22+'점수 계산기'!$C$24,0))</f>
        <v>69</v>
      </c>
      <c r="K83" s="182">
        <f>IF(OR($B83-K$5&gt;76, $B83-K$5=75, $B83-K$5=1, $B83-K$5&lt;0),"",ROUND(($B83-K$5)*'점수 계산기'!$C$21+K$5*'점수 계산기'!$C$22+'점수 계산기'!$C$24,0))</f>
        <v>69</v>
      </c>
      <c r="L83" s="182">
        <f>IF(OR($B83-L$5&gt;76, $B83-L$5=75, $B83-L$5=1, $B83-L$5&lt;0),"",ROUND(($B83-L$5)*'점수 계산기'!$C$21+L$5*'점수 계산기'!$C$22+'점수 계산기'!$C$24,0))</f>
        <v>69</v>
      </c>
      <c r="M83" s="182">
        <f>IF(OR($B83-M$5&gt;76, $B83-M$5=75, $B83-M$5=1, $B83-M$5&lt;0),"",ROUND(($B83-M$5)*'점수 계산기'!$C$21+M$5*'점수 계산기'!$C$22+'점수 계산기'!$C$24,0))</f>
        <v>70</v>
      </c>
      <c r="N83" s="182">
        <f>IF(OR($B83-N$5&gt;76, $B83-N$5=75, $B83-N$5=1, $B83-N$5&lt;0),"",ROUND(($B83-N$5)*'점수 계산기'!$C$21+N$5*'점수 계산기'!$C$22+'점수 계산기'!$C$24,0))</f>
        <v>70</v>
      </c>
      <c r="O83" s="182">
        <f>IF(OR($B83-O$5&gt;76, $B83-O$5=75, $B83-O$5=1, $B83-O$5&lt;0),"",ROUND(($B83-O$5)*'점수 계산기'!$C$21+O$5*'점수 계산기'!$C$22+'점수 계산기'!$C$24,0))</f>
        <v>70</v>
      </c>
      <c r="P83" s="182">
        <f>IF(OR($B83-P$5&gt;76, $B83-P$5=75, $B83-P$5=1, $B83-P$5&lt;0),"",ROUND(($B83-P$5)*'점수 계산기'!$C$21+P$5*'점수 계산기'!$C$22+'점수 계산기'!$C$24,0))</f>
        <v>70</v>
      </c>
      <c r="Q83" s="182">
        <f>IF(OR($B83-Q$5&gt;76, $B83-Q$5=75, $B83-Q$5=1, $B83-Q$5&lt;0),"",ROUND(($B83-Q$5)*'점수 계산기'!$C$21+Q$5*'점수 계산기'!$C$22+'점수 계산기'!$C$24,0))</f>
        <v>70</v>
      </c>
      <c r="R83" s="182">
        <f>IF(OR($B83-R$5&gt;76, $B83-R$5=75, $B83-R$5=1, $B83-R$5&lt;0),"",ROUND(($B83-R$5)*'점수 계산기'!$C$21+R$5*'점수 계산기'!$C$22+'점수 계산기'!$C$24,0))</f>
        <v>71</v>
      </c>
      <c r="S83" s="182">
        <f>IF(OR($B83-S$5&gt;76, $B83-S$5=75, $B83-S$5=1, $B83-S$5&lt;0),"",ROUND(($B83-S$5)*'점수 계산기'!$C$21+S$5*'점수 계산기'!$C$22+'점수 계산기'!$C$24,0))</f>
        <v>71</v>
      </c>
      <c r="T83" s="182">
        <f>IF(OR($B83-T$5&gt;76, $B83-T$5=75, $B83-T$5=1, $B83-T$5&lt;0),"",ROUND(($B83-T$5)*'점수 계산기'!$C$21+T$5*'점수 계산기'!$C$22+'점수 계산기'!$C$24,0))</f>
        <v>71</v>
      </c>
      <c r="U83" s="182">
        <f>IF(OR($B83-U$5&gt;76, $B83-U$5=75, $B83-U$5=1, $B83-U$5&lt;0),"",ROUND(($B83-U$5)*'점수 계산기'!$C$21+U$5*'점수 계산기'!$C$22+'점수 계산기'!$C$24,0))</f>
        <v>71</v>
      </c>
      <c r="V83" s="182">
        <f>IF(OR($B83-V$5&gt;76, $B83-V$5=75, $B83-V$5=1, $B83-V$5&lt;0),"",ROUND(($B83-V$5)*'점수 계산기'!$C$21+V$5*'점수 계산기'!$C$22+'점수 계산기'!$C$24,0))</f>
        <v>71</v>
      </c>
      <c r="W83" s="182">
        <f>IF(OR($B83-W$5&gt;76, $B83-W$5=75, $B83-W$5=1, $B83-W$5&lt;0),"",ROUND(($B83-W$5)*'점수 계산기'!$C$21+W$5*'점수 계산기'!$C$22+'점수 계산기'!$C$24,0))</f>
        <v>71</v>
      </c>
      <c r="X83" s="182">
        <f>IF(OR($B83-X$5&gt;76, $B83-X$5=75, $B83-X$5=1, $B83-X$5&lt;0),"",ROUND(($B83-X$5)*'점수 계산기'!$C$21+X$5*'점수 계산기'!$C$22+'점수 계산기'!$C$24,0))</f>
        <v>72</v>
      </c>
      <c r="Y83" s="183">
        <f>IF(OR($B83-Y$5&gt;76, $B83-Y$5=75, $B83-Y$5=1, $B83-Y$5&lt;0),"",ROUND(($B83-Y$5)*'점수 계산기'!$C$21+Y$5*'점수 계산기'!$C$22+'점수 계산기'!$C$24,0))</f>
        <v>72</v>
      </c>
      <c r="Z83" s="116"/>
      <c r="AA83" s="170">
        <v>24</v>
      </c>
      <c r="AB83" s="170">
        <f t="shared" si="2"/>
        <v>68</v>
      </c>
      <c r="AC83" s="170" cm="1">
        <f t="array" ref="AC83">INDEX($AD$6:$AD$106, AA83, 1)</f>
        <v>116</v>
      </c>
      <c r="AD83" s="170">
        <f t="shared" si="3"/>
        <v>72</v>
      </c>
      <c r="AE83" s="170">
        <v>23</v>
      </c>
      <c r="AF83" s="170">
        <v>77</v>
      </c>
    </row>
    <row r="84" spans="1:32" s="137" customFormat="1" ht="21" customHeight="1">
      <c r="A84" s="129"/>
      <c r="B84" s="192">
        <v>22</v>
      </c>
      <c r="C84" s="182" t="str">
        <f>IF(OR($B84-C$5&gt;76, $B84-C$5=75, $B84-C$5=1, $B84-C$5&lt;0),"",ROUND(($B84-C$5)*'점수 계산기'!$C$21+C$5*'점수 계산기'!$C$22+'점수 계산기'!$C$24,0))</f>
        <v/>
      </c>
      <c r="D84" s="182">
        <f>IF(OR($B84-D$5&gt;76, $B84-D$5=75, $B84-D$5=1, $B84-D$5&lt;0),"",ROUND(($B84-D$5)*'점수 계산기'!$C$21+D$5*'점수 계산기'!$C$22+'점수 계산기'!$C$24,0))</f>
        <v>67</v>
      </c>
      <c r="E84" s="182" t="str">
        <f>IF(OR($B84-E$5&gt;76, $B84-E$5=75, $B84-E$5=1, $B84-E$5&lt;0),"",ROUND(($B84-E$5)*'점수 계산기'!$C$21+E$5*'점수 계산기'!$C$22+'점수 계산기'!$C$24,0))</f>
        <v/>
      </c>
      <c r="F84" s="182">
        <f>IF(OR($B84-F$5&gt;76, $B84-F$5=75, $B84-F$5=1, $B84-F$5&lt;0),"",ROUND(($B84-F$5)*'점수 계산기'!$C$21+F$5*'점수 계산기'!$C$22+'점수 계산기'!$C$24,0))</f>
        <v>68</v>
      </c>
      <c r="G84" s="182">
        <f>IF(OR($B84-G$5&gt;76, $B84-G$5=75, $B84-G$5=1, $B84-G$5&lt;0),"",ROUND(($B84-G$5)*'점수 계산기'!$C$21+G$5*'점수 계산기'!$C$22+'점수 계산기'!$C$24,0))</f>
        <v>68</v>
      </c>
      <c r="H84" s="182">
        <f>IF(OR($B84-H$5&gt;76, $B84-H$5=75, $B84-H$5=1, $B84-H$5&lt;0),"",ROUND(($B84-H$5)*'점수 계산기'!$C$21+H$5*'점수 계산기'!$C$22+'점수 계산기'!$C$24,0))</f>
        <v>68</v>
      </c>
      <c r="I84" s="182">
        <f>IF(OR($B84-I$5&gt;76, $B84-I$5=75, $B84-I$5=1, $B84-I$5&lt;0),"",ROUND(($B84-I$5)*'점수 계산기'!$C$21+I$5*'점수 계산기'!$C$22+'점수 계산기'!$C$24,0))</f>
        <v>68</v>
      </c>
      <c r="J84" s="182">
        <f>IF(OR($B84-J$5&gt;76, $B84-J$5=75, $B84-J$5=1, $B84-J$5&lt;0),"",ROUND(($B84-J$5)*'점수 계산기'!$C$21+J$5*'점수 계산기'!$C$22+'점수 계산기'!$C$24,0))</f>
        <v>68</v>
      </c>
      <c r="K84" s="182">
        <f>IF(OR($B84-K$5&gt;76, $B84-K$5=75, $B84-K$5=1, $B84-K$5&lt;0),"",ROUND(($B84-K$5)*'점수 계산기'!$C$21+K$5*'점수 계산기'!$C$22+'점수 계산기'!$C$24,0))</f>
        <v>68</v>
      </c>
      <c r="L84" s="182">
        <f>IF(OR($B84-L$5&gt;76, $B84-L$5=75, $B84-L$5=1, $B84-L$5&lt;0),"",ROUND(($B84-L$5)*'점수 계산기'!$C$21+L$5*'점수 계산기'!$C$22+'점수 계산기'!$C$24,0))</f>
        <v>69</v>
      </c>
      <c r="M84" s="182">
        <f>IF(OR($B84-M$5&gt;76, $B84-M$5=75, $B84-M$5=1, $B84-M$5&lt;0),"",ROUND(($B84-M$5)*'점수 계산기'!$C$21+M$5*'점수 계산기'!$C$22+'점수 계산기'!$C$24,0))</f>
        <v>69</v>
      </c>
      <c r="N84" s="182">
        <f>IF(OR($B84-N$5&gt;76, $B84-N$5=75, $B84-N$5=1, $B84-N$5&lt;0),"",ROUND(($B84-N$5)*'점수 계산기'!$C$21+N$5*'점수 계산기'!$C$22+'점수 계산기'!$C$24,0))</f>
        <v>69</v>
      </c>
      <c r="O84" s="182">
        <f>IF(OR($B84-O$5&gt;76, $B84-O$5=75, $B84-O$5=1, $B84-O$5&lt;0),"",ROUND(($B84-O$5)*'점수 계산기'!$C$21+O$5*'점수 계산기'!$C$22+'점수 계산기'!$C$24,0))</f>
        <v>69</v>
      </c>
      <c r="P84" s="182">
        <f>IF(OR($B84-P$5&gt;76, $B84-P$5=75, $B84-P$5=1, $B84-P$5&lt;0),"",ROUND(($B84-P$5)*'점수 계산기'!$C$21+P$5*'점수 계산기'!$C$22+'점수 계산기'!$C$24,0))</f>
        <v>69</v>
      </c>
      <c r="Q84" s="182">
        <f>IF(OR($B84-Q$5&gt;76, $B84-Q$5=75, $B84-Q$5=1, $B84-Q$5&lt;0),"",ROUND(($B84-Q$5)*'점수 계산기'!$C$21+Q$5*'점수 계산기'!$C$22+'점수 계산기'!$C$24,0))</f>
        <v>70</v>
      </c>
      <c r="R84" s="182">
        <f>IF(OR($B84-R$5&gt;76, $B84-R$5=75, $B84-R$5=1, $B84-R$5&lt;0),"",ROUND(($B84-R$5)*'점수 계산기'!$C$21+R$5*'점수 계산기'!$C$22+'점수 계산기'!$C$24,0))</f>
        <v>70</v>
      </c>
      <c r="S84" s="182">
        <f>IF(OR($B84-S$5&gt;76, $B84-S$5=75, $B84-S$5=1, $B84-S$5&lt;0),"",ROUND(($B84-S$5)*'점수 계산기'!$C$21+S$5*'점수 계산기'!$C$22+'점수 계산기'!$C$24,0))</f>
        <v>70</v>
      </c>
      <c r="T84" s="182">
        <f>IF(OR($B84-T$5&gt;76, $B84-T$5=75, $B84-T$5=1, $B84-T$5&lt;0),"",ROUND(($B84-T$5)*'점수 계산기'!$C$21+T$5*'점수 계산기'!$C$22+'점수 계산기'!$C$24,0))</f>
        <v>70</v>
      </c>
      <c r="U84" s="182">
        <f>IF(OR($B84-U$5&gt;76, $B84-U$5=75, $B84-U$5=1, $B84-U$5&lt;0),"",ROUND(($B84-U$5)*'점수 계산기'!$C$21+U$5*'점수 계산기'!$C$22+'점수 계산기'!$C$24,0))</f>
        <v>70</v>
      </c>
      <c r="V84" s="182">
        <f>IF(OR($B84-V$5&gt;76, $B84-V$5=75, $B84-V$5=1, $B84-V$5&lt;0),"",ROUND(($B84-V$5)*'점수 계산기'!$C$21+V$5*'점수 계산기'!$C$22+'점수 계산기'!$C$24,0))</f>
        <v>70</v>
      </c>
      <c r="W84" s="182">
        <f>IF(OR($B84-W$5&gt;76, $B84-W$5=75, $B84-W$5=1, $B84-W$5&lt;0),"",ROUND(($B84-W$5)*'점수 계산기'!$C$21+W$5*'점수 계산기'!$C$22+'점수 계산기'!$C$24,0))</f>
        <v>71</v>
      </c>
      <c r="X84" s="182">
        <f>IF(OR($B84-X$5&gt;76, $B84-X$5=75, $B84-X$5=1, $B84-X$5&lt;0),"",ROUND(($B84-X$5)*'점수 계산기'!$C$21+X$5*'점수 계산기'!$C$22+'점수 계산기'!$C$24,0))</f>
        <v>71</v>
      </c>
      <c r="Y84" s="183">
        <f>IF(OR($B84-Y$5&gt;76, $B84-Y$5=75, $B84-Y$5=1, $B84-Y$5&lt;0),"",ROUND(($B84-Y$5)*'점수 계산기'!$C$21+Y$5*'점수 계산기'!$C$22+'점수 계산기'!$C$24,0))</f>
        <v>71</v>
      </c>
      <c r="Z84" s="116"/>
      <c r="AA84" s="170">
        <v>23</v>
      </c>
      <c r="AB84" s="170">
        <f t="shared" si="2"/>
        <v>67</v>
      </c>
      <c r="AC84" s="170" cm="1">
        <f t="array" ref="AC84">INDEX($AD$6:$AD$106, AA84, 1)</f>
        <v>117</v>
      </c>
      <c r="AD84" s="170">
        <f t="shared" si="3"/>
        <v>71</v>
      </c>
      <c r="AE84" s="170">
        <v>22</v>
      </c>
      <c r="AF84" s="170">
        <v>78</v>
      </c>
    </row>
    <row r="85" spans="1:32" s="137" customFormat="1" ht="21" customHeight="1">
      <c r="A85" s="129"/>
      <c r="B85" s="192">
        <v>21</v>
      </c>
      <c r="C85" s="182" t="str">
        <f>IF(OR($B85-C$5&gt;76, $B85-C$5=75, $B85-C$5=1, $B85-C$5&lt;0),"",ROUND(($B85-C$5)*'점수 계산기'!$C$21+C$5*'점수 계산기'!$C$22+'점수 계산기'!$C$24,0))</f>
        <v/>
      </c>
      <c r="D85" s="182" t="str">
        <f>IF(OR($B85-D$5&gt;76, $B85-D$5=75, $B85-D$5=1, $B85-D$5&lt;0),"",ROUND(($B85-D$5)*'점수 계산기'!$C$21+D$5*'점수 계산기'!$C$22+'점수 계산기'!$C$24,0))</f>
        <v/>
      </c>
      <c r="E85" s="182">
        <f>IF(OR($B85-E$5&gt;76, $B85-E$5=75, $B85-E$5=1, $B85-E$5&lt;0),"",ROUND(($B85-E$5)*'점수 계산기'!$C$21+E$5*'점수 계산기'!$C$22+'점수 계산기'!$C$24,0))</f>
        <v>67</v>
      </c>
      <c r="F85" s="182" t="str">
        <f>IF(OR($B85-F$5&gt;76, $B85-F$5=75, $B85-F$5=1, $B85-F$5&lt;0),"",ROUND(($B85-F$5)*'점수 계산기'!$C$21+F$5*'점수 계산기'!$C$22+'점수 계산기'!$C$24,0))</f>
        <v/>
      </c>
      <c r="G85" s="182">
        <f>IF(OR($B85-G$5&gt;76, $B85-G$5=75, $B85-G$5=1, $B85-G$5&lt;0),"",ROUND(($B85-G$5)*'점수 계산기'!$C$21+G$5*'점수 계산기'!$C$22+'점수 계산기'!$C$24,0))</f>
        <v>67</v>
      </c>
      <c r="H85" s="182">
        <f>IF(OR($B85-H$5&gt;76, $B85-H$5=75, $B85-H$5=1, $B85-H$5&lt;0),"",ROUND(($B85-H$5)*'점수 계산기'!$C$21+H$5*'점수 계산기'!$C$22+'점수 계산기'!$C$24,0))</f>
        <v>67</v>
      </c>
      <c r="I85" s="182">
        <f>IF(OR($B85-I$5&gt;76, $B85-I$5=75, $B85-I$5=1, $B85-I$5&lt;0),"",ROUND(($B85-I$5)*'점수 계산기'!$C$21+I$5*'점수 계산기'!$C$22+'점수 계산기'!$C$24,0))</f>
        <v>67</v>
      </c>
      <c r="J85" s="182">
        <f>IF(OR($B85-J$5&gt;76, $B85-J$5=75, $B85-J$5=1, $B85-J$5&lt;0),"",ROUND(($B85-J$5)*'점수 계산기'!$C$21+J$5*'점수 계산기'!$C$22+'점수 계산기'!$C$24,0))</f>
        <v>68</v>
      </c>
      <c r="K85" s="182">
        <f>IF(OR($B85-K$5&gt;76, $B85-K$5=75, $B85-K$5=1, $B85-K$5&lt;0),"",ROUND(($B85-K$5)*'점수 계산기'!$C$21+K$5*'점수 계산기'!$C$22+'점수 계산기'!$C$24,0))</f>
        <v>68</v>
      </c>
      <c r="L85" s="182">
        <f>IF(OR($B85-L$5&gt;76, $B85-L$5=75, $B85-L$5=1, $B85-L$5&lt;0),"",ROUND(($B85-L$5)*'점수 계산기'!$C$21+L$5*'점수 계산기'!$C$22+'점수 계산기'!$C$24,0))</f>
        <v>68</v>
      </c>
      <c r="M85" s="182">
        <f>IF(OR($B85-M$5&gt;76, $B85-M$5=75, $B85-M$5=1, $B85-M$5&lt;0),"",ROUND(($B85-M$5)*'점수 계산기'!$C$21+M$5*'점수 계산기'!$C$22+'점수 계산기'!$C$24,0))</f>
        <v>68</v>
      </c>
      <c r="N85" s="182">
        <f>IF(OR($B85-N$5&gt;76, $B85-N$5=75, $B85-N$5=1, $B85-N$5&lt;0),"",ROUND(($B85-N$5)*'점수 계산기'!$C$21+N$5*'점수 계산기'!$C$22+'점수 계산기'!$C$24,0))</f>
        <v>68</v>
      </c>
      <c r="O85" s="182">
        <f>IF(OR($B85-O$5&gt;76, $B85-O$5=75, $B85-O$5=1, $B85-O$5&lt;0),"",ROUND(($B85-O$5)*'점수 계산기'!$C$21+O$5*'점수 계산기'!$C$22+'점수 계산기'!$C$24,0))</f>
        <v>68</v>
      </c>
      <c r="P85" s="182">
        <f>IF(OR($B85-P$5&gt;76, $B85-P$5=75, $B85-P$5=1, $B85-P$5&lt;0),"",ROUND(($B85-P$5)*'점수 계산기'!$C$21+P$5*'점수 계산기'!$C$22+'점수 계산기'!$C$24,0))</f>
        <v>69</v>
      </c>
      <c r="Q85" s="182">
        <f>IF(OR($B85-Q$5&gt;76, $B85-Q$5=75, $B85-Q$5=1, $B85-Q$5&lt;0),"",ROUND(($B85-Q$5)*'점수 계산기'!$C$21+Q$5*'점수 계산기'!$C$22+'점수 계산기'!$C$24,0))</f>
        <v>69</v>
      </c>
      <c r="R85" s="182">
        <f>IF(OR($B85-R$5&gt;76, $B85-R$5=75, $B85-R$5=1, $B85-R$5&lt;0),"",ROUND(($B85-R$5)*'점수 계산기'!$C$21+R$5*'점수 계산기'!$C$22+'점수 계산기'!$C$24,0))</f>
        <v>69</v>
      </c>
      <c r="S85" s="182">
        <f>IF(OR($B85-S$5&gt;76, $B85-S$5=75, $B85-S$5=1, $B85-S$5&lt;0),"",ROUND(($B85-S$5)*'점수 계산기'!$C$21+S$5*'점수 계산기'!$C$22+'점수 계산기'!$C$24,0))</f>
        <v>69</v>
      </c>
      <c r="T85" s="182">
        <f>IF(OR($B85-T$5&gt;76, $B85-T$5=75, $B85-T$5=1, $B85-T$5&lt;0),"",ROUND(($B85-T$5)*'점수 계산기'!$C$21+T$5*'점수 계산기'!$C$22+'점수 계산기'!$C$24,0))</f>
        <v>69</v>
      </c>
      <c r="U85" s="182">
        <f>IF(OR($B85-U$5&gt;76, $B85-U$5=75, $B85-U$5=1, $B85-U$5&lt;0),"",ROUND(($B85-U$5)*'점수 계산기'!$C$21+U$5*'점수 계산기'!$C$22+'점수 계산기'!$C$24,0))</f>
        <v>69</v>
      </c>
      <c r="V85" s="182">
        <f>IF(OR($B85-V$5&gt;76, $B85-V$5=75, $B85-V$5=1, $B85-V$5&lt;0),"",ROUND(($B85-V$5)*'점수 계산기'!$C$21+V$5*'점수 계산기'!$C$22+'점수 계산기'!$C$24,0))</f>
        <v>70</v>
      </c>
      <c r="W85" s="182">
        <f>IF(OR($B85-W$5&gt;76, $B85-W$5=75, $B85-W$5=1, $B85-W$5&lt;0),"",ROUND(($B85-W$5)*'점수 계산기'!$C$21+W$5*'점수 계산기'!$C$22+'점수 계산기'!$C$24,0))</f>
        <v>70</v>
      </c>
      <c r="X85" s="182">
        <f>IF(OR($B85-X$5&gt;76, $B85-X$5=75, $B85-X$5=1, $B85-X$5&lt;0),"",ROUND(($B85-X$5)*'점수 계산기'!$C$21+X$5*'점수 계산기'!$C$22+'점수 계산기'!$C$24,0))</f>
        <v>70</v>
      </c>
      <c r="Y85" s="183">
        <f>IF(OR($B85-Y$5&gt;76, $B85-Y$5=75, $B85-Y$5=1, $B85-Y$5&lt;0),"",ROUND(($B85-Y$5)*'점수 계산기'!$C$21+Y$5*'점수 계산기'!$C$22+'점수 계산기'!$C$24,0))</f>
        <v>70</v>
      </c>
      <c r="Z85" s="116"/>
      <c r="AA85" s="170">
        <v>22</v>
      </c>
      <c r="AB85" s="170">
        <f t="shared" si="2"/>
        <v>67</v>
      </c>
      <c r="AC85" s="170" cm="1">
        <f t="array" ref="AC85">INDEX($AD$6:$AD$106, AA85, 1)</f>
        <v>117</v>
      </c>
      <c r="AD85" s="170">
        <f t="shared" si="3"/>
        <v>70</v>
      </c>
      <c r="AE85" s="170">
        <v>21</v>
      </c>
      <c r="AF85" s="170">
        <v>79</v>
      </c>
    </row>
    <row r="86" spans="1:32" s="137" customFormat="1" ht="21" customHeight="1">
      <c r="A86" s="129"/>
      <c r="B86" s="188">
        <v>20</v>
      </c>
      <c r="C86" s="168" t="str">
        <f>IF(OR($B86-C$5&gt;76, $B86-C$5=75, $B86-C$5=1, $B86-C$5&lt;0),"",ROUND(($B86-C$5)*'점수 계산기'!$C$21+C$5*'점수 계산기'!$C$22+'점수 계산기'!$C$24,0))</f>
        <v/>
      </c>
      <c r="D86" s="168" t="str">
        <f>IF(OR($B86-D$5&gt;76, $B86-D$5=75, $B86-D$5=1, $B86-D$5&lt;0),"",ROUND(($B86-D$5)*'점수 계산기'!$C$21+D$5*'점수 계산기'!$C$22+'점수 계산기'!$C$24,0))</f>
        <v/>
      </c>
      <c r="E86" s="168" t="str">
        <f>IF(OR($B86-E$5&gt;76, $B86-E$5=75, $B86-E$5=1, $B86-E$5&lt;0),"",ROUND(($B86-E$5)*'점수 계산기'!$C$21+E$5*'점수 계산기'!$C$22+'점수 계산기'!$C$24,0))</f>
        <v/>
      </c>
      <c r="F86" s="168">
        <f>IF(OR($B86-F$5&gt;76, $B86-F$5=75, $B86-F$5=1, $B86-F$5&lt;0),"",ROUND(($B86-F$5)*'점수 계산기'!$C$21+F$5*'점수 계산기'!$C$22+'점수 계산기'!$C$24,0))</f>
        <v>66</v>
      </c>
      <c r="G86" s="168" t="str">
        <f>IF(OR($B86-G$5&gt;76, $B86-G$5=75, $B86-G$5=1, $B86-G$5&lt;0),"",ROUND(($B86-G$5)*'점수 계산기'!$C$21+G$5*'점수 계산기'!$C$22+'점수 계산기'!$C$24,0))</f>
        <v/>
      </c>
      <c r="H86" s="168">
        <f>IF(OR($B86-H$5&gt;76, $B86-H$5=75, $B86-H$5=1, $B86-H$5&lt;0),"",ROUND(($B86-H$5)*'점수 계산기'!$C$21+H$5*'점수 계산기'!$C$22+'점수 계산기'!$C$24,0))</f>
        <v>66</v>
      </c>
      <c r="I86" s="168">
        <f>IF(OR($B86-I$5&gt;76, $B86-I$5=75, $B86-I$5=1, $B86-I$5&lt;0),"",ROUND(($B86-I$5)*'점수 계산기'!$C$21+I$5*'점수 계산기'!$C$22+'점수 계산기'!$C$24,0))</f>
        <v>67</v>
      </c>
      <c r="J86" s="168">
        <f>IF(OR($B86-J$5&gt;76, $B86-J$5=75, $B86-J$5=1, $B86-J$5&lt;0),"",ROUND(($B86-J$5)*'점수 계산기'!$C$21+J$5*'점수 계산기'!$C$22+'점수 계산기'!$C$24,0))</f>
        <v>67</v>
      </c>
      <c r="K86" s="168">
        <f>IF(OR($B86-K$5&gt;76, $B86-K$5=75, $B86-K$5=1, $B86-K$5&lt;0),"",ROUND(($B86-K$5)*'점수 계산기'!$C$21+K$5*'점수 계산기'!$C$22+'점수 계산기'!$C$24,0))</f>
        <v>67</v>
      </c>
      <c r="L86" s="168">
        <f>IF(OR($B86-L$5&gt;76, $B86-L$5=75, $B86-L$5=1, $B86-L$5&lt;0),"",ROUND(($B86-L$5)*'점수 계산기'!$C$21+L$5*'점수 계산기'!$C$22+'점수 계산기'!$C$24,0))</f>
        <v>67</v>
      </c>
      <c r="M86" s="168">
        <f>IF(OR($B86-M$5&gt;76, $B86-M$5=75, $B86-M$5=1, $B86-M$5&lt;0),"",ROUND(($B86-M$5)*'점수 계산기'!$C$21+M$5*'점수 계산기'!$C$22+'점수 계산기'!$C$24,0))</f>
        <v>67</v>
      </c>
      <c r="N86" s="168">
        <f>IF(OR($B86-N$5&gt;76, $B86-N$5=75, $B86-N$5=1, $B86-N$5&lt;0),"",ROUND(($B86-N$5)*'점수 계산기'!$C$21+N$5*'점수 계산기'!$C$22+'점수 계산기'!$C$24,0))</f>
        <v>67</v>
      </c>
      <c r="O86" s="168">
        <f>IF(OR($B86-O$5&gt;76, $B86-O$5=75, $B86-O$5=1, $B86-O$5&lt;0),"",ROUND(($B86-O$5)*'점수 계산기'!$C$21+O$5*'점수 계산기'!$C$22+'점수 계산기'!$C$24,0))</f>
        <v>68</v>
      </c>
      <c r="P86" s="168">
        <f>IF(OR($B86-P$5&gt;76, $B86-P$5=75, $B86-P$5=1, $B86-P$5&lt;0),"",ROUND(($B86-P$5)*'점수 계산기'!$C$21+P$5*'점수 계산기'!$C$22+'점수 계산기'!$C$24,0))</f>
        <v>68</v>
      </c>
      <c r="Q86" s="168">
        <f>IF(OR($B86-Q$5&gt;76, $B86-Q$5=75, $B86-Q$5=1, $B86-Q$5&lt;0),"",ROUND(($B86-Q$5)*'점수 계산기'!$C$21+Q$5*'점수 계산기'!$C$22+'점수 계산기'!$C$24,0))</f>
        <v>68</v>
      </c>
      <c r="R86" s="168">
        <f>IF(OR($B86-R$5&gt;76, $B86-R$5=75, $B86-R$5=1, $B86-R$5&lt;0),"",ROUND(($B86-R$5)*'점수 계산기'!$C$21+R$5*'점수 계산기'!$C$22+'점수 계산기'!$C$24,0))</f>
        <v>68</v>
      </c>
      <c r="S86" s="168">
        <f>IF(OR($B86-S$5&gt;76, $B86-S$5=75, $B86-S$5=1, $B86-S$5&lt;0),"",ROUND(($B86-S$5)*'점수 계산기'!$C$21+S$5*'점수 계산기'!$C$22+'점수 계산기'!$C$24,0))</f>
        <v>68</v>
      </c>
      <c r="T86" s="168">
        <f>IF(OR($B86-T$5&gt;76, $B86-T$5=75, $B86-T$5=1, $B86-T$5&lt;0),"",ROUND(($B86-T$5)*'점수 계산기'!$C$21+T$5*'점수 계산기'!$C$22+'점수 계산기'!$C$24,0))</f>
        <v>68</v>
      </c>
      <c r="U86" s="168">
        <f>IF(OR($B86-U$5&gt;76, $B86-U$5=75, $B86-U$5=1, $B86-U$5&lt;0),"",ROUND(($B86-U$5)*'점수 계산기'!$C$21+U$5*'점수 계산기'!$C$22+'점수 계산기'!$C$24,0))</f>
        <v>69</v>
      </c>
      <c r="V86" s="168">
        <f>IF(OR($B86-V$5&gt;76, $B86-V$5=75, $B86-V$5=1, $B86-V$5&lt;0),"",ROUND(($B86-V$5)*'점수 계산기'!$C$21+V$5*'점수 계산기'!$C$22+'점수 계산기'!$C$24,0))</f>
        <v>69</v>
      </c>
      <c r="W86" s="168">
        <f>IF(OR($B86-W$5&gt;76, $B86-W$5=75, $B86-W$5=1, $B86-W$5&lt;0),"",ROUND(($B86-W$5)*'점수 계산기'!$C$21+W$5*'점수 계산기'!$C$22+'점수 계산기'!$C$24,0))</f>
        <v>69</v>
      </c>
      <c r="X86" s="168">
        <f>IF(OR($B86-X$5&gt;76, $B86-X$5=75, $B86-X$5=1, $B86-X$5&lt;0),"",ROUND(($B86-X$5)*'점수 계산기'!$C$21+X$5*'점수 계산기'!$C$22+'점수 계산기'!$C$24,0))</f>
        <v>69</v>
      </c>
      <c r="Y86" s="169">
        <f>IF(OR($B86-Y$5&gt;76, $B86-Y$5=75, $B86-Y$5=1, $B86-Y$5&lt;0),"",ROUND(($B86-Y$5)*'점수 계산기'!$C$21+Y$5*'점수 계산기'!$C$22+'점수 계산기'!$C$24,0))</f>
        <v>69</v>
      </c>
      <c r="Z86" s="116"/>
      <c r="AA86" s="170">
        <v>21</v>
      </c>
      <c r="AB86" s="170">
        <f t="shared" si="2"/>
        <v>66</v>
      </c>
      <c r="AC86" s="170" cm="1">
        <f t="array" ref="AC86">INDEX($AD$6:$AD$106, AA86, 1)</f>
        <v>118</v>
      </c>
      <c r="AD86" s="170">
        <f t="shared" si="3"/>
        <v>69</v>
      </c>
      <c r="AE86" s="170">
        <v>20</v>
      </c>
      <c r="AF86" s="170">
        <v>80</v>
      </c>
    </row>
    <row r="87" spans="1:32" s="137" customFormat="1" ht="21" customHeight="1">
      <c r="A87" s="129"/>
      <c r="B87" s="188">
        <v>19</v>
      </c>
      <c r="C87" s="168" t="str">
        <f>IF(OR($B87-C$5&gt;76, $B87-C$5=75, $B87-C$5=1, $B87-C$5&lt;0),"",ROUND(($B87-C$5)*'점수 계산기'!$C$21+C$5*'점수 계산기'!$C$22+'점수 계산기'!$C$24,0))</f>
        <v/>
      </c>
      <c r="D87" s="168" t="str">
        <f>IF(OR($B87-D$5&gt;76, $B87-D$5=75, $B87-D$5=1, $B87-D$5&lt;0),"",ROUND(($B87-D$5)*'점수 계산기'!$C$21+D$5*'점수 계산기'!$C$22+'점수 계산기'!$C$24,0))</f>
        <v/>
      </c>
      <c r="E87" s="168" t="str">
        <f>IF(OR($B87-E$5&gt;76, $B87-E$5=75, $B87-E$5=1, $B87-E$5&lt;0),"",ROUND(($B87-E$5)*'점수 계산기'!$C$21+E$5*'점수 계산기'!$C$22+'점수 계산기'!$C$24,0))</f>
        <v/>
      </c>
      <c r="F87" s="168" t="str">
        <f>IF(OR($B87-F$5&gt;76, $B87-F$5=75, $B87-F$5=1, $B87-F$5&lt;0),"",ROUND(($B87-F$5)*'점수 계산기'!$C$21+F$5*'점수 계산기'!$C$22+'점수 계산기'!$C$24,0))</f>
        <v/>
      </c>
      <c r="G87" s="168">
        <f>IF(OR($B87-G$5&gt;76, $B87-G$5=75, $B87-G$5=1, $B87-G$5&lt;0),"",ROUND(($B87-G$5)*'점수 계산기'!$C$21+G$5*'점수 계산기'!$C$22+'점수 계산기'!$C$24,0))</f>
        <v>65</v>
      </c>
      <c r="H87" s="168" t="str">
        <f>IF(OR($B87-H$5&gt;76, $B87-H$5=75, $B87-H$5=1, $B87-H$5&lt;0),"",ROUND(($B87-H$5)*'점수 계산기'!$C$21+H$5*'점수 계산기'!$C$22+'점수 계산기'!$C$24,0))</f>
        <v/>
      </c>
      <c r="I87" s="168">
        <f>IF(OR($B87-I$5&gt;76, $B87-I$5=75, $B87-I$5=1, $B87-I$5&lt;0),"",ROUND(($B87-I$5)*'점수 계산기'!$C$21+I$5*'점수 계산기'!$C$22+'점수 계산기'!$C$24,0))</f>
        <v>66</v>
      </c>
      <c r="J87" s="168">
        <f>IF(OR($B87-J$5&gt;76, $B87-J$5=75, $B87-J$5=1, $B87-J$5&lt;0),"",ROUND(($B87-J$5)*'점수 계산기'!$C$21+J$5*'점수 계산기'!$C$22+'점수 계산기'!$C$24,0))</f>
        <v>66</v>
      </c>
      <c r="K87" s="168">
        <f>IF(OR($B87-K$5&gt;76, $B87-K$5=75, $B87-K$5=1, $B87-K$5&lt;0),"",ROUND(($B87-K$5)*'점수 계산기'!$C$21+K$5*'점수 계산기'!$C$22+'점수 계산기'!$C$24,0))</f>
        <v>66</v>
      </c>
      <c r="L87" s="168">
        <f>IF(OR($B87-L$5&gt;76, $B87-L$5=75, $B87-L$5=1, $B87-L$5&lt;0),"",ROUND(($B87-L$5)*'점수 계산기'!$C$21+L$5*'점수 계산기'!$C$22+'점수 계산기'!$C$24,0))</f>
        <v>66</v>
      </c>
      <c r="M87" s="168">
        <f>IF(OR($B87-M$5&gt;76, $B87-M$5=75, $B87-M$5=1, $B87-M$5&lt;0),"",ROUND(($B87-M$5)*'점수 계산기'!$C$21+M$5*'점수 계산기'!$C$22+'점수 계산기'!$C$24,0))</f>
        <v>66</v>
      </c>
      <c r="N87" s="168">
        <f>IF(OR($B87-N$5&gt;76, $B87-N$5=75, $B87-N$5=1, $B87-N$5&lt;0),"",ROUND(($B87-N$5)*'점수 계산기'!$C$21+N$5*'점수 계산기'!$C$22+'점수 계산기'!$C$24,0))</f>
        <v>67</v>
      </c>
      <c r="O87" s="168">
        <f>IF(OR($B87-O$5&gt;76, $B87-O$5=75, $B87-O$5=1, $B87-O$5&lt;0),"",ROUND(($B87-O$5)*'점수 계산기'!$C$21+O$5*'점수 계산기'!$C$22+'점수 계산기'!$C$24,0))</f>
        <v>67</v>
      </c>
      <c r="P87" s="168">
        <f>IF(OR($B87-P$5&gt;76, $B87-P$5=75, $B87-P$5=1, $B87-P$5&lt;0),"",ROUND(($B87-P$5)*'점수 계산기'!$C$21+P$5*'점수 계산기'!$C$22+'점수 계산기'!$C$24,0))</f>
        <v>67</v>
      </c>
      <c r="Q87" s="168">
        <f>IF(OR($B87-Q$5&gt;76, $B87-Q$5=75, $B87-Q$5=1, $B87-Q$5&lt;0),"",ROUND(($B87-Q$5)*'점수 계산기'!$C$21+Q$5*'점수 계산기'!$C$22+'점수 계산기'!$C$24,0))</f>
        <v>67</v>
      </c>
      <c r="R87" s="168">
        <f>IF(OR($B87-R$5&gt;76, $B87-R$5=75, $B87-R$5=1, $B87-R$5&lt;0),"",ROUND(($B87-R$5)*'점수 계산기'!$C$21+R$5*'점수 계산기'!$C$22+'점수 계산기'!$C$24,0))</f>
        <v>67</v>
      </c>
      <c r="S87" s="168">
        <f>IF(OR($B87-S$5&gt;76, $B87-S$5=75, $B87-S$5=1, $B87-S$5&lt;0),"",ROUND(($B87-S$5)*'점수 계산기'!$C$21+S$5*'점수 계산기'!$C$22+'점수 계산기'!$C$24,0))</f>
        <v>67</v>
      </c>
      <c r="T87" s="168">
        <f>IF(OR($B87-T$5&gt;76, $B87-T$5=75, $B87-T$5=1, $B87-T$5&lt;0),"",ROUND(($B87-T$5)*'점수 계산기'!$C$21+T$5*'점수 계산기'!$C$22+'점수 계산기'!$C$24,0))</f>
        <v>68</v>
      </c>
      <c r="U87" s="168">
        <f>IF(OR($B87-U$5&gt;76, $B87-U$5=75, $B87-U$5=1, $B87-U$5&lt;0),"",ROUND(($B87-U$5)*'점수 계산기'!$C$21+U$5*'점수 계산기'!$C$22+'점수 계산기'!$C$24,0))</f>
        <v>68</v>
      </c>
      <c r="V87" s="168">
        <f>IF(OR($B87-V$5&gt;76, $B87-V$5=75, $B87-V$5=1, $B87-V$5&lt;0),"",ROUND(($B87-V$5)*'점수 계산기'!$C$21+V$5*'점수 계산기'!$C$22+'점수 계산기'!$C$24,0))</f>
        <v>68</v>
      </c>
      <c r="W87" s="168">
        <f>IF(OR($B87-W$5&gt;76, $B87-W$5=75, $B87-W$5=1, $B87-W$5&lt;0),"",ROUND(($B87-W$5)*'점수 계산기'!$C$21+W$5*'점수 계산기'!$C$22+'점수 계산기'!$C$24,0))</f>
        <v>68</v>
      </c>
      <c r="X87" s="168">
        <f>IF(OR($B87-X$5&gt;76, $B87-X$5=75, $B87-X$5=1, $B87-X$5&lt;0),"",ROUND(($B87-X$5)*'점수 계산기'!$C$21+X$5*'점수 계산기'!$C$22+'점수 계산기'!$C$24,0))</f>
        <v>68</v>
      </c>
      <c r="Y87" s="169">
        <f>IF(OR($B87-Y$5&gt;76, $B87-Y$5=75, $B87-Y$5=1, $B87-Y$5&lt;0),"",ROUND(($B87-Y$5)*'점수 계산기'!$C$21+Y$5*'점수 계산기'!$C$22+'점수 계산기'!$C$24,0))</f>
        <v>69</v>
      </c>
      <c r="Z87" s="116"/>
      <c r="AA87" s="170">
        <v>20</v>
      </c>
      <c r="AB87" s="170">
        <f t="shared" si="2"/>
        <v>65</v>
      </c>
      <c r="AC87" s="170" cm="1">
        <f t="array" ref="AC87">INDEX($AD$6:$AD$106, AA87, 1)</f>
        <v>119</v>
      </c>
      <c r="AD87" s="170">
        <f t="shared" si="3"/>
        <v>69</v>
      </c>
      <c r="AE87" s="170">
        <v>19</v>
      </c>
      <c r="AF87" s="170">
        <v>81</v>
      </c>
    </row>
    <row r="88" spans="1:32" s="137" customFormat="1" ht="21" customHeight="1">
      <c r="A88" s="129"/>
      <c r="B88" s="188">
        <v>18</v>
      </c>
      <c r="C88" s="168" t="str">
        <f>IF(OR($B88-C$5&gt;76, $B88-C$5=75, $B88-C$5=1, $B88-C$5&lt;0),"",ROUND(($B88-C$5)*'점수 계산기'!$C$21+C$5*'점수 계산기'!$C$22+'점수 계산기'!$C$24,0))</f>
        <v/>
      </c>
      <c r="D88" s="168" t="str">
        <f>IF(OR($B88-D$5&gt;76, $B88-D$5=75, $B88-D$5=1, $B88-D$5&lt;0),"",ROUND(($B88-D$5)*'점수 계산기'!$C$21+D$5*'점수 계산기'!$C$22+'점수 계산기'!$C$24,0))</f>
        <v/>
      </c>
      <c r="E88" s="168" t="str">
        <f>IF(OR($B88-E$5&gt;76, $B88-E$5=75, $B88-E$5=1, $B88-E$5&lt;0),"",ROUND(($B88-E$5)*'점수 계산기'!$C$21+E$5*'점수 계산기'!$C$22+'점수 계산기'!$C$24,0))</f>
        <v/>
      </c>
      <c r="F88" s="168" t="str">
        <f>IF(OR($B88-F$5&gt;76, $B88-F$5=75, $B88-F$5=1, $B88-F$5&lt;0),"",ROUND(($B88-F$5)*'점수 계산기'!$C$21+F$5*'점수 계산기'!$C$22+'점수 계산기'!$C$24,0))</f>
        <v/>
      </c>
      <c r="G88" s="168" t="str">
        <f>IF(OR($B88-G$5&gt;76, $B88-G$5=75, $B88-G$5=1, $B88-G$5&lt;0),"",ROUND(($B88-G$5)*'점수 계산기'!$C$21+G$5*'점수 계산기'!$C$22+'점수 계산기'!$C$24,0))</f>
        <v/>
      </c>
      <c r="H88" s="168">
        <f>IF(OR($B88-H$5&gt;76, $B88-H$5=75, $B88-H$5=1, $B88-H$5&lt;0),"",ROUND(($B88-H$5)*'점수 계산기'!$C$21+H$5*'점수 계산기'!$C$22+'점수 계산기'!$C$24,0))</f>
        <v>65</v>
      </c>
      <c r="I88" s="168" t="str">
        <f>IF(OR($B88-I$5&gt;76, $B88-I$5=75, $B88-I$5=1, $B88-I$5&lt;0),"",ROUND(($B88-I$5)*'점수 계산기'!$C$21+I$5*'점수 계산기'!$C$22+'점수 계산기'!$C$24,0))</f>
        <v/>
      </c>
      <c r="J88" s="168">
        <f>IF(OR($B88-J$5&gt;76, $B88-J$5=75, $B88-J$5=1, $B88-J$5&lt;0),"",ROUND(($B88-J$5)*'점수 계산기'!$C$21+J$5*'점수 계산기'!$C$22+'점수 계산기'!$C$24,0))</f>
        <v>65</v>
      </c>
      <c r="K88" s="168">
        <f>IF(OR($B88-K$5&gt;76, $B88-K$5=75, $B88-K$5=1, $B88-K$5&lt;0),"",ROUND(($B88-K$5)*'점수 계산기'!$C$21+K$5*'점수 계산기'!$C$22+'점수 계산기'!$C$24,0))</f>
        <v>65</v>
      </c>
      <c r="L88" s="168">
        <f>IF(OR($B88-L$5&gt;76, $B88-L$5=75, $B88-L$5=1, $B88-L$5&lt;0),"",ROUND(($B88-L$5)*'점수 계산기'!$C$21+L$5*'점수 계산기'!$C$22+'점수 계산기'!$C$24,0))</f>
        <v>65</v>
      </c>
      <c r="M88" s="168">
        <f>IF(OR($B88-M$5&gt;76, $B88-M$5=75, $B88-M$5=1, $B88-M$5&lt;0),"",ROUND(($B88-M$5)*'점수 계산기'!$C$21+M$5*'점수 계산기'!$C$22+'점수 계산기'!$C$24,0))</f>
        <v>66</v>
      </c>
      <c r="N88" s="168">
        <f>IF(OR($B88-N$5&gt;76, $B88-N$5=75, $B88-N$5=1, $B88-N$5&lt;0),"",ROUND(($B88-N$5)*'점수 계산기'!$C$21+N$5*'점수 계산기'!$C$22+'점수 계산기'!$C$24,0))</f>
        <v>66</v>
      </c>
      <c r="O88" s="168">
        <f>IF(OR($B88-O$5&gt;76, $B88-O$5=75, $B88-O$5=1, $B88-O$5&lt;0),"",ROUND(($B88-O$5)*'점수 계산기'!$C$21+O$5*'점수 계산기'!$C$22+'점수 계산기'!$C$24,0))</f>
        <v>66</v>
      </c>
      <c r="P88" s="168">
        <f>IF(OR($B88-P$5&gt;76, $B88-P$5=75, $B88-P$5=1, $B88-P$5&lt;0),"",ROUND(($B88-P$5)*'점수 계산기'!$C$21+P$5*'점수 계산기'!$C$22+'점수 계산기'!$C$24,0))</f>
        <v>66</v>
      </c>
      <c r="Q88" s="168">
        <f>IF(OR($B88-Q$5&gt;76, $B88-Q$5=75, $B88-Q$5=1, $B88-Q$5&lt;0),"",ROUND(($B88-Q$5)*'점수 계산기'!$C$21+Q$5*'점수 계산기'!$C$22+'점수 계산기'!$C$24,0))</f>
        <v>66</v>
      </c>
      <c r="R88" s="168">
        <f>IF(OR($B88-R$5&gt;76, $B88-R$5=75, $B88-R$5=1, $B88-R$5&lt;0),"",ROUND(($B88-R$5)*'점수 계산기'!$C$21+R$5*'점수 계산기'!$C$22+'점수 계산기'!$C$24,0))</f>
        <v>66</v>
      </c>
      <c r="S88" s="168">
        <f>IF(OR($B88-S$5&gt;76, $B88-S$5=75, $B88-S$5=1, $B88-S$5&lt;0),"",ROUND(($B88-S$5)*'점수 계산기'!$C$21+S$5*'점수 계산기'!$C$22+'점수 계산기'!$C$24,0))</f>
        <v>67</v>
      </c>
      <c r="T88" s="168">
        <f>IF(OR($B88-T$5&gt;76, $B88-T$5=75, $B88-T$5=1, $B88-T$5&lt;0),"",ROUND(($B88-T$5)*'점수 계산기'!$C$21+T$5*'점수 계산기'!$C$22+'점수 계산기'!$C$24,0))</f>
        <v>67</v>
      </c>
      <c r="U88" s="168">
        <f>IF(OR($B88-U$5&gt;76, $B88-U$5=75, $B88-U$5=1, $B88-U$5&lt;0),"",ROUND(($B88-U$5)*'점수 계산기'!$C$21+U$5*'점수 계산기'!$C$22+'점수 계산기'!$C$24,0))</f>
        <v>67</v>
      </c>
      <c r="V88" s="168">
        <f>IF(OR($B88-V$5&gt;76, $B88-V$5=75, $B88-V$5=1, $B88-V$5&lt;0),"",ROUND(($B88-V$5)*'점수 계산기'!$C$21+V$5*'점수 계산기'!$C$22+'점수 계산기'!$C$24,0))</f>
        <v>67</v>
      </c>
      <c r="W88" s="168">
        <f>IF(OR($B88-W$5&gt;76, $B88-W$5=75, $B88-W$5=1, $B88-W$5&lt;0),"",ROUND(($B88-W$5)*'점수 계산기'!$C$21+W$5*'점수 계산기'!$C$22+'점수 계산기'!$C$24,0))</f>
        <v>67</v>
      </c>
      <c r="X88" s="168">
        <f>IF(OR($B88-X$5&gt;76, $B88-X$5=75, $B88-X$5=1, $B88-X$5&lt;0),"",ROUND(($B88-X$5)*'점수 계산기'!$C$21+X$5*'점수 계산기'!$C$22+'점수 계산기'!$C$24,0))</f>
        <v>67</v>
      </c>
      <c r="Y88" s="169">
        <f>IF(OR($B88-Y$5&gt;76, $B88-Y$5=75, $B88-Y$5=1, $B88-Y$5&lt;0),"",ROUND(($B88-Y$5)*'점수 계산기'!$C$21+Y$5*'점수 계산기'!$C$22+'점수 계산기'!$C$24,0))</f>
        <v>68</v>
      </c>
      <c r="Z88" s="116"/>
      <c r="AA88" s="170">
        <v>19</v>
      </c>
      <c r="AB88" s="170">
        <f t="shared" si="2"/>
        <v>65</v>
      </c>
      <c r="AC88" s="170" cm="1">
        <f t="array" ref="AC88">INDEX($AD$6:$AD$106, AA88, 1)</f>
        <v>119</v>
      </c>
      <c r="AD88" s="170">
        <f t="shared" si="3"/>
        <v>68</v>
      </c>
      <c r="AE88" s="170">
        <v>18</v>
      </c>
      <c r="AF88" s="170">
        <v>82</v>
      </c>
    </row>
    <row r="89" spans="1:32" s="137" customFormat="1" ht="21" customHeight="1">
      <c r="A89" s="129"/>
      <c r="B89" s="188">
        <v>17</v>
      </c>
      <c r="C89" s="168" t="str">
        <f>IF(OR($B89-C$5&gt;76, $B89-C$5=75, $B89-C$5=1, $B89-C$5&lt;0),"",ROUND(($B89-C$5)*'점수 계산기'!$C$21+C$5*'점수 계산기'!$C$22+'점수 계산기'!$C$24,0))</f>
        <v/>
      </c>
      <c r="D89" s="168" t="str">
        <f>IF(OR($B89-D$5&gt;76, $B89-D$5=75, $B89-D$5=1, $B89-D$5&lt;0),"",ROUND(($B89-D$5)*'점수 계산기'!$C$21+D$5*'점수 계산기'!$C$22+'점수 계산기'!$C$24,0))</f>
        <v/>
      </c>
      <c r="E89" s="168" t="str">
        <f>IF(OR($B89-E$5&gt;76, $B89-E$5=75, $B89-E$5=1, $B89-E$5&lt;0),"",ROUND(($B89-E$5)*'점수 계산기'!$C$21+E$5*'점수 계산기'!$C$22+'점수 계산기'!$C$24,0))</f>
        <v/>
      </c>
      <c r="F89" s="168" t="str">
        <f>IF(OR($B89-F$5&gt;76, $B89-F$5=75, $B89-F$5=1, $B89-F$5&lt;0),"",ROUND(($B89-F$5)*'점수 계산기'!$C$21+F$5*'점수 계산기'!$C$22+'점수 계산기'!$C$24,0))</f>
        <v/>
      </c>
      <c r="G89" s="168" t="str">
        <f>IF(OR($B89-G$5&gt;76, $B89-G$5=75, $B89-G$5=1, $B89-G$5&lt;0),"",ROUND(($B89-G$5)*'점수 계산기'!$C$21+G$5*'점수 계산기'!$C$22+'점수 계산기'!$C$24,0))</f>
        <v/>
      </c>
      <c r="H89" s="168" t="str">
        <f>IF(OR($B89-H$5&gt;76, $B89-H$5=75, $B89-H$5=1, $B89-H$5&lt;0),"",ROUND(($B89-H$5)*'점수 계산기'!$C$21+H$5*'점수 계산기'!$C$22+'점수 계산기'!$C$24,0))</f>
        <v/>
      </c>
      <c r="I89" s="168">
        <f>IF(OR($B89-I$5&gt;76, $B89-I$5=75, $B89-I$5=1, $B89-I$5&lt;0),"",ROUND(($B89-I$5)*'점수 계산기'!$C$21+I$5*'점수 계산기'!$C$22+'점수 계산기'!$C$24,0))</f>
        <v>64</v>
      </c>
      <c r="J89" s="168" t="str">
        <f>IF(OR($B89-J$5&gt;76, $B89-J$5=75, $B89-J$5=1, $B89-J$5&lt;0),"",ROUND(($B89-J$5)*'점수 계산기'!$C$21+J$5*'점수 계산기'!$C$22+'점수 계산기'!$C$24,0))</f>
        <v/>
      </c>
      <c r="K89" s="168">
        <f>IF(OR($B89-K$5&gt;76, $B89-K$5=75, $B89-K$5=1, $B89-K$5&lt;0),"",ROUND(($B89-K$5)*'점수 계산기'!$C$21+K$5*'점수 계산기'!$C$22+'점수 계산기'!$C$24,0))</f>
        <v>64</v>
      </c>
      <c r="L89" s="168">
        <f>IF(OR($B89-L$5&gt;76, $B89-L$5=75, $B89-L$5=1, $B89-L$5&lt;0),"",ROUND(($B89-L$5)*'점수 계산기'!$C$21+L$5*'점수 계산기'!$C$22+'점수 계산기'!$C$24,0))</f>
        <v>65</v>
      </c>
      <c r="M89" s="168">
        <f>IF(OR($B89-M$5&gt;76, $B89-M$5=75, $B89-M$5=1, $B89-M$5&lt;0),"",ROUND(($B89-M$5)*'점수 계산기'!$C$21+M$5*'점수 계산기'!$C$22+'점수 계산기'!$C$24,0))</f>
        <v>65</v>
      </c>
      <c r="N89" s="168">
        <f>IF(OR($B89-N$5&gt;76, $B89-N$5=75, $B89-N$5=1, $B89-N$5&lt;0),"",ROUND(($B89-N$5)*'점수 계산기'!$C$21+N$5*'점수 계산기'!$C$22+'점수 계산기'!$C$24,0))</f>
        <v>65</v>
      </c>
      <c r="O89" s="168">
        <f>IF(OR($B89-O$5&gt;76, $B89-O$5=75, $B89-O$5=1, $B89-O$5&lt;0),"",ROUND(($B89-O$5)*'점수 계산기'!$C$21+O$5*'점수 계산기'!$C$22+'점수 계산기'!$C$24,0))</f>
        <v>65</v>
      </c>
      <c r="P89" s="168">
        <f>IF(OR($B89-P$5&gt;76, $B89-P$5=75, $B89-P$5=1, $B89-P$5&lt;0),"",ROUND(($B89-P$5)*'점수 계산기'!$C$21+P$5*'점수 계산기'!$C$22+'점수 계산기'!$C$24,0))</f>
        <v>65</v>
      </c>
      <c r="Q89" s="168">
        <f>IF(OR($B89-Q$5&gt;76, $B89-Q$5=75, $B89-Q$5=1, $B89-Q$5&lt;0),"",ROUND(($B89-Q$5)*'점수 계산기'!$C$21+Q$5*'점수 계산기'!$C$22+'점수 계산기'!$C$24,0))</f>
        <v>65</v>
      </c>
      <c r="R89" s="168">
        <f>IF(OR($B89-R$5&gt;76, $B89-R$5=75, $B89-R$5=1, $B89-R$5&lt;0),"",ROUND(($B89-R$5)*'점수 계산기'!$C$21+R$5*'점수 계산기'!$C$22+'점수 계산기'!$C$24,0))</f>
        <v>66</v>
      </c>
      <c r="S89" s="168">
        <f>IF(OR($B89-S$5&gt;76, $B89-S$5=75, $B89-S$5=1, $B89-S$5&lt;0),"",ROUND(($B89-S$5)*'점수 계산기'!$C$21+S$5*'점수 계산기'!$C$22+'점수 계산기'!$C$24,0))</f>
        <v>66</v>
      </c>
      <c r="T89" s="168">
        <f>IF(OR($B89-T$5&gt;76, $B89-T$5=75, $B89-T$5=1, $B89-T$5&lt;0),"",ROUND(($B89-T$5)*'점수 계산기'!$C$21+T$5*'점수 계산기'!$C$22+'점수 계산기'!$C$24,0))</f>
        <v>66</v>
      </c>
      <c r="U89" s="168">
        <f>IF(OR($B89-U$5&gt;76, $B89-U$5=75, $B89-U$5=1, $B89-U$5&lt;0),"",ROUND(($B89-U$5)*'점수 계산기'!$C$21+U$5*'점수 계산기'!$C$22+'점수 계산기'!$C$24,0))</f>
        <v>66</v>
      </c>
      <c r="V89" s="168">
        <f>IF(OR($B89-V$5&gt;76, $B89-V$5=75, $B89-V$5=1, $B89-V$5&lt;0),"",ROUND(($B89-V$5)*'점수 계산기'!$C$21+V$5*'점수 계산기'!$C$22+'점수 계산기'!$C$24,0))</f>
        <v>66</v>
      </c>
      <c r="W89" s="168">
        <f>IF(OR($B89-W$5&gt;76, $B89-W$5=75, $B89-W$5=1, $B89-W$5&lt;0),"",ROUND(($B89-W$5)*'점수 계산기'!$C$21+W$5*'점수 계산기'!$C$22+'점수 계산기'!$C$24,0))</f>
        <v>66</v>
      </c>
      <c r="X89" s="168">
        <f>IF(OR($B89-X$5&gt;76, $B89-X$5=75, $B89-X$5=1, $B89-X$5&lt;0),"",ROUND(($B89-X$5)*'점수 계산기'!$C$21+X$5*'점수 계산기'!$C$22+'점수 계산기'!$C$24,0))</f>
        <v>67</v>
      </c>
      <c r="Y89" s="169">
        <f>IF(OR($B89-Y$5&gt;76, $B89-Y$5=75, $B89-Y$5=1, $B89-Y$5&lt;0),"",ROUND(($B89-Y$5)*'점수 계산기'!$C$21+Y$5*'점수 계산기'!$C$22+'점수 계산기'!$C$24,0))</f>
        <v>67</v>
      </c>
      <c r="Z89" s="116"/>
      <c r="AA89" s="170">
        <v>18</v>
      </c>
      <c r="AB89" s="170">
        <f t="shared" si="2"/>
        <v>64</v>
      </c>
      <c r="AC89" s="170" cm="1">
        <f t="array" ref="AC89">INDEX($AD$6:$AD$106, AA89, 1)</f>
        <v>120</v>
      </c>
      <c r="AD89" s="170">
        <f t="shared" si="3"/>
        <v>67</v>
      </c>
      <c r="AE89" s="170">
        <v>17</v>
      </c>
      <c r="AF89" s="170">
        <v>83</v>
      </c>
    </row>
    <row r="90" spans="1:32" s="137" customFormat="1" ht="21" customHeight="1">
      <c r="A90" s="129"/>
      <c r="B90" s="189">
        <v>16</v>
      </c>
      <c r="C90" s="173" t="str">
        <f>IF(OR($B90-C$5&gt;76, $B90-C$5=75, $B90-C$5=1, $B90-C$5&lt;0),"",ROUND(($B90-C$5)*'점수 계산기'!$C$21+C$5*'점수 계산기'!$C$22+'점수 계산기'!$C$24,0))</f>
        <v/>
      </c>
      <c r="D90" s="173" t="str">
        <f>IF(OR($B90-D$5&gt;76, $B90-D$5=75, $B90-D$5=1, $B90-D$5&lt;0),"",ROUND(($B90-D$5)*'점수 계산기'!$C$21+D$5*'점수 계산기'!$C$22+'점수 계산기'!$C$24,0))</f>
        <v/>
      </c>
      <c r="E90" s="173" t="str">
        <f>IF(OR($B90-E$5&gt;76, $B90-E$5=75, $B90-E$5=1, $B90-E$5&lt;0),"",ROUND(($B90-E$5)*'점수 계산기'!$C$21+E$5*'점수 계산기'!$C$22+'점수 계산기'!$C$24,0))</f>
        <v/>
      </c>
      <c r="F90" s="173" t="str">
        <f>IF(OR($B90-F$5&gt;76, $B90-F$5=75, $B90-F$5=1, $B90-F$5&lt;0),"",ROUND(($B90-F$5)*'점수 계산기'!$C$21+F$5*'점수 계산기'!$C$22+'점수 계산기'!$C$24,0))</f>
        <v/>
      </c>
      <c r="G90" s="173" t="str">
        <f>IF(OR($B90-G$5&gt;76, $B90-G$5=75, $B90-G$5=1, $B90-G$5&lt;0),"",ROUND(($B90-G$5)*'점수 계산기'!$C$21+G$5*'점수 계산기'!$C$22+'점수 계산기'!$C$24,0))</f>
        <v/>
      </c>
      <c r="H90" s="173" t="str">
        <f>IF(OR($B90-H$5&gt;76, $B90-H$5=75, $B90-H$5=1, $B90-H$5&lt;0),"",ROUND(($B90-H$5)*'점수 계산기'!$C$21+H$5*'점수 계산기'!$C$22+'점수 계산기'!$C$24,0))</f>
        <v/>
      </c>
      <c r="I90" s="173" t="str">
        <f>IF(OR($B90-I$5&gt;76, $B90-I$5=75, $B90-I$5=1, $B90-I$5&lt;0),"",ROUND(($B90-I$5)*'점수 계산기'!$C$21+I$5*'점수 계산기'!$C$22+'점수 계산기'!$C$24,0))</f>
        <v/>
      </c>
      <c r="J90" s="173">
        <f>IF(OR($B90-J$5&gt;76, $B90-J$5=75, $B90-J$5=1, $B90-J$5&lt;0),"",ROUND(($B90-J$5)*'점수 계산기'!$C$21+J$5*'점수 계산기'!$C$22+'점수 계산기'!$C$24,0))</f>
        <v>63</v>
      </c>
      <c r="K90" s="173" t="str">
        <f>IF(OR($B90-K$5&gt;76, $B90-K$5=75, $B90-K$5=1, $B90-K$5&lt;0),"",ROUND(($B90-K$5)*'점수 계산기'!$C$21+K$5*'점수 계산기'!$C$22+'점수 계산기'!$C$24,0))</f>
        <v/>
      </c>
      <c r="L90" s="173">
        <f>IF(OR($B90-L$5&gt;76, $B90-L$5=75, $B90-L$5=1, $B90-L$5&lt;0),"",ROUND(($B90-L$5)*'점수 계산기'!$C$21+L$5*'점수 계산기'!$C$22+'점수 계산기'!$C$24,0))</f>
        <v>64</v>
      </c>
      <c r="M90" s="173">
        <f>IF(OR($B90-M$5&gt;76, $B90-M$5=75, $B90-M$5=1, $B90-M$5&lt;0),"",ROUND(($B90-M$5)*'점수 계산기'!$C$21+M$5*'점수 계산기'!$C$22+'점수 계산기'!$C$24,0))</f>
        <v>64</v>
      </c>
      <c r="N90" s="173">
        <f>IF(OR($B90-N$5&gt;76, $B90-N$5=75, $B90-N$5=1, $B90-N$5&lt;0),"",ROUND(($B90-N$5)*'점수 계산기'!$C$21+N$5*'점수 계산기'!$C$22+'점수 계산기'!$C$24,0))</f>
        <v>64</v>
      </c>
      <c r="O90" s="173">
        <f>IF(OR($B90-O$5&gt;76, $B90-O$5=75, $B90-O$5=1, $B90-O$5&lt;0),"",ROUND(($B90-O$5)*'점수 계산기'!$C$21+O$5*'점수 계산기'!$C$22+'점수 계산기'!$C$24,0))</f>
        <v>64</v>
      </c>
      <c r="P90" s="173">
        <f>IF(OR($B90-P$5&gt;76, $B90-P$5=75, $B90-P$5=1, $B90-P$5&lt;0),"",ROUND(($B90-P$5)*'점수 계산기'!$C$21+P$5*'점수 계산기'!$C$22+'점수 계산기'!$C$24,0))</f>
        <v>64</v>
      </c>
      <c r="Q90" s="173">
        <f>IF(OR($B90-Q$5&gt;76, $B90-Q$5=75, $B90-Q$5=1, $B90-Q$5&lt;0),"",ROUND(($B90-Q$5)*'점수 계산기'!$C$21+Q$5*'점수 계산기'!$C$22+'점수 계산기'!$C$24,0))</f>
        <v>65</v>
      </c>
      <c r="R90" s="173">
        <f>IF(OR($B90-R$5&gt;76, $B90-R$5=75, $B90-R$5=1, $B90-R$5&lt;0),"",ROUND(($B90-R$5)*'점수 계산기'!$C$21+R$5*'점수 계산기'!$C$22+'점수 계산기'!$C$24,0))</f>
        <v>65</v>
      </c>
      <c r="S90" s="173">
        <f>IF(OR($B90-S$5&gt;76, $B90-S$5=75, $B90-S$5=1, $B90-S$5&lt;0),"",ROUND(($B90-S$5)*'점수 계산기'!$C$21+S$5*'점수 계산기'!$C$22+'점수 계산기'!$C$24,0))</f>
        <v>65</v>
      </c>
      <c r="T90" s="173">
        <f>IF(OR($B90-T$5&gt;76, $B90-T$5=75, $B90-T$5=1, $B90-T$5&lt;0),"",ROUND(($B90-T$5)*'점수 계산기'!$C$21+T$5*'점수 계산기'!$C$22+'점수 계산기'!$C$24,0))</f>
        <v>65</v>
      </c>
      <c r="U90" s="173">
        <f>IF(OR($B90-U$5&gt;76, $B90-U$5=75, $B90-U$5=1, $B90-U$5&lt;0),"",ROUND(($B90-U$5)*'점수 계산기'!$C$21+U$5*'점수 계산기'!$C$22+'점수 계산기'!$C$24,0))</f>
        <v>65</v>
      </c>
      <c r="V90" s="173">
        <f>IF(OR($B90-V$5&gt;76, $B90-V$5=75, $B90-V$5=1, $B90-V$5&lt;0),"",ROUND(($B90-V$5)*'점수 계산기'!$C$21+V$5*'점수 계산기'!$C$22+'점수 계산기'!$C$24,0))</f>
        <v>65</v>
      </c>
      <c r="W90" s="173">
        <f>IF(OR($B90-W$5&gt;76, $B90-W$5=75, $B90-W$5=1, $B90-W$5&lt;0),"",ROUND(($B90-W$5)*'점수 계산기'!$C$21+W$5*'점수 계산기'!$C$22+'점수 계산기'!$C$24,0))</f>
        <v>66</v>
      </c>
      <c r="X90" s="173">
        <f>IF(OR($B90-X$5&gt;76, $B90-X$5=75, $B90-X$5=1, $B90-X$5&lt;0),"",ROUND(($B90-X$5)*'점수 계산기'!$C$21+X$5*'점수 계산기'!$C$22+'점수 계산기'!$C$24,0))</f>
        <v>66</v>
      </c>
      <c r="Y90" s="174">
        <f>IF(OR($B90-Y$5&gt;76, $B90-Y$5=75, $B90-Y$5=1, $B90-Y$5&lt;0),"",ROUND(($B90-Y$5)*'점수 계산기'!$C$21+Y$5*'점수 계산기'!$C$22+'점수 계산기'!$C$24,0))</f>
        <v>66</v>
      </c>
      <c r="Z90" s="116"/>
      <c r="AA90" s="170">
        <v>17</v>
      </c>
      <c r="AB90" s="170">
        <f t="shared" si="2"/>
        <v>63</v>
      </c>
      <c r="AC90" s="170" cm="1">
        <f t="array" ref="AC90">INDEX($AD$6:$AD$106, AA90, 1)</f>
        <v>121</v>
      </c>
      <c r="AD90" s="170">
        <f t="shared" si="3"/>
        <v>66</v>
      </c>
      <c r="AE90" s="170">
        <v>16</v>
      </c>
      <c r="AF90" s="170">
        <v>84</v>
      </c>
    </row>
    <row r="91" spans="1:32" s="137" customFormat="1" ht="21" customHeight="1">
      <c r="A91" s="129"/>
      <c r="B91" s="189">
        <v>15</v>
      </c>
      <c r="C91" s="173" t="str">
        <f>IF(OR($B91-C$5&gt;76, $B91-C$5=75, $B91-C$5=1, $B91-C$5&lt;0),"",ROUND(($B91-C$5)*'점수 계산기'!$C$21+C$5*'점수 계산기'!$C$22+'점수 계산기'!$C$24,0))</f>
        <v/>
      </c>
      <c r="D91" s="173" t="str">
        <f>IF(OR($B91-D$5&gt;76, $B91-D$5=75, $B91-D$5=1, $B91-D$5&lt;0),"",ROUND(($B91-D$5)*'점수 계산기'!$C$21+D$5*'점수 계산기'!$C$22+'점수 계산기'!$C$24,0))</f>
        <v/>
      </c>
      <c r="E91" s="173" t="str">
        <f>IF(OR($B91-E$5&gt;76, $B91-E$5=75, $B91-E$5=1, $B91-E$5&lt;0),"",ROUND(($B91-E$5)*'점수 계산기'!$C$21+E$5*'점수 계산기'!$C$22+'점수 계산기'!$C$24,0))</f>
        <v/>
      </c>
      <c r="F91" s="173" t="str">
        <f>IF(OR($B91-F$5&gt;76, $B91-F$5=75, $B91-F$5=1, $B91-F$5&lt;0),"",ROUND(($B91-F$5)*'점수 계산기'!$C$21+F$5*'점수 계산기'!$C$22+'점수 계산기'!$C$24,0))</f>
        <v/>
      </c>
      <c r="G91" s="173" t="str">
        <f>IF(OR($B91-G$5&gt;76, $B91-G$5=75, $B91-G$5=1, $B91-G$5&lt;0),"",ROUND(($B91-G$5)*'점수 계산기'!$C$21+G$5*'점수 계산기'!$C$22+'점수 계산기'!$C$24,0))</f>
        <v/>
      </c>
      <c r="H91" s="173" t="str">
        <f>IF(OR($B91-H$5&gt;76, $B91-H$5=75, $B91-H$5=1, $B91-H$5&lt;0),"",ROUND(($B91-H$5)*'점수 계산기'!$C$21+H$5*'점수 계산기'!$C$22+'점수 계산기'!$C$24,0))</f>
        <v/>
      </c>
      <c r="I91" s="173" t="str">
        <f>IF(OR($B91-I$5&gt;76, $B91-I$5=75, $B91-I$5=1, $B91-I$5&lt;0),"",ROUND(($B91-I$5)*'점수 계산기'!$C$21+I$5*'점수 계산기'!$C$22+'점수 계산기'!$C$24,0))</f>
        <v/>
      </c>
      <c r="J91" s="173" t="str">
        <f>IF(OR($B91-J$5&gt;76, $B91-J$5=75, $B91-J$5=1, $B91-J$5&lt;0),"",ROUND(($B91-J$5)*'점수 계산기'!$C$21+J$5*'점수 계산기'!$C$22+'점수 계산기'!$C$24,0))</f>
        <v/>
      </c>
      <c r="K91" s="173">
        <f>IF(OR($B91-K$5&gt;76, $B91-K$5=75, $B91-K$5=1, $B91-K$5&lt;0),"",ROUND(($B91-K$5)*'점수 계산기'!$C$21+K$5*'점수 계산기'!$C$22+'점수 계산기'!$C$24,0))</f>
        <v>63</v>
      </c>
      <c r="L91" s="173" t="str">
        <f>IF(OR($B91-L$5&gt;76, $B91-L$5=75, $B91-L$5=1, $B91-L$5&lt;0),"",ROUND(($B91-L$5)*'점수 계산기'!$C$21+L$5*'점수 계산기'!$C$22+'점수 계산기'!$C$24,0))</f>
        <v/>
      </c>
      <c r="M91" s="173">
        <f>IF(OR($B91-M$5&gt;76, $B91-M$5=75, $B91-M$5=1, $B91-M$5&lt;0),"",ROUND(($B91-M$5)*'점수 계산기'!$C$21+M$5*'점수 계산기'!$C$22+'점수 계산기'!$C$24,0))</f>
        <v>63</v>
      </c>
      <c r="N91" s="173">
        <f>IF(OR($B91-N$5&gt;76, $B91-N$5=75, $B91-N$5=1, $B91-N$5&lt;0),"",ROUND(($B91-N$5)*'점수 계산기'!$C$21+N$5*'점수 계산기'!$C$22+'점수 계산기'!$C$24,0))</f>
        <v>63</v>
      </c>
      <c r="O91" s="173">
        <f>IF(OR($B91-O$5&gt;76, $B91-O$5=75, $B91-O$5=1, $B91-O$5&lt;0),"",ROUND(($B91-O$5)*'점수 계산기'!$C$21+O$5*'점수 계산기'!$C$22+'점수 계산기'!$C$24,0))</f>
        <v>63</v>
      </c>
      <c r="P91" s="173">
        <f>IF(OR($B91-P$5&gt;76, $B91-P$5=75, $B91-P$5=1, $B91-P$5&lt;0),"",ROUND(($B91-P$5)*'점수 계산기'!$C$21+P$5*'점수 계산기'!$C$22+'점수 계산기'!$C$24,0))</f>
        <v>64</v>
      </c>
      <c r="Q91" s="173">
        <f>IF(OR($B91-Q$5&gt;76, $B91-Q$5=75, $B91-Q$5=1, $B91-Q$5&lt;0),"",ROUND(($B91-Q$5)*'점수 계산기'!$C$21+Q$5*'점수 계산기'!$C$22+'점수 계산기'!$C$24,0))</f>
        <v>64</v>
      </c>
      <c r="R91" s="173">
        <f>IF(OR($B91-R$5&gt;76, $B91-R$5=75, $B91-R$5=1, $B91-R$5&lt;0),"",ROUND(($B91-R$5)*'점수 계산기'!$C$21+R$5*'점수 계산기'!$C$22+'점수 계산기'!$C$24,0))</f>
        <v>64</v>
      </c>
      <c r="S91" s="173">
        <f>IF(OR($B91-S$5&gt;76, $B91-S$5=75, $B91-S$5=1, $B91-S$5&lt;0),"",ROUND(($B91-S$5)*'점수 계산기'!$C$21+S$5*'점수 계산기'!$C$22+'점수 계산기'!$C$24,0))</f>
        <v>64</v>
      </c>
      <c r="T91" s="173">
        <f>IF(OR($B91-T$5&gt;76, $B91-T$5=75, $B91-T$5=1, $B91-T$5&lt;0),"",ROUND(($B91-T$5)*'점수 계산기'!$C$21+T$5*'점수 계산기'!$C$22+'점수 계산기'!$C$24,0))</f>
        <v>64</v>
      </c>
      <c r="U91" s="173">
        <f>IF(OR($B91-U$5&gt;76, $B91-U$5=75, $B91-U$5=1, $B91-U$5&lt;0),"",ROUND(($B91-U$5)*'점수 계산기'!$C$21+U$5*'점수 계산기'!$C$22+'점수 계산기'!$C$24,0))</f>
        <v>64</v>
      </c>
      <c r="V91" s="173">
        <f>IF(OR($B91-V$5&gt;76, $B91-V$5=75, $B91-V$5=1, $B91-V$5&lt;0),"",ROUND(($B91-V$5)*'점수 계산기'!$C$21+V$5*'점수 계산기'!$C$22+'점수 계산기'!$C$24,0))</f>
        <v>65</v>
      </c>
      <c r="W91" s="173">
        <f>IF(OR($B91-W$5&gt;76, $B91-W$5=75, $B91-W$5=1, $B91-W$5&lt;0),"",ROUND(($B91-W$5)*'점수 계산기'!$C$21+W$5*'점수 계산기'!$C$22+'점수 계산기'!$C$24,0))</f>
        <v>65</v>
      </c>
      <c r="X91" s="173">
        <f>IF(OR($B91-X$5&gt;76, $B91-X$5=75, $B91-X$5=1, $B91-X$5&lt;0),"",ROUND(($B91-X$5)*'점수 계산기'!$C$21+X$5*'점수 계산기'!$C$22+'점수 계산기'!$C$24,0))</f>
        <v>65</v>
      </c>
      <c r="Y91" s="174">
        <f>IF(OR($B91-Y$5&gt;76, $B91-Y$5=75, $B91-Y$5=1, $B91-Y$5&lt;0),"",ROUND(($B91-Y$5)*'점수 계산기'!$C$21+Y$5*'점수 계산기'!$C$22+'점수 계산기'!$C$24,0))</f>
        <v>65</v>
      </c>
      <c r="Z91" s="116"/>
      <c r="AA91" s="170">
        <v>16</v>
      </c>
      <c r="AB91" s="170">
        <f t="shared" si="2"/>
        <v>63</v>
      </c>
      <c r="AC91" s="170" cm="1">
        <f t="array" ref="AC91">INDEX($AD$6:$AD$106, AA91, 1)</f>
        <v>121</v>
      </c>
      <c r="AD91" s="170">
        <f t="shared" si="3"/>
        <v>65</v>
      </c>
      <c r="AE91" s="170">
        <v>15</v>
      </c>
      <c r="AF91" s="170">
        <v>85</v>
      </c>
    </row>
    <row r="92" spans="1:32" s="137" customFormat="1" ht="21" customHeight="1">
      <c r="A92" s="129"/>
      <c r="B92" s="189">
        <v>14</v>
      </c>
      <c r="C92" s="173" t="str">
        <f>IF(OR($B92-C$5&gt;76, $B92-C$5=75, $B92-C$5=1, $B92-C$5&lt;0),"",ROUND(($B92-C$5)*'점수 계산기'!$C$21+C$5*'점수 계산기'!$C$22+'점수 계산기'!$C$24,0))</f>
        <v/>
      </c>
      <c r="D92" s="173" t="str">
        <f>IF(OR($B92-D$5&gt;76, $B92-D$5=75, $B92-D$5=1, $B92-D$5&lt;0),"",ROUND(($B92-D$5)*'점수 계산기'!$C$21+D$5*'점수 계산기'!$C$22+'점수 계산기'!$C$24,0))</f>
        <v/>
      </c>
      <c r="E92" s="173" t="str">
        <f>IF(OR($B92-E$5&gt;76, $B92-E$5=75, $B92-E$5=1, $B92-E$5&lt;0),"",ROUND(($B92-E$5)*'점수 계산기'!$C$21+E$5*'점수 계산기'!$C$22+'점수 계산기'!$C$24,0))</f>
        <v/>
      </c>
      <c r="F92" s="173" t="str">
        <f>IF(OR($B92-F$5&gt;76, $B92-F$5=75, $B92-F$5=1, $B92-F$5&lt;0),"",ROUND(($B92-F$5)*'점수 계산기'!$C$21+F$5*'점수 계산기'!$C$22+'점수 계산기'!$C$24,0))</f>
        <v/>
      </c>
      <c r="G92" s="173" t="str">
        <f>IF(OR($B92-G$5&gt;76, $B92-G$5=75, $B92-G$5=1, $B92-G$5&lt;0),"",ROUND(($B92-G$5)*'점수 계산기'!$C$21+G$5*'점수 계산기'!$C$22+'점수 계산기'!$C$24,0))</f>
        <v/>
      </c>
      <c r="H92" s="173" t="str">
        <f>IF(OR($B92-H$5&gt;76, $B92-H$5=75, $B92-H$5=1, $B92-H$5&lt;0),"",ROUND(($B92-H$5)*'점수 계산기'!$C$21+H$5*'점수 계산기'!$C$22+'점수 계산기'!$C$24,0))</f>
        <v/>
      </c>
      <c r="I92" s="173" t="str">
        <f>IF(OR($B92-I$5&gt;76, $B92-I$5=75, $B92-I$5=1, $B92-I$5&lt;0),"",ROUND(($B92-I$5)*'점수 계산기'!$C$21+I$5*'점수 계산기'!$C$22+'점수 계산기'!$C$24,0))</f>
        <v/>
      </c>
      <c r="J92" s="173" t="str">
        <f>IF(OR($B92-J$5&gt;76, $B92-J$5=75, $B92-J$5=1, $B92-J$5&lt;0),"",ROUND(($B92-J$5)*'점수 계산기'!$C$21+J$5*'점수 계산기'!$C$22+'점수 계산기'!$C$24,0))</f>
        <v/>
      </c>
      <c r="K92" s="173" t="str">
        <f>IF(OR($B92-K$5&gt;76, $B92-K$5=75, $B92-K$5=1, $B92-K$5&lt;0),"",ROUND(($B92-K$5)*'점수 계산기'!$C$21+K$5*'점수 계산기'!$C$22+'점수 계산기'!$C$24,0))</f>
        <v/>
      </c>
      <c r="L92" s="173">
        <f>IF(OR($B92-L$5&gt;76, $B92-L$5=75, $B92-L$5=1, $B92-L$5&lt;0),"",ROUND(($B92-L$5)*'점수 계산기'!$C$21+L$5*'점수 계산기'!$C$22+'점수 계산기'!$C$24,0))</f>
        <v>62</v>
      </c>
      <c r="M92" s="173" t="str">
        <f>IF(OR($B92-M$5&gt;76, $B92-M$5=75, $B92-M$5=1, $B92-M$5&lt;0),"",ROUND(($B92-M$5)*'점수 계산기'!$C$21+M$5*'점수 계산기'!$C$22+'점수 계산기'!$C$24,0))</f>
        <v/>
      </c>
      <c r="N92" s="173">
        <f>IF(OR($B92-N$5&gt;76, $B92-N$5=75, $B92-N$5=1, $B92-N$5&lt;0),"",ROUND(($B92-N$5)*'점수 계산기'!$C$21+N$5*'점수 계산기'!$C$22+'점수 계산기'!$C$24,0))</f>
        <v>62</v>
      </c>
      <c r="O92" s="173">
        <f>IF(OR($B92-O$5&gt;76, $B92-O$5=75, $B92-O$5=1, $B92-O$5&lt;0),"",ROUND(($B92-O$5)*'점수 계산기'!$C$21+O$5*'점수 계산기'!$C$22+'점수 계산기'!$C$24,0))</f>
        <v>63</v>
      </c>
      <c r="P92" s="173">
        <f>IF(OR($B92-P$5&gt;76, $B92-P$5=75, $B92-P$5=1, $B92-P$5&lt;0),"",ROUND(($B92-P$5)*'점수 계산기'!$C$21+P$5*'점수 계산기'!$C$22+'점수 계산기'!$C$24,0))</f>
        <v>63</v>
      </c>
      <c r="Q92" s="173">
        <f>IF(OR($B92-Q$5&gt;76, $B92-Q$5=75, $B92-Q$5=1, $B92-Q$5&lt;0),"",ROUND(($B92-Q$5)*'점수 계산기'!$C$21+Q$5*'점수 계산기'!$C$22+'점수 계산기'!$C$24,0))</f>
        <v>63</v>
      </c>
      <c r="R92" s="173">
        <f>IF(OR($B92-R$5&gt;76, $B92-R$5=75, $B92-R$5=1, $B92-R$5&lt;0),"",ROUND(($B92-R$5)*'점수 계산기'!$C$21+R$5*'점수 계산기'!$C$22+'점수 계산기'!$C$24,0))</f>
        <v>63</v>
      </c>
      <c r="S92" s="173">
        <f>IF(OR($B92-S$5&gt;76, $B92-S$5=75, $B92-S$5=1, $B92-S$5&lt;0),"",ROUND(($B92-S$5)*'점수 계산기'!$C$21+S$5*'점수 계산기'!$C$22+'점수 계산기'!$C$24,0))</f>
        <v>63</v>
      </c>
      <c r="T92" s="173">
        <f>IF(OR($B92-T$5&gt;76, $B92-T$5=75, $B92-T$5=1, $B92-T$5&lt;0),"",ROUND(($B92-T$5)*'점수 계산기'!$C$21+T$5*'점수 계산기'!$C$22+'점수 계산기'!$C$24,0))</f>
        <v>63</v>
      </c>
      <c r="U92" s="173">
        <f>IF(OR($B92-U$5&gt;76, $B92-U$5=75, $B92-U$5=1, $B92-U$5&lt;0),"",ROUND(($B92-U$5)*'점수 계산기'!$C$21+U$5*'점수 계산기'!$C$22+'점수 계산기'!$C$24,0))</f>
        <v>64</v>
      </c>
      <c r="V92" s="173">
        <f>IF(OR($B92-V$5&gt;76, $B92-V$5=75, $B92-V$5=1, $B92-V$5&lt;0),"",ROUND(($B92-V$5)*'점수 계산기'!$C$21+V$5*'점수 계산기'!$C$22+'점수 계산기'!$C$24,0))</f>
        <v>64</v>
      </c>
      <c r="W92" s="173">
        <f>IF(OR($B92-W$5&gt;76, $B92-W$5=75, $B92-W$5=1, $B92-W$5&lt;0),"",ROUND(($B92-W$5)*'점수 계산기'!$C$21+W$5*'점수 계산기'!$C$22+'점수 계산기'!$C$24,0))</f>
        <v>64</v>
      </c>
      <c r="X92" s="173">
        <f>IF(OR($B92-X$5&gt;76, $B92-X$5=75, $B92-X$5=1, $B92-X$5&lt;0),"",ROUND(($B92-X$5)*'점수 계산기'!$C$21+X$5*'점수 계산기'!$C$22+'점수 계산기'!$C$24,0))</f>
        <v>64</v>
      </c>
      <c r="Y92" s="174">
        <f>IF(OR($B92-Y$5&gt;76, $B92-Y$5=75, $B92-Y$5=1, $B92-Y$5&lt;0),"",ROUND(($B92-Y$5)*'점수 계산기'!$C$21+Y$5*'점수 계산기'!$C$22+'점수 계산기'!$C$24,0))</f>
        <v>64</v>
      </c>
      <c r="Z92" s="116"/>
      <c r="AA92" s="170">
        <v>15</v>
      </c>
      <c r="AB92" s="170">
        <f t="shared" si="2"/>
        <v>62</v>
      </c>
      <c r="AC92" s="170" cm="1">
        <f t="array" ref="AC92">INDEX($AD$6:$AD$106, AA92, 1)</f>
        <v>122</v>
      </c>
      <c r="AD92" s="170">
        <f t="shared" si="3"/>
        <v>64</v>
      </c>
      <c r="AE92" s="170">
        <v>14</v>
      </c>
      <c r="AF92" s="170">
        <v>86</v>
      </c>
    </row>
    <row r="93" spans="1:32" s="137" customFormat="1" ht="21" customHeight="1">
      <c r="A93" s="129"/>
      <c r="B93" s="189">
        <v>13</v>
      </c>
      <c r="C93" s="173" t="str">
        <f>IF(OR($B93-C$5&gt;76, $B93-C$5=75, $B93-C$5=1, $B93-C$5&lt;0),"",ROUND(($B93-C$5)*'점수 계산기'!$C$21+C$5*'점수 계산기'!$C$22+'점수 계산기'!$C$24,0))</f>
        <v/>
      </c>
      <c r="D93" s="173" t="str">
        <f>IF(OR($B93-D$5&gt;76, $B93-D$5=75, $B93-D$5=1, $B93-D$5&lt;0),"",ROUND(($B93-D$5)*'점수 계산기'!$C$21+D$5*'점수 계산기'!$C$22+'점수 계산기'!$C$24,0))</f>
        <v/>
      </c>
      <c r="E93" s="173" t="str">
        <f>IF(OR($B93-E$5&gt;76, $B93-E$5=75, $B93-E$5=1, $B93-E$5&lt;0),"",ROUND(($B93-E$5)*'점수 계산기'!$C$21+E$5*'점수 계산기'!$C$22+'점수 계산기'!$C$24,0))</f>
        <v/>
      </c>
      <c r="F93" s="173" t="str">
        <f>IF(OR($B93-F$5&gt;76, $B93-F$5=75, $B93-F$5=1, $B93-F$5&lt;0),"",ROUND(($B93-F$5)*'점수 계산기'!$C$21+F$5*'점수 계산기'!$C$22+'점수 계산기'!$C$24,0))</f>
        <v/>
      </c>
      <c r="G93" s="173" t="str">
        <f>IF(OR($B93-G$5&gt;76, $B93-G$5=75, $B93-G$5=1, $B93-G$5&lt;0),"",ROUND(($B93-G$5)*'점수 계산기'!$C$21+G$5*'점수 계산기'!$C$22+'점수 계산기'!$C$24,0))</f>
        <v/>
      </c>
      <c r="H93" s="173" t="str">
        <f>IF(OR($B93-H$5&gt;76, $B93-H$5=75, $B93-H$5=1, $B93-H$5&lt;0),"",ROUND(($B93-H$5)*'점수 계산기'!$C$21+H$5*'점수 계산기'!$C$22+'점수 계산기'!$C$24,0))</f>
        <v/>
      </c>
      <c r="I93" s="173" t="str">
        <f>IF(OR($B93-I$5&gt;76, $B93-I$5=75, $B93-I$5=1, $B93-I$5&lt;0),"",ROUND(($B93-I$5)*'점수 계산기'!$C$21+I$5*'점수 계산기'!$C$22+'점수 계산기'!$C$24,0))</f>
        <v/>
      </c>
      <c r="J93" s="173" t="str">
        <f>IF(OR($B93-J$5&gt;76, $B93-J$5=75, $B93-J$5=1, $B93-J$5&lt;0),"",ROUND(($B93-J$5)*'점수 계산기'!$C$21+J$5*'점수 계산기'!$C$22+'점수 계산기'!$C$24,0))</f>
        <v/>
      </c>
      <c r="K93" s="173" t="str">
        <f>IF(OR($B93-K$5&gt;76, $B93-K$5=75, $B93-K$5=1, $B93-K$5&lt;0),"",ROUND(($B93-K$5)*'점수 계산기'!$C$21+K$5*'점수 계산기'!$C$22+'점수 계산기'!$C$24,0))</f>
        <v/>
      </c>
      <c r="L93" s="173" t="str">
        <f>IF(OR($B93-L$5&gt;76, $B93-L$5=75, $B93-L$5=1, $B93-L$5&lt;0),"",ROUND(($B93-L$5)*'점수 계산기'!$C$21+L$5*'점수 계산기'!$C$22+'점수 계산기'!$C$24,0))</f>
        <v/>
      </c>
      <c r="M93" s="173">
        <f>IF(OR($B93-M$5&gt;76, $B93-M$5=75, $B93-M$5=1, $B93-M$5&lt;0),"",ROUND(($B93-M$5)*'점수 계산기'!$C$21+M$5*'점수 계산기'!$C$22+'점수 계산기'!$C$24,0))</f>
        <v>61</v>
      </c>
      <c r="N93" s="173" t="str">
        <f>IF(OR($B93-N$5&gt;76, $B93-N$5=75, $B93-N$5=1, $B93-N$5&lt;0),"",ROUND(($B93-N$5)*'점수 계산기'!$C$21+N$5*'점수 계산기'!$C$22+'점수 계산기'!$C$24,0))</f>
        <v/>
      </c>
      <c r="O93" s="173">
        <f>IF(OR($B93-O$5&gt;76, $B93-O$5=75, $B93-O$5=1, $B93-O$5&lt;0),"",ROUND(($B93-O$5)*'점수 계산기'!$C$21+O$5*'점수 계산기'!$C$22+'점수 계산기'!$C$24,0))</f>
        <v>62</v>
      </c>
      <c r="P93" s="173">
        <f>IF(OR($B93-P$5&gt;76, $B93-P$5=75, $B93-P$5=1, $B93-P$5&lt;0),"",ROUND(($B93-P$5)*'점수 계산기'!$C$21+P$5*'점수 계산기'!$C$22+'점수 계산기'!$C$24,0))</f>
        <v>62</v>
      </c>
      <c r="Q93" s="173">
        <f>IF(OR($B93-Q$5&gt;76, $B93-Q$5=75, $B93-Q$5=1, $B93-Q$5&lt;0),"",ROUND(($B93-Q$5)*'점수 계산기'!$C$21+Q$5*'점수 계산기'!$C$22+'점수 계산기'!$C$24,0))</f>
        <v>62</v>
      </c>
      <c r="R93" s="173">
        <f>IF(OR($B93-R$5&gt;76, $B93-R$5=75, $B93-R$5=1, $B93-R$5&lt;0),"",ROUND(($B93-R$5)*'점수 계산기'!$C$21+R$5*'점수 계산기'!$C$22+'점수 계산기'!$C$24,0))</f>
        <v>62</v>
      </c>
      <c r="S93" s="173">
        <f>IF(OR($B93-S$5&gt;76, $B93-S$5=75, $B93-S$5=1, $B93-S$5&lt;0),"",ROUND(($B93-S$5)*'점수 계산기'!$C$21+S$5*'점수 계산기'!$C$22+'점수 계산기'!$C$24,0))</f>
        <v>62</v>
      </c>
      <c r="T93" s="173">
        <f>IF(OR($B93-T$5&gt;76, $B93-T$5=75, $B93-T$5=1, $B93-T$5&lt;0),"",ROUND(($B93-T$5)*'점수 계산기'!$C$21+T$5*'점수 계산기'!$C$22+'점수 계산기'!$C$24,0))</f>
        <v>63</v>
      </c>
      <c r="U93" s="173">
        <f>IF(OR($B93-U$5&gt;76, $B93-U$5=75, $B93-U$5=1, $B93-U$5&lt;0),"",ROUND(($B93-U$5)*'점수 계산기'!$C$21+U$5*'점수 계산기'!$C$22+'점수 계산기'!$C$24,0))</f>
        <v>63</v>
      </c>
      <c r="V93" s="173">
        <f>IF(OR($B93-V$5&gt;76, $B93-V$5=75, $B93-V$5=1, $B93-V$5&lt;0),"",ROUND(($B93-V$5)*'점수 계산기'!$C$21+V$5*'점수 계산기'!$C$22+'점수 계산기'!$C$24,0))</f>
        <v>63</v>
      </c>
      <c r="W93" s="173">
        <f>IF(OR($B93-W$5&gt;76, $B93-W$5=75, $B93-W$5=1, $B93-W$5&lt;0),"",ROUND(($B93-W$5)*'점수 계산기'!$C$21+W$5*'점수 계산기'!$C$22+'점수 계산기'!$C$24,0))</f>
        <v>63</v>
      </c>
      <c r="X93" s="173">
        <f>IF(OR($B93-X$5&gt;76, $B93-X$5=75, $B93-X$5=1, $B93-X$5&lt;0),"",ROUND(($B93-X$5)*'점수 계산기'!$C$21+X$5*'점수 계산기'!$C$22+'점수 계산기'!$C$24,0))</f>
        <v>63</v>
      </c>
      <c r="Y93" s="174">
        <f>IF(OR($B93-Y$5&gt;76, $B93-Y$5=75, $B93-Y$5=1, $B93-Y$5&lt;0),"",ROUND(($B93-Y$5)*'점수 계산기'!$C$21+Y$5*'점수 계산기'!$C$22+'점수 계산기'!$C$24,0))</f>
        <v>64</v>
      </c>
      <c r="Z93" s="116"/>
      <c r="AA93" s="170">
        <v>14</v>
      </c>
      <c r="AB93" s="170">
        <f t="shared" si="2"/>
        <v>61</v>
      </c>
      <c r="AC93" s="170" cm="1">
        <f t="array" ref="AC93">INDEX($AD$6:$AD$106, AA93, 1)</f>
        <v>122</v>
      </c>
      <c r="AD93" s="170">
        <f t="shared" si="3"/>
        <v>64</v>
      </c>
      <c r="AE93" s="170">
        <v>13</v>
      </c>
      <c r="AF93" s="170">
        <v>87</v>
      </c>
    </row>
    <row r="94" spans="1:32" s="137" customFormat="1" ht="21" customHeight="1">
      <c r="A94" s="129"/>
      <c r="B94" s="190">
        <v>12</v>
      </c>
      <c r="C94" s="176" t="str">
        <f>IF(OR($B94-C$5&gt;76, $B94-C$5=75, $B94-C$5=1, $B94-C$5&lt;0),"",ROUND(($B94-C$5)*'점수 계산기'!$C$21+C$5*'점수 계산기'!$C$22+'점수 계산기'!$C$24,0))</f>
        <v/>
      </c>
      <c r="D94" s="176" t="str">
        <f>IF(OR($B94-D$5&gt;76, $B94-D$5=75, $B94-D$5=1, $B94-D$5&lt;0),"",ROUND(($B94-D$5)*'점수 계산기'!$C$21+D$5*'점수 계산기'!$C$22+'점수 계산기'!$C$24,0))</f>
        <v/>
      </c>
      <c r="E94" s="176" t="str">
        <f>IF(OR($B94-E$5&gt;76, $B94-E$5=75, $B94-E$5=1, $B94-E$5&lt;0),"",ROUND(($B94-E$5)*'점수 계산기'!$C$21+E$5*'점수 계산기'!$C$22+'점수 계산기'!$C$24,0))</f>
        <v/>
      </c>
      <c r="F94" s="176" t="str">
        <f>IF(OR($B94-F$5&gt;76, $B94-F$5=75, $B94-F$5=1, $B94-F$5&lt;0),"",ROUND(($B94-F$5)*'점수 계산기'!$C$21+F$5*'점수 계산기'!$C$22+'점수 계산기'!$C$24,0))</f>
        <v/>
      </c>
      <c r="G94" s="176" t="str">
        <f>IF(OR($B94-G$5&gt;76, $B94-G$5=75, $B94-G$5=1, $B94-G$5&lt;0),"",ROUND(($B94-G$5)*'점수 계산기'!$C$21+G$5*'점수 계산기'!$C$22+'점수 계산기'!$C$24,0))</f>
        <v/>
      </c>
      <c r="H94" s="176" t="str">
        <f>IF(OR($B94-H$5&gt;76, $B94-H$5=75, $B94-H$5=1, $B94-H$5&lt;0),"",ROUND(($B94-H$5)*'점수 계산기'!$C$21+H$5*'점수 계산기'!$C$22+'점수 계산기'!$C$24,0))</f>
        <v/>
      </c>
      <c r="I94" s="176" t="str">
        <f>IF(OR($B94-I$5&gt;76, $B94-I$5=75, $B94-I$5=1, $B94-I$5&lt;0),"",ROUND(($B94-I$5)*'점수 계산기'!$C$21+I$5*'점수 계산기'!$C$22+'점수 계산기'!$C$24,0))</f>
        <v/>
      </c>
      <c r="J94" s="176" t="str">
        <f>IF(OR($B94-J$5&gt;76, $B94-J$5=75, $B94-J$5=1, $B94-J$5&lt;0),"",ROUND(($B94-J$5)*'점수 계산기'!$C$21+J$5*'점수 계산기'!$C$22+'점수 계산기'!$C$24,0))</f>
        <v/>
      </c>
      <c r="K94" s="176" t="str">
        <f>IF(OR($B94-K$5&gt;76, $B94-K$5=75, $B94-K$5=1, $B94-K$5&lt;0),"",ROUND(($B94-K$5)*'점수 계산기'!$C$21+K$5*'점수 계산기'!$C$22+'점수 계산기'!$C$24,0))</f>
        <v/>
      </c>
      <c r="L94" s="176" t="str">
        <f>IF(OR($B94-L$5&gt;76, $B94-L$5=75, $B94-L$5=1, $B94-L$5&lt;0),"",ROUND(($B94-L$5)*'점수 계산기'!$C$21+L$5*'점수 계산기'!$C$22+'점수 계산기'!$C$24,0))</f>
        <v/>
      </c>
      <c r="M94" s="176" t="str">
        <f>IF(OR($B94-M$5&gt;76, $B94-M$5=75, $B94-M$5=1, $B94-M$5&lt;0),"",ROUND(($B94-M$5)*'점수 계산기'!$C$21+M$5*'점수 계산기'!$C$22+'점수 계산기'!$C$24,0))</f>
        <v/>
      </c>
      <c r="N94" s="176">
        <f>IF(OR($B94-N$5&gt;76, $B94-N$5=75, $B94-N$5=1, $B94-N$5&lt;0),"",ROUND(($B94-N$5)*'점수 계산기'!$C$21+N$5*'점수 계산기'!$C$22+'점수 계산기'!$C$24,0))</f>
        <v>61</v>
      </c>
      <c r="O94" s="176" t="str">
        <f>IF(OR($B94-O$5&gt;76, $B94-O$5=75, $B94-O$5=1, $B94-O$5&lt;0),"",ROUND(($B94-O$5)*'점수 계산기'!$C$21+O$5*'점수 계산기'!$C$22+'점수 계산기'!$C$24,0))</f>
        <v/>
      </c>
      <c r="P94" s="176">
        <f>IF(OR($B94-P$5&gt;76, $B94-P$5=75, $B94-P$5=1, $B94-P$5&lt;0),"",ROUND(($B94-P$5)*'점수 계산기'!$C$21+P$5*'점수 계산기'!$C$22+'점수 계산기'!$C$24,0))</f>
        <v>61</v>
      </c>
      <c r="Q94" s="176">
        <f>IF(OR($B94-Q$5&gt;76, $B94-Q$5=75, $B94-Q$5=1, $B94-Q$5&lt;0),"",ROUND(($B94-Q$5)*'점수 계산기'!$C$21+Q$5*'점수 계산기'!$C$22+'점수 계산기'!$C$24,0))</f>
        <v>61</v>
      </c>
      <c r="R94" s="176">
        <f>IF(OR($B94-R$5&gt;76, $B94-R$5=75, $B94-R$5=1, $B94-R$5&lt;0),"",ROUND(($B94-R$5)*'점수 계산기'!$C$21+R$5*'점수 계산기'!$C$22+'점수 계산기'!$C$24,0))</f>
        <v>61</v>
      </c>
      <c r="S94" s="176">
        <f>IF(OR($B94-S$5&gt;76, $B94-S$5=75, $B94-S$5=1, $B94-S$5&lt;0),"",ROUND(($B94-S$5)*'점수 계산기'!$C$21+S$5*'점수 계산기'!$C$22+'점수 계산기'!$C$24,0))</f>
        <v>62</v>
      </c>
      <c r="T94" s="176">
        <f>IF(OR($B94-T$5&gt;76, $B94-T$5=75, $B94-T$5=1, $B94-T$5&lt;0),"",ROUND(($B94-T$5)*'점수 계산기'!$C$21+T$5*'점수 계산기'!$C$22+'점수 계산기'!$C$24,0))</f>
        <v>62</v>
      </c>
      <c r="U94" s="176">
        <f>IF(OR($B94-U$5&gt;76, $B94-U$5=75, $B94-U$5=1, $B94-U$5&lt;0),"",ROUND(($B94-U$5)*'점수 계산기'!$C$21+U$5*'점수 계산기'!$C$22+'점수 계산기'!$C$24,0))</f>
        <v>62</v>
      </c>
      <c r="V94" s="176">
        <f>IF(OR($B94-V$5&gt;76, $B94-V$5=75, $B94-V$5=1, $B94-V$5&lt;0),"",ROUND(($B94-V$5)*'점수 계산기'!$C$21+V$5*'점수 계산기'!$C$22+'점수 계산기'!$C$24,0))</f>
        <v>62</v>
      </c>
      <c r="W94" s="176">
        <f>IF(OR($B94-W$5&gt;76, $B94-W$5=75, $B94-W$5=1, $B94-W$5&lt;0),"",ROUND(($B94-W$5)*'점수 계산기'!$C$21+W$5*'점수 계산기'!$C$22+'점수 계산기'!$C$24,0))</f>
        <v>62</v>
      </c>
      <c r="X94" s="176">
        <f>IF(OR($B94-X$5&gt;76, $B94-X$5=75, $B94-X$5=1, $B94-X$5&lt;0),"",ROUND(($B94-X$5)*'점수 계산기'!$C$21+X$5*'점수 계산기'!$C$22+'점수 계산기'!$C$24,0))</f>
        <v>63</v>
      </c>
      <c r="Y94" s="177">
        <f>IF(OR($B94-Y$5&gt;76, $B94-Y$5=75, $B94-Y$5=1, $B94-Y$5&lt;0),"",ROUND(($B94-Y$5)*'점수 계산기'!$C$21+Y$5*'점수 계산기'!$C$22+'점수 계산기'!$C$24,0))</f>
        <v>63</v>
      </c>
      <c r="Z94" s="116"/>
      <c r="AA94" s="170">
        <v>13</v>
      </c>
      <c r="AB94" s="170">
        <f t="shared" si="2"/>
        <v>61</v>
      </c>
      <c r="AC94" s="170" cm="1">
        <f t="array" ref="AC94">INDEX($AD$6:$AD$106, AA94, 1)</f>
        <v>123</v>
      </c>
      <c r="AD94" s="170">
        <f t="shared" si="3"/>
        <v>63</v>
      </c>
      <c r="AE94" s="170">
        <v>12</v>
      </c>
      <c r="AF94" s="170">
        <v>88</v>
      </c>
    </row>
    <row r="95" spans="1:32" s="137" customFormat="1" ht="21" customHeight="1">
      <c r="A95" s="129"/>
      <c r="B95" s="190">
        <v>11</v>
      </c>
      <c r="C95" s="176" t="str">
        <f>IF(OR($B95-C$5&gt;76, $B95-C$5=75, $B95-C$5=1, $B95-C$5&lt;0),"",ROUND(($B95-C$5)*'점수 계산기'!$C$21+C$5*'점수 계산기'!$C$22+'점수 계산기'!$C$24,0))</f>
        <v/>
      </c>
      <c r="D95" s="176" t="str">
        <f>IF(OR($B95-D$5&gt;76, $B95-D$5=75, $B95-D$5=1, $B95-D$5&lt;0),"",ROUND(($B95-D$5)*'점수 계산기'!$C$21+D$5*'점수 계산기'!$C$22+'점수 계산기'!$C$24,0))</f>
        <v/>
      </c>
      <c r="E95" s="176" t="str">
        <f>IF(OR($B95-E$5&gt;76, $B95-E$5=75, $B95-E$5=1, $B95-E$5&lt;0),"",ROUND(($B95-E$5)*'점수 계산기'!$C$21+E$5*'점수 계산기'!$C$22+'점수 계산기'!$C$24,0))</f>
        <v/>
      </c>
      <c r="F95" s="176" t="str">
        <f>IF(OR($B95-F$5&gt;76, $B95-F$5=75, $B95-F$5=1, $B95-F$5&lt;0),"",ROUND(($B95-F$5)*'점수 계산기'!$C$21+F$5*'점수 계산기'!$C$22+'점수 계산기'!$C$24,0))</f>
        <v/>
      </c>
      <c r="G95" s="176" t="str">
        <f>IF(OR($B95-G$5&gt;76, $B95-G$5=75, $B95-G$5=1, $B95-G$5&lt;0),"",ROUND(($B95-G$5)*'점수 계산기'!$C$21+G$5*'점수 계산기'!$C$22+'점수 계산기'!$C$24,0))</f>
        <v/>
      </c>
      <c r="H95" s="176" t="str">
        <f>IF(OR($B95-H$5&gt;76, $B95-H$5=75, $B95-H$5=1, $B95-H$5&lt;0),"",ROUND(($B95-H$5)*'점수 계산기'!$C$21+H$5*'점수 계산기'!$C$22+'점수 계산기'!$C$24,0))</f>
        <v/>
      </c>
      <c r="I95" s="176" t="str">
        <f>IF(OR($B95-I$5&gt;76, $B95-I$5=75, $B95-I$5=1, $B95-I$5&lt;0),"",ROUND(($B95-I$5)*'점수 계산기'!$C$21+I$5*'점수 계산기'!$C$22+'점수 계산기'!$C$24,0))</f>
        <v/>
      </c>
      <c r="J95" s="176" t="str">
        <f>IF(OR($B95-J$5&gt;76, $B95-J$5=75, $B95-J$5=1, $B95-J$5&lt;0),"",ROUND(($B95-J$5)*'점수 계산기'!$C$21+J$5*'점수 계산기'!$C$22+'점수 계산기'!$C$24,0))</f>
        <v/>
      </c>
      <c r="K95" s="176" t="str">
        <f>IF(OR($B95-K$5&gt;76, $B95-K$5=75, $B95-K$5=1, $B95-K$5&lt;0),"",ROUND(($B95-K$5)*'점수 계산기'!$C$21+K$5*'점수 계산기'!$C$22+'점수 계산기'!$C$24,0))</f>
        <v/>
      </c>
      <c r="L95" s="176" t="str">
        <f>IF(OR($B95-L$5&gt;76, $B95-L$5=75, $B95-L$5=1, $B95-L$5&lt;0),"",ROUND(($B95-L$5)*'점수 계산기'!$C$21+L$5*'점수 계산기'!$C$22+'점수 계산기'!$C$24,0))</f>
        <v/>
      </c>
      <c r="M95" s="176" t="str">
        <f>IF(OR($B95-M$5&gt;76, $B95-M$5=75, $B95-M$5=1, $B95-M$5&lt;0),"",ROUND(($B95-M$5)*'점수 계산기'!$C$21+M$5*'점수 계산기'!$C$22+'점수 계산기'!$C$24,0))</f>
        <v/>
      </c>
      <c r="N95" s="176" t="str">
        <f>IF(OR($B95-N$5&gt;76, $B95-N$5=75, $B95-N$5=1, $B95-N$5&lt;0),"",ROUND(($B95-N$5)*'점수 계산기'!$C$21+N$5*'점수 계산기'!$C$22+'점수 계산기'!$C$24,0))</f>
        <v/>
      </c>
      <c r="O95" s="176">
        <f>IF(OR($B95-O$5&gt;76, $B95-O$5=75, $B95-O$5=1, $B95-O$5&lt;0),"",ROUND(($B95-O$5)*'점수 계산기'!$C$21+O$5*'점수 계산기'!$C$22+'점수 계산기'!$C$24,0))</f>
        <v>60</v>
      </c>
      <c r="P95" s="176" t="str">
        <f>IF(OR($B95-P$5&gt;76, $B95-P$5=75, $B95-P$5=1, $B95-P$5&lt;0),"",ROUND(($B95-P$5)*'점수 계산기'!$C$21+P$5*'점수 계산기'!$C$22+'점수 계산기'!$C$24,0))</f>
        <v/>
      </c>
      <c r="Q95" s="176">
        <f>IF(OR($B95-Q$5&gt;76, $B95-Q$5=75, $B95-Q$5=1, $B95-Q$5&lt;0),"",ROUND(($B95-Q$5)*'점수 계산기'!$C$21+Q$5*'점수 계산기'!$C$22+'점수 계산기'!$C$24,0))</f>
        <v>60</v>
      </c>
      <c r="R95" s="176">
        <f>IF(OR($B95-R$5&gt;76, $B95-R$5=75, $B95-R$5=1, $B95-R$5&lt;0),"",ROUND(($B95-R$5)*'점수 계산기'!$C$21+R$5*'점수 계산기'!$C$22+'점수 계산기'!$C$24,0))</f>
        <v>61</v>
      </c>
      <c r="S95" s="176">
        <f>IF(OR($B95-S$5&gt;76, $B95-S$5=75, $B95-S$5=1, $B95-S$5&lt;0),"",ROUND(($B95-S$5)*'점수 계산기'!$C$21+S$5*'점수 계산기'!$C$22+'점수 계산기'!$C$24,0))</f>
        <v>61</v>
      </c>
      <c r="T95" s="176">
        <f>IF(OR($B95-T$5&gt;76, $B95-T$5=75, $B95-T$5=1, $B95-T$5&lt;0),"",ROUND(($B95-T$5)*'점수 계산기'!$C$21+T$5*'점수 계산기'!$C$22+'점수 계산기'!$C$24,0))</f>
        <v>61</v>
      </c>
      <c r="U95" s="176">
        <f>IF(OR($B95-U$5&gt;76, $B95-U$5=75, $B95-U$5=1, $B95-U$5&lt;0),"",ROUND(($B95-U$5)*'점수 계산기'!$C$21+U$5*'점수 계산기'!$C$22+'점수 계산기'!$C$24,0))</f>
        <v>61</v>
      </c>
      <c r="V95" s="176">
        <f>IF(OR($B95-V$5&gt;76, $B95-V$5=75, $B95-V$5=1, $B95-V$5&lt;0),"",ROUND(($B95-V$5)*'점수 계산기'!$C$21+V$5*'점수 계산기'!$C$22+'점수 계산기'!$C$24,0))</f>
        <v>61</v>
      </c>
      <c r="W95" s="176">
        <f>IF(OR($B95-W$5&gt;76, $B95-W$5=75, $B95-W$5=1, $B95-W$5&lt;0),"",ROUND(($B95-W$5)*'점수 계산기'!$C$21+W$5*'점수 계산기'!$C$22+'점수 계산기'!$C$24,0))</f>
        <v>62</v>
      </c>
      <c r="X95" s="176">
        <f>IF(OR($B95-X$5&gt;76, $B95-X$5=75, $B95-X$5=1, $B95-X$5&lt;0),"",ROUND(($B95-X$5)*'점수 계산기'!$C$21+X$5*'점수 계산기'!$C$22+'점수 계산기'!$C$24,0))</f>
        <v>62</v>
      </c>
      <c r="Y95" s="177">
        <f>IF(OR($B95-Y$5&gt;76, $B95-Y$5=75, $B95-Y$5=1, $B95-Y$5&lt;0),"",ROUND(($B95-Y$5)*'점수 계산기'!$C$21+Y$5*'점수 계산기'!$C$22+'점수 계산기'!$C$24,0))</f>
        <v>62</v>
      </c>
      <c r="Z95" s="116"/>
      <c r="AA95" s="170">
        <v>12</v>
      </c>
      <c r="AB95" s="170">
        <f t="shared" si="2"/>
        <v>60</v>
      </c>
      <c r="AC95" s="170" cm="1">
        <f t="array" ref="AC95">INDEX($AD$6:$AD$106, AA95, 1)</f>
        <v>124</v>
      </c>
      <c r="AD95" s="170">
        <f t="shared" si="3"/>
        <v>62</v>
      </c>
      <c r="AE95" s="170">
        <v>11</v>
      </c>
      <c r="AF95" s="170">
        <v>89</v>
      </c>
    </row>
    <row r="96" spans="1:32" s="137" customFormat="1" ht="21" customHeight="1">
      <c r="A96" s="129"/>
      <c r="B96" s="190">
        <v>10</v>
      </c>
      <c r="C96" s="176" t="str">
        <f>IF(OR($B96-C$5&gt;76, $B96-C$5=75, $B96-C$5=1, $B96-C$5&lt;0),"",ROUND(($B96-C$5)*'점수 계산기'!$C$21+C$5*'점수 계산기'!$C$22+'점수 계산기'!$C$24,0))</f>
        <v/>
      </c>
      <c r="D96" s="176" t="str">
        <f>IF(OR($B96-D$5&gt;76, $B96-D$5=75, $B96-D$5=1, $B96-D$5&lt;0),"",ROUND(($B96-D$5)*'점수 계산기'!$C$21+D$5*'점수 계산기'!$C$22+'점수 계산기'!$C$24,0))</f>
        <v/>
      </c>
      <c r="E96" s="176" t="str">
        <f>IF(OR($B96-E$5&gt;76, $B96-E$5=75, $B96-E$5=1, $B96-E$5&lt;0),"",ROUND(($B96-E$5)*'점수 계산기'!$C$21+E$5*'점수 계산기'!$C$22+'점수 계산기'!$C$24,0))</f>
        <v/>
      </c>
      <c r="F96" s="176" t="str">
        <f>IF(OR($B96-F$5&gt;76, $B96-F$5=75, $B96-F$5=1, $B96-F$5&lt;0),"",ROUND(($B96-F$5)*'점수 계산기'!$C$21+F$5*'점수 계산기'!$C$22+'점수 계산기'!$C$24,0))</f>
        <v/>
      </c>
      <c r="G96" s="176" t="str">
        <f>IF(OR($B96-G$5&gt;76, $B96-G$5=75, $B96-G$5=1, $B96-G$5&lt;0),"",ROUND(($B96-G$5)*'점수 계산기'!$C$21+G$5*'점수 계산기'!$C$22+'점수 계산기'!$C$24,0))</f>
        <v/>
      </c>
      <c r="H96" s="176" t="str">
        <f>IF(OR($B96-H$5&gt;76, $B96-H$5=75, $B96-H$5=1, $B96-H$5&lt;0),"",ROUND(($B96-H$5)*'점수 계산기'!$C$21+H$5*'점수 계산기'!$C$22+'점수 계산기'!$C$24,0))</f>
        <v/>
      </c>
      <c r="I96" s="176" t="str">
        <f>IF(OR($B96-I$5&gt;76, $B96-I$5=75, $B96-I$5=1, $B96-I$5&lt;0),"",ROUND(($B96-I$5)*'점수 계산기'!$C$21+I$5*'점수 계산기'!$C$22+'점수 계산기'!$C$24,0))</f>
        <v/>
      </c>
      <c r="J96" s="176" t="str">
        <f>IF(OR($B96-J$5&gt;76, $B96-J$5=75, $B96-J$5=1, $B96-J$5&lt;0),"",ROUND(($B96-J$5)*'점수 계산기'!$C$21+J$5*'점수 계산기'!$C$22+'점수 계산기'!$C$24,0))</f>
        <v/>
      </c>
      <c r="K96" s="176" t="str">
        <f>IF(OR($B96-K$5&gt;76, $B96-K$5=75, $B96-K$5=1, $B96-K$5&lt;0),"",ROUND(($B96-K$5)*'점수 계산기'!$C$21+K$5*'점수 계산기'!$C$22+'점수 계산기'!$C$24,0))</f>
        <v/>
      </c>
      <c r="L96" s="176" t="str">
        <f>IF(OR($B96-L$5&gt;76, $B96-L$5=75, $B96-L$5=1, $B96-L$5&lt;0),"",ROUND(($B96-L$5)*'점수 계산기'!$C$21+L$5*'점수 계산기'!$C$22+'점수 계산기'!$C$24,0))</f>
        <v/>
      </c>
      <c r="M96" s="176" t="str">
        <f>IF(OR($B96-M$5&gt;76, $B96-M$5=75, $B96-M$5=1, $B96-M$5&lt;0),"",ROUND(($B96-M$5)*'점수 계산기'!$C$21+M$5*'점수 계산기'!$C$22+'점수 계산기'!$C$24,0))</f>
        <v/>
      </c>
      <c r="N96" s="176" t="str">
        <f>IF(OR($B96-N$5&gt;76, $B96-N$5=75, $B96-N$5=1, $B96-N$5&lt;0),"",ROUND(($B96-N$5)*'점수 계산기'!$C$21+N$5*'점수 계산기'!$C$22+'점수 계산기'!$C$24,0))</f>
        <v/>
      </c>
      <c r="O96" s="176" t="str">
        <f>IF(OR($B96-O$5&gt;76, $B96-O$5=75, $B96-O$5=1, $B96-O$5&lt;0),"",ROUND(($B96-O$5)*'점수 계산기'!$C$21+O$5*'점수 계산기'!$C$22+'점수 계산기'!$C$24,0))</f>
        <v/>
      </c>
      <c r="P96" s="176">
        <f>IF(OR($B96-P$5&gt;76, $B96-P$5=75, $B96-P$5=1, $B96-P$5&lt;0),"",ROUND(($B96-P$5)*'점수 계산기'!$C$21+P$5*'점수 계산기'!$C$22+'점수 계산기'!$C$24,0))</f>
        <v>60</v>
      </c>
      <c r="Q96" s="176" t="str">
        <f>IF(OR($B96-Q$5&gt;76, $B96-Q$5=75, $B96-Q$5=1, $B96-Q$5&lt;0),"",ROUND(($B96-Q$5)*'점수 계산기'!$C$21+Q$5*'점수 계산기'!$C$22+'점수 계산기'!$C$24,0))</f>
        <v/>
      </c>
      <c r="R96" s="176">
        <f>IF(OR($B96-R$5&gt;76, $B96-R$5=75, $B96-R$5=1, $B96-R$5&lt;0),"",ROUND(($B96-R$5)*'점수 계산기'!$C$21+R$5*'점수 계산기'!$C$22+'점수 계산기'!$C$24,0))</f>
        <v>60</v>
      </c>
      <c r="S96" s="176">
        <f>IF(OR($B96-S$5&gt;76, $B96-S$5=75, $B96-S$5=1, $B96-S$5&lt;0),"",ROUND(($B96-S$5)*'점수 계산기'!$C$21+S$5*'점수 계산기'!$C$22+'점수 계산기'!$C$24,0))</f>
        <v>60</v>
      </c>
      <c r="T96" s="176">
        <f>IF(OR($B96-T$5&gt;76, $B96-T$5=75, $B96-T$5=1, $B96-T$5&lt;0),"",ROUND(($B96-T$5)*'점수 계산기'!$C$21+T$5*'점수 계산기'!$C$22+'점수 계산기'!$C$24,0))</f>
        <v>60</v>
      </c>
      <c r="U96" s="176">
        <f>IF(OR($B96-U$5&gt;76, $B96-U$5=75, $B96-U$5=1, $B96-U$5&lt;0),"",ROUND(($B96-U$5)*'점수 계산기'!$C$21+U$5*'점수 계산기'!$C$22+'점수 계산기'!$C$24,0))</f>
        <v>60</v>
      </c>
      <c r="V96" s="176">
        <f>IF(OR($B96-V$5&gt;76, $B96-V$5=75, $B96-V$5=1, $B96-V$5&lt;0),"",ROUND(($B96-V$5)*'점수 계산기'!$C$21+V$5*'점수 계산기'!$C$22+'점수 계산기'!$C$24,0))</f>
        <v>61</v>
      </c>
      <c r="W96" s="176">
        <f>IF(OR($B96-W$5&gt;76, $B96-W$5=75, $B96-W$5=1, $B96-W$5&lt;0),"",ROUND(($B96-W$5)*'점수 계산기'!$C$21+W$5*'점수 계산기'!$C$22+'점수 계산기'!$C$24,0))</f>
        <v>61</v>
      </c>
      <c r="X96" s="176">
        <f>IF(OR($B96-X$5&gt;76, $B96-X$5=75, $B96-X$5=1, $B96-X$5&lt;0),"",ROUND(($B96-X$5)*'점수 계산기'!$C$21+X$5*'점수 계산기'!$C$22+'점수 계산기'!$C$24,0))</f>
        <v>61</v>
      </c>
      <c r="Y96" s="177">
        <f>IF(OR($B96-Y$5&gt;76, $B96-Y$5=75, $B96-Y$5=1, $B96-Y$5&lt;0),"",ROUND(($B96-Y$5)*'점수 계산기'!$C$21+Y$5*'점수 계산기'!$C$22+'점수 계산기'!$C$24,0))</f>
        <v>61</v>
      </c>
      <c r="Z96" s="116"/>
      <c r="AA96" s="170">
        <v>11</v>
      </c>
      <c r="AB96" s="170">
        <f t="shared" si="2"/>
        <v>60</v>
      </c>
      <c r="AC96" s="170" cm="1">
        <f t="array" ref="AC96">INDEX($AD$6:$AD$106, AA96, 1)</f>
        <v>124</v>
      </c>
      <c r="AD96" s="170">
        <f t="shared" si="3"/>
        <v>61</v>
      </c>
      <c r="AE96" s="170">
        <v>10</v>
      </c>
      <c r="AF96" s="170">
        <v>90</v>
      </c>
    </row>
    <row r="97" spans="1:32" s="137" customFormat="1" ht="21" customHeight="1">
      <c r="A97" s="129"/>
      <c r="B97" s="190">
        <v>9</v>
      </c>
      <c r="C97" s="176" t="str">
        <f>IF(OR($B97-C$5&gt;76, $B97-C$5=75, $B97-C$5=1, $B97-C$5&lt;0),"",ROUND(($B97-C$5)*'점수 계산기'!$C$21+C$5*'점수 계산기'!$C$22+'점수 계산기'!$C$24,0))</f>
        <v/>
      </c>
      <c r="D97" s="176" t="str">
        <f>IF(OR($B97-D$5&gt;76, $B97-D$5=75, $B97-D$5=1, $B97-D$5&lt;0),"",ROUND(($B97-D$5)*'점수 계산기'!$C$21+D$5*'점수 계산기'!$C$22+'점수 계산기'!$C$24,0))</f>
        <v/>
      </c>
      <c r="E97" s="176" t="str">
        <f>IF(OR($B97-E$5&gt;76, $B97-E$5=75, $B97-E$5=1, $B97-E$5&lt;0),"",ROUND(($B97-E$5)*'점수 계산기'!$C$21+E$5*'점수 계산기'!$C$22+'점수 계산기'!$C$24,0))</f>
        <v/>
      </c>
      <c r="F97" s="176" t="str">
        <f>IF(OR($B97-F$5&gt;76, $B97-F$5=75, $B97-F$5=1, $B97-F$5&lt;0),"",ROUND(($B97-F$5)*'점수 계산기'!$C$21+F$5*'점수 계산기'!$C$22+'점수 계산기'!$C$24,0))</f>
        <v/>
      </c>
      <c r="G97" s="176" t="str">
        <f>IF(OR($B97-G$5&gt;76, $B97-G$5=75, $B97-G$5=1, $B97-G$5&lt;0),"",ROUND(($B97-G$5)*'점수 계산기'!$C$21+G$5*'점수 계산기'!$C$22+'점수 계산기'!$C$24,0))</f>
        <v/>
      </c>
      <c r="H97" s="176" t="str">
        <f>IF(OR($B97-H$5&gt;76, $B97-H$5=75, $B97-H$5=1, $B97-H$5&lt;0),"",ROUND(($B97-H$5)*'점수 계산기'!$C$21+H$5*'점수 계산기'!$C$22+'점수 계산기'!$C$24,0))</f>
        <v/>
      </c>
      <c r="I97" s="176" t="str">
        <f>IF(OR($B97-I$5&gt;76, $B97-I$5=75, $B97-I$5=1, $B97-I$5&lt;0),"",ROUND(($B97-I$5)*'점수 계산기'!$C$21+I$5*'점수 계산기'!$C$22+'점수 계산기'!$C$24,0))</f>
        <v/>
      </c>
      <c r="J97" s="176" t="str">
        <f>IF(OR($B97-J$5&gt;76, $B97-J$5=75, $B97-J$5=1, $B97-J$5&lt;0),"",ROUND(($B97-J$5)*'점수 계산기'!$C$21+J$5*'점수 계산기'!$C$22+'점수 계산기'!$C$24,0))</f>
        <v/>
      </c>
      <c r="K97" s="176" t="str">
        <f>IF(OR($B97-K$5&gt;76, $B97-K$5=75, $B97-K$5=1, $B97-K$5&lt;0),"",ROUND(($B97-K$5)*'점수 계산기'!$C$21+K$5*'점수 계산기'!$C$22+'점수 계산기'!$C$24,0))</f>
        <v/>
      </c>
      <c r="L97" s="176" t="str">
        <f>IF(OR($B97-L$5&gt;76, $B97-L$5=75, $B97-L$5=1, $B97-L$5&lt;0),"",ROUND(($B97-L$5)*'점수 계산기'!$C$21+L$5*'점수 계산기'!$C$22+'점수 계산기'!$C$24,0))</f>
        <v/>
      </c>
      <c r="M97" s="176" t="str">
        <f>IF(OR($B97-M$5&gt;76, $B97-M$5=75, $B97-M$5=1, $B97-M$5&lt;0),"",ROUND(($B97-M$5)*'점수 계산기'!$C$21+M$5*'점수 계산기'!$C$22+'점수 계산기'!$C$24,0))</f>
        <v/>
      </c>
      <c r="N97" s="176" t="str">
        <f>IF(OR($B97-N$5&gt;76, $B97-N$5=75, $B97-N$5=1, $B97-N$5&lt;0),"",ROUND(($B97-N$5)*'점수 계산기'!$C$21+N$5*'점수 계산기'!$C$22+'점수 계산기'!$C$24,0))</f>
        <v/>
      </c>
      <c r="O97" s="176" t="str">
        <f>IF(OR($B97-O$5&gt;76, $B97-O$5=75, $B97-O$5=1, $B97-O$5&lt;0),"",ROUND(($B97-O$5)*'점수 계산기'!$C$21+O$5*'점수 계산기'!$C$22+'점수 계산기'!$C$24,0))</f>
        <v/>
      </c>
      <c r="P97" s="176" t="str">
        <f>IF(OR($B97-P$5&gt;76, $B97-P$5=75, $B97-P$5=1, $B97-P$5&lt;0),"",ROUND(($B97-P$5)*'점수 계산기'!$C$21+P$5*'점수 계산기'!$C$22+'점수 계산기'!$C$24,0))</f>
        <v/>
      </c>
      <c r="Q97" s="176">
        <f>IF(OR($B97-Q$5&gt;76, $B97-Q$5=75, $B97-Q$5=1, $B97-Q$5&lt;0),"",ROUND(($B97-Q$5)*'점수 계산기'!$C$21+Q$5*'점수 계산기'!$C$22+'점수 계산기'!$C$24,0))</f>
        <v>59</v>
      </c>
      <c r="R97" s="176" t="str">
        <f>IF(OR($B97-R$5&gt;76, $B97-R$5=75, $B97-R$5=1, $B97-R$5&lt;0),"",ROUND(($B97-R$5)*'점수 계산기'!$C$21+R$5*'점수 계산기'!$C$22+'점수 계산기'!$C$24,0))</f>
        <v/>
      </c>
      <c r="S97" s="176">
        <f>IF(OR($B97-S$5&gt;76, $B97-S$5=75, $B97-S$5=1, $B97-S$5&lt;0),"",ROUND(($B97-S$5)*'점수 계산기'!$C$21+S$5*'점수 계산기'!$C$22+'점수 계산기'!$C$24,0))</f>
        <v>59</v>
      </c>
      <c r="T97" s="176">
        <f>IF(OR($B97-T$5&gt;76, $B97-T$5=75, $B97-T$5=1, $B97-T$5&lt;0),"",ROUND(($B97-T$5)*'점수 계산기'!$C$21+T$5*'점수 계산기'!$C$22+'점수 계산기'!$C$24,0))</f>
        <v>59</v>
      </c>
      <c r="U97" s="176">
        <f>IF(OR($B97-U$5&gt;76, $B97-U$5=75, $B97-U$5=1, $B97-U$5&lt;0),"",ROUND(($B97-U$5)*'점수 계산기'!$C$21+U$5*'점수 계산기'!$C$22+'점수 계산기'!$C$24,0))</f>
        <v>60</v>
      </c>
      <c r="V97" s="176">
        <f>IF(OR($B97-V$5&gt;76, $B97-V$5=75, $B97-V$5=1, $B97-V$5&lt;0),"",ROUND(($B97-V$5)*'점수 계산기'!$C$21+V$5*'점수 계산기'!$C$22+'점수 계산기'!$C$24,0))</f>
        <v>60</v>
      </c>
      <c r="W97" s="176">
        <f>IF(OR($B97-W$5&gt;76, $B97-W$5=75, $B97-W$5=1, $B97-W$5&lt;0),"",ROUND(($B97-W$5)*'점수 계산기'!$C$21+W$5*'점수 계산기'!$C$22+'점수 계산기'!$C$24,0))</f>
        <v>60</v>
      </c>
      <c r="X97" s="176">
        <f>IF(OR($B97-X$5&gt;76, $B97-X$5=75, $B97-X$5=1, $B97-X$5&lt;0),"",ROUND(($B97-X$5)*'점수 계산기'!$C$21+X$5*'점수 계산기'!$C$22+'점수 계산기'!$C$24,0))</f>
        <v>60</v>
      </c>
      <c r="Y97" s="177">
        <f>IF(OR($B97-Y$5&gt;76, $B97-Y$5=75, $B97-Y$5=1, $B97-Y$5&lt;0),"",ROUND(($B97-Y$5)*'점수 계산기'!$C$21+Y$5*'점수 계산기'!$C$22+'점수 계산기'!$C$24,0))</f>
        <v>60</v>
      </c>
      <c r="Z97" s="116"/>
      <c r="AA97" s="170">
        <v>10</v>
      </c>
      <c r="AB97" s="170">
        <f t="shared" si="2"/>
        <v>59</v>
      </c>
      <c r="AC97" s="170" cm="1">
        <f t="array" ref="AC97">INDEX($AD$6:$AD$106, AA97, 1)</f>
        <v>125</v>
      </c>
      <c r="AD97" s="170">
        <f t="shared" si="3"/>
        <v>60</v>
      </c>
      <c r="AE97" s="170">
        <v>9</v>
      </c>
      <c r="AF97" s="170">
        <v>91</v>
      </c>
    </row>
    <row r="98" spans="1:32" s="137" customFormat="1" ht="21" customHeight="1">
      <c r="A98" s="129"/>
      <c r="B98" s="191">
        <v>8</v>
      </c>
      <c r="C98" s="179" t="str">
        <f>IF(OR($B98-C$5&gt;76, $B98-C$5=75, $B98-C$5=1, $B98-C$5&lt;0),"",ROUND(($B98-C$5)*'점수 계산기'!$C$21+C$5*'점수 계산기'!$C$22+'점수 계산기'!$C$24,0))</f>
        <v/>
      </c>
      <c r="D98" s="179" t="str">
        <f>IF(OR($B98-D$5&gt;76, $B98-D$5=75, $B98-D$5=1, $B98-D$5&lt;0),"",ROUND(($B98-D$5)*'점수 계산기'!$C$21+D$5*'점수 계산기'!$C$22+'점수 계산기'!$C$24,0))</f>
        <v/>
      </c>
      <c r="E98" s="179" t="str">
        <f>IF(OR($B98-E$5&gt;76, $B98-E$5=75, $B98-E$5=1, $B98-E$5&lt;0),"",ROUND(($B98-E$5)*'점수 계산기'!$C$21+E$5*'점수 계산기'!$C$22+'점수 계산기'!$C$24,0))</f>
        <v/>
      </c>
      <c r="F98" s="179" t="str">
        <f>IF(OR($B98-F$5&gt;76, $B98-F$5=75, $B98-F$5=1, $B98-F$5&lt;0),"",ROUND(($B98-F$5)*'점수 계산기'!$C$21+F$5*'점수 계산기'!$C$22+'점수 계산기'!$C$24,0))</f>
        <v/>
      </c>
      <c r="G98" s="179" t="str">
        <f>IF(OR($B98-G$5&gt;76, $B98-G$5=75, $B98-G$5=1, $B98-G$5&lt;0),"",ROUND(($B98-G$5)*'점수 계산기'!$C$21+G$5*'점수 계산기'!$C$22+'점수 계산기'!$C$24,0))</f>
        <v/>
      </c>
      <c r="H98" s="179" t="str">
        <f>IF(OR($B98-H$5&gt;76, $B98-H$5=75, $B98-H$5=1, $B98-H$5&lt;0),"",ROUND(($B98-H$5)*'점수 계산기'!$C$21+H$5*'점수 계산기'!$C$22+'점수 계산기'!$C$24,0))</f>
        <v/>
      </c>
      <c r="I98" s="179" t="str">
        <f>IF(OR($B98-I$5&gt;76, $B98-I$5=75, $B98-I$5=1, $B98-I$5&lt;0),"",ROUND(($B98-I$5)*'점수 계산기'!$C$21+I$5*'점수 계산기'!$C$22+'점수 계산기'!$C$24,0))</f>
        <v/>
      </c>
      <c r="J98" s="179" t="str">
        <f>IF(OR($B98-J$5&gt;76, $B98-J$5=75, $B98-J$5=1, $B98-J$5&lt;0),"",ROUND(($B98-J$5)*'점수 계산기'!$C$21+J$5*'점수 계산기'!$C$22+'점수 계산기'!$C$24,0))</f>
        <v/>
      </c>
      <c r="K98" s="179" t="str">
        <f>IF(OR($B98-K$5&gt;76, $B98-K$5=75, $B98-K$5=1, $B98-K$5&lt;0),"",ROUND(($B98-K$5)*'점수 계산기'!$C$21+K$5*'점수 계산기'!$C$22+'점수 계산기'!$C$24,0))</f>
        <v/>
      </c>
      <c r="L98" s="179" t="str">
        <f>IF(OR($B98-L$5&gt;76, $B98-L$5=75, $B98-L$5=1, $B98-L$5&lt;0),"",ROUND(($B98-L$5)*'점수 계산기'!$C$21+L$5*'점수 계산기'!$C$22+'점수 계산기'!$C$24,0))</f>
        <v/>
      </c>
      <c r="M98" s="179" t="str">
        <f>IF(OR($B98-M$5&gt;76, $B98-M$5=75, $B98-M$5=1, $B98-M$5&lt;0),"",ROUND(($B98-M$5)*'점수 계산기'!$C$21+M$5*'점수 계산기'!$C$22+'점수 계산기'!$C$24,0))</f>
        <v/>
      </c>
      <c r="N98" s="179" t="str">
        <f>IF(OR($B98-N$5&gt;76, $B98-N$5=75, $B98-N$5=1, $B98-N$5&lt;0),"",ROUND(($B98-N$5)*'점수 계산기'!$C$21+N$5*'점수 계산기'!$C$22+'점수 계산기'!$C$24,0))</f>
        <v/>
      </c>
      <c r="O98" s="179" t="str">
        <f>IF(OR($B98-O$5&gt;76, $B98-O$5=75, $B98-O$5=1, $B98-O$5&lt;0),"",ROUND(($B98-O$5)*'점수 계산기'!$C$21+O$5*'점수 계산기'!$C$22+'점수 계산기'!$C$24,0))</f>
        <v/>
      </c>
      <c r="P98" s="179" t="str">
        <f>IF(OR($B98-P$5&gt;76, $B98-P$5=75, $B98-P$5=1, $B98-P$5&lt;0),"",ROUND(($B98-P$5)*'점수 계산기'!$C$21+P$5*'점수 계산기'!$C$22+'점수 계산기'!$C$24,0))</f>
        <v/>
      </c>
      <c r="Q98" s="179" t="str">
        <f>IF(OR($B98-Q$5&gt;76, $B98-Q$5=75, $B98-Q$5=1, $B98-Q$5&lt;0),"",ROUND(($B98-Q$5)*'점수 계산기'!$C$21+Q$5*'점수 계산기'!$C$22+'점수 계산기'!$C$24,0))</f>
        <v/>
      </c>
      <c r="R98" s="179">
        <f>IF(OR($B98-R$5&gt;76, $B98-R$5=75, $B98-R$5=1, $B98-R$5&lt;0),"",ROUND(($B98-R$5)*'점수 계산기'!$C$21+R$5*'점수 계산기'!$C$22+'점수 계산기'!$C$24,0))</f>
        <v>58</v>
      </c>
      <c r="S98" s="179" t="str">
        <f>IF(OR($B98-S$5&gt;76, $B98-S$5=75, $B98-S$5=1, $B98-S$5&lt;0),"",ROUND(($B98-S$5)*'점수 계산기'!$C$21+S$5*'점수 계산기'!$C$22+'점수 계산기'!$C$24,0))</f>
        <v/>
      </c>
      <c r="T98" s="179">
        <f>IF(OR($B98-T$5&gt;76, $B98-T$5=75, $B98-T$5=1, $B98-T$5&lt;0),"",ROUND(($B98-T$5)*'점수 계산기'!$C$21+T$5*'점수 계산기'!$C$22+'점수 계산기'!$C$24,0))</f>
        <v>59</v>
      </c>
      <c r="U98" s="179">
        <f>IF(OR($B98-U$5&gt;76, $B98-U$5=75, $B98-U$5=1, $B98-U$5&lt;0),"",ROUND(($B98-U$5)*'점수 계산기'!$C$21+U$5*'점수 계산기'!$C$22+'점수 계산기'!$C$24,0))</f>
        <v>59</v>
      </c>
      <c r="V98" s="179">
        <f>IF(OR($B98-V$5&gt;76, $B98-V$5=75, $B98-V$5=1, $B98-V$5&lt;0),"",ROUND(($B98-V$5)*'점수 계산기'!$C$21+V$5*'점수 계산기'!$C$22+'점수 계산기'!$C$24,0))</f>
        <v>59</v>
      </c>
      <c r="W98" s="179">
        <f>IF(OR($B98-W$5&gt;76, $B98-W$5=75, $B98-W$5=1, $B98-W$5&lt;0),"",ROUND(($B98-W$5)*'점수 계산기'!$C$21+W$5*'점수 계산기'!$C$22+'점수 계산기'!$C$24,0))</f>
        <v>59</v>
      </c>
      <c r="X98" s="179">
        <f>IF(OR($B98-X$5&gt;76, $B98-X$5=75, $B98-X$5=1, $B98-X$5&lt;0),"",ROUND(($B98-X$5)*'점수 계산기'!$C$21+X$5*'점수 계산기'!$C$22+'점수 계산기'!$C$24,0))</f>
        <v>59</v>
      </c>
      <c r="Y98" s="180">
        <f>IF(OR($B98-Y$5&gt;76, $B98-Y$5=75, $B98-Y$5=1, $B98-Y$5&lt;0),"",ROUND(($B98-Y$5)*'점수 계산기'!$C$21+Y$5*'점수 계산기'!$C$22+'점수 계산기'!$C$24,0))</f>
        <v>60</v>
      </c>
      <c r="Z98" s="116"/>
      <c r="AA98" s="170">
        <v>9</v>
      </c>
      <c r="AB98" s="170">
        <f t="shared" si="2"/>
        <v>58</v>
      </c>
      <c r="AC98" s="170" cm="1">
        <f t="array" ref="AC98">INDEX($AD$6:$AD$106, AA98, 1)</f>
        <v>126</v>
      </c>
      <c r="AD98" s="170">
        <f t="shared" si="3"/>
        <v>60</v>
      </c>
      <c r="AE98" s="170">
        <v>8</v>
      </c>
      <c r="AF98" s="170">
        <v>92</v>
      </c>
    </row>
    <row r="99" spans="1:32" s="137" customFormat="1" ht="21" customHeight="1">
      <c r="A99" s="129"/>
      <c r="B99" s="191">
        <v>7</v>
      </c>
      <c r="C99" s="179" t="str">
        <f>IF(OR($B99-C$5&gt;76, $B99-C$5=75, $B99-C$5=1, $B99-C$5&lt;0),"",ROUND(($B99-C$5)*'점수 계산기'!$C$21+C$5*'점수 계산기'!$C$22+'점수 계산기'!$C$24,0))</f>
        <v/>
      </c>
      <c r="D99" s="179" t="str">
        <f>IF(OR($B99-D$5&gt;76, $B99-D$5=75, $B99-D$5=1, $B99-D$5&lt;0),"",ROUND(($B99-D$5)*'점수 계산기'!$C$21+D$5*'점수 계산기'!$C$22+'점수 계산기'!$C$24,0))</f>
        <v/>
      </c>
      <c r="E99" s="179" t="str">
        <f>IF(OR($B99-E$5&gt;76, $B99-E$5=75, $B99-E$5=1, $B99-E$5&lt;0),"",ROUND(($B99-E$5)*'점수 계산기'!$C$21+E$5*'점수 계산기'!$C$22+'점수 계산기'!$C$24,0))</f>
        <v/>
      </c>
      <c r="F99" s="179" t="str">
        <f>IF(OR($B99-F$5&gt;76, $B99-F$5=75, $B99-F$5=1, $B99-F$5&lt;0),"",ROUND(($B99-F$5)*'점수 계산기'!$C$21+F$5*'점수 계산기'!$C$22+'점수 계산기'!$C$24,0))</f>
        <v/>
      </c>
      <c r="G99" s="179" t="str">
        <f>IF(OR($B99-G$5&gt;76, $B99-G$5=75, $B99-G$5=1, $B99-G$5&lt;0),"",ROUND(($B99-G$5)*'점수 계산기'!$C$21+G$5*'점수 계산기'!$C$22+'점수 계산기'!$C$24,0))</f>
        <v/>
      </c>
      <c r="H99" s="179" t="str">
        <f>IF(OR($B99-H$5&gt;76, $B99-H$5=75, $B99-H$5=1, $B99-H$5&lt;0),"",ROUND(($B99-H$5)*'점수 계산기'!$C$21+H$5*'점수 계산기'!$C$22+'점수 계산기'!$C$24,0))</f>
        <v/>
      </c>
      <c r="I99" s="179" t="str">
        <f>IF(OR($B99-I$5&gt;76, $B99-I$5=75, $B99-I$5=1, $B99-I$5&lt;0),"",ROUND(($B99-I$5)*'점수 계산기'!$C$21+I$5*'점수 계산기'!$C$22+'점수 계산기'!$C$24,0))</f>
        <v/>
      </c>
      <c r="J99" s="179" t="str">
        <f>IF(OR($B99-J$5&gt;76, $B99-J$5=75, $B99-J$5=1, $B99-J$5&lt;0),"",ROUND(($B99-J$5)*'점수 계산기'!$C$21+J$5*'점수 계산기'!$C$22+'점수 계산기'!$C$24,0))</f>
        <v/>
      </c>
      <c r="K99" s="179" t="str">
        <f>IF(OR($B99-K$5&gt;76, $B99-K$5=75, $B99-K$5=1, $B99-K$5&lt;0),"",ROUND(($B99-K$5)*'점수 계산기'!$C$21+K$5*'점수 계산기'!$C$22+'점수 계산기'!$C$24,0))</f>
        <v/>
      </c>
      <c r="L99" s="179" t="str">
        <f>IF(OR($B99-L$5&gt;76, $B99-L$5=75, $B99-L$5=1, $B99-L$5&lt;0),"",ROUND(($B99-L$5)*'점수 계산기'!$C$21+L$5*'점수 계산기'!$C$22+'점수 계산기'!$C$24,0))</f>
        <v/>
      </c>
      <c r="M99" s="179" t="str">
        <f>IF(OR($B99-M$5&gt;76, $B99-M$5=75, $B99-M$5=1, $B99-M$5&lt;0),"",ROUND(($B99-M$5)*'점수 계산기'!$C$21+M$5*'점수 계산기'!$C$22+'점수 계산기'!$C$24,0))</f>
        <v/>
      </c>
      <c r="N99" s="179" t="str">
        <f>IF(OR($B99-N$5&gt;76, $B99-N$5=75, $B99-N$5=1, $B99-N$5&lt;0),"",ROUND(($B99-N$5)*'점수 계산기'!$C$21+N$5*'점수 계산기'!$C$22+'점수 계산기'!$C$24,0))</f>
        <v/>
      </c>
      <c r="O99" s="179" t="str">
        <f>IF(OR($B99-O$5&gt;76, $B99-O$5=75, $B99-O$5=1, $B99-O$5&lt;0),"",ROUND(($B99-O$5)*'점수 계산기'!$C$21+O$5*'점수 계산기'!$C$22+'점수 계산기'!$C$24,0))</f>
        <v/>
      </c>
      <c r="P99" s="179" t="str">
        <f>IF(OR($B99-P$5&gt;76, $B99-P$5=75, $B99-P$5=1, $B99-P$5&lt;0),"",ROUND(($B99-P$5)*'점수 계산기'!$C$21+P$5*'점수 계산기'!$C$22+'점수 계산기'!$C$24,0))</f>
        <v/>
      </c>
      <c r="Q99" s="179" t="str">
        <f>IF(OR($B99-Q$5&gt;76, $B99-Q$5=75, $B99-Q$5=1, $B99-Q$5&lt;0),"",ROUND(($B99-Q$5)*'점수 계산기'!$C$21+Q$5*'점수 계산기'!$C$22+'점수 계산기'!$C$24,0))</f>
        <v/>
      </c>
      <c r="R99" s="179" t="str">
        <f>IF(OR($B99-R$5&gt;76, $B99-R$5=75, $B99-R$5=1, $B99-R$5&lt;0),"",ROUND(($B99-R$5)*'점수 계산기'!$C$21+R$5*'점수 계산기'!$C$22+'점수 계산기'!$C$24,0))</f>
        <v/>
      </c>
      <c r="S99" s="179">
        <f>IF(OR($B99-S$5&gt;76, $B99-S$5=75, $B99-S$5=1, $B99-S$5&lt;0),"",ROUND(($B99-S$5)*'점수 계산기'!$C$21+S$5*'점수 계산기'!$C$22+'점수 계산기'!$C$24,0))</f>
        <v>58</v>
      </c>
      <c r="T99" s="179" t="str">
        <f>IF(OR($B99-T$5&gt;76, $B99-T$5=75, $B99-T$5=1, $B99-T$5&lt;0),"",ROUND(($B99-T$5)*'점수 계산기'!$C$21+T$5*'점수 계산기'!$C$22+'점수 계산기'!$C$24,0))</f>
        <v/>
      </c>
      <c r="U99" s="179">
        <f>IF(OR($B99-U$5&gt;76, $B99-U$5=75, $B99-U$5=1, $B99-U$5&lt;0),"",ROUND(($B99-U$5)*'점수 계산기'!$C$21+U$5*'점수 계산기'!$C$22+'점수 계산기'!$C$24,0))</f>
        <v>58</v>
      </c>
      <c r="V99" s="179">
        <f>IF(OR($B99-V$5&gt;76, $B99-V$5=75, $B99-V$5=1, $B99-V$5&lt;0),"",ROUND(($B99-V$5)*'점수 계산기'!$C$21+V$5*'점수 계산기'!$C$22+'점수 계산기'!$C$24,0))</f>
        <v>58</v>
      </c>
      <c r="W99" s="179">
        <f>IF(OR($B99-W$5&gt;76, $B99-W$5=75, $B99-W$5=1, $B99-W$5&lt;0),"",ROUND(($B99-W$5)*'점수 계산기'!$C$21+W$5*'점수 계산기'!$C$22+'점수 계산기'!$C$24,0))</f>
        <v>58</v>
      </c>
      <c r="X99" s="179">
        <f>IF(OR($B99-X$5&gt;76, $B99-X$5=75, $B99-X$5=1, $B99-X$5&lt;0),"",ROUND(($B99-X$5)*'점수 계산기'!$C$21+X$5*'점수 계산기'!$C$22+'점수 계산기'!$C$24,0))</f>
        <v>58</v>
      </c>
      <c r="Y99" s="180">
        <f>IF(OR($B99-Y$5&gt;76, $B99-Y$5=75, $B99-Y$5=1, $B99-Y$5&lt;0),"",ROUND(($B99-Y$5)*'점수 계산기'!$C$21+Y$5*'점수 계산기'!$C$22+'점수 계산기'!$C$24,0))</f>
        <v>59</v>
      </c>
      <c r="Z99" s="116"/>
      <c r="AA99" s="170">
        <v>8</v>
      </c>
      <c r="AB99" s="170">
        <f t="shared" si="2"/>
        <v>58</v>
      </c>
      <c r="AC99" s="170" cm="1">
        <f t="array" ref="AC99">INDEX($AD$6:$AD$106, AA99, 1)</f>
        <v>126</v>
      </c>
      <c r="AD99" s="170">
        <f t="shared" si="3"/>
        <v>59</v>
      </c>
      <c r="AE99" s="170">
        <v>7</v>
      </c>
      <c r="AF99" s="170">
        <v>93</v>
      </c>
    </row>
    <row r="100" spans="1:32" s="137" customFormat="1" ht="21" customHeight="1">
      <c r="A100" s="129"/>
      <c r="B100" s="191">
        <v>6</v>
      </c>
      <c r="C100" s="179" t="str">
        <f>IF(OR($B100-C$5&gt;76, $B100-C$5=75, $B100-C$5=1, $B100-C$5&lt;0),"",ROUND(($B100-C$5)*'점수 계산기'!$C$21+C$5*'점수 계산기'!$C$22+'점수 계산기'!$C$24,0))</f>
        <v/>
      </c>
      <c r="D100" s="179" t="str">
        <f>IF(OR($B100-D$5&gt;76, $B100-D$5=75, $B100-D$5=1, $B100-D$5&lt;0),"",ROUND(($B100-D$5)*'점수 계산기'!$C$21+D$5*'점수 계산기'!$C$22+'점수 계산기'!$C$24,0))</f>
        <v/>
      </c>
      <c r="E100" s="179" t="str">
        <f>IF(OR($B100-E$5&gt;76, $B100-E$5=75, $B100-E$5=1, $B100-E$5&lt;0),"",ROUND(($B100-E$5)*'점수 계산기'!$C$21+E$5*'점수 계산기'!$C$22+'점수 계산기'!$C$24,0))</f>
        <v/>
      </c>
      <c r="F100" s="179" t="str">
        <f>IF(OR($B100-F$5&gt;76, $B100-F$5=75, $B100-F$5=1, $B100-F$5&lt;0),"",ROUND(($B100-F$5)*'점수 계산기'!$C$21+F$5*'점수 계산기'!$C$22+'점수 계산기'!$C$24,0))</f>
        <v/>
      </c>
      <c r="G100" s="179" t="str">
        <f>IF(OR($B100-G$5&gt;76, $B100-G$5=75, $B100-G$5=1, $B100-G$5&lt;0),"",ROUND(($B100-G$5)*'점수 계산기'!$C$21+G$5*'점수 계산기'!$C$22+'점수 계산기'!$C$24,0))</f>
        <v/>
      </c>
      <c r="H100" s="179" t="str">
        <f>IF(OR($B100-H$5&gt;76, $B100-H$5=75, $B100-H$5=1, $B100-H$5&lt;0),"",ROUND(($B100-H$5)*'점수 계산기'!$C$21+H$5*'점수 계산기'!$C$22+'점수 계산기'!$C$24,0))</f>
        <v/>
      </c>
      <c r="I100" s="179" t="str">
        <f>IF(OR($B100-I$5&gt;76, $B100-I$5=75, $B100-I$5=1, $B100-I$5&lt;0),"",ROUND(($B100-I$5)*'점수 계산기'!$C$21+I$5*'점수 계산기'!$C$22+'점수 계산기'!$C$24,0))</f>
        <v/>
      </c>
      <c r="J100" s="179" t="str">
        <f>IF(OR($B100-J$5&gt;76, $B100-J$5=75, $B100-J$5=1, $B100-J$5&lt;0),"",ROUND(($B100-J$5)*'점수 계산기'!$C$21+J$5*'점수 계산기'!$C$22+'점수 계산기'!$C$24,0))</f>
        <v/>
      </c>
      <c r="K100" s="179" t="str">
        <f>IF(OR($B100-K$5&gt;76, $B100-K$5=75, $B100-K$5=1, $B100-K$5&lt;0),"",ROUND(($B100-K$5)*'점수 계산기'!$C$21+K$5*'점수 계산기'!$C$22+'점수 계산기'!$C$24,0))</f>
        <v/>
      </c>
      <c r="L100" s="179" t="str">
        <f>IF(OR($B100-L$5&gt;76, $B100-L$5=75, $B100-L$5=1, $B100-L$5&lt;0),"",ROUND(($B100-L$5)*'점수 계산기'!$C$21+L$5*'점수 계산기'!$C$22+'점수 계산기'!$C$24,0))</f>
        <v/>
      </c>
      <c r="M100" s="179" t="str">
        <f>IF(OR($B100-M$5&gt;76, $B100-M$5=75, $B100-M$5=1, $B100-M$5&lt;0),"",ROUND(($B100-M$5)*'점수 계산기'!$C$21+M$5*'점수 계산기'!$C$22+'점수 계산기'!$C$24,0))</f>
        <v/>
      </c>
      <c r="N100" s="179" t="str">
        <f>IF(OR($B100-N$5&gt;76, $B100-N$5=75, $B100-N$5=1, $B100-N$5&lt;0),"",ROUND(($B100-N$5)*'점수 계산기'!$C$21+N$5*'점수 계산기'!$C$22+'점수 계산기'!$C$24,0))</f>
        <v/>
      </c>
      <c r="O100" s="179" t="str">
        <f>IF(OR($B100-O$5&gt;76, $B100-O$5=75, $B100-O$5=1, $B100-O$5&lt;0),"",ROUND(($B100-O$5)*'점수 계산기'!$C$21+O$5*'점수 계산기'!$C$22+'점수 계산기'!$C$24,0))</f>
        <v/>
      </c>
      <c r="P100" s="179" t="str">
        <f>IF(OR($B100-P$5&gt;76, $B100-P$5=75, $B100-P$5=1, $B100-P$5&lt;0),"",ROUND(($B100-P$5)*'점수 계산기'!$C$21+P$5*'점수 계산기'!$C$22+'점수 계산기'!$C$24,0))</f>
        <v/>
      </c>
      <c r="Q100" s="179" t="str">
        <f>IF(OR($B100-Q$5&gt;76, $B100-Q$5=75, $B100-Q$5=1, $B100-Q$5&lt;0),"",ROUND(($B100-Q$5)*'점수 계산기'!$C$21+Q$5*'점수 계산기'!$C$22+'점수 계산기'!$C$24,0))</f>
        <v/>
      </c>
      <c r="R100" s="179" t="str">
        <f>IF(OR($B100-R$5&gt;76, $B100-R$5=75, $B100-R$5=1, $B100-R$5&lt;0),"",ROUND(($B100-R$5)*'점수 계산기'!$C$21+R$5*'점수 계산기'!$C$22+'점수 계산기'!$C$24,0))</f>
        <v/>
      </c>
      <c r="S100" s="179" t="str">
        <f>IF(OR($B100-S$5&gt;76, $B100-S$5=75, $B100-S$5=1, $B100-S$5&lt;0),"",ROUND(($B100-S$5)*'점수 계산기'!$C$21+S$5*'점수 계산기'!$C$22+'점수 계산기'!$C$24,0))</f>
        <v/>
      </c>
      <c r="T100" s="179">
        <f>IF(OR($B100-T$5&gt;76, $B100-T$5=75, $B100-T$5=1, $B100-T$5&lt;0),"",ROUND(($B100-T$5)*'점수 계산기'!$C$21+T$5*'점수 계산기'!$C$22+'점수 계산기'!$C$24,0))</f>
        <v>57</v>
      </c>
      <c r="U100" s="179" t="str">
        <f>IF(OR($B100-U$5&gt;76, $B100-U$5=75, $B100-U$5=1, $B100-U$5&lt;0),"",ROUND(($B100-U$5)*'점수 계산기'!$C$21+U$5*'점수 계산기'!$C$22+'점수 계산기'!$C$24,0))</f>
        <v/>
      </c>
      <c r="V100" s="179">
        <f>IF(OR($B100-V$5&gt;76, $B100-V$5=75, $B100-V$5=1, $B100-V$5&lt;0),"",ROUND(($B100-V$5)*'점수 계산기'!$C$21+V$5*'점수 계산기'!$C$22+'점수 계산기'!$C$24,0))</f>
        <v>57</v>
      </c>
      <c r="W100" s="179">
        <f>IF(OR($B100-W$5&gt;76, $B100-W$5=75, $B100-W$5=1, $B100-W$5&lt;0),"",ROUND(($B100-W$5)*'점수 계산기'!$C$21+W$5*'점수 계산기'!$C$22+'점수 계산기'!$C$24,0))</f>
        <v>57</v>
      </c>
      <c r="X100" s="179">
        <f>IF(OR($B100-X$5&gt;76, $B100-X$5=75, $B100-X$5=1, $B100-X$5&lt;0),"",ROUND(($B100-X$5)*'점수 계산기'!$C$21+X$5*'점수 계산기'!$C$22+'점수 계산기'!$C$24,0))</f>
        <v>58</v>
      </c>
      <c r="Y100" s="180">
        <f>IF(OR($B100-Y$5&gt;76, $B100-Y$5=75, $B100-Y$5=1, $B100-Y$5&lt;0),"",ROUND(($B100-Y$5)*'점수 계산기'!$C$21+Y$5*'점수 계산기'!$C$22+'점수 계산기'!$C$24,0))</f>
        <v>58</v>
      </c>
      <c r="Z100" s="116"/>
      <c r="AA100" s="170">
        <v>7</v>
      </c>
      <c r="AB100" s="170">
        <f t="shared" si="2"/>
        <v>57</v>
      </c>
      <c r="AC100" s="170" cm="1">
        <f t="array" ref="AC100">INDEX($AD$6:$AD$106, AA100, 1)</f>
        <v>127</v>
      </c>
      <c r="AD100" s="170">
        <f t="shared" si="3"/>
        <v>58</v>
      </c>
      <c r="AE100" s="170">
        <v>6</v>
      </c>
      <c r="AF100" s="170">
        <v>94</v>
      </c>
    </row>
    <row r="101" spans="1:32" s="137" customFormat="1" ht="21" customHeight="1">
      <c r="A101" s="129"/>
      <c r="B101" s="191">
        <v>5</v>
      </c>
      <c r="C101" s="179" t="str">
        <f>IF(OR($B101-C$5&gt;76, $B101-C$5=75, $B101-C$5=1, $B101-C$5&lt;0),"",ROUND(($B101-C$5)*'점수 계산기'!$C$21+C$5*'점수 계산기'!$C$22+'점수 계산기'!$C$24,0))</f>
        <v/>
      </c>
      <c r="D101" s="179" t="str">
        <f>IF(OR($B101-D$5&gt;76, $B101-D$5=75, $B101-D$5=1, $B101-D$5&lt;0),"",ROUND(($B101-D$5)*'점수 계산기'!$C$21+D$5*'점수 계산기'!$C$22+'점수 계산기'!$C$24,0))</f>
        <v/>
      </c>
      <c r="E101" s="179" t="str">
        <f>IF(OR($B101-E$5&gt;76, $B101-E$5=75, $B101-E$5=1, $B101-E$5&lt;0),"",ROUND(($B101-E$5)*'점수 계산기'!$C$21+E$5*'점수 계산기'!$C$22+'점수 계산기'!$C$24,0))</f>
        <v/>
      </c>
      <c r="F101" s="179" t="str">
        <f>IF(OR($B101-F$5&gt;76, $B101-F$5=75, $B101-F$5=1, $B101-F$5&lt;0),"",ROUND(($B101-F$5)*'점수 계산기'!$C$21+F$5*'점수 계산기'!$C$22+'점수 계산기'!$C$24,0))</f>
        <v/>
      </c>
      <c r="G101" s="179" t="str">
        <f>IF(OR($B101-G$5&gt;76, $B101-G$5=75, $B101-G$5=1, $B101-G$5&lt;0),"",ROUND(($B101-G$5)*'점수 계산기'!$C$21+G$5*'점수 계산기'!$C$22+'점수 계산기'!$C$24,0))</f>
        <v/>
      </c>
      <c r="H101" s="179" t="str">
        <f>IF(OR($B101-H$5&gt;76, $B101-H$5=75, $B101-H$5=1, $B101-H$5&lt;0),"",ROUND(($B101-H$5)*'점수 계산기'!$C$21+H$5*'점수 계산기'!$C$22+'점수 계산기'!$C$24,0))</f>
        <v/>
      </c>
      <c r="I101" s="179" t="str">
        <f>IF(OR($B101-I$5&gt;76, $B101-I$5=75, $B101-I$5=1, $B101-I$5&lt;0),"",ROUND(($B101-I$5)*'점수 계산기'!$C$21+I$5*'점수 계산기'!$C$22+'점수 계산기'!$C$24,0))</f>
        <v/>
      </c>
      <c r="J101" s="179" t="str">
        <f>IF(OR($B101-J$5&gt;76, $B101-J$5=75, $B101-J$5=1, $B101-J$5&lt;0),"",ROUND(($B101-J$5)*'점수 계산기'!$C$21+J$5*'점수 계산기'!$C$22+'점수 계산기'!$C$24,0))</f>
        <v/>
      </c>
      <c r="K101" s="179" t="str">
        <f>IF(OR($B101-K$5&gt;76, $B101-K$5=75, $B101-K$5=1, $B101-K$5&lt;0),"",ROUND(($B101-K$5)*'점수 계산기'!$C$21+K$5*'점수 계산기'!$C$22+'점수 계산기'!$C$24,0))</f>
        <v/>
      </c>
      <c r="L101" s="179" t="str">
        <f>IF(OR($B101-L$5&gt;76, $B101-L$5=75, $B101-L$5=1, $B101-L$5&lt;0),"",ROUND(($B101-L$5)*'점수 계산기'!$C$21+L$5*'점수 계산기'!$C$22+'점수 계산기'!$C$24,0))</f>
        <v/>
      </c>
      <c r="M101" s="179" t="str">
        <f>IF(OR($B101-M$5&gt;76, $B101-M$5=75, $B101-M$5=1, $B101-M$5&lt;0),"",ROUND(($B101-M$5)*'점수 계산기'!$C$21+M$5*'점수 계산기'!$C$22+'점수 계산기'!$C$24,0))</f>
        <v/>
      </c>
      <c r="N101" s="179" t="str">
        <f>IF(OR($B101-N$5&gt;76, $B101-N$5=75, $B101-N$5=1, $B101-N$5&lt;0),"",ROUND(($B101-N$5)*'점수 계산기'!$C$21+N$5*'점수 계산기'!$C$22+'점수 계산기'!$C$24,0))</f>
        <v/>
      </c>
      <c r="O101" s="179" t="str">
        <f>IF(OR($B101-O$5&gt;76, $B101-O$5=75, $B101-O$5=1, $B101-O$5&lt;0),"",ROUND(($B101-O$5)*'점수 계산기'!$C$21+O$5*'점수 계산기'!$C$22+'점수 계산기'!$C$24,0))</f>
        <v/>
      </c>
      <c r="P101" s="179" t="str">
        <f>IF(OR($B101-P$5&gt;76, $B101-P$5=75, $B101-P$5=1, $B101-P$5&lt;0),"",ROUND(($B101-P$5)*'점수 계산기'!$C$21+P$5*'점수 계산기'!$C$22+'점수 계산기'!$C$24,0))</f>
        <v/>
      </c>
      <c r="Q101" s="179" t="str">
        <f>IF(OR($B101-Q$5&gt;76, $B101-Q$5=75, $B101-Q$5=1, $B101-Q$5&lt;0),"",ROUND(($B101-Q$5)*'점수 계산기'!$C$21+Q$5*'점수 계산기'!$C$22+'점수 계산기'!$C$24,0))</f>
        <v/>
      </c>
      <c r="R101" s="179" t="str">
        <f>IF(OR($B101-R$5&gt;76, $B101-R$5=75, $B101-R$5=1, $B101-R$5&lt;0),"",ROUND(($B101-R$5)*'점수 계산기'!$C$21+R$5*'점수 계산기'!$C$22+'점수 계산기'!$C$24,0))</f>
        <v/>
      </c>
      <c r="S101" s="179" t="str">
        <f>IF(OR($B101-S$5&gt;76, $B101-S$5=75, $B101-S$5=1, $B101-S$5&lt;0),"",ROUND(($B101-S$5)*'점수 계산기'!$C$21+S$5*'점수 계산기'!$C$22+'점수 계산기'!$C$24,0))</f>
        <v/>
      </c>
      <c r="T101" s="179" t="str">
        <f>IF(OR($B101-T$5&gt;76, $B101-T$5=75, $B101-T$5=1, $B101-T$5&lt;0),"",ROUND(($B101-T$5)*'점수 계산기'!$C$21+T$5*'점수 계산기'!$C$22+'점수 계산기'!$C$24,0))</f>
        <v/>
      </c>
      <c r="U101" s="179">
        <f>IF(OR($B101-U$5&gt;76, $B101-U$5=75, $B101-U$5=1, $B101-U$5&lt;0),"",ROUND(($B101-U$5)*'점수 계산기'!$C$21+U$5*'점수 계산기'!$C$22+'점수 계산기'!$C$24,0))</f>
        <v>56</v>
      </c>
      <c r="V101" s="179" t="str">
        <f>IF(OR($B101-V$5&gt;76, $B101-V$5=75, $B101-V$5=1, $B101-V$5&lt;0),"",ROUND(($B101-V$5)*'점수 계산기'!$C$21+V$5*'점수 계산기'!$C$22+'점수 계산기'!$C$24,0))</f>
        <v/>
      </c>
      <c r="W101" s="179">
        <f>IF(OR($B101-W$5&gt;76, $B101-W$5=75, $B101-W$5=1, $B101-W$5&lt;0),"",ROUND(($B101-W$5)*'점수 계산기'!$C$21+W$5*'점수 계산기'!$C$22+'점수 계산기'!$C$24,0))</f>
        <v>57</v>
      </c>
      <c r="X101" s="179">
        <f>IF(OR($B101-X$5&gt;76, $B101-X$5=75, $B101-X$5=1, $B101-X$5&lt;0),"",ROUND(($B101-X$5)*'점수 계산기'!$C$21+X$5*'점수 계산기'!$C$22+'점수 계산기'!$C$24,0))</f>
        <v>57</v>
      </c>
      <c r="Y101" s="180">
        <f>IF(OR($B101-Y$5&gt;76, $B101-Y$5=75, $B101-Y$5=1, $B101-Y$5&lt;0),"",ROUND(($B101-Y$5)*'점수 계산기'!$C$21+Y$5*'점수 계산기'!$C$22+'점수 계산기'!$C$24,0))</f>
        <v>57</v>
      </c>
      <c r="Z101" s="116"/>
      <c r="AA101" s="170">
        <v>6</v>
      </c>
      <c r="AB101" s="170">
        <f t="shared" si="2"/>
        <v>56</v>
      </c>
      <c r="AC101" s="170" cm="1">
        <f t="array" ref="AC101">INDEX($AD$6:$AD$106, AA101, 1)</f>
        <v>128</v>
      </c>
      <c r="AD101" s="170">
        <f t="shared" si="3"/>
        <v>57</v>
      </c>
      <c r="AE101" s="170">
        <v>5</v>
      </c>
      <c r="AF101" s="170">
        <v>95</v>
      </c>
    </row>
    <row r="102" spans="1:32" s="137" customFormat="1" ht="21" customHeight="1">
      <c r="A102" s="129"/>
      <c r="B102" s="192">
        <v>4</v>
      </c>
      <c r="C102" s="182" t="str">
        <f>IF(OR($B102-C$5&gt;76, $B102-C$5=75, $B102-C$5=1, $B102-C$5&lt;0),"",ROUND(($B102-C$5)*'점수 계산기'!$C$21+C$5*'점수 계산기'!$C$22+'점수 계산기'!$C$24,0))</f>
        <v/>
      </c>
      <c r="D102" s="182" t="str">
        <f>IF(OR($B102-D$5&gt;76, $B102-D$5=75, $B102-D$5=1, $B102-D$5&lt;0),"",ROUND(($B102-D$5)*'점수 계산기'!$C$21+D$5*'점수 계산기'!$C$22+'점수 계산기'!$C$24,0))</f>
        <v/>
      </c>
      <c r="E102" s="182" t="str">
        <f>IF(OR($B102-E$5&gt;76, $B102-E$5=75, $B102-E$5=1, $B102-E$5&lt;0),"",ROUND(($B102-E$5)*'점수 계산기'!$C$21+E$5*'점수 계산기'!$C$22+'점수 계산기'!$C$24,0))</f>
        <v/>
      </c>
      <c r="F102" s="182" t="str">
        <f>IF(OR($B102-F$5&gt;76, $B102-F$5=75, $B102-F$5=1, $B102-F$5&lt;0),"",ROUND(($B102-F$5)*'점수 계산기'!$C$21+F$5*'점수 계산기'!$C$22+'점수 계산기'!$C$24,0))</f>
        <v/>
      </c>
      <c r="G102" s="182" t="str">
        <f>IF(OR($B102-G$5&gt;76, $B102-G$5=75, $B102-G$5=1, $B102-G$5&lt;0),"",ROUND(($B102-G$5)*'점수 계산기'!$C$21+G$5*'점수 계산기'!$C$22+'점수 계산기'!$C$24,0))</f>
        <v/>
      </c>
      <c r="H102" s="182" t="str">
        <f>IF(OR($B102-H$5&gt;76, $B102-H$5=75, $B102-H$5=1, $B102-H$5&lt;0),"",ROUND(($B102-H$5)*'점수 계산기'!$C$21+H$5*'점수 계산기'!$C$22+'점수 계산기'!$C$24,0))</f>
        <v/>
      </c>
      <c r="I102" s="182" t="str">
        <f>IF(OR($B102-I$5&gt;76, $B102-I$5=75, $B102-I$5=1, $B102-I$5&lt;0),"",ROUND(($B102-I$5)*'점수 계산기'!$C$21+I$5*'점수 계산기'!$C$22+'점수 계산기'!$C$24,0))</f>
        <v/>
      </c>
      <c r="J102" s="182" t="str">
        <f>IF(OR($B102-J$5&gt;76, $B102-J$5=75, $B102-J$5=1, $B102-J$5&lt;0),"",ROUND(($B102-J$5)*'점수 계산기'!$C$21+J$5*'점수 계산기'!$C$22+'점수 계산기'!$C$24,0))</f>
        <v/>
      </c>
      <c r="K102" s="182" t="str">
        <f>IF(OR($B102-K$5&gt;76, $B102-K$5=75, $B102-K$5=1, $B102-K$5&lt;0),"",ROUND(($B102-K$5)*'점수 계산기'!$C$21+K$5*'점수 계산기'!$C$22+'점수 계산기'!$C$24,0))</f>
        <v/>
      </c>
      <c r="L102" s="182" t="str">
        <f>IF(OR($B102-L$5&gt;76, $B102-L$5=75, $B102-L$5=1, $B102-L$5&lt;0),"",ROUND(($B102-L$5)*'점수 계산기'!$C$21+L$5*'점수 계산기'!$C$22+'점수 계산기'!$C$24,0))</f>
        <v/>
      </c>
      <c r="M102" s="182" t="str">
        <f>IF(OR($B102-M$5&gt;76, $B102-M$5=75, $B102-M$5=1, $B102-M$5&lt;0),"",ROUND(($B102-M$5)*'점수 계산기'!$C$21+M$5*'점수 계산기'!$C$22+'점수 계산기'!$C$24,0))</f>
        <v/>
      </c>
      <c r="N102" s="182" t="str">
        <f>IF(OR($B102-N$5&gt;76, $B102-N$5=75, $B102-N$5=1, $B102-N$5&lt;0),"",ROUND(($B102-N$5)*'점수 계산기'!$C$21+N$5*'점수 계산기'!$C$22+'점수 계산기'!$C$24,0))</f>
        <v/>
      </c>
      <c r="O102" s="182" t="str">
        <f>IF(OR($B102-O$5&gt;76, $B102-O$5=75, $B102-O$5=1, $B102-O$5&lt;0),"",ROUND(($B102-O$5)*'점수 계산기'!$C$21+O$5*'점수 계산기'!$C$22+'점수 계산기'!$C$24,0))</f>
        <v/>
      </c>
      <c r="P102" s="182" t="str">
        <f>IF(OR($B102-P$5&gt;76, $B102-P$5=75, $B102-P$5=1, $B102-P$5&lt;0),"",ROUND(($B102-P$5)*'점수 계산기'!$C$21+P$5*'점수 계산기'!$C$22+'점수 계산기'!$C$24,0))</f>
        <v/>
      </c>
      <c r="Q102" s="182" t="str">
        <f>IF(OR($B102-Q$5&gt;76, $B102-Q$5=75, $B102-Q$5=1, $B102-Q$5&lt;0),"",ROUND(($B102-Q$5)*'점수 계산기'!$C$21+Q$5*'점수 계산기'!$C$22+'점수 계산기'!$C$24,0))</f>
        <v/>
      </c>
      <c r="R102" s="182" t="str">
        <f>IF(OR($B102-R$5&gt;76, $B102-R$5=75, $B102-R$5=1, $B102-R$5&lt;0),"",ROUND(($B102-R$5)*'점수 계산기'!$C$21+R$5*'점수 계산기'!$C$22+'점수 계산기'!$C$24,0))</f>
        <v/>
      </c>
      <c r="S102" s="182" t="str">
        <f>IF(OR($B102-S$5&gt;76, $B102-S$5=75, $B102-S$5=1, $B102-S$5&lt;0),"",ROUND(($B102-S$5)*'점수 계산기'!$C$21+S$5*'점수 계산기'!$C$22+'점수 계산기'!$C$24,0))</f>
        <v/>
      </c>
      <c r="T102" s="182" t="str">
        <f>IF(OR($B102-T$5&gt;76, $B102-T$5=75, $B102-T$5=1, $B102-T$5&lt;0),"",ROUND(($B102-T$5)*'점수 계산기'!$C$21+T$5*'점수 계산기'!$C$22+'점수 계산기'!$C$24,0))</f>
        <v/>
      </c>
      <c r="U102" s="182" t="str">
        <f>IF(OR($B102-U$5&gt;76, $B102-U$5=75, $B102-U$5=1, $B102-U$5&lt;0),"",ROUND(($B102-U$5)*'점수 계산기'!$C$21+U$5*'점수 계산기'!$C$22+'점수 계산기'!$C$24,0))</f>
        <v/>
      </c>
      <c r="V102" s="182">
        <f>IF(OR($B102-V$5&gt;76, $B102-V$5=75, $B102-V$5=1, $B102-V$5&lt;0),"",ROUND(($B102-V$5)*'점수 계산기'!$C$21+V$5*'점수 계산기'!$C$22+'점수 계산기'!$C$24,0))</f>
        <v>56</v>
      </c>
      <c r="W102" s="182" t="str">
        <f>IF(OR($B102-W$5&gt;76, $B102-W$5=75, $B102-W$5=1, $B102-W$5&lt;0),"",ROUND(($B102-W$5)*'점수 계산기'!$C$21+W$5*'점수 계산기'!$C$22+'점수 계산기'!$C$24,0))</f>
        <v/>
      </c>
      <c r="X102" s="182">
        <f>IF(OR($B102-X$5&gt;76, $B102-X$5=75, $B102-X$5=1, $B102-X$5&lt;0),"",ROUND(($B102-X$5)*'점수 계산기'!$C$21+X$5*'점수 계산기'!$C$22+'점수 계산기'!$C$24,0))</f>
        <v>56</v>
      </c>
      <c r="Y102" s="183">
        <f>IF(OR($B102-Y$5&gt;76, $B102-Y$5=75, $B102-Y$5=1, $B102-Y$5&lt;0),"",ROUND(($B102-Y$5)*'점수 계산기'!$C$21+Y$5*'점수 계산기'!$C$22+'점수 계산기'!$C$24,0))</f>
        <v>56</v>
      </c>
      <c r="Z102" s="116"/>
      <c r="AA102" s="170">
        <v>5</v>
      </c>
      <c r="AB102" s="170">
        <f t="shared" si="2"/>
        <v>56</v>
      </c>
      <c r="AC102" s="170" cm="1">
        <f t="array" ref="AC102">INDEX($AD$6:$AD$106, AA102, 1)</f>
        <v>128</v>
      </c>
      <c r="AD102" s="170">
        <f t="shared" si="3"/>
        <v>56</v>
      </c>
      <c r="AE102" s="170">
        <v>4</v>
      </c>
      <c r="AF102" s="170">
        <v>96</v>
      </c>
    </row>
    <row r="103" spans="1:32" s="137" customFormat="1" ht="21" customHeight="1">
      <c r="A103" s="129"/>
      <c r="B103" s="192">
        <v>3</v>
      </c>
      <c r="C103" s="182" t="str">
        <f>IF(OR($B103-C$5&gt;76, $B103-C$5=75, $B103-C$5=1, $B103-C$5&lt;0),"",ROUND(($B103-C$5)*'점수 계산기'!$C$21+C$5*'점수 계산기'!$C$22+'점수 계산기'!$C$24,0))</f>
        <v/>
      </c>
      <c r="D103" s="182" t="str">
        <f>IF(OR($B103-D$5&gt;76, $B103-D$5=75, $B103-D$5=1, $B103-D$5&lt;0),"",ROUND(($B103-D$5)*'점수 계산기'!$C$21+D$5*'점수 계산기'!$C$22+'점수 계산기'!$C$24,0))</f>
        <v/>
      </c>
      <c r="E103" s="182" t="str">
        <f>IF(OR($B103-E$5&gt;76, $B103-E$5=75, $B103-E$5=1, $B103-E$5&lt;0),"",ROUND(($B103-E$5)*'점수 계산기'!$C$21+E$5*'점수 계산기'!$C$22+'점수 계산기'!$C$24,0))</f>
        <v/>
      </c>
      <c r="F103" s="182" t="str">
        <f>IF(OR($B103-F$5&gt;76, $B103-F$5=75, $B103-F$5=1, $B103-F$5&lt;0),"",ROUND(($B103-F$5)*'점수 계산기'!$C$21+F$5*'점수 계산기'!$C$22+'점수 계산기'!$C$24,0))</f>
        <v/>
      </c>
      <c r="G103" s="182" t="str">
        <f>IF(OR($B103-G$5&gt;76, $B103-G$5=75, $B103-G$5=1, $B103-G$5&lt;0),"",ROUND(($B103-G$5)*'점수 계산기'!$C$21+G$5*'점수 계산기'!$C$22+'점수 계산기'!$C$24,0))</f>
        <v/>
      </c>
      <c r="H103" s="182" t="str">
        <f>IF(OR($B103-H$5&gt;76, $B103-H$5=75, $B103-H$5=1, $B103-H$5&lt;0),"",ROUND(($B103-H$5)*'점수 계산기'!$C$21+H$5*'점수 계산기'!$C$22+'점수 계산기'!$C$24,0))</f>
        <v/>
      </c>
      <c r="I103" s="182" t="str">
        <f>IF(OR($B103-I$5&gt;76, $B103-I$5=75, $B103-I$5=1, $B103-I$5&lt;0),"",ROUND(($B103-I$5)*'점수 계산기'!$C$21+I$5*'점수 계산기'!$C$22+'점수 계산기'!$C$24,0))</f>
        <v/>
      </c>
      <c r="J103" s="182" t="str">
        <f>IF(OR($B103-J$5&gt;76, $B103-J$5=75, $B103-J$5=1, $B103-J$5&lt;0),"",ROUND(($B103-J$5)*'점수 계산기'!$C$21+J$5*'점수 계산기'!$C$22+'점수 계산기'!$C$24,0))</f>
        <v/>
      </c>
      <c r="K103" s="182" t="str">
        <f>IF(OR($B103-K$5&gt;76, $B103-K$5=75, $B103-K$5=1, $B103-K$5&lt;0),"",ROUND(($B103-K$5)*'점수 계산기'!$C$21+K$5*'점수 계산기'!$C$22+'점수 계산기'!$C$24,0))</f>
        <v/>
      </c>
      <c r="L103" s="182" t="str">
        <f>IF(OR($B103-L$5&gt;76, $B103-L$5=75, $B103-L$5=1, $B103-L$5&lt;0),"",ROUND(($B103-L$5)*'점수 계산기'!$C$21+L$5*'점수 계산기'!$C$22+'점수 계산기'!$C$24,0))</f>
        <v/>
      </c>
      <c r="M103" s="182" t="str">
        <f>IF(OR($B103-M$5&gt;76, $B103-M$5=75, $B103-M$5=1, $B103-M$5&lt;0),"",ROUND(($B103-M$5)*'점수 계산기'!$C$21+M$5*'점수 계산기'!$C$22+'점수 계산기'!$C$24,0))</f>
        <v/>
      </c>
      <c r="N103" s="182" t="str">
        <f>IF(OR($B103-N$5&gt;76, $B103-N$5=75, $B103-N$5=1, $B103-N$5&lt;0),"",ROUND(($B103-N$5)*'점수 계산기'!$C$21+N$5*'점수 계산기'!$C$22+'점수 계산기'!$C$24,0))</f>
        <v/>
      </c>
      <c r="O103" s="182" t="str">
        <f>IF(OR($B103-O$5&gt;76, $B103-O$5=75, $B103-O$5=1, $B103-O$5&lt;0),"",ROUND(($B103-O$5)*'점수 계산기'!$C$21+O$5*'점수 계산기'!$C$22+'점수 계산기'!$C$24,0))</f>
        <v/>
      </c>
      <c r="P103" s="182" t="str">
        <f>IF(OR($B103-P$5&gt;76, $B103-P$5=75, $B103-P$5=1, $B103-P$5&lt;0),"",ROUND(($B103-P$5)*'점수 계산기'!$C$21+P$5*'점수 계산기'!$C$22+'점수 계산기'!$C$24,0))</f>
        <v/>
      </c>
      <c r="Q103" s="182" t="str">
        <f>IF(OR($B103-Q$5&gt;76, $B103-Q$5=75, $B103-Q$5=1, $B103-Q$5&lt;0),"",ROUND(($B103-Q$5)*'점수 계산기'!$C$21+Q$5*'점수 계산기'!$C$22+'점수 계산기'!$C$24,0))</f>
        <v/>
      </c>
      <c r="R103" s="182" t="str">
        <f>IF(OR($B103-R$5&gt;76, $B103-R$5=75, $B103-R$5=1, $B103-R$5&lt;0),"",ROUND(($B103-R$5)*'점수 계산기'!$C$21+R$5*'점수 계산기'!$C$22+'점수 계산기'!$C$24,0))</f>
        <v/>
      </c>
      <c r="S103" s="182" t="str">
        <f>IF(OR($B103-S$5&gt;76, $B103-S$5=75, $B103-S$5=1, $B103-S$5&lt;0),"",ROUND(($B103-S$5)*'점수 계산기'!$C$21+S$5*'점수 계산기'!$C$22+'점수 계산기'!$C$24,0))</f>
        <v/>
      </c>
      <c r="T103" s="182" t="str">
        <f>IF(OR($B103-T$5&gt;76, $B103-T$5=75, $B103-T$5=1, $B103-T$5&lt;0),"",ROUND(($B103-T$5)*'점수 계산기'!$C$21+T$5*'점수 계산기'!$C$22+'점수 계산기'!$C$24,0))</f>
        <v/>
      </c>
      <c r="U103" s="182" t="str">
        <f>IF(OR($B103-U$5&gt;76, $B103-U$5=75, $B103-U$5=1, $B103-U$5&lt;0),"",ROUND(($B103-U$5)*'점수 계산기'!$C$21+U$5*'점수 계산기'!$C$22+'점수 계산기'!$C$24,0))</f>
        <v/>
      </c>
      <c r="V103" s="182" t="str">
        <f>IF(OR($B103-V$5&gt;76, $B103-V$5=75, $B103-V$5=1, $B103-V$5&lt;0),"",ROUND(($B103-V$5)*'점수 계산기'!$C$21+V$5*'점수 계산기'!$C$22+'점수 계산기'!$C$24,0))</f>
        <v/>
      </c>
      <c r="W103" s="182">
        <f>IF(OR($B103-W$5&gt;76, $B103-W$5=75, $B103-W$5=1, $B103-W$5&lt;0),"",ROUND(($B103-W$5)*'점수 계산기'!$C$21+W$5*'점수 계산기'!$C$22+'점수 계산기'!$C$24,0))</f>
        <v>55</v>
      </c>
      <c r="X103" s="182" t="str">
        <f>IF(OR($B103-X$5&gt;76, $B103-X$5=75, $B103-X$5=1, $B103-X$5&lt;0),"",ROUND(($B103-X$5)*'점수 계산기'!$C$21+X$5*'점수 계산기'!$C$22+'점수 계산기'!$C$24,0))</f>
        <v/>
      </c>
      <c r="Y103" s="183">
        <f>IF(OR($B103-Y$5&gt;76, $B103-Y$5=75, $B103-Y$5=1, $B103-Y$5&lt;0),"",ROUND(($B103-Y$5)*'점수 계산기'!$C$21+Y$5*'점수 계산기'!$C$22+'점수 계산기'!$C$24,0))</f>
        <v>55</v>
      </c>
      <c r="Z103" s="116"/>
      <c r="AA103" s="170">
        <v>4</v>
      </c>
      <c r="AB103" s="170">
        <f t="shared" si="2"/>
        <v>55</v>
      </c>
      <c r="AC103" s="170" cm="1">
        <f t="array" ref="AC103">INDEX($AD$6:$AD$106, AA103, 1)</f>
        <v>129</v>
      </c>
      <c r="AD103" s="170">
        <f t="shared" si="3"/>
        <v>55</v>
      </c>
      <c r="AE103" s="170">
        <v>3</v>
      </c>
      <c r="AF103" s="170">
        <v>97</v>
      </c>
    </row>
    <row r="104" spans="1:32" s="137" customFormat="1" ht="21" customHeight="1">
      <c r="A104" s="129"/>
      <c r="B104" s="192">
        <v>2</v>
      </c>
      <c r="C104" s="182" t="str">
        <f>IF(OR($B104-C$5&gt;76, $B104-C$5=75, $B104-C$5=1, $B104-C$5&lt;0),"",ROUND(($B104-C$5)*'점수 계산기'!$C$21+C$5*'점수 계산기'!$C$22+'점수 계산기'!$C$24,0))</f>
        <v/>
      </c>
      <c r="D104" s="182" t="str">
        <f>IF(OR($B104-D$5&gt;76, $B104-D$5=75, $B104-D$5=1, $B104-D$5&lt;0),"",ROUND(($B104-D$5)*'점수 계산기'!$C$21+D$5*'점수 계산기'!$C$22+'점수 계산기'!$C$24,0))</f>
        <v/>
      </c>
      <c r="E104" s="182" t="str">
        <f>IF(OR($B104-E$5&gt;76, $B104-E$5=75, $B104-E$5=1, $B104-E$5&lt;0),"",ROUND(($B104-E$5)*'점수 계산기'!$C$21+E$5*'점수 계산기'!$C$22+'점수 계산기'!$C$24,0))</f>
        <v/>
      </c>
      <c r="F104" s="182" t="str">
        <f>IF(OR($B104-F$5&gt;76, $B104-F$5=75, $B104-F$5=1, $B104-F$5&lt;0),"",ROUND(($B104-F$5)*'점수 계산기'!$C$21+F$5*'점수 계산기'!$C$22+'점수 계산기'!$C$24,0))</f>
        <v/>
      </c>
      <c r="G104" s="182" t="str">
        <f>IF(OR($B104-G$5&gt;76, $B104-G$5=75, $B104-G$5=1, $B104-G$5&lt;0),"",ROUND(($B104-G$5)*'점수 계산기'!$C$21+G$5*'점수 계산기'!$C$22+'점수 계산기'!$C$24,0))</f>
        <v/>
      </c>
      <c r="H104" s="182" t="str">
        <f>IF(OR($B104-H$5&gt;76, $B104-H$5=75, $B104-H$5=1, $B104-H$5&lt;0),"",ROUND(($B104-H$5)*'점수 계산기'!$C$21+H$5*'점수 계산기'!$C$22+'점수 계산기'!$C$24,0))</f>
        <v/>
      </c>
      <c r="I104" s="182" t="str">
        <f>IF(OR($B104-I$5&gt;76, $B104-I$5=75, $B104-I$5=1, $B104-I$5&lt;0),"",ROUND(($B104-I$5)*'점수 계산기'!$C$21+I$5*'점수 계산기'!$C$22+'점수 계산기'!$C$24,0))</f>
        <v/>
      </c>
      <c r="J104" s="182" t="str">
        <f>IF(OR($B104-J$5&gt;76, $B104-J$5=75, $B104-J$5=1, $B104-J$5&lt;0),"",ROUND(($B104-J$5)*'점수 계산기'!$C$21+J$5*'점수 계산기'!$C$22+'점수 계산기'!$C$24,0))</f>
        <v/>
      </c>
      <c r="K104" s="182" t="str">
        <f>IF(OR($B104-K$5&gt;76, $B104-K$5=75, $B104-K$5=1, $B104-K$5&lt;0),"",ROUND(($B104-K$5)*'점수 계산기'!$C$21+K$5*'점수 계산기'!$C$22+'점수 계산기'!$C$24,0))</f>
        <v/>
      </c>
      <c r="L104" s="182" t="str">
        <f>IF(OR($B104-L$5&gt;76, $B104-L$5=75, $B104-L$5=1, $B104-L$5&lt;0),"",ROUND(($B104-L$5)*'점수 계산기'!$C$21+L$5*'점수 계산기'!$C$22+'점수 계산기'!$C$24,0))</f>
        <v/>
      </c>
      <c r="M104" s="182" t="str">
        <f>IF(OR($B104-M$5&gt;76, $B104-M$5=75, $B104-M$5=1, $B104-M$5&lt;0),"",ROUND(($B104-M$5)*'점수 계산기'!$C$21+M$5*'점수 계산기'!$C$22+'점수 계산기'!$C$24,0))</f>
        <v/>
      </c>
      <c r="N104" s="182" t="str">
        <f>IF(OR($B104-N$5&gt;76, $B104-N$5=75, $B104-N$5=1, $B104-N$5&lt;0),"",ROUND(($B104-N$5)*'점수 계산기'!$C$21+N$5*'점수 계산기'!$C$22+'점수 계산기'!$C$24,0))</f>
        <v/>
      </c>
      <c r="O104" s="182" t="str">
        <f>IF(OR($B104-O$5&gt;76, $B104-O$5=75, $B104-O$5=1, $B104-O$5&lt;0),"",ROUND(($B104-O$5)*'점수 계산기'!$C$21+O$5*'점수 계산기'!$C$22+'점수 계산기'!$C$24,0))</f>
        <v/>
      </c>
      <c r="P104" s="182" t="str">
        <f>IF(OR($B104-P$5&gt;76, $B104-P$5=75, $B104-P$5=1, $B104-P$5&lt;0),"",ROUND(($B104-P$5)*'점수 계산기'!$C$21+P$5*'점수 계산기'!$C$22+'점수 계산기'!$C$24,0))</f>
        <v/>
      </c>
      <c r="Q104" s="182" t="str">
        <f>IF(OR($B104-Q$5&gt;76, $B104-Q$5=75, $B104-Q$5=1, $B104-Q$5&lt;0),"",ROUND(($B104-Q$5)*'점수 계산기'!$C$21+Q$5*'점수 계산기'!$C$22+'점수 계산기'!$C$24,0))</f>
        <v/>
      </c>
      <c r="R104" s="182" t="str">
        <f>IF(OR($B104-R$5&gt;76, $B104-R$5=75, $B104-R$5=1, $B104-R$5&lt;0),"",ROUND(($B104-R$5)*'점수 계산기'!$C$21+R$5*'점수 계산기'!$C$22+'점수 계산기'!$C$24,0))</f>
        <v/>
      </c>
      <c r="S104" s="182" t="str">
        <f>IF(OR($B104-S$5&gt;76, $B104-S$5=75, $B104-S$5=1, $B104-S$5&lt;0),"",ROUND(($B104-S$5)*'점수 계산기'!$C$21+S$5*'점수 계산기'!$C$22+'점수 계산기'!$C$24,0))</f>
        <v/>
      </c>
      <c r="T104" s="182" t="str">
        <f>IF(OR($B104-T$5&gt;76, $B104-T$5=75, $B104-T$5=1, $B104-T$5&lt;0),"",ROUND(($B104-T$5)*'점수 계산기'!$C$21+T$5*'점수 계산기'!$C$22+'점수 계산기'!$C$24,0))</f>
        <v/>
      </c>
      <c r="U104" s="182" t="str">
        <f>IF(OR($B104-U$5&gt;76, $B104-U$5=75, $B104-U$5=1, $B104-U$5&lt;0),"",ROUND(($B104-U$5)*'점수 계산기'!$C$21+U$5*'점수 계산기'!$C$22+'점수 계산기'!$C$24,0))</f>
        <v/>
      </c>
      <c r="V104" s="182" t="str">
        <f>IF(OR($B104-V$5&gt;76, $B104-V$5=75, $B104-V$5=1, $B104-V$5&lt;0),"",ROUND(($B104-V$5)*'점수 계산기'!$C$21+V$5*'점수 계산기'!$C$22+'점수 계산기'!$C$24,0))</f>
        <v/>
      </c>
      <c r="W104" s="182" t="str">
        <f>IF(OR($B104-W$5&gt;76, $B104-W$5=75, $B104-W$5=1, $B104-W$5&lt;0),"",ROUND(($B104-W$5)*'점수 계산기'!$C$21+W$5*'점수 계산기'!$C$22+'점수 계산기'!$C$24,0))</f>
        <v/>
      </c>
      <c r="X104" s="182">
        <f>IF(OR($B104-X$5&gt;76, $B104-X$5=75, $B104-X$5=1, $B104-X$5&lt;0),"",ROUND(($B104-X$5)*'점수 계산기'!$C$21+X$5*'점수 계산기'!$C$22+'점수 계산기'!$C$24,0))</f>
        <v>54</v>
      </c>
      <c r="Y104" s="183">
        <f>IF(OR($B104-Y$5&gt;76, $B104-Y$5=75, $B104-Y$5=1, $B104-Y$5&lt;0),"",ROUND(($B104-Y$5)*'점수 계산기'!$C$21+Y$5*'점수 계산기'!$C$22+'점수 계산기'!$C$24,0))</f>
        <v>55</v>
      </c>
      <c r="Z104" s="116"/>
      <c r="AA104" s="170">
        <v>3</v>
      </c>
      <c r="AB104" s="170">
        <f t="shared" si="2"/>
        <v>54</v>
      </c>
      <c r="AC104" s="170" cm="1">
        <f t="array" ref="AC104">INDEX($AD$6:$AD$106, AA104, 1)</f>
        <v>130</v>
      </c>
      <c r="AD104" s="170">
        <f t="shared" si="3"/>
        <v>55</v>
      </c>
      <c r="AE104" s="170">
        <v>2</v>
      </c>
      <c r="AF104" s="170">
        <v>98</v>
      </c>
    </row>
    <row r="105" spans="1:32" s="137" customFormat="1" ht="21" customHeight="1">
      <c r="A105" s="129"/>
      <c r="B105" s="192">
        <v>1</v>
      </c>
      <c r="C105" s="182" t="str">
        <f>IF(OR($B105-C$5&gt;76, $B105-C$5=75, $B105-C$5=1, $B105-C$5&lt;0),"",ROUND(($B105-C$5)*'점수 계산기'!$C$21+C$5*'점수 계산기'!$C$22+'점수 계산기'!$C$24,0))</f>
        <v/>
      </c>
      <c r="D105" s="182" t="str">
        <f>IF(OR($B105-D$5&gt;76, $B105-D$5=75, $B105-D$5=1, $B105-D$5&lt;0),"",ROUND(($B105-D$5)*'점수 계산기'!$C$21+D$5*'점수 계산기'!$C$22+'점수 계산기'!$C$24,0))</f>
        <v/>
      </c>
      <c r="E105" s="182" t="str">
        <f>IF(OR($B105-E$5&gt;76, $B105-E$5=75, $B105-E$5=1, $B105-E$5&lt;0),"",ROUND(($B105-E$5)*'점수 계산기'!$C$21+E$5*'점수 계산기'!$C$22+'점수 계산기'!$C$24,0))</f>
        <v/>
      </c>
      <c r="F105" s="182" t="str">
        <f>IF(OR($B105-F$5&gt;76, $B105-F$5=75, $B105-F$5=1, $B105-F$5&lt;0),"",ROUND(($B105-F$5)*'점수 계산기'!$C$21+F$5*'점수 계산기'!$C$22+'점수 계산기'!$C$24,0))</f>
        <v/>
      </c>
      <c r="G105" s="182" t="str">
        <f>IF(OR($B105-G$5&gt;76, $B105-G$5=75, $B105-G$5=1, $B105-G$5&lt;0),"",ROUND(($B105-G$5)*'점수 계산기'!$C$21+G$5*'점수 계산기'!$C$22+'점수 계산기'!$C$24,0))</f>
        <v/>
      </c>
      <c r="H105" s="182" t="str">
        <f>IF(OR($B105-H$5&gt;76, $B105-H$5=75, $B105-H$5=1, $B105-H$5&lt;0),"",ROUND(($B105-H$5)*'점수 계산기'!$C$21+H$5*'점수 계산기'!$C$22+'점수 계산기'!$C$24,0))</f>
        <v/>
      </c>
      <c r="I105" s="182" t="str">
        <f>IF(OR($B105-I$5&gt;76, $B105-I$5=75, $B105-I$5=1, $B105-I$5&lt;0),"",ROUND(($B105-I$5)*'점수 계산기'!$C$21+I$5*'점수 계산기'!$C$22+'점수 계산기'!$C$24,0))</f>
        <v/>
      </c>
      <c r="J105" s="182" t="str">
        <f>IF(OR($B105-J$5&gt;76, $B105-J$5=75, $B105-J$5=1, $B105-J$5&lt;0),"",ROUND(($B105-J$5)*'점수 계산기'!$C$21+J$5*'점수 계산기'!$C$22+'점수 계산기'!$C$24,0))</f>
        <v/>
      </c>
      <c r="K105" s="182" t="str">
        <f>IF(OR($B105-K$5&gt;76, $B105-K$5=75, $B105-K$5=1, $B105-K$5&lt;0),"",ROUND(($B105-K$5)*'점수 계산기'!$C$21+K$5*'점수 계산기'!$C$22+'점수 계산기'!$C$24,0))</f>
        <v/>
      </c>
      <c r="L105" s="182" t="str">
        <f>IF(OR($B105-L$5&gt;76, $B105-L$5=75, $B105-L$5=1, $B105-L$5&lt;0),"",ROUND(($B105-L$5)*'점수 계산기'!$C$21+L$5*'점수 계산기'!$C$22+'점수 계산기'!$C$24,0))</f>
        <v/>
      </c>
      <c r="M105" s="182" t="str">
        <f>IF(OR($B105-M$5&gt;76, $B105-M$5=75, $B105-M$5=1, $B105-M$5&lt;0),"",ROUND(($B105-M$5)*'점수 계산기'!$C$21+M$5*'점수 계산기'!$C$22+'점수 계산기'!$C$24,0))</f>
        <v/>
      </c>
      <c r="N105" s="182" t="str">
        <f>IF(OR($B105-N$5&gt;76, $B105-N$5=75, $B105-N$5=1, $B105-N$5&lt;0),"",ROUND(($B105-N$5)*'점수 계산기'!$C$21+N$5*'점수 계산기'!$C$22+'점수 계산기'!$C$24,0))</f>
        <v/>
      </c>
      <c r="O105" s="182" t="str">
        <f>IF(OR($B105-O$5&gt;76, $B105-O$5=75, $B105-O$5=1, $B105-O$5&lt;0),"",ROUND(($B105-O$5)*'점수 계산기'!$C$21+O$5*'점수 계산기'!$C$22+'점수 계산기'!$C$24,0))</f>
        <v/>
      </c>
      <c r="P105" s="182" t="str">
        <f>IF(OR($B105-P$5&gt;76, $B105-P$5=75, $B105-P$5=1, $B105-P$5&lt;0),"",ROUND(($B105-P$5)*'점수 계산기'!$C$21+P$5*'점수 계산기'!$C$22+'점수 계산기'!$C$24,0))</f>
        <v/>
      </c>
      <c r="Q105" s="182" t="str">
        <f>IF(OR($B105-Q$5&gt;76, $B105-Q$5=75, $B105-Q$5=1, $B105-Q$5&lt;0),"",ROUND(($B105-Q$5)*'점수 계산기'!$C$21+Q$5*'점수 계산기'!$C$22+'점수 계산기'!$C$24,0))</f>
        <v/>
      </c>
      <c r="R105" s="182" t="str">
        <f>IF(OR($B105-R$5&gt;76, $B105-R$5=75, $B105-R$5=1, $B105-R$5&lt;0),"",ROUND(($B105-R$5)*'점수 계산기'!$C$21+R$5*'점수 계산기'!$C$22+'점수 계산기'!$C$24,0))</f>
        <v/>
      </c>
      <c r="S105" s="182" t="str">
        <f>IF(OR($B105-S$5&gt;76, $B105-S$5=75, $B105-S$5=1, $B105-S$5&lt;0),"",ROUND(($B105-S$5)*'점수 계산기'!$C$21+S$5*'점수 계산기'!$C$22+'점수 계산기'!$C$24,0))</f>
        <v/>
      </c>
      <c r="T105" s="182" t="str">
        <f>IF(OR($B105-T$5&gt;76, $B105-T$5=75, $B105-T$5=1, $B105-T$5&lt;0),"",ROUND(($B105-T$5)*'점수 계산기'!$C$21+T$5*'점수 계산기'!$C$22+'점수 계산기'!$C$24,0))</f>
        <v/>
      </c>
      <c r="U105" s="182" t="str">
        <f>IF(OR($B105-U$5&gt;76, $B105-U$5=75, $B105-U$5=1, $B105-U$5&lt;0),"",ROUND(($B105-U$5)*'점수 계산기'!$C$21+U$5*'점수 계산기'!$C$22+'점수 계산기'!$C$24,0))</f>
        <v/>
      </c>
      <c r="V105" s="182" t="str">
        <f>IF(OR($B105-V$5&gt;76, $B105-V$5=75, $B105-V$5=1, $B105-V$5&lt;0),"",ROUND(($B105-V$5)*'점수 계산기'!$C$21+V$5*'점수 계산기'!$C$22+'점수 계산기'!$C$24,0))</f>
        <v/>
      </c>
      <c r="W105" s="182" t="str">
        <f>IF(OR($B105-W$5&gt;76, $B105-W$5=75, $B105-W$5=1, $B105-W$5&lt;0),"",ROUND(($B105-W$5)*'점수 계산기'!$C$21+W$5*'점수 계산기'!$C$22+'점수 계산기'!$C$24,0))</f>
        <v/>
      </c>
      <c r="X105" s="182" t="str">
        <f>IF(OR($B105-X$5&gt;76, $B105-X$5=75, $B105-X$5=1, $B105-X$5&lt;0),"",ROUND(($B105-X$5)*'점수 계산기'!$C$21+X$5*'점수 계산기'!$C$22+'점수 계산기'!$C$24,0))</f>
        <v/>
      </c>
      <c r="Y105" s="183" t="str">
        <f>IF(OR($B105-Y$5&gt;76, $B105-Y$5=75, $B105-Y$5=1, $B105-Y$5&lt;0),"",ROUND(($B105-Y$5)*'점수 계산기'!$C$21+Y$5*'점수 계산기'!$C$22+'점수 계산기'!$C$24,0))</f>
        <v/>
      </c>
      <c r="Z105" s="116"/>
      <c r="AA105" s="170">
        <v>2</v>
      </c>
      <c r="AB105" s="170">
        <f t="shared" si="2"/>
        <v>0</v>
      </c>
      <c r="AC105" s="170" cm="1">
        <f t="array" ref="AC105">INDEX($AD$6:$AD$106, AA105, 1)</f>
        <v>0</v>
      </c>
      <c r="AD105" s="170">
        <f t="shared" si="3"/>
        <v>0</v>
      </c>
      <c r="AE105" s="170">
        <v>1</v>
      </c>
      <c r="AF105" s="170">
        <v>99</v>
      </c>
    </row>
    <row r="106" spans="1:32" s="137" customFormat="1" ht="21" customHeight="1" thickBot="1">
      <c r="A106" s="129"/>
      <c r="B106" s="193">
        <v>0</v>
      </c>
      <c r="C106" s="185" t="str">
        <f>IF(OR($B106-C$5&gt;76, $B106-C$5=75, $B106-C$5=1, $B106-C$5&lt;0),"",ROUND(($B106-C$5)*'점수 계산기'!$C$21+C$5*'점수 계산기'!$C$22+'점수 계산기'!$C$24,0))</f>
        <v/>
      </c>
      <c r="D106" s="185" t="str">
        <f>IF(OR($B106-D$5&gt;76, $B106-D$5=75, $B106-D$5=1, $B106-D$5&lt;0),"",ROUND(($B106-D$5)*'점수 계산기'!$C$21+D$5*'점수 계산기'!$C$22+'점수 계산기'!$C$24,0))</f>
        <v/>
      </c>
      <c r="E106" s="185" t="str">
        <f>IF(OR($B106-E$5&gt;76, $B106-E$5=75, $B106-E$5=1, $B106-E$5&lt;0),"",ROUND(($B106-E$5)*'점수 계산기'!$C$21+E$5*'점수 계산기'!$C$22+'점수 계산기'!$C$24,0))</f>
        <v/>
      </c>
      <c r="F106" s="185" t="str">
        <f>IF(OR($B106-F$5&gt;76, $B106-F$5=75, $B106-F$5=1, $B106-F$5&lt;0),"",ROUND(($B106-F$5)*'점수 계산기'!$C$21+F$5*'점수 계산기'!$C$22+'점수 계산기'!$C$24,0))</f>
        <v/>
      </c>
      <c r="G106" s="185" t="str">
        <f>IF(OR($B106-G$5&gt;76, $B106-G$5=75, $B106-G$5=1, $B106-G$5&lt;0),"",ROUND(($B106-G$5)*'점수 계산기'!$C$21+G$5*'점수 계산기'!$C$22+'점수 계산기'!$C$24,0))</f>
        <v/>
      </c>
      <c r="H106" s="185" t="str">
        <f>IF(OR($B106-H$5&gt;76, $B106-H$5=75, $B106-H$5=1, $B106-H$5&lt;0),"",ROUND(($B106-H$5)*'점수 계산기'!$C$21+H$5*'점수 계산기'!$C$22+'점수 계산기'!$C$24,0))</f>
        <v/>
      </c>
      <c r="I106" s="185" t="str">
        <f>IF(OR($B106-I$5&gt;76, $B106-I$5=75, $B106-I$5=1, $B106-I$5&lt;0),"",ROUND(($B106-I$5)*'점수 계산기'!$C$21+I$5*'점수 계산기'!$C$22+'점수 계산기'!$C$24,0))</f>
        <v/>
      </c>
      <c r="J106" s="185" t="str">
        <f>IF(OR($B106-J$5&gt;76, $B106-J$5=75, $B106-J$5=1, $B106-J$5&lt;0),"",ROUND(($B106-J$5)*'점수 계산기'!$C$21+J$5*'점수 계산기'!$C$22+'점수 계산기'!$C$24,0))</f>
        <v/>
      </c>
      <c r="K106" s="185" t="str">
        <f>IF(OR($B106-K$5&gt;76, $B106-K$5=75, $B106-K$5=1, $B106-K$5&lt;0),"",ROUND(($B106-K$5)*'점수 계산기'!$C$21+K$5*'점수 계산기'!$C$22+'점수 계산기'!$C$24,0))</f>
        <v/>
      </c>
      <c r="L106" s="185" t="str">
        <f>IF(OR($B106-L$5&gt;76, $B106-L$5=75, $B106-L$5=1, $B106-L$5&lt;0),"",ROUND(($B106-L$5)*'점수 계산기'!$C$21+L$5*'점수 계산기'!$C$22+'점수 계산기'!$C$24,0))</f>
        <v/>
      </c>
      <c r="M106" s="185" t="str">
        <f>IF(OR($B106-M$5&gt;76, $B106-M$5=75, $B106-M$5=1, $B106-M$5&lt;0),"",ROUND(($B106-M$5)*'점수 계산기'!$C$21+M$5*'점수 계산기'!$C$22+'점수 계산기'!$C$24,0))</f>
        <v/>
      </c>
      <c r="N106" s="185" t="str">
        <f>IF(OR($B106-N$5&gt;76, $B106-N$5=75, $B106-N$5=1, $B106-N$5&lt;0),"",ROUND(($B106-N$5)*'점수 계산기'!$C$21+N$5*'점수 계산기'!$C$22+'점수 계산기'!$C$24,0))</f>
        <v/>
      </c>
      <c r="O106" s="185" t="str">
        <f>IF(OR($B106-O$5&gt;76, $B106-O$5=75, $B106-O$5=1, $B106-O$5&lt;0),"",ROUND(($B106-O$5)*'점수 계산기'!$C$21+O$5*'점수 계산기'!$C$22+'점수 계산기'!$C$24,0))</f>
        <v/>
      </c>
      <c r="P106" s="185" t="str">
        <f>IF(OR($B106-P$5&gt;76, $B106-P$5=75, $B106-P$5=1, $B106-P$5&lt;0),"",ROUND(($B106-P$5)*'점수 계산기'!$C$21+P$5*'점수 계산기'!$C$22+'점수 계산기'!$C$24,0))</f>
        <v/>
      </c>
      <c r="Q106" s="185" t="str">
        <f>IF(OR($B106-Q$5&gt;76, $B106-Q$5=75, $B106-Q$5=1, $B106-Q$5&lt;0),"",ROUND(($B106-Q$5)*'점수 계산기'!$C$21+Q$5*'점수 계산기'!$C$22+'점수 계산기'!$C$24,0))</f>
        <v/>
      </c>
      <c r="R106" s="185" t="str">
        <f>IF(OR($B106-R$5&gt;76, $B106-R$5=75, $B106-R$5=1, $B106-R$5&lt;0),"",ROUND(($B106-R$5)*'점수 계산기'!$C$21+R$5*'점수 계산기'!$C$22+'점수 계산기'!$C$24,0))</f>
        <v/>
      </c>
      <c r="S106" s="185" t="str">
        <f>IF(OR($B106-S$5&gt;76, $B106-S$5=75, $B106-S$5=1, $B106-S$5&lt;0),"",ROUND(($B106-S$5)*'점수 계산기'!$C$21+S$5*'점수 계산기'!$C$22+'점수 계산기'!$C$24,0))</f>
        <v/>
      </c>
      <c r="T106" s="185" t="str">
        <f>IF(OR($B106-T$5&gt;76, $B106-T$5=75, $B106-T$5=1, $B106-T$5&lt;0),"",ROUND(($B106-T$5)*'점수 계산기'!$C$21+T$5*'점수 계산기'!$C$22+'점수 계산기'!$C$24,0))</f>
        <v/>
      </c>
      <c r="U106" s="185" t="str">
        <f>IF(OR($B106-U$5&gt;76, $B106-U$5=75, $B106-U$5=1, $B106-U$5&lt;0),"",ROUND(($B106-U$5)*'점수 계산기'!$C$21+U$5*'점수 계산기'!$C$22+'점수 계산기'!$C$24,0))</f>
        <v/>
      </c>
      <c r="V106" s="185" t="str">
        <f>IF(OR($B106-V$5&gt;76, $B106-V$5=75, $B106-V$5=1, $B106-V$5&lt;0),"",ROUND(($B106-V$5)*'점수 계산기'!$C$21+V$5*'점수 계산기'!$C$22+'점수 계산기'!$C$24,0))</f>
        <v/>
      </c>
      <c r="W106" s="185" t="str">
        <f>IF(OR($B106-W$5&gt;76, $B106-W$5=75, $B106-W$5=1, $B106-W$5&lt;0),"",ROUND(($B106-W$5)*'점수 계산기'!$C$21+W$5*'점수 계산기'!$C$22+'점수 계산기'!$C$24,0))</f>
        <v/>
      </c>
      <c r="X106" s="185" t="str">
        <f>IF(OR($B106-X$5&gt;76, $B106-X$5=75, $B106-X$5=1, $B106-X$5&lt;0),"",ROUND(($B106-X$5)*'점수 계산기'!$C$21+X$5*'점수 계산기'!$C$22+'점수 계산기'!$C$24,0))</f>
        <v/>
      </c>
      <c r="Y106" s="186">
        <f>IF(OR($B106-Y$5&gt;76, $B106-Y$5=75, $B106-Y$5=1, $B106-Y$5&lt;0),"",ROUND(($B106-Y$5)*'점수 계산기'!$C$21+Y$5*'점수 계산기'!$C$22+'점수 계산기'!$C$24,0))</f>
        <v>53</v>
      </c>
      <c r="Z106" s="116"/>
      <c r="AA106" s="170">
        <v>1</v>
      </c>
      <c r="AB106" s="170">
        <f t="shared" si="2"/>
        <v>53</v>
      </c>
      <c r="AC106" s="170" cm="1">
        <f t="array" ref="AC106">INDEX($AD$6:$AD$106, AA106, 1)</f>
        <v>131</v>
      </c>
      <c r="AD106" s="170">
        <f t="shared" si="3"/>
        <v>53</v>
      </c>
      <c r="AE106" s="170">
        <v>0</v>
      </c>
      <c r="AF106" s="170">
        <v>100</v>
      </c>
    </row>
    <row r="107" spans="1:32" s="137" customFormat="1" ht="21" customHeight="1">
      <c r="A107" s="129"/>
      <c r="B107" s="16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70"/>
      <c r="AB107" s="170"/>
      <c r="AC107" s="170"/>
      <c r="AD107" s="170"/>
      <c r="AE107" s="170"/>
      <c r="AF107" s="170"/>
    </row>
    <row r="108" spans="1:32">
      <c r="A108" s="132"/>
      <c r="B108" s="154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</sheetData>
  <mergeCells count="2">
    <mergeCell ref="C2:E2"/>
    <mergeCell ref="C3:E3"/>
  </mergeCells>
  <phoneticPr fontId="1" type="noConversion"/>
  <conditionalFormatting sqref="B6:B106">
    <cfRule type="expression" dxfId="20" priority="9">
      <formula>OR(AND(#REF!=0,OR(#REF!=$N$6:$N$13)),AND(#REF!&gt;0,OR(#REF!=$N$6:$N$13)))</formula>
    </cfRule>
  </conditionalFormatting>
  <conditionalFormatting sqref="C6:Z106">
    <cfRule type="expression" dxfId="19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zoomScale="85" zoomScaleNormal="85" workbookViewId="0">
      <selection activeCell="C9" sqref="C9:E9"/>
    </sheetView>
  </sheetViews>
  <sheetFormatPr defaultColWidth="8.58203125" defaultRowHeight="14"/>
  <cols>
    <col min="1" max="1" width="8.58203125" style="135"/>
    <col min="2" max="2" width="14.08203125" style="159" customWidth="1"/>
    <col min="3" max="25" width="14.08203125" style="135" customWidth="1"/>
    <col min="26" max="26" width="8.58203125" style="135" customWidth="1"/>
    <col min="27" max="27" width="8.58203125" style="135" hidden="1" customWidth="1"/>
    <col min="28" max="32" width="0" style="135" hidden="1" customWidth="1"/>
    <col min="33" max="16384" width="8.58203125" style="135"/>
  </cols>
  <sheetData>
    <row r="1" spans="1:32" ht="14.5" thickBot="1">
      <c r="A1" s="132"/>
      <c r="B1" s="154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32" ht="21" customHeight="1">
      <c r="A2" s="132"/>
      <c r="B2" s="133" t="s">
        <v>65</v>
      </c>
      <c r="C2" s="571" t="s">
        <v>143</v>
      </c>
      <c r="D2" s="572"/>
      <c r="E2" s="573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32" ht="21" customHeight="1" thickBot="1">
      <c r="A3" s="132"/>
      <c r="B3" s="136" t="s">
        <v>8</v>
      </c>
      <c r="C3" s="574" t="s">
        <v>145</v>
      </c>
      <c r="D3" s="575"/>
      <c r="E3" s="576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32" ht="21" customHeight="1" thickBot="1">
      <c r="A4" s="132"/>
      <c r="B4" s="155"/>
      <c r="C4" s="134"/>
      <c r="D4" s="134"/>
      <c r="E4" s="134"/>
      <c r="F4" s="132"/>
      <c r="G4" s="132"/>
      <c r="H4" s="132"/>
      <c r="I4" s="132"/>
      <c r="Z4" s="132"/>
    </row>
    <row r="5" spans="1:32" s="166" customFormat="1" ht="21" customHeight="1" thickBot="1">
      <c r="A5" s="161"/>
      <c r="B5" s="162" t="s">
        <v>73</v>
      </c>
      <c r="C5" s="163">
        <v>24</v>
      </c>
      <c r="D5" s="164">
        <v>22</v>
      </c>
      <c r="E5" s="164">
        <v>21</v>
      </c>
      <c r="F5" s="164">
        <v>20</v>
      </c>
      <c r="G5" s="164">
        <v>19</v>
      </c>
      <c r="H5" s="164">
        <v>18</v>
      </c>
      <c r="I5" s="164">
        <v>17</v>
      </c>
      <c r="J5" s="164">
        <v>16</v>
      </c>
      <c r="K5" s="164">
        <v>15</v>
      </c>
      <c r="L5" s="164">
        <v>14</v>
      </c>
      <c r="M5" s="164">
        <v>13</v>
      </c>
      <c r="N5" s="164">
        <v>12</v>
      </c>
      <c r="O5" s="164">
        <v>11</v>
      </c>
      <c r="P5" s="164">
        <v>10</v>
      </c>
      <c r="Q5" s="164">
        <v>9</v>
      </c>
      <c r="R5" s="164">
        <v>8</v>
      </c>
      <c r="S5" s="164">
        <v>7</v>
      </c>
      <c r="T5" s="164">
        <v>6</v>
      </c>
      <c r="U5" s="164">
        <v>5</v>
      </c>
      <c r="V5" s="164">
        <v>4</v>
      </c>
      <c r="W5" s="164">
        <v>3</v>
      </c>
      <c r="X5" s="164">
        <v>2</v>
      </c>
      <c r="Y5" s="165">
        <v>0</v>
      </c>
      <c r="Z5" s="161"/>
      <c r="AA5" s="407" t="s">
        <v>67</v>
      </c>
      <c r="AB5" s="407" t="s">
        <v>68</v>
      </c>
      <c r="AC5" s="407" t="s">
        <v>69</v>
      </c>
      <c r="AD5" s="408" t="s">
        <v>70</v>
      </c>
      <c r="AE5" s="408" t="s">
        <v>71</v>
      </c>
      <c r="AF5" s="408" t="s">
        <v>72</v>
      </c>
    </row>
    <row r="6" spans="1:32" s="137" customFormat="1" ht="21" customHeight="1">
      <c r="A6" s="129"/>
      <c r="B6" s="167">
        <v>100</v>
      </c>
      <c r="C6" s="168">
        <f>IF(OR($B6-C$5&gt;76, $B6-C$5=75, $B6-C$5=1, $B6-C$5&lt;0),"",ROUND(($B6-C$5)*'점수 계산기'!$C$21+C$5*'점수 계산기'!$C$23+'점수 계산기'!$C$25,0))</f>
        <v>134</v>
      </c>
      <c r="D6" s="168" t="str">
        <f>IF(OR($B6-D$5&gt;76, $B6-D$5=75, $B6-D$5=1, $B6-D$5&lt;0),"",ROUND(($B6-D$5)*'점수 계산기'!$C$21+D$5*'점수 계산기'!$C$23+'점수 계산기'!$C$25,0))</f>
        <v/>
      </c>
      <c r="E6" s="168" t="str">
        <f>IF(OR($B6-E$5&gt;76, $B6-E$5=75, $B6-E$5=1, $B6-E$5&lt;0),"",ROUND(($B6-E$5)*'점수 계산기'!$C$21+E$5*'점수 계산기'!$C$23+'점수 계산기'!$C$25,0))</f>
        <v/>
      </c>
      <c r="F6" s="168" t="str">
        <f>IF(OR($B6-F$5&gt;76, $B6-F$5=75, $B6-F$5=1, $B6-F$5&lt;0),"",ROUND(($B6-F$5)*'점수 계산기'!$C$21+F$5*'점수 계산기'!$C$23+'점수 계산기'!$C$25,0))</f>
        <v/>
      </c>
      <c r="G6" s="168" t="str">
        <f>IF(OR($B6-G$5&gt;76, $B6-G$5=75, $B6-G$5=1, $B6-G$5&lt;0),"",ROUND(($B6-G$5)*'점수 계산기'!$C$21+G$5*'점수 계산기'!$C$23+'점수 계산기'!$C$25,0))</f>
        <v/>
      </c>
      <c r="H6" s="168" t="str">
        <f>IF(OR($B6-H$5&gt;76, $B6-H$5=75, $B6-H$5=1, $B6-H$5&lt;0),"",ROUND(($B6-H$5)*'점수 계산기'!$C$21+H$5*'점수 계산기'!$C$23+'점수 계산기'!$C$25,0))</f>
        <v/>
      </c>
      <c r="I6" s="168" t="str">
        <f>IF(OR($B6-I$5&gt;76, $B6-I$5=75, $B6-I$5=1, $B6-I$5&lt;0),"",ROUND(($B6-I$5)*'점수 계산기'!$C$21+I$5*'점수 계산기'!$C$23+'점수 계산기'!$C$25,0))</f>
        <v/>
      </c>
      <c r="J6" s="168" t="str">
        <f>IF(OR($B6-J$5&gt;76, $B6-J$5=75, $B6-J$5=1, $B6-J$5&lt;0),"",ROUND(($B6-J$5)*'점수 계산기'!$C$21+J$5*'점수 계산기'!$C$23+'점수 계산기'!$C$25,0))</f>
        <v/>
      </c>
      <c r="K6" s="168" t="str">
        <f>IF(OR($B6-K$5&gt;76, $B6-K$5=75, $B6-K$5=1, $B6-K$5&lt;0),"",ROUND(($B6-K$5)*'점수 계산기'!$C$21+K$5*'점수 계산기'!$C$23+'점수 계산기'!$C$25,0))</f>
        <v/>
      </c>
      <c r="L6" s="168" t="str">
        <f>IF(OR($B6-L$5&gt;76, $B6-L$5=75, $B6-L$5=1, $B6-L$5&lt;0),"",ROUND(($B6-L$5)*'점수 계산기'!$C$21+L$5*'점수 계산기'!$C$23+'점수 계산기'!$C$25,0))</f>
        <v/>
      </c>
      <c r="M6" s="168" t="str">
        <f>IF(OR($B6-M$5&gt;76, $B6-M$5=75, $B6-M$5=1, $B6-M$5&lt;0),"",ROUND(($B6-M$5)*'점수 계산기'!$C$21+M$5*'점수 계산기'!$C$23+'점수 계산기'!$C$25,0))</f>
        <v/>
      </c>
      <c r="N6" s="168" t="str">
        <f>IF(OR($B6-N$5&gt;76, $B6-N$5=75, $B6-N$5=1, $B6-N$5&lt;0),"",ROUND(($B6-N$5)*'점수 계산기'!$C$21+N$5*'점수 계산기'!$C$23+'점수 계산기'!$C$25,0))</f>
        <v/>
      </c>
      <c r="O6" s="168" t="str">
        <f>IF(OR($B6-O$5&gt;76, $B6-O$5=75, $B6-O$5=1, $B6-O$5&lt;0),"",ROUND(($B6-O$5)*'점수 계산기'!$C$21+O$5*'점수 계산기'!$C$23+'점수 계산기'!$C$25,0))</f>
        <v/>
      </c>
      <c r="P6" s="168" t="str">
        <f>IF(OR($B6-P$5&gt;76, $B6-P$5=75, $B6-P$5=1, $B6-P$5&lt;0),"",ROUND(($B6-P$5)*'점수 계산기'!$C$21+P$5*'점수 계산기'!$C$23+'점수 계산기'!$C$25,0))</f>
        <v/>
      </c>
      <c r="Q6" s="168" t="str">
        <f>IF(OR($B6-Q$5&gt;76, $B6-Q$5=75, $B6-Q$5=1, $B6-Q$5&lt;0),"",ROUND(($B6-Q$5)*'점수 계산기'!$C$21+Q$5*'점수 계산기'!$C$23+'점수 계산기'!$C$25,0))</f>
        <v/>
      </c>
      <c r="R6" s="168" t="str">
        <f>IF(OR($B6-R$5&gt;76, $B6-R$5=75, $B6-R$5=1, $B6-R$5&lt;0),"",ROUND(($B6-R$5)*'점수 계산기'!$C$21+R$5*'점수 계산기'!$C$23+'점수 계산기'!$C$25,0))</f>
        <v/>
      </c>
      <c r="S6" s="168" t="str">
        <f>IF(OR($B6-S$5&gt;76, $B6-S$5=75, $B6-S$5=1, $B6-S$5&lt;0),"",ROUND(($B6-S$5)*'점수 계산기'!$C$21+S$5*'점수 계산기'!$C$23+'점수 계산기'!$C$25,0))</f>
        <v/>
      </c>
      <c r="T6" s="168" t="str">
        <f>IF(OR($B6-T$5&gt;76, $B6-T$5=75, $B6-T$5=1, $B6-T$5&lt;0),"",ROUND(($B6-T$5)*'점수 계산기'!$C$21+T$5*'점수 계산기'!$C$23+'점수 계산기'!$C$25,0))</f>
        <v/>
      </c>
      <c r="U6" s="168" t="str">
        <f>IF(OR($B6-U$5&gt;76, $B6-U$5=75, $B6-U$5=1, $B6-U$5&lt;0),"",ROUND(($B6-U$5)*'점수 계산기'!$C$21+U$5*'점수 계산기'!$C$23+'점수 계산기'!$C$25,0))</f>
        <v/>
      </c>
      <c r="V6" s="168" t="str">
        <f>IF(OR($B6-V$5&gt;76, $B6-V$5=75, $B6-V$5=1, $B6-V$5&lt;0),"",ROUND(($B6-V$5)*'점수 계산기'!$C$21+V$5*'점수 계산기'!$C$23+'점수 계산기'!$C$25,0))</f>
        <v/>
      </c>
      <c r="W6" s="168" t="str">
        <f>IF(OR($B6-W$5&gt;76, $B6-W$5=75, $B6-W$5=1, $B6-W$5&lt;0),"",ROUND(($B6-W$5)*'점수 계산기'!$C$21+W$5*'점수 계산기'!$C$23+'점수 계산기'!$C$25,0))</f>
        <v/>
      </c>
      <c r="X6" s="168" t="str">
        <f>IF(OR($B6-X$5&gt;76, $B6-X$5=75, $B6-X$5=1, $B6-X$5&lt;0),"",ROUND(($B6-X$5)*'점수 계산기'!$C$21+X$5*'점수 계산기'!$C$23+'점수 계산기'!$C$25,0))</f>
        <v/>
      </c>
      <c r="Y6" s="169" t="str">
        <f>IF(OR($B6-Y$5&gt;76, $B6-Y$5=75, $B6-Y$5=1, $B6-Y$5&lt;0),"",ROUND(($B6-Y$5)*'점수 계산기'!$C$21+Y$5*'점수 계산기'!$C$23+'점수 계산기'!$C$25,0))</f>
        <v/>
      </c>
      <c r="Z6" s="129"/>
      <c r="AA6" s="170">
        <v>101</v>
      </c>
      <c r="AB6" s="170">
        <f>MIN(C6:Y6)</f>
        <v>134</v>
      </c>
      <c r="AC6" s="170" cm="1">
        <f t="array" ref="AC6">INDEX($AD$6:$AD$106, AA6, 1)</f>
        <v>54</v>
      </c>
      <c r="AD6" s="170">
        <f>MAX(C6:Y6)</f>
        <v>134</v>
      </c>
      <c r="AE6" s="170">
        <v>100</v>
      </c>
      <c r="AF6" s="170">
        <v>0</v>
      </c>
    </row>
    <row r="7" spans="1:32" s="137" customFormat="1" ht="21" customHeight="1">
      <c r="A7" s="129"/>
      <c r="B7" s="171">
        <v>99</v>
      </c>
      <c r="C7" s="168" t="str">
        <f>IF(OR($B7-C$5&gt;76, $B7-C$5=75, $B7-C$5=1, $B7-C$5&lt;0),"",ROUND(($B7-C$5)*'점수 계산기'!$C$21+C$5*'점수 계산기'!$C$23+'점수 계산기'!$C$25,0))</f>
        <v/>
      </c>
      <c r="D7" s="168" t="str">
        <f>IF(OR($B7-D$5&gt;76, $B7-D$5=75, $B7-D$5=1, $B7-D$5&lt;0),"",ROUND(($B7-D$5)*'점수 계산기'!$C$21+D$5*'점수 계산기'!$C$23+'점수 계산기'!$C$25,0))</f>
        <v/>
      </c>
      <c r="E7" s="168" t="str">
        <f>IF(OR($B7-E$5&gt;76, $B7-E$5=75, $B7-E$5=1, $B7-E$5&lt;0),"",ROUND(($B7-E$5)*'점수 계산기'!$C$21+E$5*'점수 계산기'!$C$23+'점수 계산기'!$C$25,0))</f>
        <v/>
      </c>
      <c r="F7" s="168" t="str">
        <f>IF(OR($B7-F$5&gt;76, $B7-F$5=75, $B7-F$5=1, $B7-F$5&lt;0),"",ROUND(($B7-F$5)*'점수 계산기'!$C$21+F$5*'점수 계산기'!$C$23+'점수 계산기'!$C$25,0))</f>
        <v/>
      </c>
      <c r="G7" s="168" t="str">
        <f>IF(OR($B7-G$5&gt;76, $B7-G$5=75, $B7-G$5=1, $B7-G$5&lt;0),"",ROUND(($B7-G$5)*'점수 계산기'!$C$21+G$5*'점수 계산기'!$C$23+'점수 계산기'!$C$25,0))</f>
        <v/>
      </c>
      <c r="H7" s="168" t="str">
        <f>IF(OR($B7-H$5&gt;76, $B7-H$5=75, $B7-H$5=1, $B7-H$5&lt;0),"",ROUND(($B7-H$5)*'점수 계산기'!$C$21+H$5*'점수 계산기'!$C$23+'점수 계산기'!$C$25,0))</f>
        <v/>
      </c>
      <c r="I7" s="168" t="str">
        <f>IF(OR($B7-I$5&gt;76, $B7-I$5=75, $B7-I$5=1, $B7-I$5&lt;0),"",ROUND(($B7-I$5)*'점수 계산기'!$C$21+I$5*'점수 계산기'!$C$23+'점수 계산기'!$C$25,0))</f>
        <v/>
      </c>
      <c r="J7" s="168" t="str">
        <f>IF(OR($B7-J$5&gt;76, $B7-J$5=75, $B7-J$5=1, $B7-J$5&lt;0),"",ROUND(($B7-J$5)*'점수 계산기'!$C$21+J$5*'점수 계산기'!$C$23+'점수 계산기'!$C$25,0))</f>
        <v/>
      </c>
      <c r="K7" s="168" t="str">
        <f>IF(OR($B7-K$5&gt;76, $B7-K$5=75, $B7-K$5=1, $B7-K$5&lt;0),"",ROUND(($B7-K$5)*'점수 계산기'!$C$21+K$5*'점수 계산기'!$C$23+'점수 계산기'!$C$25,0))</f>
        <v/>
      </c>
      <c r="L7" s="168" t="str">
        <f>IF(OR($B7-L$5&gt;76, $B7-L$5=75, $B7-L$5=1, $B7-L$5&lt;0),"",ROUND(($B7-L$5)*'점수 계산기'!$C$21+L$5*'점수 계산기'!$C$23+'점수 계산기'!$C$25,0))</f>
        <v/>
      </c>
      <c r="M7" s="168" t="str">
        <f>IF(OR($B7-M$5&gt;76, $B7-M$5=75, $B7-M$5=1, $B7-M$5&lt;0),"",ROUND(($B7-M$5)*'점수 계산기'!$C$21+M$5*'점수 계산기'!$C$23+'점수 계산기'!$C$25,0))</f>
        <v/>
      </c>
      <c r="N7" s="168" t="str">
        <f>IF(OR($B7-N$5&gt;76, $B7-N$5=75, $B7-N$5=1, $B7-N$5&lt;0),"",ROUND(($B7-N$5)*'점수 계산기'!$C$21+N$5*'점수 계산기'!$C$23+'점수 계산기'!$C$25,0))</f>
        <v/>
      </c>
      <c r="O7" s="168" t="str">
        <f>IF(OR($B7-O$5&gt;76, $B7-O$5=75, $B7-O$5=1, $B7-O$5&lt;0),"",ROUND(($B7-O$5)*'점수 계산기'!$C$21+O$5*'점수 계산기'!$C$23+'점수 계산기'!$C$25,0))</f>
        <v/>
      </c>
      <c r="P7" s="168" t="str">
        <f>IF(OR($B7-P$5&gt;76, $B7-P$5=75, $B7-P$5=1, $B7-P$5&lt;0),"",ROUND(($B7-P$5)*'점수 계산기'!$C$21+P$5*'점수 계산기'!$C$23+'점수 계산기'!$C$25,0))</f>
        <v/>
      </c>
      <c r="Q7" s="168" t="str">
        <f>IF(OR($B7-Q$5&gt;76, $B7-Q$5=75, $B7-Q$5=1, $B7-Q$5&lt;0),"",ROUND(($B7-Q$5)*'점수 계산기'!$C$21+Q$5*'점수 계산기'!$C$23+'점수 계산기'!$C$25,0))</f>
        <v/>
      </c>
      <c r="R7" s="168" t="str">
        <f>IF(OR($B7-R$5&gt;76, $B7-R$5=75, $B7-R$5=1, $B7-R$5&lt;0),"",ROUND(($B7-R$5)*'점수 계산기'!$C$21+R$5*'점수 계산기'!$C$23+'점수 계산기'!$C$25,0))</f>
        <v/>
      </c>
      <c r="S7" s="168" t="str">
        <f>IF(OR($B7-S$5&gt;76, $B7-S$5=75, $B7-S$5=1, $B7-S$5&lt;0),"",ROUND(($B7-S$5)*'점수 계산기'!$C$21+S$5*'점수 계산기'!$C$23+'점수 계산기'!$C$25,0))</f>
        <v/>
      </c>
      <c r="T7" s="168" t="str">
        <f>IF(OR($B7-T$5&gt;76, $B7-T$5=75, $B7-T$5=1, $B7-T$5&lt;0),"",ROUND(($B7-T$5)*'점수 계산기'!$C$21+T$5*'점수 계산기'!$C$23+'점수 계산기'!$C$25,0))</f>
        <v/>
      </c>
      <c r="U7" s="168" t="str">
        <f>IF(OR($B7-U$5&gt;76, $B7-U$5=75, $B7-U$5=1, $B7-U$5&lt;0),"",ROUND(($B7-U$5)*'점수 계산기'!$C$21+U$5*'점수 계산기'!$C$23+'점수 계산기'!$C$25,0))</f>
        <v/>
      </c>
      <c r="V7" s="168" t="str">
        <f>IF(OR($B7-V$5&gt;76, $B7-V$5=75, $B7-V$5=1, $B7-V$5&lt;0),"",ROUND(($B7-V$5)*'점수 계산기'!$C$21+V$5*'점수 계산기'!$C$23+'점수 계산기'!$C$25,0))</f>
        <v/>
      </c>
      <c r="W7" s="168" t="str">
        <f>IF(OR($B7-W$5&gt;76, $B7-W$5=75, $B7-W$5=1, $B7-W$5&lt;0),"",ROUND(($B7-W$5)*'점수 계산기'!$C$21+W$5*'점수 계산기'!$C$23+'점수 계산기'!$C$25,0))</f>
        <v/>
      </c>
      <c r="X7" s="168" t="str">
        <f>IF(OR($B7-X$5&gt;76, $B7-X$5=75, $B7-X$5=1, $B7-X$5&lt;0),"",ROUND(($B7-X$5)*'점수 계산기'!$C$21+X$5*'점수 계산기'!$C$23+'점수 계산기'!$C$25,0))</f>
        <v/>
      </c>
      <c r="Y7" s="169" t="str">
        <f>IF(OR($B7-Y$5&gt;76, $B7-Y$5=75, $B7-Y$5=1, $B7-Y$5&lt;0),"",ROUND(($B7-Y$5)*'점수 계산기'!$C$21+Y$5*'점수 계산기'!$C$23+'점수 계산기'!$C$25,0))</f>
        <v/>
      </c>
      <c r="Z7" s="129"/>
      <c r="AA7" s="170">
        <v>100</v>
      </c>
      <c r="AB7" s="170">
        <f t="shared" ref="AB7:AB70" si="0">MIN(C7:Y7)</f>
        <v>0</v>
      </c>
      <c r="AC7" s="170" cm="1">
        <f t="array" ref="AC7">INDEX($AD$6:$AD$106, AA7, 1)</f>
        <v>0</v>
      </c>
      <c r="AD7" s="170">
        <f t="shared" ref="AD7:AD70" si="1">MAX(C7:Y7)</f>
        <v>0</v>
      </c>
      <c r="AE7" s="170">
        <v>99</v>
      </c>
      <c r="AF7" s="170">
        <v>1</v>
      </c>
    </row>
    <row r="8" spans="1:32" s="137" customFormat="1" ht="21" customHeight="1">
      <c r="A8" s="129"/>
      <c r="B8" s="171">
        <v>98</v>
      </c>
      <c r="C8" s="168">
        <f>IF(OR($B8-C$5&gt;76, $B8-C$5=75, $B8-C$5=1, $B8-C$5&lt;0),"",ROUND(($B8-C$5)*'점수 계산기'!$C$21+C$5*'점수 계산기'!$C$23+'점수 계산기'!$C$25,0))</f>
        <v>132</v>
      </c>
      <c r="D8" s="168">
        <f>IF(OR($B8-D$5&gt;76, $B8-D$5=75, $B8-D$5=1, $B8-D$5&lt;0),"",ROUND(($B8-D$5)*'점수 계산기'!$C$21+D$5*'점수 계산기'!$C$23+'점수 계산기'!$C$25,0))</f>
        <v>133</v>
      </c>
      <c r="E8" s="168" t="str">
        <f>IF(OR($B8-E$5&gt;76, $B8-E$5=75, $B8-E$5=1, $B8-E$5&lt;0),"",ROUND(($B8-E$5)*'점수 계산기'!$C$21+E$5*'점수 계산기'!$C$23+'점수 계산기'!$C$25,0))</f>
        <v/>
      </c>
      <c r="F8" s="168" t="str">
        <f>IF(OR($B8-F$5&gt;76, $B8-F$5=75, $B8-F$5=1, $B8-F$5&lt;0),"",ROUND(($B8-F$5)*'점수 계산기'!$C$21+F$5*'점수 계산기'!$C$23+'점수 계산기'!$C$25,0))</f>
        <v/>
      </c>
      <c r="G8" s="168" t="str">
        <f>IF(OR($B8-G$5&gt;76, $B8-G$5=75, $B8-G$5=1, $B8-G$5&lt;0),"",ROUND(($B8-G$5)*'점수 계산기'!$C$21+G$5*'점수 계산기'!$C$23+'점수 계산기'!$C$25,0))</f>
        <v/>
      </c>
      <c r="H8" s="168" t="str">
        <f>IF(OR($B8-H$5&gt;76, $B8-H$5=75, $B8-H$5=1, $B8-H$5&lt;0),"",ROUND(($B8-H$5)*'점수 계산기'!$C$21+H$5*'점수 계산기'!$C$23+'점수 계산기'!$C$25,0))</f>
        <v/>
      </c>
      <c r="I8" s="168" t="str">
        <f>IF(OR($B8-I$5&gt;76, $B8-I$5=75, $B8-I$5=1, $B8-I$5&lt;0),"",ROUND(($B8-I$5)*'점수 계산기'!$C$21+I$5*'점수 계산기'!$C$23+'점수 계산기'!$C$25,0))</f>
        <v/>
      </c>
      <c r="J8" s="168" t="str">
        <f>IF(OR($B8-J$5&gt;76, $B8-J$5=75, $B8-J$5=1, $B8-J$5&lt;0),"",ROUND(($B8-J$5)*'점수 계산기'!$C$21+J$5*'점수 계산기'!$C$23+'점수 계산기'!$C$25,0))</f>
        <v/>
      </c>
      <c r="K8" s="168" t="str">
        <f>IF(OR($B8-K$5&gt;76, $B8-K$5=75, $B8-K$5=1, $B8-K$5&lt;0),"",ROUND(($B8-K$5)*'점수 계산기'!$C$21+K$5*'점수 계산기'!$C$23+'점수 계산기'!$C$25,0))</f>
        <v/>
      </c>
      <c r="L8" s="168" t="str">
        <f>IF(OR($B8-L$5&gt;76, $B8-L$5=75, $B8-L$5=1, $B8-L$5&lt;0),"",ROUND(($B8-L$5)*'점수 계산기'!$C$21+L$5*'점수 계산기'!$C$23+'점수 계산기'!$C$25,0))</f>
        <v/>
      </c>
      <c r="M8" s="168" t="str">
        <f>IF(OR($B8-M$5&gt;76, $B8-M$5=75, $B8-M$5=1, $B8-M$5&lt;0),"",ROUND(($B8-M$5)*'점수 계산기'!$C$21+M$5*'점수 계산기'!$C$23+'점수 계산기'!$C$25,0))</f>
        <v/>
      </c>
      <c r="N8" s="168" t="str">
        <f>IF(OR($B8-N$5&gt;76, $B8-N$5=75, $B8-N$5=1, $B8-N$5&lt;0),"",ROUND(($B8-N$5)*'점수 계산기'!$C$21+N$5*'점수 계산기'!$C$23+'점수 계산기'!$C$25,0))</f>
        <v/>
      </c>
      <c r="O8" s="168" t="str">
        <f>IF(OR($B8-O$5&gt;76, $B8-O$5=75, $B8-O$5=1, $B8-O$5&lt;0),"",ROUND(($B8-O$5)*'점수 계산기'!$C$21+O$5*'점수 계산기'!$C$23+'점수 계산기'!$C$25,0))</f>
        <v/>
      </c>
      <c r="P8" s="168" t="str">
        <f>IF(OR($B8-P$5&gt;76, $B8-P$5=75, $B8-P$5=1, $B8-P$5&lt;0),"",ROUND(($B8-P$5)*'점수 계산기'!$C$21+P$5*'점수 계산기'!$C$23+'점수 계산기'!$C$25,0))</f>
        <v/>
      </c>
      <c r="Q8" s="168" t="str">
        <f>IF(OR($B8-Q$5&gt;76, $B8-Q$5=75, $B8-Q$5=1, $B8-Q$5&lt;0),"",ROUND(($B8-Q$5)*'점수 계산기'!$C$21+Q$5*'점수 계산기'!$C$23+'점수 계산기'!$C$25,0))</f>
        <v/>
      </c>
      <c r="R8" s="168" t="str">
        <f>IF(OR($B8-R$5&gt;76, $B8-R$5=75, $B8-R$5=1, $B8-R$5&lt;0),"",ROUND(($B8-R$5)*'점수 계산기'!$C$21+R$5*'점수 계산기'!$C$23+'점수 계산기'!$C$25,0))</f>
        <v/>
      </c>
      <c r="S8" s="168" t="str">
        <f>IF(OR($B8-S$5&gt;76, $B8-S$5=75, $B8-S$5=1, $B8-S$5&lt;0),"",ROUND(($B8-S$5)*'점수 계산기'!$C$21+S$5*'점수 계산기'!$C$23+'점수 계산기'!$C$25,0))</f>
        <v/>
      </c>
      <c r="T8" s="168" t="str">
        <f>IF(OR($B8-T$5&gt;76, $B8-T$5=75, $B8-T$5=1, $B8-T$5&lt;0),"",ROUND(($B8-T$5)*'점수 계산기'!$C$21+T$5*'점수 계산기'!$C$23+'점수 계산기'!$C$25,0))</f>
        <v/>
      </c>
      <c r="U8" s="168" t="str">
        <f>IF(OR($B8-U$5&gt;76, $B8-U$5=75, $B8-U$5=1, $B8-U$5&lt;0),"",ROUND(($B8-U$5)*'점수 계산기'!$C$21+U$5*'점수 계산기'!$C$23+'점수 계산기'!$C$25,0))</f>
        <v/>
      </c>
      <c r="V8" s="168" t="str">
        <f>IF(OR($B8-V$5&gt;76, $B8-V$5=75, $B8-V$5=1, $B8-V$5&lt;0),"",ROUND(($B8-V$5)*'점수 계산기'!$C$21+V$5*'점수 계산기'!$C$23+'점수 계산기'!$C$25,0))</f>
        <v/>
      </c>
      <c r="W8" s="168" t="str">
        <f>IF(OR($B8-W$5&gt;76, $B8-W$5=75, $B8-W$5=1, $B8-W$5&lt;0),"",ROUND(($B8-W$5)*'점수 계산기'!$C$21+W$5*'점수 계산기'!$C$23+'점수 계산기'!$C$25,0))</f>
        <v/>
      </c>
      <c r="X8" s="168" t="str">
        <f>IF(OR($B8-X$5&gt;76, $B8-X$5=75, $B8-X$5=1, $B8-X$5&lt;0),"",ROUND(($B8-X$5)*'점수 계산기'!$C$21+X$5*'점수 계산기'!$C$23+'점수 계산기'!$C$25,0))</f>
        <v/>
      </c>
      <c r="Y8" s="169" t="str">
        <f>IF(OR($B8-Y$5&gt;76, $B8-Y$5=75, $B8-Y$5=1, $B8-Y$5&lt;0),"",ROUND(($B8-Y$5)*'점수 계산기'!$C$21+Y$5*'점수 계산기'!$C$23+'점수 계산기'!$C$25,0))</f>
        <v/>
      </c>
      <c r="Z8" s="129"/>
      <c r="AA8" s="170">
        <v>99</v>
      </c>
      <c r="AB8" s="170">
        <f t="shared" si="0"/>
        <v>132</v>
      </c>
      <c r="AC8" s="170" cm="1">
        <f t="array" ref="AC8">INDEX($AD$6:$AD$106, AA8, 1)</f>
        <v>56</v>
      </c>
      <c r="AD8" s="170">
        <f t="shared" si="1"/>
        <v>133</v>
      </c>
      <c r="AE8" s="170">
        <v>98</v>
      </c>
      <c r="AF8" s="170">
        <v>2</v>
      </c>
    </row>
    <row r="9" spans="1:32" s="137" customFormat="1" ht="21" customHeight="1">
      <c r="A9" s="129"/>
      <c r="B9" s="171">
        <v>97</v>
      </c>
      <c r="C9" s="168">
        <f>IF(OR($B9-C$5&gt;76, $B9-C$5=75, $B9-C$5=1, $B9-C$5&lt;0),"",ROUND(($B9-C$5)*'점수 계산기'!$C$21+C$5*'점수 계산기'!$C$23+'점수 계산기'!$C$25,0))</f>
        <v>132</v>
      </c>
      <c r="D9" s="168" t="str">
        <f>IF(OR($B9-D$5&gt;76, $B9-D$5=75, $B9-D$5=1, $B9-D$5&lt;0),"",ROUND(($B9-D$5)*'점수 계산기'!$C$21+D$5*'점수 계산기'!$C$23+'점수 계산기'!$C$25,0))</f>
        <v/>
      </c>
      <c r="E9" s="168">
        <f>IF(OR($B9-E$5&gt;76, $B9-E$5=75, $B9-E$5=1, $B9-E$5&lt;0),"",ROUND(($B9-E$5)*'점수 계산기'!$C$21+E$5*'점수 계산기'!$C$23+'점수 계산기'!$C$25,0))</f>
        <v>132</v>
      </c>
      <c r="F9" s="168" t="str">
        <f>IF(OR($B9-F$5&gt;76, $B9-F$5=75, $B9-F$5=1, $B9-F$5&lt;0),"",ROUND(($B9-F$5)*'점수 계산기'!$C$21+F$5*'점수 계산기'!$C$23+'점수 계산기'!$C$25,0))</f>
        <v/>
      </c>
      <c r="G9" s="168" t="str">
        <f>IF(OR($B9-G$5&gt;76, $B9-G$5=75, $B9-G$5=1, $B9-G$5&lt;0),"",ROUND(($B9-G$5)*'점수 계산기'!$C$21+G$5*'점수 계산기'!$C$23+'점수 계산기'!$C$25,0))</f>
        <v/>
      </c>
      <c r="H9" s="168" t="str">
        <f>IF(OR($B9-H$5&gt;76, $B9-H$5=75, $B9-H$5=1, $B9-H$5&lt;0),"",ROUND(($B9-H$5)*'점수 계산기'!$C$21+H$5*'점수 계산기'!$C$23+'점수 계산기'!$C$25,0))</f>
        <v/>
      </c>
      <c r="I9" s="168" t="str">
        <f>IF(OR($B9-I$5&gt;76, $B9-I$5=75, $B9-I$5=1, $B9-I$5&lt;0),"",ROUND(($B9-I$5)*'점수 계산기'!$C$21+I$5*'점수 계산기'!$C$23+'점수 계산기'!$C$25,0))</f>
        <v/>
      </c>
      <c r="J9" s="168" t="str">
        <f>IF(OR($B9-J$5&gt;76, $B9-J$5=75, $B9-J$5=1, $B9-J$5&lt;0),"",ROUND(($B9-J$5)*'점수 계산기'!$C$21+J$5*'점수 계산기'!$C$23+'점수 계산기'!$C$25,0))</f>
        <v/>
      </c>
      <c r="K9" s="168" t="str">
        <f>IF(OR($B9-K$5&gt;76, $B9-K$5=75, $B9-K$5=1, $B9-K$5&lt;0),"",ROUND(($B9-K$5)*'점수 계산기'!$C$21+K$5*'점수 계산기'!$C$23+'점수 계산기'!$C$25,0))</f>
        <v/>
      </c>
      <c r="L9" s="168" t="str">
        <f>IF(OR($B9-L$5&gt;76, $B9-L$5=75, $B9-L$5=1, $B9-L$5&lt;0),"",ROUND(($B9-L$5)*'점수 계산기'!$C$21+L$5*'점수 계산기'!$C$23+'점수 계산기'!$C$25,0))</f>
        <v/>
      </c>
      <c r="M9" s="168" t="str">
        <f>IF(OR($B9-M$5&gt;76, $B9-M$5=75, $B9-M$5=1, $B9-M$5&lt;0),"",ROUND(($B9-M$5)*'점수 계산기'!$C$21+M$5*'점수 계산기'!$C$23+'점수 계산기'!$C$25,0))</f>
        <v/>
      </c>
      <c r="N9" s="168" t="str">
        <f>IF(OR($B9-N$5&gt;76, $B9-N$5=75, $B9-N$5=1, $B9-N$5&lt;0),"",ROUND(($B9-N$5)*'점수 계산기'!$C$21+N$5*'점수 계산기'!$C$23+'점수 계산기'!$C$25,0))</f>
        <v/>
      </c>
      <c r="O9" s="168" t="str">
        <f>IF(OR($B9-O$5&gt;76, $B9-O$5=75, $B9-O$5=1, $B9-O$5&lt;0),"",ROUND(($B9-O$5)*'점수 계산기'!$C$21+O$5*'점수 계산기'!$C$23+'점수 계산기'!$C$25,0))</f>
        <v/>
      </c>
      <c r="P9" s="168" t="str">
        <f>IF(OR($B9-P$5&gt;76, $B9-P$5=75, $B9-P$5=1, $B9-P$5&lt;0),"",ROUND(($B9-P$5)*'점수 계산기'!$C$21+P$5*'점수 계산기'!$C$23+'점수 계산기'!$C$25,0))</f>
        <v/>
      </c>
      <c r="Q9" s="168" t="str">
        <f>IF(OR($B9-Q$5&gt;76, $B9-Q$5=75, $B9-Q$5=1, $B9-Q$5&lt;0),"",ROUND(($B9-Q$5)*'점수 계산기'!$C$21+Q$5*'점수 계산기'!$C$23+'점수 계산기'!$C$25,0))</f>
        <v/>
      </c>
      <c r="R9" s="168" t="str">
        <f>IF(OR($B9-R$5&gt;76, $B9-R$5=75, $B9-R$5=1, $B9-R$5&lt;0),"",ROUND(($B9-R$5)*'점수 계산기'!$C$21+R$5*'점수 계산기'!$C$23+'점수 계산기'!$C$25,0))</f>
        <v/>
      </c>
      <c r="S9" s="168" t="str">
        <f>IF(OR($B9-S$5&gt;76, $B9-S$5=75, $B9-S$5=1, $B9-S$5&lt;0),"",ROUND(($B9-S$5)*'점수 계산기'!$C$21+S$5*'점수 계산기'!$C$23+'점수 계산기'!$C$25,0))</f>
        <v/>
      </c>
      <c r="T9" s="168" t="str">
        <f>IF(OR($B9-T$5&gt;76, $B9-T$5=75, $B9-T$5=1, $B9-T$5&lt;0),"",ROUND(($B9-T$5)*'점수 계산기'!$C$21+T$5*'점수 계산기'!$C$23+'점수 계산기'!$C$25,0))</f>
        <v/>
      </c>
      <c r="U9" s="168" t="str">
        <f>IF(OR($B9-U$5&gt;76, $B9-U$5=75, $B9-U$5=1, $B9-U$5&lt;0),"",ROUND(($B9-U$5)*'점수 계산기'!$C$21+U$5*'점수 계산기'!$C$23+'점수 계산기'!$C$25,0))</f>
        <v/>
      </c>
      <c r="V9" s="168" t="str">
        <f>IF(OR($B9-V$5&gt;76, $B9-V$5=75, $B9-V$5=1, $B9-V$5&lt;0),"",ROUND(($B9-V$5)*'점수 계산기'!$C$21+V$5*'점수 계산기'!$C$23+'점수 계산기'!$C$25,0))</f>
        <v/>
      </c>
      <c r="W9" s="168" t="str">
        <f>IF(OR($B9-W$5&gt;76, $B9-W$5=75, $B9-W$5=1, $B9-W$5&lt;0),"",ROUND(($B9-W$5)*'점수 계산기'!$C$21+W$5*'점수 계산기'!$C$23+'점수 계산기'!$C$25,0))</f>
        <v/>
      </c>
      <c r="X9" s="168" t="str">
        <f>IF(OR($B9-X$5&gt;76, $B9-X$5=75, $B9-X$5=1, $B9-X$5&lt;0),"",ROUND(($B9-X$5)*'점수 계산기'!$C$21+X$5*'점수 계산기'!$C$23+'점수 계산기'!$C$25,0))</f>
        <v/>
      </c>
      <c r="Y9" s="169" t="str">
        <f>IF(OR($B9-Y$5&gt;76, $B9-Y$5=75, $B9-Y$5=1, $B9-Y$5&lt;0),"",ROUND(($B9-Y$5)*'점수 계산기'!$C$21+Y$5*'점수 계산기'!$C$23+'점수 계산기'!$C$25,0))</f>
        <v/>
      </c>
      <c r="Z9" s="129"/>
      <c r="AA9" s="170">
        <v>98</v>
      </c>
      <c r="AB9" s="170">
        <f t="shared" si="0"/>
        <v>132</v>
      </c>
      <c r="AC9" s="170" cm="1">
        <f t="array" ref="AC9">INDEX($AD$6:$AD$106, AA9, 1)</f>
        <v>56</v>
      </c>
      <c r="AD9" s="170">
        <f t="shared" si="1"/>
        <v>132</v>
      </c>
      <c r="AE9" s="170">
        <v>97</v>
      </c>
      <c r="AF9" s="170">
        <v>3</v>
      </c>
    </row>
    <row r="10" spans="1:32" s="137" customFormat="1" ht="21" customHeight="1">
      <c r="A10" s="129"/>
      <c r="B10" s="172">
        <v>96</v>
      </c>
      <c r="C10" s="173">
        <f>IF(OR($B10-C$5&gt;76, $B10-C$5=75, $B10-C$5=1, $B10-C$5&lt;0),"",ROUND(($B10-C$5)*'점수 계산기'!$C$21+C$5*'점수 계산기'!$C$23+'점수 계산기'!$C$25,0))</f>
        <v>131</v>
      </c>
      <c r="D10" s="173">
        <f>IF(OR($B10-D$5&gt;76, $B10-D$5=75, $B10-D$5=1, $B10-D$5&lt;0),"",ROUND(($B10-D$5)*'점수 계산기'!$C$21+D$5*'점수 계산기'!$C$23+'점수 계산기'!$C$25,0))</f>
        <v>131</v>
      </c>
      <c r="E10" s="173" t="str">
        <f>IF(OR($B10-E$5&gt;76, $B10-E$5=75, $B10-E$5=1, $B10-E$5&lt;0),"",ROUND(($B10-E$5)*'점수 계산기'!$C$21+E$5*'점수 계산기'!$C$23+'점수 계산기'!$C$25,0))</f>
        <v/>
      </c>
      <c r="F10" s="173">
        <f>IF(OR($B10-F$5&gt;76, $B10-F$5=75, $B10-F$5=1, $B10-F$5&lt;0),"",ROUND(($B10-F$5)*'점수 계산기'!$C$21+F$5*'점수 계산기'!$C$23+'점수 계산기'!$C$25,0))</f>
        <v>131</v>
      </c>
      <c r="G10" s="173" t="str">
        <f>IF(OR($B10-G$5&gt;76, $B10-G$5=75, $B10-G$5=1, $B10-G$5&lt;0),"",ROUND(($B10-G$5)*'점수 계산기'!$C$21+G$5*'점수 계산기'!$C$23+'점수 계산기'!$C$25,0))</f>
        <v/>
      </c>
      <c r="H10" s="173" t="str">
        <f>IF(OR($B10-H$5&gt;76, $B10-H$5=75, $B10-H$5=1, $B10-H$5&lt;0),"",ROUND(($B10-H$5)*'점수 계산기'!$C$21+H$5*'점수 계산기'!$C$23+'점수 계산기'!$C$25,0))</f>
        <v/>
      </c>
      <c r="I10" s="173" t="str">
        <f>IF(OR($B10-I$5&gt;76, $B10-I$5=75, $B10-I$5=1, $B10-I$5&lt;0),"",ROUND(($B10-I$5)*'점수 계산기'!$C$21+I$5*'점수 계산기'!$C$23+'점수 계산기'!$C$25,0))</f>
        <v/>
      </c>
      <c r="J10" s="173" t="str">
        <f>IF(OR($B10-J$5&gt;76, $B10-J$5=75, $B10-J$5=1, $B10-J$5&lt;0),"",ROUND(($B10-J$5)*'점수 계산기'!$C$21+J$5*'점수 계산기'!$C$23+'점수 계산기'!$C$25,0))</f>
        <v/>
      </c>
      <c r="K10" s="173" t="str">
        <f>IF(OR($B10-K$5&gt;76, $B10-K$5=75, $B10-K$5=1, $B10-K$5&lt;0),"",ROUND(($B10-K$5)*'점수 계산기'!$C$21+K$5*'점수 계산기'!$C$23+'점수 계산기'!$C$25,0))</f>
        <v/>
      </c>
      <c r="L10" s="173" t="str">
        <f>IF(OR($B10-L$5&gt;76, $B10-L$5=75, $B10-L$5=1, $B10-L$5&lt;0),"",ROUND(($B10-L$5)*'점수 계산기'!$C$21+L$5*'점수 계산기'!$C$23+'점수 계산기'!$C$25,0))</f>
        <v/>
      </c>
      <c r="M10" s="173" t="str">
        <f>IF(OR($B10-M$5&gt;76, $B10-M$5=75, $B10-M$5=1, $B10-M$5&lt;0),"",ROUND(($B10-M$5)*'점수 계산기'!$C$21+M$5*'점수 계산기'!$C$23+'점수 계산기'!$C$25,0))</f>
        <v/>
      </c>
      <c r="N10" s="173" t="str">
        <f>IF(OR($B10-N$5&gt;76, $B10-N$5=75, $B10-N$5=1, $B10-N$5&lt;0),"",ROUND(($B10-N$5)*'점수 계산기'!$C$21+N$5*'점수 계산기'!$C$23+'점수 계산기'!$C$25,0))</f>
        <v/>
      </c>
      <c r="O10" s="173" t="str">
        <f>IF(OR($B10-O$5&gt;76, $B10-O$5=75, $B10-O$5=1, $B10-O$5&lt;0),"",ROUND(($B10-O$5)*'점수 계산기'!$C$21+O$5*'점수 계산기'!$C$23+'점수 계산기'!$C$25,0))</f>
        <v/>
      </c>
      <c r="P10" s="173" t="str">
        <f>IF(OR($B10-P$5&gt;76, $B10-P$5=75, $B10-P$5=1, $B10-P$5&lt;0),"",ROUND(($B10-P$5)*'점수 계산기'!$C$21+P$5*'점수 계산기'!$C$23+'점수 계산기'!$C$25,0))</f>
        <v/>
      </c>
      <c r="Q10" s="173" t="str">
        <f>IF(OR($B10-Q$5&gt;76, $B10-Q$5=75, $B10-Q$5=1, $B10-Q$5&lt;0),"",ROUND(($B10-Q$5)*'점수 계산기'!$C$21+Q$5*'점수 계산기'!$C$23+'점수 계산기'!$C$25,0))</f>
        <v/>
      </c>
      <c r="R10" s="173" t="str">
        <f>IF(OR($B10-R$5&gt;76, $B10-R$5=75, $B10-R$5=1, $B10-R$5&lt;0),"",ROUND(($B10-R$5)*'점수 계산기'!$C$21+R$5*'점수 계산기'!$C$23+'점수 계산기'!$C$25,0))</f>
        <v/>
      </c>
      <c r="S10" s="173" t="str">
        <f>IF(OR($B10-S$5&gt;76, $B10-S$5=75, $B10-S$5=1, $B10-S$5&lt;0),"",ROUND(($B10-S$5)*'점수 계산기'!$C$21+S$5*'점수 계산기'!$C$23+'점수 계산기'!$C$25,0))</f>
        <v/>
      </c>
      <c r="T10" s="173" t="str">
        <f>IF(OR($B10-T$5&gt;76, $B10-T$5=75, $B10-T$5=1, $B10-T$5&lt;0),"",ROUND(($B10-T$5)*'점수 계산기'!$C$21+T$5*'점수 계산기'!$C$23+'점수 계산기'!$C$25,0))</f>
        <v/>
      </c>
      <c r="U10" s="173" t="str">
        <f>IF(OR($B10-U$5&gt;76, $B10-U$5=75, $B10-U$5=1, $B10-U$5&lt;0),"",ROUND(($B10-U$5)*'점수 계산기'!$C$21+U$5*'점수 계산기'!$C$23+'점수 계산기'!$C$25,0))</f>
        <v/>
      </c>
      <c r="V10" s="173" t="str">
        <f>IF(OR($B10-V$5&gt;76, $B10-V$5=75, $B10-V$5=1, $B10-V$5&lt;0),"",ROUND(($B10-V$5)*'점수 계산기'!$C$21+V$5*'점수 계산기'!$C$23+'점수 계산기'!$C$25,0))</f>
        <v/>
      </c>
      <c r="W10" s="173" t="str">
        <f>IF(OR($B10-W$5&gt;76, $B10-W$5=75, $B10-W$5=1, $B10-W$5&lt;0),"",ROUND(($B10-W$5)*'점수 계산기'!$C$21+W$5*'점수 계산기'!$C$23+'점수 계산기'!$C$25,0))</f>
        <v/>
      </c>
      <c r="X10" s="173" t="str">
        <f>IF(OR($B10-X$5&gt;76, $B10-X$5=75, $B10-X$5=1, $B10-X$5&lt;0),"",ROUND(($B10-X$5)*'점수 계산기'!$C$21+X$5*'점수 계산기'!$C$23+'점수 계산기'!$C$25,0))</f>
        <v/>
      </c>
      <c r="Y10" s="174" t="str">
        <f>IF(OR($B10-Y$5&gt;76, $B10-Y$5=75, $B10-Y$5=1, $B10-Y$5&lt;0),"",ROUND(($B10-Y$5)*'점수 계산기'!$C$21+Y$5*'점수 계산기'!$C$23+'점수 계산기'!$C$25,0))</f>
        <v/>
      </c>
      <c r="Z10" s="129"/>
      <c r="AA10" s="170">
        <v>97</v>
      </c>
      <c r="AB10" s="170">
        <f t="shared" si="0"/>
        <v>131</v>
      </c>
      <c r="AC10" s="170" cm="1">
        <f t="array" ref="AC10">INDEX($AD$6:$AD$106, AA10, 1)</f>
        <v>57</v>
      </c>
      <c r="AD10" s="170">
        <f t="shared" si="1"/>
        <v>131</v>
      </c>
      <c r="AE10" s="170">
        <v>96</v>
      </c>
      <c r="AF10" s="170">
        <v>4</v>
      </c>
    </row>
    <row r="11" spans="1:32" s="137" customFormat="1" ht="21" customHeight="1">
      <c r="A11" s="129"/>
      <c r="B11" s="172">
        <v>95</v>
      </c>
      <c r="C11" s="173">
        <f>IF(OR($B11-C$5&gt;76, $B11-C$5=75, $B11-C$5=1, $B11-C$5&lt;0),"",ROUND(($B11-C$5)*'점수 계산기'!$C$21+C$5*'점수 계산기'!$C$23+'점수 계산기'!$C$25,0))</f>
        <v>130</v>
      </c>
      <c r="D11" s="173">
        <f>IF(OR($B11-D$5&gt;76, $B11-D$5=75, $B11-D$5=1, $B11-D$5&lt;0),"",ROUND(($B11-D$5)*'점수 계산기'!$C$21+D$5*'점수 계산기'!$C$23+'점수 계산기'!$C$25,0))</f>
        <v>130</v>
      </c>
      <c r="E11" s="173">
        <f>IF(OR($B11-E$5&gt;76, $B11-E$5=75, $B11-E$5=1, $B11-E$5&lt;0),"",ROUND(($B11-E$5)*'점수 계산기'!$C$21+E$5*'점수 계산기'!$C$23+'점수 계산기'!$C$25,0))</f>
        <v>130</v>
      </c>
      <c r="F11" s="173" t="str">
        <f>IF(OR($B11-F$5&gt;76, $B11-F$5=75, $B11-F$5=1, $B11-F$5&lt;0),"",ROUND(($B11-F$5)*'점수 계산기'!$C$21+F$5*'점수 계산기'!$C$23+'점수 계산기'!$C$25,0))</f>
        <v/>
      </c>
      <c r="G11" s="173">
        <f>IF(OR($B11-G$5&gt;76, $B11-G$5=75, $B11-G$5=1, $B11-G$5&lt;0),"",ROUND(($B11-G$5)*'점수 계산기'!$C$21+G$5*'점수 계산기'!$C$23+'점수 계산기'!$C$25,0))</f>
        <v>130</v>
      </c>
      <c r="H11" s="173" t="str">
        <f>IF(OR($B11-H$5&gt;76, $B11-H$5=75, $B11-H$5=1, $B11-H$5&lt;0),"",ROUND(($B11-H$5)*'점수 계산기'!$C$21+H$5*'점수 계산기'!$C$23+'점수 계산기'!$C$25,0))</f>
        <v/>
      </c>
      <c r="I11" s="173" t="str">
        <f>IF(OR($B11-I$5&gt;76, $B11-I$5=75, $B11-I$5=1, $B11-I$5&lt;0),"",ROUND(($B11-I$5)*'점수 계산기'!$C$21+I$5*'점수 계산기'!$C$23+'점수 계산기'!$C$25,0))</f>
        <v/>
      </c>
      <c r="J11" s="173" t="str">
        <f>IF(OR($B11-J$5&gt;76, $B11-J$5=75, $B11-J$5=1, $B11-J$5&lt;0),"",ROUND(($B11-J$5)*'점수 계산기'!$C$21+J$5*'점수 계산기'!$C$23+'점수 계산기'!$C$25,0))</f>
        <v/>
      </c>
      <c r="K11" s="173" t="str">
        <f>IF(OR($B11-K$5&gt;76, $B11-K$5=75, $B11-K$5=1, $B11-K$5&lt;0),"",ROUND(($B11-K$5)*'점수 계산기'!$C$21+K$5*'점수 계산기'!$C$23+'점수 계산기'!$C$25,0))</f>
        <v/>
      </c>
      <c r="L11" s="173" t="str">
        <f>IF(OR($B11-L$5&gt;76, $B11-L$5=75, $B11-L$5=1, $B11-L$5&lt;0),"",ROUND(($B11-L$5)*'점수 계산기'!$C$21+L$5*'점수 계산기'!$C$23+'점수 계산기'!$C$25,0))</f>
        <v/>
      </c>
      <c r="M11" s="173" t="str">
        <f>IF(OR($B11-M$5&gt;76, $B11-M$5=75, $B11-M$5=1, $B11-M$5&lt;0),"",ROUND(($B11-M$5)*'점수 계산기'!$C$21+M$5*'점수 계산기'!$C$23+'점수 계산기'!$C$25,0))</f>
        <v/>
      </c>
      <c r="N11" s="173" t="str">
        <f>IF(OR($B11-N$5&gt;76, $B11-N$5=75, $B11-N$5=1, $B11-N$5&lt;0),"",ROUND(($B11-N$5)*'점수 계산기'!$C$21+N$5*'점수 계산기'!$C$23+'점수 계산기'!$C$25,0))</f>
        <v/>
      </c>
      <c r="O11" s="173" t="str">
        <f>IF(OR($B11-O$5&gt;76, $B11-O$5=75, $B11-O$5=1, $B11-O$5&lt;0),"",ROUND(($B11-O$5)*'점수 계산기'!$C$21+O$5*'점수 계산기'!$C$23+'점수 계산기'!$C$25,0))</f>
        <v/>
      </c>
      <c r="P11" s="173" t="str">
        <f>IF(OR($B11-P$5&gt;76, $B11-P$5=75, $B11-P$5=1, $B11-P$5&lt;0),"",ROUND(($B11-P$5)*'점수 계산기'!$C$21+P$5*'점수 계산기'!$C$23+'점수 계산기'!$C$25,0))</f>
        <v/>
      </c>
      <c r="Q11" s="173" t="str">
        <f>IF(OR($B11-Q$5&gt;76, $B11-Q$5=75, $B11-Q$5=1, $B11-Q$5&lt;0),"",ROUND(($B11-Q$5)*'점수 계산기'!$C$21+Q$5*'점수 계산기'!$C$23+'점수 계산기'!$C$25,0))</f>
        <v/>
      </c>
      <c r="R11" s="173" t="str">
        <f>IF(OR($B11-R$5&gt;76, $B11-R$5=75, $B11-R$5=1, $B11-R$5&lt;0),"",ROUND(($B11-R$5)*'점수 계산기'!$C$21+R$5*'점수 계산기'!$C$23+'점수 계산기'!$C$25,0))</f>
        <v/>
      </c>
      <c r="S11" s="173" t="str">
        <f>IF(OR($B11-S$5&gt;76, $B11-S$5=75, $B11-S$5=1, $B11-S$5&lt;0),"",ROUND(($B11-S$5)*'점수 계산기'!$C$21+S$5*'점수 계산기'!$C$23+'점수 계산기'!$C$25,0))</f>
        <v/>
      </c>
      <c r="T11" s="173" t="str">
        <f>IF(OR($B11-T$5&gt;76, $B11-T$5=75, $B11-T$5=1, $B11-T$5&lt;0),"",ROUND(($B11-T$5)*'점수 계산기'!$C$21+T$5*'점수 계산기'!$C$23+'점수 계산기'!$C$25,0))</f>
        <v/>
      </c>
      <c r="U11" s="173" t="str">
        <f>IF(OR($B11-U$5&gt;76, $B11-U$5=75, $B11-U$5=1, $B11-U$5&lt;0),"",ROUND(($B11-U$5)*'점수 계산기'!$C$21+U$5*'점수 계산기'!$C$23+'점수 계산기'!$C$25,0))</f>
        <v/>
      </c>
      <c r="V11" s="173" t="str">
        <f>IF(OR($B11-V$5&gt;76, $B11-V$5=75, $B11-V$5=1, $B11-V$5&lt;0),"",ROUND(($B11-V$5)*'점수 계산기'!$C$21+V$5*'점수 계산기'!$C$23+'점수 계산기'!$C$25,0))</f>
        <v/>
      </c>
      <c r="W11" s="173" t="str">
        <f>IF(OR($B11-W$5&gt;76, $B11-W$5=75, $B11-W$5=1, $B11-W$5&lt;0),"",ROUND(($B11-W$5)*'점수 계산기'!$C$21+W$5*'점수 계산기'!$C$23+'점수 계산기'!$C$25,0))</f>
        <v/>
      </c>
      <c r="X11" s="173" t="str">
        <f>IF(OR($B11-X$5&gt;76, $B11-X$5=75, $B11-X$5=1, $B11-X$5&lt;0),"",ROUND(($B11-X$5)*'점수 계산기'!$C$21+X$5*'점수 계산기'!$C$23+'점수 계산기'!$C$25,0))</f>
        <v/>
      </c>
      <c r="Y11" s="174" t="str">
        <f>IF(OR($B11-Y$5&gt;76, $B11-Y$5=75, $B11-Y$5=1, $B11-Y$5&lt;0),"",ROUND(($B11-Y$5)*'점수 계산기'!$C$21+Y$5*'점수 계산기'!$C$23+'점수 계산기'!$C$25,0))</f>
        <v/>
      </c>
      <c r="Z11" s="129"/>
      <c r="AA11" s="170">
        <v>96</v>
      </c>
      <c r="AB11" s="170">
        <f t="shared" si="0"/>
        <v>130</v>
      </c>
      <c r="AC11" s="170" cm="1">
        <f t="array" ref="AC11">INDEX($AD$6:$AD$106, AA11, 1)</f>
        <v>58</v>
      </c>
      <c r="AD11" s="170">
        <f t="shared" si="1"/>
        <v>130</v>
      </c>
      <c r="AE11" s="170">
        <v>95</v>
      </c>
      <c r="AF11" s="170">
        <v>5</v>
      </c>
    </row>
    <row r="12" spans="1:32" s="137" customFormat="1" ht="21" customHeight="1">
      <c r="A12" s="129"/>
      <c r="B12" s="172">
        <v>94</v>
      </c>
      <c r="C12" s="173">
        <f>IF(OR($B12-C$5&gt;76, $B12-C$5=75, $B12-C$5=1, $B12-C$5&lt;0),"",ROUND(($B12-C$5)*'점수 계산기'!$C$21+C$5*'점수 계산기'!$C$23+'점수 계산기'!$C$25,0))</f>
        <v>129</v>
      </c>
      <c r="D12" s="173">
        <f>IF(OR($B12-D$5&gt;76, $B12-D$5=75, $B12-D$5=1, $B12-D$5&lt;0),"",ROUND(($B12-D$5)*'점수 계산기'!$C$21+D$5*'점수 계산기'!$C$23+'점수 계산기'!$C$25,0))</f>
        <v>129</v>
      </c>
      <c r="E12" s="173">
        <f>IF(OR($B12-E$5&gt;76, $B12-E$5=75, $B12-E$5=1, $B12-E$5&lt;0),"",ROUND(($B12-E$5)*'점수 계산기'!$C$21+E$5*'점수 계산기'!$C$23+'점수 계산기'!$C$25,0))</f>
        <v>129</v>
      </c>
      <c r="F12" s="173">
        <f>IF(OR($B12-F$5&gt;76, $B12-F$5=75, $B12-F$5=1, $B12-F$5&lt;0),"",ROUND(($B12-F$5)*'점수 계산기'!$C$21+F$5*'점수 계산기'!$C$23+'점수 계산기'!$C$25,0))</f>
        <v>129</v>
      </c>
      <c r="G12" s="173" t="str">
        <f>IF(OR($B12-G$5&gt;76, $B12-G$5=75, $B12-G$5=1, $B12-G$5&lt;0),"",ROUND(($B12-G$5)*'점수 계산기'!$C$21+G$5*'점수 계산기'!$C$23+'점수 계산기'!$C$25,0))</f>
        <v/>
      </c>
      <c r="H12" s="173">
        <f>IF(OR($B12-H$5&gt;76, $B12-H$5=75, $B12-H$5=1, $B12-H$5&lt;0),"",ROUND(($B12-H$5)*'점수 계산기'!$C$21+H$5*'점수 계산기'!$C$23+'점수 계산기'!$C$25,0))</f>
        <v>130</v>
      </c>
      <c r="I12" s="173" t="str">
        <f>IF(OR($B12-I$5&gt;76, $B12-I$5=75, $B12-I$5=1, $B12-I$5&lt;0),"",ROUND(($B12-I$5)*'점수 계산기'!$C$21+I$5*'점수 계산기'!$C$23+'점수 계산기'!$C$25,0))</f>
        <v/>
      </c>
      <c r="J12" s="173" t="str">
        <f>IF(OR($B12-J$5&gt;76, $B12-J$5=75, $B12-J$5=1, $B12-J$5&lt;0),"",ROUND(($B12-J$5)*'점수 계산기'!$C$21+J$5*'점수 계산기'!$C$23+'점수 계산기'!$C$25,0))</f>
        <v/>
      </c>
      <c r="K12" s="173" t="str">
        <f>IF(OR($B12-K$5&gt;76, $B12-K$5=75, $B12-K$5=1, $B12-K$5&lt;0),"",ROUND(($B12-K$5)*'점수 계산기'!$C$21+K$5*'점수 계산기'!$C$23+'점수 계산기'!$C$25,0))</f>
        <v/>
      </c>
      <c r="L12" s="173" t="str">
        <f>IF(OR($B12-L$5&gt;76, $B12-L$5=75, $B12-L$5=1, $B12-L$5&lt;0),"",ROUND(($B12-L$5)*'점수 계산기'!$C$21+L$5*'점수 계산기'!$C$23+'점수 계산기'!$C$25,0))</f>
        <v/>
      </c>
      <c r="M12" s="173" t="str">
        <f>IF(OR($B12-M$5&gt;76, $B12-M$5=75, $B12-M$5=1, $B12-M$5&lt;0),"",ROUND(($B12-M$5)*'점수 계산기'!$C$21+M$5*'점수 계산기'!$C$23+'점수 계산기'!$C$25,0))</f>
        <v/>
      </c>
      <c r="N12" s="173" t="str">
        <f>IF(OR($B12-N$5&gt;76, $B12-N$5=75, $B12-N$5=1, $B12-N$5&lt;0),"",ROUND(($B12-N$5)*'점수 계산기'!$C$21+N$5*'점수 계산기'!$C$23+'점수 계산기'!$C$25,0))</f>
        <v/>
      </c>
      <c r="O12" s="173" t="str">
        <f>IF(OR($B12-O$5&gt;76, $B12-O$5=75, $B12-O$5=1, $B12-O$5&lt;0),"",ROUND(($B12-O$5)*'점수 계산기'!$C$21+O$5*'점수 계산기'!$C$23+'점수 계산기'!$C$25,0))</f>
        <v/>
      </c>
      <c r="P12" s="173" t="str">
        <f>IF(OR($B12-P$5&gt;76, $B12-P$5=75, $B12-P$5=1, $B12-P$5&lt;0),"",ROUND(($B12-P$5)*'점수 계산기'!$C$21+P$5*'점수 계산기'!$C$23+'점수 계산기'!$C$25,0))</f>
        <v/>
      </c>
      <c r="Q12" s="173" t="str">
        <f>IF(OR($B12-Q$5&gt;76, $B12-Q$5=75, $B12-Q$5=1, $B12-Q$5&lt;0),"",ROUND(($B12-Q$5)*'점수 계산기'!$C$21+Q$5*'점수 계산기'!$C$23+'점수 계산기'!$C$25,0))</f>
        <v/>
      </c>
      <c r="R12" s="173" t="str">
        <f>IF(OR($B12-R$5&gt;76, $B12-R$5=75, $B12-R$5=1, $B12-R$5&lt;0),"",ROUND(($B12-R$5)*'점수 계산기'!$C$21+R$5*'점수 계산기'!$C$23+'점수 계산기'!$C$25,0))</f>
        <v/>
      </c>
      <c r="S12" s="173" t="str">
        <f>IF(OR($B12-S$5&gt;76, $B12-S$5=75, $B12-S$5=1, $B12-S$5&lt;0),"",ROUND(($B12-S$5)*'점수 계산기'!$C$21+S$5*'점수 계산기'!$C$23+'점수 계산기'!$C$25,0))</f>
        <v/>
      </c>
      <c r="T12" s="173" t="str">
        <f>IF(OR($B12-T$5&gt;76, $B12-T$5=75, $B12-T$5=1, $B12-T$5&lt;0),"",ROUND(($B12-T$5)*'점수 계산기'!$C$21+T$5*'점수 계산기'!$C$23+'점수 계산기'!$C$25,0))</f>
        <v/>
      </c>
      <c r="U12" s="173" t="str">
        <f>IF(OR($B12-U$5&gt;76, $B12-U$5=75, $B12-U$5=1, $B12-U$5&lt;0),"",ROUND(($B12-U$5)*'점수 계산기'!$C$21+U$5*'점수 계산기'!$C$23+'점수 계산기'!$C$25,0))</f>
        <v/>
      </c>
      <c r="V12" s="173" t="str">
        <f>IF(OR($B12-V$5&gt;76, $B12-V$5=75, $B12-V$5=1, $B12-V$5&lt;0),"",ROUND(($B12-V$5)*'점수 계산기'!$C$21+V$5*'점수 계산기'!$C$23+'점수 계산기'!$C$25,0))</f>
        <v/>
      </c>
      <c r="W12" s="173" t="str">
        <f>IF(OR($B12-W$5&gt;76, $B12-W$5=75, $B12-W$5=1, $B12-W$5&lt;0),"",ROUND(($B12-W$5)*'점수 계산기'!$C$21+W$5*'점수 계산기'!$C$23+'점수 계산기'!$C$25,0))</f>
        <v/>
      </c>
      <c r="X12" s="173" t="str">
        <f>IF(OR($B12-X$5&gt;76, $B12-X$5=75, $B12-X$5=1, $B12-X$5&lt;0),"",ROUND(($B12-X$5)*'점수 계산기'!$C$21+X$5*'점수 계산기'!$C$23+'점수 계산기'!$C$25,0))</f>
        <v/>
      </c>
      <c r="Y12" s="174" t="str">
        <f>IF(OR($B12-Y$5&gt;76, $B12-Y$5=75, $B12-Y$5=1, $B12-Y$5&lt;0),"",ROUND(($B12-Y$5)*'점수 계산기'!$C$21+Y$5*'점수 계산기'!$C$23+'점수 계산기'!$C$25,0))</f>
        <v/>
      </c>
      <c r="Z12" s="129"/>
      <c r="AA12" s="170">
        <v>95</v>
      </c>
      <c r="AB12" s="170">
        <f t="shared" si="0"/>
        <v>129</v>
      </c>
      <c r="AC12" s="170" cm="1">
        <f t="array" ref="AC12">INDEX($AD$6:$AD$106, AA12, 1)</f>
        <v>59</v>
      </c>
      <c r="AD12" s="170">
        <f t="shared" si="1"/>
        <v>130</v>
      </c>
      <c r="AE12" s="170">
        <v>94</v>
      </c>
      <c r="AF12" s="170">
        <v>6</v>
      </c>
    </row>
    <row r="13" spans="1:32" s="137" customFormat="1" ht="21" customHeight="1">
      <c r="A13" s="129"/>
      <c r="B13" s="172">
        <v>93</v>
      </c>
      <c r="C13" s="173">
        <f>IF(OR($B13-C$5&gt;76, $B13-C$5=75, $B13-C$5=1, $B13-C$5&lt;0),"",ROUND(($B13-C$5)*'점수 계산기'!$C$21+C$5*'점수 계산기'!$C$23+'점수 계산기'!$C$25,0))</f>
        <v>128</v>
      </c>
      <c r="D13" s="173">
        <f>IF(OR($B13-D$5&gt;76, $B13-D$5=75, $B13-D$5=1, $B13-D$5&lt;0),"",ROUND(($B13-D$5)*'점수 계산기'!$C$21+D$5*'점수 계산기'!$C$23+'점수 계산기'!$C$25,0))</f>
        <v>129</v>
      </c>
      <c r="E13" s="173">
        <f>IF(OR($B13-E$5&gt;76, $B13-E$5=75, $B13-E$5=1, $B13-E$5&lt;0),"",ROUND(($B13-E$5)*'점수 계산기'!$C$21+E$5*'점수 계산기'!$C$23+'점수 계산기'!$C$25,0))</f>
        <v>129</v>
      </c>
      <c r="F13" s="173">
        <f>IF(OR($B13-F$5&gt;76, $B13-F$5=75, $B13-F$5=1, $B13-F$5&lt;0),"",ROUND(($B13-F$5)*'점수 계산기'!$C$21+F$5*'점수 계산기'!$C$23+'점수 계산기'!$C$25,0))</f>
        <v>129</v>
      </c>
      <c r="G13" s="173">
        <f>IF(OR($B13-G$5&gt;76, $B13-G$5=75, $B13-G$5=1, $B13-G$5&lt;0),"",ROUND(($B13-G$5)*'점수 계산기'!$C$21+G$5*'점수 계산기'!$C$23+'점수 계산기'!$C$25,0))</f>
        <v>129</v>
      </c>
      <c r="H13" s="173" t="str">
        <f>IF(OR($B13-H$5&gt;76, $B13-H$5=75, $B13-H$5=1, $B13-H$5&lt;0),"",ROUND(($B13-H$5)*'점수 계산기'!$C$21+H$5*'점수 계산기'!$C$23+'점수 계산기'!$C$25,0))</f>
        <v/>
      </c>
      <c r="I13" s="173">
        <f>IF(OR($B13-I$5&gt;76, $B13-I$5=75, $B13-I$5=1, $B13-I$5&lt;0),"",ROUND(($B13-I$5)*'점수 계산기'!$C$21+I$5*'점수 계산기'!$C$23+'점수 계산기'!$C$25,0))</f>
        <v>129</v>
      </c>
      <c r="J13" s="173" t="str">
        <f>IF(OR($B13-J$5&gt;76, $B13-J$5=75, $B13-J$5=1, $B13-J$5&lt;0),"",ROUND(($B13-J$5)*'점수 계산기'!$C$21+J$5*'점수 계산기'!$C$23+'점수 계산기'!$C$25,0))</f>
        <v/>
      </c>
      <c r="K13" s="173" t="str">
        <f>IF(OR($B13-K$5&gt;76, $B13-K$5=75, $B13-K$5=1, $B13-K$5&lt;0),"",ROUND(($B13-K$5)*'점수 계산기'!$C$21+K$5*'점수 계산기'!$C$23+'점수 계산기'!$C$25,0))</f>
        <v/>
      </c>
      <c r="L13" s="173" t="str">
        <f>IF(OR($B13-L$5&gt;76, $B13-L$5=75, $B13-L$5=1, $B13-L$5&lt;0),"",ROUND(($B13-L$5)*'점수 계산기'!$C$21+L$5*'점수 계산기'!$C$23+'점수 계산기'!$C$25,0))</f>
        <v/>
      </c>
      <c r="M13" s="173" t="str">
        <f>IF(OR($B13-M$5&gt;76, $B13-M$5=75, $B13-M$5=1, $B13-M$5&lt;0),"",ROUND(($B13-M$5)*'점수 계산기'!$C$21+M$5*'점수 계산기'!$C$23+'점수 계산기'!$C$25,0))</f>
        <v/>
      </c>
      <c r="N13" s="173" t="str">
        <f>IF(OR($B13-N$5&gt;76, $B13-N$5=75, $B13-N$5=1, $B13-N$5&lt;0),"",ROUND(($B13-N$5)*'점수 계산기'!$C$21+N$5*'점수 계산기'!$C$23+'점수 계산기'!$C$25,0))</f>
        <v/>
      </c>
      <c r="O13" s="173" t="str">
        <f>IF(OR($B13-O$5&gt;76, $B13-O$5=75, $B13-O$5=1, $B13-O$5&lt;0),"",ROUND(($B13-O$5)*'점수 계산기'!$C$21+O$5*'점수 계산기'!$C$23+'점수 계산기'!$C$25,0))</f>
        <v/>
      </c>
      <c r="P13" s="173" t="str">
        <f>IF(OR($B13-P$5&gt;76, $B13-P$5=75, $B13-P$5=1, $B13-P$5&lt;0),"",ROUND(($B13-P$5)*'점수 계산기'!$C$21+P$5*'점수 계산기'!$C$23+'점수 계산기'!$C$25,0))</f>
        <v/>
      </c>
      <c r="Q13" s="173" t="str">
        <f>IF(OR($B13-Q$5&gt;76, $B13-Q$5=75, $B13-Q$5=1, $B13-Q$5&lt;0),"",ROUND(($B13-Q$5)*'점수 계산기'!$C$21+Q$5*'점수 계산기'!$C$23+'점수 계산기'!$C$25,0))</f>
        <v/>
      </c>
      <c r="R13" s="173" t="str">
        <f>IF(OR($B13-R$5&gt;76, $B13-R$5=75, $B13-R$5=1, $B13-R$5&lt;0),"",ROUND(($B13-R$5)*'점수 계산기'!$C$21+R$5*'점수 계산기'!$C$23+'점수 계산기'!$C$25,0))</f>
        <v/>
      </c>
      <c r="S13" s="173" t="str">
        <f>IF(OR($B13-S$5&gt;76, $B13-S$5=75, $B13-S$5=1, $B13-S$5&lt;0),"",ROUND(($B13-S$5)*'점수 계산기'!$C$21+S$5*'점수 계산기'!$C$23+'점수 계산기'!$C$25,0))</f>
        <v/>
      </c>
      <c r="T13" s="173" t="str">
        <f>IF(OR($B13-T$5&gt;76, $B13-T$5=75, $B13-T$5=1, $B13-T$5&lt;0),"",ROUND(($B13-T$5)*'점수 계산기'!$C$21+T$5*'점수 계산기'!$C$23+'점수 계산기'!$C$25,0))</f>
        <v/>
      </c>
      <c r="U13" s="173" t="str">
        <f>IF(OR($B13-U$5&gt;76, $B13-U$5=75, $B13-U$5=1, $B13-U$5&lt;0),"",ROUND(($B13-U$5)*'점수 계산기'!$C$21+U$5*'점수 계산기'!$C$23+'점수 계산기'!$C$25,0))</f>
        <v/>
      </c>
      <c r="V13" s="173" t="str">
        <f>IF(OR($B13-V$5&gt;76, $B13-V$5=75, $B13-V$5=1, $B13-V$5&lt;0),"",ROUND(($B13-V$5)*'점수 계산기'!$C$21+V$5*'점수 계산기'!$C$23+'점수 계산기'!$C$25,0))</f>
        <v/>
      </c>
      <c r="W13" s="173" t="str">
        <f>IF(OR($B13-W$5&gt;76, $B13-W$5=75, $B13-W$5=1, $B13-W$5&lt;0),"",ROUND(($B13-W$5)*'점수 계산기'!$C$21+W$5*'점수 계산기'!$C$23+'점수 계산기'!$C$25,0))</f>
        <v/>
      </c>
      <c r="X13" s="173" t="str">
        <f>IF(OR($B13-X$5&gt;76, $B13-X$5=75, $B13-X$5=1, $B13-X$5&lt;0),"",ROUND(($B13-X$5)*'점수 계산기'!$C$21+X$5*'점수 계산기'!$C$23+'점수 계산기'!$C$25,0))</f>
        <v/>
      </c>
      <c r="Y13" s="174" t="str">
        <f>IF(OR($B13-Y$5&gt;76, $B13-Y$5=75, $B13-Y$5=1, $B13-Y$5&lt;0),"",ROUND(($B13-Y$5)*'점수 계산기'!$C$21+Y$5*'점수 계산기'!$C$23+'점수 계산기'!$C$25,0))</f>
        <v/>
      </c>
      <c r="Z13" s="129"/>
      <c r="AA13" s="170">
        <v>94</v>
      </c>
      <c r="AB13" s="170">
        <f t="shared" si="0"/>
        <v>128</v>
      </c>
      <c r="AC13" s="170" cm="1">
        <f t="array" ref="AC13">INDEX($AD$6:$AD$106, AA13, 1)</f>
        <v>60</v>
      </c>
      <c r="AD13" s="170">
        <f t="shared" si="1"/>
        <v>129</v>
      </c>
      <c r="AE13" s="170">
        <v>93</v>
      </c>
      <c r="AF13" s="170">
        <v>7</v>
      </c>
    </row>
    <row r="14" spans="1:32" s="137" customFormat="1" ht="21" customHeight="1">
      <c r="A14" s="129"/>
      <c r="B14" s="175">
        <v>92</v>
      </c>
      <c r="C14" s="176">
        <f>IF(OR($B14-C$5&gt;76, $B14-C$5=75, $B14-C$5=1, $B14-C$5&lt;0),"",ROUND(($B14-C$5)*'점수 계산기'!$C$21+C$5*'점수 계산기'!$C$23+'점수 계산기'!$C$25,0))</f>
        <v>128</v>
      </c>
      <c r="D14" s="176">
        <f>IF(OR($B14-D$5&gt;76, $B14-D$5=75, $B14-D$5=1, $B14-D$5&lt;0),"",ROUND(($B14-D$5)*'점수 계산기'!$C$21+D$5*'점수 계산기'!$C$23+'점수 계산기'!$C$25,0))</f>
        <v>128</v>
      </c>
      <c r="E14" s="176">
        <f>IF(OR($B14-E$5&gt;76, $B14-E$5=75, $B14-E$5=1, $B14-E$5&lt;0),"",ROUND(($B14-E$5)*'점수 계산기'!$C$21+E$5*'점수 계산기'!$C$23+'점수 계산기'!$C$25,0))</f>
        <v>128</v>
      </c>
      <c r="F14" s="176">
        <f>IF(OR($B14-F$5&gt;76, $B14-F$5=75, $B14-F$5=1, $B14-F$5&lt;0),"",ROUND(($B14-F$5)*'점수 계산기'!$C$21+F$5*'점수 계산기'!$C$23+'점수 계산기'!$C$25,0))</f>
        <v>128</v>
      </c>
      <c r="G14" s="176">
        <f>IF(OR($B14-G$5&gt;76, $B14-G$5=75, $B14-G$5=1, $B14-G$5&lt;0),"",ROUND(($B14-G$5)*'점수 계산기'!$C$21+G$5*'점수 계산기'!$C$23+'점수 계산기'!$C$25,0))</f>
        <v>128</v>
      </c>
      <c r="H14" s="176">
        <f>IF(OR($B14-H$5&gt;76, $B14-H$5=75, $B14-H$5=1, $B14-H$5&lt;0),"",ROUND(($B14-H$5)*'점수 계산기'!$C$21+H$5*'점수 계산기'!$C$23+'점수 계산기'!$C$25,0))</f>
        <v>128</v>
      </c>
      <c r="I14" s="176" t="str">
        <f>IF(OR($B14-I$5&gt;76, $B14-I$5=75, $B14-I$5=1, $B14-I$5&lt;0),"",ROUND(($B14-I$5)*'점수 계산기'!$C$21+I$5*'점수 계산기'!$C$23+'점수 계산기'!$C$25,0))</f>
        <v/>
      </c>
      <c r="J14" s="176">
        <f>IF(OR($B14-J$5&gt;76, $B14-J$5=75, $B14-J$5=1, $B14-J$5&lt;0),"",ROUND(($B14-J$5)*'점수 계산기'!$C$21+J$5*'점수 계산기'!$C$23+'점수 계산기'!$C$25,0))</f>
        <v>128</v>
      </c>
      <c r="K14" s="176" t="str">
        <f>IF(OR($B14-K$5&gt;76, $B14-K$5=75, $B14-K$5=1, $B14-K$5&lt;0),"",ROUND(($B14-K$5)*'점수 계산기'!$C$21+K$5*'점수 계산기'!$C$23+'점수 계산기'!$C$25,0))</f>
        <v/>
      </c>
      <c r="L14" s="176" t="str">
        <f>IF(OR($B14-L$5&gt;76, $B14-L$5=75, $B14-L$5=1, $B14-L$5&lt;0),"",ROUND(($B14-L$5)*'점수 계산기'!$C$21+L$5*'점수 계산기'!$C$23+'점수 계산기'!$C$25,0))</f>
        <v/>
      </c>
      <c r="M14" s="176" t="str">
        <f>IF(OR($B14-M$5&gt;76, $B14-M$5=75, $B14-M$5=1, $B14-M$5&lt;0),"",ROUND(($B14-M$5)*'점수 계산기'!$C$21+M$5*'점수 계산기'!$C$23+'점수 계산기'!$C$25,0))</f>
        <v/>
      </c>
      <c r="N14" s="176" t="str">
        <f>IF(OR($B14-N$5&gt;76, $B14-N$5=75, $B14-N$5=1, $B14-N$5&lt;0),"",ROUND(($B14-N$5)*'점수 계산기'!$C$21+N$5*'점수 계산기'!$C$23+'점수 계산기'!$C$25,0))</f>
        <v/>
      </c>
      <c r="O14" s="176" t="str">
        <f>IF(OR($B14-O$5&gt;76, $B14-O$5=75, $B14-O$5=1, $B14-O$5&lt;0),"",ROUND(($B14-O$5)*'점수 계산기'!$C$21+O$5*'점수 계산기'!$C$23+'점수 계산기'!$C$25,0))</f>
        <v/>
      </c>
      <c r="P14" s="176" t="str">
        <f>IF(OR($B14-P$5&gt;76, $B14-P$5=75, $B14-P$5=1, $B14-P$5&lt;0),"",ROUND(($B14-P$5)*'점수 계산기'!$C$21+P$5*'점수 계산기'!$C$23+'점수 계산기'!$C$25,0))</f>
        <v/>
      </c>
      <c r="Q14" s="176" t="str">
        <f>IF(OR($B14-Q$5&gt;76, $B14-Q$5=75, $B14-Q$5=1, $B14-Q$5&lt;0),"",ROUND(($B14-Q$5)*'점수 계산기'!$C$21+Q$5*'점수 계산기'!$C$23+'점수 계산기'!$C$25,0))</f>
        <v/>
      </c>
      <c r="R14" s="176" t="str">
        <f>IF(OR($B14-R$5&gt;76, $B14-R$5=75, $B14-R$5=1, $B14-R$5&lt;0),"",ROUND(($B14-R$5)*'점수 계산기'!$C$21+R$5*'점수 계산기'!$C$23+'점수 계산기'!$C$25,0))</f>
        <v/>
      </c>
      <c r="S14" s="176" t="str">
        <f>IF(OR($B14-S$5&gt;76, $B14-S$5=75, $B14-S$5=1, $B14-S$5&lt;0),"",ROUND(($B14-S$5)*'점수 계산기'!$C$21+S$5*'점수 계산기'!$C$23+'점수 계산기'!$C$25,0))</f>
        <v/>
      </c>
      <c r="T14" s="176" t="str">
        <f>IF(OR($B14-T$5&gt;76, $B14-T$5=75, $B14-T$5=1, $B14-T$5&lt;0),"",ROUND(($B14-T$5)*'점수 계산기'!$C$21+T$5*'점수 계산기'!$C$23+'점수 계산기'!$C$25,0))</f>
        <v/>
      </c>
      <c r="U14" s="176" t="str">
        <f>IF(OR($B14-U$5&gt;76, $B14-U$5=75, $B14-U$5=1, $B14-U$5&lt;0),"",ROUND(($B14-U$5)*'점수 계산기'!$C$21+U$5*'점수 계산기'!$C$23+'점수 계산기'!$C$25,0))</f>
        <v/>
      </c>
      <c r="V14" s="176" t="str">
        <f>IF(OR($B14-V$5&gt;76, $B14-V$5=75, $B14-V$5=1, $B14-V$5&lt;0),"",ROUND(($B14-V$5)*'점수 계산기'!$C$21+V$5*'점수 계산기'!$C$23+'점수 계산기'!$C$25,0))</f>
        <v/>
      </c>
      <c r="W14" s="176" t="str">
        <f>IF(OR($B14-W$5&gt;76, $B14-W$5=75, $B14-W$5=1, $B14-W$5&lt;0),"",ROUND(($B14-W$5)*'점수 계산기'!$C$21+W$5*'점수 계산기'!$C$23+'점수 계산기'!$C$25,0))</f>
        <v/>
      </c>
      <c r="X14" s="176" t="str">
        <f>IF(OR($B14-X$5&gt;76, $B14-X$5=75, $B14-X$5=1, $B14-X$5&lt;0),"",ROUND(($B14-X$5)*'점수 계산기'!$C$21+X$5*'점수 계산기'!$C$23+'점수 계산기'!$C$25,0))</f>
        <v/>
      </c>
      <c r="Y14" s="177" t="str">
        <f>IF(OR($B14-Y$5&gt;76, $B14-Y$5=75, $B14-Y$5=1, $B14-Y$5&lt;0),"",ROUND(($B14-Y$5)*'점수 계산기'!$C$21+Y$5*'점수 계산기'!$C$23+'점수 계산기'!$C$25,0))</f>
        <v/>
      </c>
      <c r="Z14" s="129"/>
      <c r="AA14" s="170">
        <v>93</v>
      </c>
      <c r="AB14" s="170">
        <f t="shared" si="0"/>
        <v>128</v>
      </c>
      <c r="AC14" s="170" cm="1">
        <f t="array" ref="AC14">INDEX($AD$6:$AD$106, AA14, 1)</f>
        <v>61</v>
      </c>
      <c r="AD14" s="170">
        <f t="shared" si="1"/>
        <v>128</v>
      </c>
      <c r="AE14" s="170">
        <v>92</v>
      </c>
      <c r="AF14" s="170">
        <v>8</v>
      </c>
    </row>
    <row r="15" spans="1:32" s="137" customFormat="1" ht="21" customHeight="1">
      <c r="A15" s="129"/>
      <c r="B15" s="175">
        <v>91</v>
      </c>
      <c r="C15" s="176">
        <f>IF(OR($B15-C$5&gt;76, $B15-C$5=75, $B15-C$5=1, $B15-C$5&lt;0),"",ROUND(($B15-C$5)*'점수 계산기'!$C$21+C$5*'점수 계산기'!$C$23+'점수 계산기'!$C$25,0))</f>
        <v>127</v>
      </c>
      <c r="D15" s="176">
        <f>IF(OR($B15-D$5&gt;76, $B15-D$5=75, $B15-D$5=1, $B15-D$5&lt;0),"",ROUND(($B15-D$5)*'점수 계산기'!$C$21+D$5*'점수 계산기'!$C$23+'점수 계산기'!$C$25,0))</f>
        <v>127</v>
      </c>
      <c r="E15" s="176">
        <f>IF(OR($B15-E$5&gt;76, $B15-E$5=75, $B15-E$5=1, $B15-E$5&lt;0),"",ROUND(($B15-E$5)*'점수 계산기'!$C$21+E$5*'점수 계산기'!$C$23+'점수 계산기'!$C$25,0))</f>
        <v>127</v>
      </c>
      <c r="F15" s="176">
        <f>IF(OR($B15-F$5&gt;76, $B15-F$5=75, $B15-F$5=1, $B15-F$5&lt;0),"",ROUND(($B15-F$5)*'점수 계산기'!$C$21+F$5*'점수 계산기'!$C$23+'점수 계산기'!$C$25,0))</f>
        <v>127</v>
      </c>
      <c r="G15" s="176">
        <f>IF(OR($B15-G$5&gt;76, $B15-G$5=75, $B15-G$5=1, $B15-G$5&lt;0),"",ROUND(($B15-G$5)*'점수 계산기'!$C$21+G$5*'점수 계산기'!$C$23+'점수 계산기'!$C$25,0))</f>
        <v>127</v>
      </c>
      <c r="H15" s="176">
        <f>IF(OR($B15-H$5&gt;76, $B15-H$5=75, $B15-H$5=1, $B15-H$5&lt;0),"",ROUND(($B15-H$5)*'점수 계산기'!$C$21+H$5*'점수 계산기'!$C$23+'점수 계산기'!$C$25,0))</f>
        <v>127</v>
      </c>
      <c r="I15" s="176">
        <f>IF(OR($B15-I$5&gt;76, $B15-I$5=75, $B15-I$5=1, $B15-I$5&lt;0),"",ROUND(($B15-I$5)*'점수 계산기'!$C$21+I$5*'점수 계산기'!$C$23+'점수 계산기'!$C$25,0))</f>
        <v>127</v>
      </c>
      <c r="J15" s="176" t="str">
        <f>IF(OR($B15-J$5&gt;76, $B15-J$5=75, $B15-J$5=1, $B15-J$5&lt;0),"",ROUND(($B15-J$5)*'점수 계산기'!$C$21+J$5*'점수 계산기'!$C$23+'점수 계산기'!$C$25,0))</f>
        <v/>
      </c>
      <c r="K15" s="176">
        <f>IF(OR($B15-K$5&gt;76, $B15-K$5=75, $B15-K$5=1, $B15-K$5&lt;0),"",ROUND(($B15-K$5)*'점수 계산기'!$C$21+K$5*'점수 계산기'!$C$23+'점수 계산기'!$C$25,0))</f>
        <v>127</v>
      </c>
      <c r="L15" s="176" t="str">
        <f>IF(OR($B15-L$5&gt;76, $B15-L$5=75, $B15-L$5=1, $B15-L$5&lt;0),"",ROUND(($B15-L$5)*'점수 계산기'!$C$21+L$5*'점수 계산기'!$C$23+'점수 계산기'!$C$25,0))</f>
        <v/>
      </c>
      <c r="M15" s="176" t="str">
        <f>IF(OR($B15-M$5&gt;76, $B15-M$5=75, $B15-M$5=1, $B15-M$5&lt;0),"",ROUND(($B15-M$5)*'점수 계산기'!$C$21+M$5*'점수 계산기'!$C$23+'점수 계산기'!$C$25,0))</f>
        <v/>
      </c>
      <c r="N15" s="176" t="str">
        <f>IF(OR($B15-N$5&gt;76, $B15-N$5=75, $B15-N$5=1, $B15-N$5&lt;0),"",ROUND(($B15-N$5)*'점수 계산기'!$C$21+N$5*'점수 계산기'!$C$23+'점수 계산기'!$C$25,0))</f>
        <v/>
      </c>
      <c r="O15" s="176" t="str">
        <f>IF(OR($B15-O$5&gt;76, $B15-O$5=75, $B15-O$5=1, $B15-O$5&lt;0),"",ROUND(($B15-O$5)*'점수 계산기'!$C$21+O$5*'점수 계산기'!$C$23+'점수 계산기'!$C$25,0))</f>
        <v/>
      </c>
      <c r="P15" s="176" t="str">
        <f>IF(OR($B15-P$5&gt;76, $B15-P$5=75, $B15-P$5=1, $B15-P$5&lt;0),"",ROUND(($B15-P$5)*'점수 계산기'!$C$21+P$5*'점수 계산기'!$C$23+'점수 계산기'!$C$25,0))</f>
        <v/>
      </c>
      <c r="Q15" s="176" t="str">
        <f>IF(OR($B15-Q$5&gt;76, $B15-Q$5=75, $B15-Q$5=1, $B15-Q$5&lt;0),"",ROUND(($B15-Q$5)*'점수 계산기'!$C$21+Q$5*'점수 계산기'!$C$23+'점수 계산기'!$C$25,0))</f>
        <v/>
      </c>
      <c r="R15" s="176" t="str">
        <f>IF(OR($B15-R$5&gt;76, $B15-R$5=75, $B15-R$5=1, $B15-R$5&lt;0),"",ROUND(($B15-R$5)*'점수 계산기'!$C$21+R$5*'점수 계산기'!$C$23+'점수 계산기'!$C$25,0))</f>
        <v/>
      </c>
      <c r="S15" s="176" t="str">
        <f>IF(OR($B15-S$5&gt;76, $B15-S$5=75, $B15-S$5=1, $B15-S$5&lt;0),"",ROUND(($B15-S$5)*'점수 계산기'!$C$21+S$5*'점수 계산기'!$C$23+'점수 계산기'!$C$25,0))</f>
        <v/>
      </c>
      <c r="T15" s="176" t="str">
        <f>IF(OR($B15-T$5&gt;76, $B15-T$5=75, $B15-T$5=1, $B15-T$5&lt;0),"",ROUND(($B15-T$5)*'점수 계산기'!$C$21+T$5*'점수 계산기'!$C$23+'점수 계산기'!$C$25,0))</f>
        <v/>
      </c>
      <c r="U15" s="176" t="str">
        <f>IF(OR($B15-U$5&gt;76, $B15-U$5=75, $B15-U$5=1, $B15-U$5&lt;0),"",ROUND(($B15-U$5)*'점수 계산기'!$C$21+U$5*'점수 계산기'!$C$23+'점수 계산기'!$C$25,0))</f>
        <v/>
      </c>
      <c r="V15" s="176" t="str">
        <f>IF(OR($B15-V$5&gt;76, $B15-V$5=75, $B15-V$5=1, $B15-V$5&lt;0),"",ROUND(($B15-V$5)*'점수 계산기'!$C$21+V$5*'점수 계산기'!$C$23+'점수 계산기'!$C$25,0))</f>
        <v/>
      </c>
      <c r="W15" s="176" t="str">
        <f>IF(OR($B15-W$5&gt;76, $B15-W$5=75, $B15-W$5=1, $B15-W$5&lt;0),"",ROUND(($B15-W$5)*'점수 계산기'!$C$21+W$5*'점수 계산기'!$C$23+'점수 계산기'!$C$25,0))</f>
        <v/>
      </c>
      <c r="X15" s="176" t="str">
        <f>IF(OR($B15-X$5&gt;76, $B15-X$5=75, $B15-X$5=1, $B15-X$5&lt;0),"",ROUND(($B15-X$5)*'점수 계산기'!$C$21+X$5*'점수 계산기'!$C$23+'점수 계산기'!$C$25,0))</f>
        <v/>
      </c>
      <c r="Y15" s="177" t="str">
        <f>IF(OR($B15-Y$5&gt;76, $B15-Y$5=75, $B15-Y$5=1, $B15-Y$5&lt;0),"",ROUND(($B15-Y$5)*'점수 계산기'!$C$21+Y$5*'점수 계산기'!$C$23+'점수 계산기'!$C$25,0))</f>
        <v/>
      </c>
      <c r="Z15" s="129"/>
      <c r="AA15" s="170">
        <v>92</v>
      </c>
      <c r="AB15" s="170">
        <f t="shared" si="0"/>
        <v>127</v>
      </c>
      <c r="AC15" s="170" cm="1">
        <f t="array" ref="AC15">INDEX($AD$6:$AD$106, AA15, 1)</f>
        <v>61</v>
      </c>
      <c r="AD15" s="170">
        <f t="shared" si="1"/>
        <v>127</v>
      </c>
      <c r="AE15" s="170">
        <v>91</v>
      </c>
      <c r="AF15" s="170">
        <v>9</v>
      </c>
    </row>
    <row r="16" spans="1:32" s="137" customFormat="1" ht="21" customHeight="1">
      <c r="A16" s="129"/>
      <c r="B16" s="175">
        <v>90</v>
      </c>
      <c r="C16" s="176">
        <f>IF(OR($B16-C$5&gt;76, $B16-C$5=75, $B16-C$5=1, $B16-C$5&lt;0),"",ROUND(($B16-C$5)*'점수 계산기'!$C$21+C$5*'점수 계산기'!$C$23+'점수 계산기'!$C$25,0))</f>
        <v>126</v>
      </c>
      <c r="D16" s="176">
        <f>IF(OR($B16-D$5&gt;76, $B16-D$5=75, $B16-D$5=1, $B16-D$5&lt;0),"",ROUND(($B16-D$5)*'점수 계산기'!$C$21+D$5*'점수 계산기'!$C$23+'점수 계산기'!$C$25,0))</f>
        <v>126</v>
      </c>
      <c r="E16" s="176">
        <f>IF(OR($B16-E$5&gt;76, $B16-E$5=75, $B16-E$5=1, $B16-E$5&lt;0),"",ROUND(($B16-E$5)*'점수 계산기'!$C$21+E$5*'점수 계산기'!$C$23+'점수 계산기'!$C$25,0))</f>
        <v>126</v>
      </c>
      <c r="F16" s="176">
        <f>IF(OR($B16-F$5&gt;76, $B16-F$5=75, $B16-F$5=1, $B16-F$5&lt;0),"",ROUND(($B16-F$5)*'점수 계산기'!$C$21+F$5*'점수 계산기'!$C$23+'점수 계산기'!$C$25,0))</f>
        <v>126</v>
      </c>
      <c r="G16" s="176">
        <f>IF(OR($B16-G$5&gt;76, $B16-G$5=75, $B16-G$5=1, $B16-G$5&lt;0),"",ROUND(($B16-G$5)*'점수 계산기'!$C$21+G$5*'점수 계산기'!$C$23+'점수 계산기'!$C$25,0))</f>
        <v>126</v>
      </c>
      <c r="H16" s="176">
        <f>IF(OR($B16-H$5&gt;76, $B16-H$5=75, $B16-H$5=1, $B16-H$5&lt;0),"",ROUND(($B16-H$5)*'점수 계산기'!$C$21+H$5*'점수 계산기'!$C$23+'점수 계산기'!$C$25,0))</f>
        <v>126</v>
      </c>
      <c r="I16" s="176">
        <f>IF(OR($B16-I$5&gt;76, $B16-I$5=75, $B16-I$5=1, $B16-I$5&lt;0),"",ROUND(($B16-I$5)*'점수 계산기'!$C$21+I$5*'점수 계산기'!$C$23+'점수 계산기'!$C$25,0))</f>
        <v>126</v>
      </c>
      <c r="J16" s="176">
        <f>IF(OR($B16-J$5&gt;76, $B16-J$5=75, $B16-J$5=1, $B16-J$5&lt;0),"",ROUND(($B16-J$5)*'점수 계산기'!$C$21+J$5*'점수 계산기'!$C$23+'점수 계산기'!$C$25,0))</f>
        <v>127</v>
      </c>
      <c r="K16" s="176" t="str">
        <f>IF(OR($B16-K$5&gt;76, $B16-K$5=75, $B16-K$5=1, $B16-K$5&lt;0),"",ROUND(($B16-K$5)*'점수 계산기'!$C$21+K$5*'점수 계산기'!$C$23+'점수 계산기'!$C$25,0))</f>
        <v/>
      </c>
      <c r="L16" s="176">
        <f>IF(OR($B16-L$5&gt;76, $B16-L$5=75, $B16-L$5=1, $B16-L$5&lt;0),"",ROUND(($B16-L$5)*'점수 계산기'!$C$21+L$5*'점수 계산기'!$C$23+'점수 계산기'!$C$25,0))</f>
        <v>127</v>
      </c>
      <c r="M16" s="176" t="str">
        <f>IF(OR($B16-M$5&gt;76, $B16-M$5=75, $B16-M$5=1, $B16-M$5&lt;0),"",ROUND(($B16-M$5)*'점수 계산기'!$C$21+M$5*'점수 계산기'!$C$23+'점수 계산기'!$C$25,0))</f>
        <v/>
      </c>
      <c r="N16" s="176" t="str">
        <f>IF(OR($B16-N$5&gt;76, $B16-N$5=75, $B16-N$5=1, $B16-N$5&lt;0),"",ROUND(($B16-N$5)*'점수 계산기'!$C$21+N$5*'점수 계산기'!$C$23+'점수 계산기'!$C$25,0))</f>
        <v/>
      </c>
      <c r="O16" s="176" t="str">
        <f>IF(OR($B16-O$5&gt;76, $B16-O$5=75, $B16-O$5=1, $B16-O$5&lt;0),"",ROUND(($B16-O$5)*'점수 계산기'!$C$21+O$5*'점수 계산기'!$C$23+'점수 계산기'!$C$25,0))</f>
        <v/>
      </c>
      <c r="P16" s="176" t="str">
        <f>IF(OR($B16-P$5&gt;76, $B16-P$5=75, $B16-P$5=1, $B16-P$5&lt;0),"",ROUND(($B16-P$5)*'점수 계산기'!$C$21+P$5*'점수 계산기'!$C$23+'점수 계산기'!$C$25,0))</f>
        <v/>
      </c>
      <c r="Q16" s="176" t="str">
        <f>IF(OR($B16-Q$5&gt;76, $B16-Q$5=75, $B16-Q$5=1, $B16-Q$5&lt;0),"",ROUND(($B16-Q$5)*'점수 계산기'!$C$21+Q$5*'점수 계산기'!$C$23+'점수 계산기'!$C$25,0))</f>
        <v/>
      </c>
      <c r="R16" s="176" t="str">
        <f>IF(OR($B16-R$5&gt;76, $B16-R$5=75, $B16-R$5=1, $B16-R$5&lt;0),"",ROUND(($B16-R$5)*'점수 계산기'!$C$21+R$5*'점수 계산기'!$C$23+'점수 계산기'!$C$25,0))</f>
        <v/>
      </c>
      <c r="S16" s="176" t="str">
        <f>IF(OR($B16-S$5&gt;76, $B16-S$5=75, $B16-S$5=1, $B16-S$5&lt;0),"",ROUND(($B16-S$5)*'점수 계산기'!$C$21+S$5*'점수 계산기'!$C$23+'점수 계산기'!$C$25,0))</f>
        <v/>
      </c>
      <c r="T16" s="176" t="str">
        <f>IF(OR($B16-T$5&gt;76, $B16-T$5=75, $B16-T$5=1, $B16-T$5&lt;0),"",ROUND(($B16-T$5)*'점수 계산기'!$C$21+T$5*'점수 계산기'!$C$23+'점수 계산기'!$C$25,0))</f>
        <v/>
      </c>
      <c r="U16" s="176" t="str">
        <f>IF(OR($B16-U$5&gt;76, $B16-U$5=75, $B16-U$5=1, $B16-U$5&lt;0),"",ROUND(($B16-U$5)*'점수 계산기'!$C$21+U$5*'점수 계산기'!$C$23+'점수 계산기'!$C$25,0))</f>
        <v/>
      </c>
      <c r="V16" s="176" t="str">
        <f>IF(OR($B16-V$5&gt;76, $B16-V$5=75, $B16-V$5=1, $B16-V$5&lt;0),"",ROUND(($B16-V$5)*'점수 계산기'!$C$21+V$5*'점수 계산기'!$C$23+'점수 계산기'!$C$25,0))</f>
        <v/>
      </c>
      <c r="W16" s="176" t="str">
        <f>IF(OR($B16-W$5&gt;76, $B16-W$5=75, $B16-W$5=1, $B16-W$5&lt;0),"",ROUND(($B16-W$5)*'점수 계산기'!$C$21+W$5*'점수 계산기'!$C$23+'점수 계산기'!$C$25,0))</f>
        <v/>
      </c>
      <c r="X16" s="176" t="str">
        <f>IF(OR($B16-X$5&gt;76, $B16-X$5=75, $B16-X$5=1, $B16-X$5&lt;0),"",ROUND(($B16-X$5)*'점수 계산기'!$C$21+X$5*'점수 계산기'!$C$23+'점수 계산기'!$C$25,0))</f>
        <v/>
      </c>
      <c r="Y16" s="177" t="str">
        <f>IF(OR($B16-Y$5&gt;76, $B16-Y$5=75, $B16-Y$5=1, $B16-Y$5&lt;0),"",ROUND(($B16-Y$5)*'점수 계산기'!$C$21+Y$5*'점수 계산기'!$C$23+'점수 계산기'!$C$25,0))</f>
        <v/>
      </c>
      <c r="Z16" s="129"/>
      <c r="AA16" s="170">
        <v>91</v>
      </c>
      <c r="AB16" s="170">
        <f t="shared" si="0"/>
        <v>126</v>
      </c>
      <c r="AC16" s="170" cm="1">
        <f t="array" ref="AC16">INDEX($AD$6:$AD$106, AA16, 1)</f>
        <v>62</v>
      </c>
      <c r="AD16" s="170">
        <f t="shared" si="1"/>
        <v>127</v>
      </c>
      <c r="AE16" s="170">
        <v>90</v>
      </c>
      <c r="AF16" s="170">
        <v>10</v>
      </c>
    </row>
    <row r="17" spans="1:32" s="137" customFormat="1" ht="21" customHeight="1">
      <c r="A17" s="129"/>
      <c r="B17" s="175">
        <v>89</v>
      </c>
      <c r="C17" s="176">
        <f>IF(OR($B17-C$5&gt;76, $B17-C$5=75, $B17-C$5=1, $B17-C$5&lt;0),"",ROUND(($B17-C$5)*'점수 계산기'!$C$21+C$5*'점수 계산기'!$C$23+'점수 계산기'!$C$25,0))</f>
        <v>125</v>
      </c>
      <c r="D17" s="176">
        <f>IF(OR($B17-D$5&gt;76, $B17-D$5=75, $B17-D$5=1, $B17-D$5&lt;0),"",ROUND(($B17-D$5)*'점수 계산기'!$C$21+D$5*'점수 계산기'!$C$23+'점수 계산기'!$C$25,0))</f>
        <v>125</v>
      </c>
      <c r="E17" s="176">
        <f>IF(OR($B17-E$5&gt;76, $B17-E$5=75, $B17-E$5=1, $B17-E$5&lt;0),"",ROUND(($B17-E$5)*'점수 계산기'!$C$21+E$5*'점수 계산기'!$C$23+'점수 계산기'!$C$25,0))</f>
        <v>125</v>
      </c>
      <c r="F17" s="176">
        <f>IF(OR($B17-F$5&gt;76, $B17-F$5=75, $B17-F$5=1, $B17-F$5&lt;0),"",ROUND(($B17-F$5)*'점수 계산기'!$C$21+F$5*'점수 계산기'!$C$23+'점수 계산기'!$C$25,0))</f>
        <v>125</v>
      </c>
      <c r="G17" s="176">
        <f>IF(OR($B17-G$5&gt;76, $B17-G$5=75, $B17-G$5=1, $B17-G$5&lt;0),"",ROUND(($B17-G$5)*'점수 계산기'!$C$21+G$5*'점수 계산기'!$C$23+'점수 계산기'!$C$25,0))</f>
        <v>125</v>
      </c>
      <c r="H17" s="176">
        <f>IF(OR($B17-H$5&gt;76, $B17-H$5=75, $B17-H$5=1, $B17-H$5&lt;0),"",ROUND(($B17-H$5)*'점수 계산기'!$C$21+H$5*'점수 계산기'!$C$23+'점수 계산기'!$C$25,0))</f>
        <v>126</v>
      </c>
      <c r="I17" s="176">
        <f>IF(OR($B17-I$5&gt;76, $B17-I$5=75, $B17-I$5=1, $B17-I$5&lt;0),"",ROUND(($B17-I$5)*'점수 계산기'!$C$21+I$5*'점수 계산기'!$C$23+'점수 계산기'!$C$25,0))</f>
        <v>126</v>
      </c>
      <c r="J17" s="176">
        <f>IF(OR($B17-J$5&gt;76, $B17-J$5=75, $B17-J$5=1, $B17-J$5&lt;0),"",ROUND(($B17-J$5)*'점수 계산기'!$C$21+J$5*'점수 계산기'!$C$23+'점수 계산기'!$C$25,0))</f>
        <v>126</v>
      </c>
      <c r="K17" s="176">
        <f>IF(OR($B17-K$5&gt;76, $B17-K$5=75, $B17-K$5=1, $B17-K$5&lt;0),"",ROUND(($B17-K$5)*'점수 계산기'!$C$21+K$5*'점수 계산기'!$C$23+'점수 계산기'!$C$25,0))</f>
        <v>126</v>
      </c>
      <c r="L17" s="176" t="str">
        <f>IF(OR($B17-L$5&gt;76, $B17-L$5=75, $B17-L$5=1, $B17-L$5&lt;0),"",ROUND(($B17-L$5)*'점수 계산기'!$C$21+L$5*'점수 계산기'!$C$23+'점수 계산기'!$C$25,0))</f>
        <v/>
      </c>
      <c r="M17" s="176">
        <f>IF(OR($B17-M$5&gt;76, $B17-M$5=75, $B17-M$5=1, $B17-M$5&lt;0),"",ROUND(($B17-M$5)*'점수 계산기'!$C$21+M$5*'점수 계산기'!$C$23+'점수 계산기'!$C$25,0))</f>
        <v>126</v>
      </c>
      <c r="N17" s="176" t="str">
        <f>IF(OR($B17-N$5&gt;76, $B17-N$5=75, $B17-N$5=1, $B17-N$5&lt;0),"",ROUND(($B17-N$5)*'점수 계산기'!$C$21+N$5*'점수 계산기'!$C$23+'점수 계산기'!$C$25,0))</f>
        <v/>
      </c>
      <c r="O17" s="176" t="str">
        <f>IF(OR($B17-O$5&gt;76, $B17-O$5=75, $B17-O$5=1, $B17-O$5&lt;0),"",ROUND(($B17-O$5)*'점수 계산기'!$C$21+O$5*'점수 계산기'!$C$23+'점수 계산기'!$C$25,0))</f>
        <v/>
      </c>
      <c r="P17" s="176" t="str">
        <f>IF(OR($B17-P$5&gt;76, $B17-P$5=75, $B17-P$5=1, $B17-P$5&lt;0),"",ROUND(($B17-P$5)*'점수 계산기'!$C$21+P$5*'점수 계산기'!$C$23+'점수 계산기'!$C$25,0))</f>
        <v/>
      </c>
      <c r="Q17" s="176" t="str">
        <f>IF(OR($B17-Q$5&gt;76, $B17-Q$5=75, $B17-Q$5=1, $B17-Q$5&lt;0),"",ROUND(($B17-Q$5)*'점수 계산기'!$C$21+Q$5*'점수 계산기'!$C$23+'점수 계산기'!$C$25,0))</f>
        <v/>
      </c>
      <c r="R17" s="176" t="str">
        <f>IF(OR($B17-R$5&gt;76, $B17-R$5=75, $B17-R$5=1, $B17-R$5&lt;0),"",ROUND(($B17-R$5)*'점수 계산기'!$C$21+R$5*'점수 계산기'!$C$23+'점수 계산기'!$C$25,0))</f>
        <v/>
      </c>
      <c r="S17" s="176" t="str">
        <f>IF(OR($B17-S$5&gt;76, $B17-S$5=75, $B17-S$5=1, $B17-S$5&lt;0),"",ROUND(($B17-S$5)*'점수 계산기'!$C$21+S$5*'점수 계산기'!$C$23+'점수 계산기'!$C$25,0))</f>
        <v/>
      </c>
      <c r="T17" s="176" t="str">
        <f>IF(OR($B17-T$5&gt;76, $B17-T$5=75, $B17-T$5=1, $B17-T$5&lt;0),"",ROUND(($B17-T$5)*'점수 계산기'!$C$21+T$5*'점수 계산기'!$C$23+'점수 계산기'!$C$25,0))</f>
        <v/>
      </c>
      <c r="U17" s="176" t="str">
        <f>IF(OR($B17-U$5&gt;76, $B17-U$5=75, $B17-U$5=1, $B17-U$5&lt;0),"",ROUND(($B17-U$5)*'점수 계산기'!$C$21+U$5*'점수 계산기'!$C$23+'점수 계산기'!$C$25,0))</f>
        <v/>
      </c>
      <c r="V17" s="176" t="str">
        <f>IF(OR($B17-V$5&gt;76, $B17-V$5=75, $B17-V$5=1, $B17-V$5&lt;0),"",ROUND(($B17-V$5)*'점수 계산기'!$C$21+V$5*'점수 계산기'!$C$23+'점수 계산기'!$C$25,0))</f>
        <v/>
      </c>
      <c r="W17" s="176" t="str">
        <f>IF(OR($B17-W$5&gt;76, $B17-W$5=75, $B17-W$5=1, $B17-W$5&lt;0),"",ROUND(($B17-W$5)*'점수 계산기'!$C$21+W$5*'점수 계산기'!$C$23+'점수 계산기'!$C$25,0))</f>
        <v/>
      </c>
      <c r="X17" s="176" t="str">
        <f>IF(OR($B17-X$5&gt;76, $B17-X$5=75, $B17-X$5=1, $B17-X$5&lt;0),"",ROUND(($B17-X$5)*'점수 계산기'!$C$21+X$5*'점수 계산기'!$C$23+'점수 계산기'!$C$25,0))</f>
        <v/>
      </c>
      <c r="Y17" s="177" t="str">
        <f>IF(OR($B17-Y$5&gt;76, $B17-Y$5=75, $B17-Y$5=1, $B17-Y$5&lt;0),"",ROUND(($B17-Y$5)*'점수 계산기'!$C$21+Y$5*'점수 계산기'!$C$23+'점수 계산기'!$C$25,0))</f>
        <v/>
      </c>
      <c r="Z17" s="129"/>
      <c r="AA17" s="170">
        <v>90</v>
      </c>
      <c r="AB17" s="170">
        <f t="shared" si="0"/>
        <v>125</v>
      </c>
      <c r="AC17" s="170" cm="1">
        <f t="array" ref="AC17">INDEX($AD$6:$AD$106, AA17, 1)</f>
        <v>63</v>
      </c>
      <c r="AD17" s="170">
        <f t="shared" si="1"/>
        <v>126</v>
      </c>
      <c r="AE17" s="170">
        <v>89</v>
      </c>
      <c r="AF17" s="170">
        <v>11</v>
      </c>
    </row>
    <row r="18" spans="1:32" s="137" customFormat="1" ht="21" customHeight="1">
      <c r="A18" s="129"/>
      <c r="B18" s="178">
        <v>88</v>
      </c>
      <c r="C18" s="179">
        <f>IF(OR($B18-C$5&gt;76, $B18-C$5=75, $B18-C$5=1, $B18-C$5&lt;0),"",ROUND(($B18-C$5)*'점수 계산기'!$C$21+C$5*'점수 계산기'!$C$23+'점수 계산기'!$C$25,0))</f>
        <v>124</v>
      </c>
      <c r="D18" s="179">
        <f>IF(OR($B18-D$5&gt;76, $B18-D$5=75, $B18-D$5=1, $B18-D$5&lt;0),"",ROUND(($B18-D$5)*'점수 계산기'!$C$21+D$5*'점수 계산기'!$C$23+'점수 계산기'!$C$25,0))</f>
        <v>124</v>
      </c>
      <c r="E18" s="179">
        <f>IF(OR($B18-E$5&gt;76, $B18-E$5=75, $B18-E$5=1, $B18-E$5&lt;0),"",ROUND(($B18-E$5)*'점수 계산기'!$C$21+E$5*'점수 계산기'!$C$23+'점수 계산기'!$C$25,0))</f>
        <v>124</v>
      </c>
      <c r="F18" s="179">
        <f>IF(OR($B18-F$5&gt;76, $B18-F$5=75, $B18-F$5=1, $B18-F$5&lt;0),"",ROUND(($B18-F$5)*'점수 계산기'!$C$21+F$5*'점수 계산기'!$C$23+'점수 계산기'!$C$25,0))</f>
        <v>125</v>
      </c>
      <c r="G18" s="179">
        <f>IF(OR($B18-G$5&gt;76, $B18-G$5=75, $B18-G$5=1, $B18-G$5&lt;0),"",ROUND(($B18-G$5)*'점수 계산기'!$C$21+G$5*'점수 계산기'!$C$23+'점수 계산기'!$C$25,0))</f>
        <v>125</v>
      </c>
      <c r="H18" s="179">
        <f>IF(OR($B18-H$5&gt;76, $B18-H$5=75, $B18-H$5=1, $B18-H$5&lt;0),"",ROUND(($B18-H$5)*'점수 계산기'!$C$21+H$5*'점수 계산기'!$C$23+'점수 계산기'!$C$25,0))</f>
        <v>125</v>
      </c>
      <c r="I18" s="179">
        <f>IF(OR($B18-I$5&gt;76, $B18-I$5=75, $B18-I$5=1, $B18-I$5&lt;0),"",ROUND(($B18-I$5)*'점수 계산기'!$C$21+I$5*'점수 계산기'!$C$23+'점수 계산기'!$C$25,0))</f>
        <v>125</v>
      </c>
      <c r="J18" s="179">
        <f>IF(OR($B18-J$5&gt;76, $B18-J$5=75, $B18-J$5=1, $B18-J$5&lt;0),"",ROUND(($B18-J$5)*'점수 계산기'!$C$21+J$5*'점수 계산기'!$C$23+'점수 계산기'!$C$25,0))</f>
        <v>125</v>
      </c>
      <c r="K18" s="179">
        <f>IF(OR($B18-K$5&gt;76, $B18-K$5=75, $B18-K$5=1, $B18-K$5&lt;0),"",ROUND(($B18-K$5)*'점수 계산기'!$C$21+K$5*'점수 계산기'!$C$23+'점수 계산기'!$C$25,0))</f>
        <v>125</v>
      </c>
      <c r="L18" s="179">
        <f>IF(OR($B18-L$5&gt;76, $B18-L$5=75, $B18-L$5=1, $B18-L$5&lt;0),"",ROUND(($B18-L$5)*'점수 계산기'!$C$21+L$5*'점수 계산기'!$C$23+'점수 계산기'!$C$25,0))</f>
        <v>125</v>
      </c>
      <c r="M18" s="179" t="str">
        <f>IF(OR($B18-M$5&gt;76, $B18-M$5=75, $B18-M$5=1, $B18-M$5&lt;0),"",ROUND(($B18-M$5)*'점수 계산기'!$C$21+M$5*'점수 계산기'!$C$23+'점수 계산기'!$C$25,0))</f>
        <v/>
      </c>
      <c r="N18" s="179">
        <f>IF(OR($B18-N$5&gt;76, $B18-N$5=75, $B18-N$5=1, $B18-N$5&lt;0),"",ROUND(($B18-N$5)*'점수 계산기'!$C$21+N$5*'점수 계산기'!$C$23+'점수 계산기'!$C$25,0))</f>
        <v>125</v>
      </c>
      <c r="O18" s="179" t="str">
        <f>IF(OR($B18-O$5&gt;76, $B18-O$5=75, $B18-O$5=1, $B18-O$5&lt;0),"",ROUND(($B18-O$5)*'점수 계산기'!$C$21+O$5*'점수 계산기'!$C$23+'점수 계산기'!$C$25,0))</f>
        <v/>
      </c>
      <c r="P18" s="179" t="str">
        <f>IF(OR($B18-P$5&gt;76, $B18-P$5=75, $B18-P$5=1, $B18-P$5&lt;0),"",ROUND(($B18-P$5)*'점수 계산기'!$C$21+P$5*'점수 계산기'!$C$23+'점수 계산기'!$C$25,0))</f>
        <v/>
      </c>
      <c r="Q18" s="179" t="str">
        <f>IF(OR($B18-Q$5&gt;76, $B18-Q$5=75, $B18-Q$5=1, $B18-Q$5&lt;0),"",ROUND(($B18-Q$5)*'점수 계산기'!$C$21+Q$5*'점수 계산기'!$C$23+'점수 계산기'!$C$25,0))</f>
        <v/>
      </c>
      <c r="R18" s="179" t="str">
        <f>IF(OR($B18-R$5&gt;76, $B18-R$5=75, $B18-R$5=1, $B18-R$5&lt;0),"",ROUND(($B18-R$5)*'점수 계산기'!$C$21+R$5*'점수 계산기'!$C$23+'점수 계산기'!$C$25,0))</f>
        <v/>
      </c>
      <c r="S18" s="179" t="str">
        <f>IF(OR($B18-S$5&gt;76, $B18-S$5=75, $B18-S$5=1, $B18-S$5&lt;0),"",ROUND(($B18-S$5)*'점수 계산기'!$C$21+S$5*'점수 계산기'!$C$23+'점수 계산기'!$C$25,0))</f>
        <v/>
      </c>
      <c r="T18" s="179" t="str">
        <f>IF(OR($B18-T$5&gt;76, $B18-T$5=75, $B18-T$5=1, $B18-T$5&lt;0),"",ROUND(($B18-T$5)*'점수 계산기'!$C$21+T$5*'점수 계산기'!$C$23+'점수 계산기'!$C$25,0))</f>
        <v/>
      </c>
      <c r="U18" s="179" t="str">
        <f>IF(OR($B18-U$5&gt;76, $B18-U$5=75, $B18-U$5=1, $B18-U$5&lt;0),"",ROUND(($B18-U$5)*'점수 계산기'!$C$21+U$5*'점수 계산기'!$C$23+'점수 계산기'!$C$25,0))</f>
        <v/>
      </c>
      <c r="V18" s="179" t="str">
        <f>IF(OR($B18-V$5&gt;76, $B18-V$5=75, $B18-V$5=1, $B18-V$5&lt;0),"",ROUND(($B18-V$5)*'점수 계산기'!$C$21+V$5*'점수 계산기'!$C$23+'점수 계산기'!$C$25,0))</f>
        <v/>
      </c>
      <c r="W18" s="179" t="str">
        <f>IF(OR($B18-W$5&gt;76, $B18-W$5=75, $B18-W$5=1, $B18-W$5&lt;0),"",ROUND(($B18-W$5)*'점수 계산기'!$C$21+W$5*'점수 계산기'!$C$23+'점수 계산기'!$C$25,0))</f>
        <v/>
      </c>
      <c r="X18" s="179" t="str">
        <f>IF(OR($B18-X$5&gt;76, $B18-X$5=75, $B18-X$5=1, $B18-X$5&lt;0),"",ROUND(($B18-X$5)*'점수 계산기'!$C$21+X$5*'점수 계산기'!$C$23+'점수 계산기'!$C$25,0))</f>
        <v/>
      </c>
      <c r="Y18" s="180" t="str">
        <f>IF(OR($B18-Y$5&gt;76, $B18-Y$5=75, $B18-Y$5=1, $B18-Y$5&lt;0),"",ROUND(($B18-Y$5)*'점수 계산기'!$C$21+Y$5*'점수 계산기'!$C$23+'점수 계산기'!$C$25,0))</f>
        <v/>
      </c>
      <c r="Z18" s="129"/>
      <c r="AA18" s="170">
        <v>89</v>
      </c>
      <c r="AB18" s="170">
        <f t="shared" si="0"/>
        <v>124</v>
      </c>
      <c r="AC18" s="170" cm="1">
        <f t="array" ref="AC18">INDEX($AD$6:$AD$106, AA18, 1)</f>
        <v>64</v>
      </c>
      <c r="AD18" s="170">
        <f t="shared" si="1"/>
        <v>125</v>
      </c>
      <c r="AE18" s="170">
        <v>88</v>
      </c>
      <c r="AF18" s="170">
        <v>12</v>
      </c>
    </row>
    <row r="19" spans="1:32" s="137" customFormat="1" ht="21" customHeight="1">
      <c r="A19" s="129"/>
      <c r="B19" s="178">
        <v>87</v>
      </c>
      <c r="C19" s="179">
        <f>IF(OR($B19-C$5&gt;76, $B19-C$5=75, $B19-C$5=1, $B19-C$5&lt;0),"",ROUND(($B19-C$5)*'점수 계산기'!$C$21+C$5*'점수 계산기'!$C$23+'점수 계산기'!$C$25,0))</f>
        <v>123</v>
      </c>
      <c r="D19" s="179">
        <f>IF(OR($B19-D$5&gt;76, $B19-D$5=75, $B19-D$5=1, $B19-D$5&lt;0),"",ROUND(($B19-D$5)*'점수 계산기'!$C$21+D$5*'점수 계산기'!$C$23+'점수 계산기'!$C$25,0))</f>
        <v>124</v>
      </c>
      <c r="E19" s="179">
        <f>IF(OR($B19-E$5&gt;76, $B19-E$5=75, $B19-E$5=1, $B19-E$5&lt;0),"",ROUND(($B19-E$5)*'점수 계산기'!$C$21+E$5*'점수 계산기'!$C$23+'점수 계산기'!$C$25,0))</f>
        <v>124</v>
      </c>
      <c r="F19" s="179">
        <f>IF(OR($B19-F$5&gt;76, $B19-F$5=75, $B19-F$5=1, $B19-F$5&lt;0),"",ROUND(($B19-F$5)*'점수 계산기'!$C$21+F$5*'점수 계산기'!$C$23+'점수 계산기'!$C$25,0))</f>
        <v>124</v>
      </c>
      <c r="G19" s="179">
        <f>IF(OR($B19-G$5&gt;76, $B19-G$5=75, $B19-G$5=1, $B19-G$5&lt;0),"",ROUND(($B19-G$5)*'점수 계산기'!$C$21+G$5*'점수 계산기'!$C$23+'점수 계산기'!$C$25,0))</f>
        <v>124</v>
      </c>
      <c r="H19" s="179">
        <f>IF(OR($B19-H$5&gt;76, $B19-H$5=75, $B19-H$5=1, $B19-H$5&lt;0),"",ROUND(($B19-H$5)*'점수 계산기'!$C$21+H$5*'점수 계산기'!$C$23+'점수 계산기'!$C$25,0))</f>
        <v>124</v>
      </c>
      <c r="I19" s="179">
        <f>IF(OR($B19-I$5&gt;76, $B19-I$5=75, $B19-I$5=1, $B19-I$5&lt;0),"",ROUND(($B19-I$5)*'점수 계산기'!$C$21+I$5*'점수 계산기'!$C$23+'점수 계산기'!$C$25,0))</f>
        <v>124</v>
      </c>
      <c r="J19" s="179">
        <f>IF(OR($B19-J$5&gt;76, $B19-J$5=75, $B19-J$5=1, $B19-J$5&lt;0),"",ROUND(($B19-J$5)*'점수 계산기'!$C$21+J$5*'점수 계산기'!$C$23+'점수 계산기'!$C$25,0))</f>
        <v>124</v>
      </c>
      <c r="K19" s="179">
        <f>IF(OR($B19-K$5&gt;76, $B19-K$5=75, $B19-K$5=1, $B19-K$5&lt;0),"",ROUND(($B19-K$5)*'점수 계산기'!$C$21+K$5*'점수 계산기'!$C$23+'점수 계산기'!$C$25,0))</f>
        <v>124</v>
      </c>
      <c r="L19" s="179">
        <f>IF(OR($B19-L$5&gt;76, $B19-L$5=75, $B19-L$5=1, $B19-L$5&lt;0),"",ROUND(($B19-L$5)*'점수 계산기'!$C$21+L$5*'점수 계산기'!$C$23+'점수 계산기'!$C$25,0))</f>
        <v>124</v>
      </c>
      <c r="M19" s="179">
        <f>IF(OR($B19-M$5&gt;76, $B19-M$5=75, $B19-M$5=1, $B19-M$5&lt;0),"",ROUND(($B19-M$5)*'점수 계산기'!$C$21+M$5*'점수 계산기'!$C$23+'점수 계산기'!$C$25,0))</f>
        <v>124</v>
      </c>
      <c r="N19" s="179" t="str">
        <f>IF(OR($B19-N$5&gt;76, $B19-N$5=75, $B19-N$5=1, $B19-N$5&lt;0),"",ROUND(($B19-N$5)*'점수 계산기'!$C$21+N$5*'점수 계산기'!$C$23+'점수 계산기'!$C$25,0))</f>
        <v/>
      </c>
      <c r="O19" s="179">
        <f>IF(OR($B19-O$5&gt;76, $B19-O$5=75, $B19-O$5=1, $B19-O$5&lt;0),"",ROUND(($B19-O$5)*'점수 계산기'!$C$21+O$5*'점수 계산기'!$C$23+'점수 계산기'!$C$25,0))</f>
        <v>124</v>
      </c>
      <c r="P19" s="179" t="str">
        <f>IF(OR($B19-P$5&gt;76, $B19-P$5=75, $B19-P$5=1, $B19-P$5&lt;0),"",ROUND(($B19-P$5)*'점수 계산기'!$C$21+P$5*'점수 계산기'!$C$23+'점수 계산기'!$C$25,0))</f>
        <v/>
      </c>
      <c r="Q19" s="179" t="str">
        <f>IF(OR($B19-Q$5&gt;76, $B19-Q$5=75, $B19-Q$5=1, $B19-Q$5&lt;0),"",ROUND(($B19-Q$5)*'점수 계산기'!$C$21+Q$5*'점수 계산기'!$C$23+'점수 계산기'!$C$25,0))</f>
        <v/>
      </c>
      <c r="R19" s="179" t="str">
        <f>IF(OR($B19-R$5&gt;76, $B19-R$5=75, $B19-R$5=1, $B19-R$5&lt;0),"",ROUND(($B19-R$5)*'점수 계산기'!$C$21+R$5*'점수 계산기'!$C$23+'점수 계산기'!$C$25,0))</f>
        <v/>
      </c>
      <c r="S19" s="179" t="str">
        <f>IF(OR($B19-S$5&gt;76, $B19-S$5=75, $B19-S$5=1, $B19-S$5&lt;0),"",ROUND(($B19-S$5)*'점수 계산기'!$C$21+S$5*'점수 계산기'!$C$23+'점수 계산기'!$C$25,0))</f>
        <v/>
      </c>
      <c r="T19" s="179" t="str">
        <f>IF(OR($B19-T$5&gt;76, $B19-T$5=75, $B19-T$5=1, $B19-T$5&lt;0),"",ROUND(($B19-T$5)*'점수 계산기'!$C$21+T$5*'점수 계산기'!$C$23+'점수 계산기'!$C$25,0))</f>
        <v/>
      </c>
      <c r="U19" s="179" t="str">
        <f>IF(OR($B19-U$5&gt;76, $B19-U$5=75, $B19-U$5=1, $B19-U$5&lt;0),"",ROUND(($B19-U$5)*'점수 계산기'!$C$21+U$5*'점수 계산기'!$C$23+'점수 계산기'!$C$25,0))</f>
        <v/>
      </c>
      <c r="V19" s="179" t="str">
        <f>IF(OR($B19-V$5&gt;76, $B19-V$5=75, $B19-V$5=1, $B19-V$5&lt;0),"",ROUND(($B19-V$5)*'점수 계산기'!$C$21+V$5*'점수 계산기'!$C$23+'점수 계산기'!$C$25,0))</f>
        <v/>
      </c>
      <c r="W19" s="179" t="str">
        <f>IF(OR($B19-W$5&gt;76, $B19-W$5=75, $B19-W$5=1, $B19-W$5&lt;0),"",ROUND(($B19-W$5)*'점수 계산기'!$C$21+W$5*'점수 계산기'!$C$23+'점수 계산기'!$C$25,0))</f>
        <v/>
      </c>
      <c r="X19" s="179" t="str">
        <f>IF(OR($B19-X$5&gt;76, $B19-X$5=75, $B19-X$5=1, $B19-X$5&lt;0),"",ROUND(($B19-X$5)*'점수 계산기'!$C$21+X$5*'점수 계산기'!$C$23+'점수 계산기'!$C$25,0))</f>
        <v/>
      </c>
      <c r="Y19" s="180" t="str">
        <f>IF(OR($B19-Y$5&gt;76, $B19-Y$5=75, $B19-Y$5=1, $B19-Y$5&lt;0),"",ROUND(($B19-Y$5)*'점수 계산기'!$C$21+Y$5*'점수 계산기'!$C$23+'점수 계산기'!$C$25,0))</f>
        <v/>
      </c>
      <c r="Z19" s="129"/>
      <c r="AA19" s="170">
        <v>88</v>
      </c>
      <c r="AB19" s="170">
        <f t="shared" si="0"/>
        <v>123</v>
      </c>
      <c r="AC19" s="170" cm="1">
        <f t="array" ref="AC19">INDEX($AD$6:$AD$106, AA19, 1)</f>
        <v>65</v>
      </c>
      <c r="AD19" s="170">
        <f t="shared" si="1"/>
        <v>124</v>
      </c>
      <c r="AE19" s="170">
        <v>87</v>
      </c>
      <c r="AF19" s="170">
        <v>13</v>
      </c>
    </row>
    <row r="20" spans="1:32" s="137" customFormat="1" ht="21" customHeight="1">
      <c r="A20" s="129"/>
      <c r="B20" s="178">
        <v>86</v>
      </c>
      <c r="C20" s="179">
        <f>IF(OR($B20-C$5&gt;76, $B20-C$5=75, $B20-C$5=1, $B20-C$5&lt;0),"",ROUND(($B20-C$5)*'점수 계산기'!$C$21+C$5*'점수 계산기'!$C$23+'점수 계산기'!$C$25,0))</f>
        <v>123</v>
      </c>
      <c r="D20" s="179">
        <f>IF(OR($B20-D$5&gt;76, $B20-D$5=75, $B20-D$5=1, $B20-D$5&lt;0),"",ROUND(($B20-D$5)*'점수 계산기'!$C$21+D$5*'점수 계산기'!$C$23+'점수 계산기'!$C$25,0))</f>
        <v>123</v>
      </c>
      <c r="E20" s="179">
        <f>IF(OR($B20-E$5&gt;76, $B20-E$5=75, $B20-E$5=1, $B20-E$5&lt;0),"",ROUND(($B20-E$5)*'점수 계산기'!$C$21+E$5*'점수 계산기'!$C$23+'점수 계산기'!$C$25,0))</f>
        <v>123</v>
      </c>
      <c r="F20" s="179">
        <f>IF(OR($B20-F$5&gt;76, $B20-F$5=75, $B20-F$5=1, $B20-F$5&lt;0),"",ROUND(($B20-F$5)*'점수 계산기'!$C$21+F$5*'점수 계산기'!$C$23+'점수 계산기'!$C$25,0))</f>
        <v>123</v>
      </c>
      <c r="G20" s="179">
        <f>IF(OR($B20-G$5&gt;76, $B20-G$5=75, $B20-G$5=1, $B20-G$5&lt;0),"",ROUND(($B20-G$5)*'점수 계산기'!$C$21+G$5*'점수 계산기'!$C$23+'점수 계산기'!$C$25,0))</f>
        <v>123</v>
      </c>
      <c r="H20" s="179">
        <f>IF(OR($B20-H$5&gt;76, $B20-H$5=75, $B20-H$5=1, $B20-H$5&lt;0),"",ROUND(($B20-H$5)*'점수 계산기'!$C$21+H$5*'점수 계산기'!$C$23+'점수 계산기'!$C$25,0))</f>
        <v>123</v>
      </c>
      <c r="I20" s="179">
        <f>IF(OR($B20-I$5&gt;76, $B20-I$5=75, $B20-I$5=1, $B20-I$5&lt;0),"",ROUND(($B20-I$5)*'점수 계산기'!$C$21+I$5*'점수 계산기'!$C$23+'점수 계산기'!$C$25,0))</f>
        <v>123</v>
      </c>
      <c r="J20" s="179">
        <f>IF(OR($B20-J$5&gt;76, $B20-J$5=75, $B20-J$5=1, $B20-J$5&lt;0),"",ROUND(($B20-J$5)*'점수 계산기'!$C$21+J$5*'점수 계산기'!$C$23+'점수 계산기'!$C$25,0))</f>
        <v>123</v>
      </c>
      <c r="K20" s="179">
        <f>IF(OR($B20-K$5&gt;76, $B20-K$5=75, $B20-K$5=1, $B20-K$5&lt;0),"",ROUND(($B20-K$5)*'점수 계산기'!$C$21+K$5*'점수 계산기'!$C$23+'점수 계산기'!$C$25,0))</f>
        <v>123</v>
      </c>
      <c r="L20" s="179">
        <f>IF(OR($B20-L$5&gt;76, $B20-L$5=75, $B20-L$5=1, $B20-L$5&lt;0),"",ROUND(($B20-L$5)*'점수 계산기'!$C$21+L$5*'점수 계산기'!$C$23+'점수 계산기'!$C$25,0))</f>
        <v>123</v>
      </c>
      <c r="M20" s="179">
        <f>IF(OR($B20-M$5&gt;76, $B20-M$5=75, $B20-M$5=1, $B20-M$5&lt;0),"",ROUND(($B20-M$5)*'점수 계산기'!$C$21+M$5*'점수 계산기'!$C$23+'점수 계산기'!$C$25,0))</f>
        <v>123</v>
      </c>
      <c r="N20" s="179">
        <f>IF(OR($B20-N$5&gt;76, $B20-N$5=75, $B20-N$5=1, $B20-N$5&lt;0),"",ROUND(($B20-N$5)*'점수 계산기'!$C$21+N$5*'점수 계산기'!$C$23+'점수 계산기'!$C$25,0))</f>
        <v>124</v>
      </c>
      <c r="O20" s="179" t="str">
        <f>IF(OR($B20-O$5&gt;76, $B20-O$5=75, $B20-O$5=1, $B20-O$5&lt;0),"",ROUND(($B20-O$5)*'점수 계산기'!$C$21+O$5*'점수 계산기'!$C$23+'점수 계산기'!$C$25,0))</f>
        <v/>
      </c>
      <c r="P20" s="179">
        <f>IF(OR($B20-P$5&gt;76, $B20-P$5=75, $B20-P$5=1, $B20-P$5&lt;0),"",ROUND(($B20-P$5)*'점수 계산기'!$C$21+P$5*'점수 계산기'!$C$23+'점수 계산기'!$C$25,0))</f>
        <v>124</v>
      </c>
      <c r="Q20" s="179" t="str">
        <f>IF(OR($B20-Q$5&gt;76, $B20-Q$5=75, $B20-Q$5=1, $B20-Q$5&lt;0),"",ROUND(($B20-Q$5)*'점수 계산기'!$C$21+Q$5*'점수 계산기'!$C$23+'점수 계산기'!$C$25,0))</f>
        <v/>
      </c>
      <c r="R20" s="179" t="str">
        <f>IF(OR($B20-R$5&gt;76, $B20-R$5=75, $B20-R$5=1, $B20-R$5&lt;0),"",ROUND(($B20-R$5)*'점수 계산기'!$C$21+R$5*'점수 계산기'!$C$23+'점수 계산기'!$C$25,0))</f>
        <v/>
      </c>
      <c r="S20" s="179" t="str">
        <f>IF(OR($B20-S$5&gt;76, $B20-S$5=75, $B20-S$5=1, $B20-S$5&lt;0),"",ROUND(($B20-S$5)*'점수 계산기'!$C$21+S$5*'점수 계산기'!$C$23+'점수 계산기'!$C$25,0))</f>
        <v/>
      </c>
      <c r="T20" s="179" t="str">
        <f>IF(OR($B20-T$5&gt;76, $B20-T$5=75, $B20-T$5=1, $B20-T$5&lt;0),"",ROUND(($B20-T$5)*'점수 계산기'!$C$21+T$5*'점수 계산기'!$C$23+'점수 계산기'!$C$25,0))</f>
        <v/>
      </c>
      <c r="U20" s="179" t="str">
        <f>IF(OR($B20-U$5&gt;76, $B20-U$5=75, $B20-U$5=1, $B20-U$5&lt;0),"",ROUND(($B20-U$5)*'점수 계산기'!$C$21+U$5*'점수 계산기'!$C$23+'점수 계산기'!$C$25,0))</f>
        <v/>
      </c>
      <c r="V20" s="179" t="str">
        <f>IF(OR($B20-V$5&gt;76, $B20-V$5=75, $B20-V$5=1, $B20-V$5&lt;0),"",ROUND(($B20-V$5)*'점수 계산기'!$C$21+V$5*'점수 계산기'!$C$23+'점수 계산기'!$C$25,0))</f>
        <v/>
      </c>
      <c r="W20" s="179" t="str">
        <f>IF(OR($B20-W$5&gt;76, $B20-W$5=75, $B20-W$5=1, $B20-W$5&lt;0),"",ROUND(($B20-W$5)*'점수 계산기'!$C$21+W$5*'점수 계산기'!$C$23+'점수 계산기'!$C$25,0))</f>
        <v/>
      </c>
      <c r="X20" s="179" t="str">
        <f>IF(OR($B20-X$5&gt;76, $B20-X$5=75, $B20-X$5=1, $B20-X$5&lt;0),"",ROUND(($B20-X$5)*'점수 계산기'!$C$21+X$5*'점수 계산기'!$C$23+'점수 계산기'!$C$25,0))</f>
        <v/>
      </c>
      <c r="Y20" s="180" t="str">
        <f>IF(OR($B20-Y$5&gt;76, $B20-Y$5=75, $B20-Y$5=1, $B20-Y$5&lt;0),"",ROUND(($B20-Y$5)*'점수 계산기'!$C$21+Y$5*'점수 계산기'!$C$23+'점수 계산기'!$C$25,0))</f>
        <v/>
      </c>
      <c r="Z20" s="129"/>
      <c r="AA20" s="170">
        <v>87</v>
      </c>
      <c r="AB20" s="170">
        <f t="shared" si="0"/>
        <v>123</v>
      </c>
      <c r="AC20" s="170" cm="1">
        <f t="array" ref="AC20">INDEX($AD$6:$AD$106, AA20, 1)</f>
        <v>65</v>
      </c>
      <c r="AD20" s="170">
        <f t="shared" si="1"/>
        <v>124</v>
      </c>
      <c r="AE20" s="170">
        <v>86</v>
      </c>
      <c r="AF20" s="170">
        <v>14</v>
      </c>
    </row>
    <row r="21" spans="1:32" s="137" customFormat="1" ht="21" customHeight="1">
      <c r="A21" s="129"/>
      <c r="B21" s="178">
        <v>85</v>
      </c>
      <c r="C21" s="179">
        <f>IF(OR($B21-C$5&gt;76, $B21-C$5=75, $B21-C$5=1, $B21-C$5&lt;0),"",ROUND(($B21-C$5)*'점수 계산기'!$C$21+C$5*'점수 계산기'!$C$23+'점수 계산기'!$C$25,0))</f>
        <v>122</v>
      </c>
      <c r="D21" s="179">
        <f>IF(OR($B21-D$5&gt;76, $B21-D$5=75, $B21-D$5=1, $B21-D$5&lt;0),"",ROUND(($B21-D$5)*'점수 계산기'!$C$21+D$5*'점수 계산기'!$C$23+'점수 계산기'!$C$25,0))</f>
        <v>122</v>
      </c>
      <c r="E21" s="179">
        <f>IF(OR($B21-E$5&gt;76, $B21-E$5=75, $B21-E$5=1, $B21-E$5&lt;0),"",ROUND(($B21-E$5)*'점수 계산기'!$C$21+E$5*'점수 계산기'!$C$23+'점수 계산기'!$C$25,0))</f>
        <v>122</v>
      </c>
      <c r="F21" s="179">
        <f>IF(OR($B21-F$5&gt;76, $B21-F$5=75, $B21-F$5=1, $B21-F$5&lt;0),"",ROUND(($B21-F$5)*'점수 계산기'!$C$21+F$5*'점수 계산기'!$C$23+'점수 계산기'!$C$25,0))</f>
        <v>122</v>
      </c>
      <c r="G21" s="179">
        <f>IF(OR($B21-G$5&gt;76, $B21-G$5=75, $B21-G$5=1, $B21-G$5&lt;0),"",ROUND(($B21-G$5)*'점수 계산기'!$C$21+G$5*'점수 계산기'!$C$23+'점수 계산기'!$C$25,0))</f>
        <v>122</v>
      </c>
      <c r="H21" s="179">
        <f>IF(OR($B21-H$5&gt;76, $B21-H$5=75, $B21-H$5=1, $B21-H$5&lt;0),"",ROUND(($B21-H$5)*'점수 계산기'!$C$21+H$5*'점수 계산기'!$C$23+'점수 계산기'!$C$25,0))</f>
        <v>122</v>
      </c>
      <c r="I21" s="179">
        <f>IF(OR($B21-I$5&gt;76, $B21-I$5=75, $B21-I$5=1, $B21-I$5&lt;0),"",ROUND(($B21-I$5)*'점수 계산기'!$C$21+I$5*'점수 계산기'!$C$23+'점수 계산기'!$C$25,0))</f>
        <v>122</v>
      </c>
      <c r="J21" s="179">
        <f>IF(OR($B21-J$5&gt;76, $B21-J$5=75, $B21-J$5=1, $B21-J$5&lt;0),"",ROUND(($B21-J$5)*'점수 계산기'!$C$21+J$5*'점수 계산기'!$C$23+'점수 계산기'!$C$25,0))</f>
        <v>122</v>
      </c>
      <c r="K21" s="179">
        <f>IF(OR($B21-K$5&gt;76, $B21-K$5=75, $B21-K$5=1, $B21-K$5&lt;0),"",ROUND(($B21-K$5)*'점수 계산기'!$C$21+K$5*'점수 계산기'!$C$23+'점수 계산기'!$C$25,0))</f>
        <v>123</v>
      </c>
      <c r="L21" s="179">
        <f>IF(OR($B21-L$5&gt;76, $B21-L$5=75, $B21-L$5=1, $B21-L$5&lt;0),"",ROUND(($B21-L$5)*'점수 계산기'!$C$21+L$5*'점수 계산기'!$C$23+'점수 계산기'!$C$25,0))</f>
        <v>123</v>
      </c>
      <c r="M21" s="179">
        <f>IF(OR($B21-M$5&gt;76, $B21-M$5=75, $B21-M$5=1, $B21-M$5&lt;0),"",ROUND(($B21-M$5)*'점수 계산기'!$C$21+M$5*'점수 계산기'!$C$23+'점수 계산기'!$C$25,0))</f>
        <v>123</v>
      </c>
      <c r="N21" s="179">
        <f>IF(OR($B21-N$5&gt;76, $B21-N$5=75, $B21-N$5=1, $B21-N$5&lt;0),"",ROUND(($B21-N$5)*'점수 계산기'!$C$21+N$5*'점수 계산기'!$C$23+'점수 계산기'!$C$25,0))</f>
        <v>123</v>
      </c>
      <c r="O21" s="179">
        <f>IF(OR($B21-O$5&gt;76, $B21-O$5=75, $B21-O$5=1, $B21-O$5&lt;0),"",ROUND(($B21-O$5)*'점수 계산기'!$C$21+O$5*'점수 계산기'!$C$23+'점수 계산기'!$C$25,0))</f>
        <v>123</v>
      </c>
      <c r="P21" s="179" t="str">
        <f>IF(OR($B21-P$5&gt;76, $B21-P$5=75, $B21-P$5=1, $B21-P$5&lt;0),"",ROUND(($B21-P$5)*'점수 계산기'!$C$21+P$5*'점수 계산기'!$C$23+'점수 계산기'!$C$25,0))</f>
        <v/>
      </c>
      <c r="Q21" s="179">
        <f>IF(OR($B21-Q$5&gt;76, $B21-Q$5=75, $B21-Q$5=1, $B21-Q$5&lt;0),"",ROUND(($B21-Q$5)*'점수 계산기'!$C$21+Q$5*'점수 계산기'!$C$23+'점수 계산기'!$C$25,0))</f>
        <v>123</v>
      </c>
      <c r="R21" s="179" t="str">
        <f>IF(OR($B21-R$5&gt;76, $B21-R$5=75, $B21-R$5=1, $B21-R$5&lt;0),"",ROUND(($B21-R$5)*'점수 계산기'!$C$21+R$5*'점수 계산기'!$C$23+'점수 계산기'!$C$25,0))</f>
        <v/>
      </c>
      <c r="S21" s="179" t="str">
        <f>IF(OR($B21-S$5&gt;76, $B21-S$5=75, $B21-S$5=1, $B21-S$5&lt;0),"",ROUND(($B21-S$5)*'점수 계산기'!$C$21+S$5*'점수 계산기'!$C$23+'점수 계산기'!$C$25,0))</f>
        <v/>
      </c>
      <c r="T21" s="179" t="str">
        <f>IF(OR($B21-T$5&gt;76, $B21-T$5=75, $B21-T$5=1, $B21-T$5&lt;0),"",ROUND(($B21-T$5)*'점수 계산기'!$C$21+T$5*'점수 계산기'!$C$23+'점수 계산기'!$C$25,0))</f>
        <v/>
      </c>
      <c r="U21" s="179" t="str">
        <f>IF(OR($B21-U$5&gt;76, $B21-U$5=75, $B21-U$5=1, $B21-U$5&lt;0),"",ROUND(($B21-U$5)*'점수 계산기'!$C$21+U$5*'점수 계산기'!$C$23+'점수 계산기'!$C$25,0))</f>
        <v/>
      </c>
      <c r="V21" s="179" t="str">
        <f>IF(OR($B21-V$5&gt;76, $B21-V$5=75, $B21-V$5=1, $B21-V$5&lt;0),"",ROUND(($B21-V$5)*'점수 계산기'!$C$21+V$5*'점수 계산기'!$C$23+'점수 계산기'!$C$25,0))</f>
        <v/>
      </c>
      <c r="W21" s="179" t="str">
        <f>IF(OR($B21-W$5&gt;76, $B21-W$5=75, $B21-W$5=1, $B21-W$5&lt;0),"",ROUND(($B21-W$5)*'점수 계산기'!$C$21+W$5*'점수 계산기'!$C$23+'점수 계산기'!$C$25,0))</f>
        <v/>
      </c>
      <c r="X21" s="179" t="str">
        <f>IF(OR($B21-X$5&gt;76, $B21-X$5=75, $B21-X$5=1, $B21-X$5&lt;0),"",ROUND(($B21-X$5)*'점수 계산기'!$C$21+X$5*'점수 계산기'!$C$23+'점수 계산기'!$C$25,0))</f>
        <v/>
      </c>
      <c r="Y21" s="180" t="str">
        <f>IF(OR($B21-Y$5&gt;76, $B21-Y$5=75, $B21-Y$5=1, $B21-Y$5&lt;0),"",ROUND(($B21-Y$5)*'점수 계산기'!$C$21+Y$5*'점수 계산기'!$C$23+'점수 계산기'!$C$25,0))</f>
        <v/>
      </c>
      <c r="Z21" s="129"/>
      <c r="AA21" s="170">
        <v>86</v>
      </c>
      <c r="AB21" s="170">
        <f t="shared" si="0"/>
        <v>122</v>
      </c>
      <c r="AC21" s="170" cm="1">
        <f t="array" ref="AC21">INDEX($AD$6:$AD$106, AA21, 1)</f>
        <v>66</v>
      </c>
      <c r="AD21" s="170">
        <f t="shared" si="1"/>
        <v>123</v>
      </c>
      <c r="AE21" s="170">
        <v>85</v>
      </c>
      <c r="AF21" s="170">
        <v>15</v>
      </c>
    </row>
    <row r="22" spans="1:32" s="137" customFormat="1" ht="21" customHeight="1">
      <c r="A22" s="129"/>
      <c r="B22" s="181">
        <v>84</v>
      </c>
      <c r="C22" s="182">
        <f>IF(OR($B22-C$5&gt;76, $B22-C$5=75, $B22-C$5=1, $B22-C$5&lt;0),"",ROUND(($B22-C$5)*'점수 계산기'!$C$21+C$5*'점수 계산기'!$C$23+'점수 계산기'!$C$25,0))</f>
        <v>121</v>
      </c>
      <c r="D22" s="182">
        <f>IF(OR($B22-D$5&gt;76, $B22-D$5=75, $B22-D$5=1, $B22-D$5&lt;0),"",ROUND(($B22-D$5)*'점수 계산기'!$C$21+D$5*'점수 계산기'!$C$23+'점수 계산기'!$C$25,0))</f>
        <v>121</v>
      </c>
      <c r="E22" s="182">
        <f>IF(OR($B22-E$5&gt;76, $B22-E$5=75, $B22-E$5=1, $B22-E$5&lt;0),"",ROUND(($B22-E$5)*'점수 계산기'!$C$21+E$5*'점수 계산기'!$C$23+'점수 계산기'!$C$25,0))</f>
        <v>121</v>
      </c>
      <c r="F22" s="182">
        <f>IF(OR($B22-F$5&gt;76, $B22-F$5=75, $B22-F$5=1, $B22-F$5&lt;0),"",ROUND(($B22-F$5)*'점수 계산기'!$C$21+F$5*'점수 계산기'!$C$23+'점수 계산기'!$C$25,0))</f>
        <v>121</v>
      </c>
      <c r="G22" s="182">
        <f>IF(OR($B22-G$5&gt;76, $B22-G$5=75, $B22-G$5=1, $B22-G$5&lt;0),"",ROUND(($B22-G$5)*'점수 계산기'!$C$21+G$5*'점수 계산기'!$C$23+'점수 계산기'!$C$25,0))</f>
        <v>121</v>
      </c>
      <c r="H22" s="182">
        <f>IF(OR($B22-H$5&gt;76, $B22-H$5=75, $B22-H$5=1, $B22-H$5&lt;0),"",ROUND(($B22-H$5)*'점수 계산기'!$C$21+H$5*'점수 계산기'!$C$23+'점수 계산기'!$C$25,0))</f>
        <v>121</v>
      </c>
      <c r="I22" s="182">
        <f>IF(OR($B22-I$5&gt;76, $B22-I$5=75, $B22-I$5=1, $B22-I$5&lt;0),"",ROUND(($B22-I$5)*'점수 계산기'!$C$21+I$5*'점수 계산기'!$C$23+'점수 계산기'!$C$25,0))</f>
        <v>122</v>
      </c>
      <c r="J22" s="182">
        <f>IF(OR($B22-J$5&gt;76, $B22-J$5=75, $B22-J$5=1, $B22-J$5&lt;0),"",ROUND(($B22-J$5)*'점수 계산기'!$C$21+J$5*'점수 계산기'!$C$23+'점수 계산기'!$C$25,0))</f>
        <v>122</v>
      </c>
      <c r="K22" s="182">
        <f>IF(OR($B22-K$5&gt;76, $B22-K$5=75, $B22-K$5=1, $B22-K$5&lt;0),"",ROUND(($B22-K$5)*'점수 계산기'!$C$21+K$5*'점수 계산기'!$C$23+'점수 계산기'!$C$25,0))</f>
        <v>122</v>
      </c>
      <c r="L22" s="182">
        <f>IF(OR($B22-L$5&gt;76, $B22-L$5=75, $B22-L$5=1, $B22-L$5&lt;0),"",ROUND(($B22-L$5)*'점수 계산기'!$C$21+L$5*'점수 계산기'!$C$23+'점수 계산기'!$C$25,0))</f>
        <v>122</v>
      </c>
      <c r="M22" s="182">
        <f>IF(OR($B22-M$5&gt;76, $B22-M$5=75, $B22-M$5=1, $B22-M$5&lt;0),"",ROUND(($B22-M$5)*'점수 계산기'!$C$21+M$5*'점수 계산기'!$C$23+'점수 계산기'!$C$25,0))</f>
        <v>122</v>
      </c>
      <c r="N22" s="182">
        <f>IF(OR($B22-N$5&gt;76, $B22-N$5=75, $B22-N$5=1, $B22-N$5&lt;0),"",ROUND(($B22-N$5)*'점수 계산기'!$C$21+N$5*'점수 계산기'!$C$23+'점수 계산기'!$C$25,0))</f>
        <v>122</v>
      </c>
      <c r="O22" s="182">
        <f>IF(OR($B22-O$5&gt;76, $B22-O$5=75, $B22-O$5=1, $B22-O$5&lt;0),"",ROUND(($B22-O$5)*'점수 계산기'!$C$21+O$5*'점수 계산기'!$C$23+'점수 계산기'!$C$25,0))</f>
        <v>122</v>
      </c>
      <c r="P22" s="182">
        <f>IF(OR($B22-P$5&gt;76, $B22-P$5=75, $B22-P$5=1, $B22-P$5&lt;0),"",ROUND(($B22-P$5)*'점수 계산기'!$C$21+P$5*'점수 계산기'!$C$23+'점수 계산기'!$C$25,0))</f>
        <v>122</v>
      </c>
      <c r="Q22" s="182" t="str">
        <f>IF(OR($B22-Q$5&gt;76, $B22-Q$5=75, $B22-Q$5=1, $B22-Q$5&lt;0),"",ROUND(($B22-Q$5)*'점수 계산기'!$C$21+Q$5*'점수 계산기'!$C$23+'점수 계산기'!$C$25,0))</f>
        <v/>
      </c>
      <c r="R22" s="182">
        <f>IF(OR($B22-R$5&gt;76, $B22-R$5=75, $B22-R$5=1, $B22-R$5&lt;0),"",ROUND(($B22-R$5)*'점수 계산기'!$C$21+R$5*'점수 계산기'!$C$23+'점수 계산기'!$C$25,0))</f>
        <v>122</v>
      </c>
      <c r="S22" s="182" t="str">
        <f>IF(OR($B22-S$5&gt;76, $B22-S$5=75, $B22-S$5=1, $B22-S$5&lt;0),"",ROUND(($B22-S$5)*'점수 계산기'!$C$21+S$5*'점수 계산기'!$C$23+'점수 계산기'!$C$25,0))</f>
        <v/>
      </c>
      <c r="T22" s="182" t="str">
        <f>IF(OR($B22-T$5&gt;76, $B22-T$5=75, $B22-T$5=1, $B22-T$5&lt;0),"",ROUND(($B22-T$5)*'점수 계산기'!$C$21+T$5*'점수 계산기'!$C$23+'점수 계산기'!$C$25,0))</f>
        <v/>
      </c>
      <c r="U22" s="182" t="str">
        <f>IF(OR($B22-U$5&gt;76, $B22-U$5=75, $B22-U$5=1, $B22-U$5&lt;0),"",ROUND(($B22-U$5)*'점수 계산기'!$C$21+U$5*'점수 계산기'!$C$23+'점수 계산기'!$C$25,0))</f>
        <v/>
      </c>
      <c r="V22" s="182" t="str">
        <f>IF(OR($B22-V$5&gt;76, $B22-V$5=75, $B22-V$5=1, $B22-V$5&lt;0),"",ROUND(($B22-V$5)*'점수 계산기'!$C$21+V$5*'점수 계산기'!$C$23+'점수 계산기'!$C$25,0))</f>
        <v/>
      </c>
      <c r="W22" s="182" t="str">
        <f>IF(OR($B22-W$5&gt;76, $B22-W$5=75, $B22-W$5=1, $B22-W$5&lt;0),"",ROUND(($B22-W$5)*'점수 계산기'!$C$21+W$5*'점수 계산기'!$C$23+'점수 계산기'!$C$25,0))</f>
        <v/>
      </c>
      <c r="X22" s="182" t="str">
        <f>IF(OR($B22-X$5&gt;76, $B22-X$5=75, $B22-X$5=1, $B22-X$5&lt;0),"",ROUND(($B22-X$5)*'점수 계산기'!$C$21+X$5*'점수 계산기'!$C$23+'점수 계산기'!$C$25,0))</f>
        <v/>
      </c>
      <c r="Y22" s="183" t="str">
        <f>IF(OR($B22-Y$5&gt;76, $B22-Y$5=75, $B22-Y$5=1, $B22-Y$5&lt;0),"",ROUND(($B22-Y$5)*'점수 계산기'!$C$21+Y$5*'점수 계산기'!$C$23+'점수 계산기'!$C$25,0))</f>
        <v/>
      </c>
      <c r="Z22" s="129"/>
      <c r="AA22" s="170">
        <v>85</v>
      </c>
      <c r="AB22" s="170">
        <f t="shared" si="0"/>
        <v>121</v>
      </c>
      <c r="AC22" s="170" cm="1">
        <f t="array" ref="AC22">INDEX($AD$6:$AD$106, AA22, 1)</f>
        <v>67</v>
      </c>
      <c r="AD22" s="170">
        <f t="shared" si="1"/>
        <v>122</v>
      </c>
      <c r="AE22" s="170">
        <v>84</v>
      </c>
      <c r="AF22" s="170">
        <v>16</v>
      </c>
    </row>
    <row r="23" spans="1:32" s="137" customFormat="1" ht="21" customHeight="1">
      <c r="A23" s="129"/>
      <c r="B23" s="181">
        <v>83</v>
      </c>
      <c r="C23" s="182">
        <f>IF(OR($B23-C$5&gt;76, $B23-C$5=75, $B23-C$5=1, $B23-C$5&lt;0),"",ROUND(($B23-C$5)*'점수 계산기'!$C$21+C$5*'점수 계산기'!$C$23+'점수 계산기'!$C$25,0))</f>
        <v>120</v>
      </c>
      <c r="D23" s="182">
        <f>IF(OR($B23-D$5&gt;76, $B23-D$5=75, $B23-D$5=1, $B23-D$5&lt;0),"",ROUND(($B23-D$5)*'점수 계산기'!$C$21+D$5*'점수 계산기'!$C$23+'점수 계산기'!$C$25,0))</f>
        <v>120</v>
      </c>
      <c r="E23" s="182">
        <f>IF(OR($B23-E$5&gt;76, $B23-E$5=75, $B23-E$5=1, $B23-E$5&lt;0),"",ROUND(($B23-E$5)*'점수 계산기'!$C$21+E$5*'점수 계산기'!$C$23+'점수 계산기'!$C$25,0))</f>
        <v>120</v>
      </c>
      <c r="F23" s="182">
        <f>IF(OR($B23-F$5&gt;76, $B23-F$5=75, $B23-F$5=1, $B23-F$5&lt;0),"",ROUND(($B23-F$5)*'점수 계산기'!$C$21+F$5*'점수 계산기'!$C$23+'점수 계산기'!$C$25,0))</f>
        <v>120</v>
      </c>
      <c r="G23" s="182">
        <f>IF(OR($B23-G$5&gt;76, $B23-G$5=75, $B23-G$5=1, $B23-G$5&lt;0),"",ROUND(($B23-G$5)*'점수 계산기'!$C$21+G$5*'점수 계산기'!$C$23+'점수 계산기'!$C$25,0))</f>
        <v>121</v>
      </c>
      <c r="H23" s="182">
        <f>IF(OR($B23-H$5&gt;76, $B23-H$5=75, $B23-H$5=1, $B23-H$5&lt;0),"",ROUND(($B23-H$5)*'점수 계산기'!$C$21+H$5*'점수 계산기'!$C$23+'점수 계산기'!$C$25,0))</f>
        <v>121</v>
      </c>
      <c r="I23" s="182">
        <f>IF(OR($B23-I$5&gt;76, $B23-I$5=75, $B23-I$5=1, $B23-I$5&lt;0),"",ROUND(($B23-I$5)*'점수 계산기'!$C$21+I$5*'점수 계산기'!$C$23+'점수 계산기'!$C$25,0))</f>
        <v>121</v>
      </c>
      <c r="J23" s="182">
        <f>IF(OR($B23-J$5&gt;76, $B23-J$5=75, $B23-J$5=1, $B23-J$5&lt;0),"",ROUND(($B23-J$5)*'점수 계산기'!$C$21+J$5*'점수 계산기'!$C$23+'점수 계산기'!$C$25,0))</f>
        <v>121</v>
      </c>
      <c r="K23" s="182">
        <f>IF(OR($B23-K$5&gt;76, $B23-K$5=75, $B23-K$5=1, $B23-K$5&lt;0),"",ROUND(($B23-K$5)*'점수 계산기'!$C$21+K$5*'점수 계산기'!$C$23+'점수 계산기'!$C$25,0))</f>
        <v>121</v>
      </c>
      <c r="L23" s="182">
        <f>IF(OR($B23-L$5&gt;76, $B23-L$5=75, $B23-L$5=1, $B23-L$5&lt;0),"",ROUND(($B23-L$5)*'점수 계산기'!$C$21+L$5*'점수 계산기'!$C$23+'점수 계산기'!$C$25,0))</f>
        <v>121</v>
      </c>
      <c r="M23" s="182">
        <f>IF(OR($B23-M$5&gt;76, $B23-M$5=75, $B23-M$5=1, $B23-M$5&lt;0),"",ROUND(($B23-M$5)*'점수 계산기'!$C$21+M$5*'점수 계산기'!$C$23+'점수 계산기'!$C$25,0))</f>
        <v>121</v>
      </c>
      <c r="N23" s="182">
        <f>IF(OR($B23-N$5&gt;76, $B23-N$5=75, $B23-N$5=1, $B23-N$5&lt;0),"",ROUND(($B23-N$5)*'점수 계산기'!$C$21+N$5*'점수 계산기'!$C$23+'점수 계산기'!$C$25,0))</f>
        <v>121</v>
      </c>
      <c r="O23" s="182">
        <f>IF(OR($B23-O$5&gt;76, $B23-O$5=75, $B23-O$5=1, $B23-O$5&lt;0),"",ROUND(($B23-O$5)*'점수 계산기'!$C$21+O$5*'점수 계산기'!$C$23+'점수 계산기'!$C$25,0))</f>
        <v>121</v>
      </c>
      <c r="P23" s="182">
        <f>IF(OR($B23-P$5&gt;76, $B23-P$5=75, $B23-P$5=1, $B23-P$5&lt;0),"",ROUND(($B23-P$5)*'점수 계산기'!$C$21+P$5*'점수 계산기'!$C$23+'점수 계산기'!$C$25,0))</f>
        <v>121</v>
      </c>
      <c r="Q23" s="182">
        <f>IF(OR($B23-Q$5&gt;76, $B23-Q$5=75, $B23-Q$5=1, $B23-Q$5&lt;0),"",ROUND(($B23-Q$5)*'점수 계산기'!$C$21+Q$5*'점수 계산기'!$C$23+'점수 계산기'!$C$25,0))</f>
        <v>121</v>
      </c>
      <c r="R23" s="182" t="str">
        <f>IF(OR($B23-R$5&gt;76, $B23-R$5=75, $B23-R$5=1, $B23-R$5&lt;0),"",ROUND(($B23-R$5)*'점수 계산기'!$C$21+R$5*'점수 계산기'!$C$23+'점수 계산기'!$C$25,0))</f>
        <v/>
      </c>
      <c r="S23" s="182">
        <f>IF(OR($B23-S$5&gt;76, $B23-S$5=75, $B23-S$5=1, $B23-S$5&lt;0),"",ROUND(($B23-S$5)*'점수 계산기'!$C$21+S$5*'점수 계산기'!$C$23+'점수 계산기'!$C$25,0))</f>
        <v>122</v>
      </c>
      <c r="T23" s="182" t="str">
        <f>IF(OR($B23-T$5&gt;76, $B23-T$5=75, $B23-T$5=1, $B23-T$5&lt;0),"",ROUND(($B23-T$5)*'점수 계산기'!$C$21+T$5*'점수 계산기'!$C$23+'점수 계산기'!$C$25,0))</f>
        <v/>
      </c>
      <c r="U23" s="182" t="str">
        <f>IF(OR($B23-U$5&gt;76, $B23-U$5=75, $B23-U$5=1, $B23-U$5&lt;0),"",ROUND(($B23-U$5)*'점수 계산기'!$C$21+U$5*'점수 계산기'!$C$23+'점수 계산기'!$C$25,0))</f>
        <v/>
      </c>
      <c r="V23" s="182" t="str">
        <f>IF(OR($B23-V$5&gt;76, $B23-V$5=75, $B23-V$5=1, $B23-V$5&lt;0),"",ROUND(($B23-V$5)*'점수 계산기'!$C$21+V$5*'점수 계산기'!$C$23+'점수 계산기'!$C$25,0))</f>
        <v/>
      </c>
      <c r="W23" s="182" t="str">
        <f>IF(OR($B23-W$5&gt;76, $B23-W$5=75, $B23-W$5=1, $B23-W$5&lt;0),"",ROUND(($B23-W$5)*'점수 계산기'!$C$21+W$5*'점수 계산기'!$C$23+'점수 계산기'!$C$25,0))</f>
        <v/>
      </c>
      <c r="X23" s="182" t="str">
        <f>IF(OR($B23-X$5&gt;76, $B23-X$5=75, $B23-X$5=1, $B23-X$5&lt;0),"",ROUND(($B23-X$5)*'점수 계산기'!$C$21+X$5*'점수 계산기'!$C$23+'점수 계산기'!$C$25,0))</f>
        <v/>
      </c>
      <c r="Y23" s="183" t="str">
        <f>IF(OR($B23-Y$5&gt;76, $B23-Y$5=75, $B23-Y$5=1, $B23-Y$5&lt;0),"",ROUND(($B23-Y$5)*'점수 계산기'!$C$21+Y$5*'점수 계산기'!$C$23+'점수 계산기'!$C$25,0))</f>
        <v/>
      </c>
      <c r="Z23" s="129"/>
      <c r="AA23" s="170">
        <v>84</v>
      </c>
      <c r="AB23" s="170">
        <f t="shared" si="0"/>
        <v>120</v>
      </c>
      <c r="AC23" s="170" cm="1">
        <f t="array" ref="AC23">INDEX($AD$6:$AD$106, AA23, 1)</f>
        <v>68</v>
      </c>
      <c r="AD23" s="170">
        <f t="shared" si="1"/>
        <v>122</v>
      </c>
      <c r="AE23" s="170">
        <v>83</v>
      </c>
      <c r="AF23" s="170">
        <v>17</v>
      </c>
    </row>
    <row r="24" spans="1:32" s="137" customFormat="1" ht="21" customHeight="1">
      <c r="A24" s="129"/>
      <c r="B24" s="181">
        <v>82</v>
      </c>
      <c r="C24" s="182">
        <f>IF(OR($B24-C$5&gt;76, $B24-C$5=75, $B24-C$5=1, $B24-C$5&lt;0),"",ROUND(($B24-C$5)*'점수 계산기'!$C$21+C$5*'점수 계산기'!$C$23+'점수 계산기'!$C$25,0))</f>
        <v>119</v>
      </c>
      <c r="D24" s="182">
        <f>IF(OR($B24-D$5&gt;76, $B24-D$5=75, $B24-D$5=1, $B24-D$5&lt;0),"",ROUND(($B24-D$5)*'점수 계산기'!$C$21+D$5*'점수 계산기'!$C$23+'점수 계산기'!$C$25,0))</f>
        <v>119</v>
      </c>
      <c r="E24" s="182">
        <f>IF(OR($B24-E$5&gt;76, $B24-E$5=75, $B24-E$5=1, $B24-E$5&lt;0),"",ROUND(($B24-E$5)*'점수 계산기'!$C$21+E$5*'점수 계산기'!$C$23+'점수 계산기'!$C$25,0))</f>
        <v>120</v>
      </c>
      <c r="F24" s="182">
        <f>IF(OR($B24-F$5&gt;76, $B24-F$5=75, $B24-F$5=1, $B24-F$5&lt;0),"",ROUND(($B24-F$5)*'점수 계산기'!$C$21+F$5*'점수 계산기'!$C$23+'점수 계산기'!$C$25,0))</f>
        <v>120</v>
      </c>
      <c r="G24" s="182">
        <f>IF(OR($B24-G$5&gt;76, $B24-G$5=75, $B24-G$5=1, $B24-G$5&lt;0),"",ROUND(($B24-G$5)*'점수 계산기'!$C$21+G$5*'점수 계산기'!$C$23+'점수 계산기'!$C$25,0))</f>
        <v>120</v>
      </c>
      <c r="H24" s="182">
        <f>IF(OR($B24-H$5&gt;76, $B24-H$5=75, $B24-H$5=1, $B24-H$5&lt;0),"",ROUND(($B24-H$5)*'점수 계산기'!$C$21+H$5*'점수 계산기'!$C$23+'점수 계산기'!$C$25,0))</f>
        <v>120</v>
      </c>
      <c r="I24" s="182">
        <f>IF(OR($B24-I$5&gt;76, $B24-I$5=75, $B24-I$5=1, $B24-I$5&lt;0),"",ROUND(($B24-I$5)*'점수 계산기'!$C$21+I$5*'점수 계산기'!$C$23+'점수 계산기'!$C$25,0))</f>
        <v>120</v>
      </c>
      <c r="J24" s="182">
        <f>IF(OR($B24-J$5&gt;76, $B24-J$5=75, $B24-J$5=1, $B24-J$5&lt;0),"",ROUND(($B24-J$5)*'점수 계산기'!$C$21+J$5*'점수 계산기'!$C$23+'점수 계산기'!$C$25,0))</f>
        <v>120</v>
      </c>
      <c r="K24" s="182">
        <f>IF(OR($B24-K$5&gt;76, $B24-K$5=75, $B24-K$5=1, $B24-K$5&lt;0),"",ROUND(($B24-K$5)*'점수 계산기'!$C$21+K$5*'점수 계산기'!$C$23+'점수 계산기'!$C$25,0))</f>
        <v>120</v>
      </c>
      <c r="L24" s="182">
        <f>IF(OR($B24-L$5&gt;76, $B24-L$5=75, $B24-L$5=1, $B24-L$5&lt;0),"",ROUND(($B24-L$5)*'점수 계산기'!$C$21+L$5*'점수 계산기'!$C$23+'점수 계산기'!$C$25,0))</f>
        <v>120</v>
      </c>
      <c r="M24" s="182">
        <f>IF(OR($B24-M$5&gt;76, $B24-M$5=75, $B24-M$5=1, $B24-M$5&lt;0),"",ROUND(($B24-M$5)*'점수 계산기'!$C$21+M$5*'점수 계산기'!$C$23+'점수 계산기'!$C$25,0))</f>
        <v>120</v>
      </c>
      <c r="N24" s="182">
        <f>IF(OR($B24-N$5&gt;76, $B24-N$5=75, $B24-N$5=1, $B24-N$5&lt;0),"",ROUND(($B24-N$5)*'점수 계산기'!$C$21+N$5*'점수 계산기'!$C$23+'점수 계산기'!$C$25,0))</f>
        <v>120</v>
      </c>
      <c r="O24" s="182">
        <f>IF(OR($B24-O$5&gt;76, $B24-O$5=75, $B24-O$5=1, $B24-O$5&lt;0),"",ROUND(($B24-O$5)*'점수 계산기'!$C$21+O$5*'점수 계산기'!$C$23+'점수 계산기'!$C$25,0))</f>
        <v>120</v>
      </c>
      <c r="P24" s="182">
        <f>IF(OR($B24-P$5&gt;76, $B24-P$5=75, $B24-P$5=1, $B24-P$5&lt;0),"",ROUND(($B24-P$5)*'점수 계산기'!$C$21+P$5*'점수 계산기'!$C$23+'점수 계산기'!$C$25,0))</f>
        <v>120</v>
      </c>
      <c r="Q24" s="182">
        <f>IF(OR($B24-Q$5&gt;76, $B24-Q$5=75, $B24-Q$5=1, $B24-Q$5&lt;0),"",ROUND(($B24-Q$5)*'점수 계산기'!$C$21+Q$5*'점수 계산기'!$C$23+'점수 계산기'!$C$25,0))</f>
        <v>121</v>
      </c>
      <c r="R24" s="182">
        <f>IF(OR($B24-R$5&gt;76, $B24-R$5=75, $B24-R$5=1, $B24-R$5&lt;0),"",ROUND(($B24-R$5)*'점수 계산기'!$C$21+R$5*'점수 계산기'!$C$23+'점수 계산기'!$C$25,0))</f>
        <v>121</v>
      </c>
      <c r="S24" s="182" t="str">
        <f>IF(OR($B24-S$5&gt;76, $B24-S$5=75, $B24-S$5=1, $B24-S$5&lt;0),"",ROUND(($B24-S$5)*'점수 계산기'!$C$21+S$5*'점수 계산기'!$C$23+'점수 계산기'!$C$25,0))</f>
        <v/>
      </c>
      <c r="T24" s="182">
        <f>IF(OR($B24-T$5&gt;76, $B24-T$5=75, $B24-T$5=1, $B24-T$5&lt;0),"",ROUND(($B24-T$5)*'점수 계산기'!$C$21+T$5*'점수 계산기'!$C$23+'점수 계산기'!$C$25,0))</f>
        <v>121</v>
      </c>
      <c r="U24" s="182" t="str">
        <f>IF(OR($B24-U$5&gt;76, $B24-U$5=75, $B24-U$5=1, $B24-U$5&lt;0),"",ROUND(($B24-U$5)*'점수 계산기'!$C$21+U$5*'점수 계산기'!$C$23+'점수 계산기'!$C$25,0))</f>
        <v/>
      </c>
      <c r="V24" s="182" t="str">
        <f>IF(OR($B24-V$5&gt;76, $B24-V$5=75, $B24-V$5=1, $B24-V$5&lt;0),"",ROUND(($B24-V$5)*'점수 계산기'!$C$21+V$5*'점수 계산기'!$C$23+'점수 계산기'!$C$25,0))</f>
        <v/>
      </c>
      <c r="W24" s="182" t="str">
        <f>IF(OR($B24-W$5&gt;76, $B24-W$5=75, $B24-W$5=1, $B24-W$5&lt;0),"",ROUND(($B24-W$5)*'점수 계산기'!$C$21+W$5*'점수 계산기'!$C$23+'점수 계산기'!$C$25,0))</f>
        <v/>
      </c>
      <c r="X24" s="182" t="str">
        <f>IF(OR($B24-X$5&gt;76, $B24-X$5=75, $B24-X$5=1, $B24-X$5&lt;0),"",ROUND(($B24-X$5)*'점수 계산기'!$C$21+X$5*'점수 계산기'!$C$23+'점수 계산기'!$C$25,0))</f>
        <v/>
      </c>
      <c r="Y24" s="183" t="str">
        <f>IF(OR($B24-Y$5&gt;76, $B24-Y$5=75, $B24-Y$5=1, $B24-Y$5&lt;0),"",ROUND(($B24-Y$5)*'점수 계산기'!$C$21+Y$5*'점수 계산기'!$C$23+'점수 계산기'!$C$25,0))</f>
        <v/>
      </c>
      <c r="Z24" s="129"/>
      <c r="AA24" s="170">
        <v>83</v>
      </c>
      <c r="AB24" s="170">
        <f t="shared" si="0"/>
        <v>119</v>
      </c>
      <c r="AC24" s="170" cm="1">
        <f t="array" ref="AC24">INDEX($AD$6:$AD$106, AA24, 1)</f>
        <v>69</v>
      </c>
      <c r="AD24" s="170">
        <f t="shared" si="1"/>
        <v>121</v>
      </c>
      <c r="AE24" s="170">
        <v>82</v>
      </c>
      <c r="AF24" s="170">
        <v>18</v>
      </c>
    </row>
    <row r="25" spans="1:32" s="137" customFormat="1" ht="21" customHeight="1">
      <c r="A25" s="129"/>
      <c r="B25" s="181">
        <v>81</v>
      </c>
      <c r="C25" s="182">
        <f>IF(OR($B25-C$5&gt;76, $B25-C$5=75, $B25-C$5=1, $B25-C$5&lt;0),"",ROUND(($B25-C$5)*'점수 계산기'!$C$21+C$5*'점수 계산기'!$C$23+'점수 계산기'!$C$25,0))</f>
        <v>119</v>
      </c>
      <c r="D25" s="182">
        <f>IF(OR($B25-D$5&gt;76, $B25-D$5=75, $B25-D$5=1, $B25-D$5&lt;0),"",ROUND(($B25-D$5)*'점수 계산기'!$C$21+D$5*'점수 계산기'!$C$23+'점수 계산기'!$C$25,0))</f>
        <v>119</v>
      </c>
      <c r="E25" s="182">
        <f>IF(OR($B25-E$5&gt;76, $B25-E$5=75, $B25-E$5=1, $B25-E$5&lt;0),"",ROUND(($B25-E$5)*'점수 계산기'!$C$21+E$5*'점수 계산기'!$C$23+'점수 계산기'!$C$25,0))</f>
        <v>119</v>
      </c>
      <c r="F25" s="182">
        <f>IF(OR($B25-F$5&gt;76, $B25-F$5=75, $B25-F$5=1, $B25-F$5&lt;0),"",ROUND(($B25-F$5)*'점수 계산기'!$C$21+F$5*'점수 계산기'!$C$23+'점수 계산기'!$C$25,0))</f>
        <v>119</v>
      </c>
      <c r="G25" s="182">
        <f>IF(OR($B25-G$5&gt;76, $B25-G$5=75, $B25-G$5=1, $B25-G$5&lt;0),"",ROUND(($B25-G$5)*'점수 계산기'!$C$21+G$5*'점수 계산기'!$C$23+'점수 계산기'!$C$25,0))</f>
        <v>119</v>
      </c>
      <c r="H25" s="182">
        <f>IF(OR($B25-H$5&gt;76, $B25-H$5=75, $B25-H$5=1, $B25-H$5&lt;0),"",ROUND(($B25-H$5)*'점수 계산기'!$C$21+H$5*'점수 계산기'!$C$23+'점수 계산기'!$C$25,0))</f>
        <v>119</v>
      </c>
      <c r="I25" s="182">
        <f>IF(OR($B25-I$5&gt;76, $B25-I$5=75, $B25-I$5=1, $B25-I$5&lt;0),"",ROUND(($B25-I$5)*'점수 계산기'!$C$21+I$5*'점수 계산기'!$C$23+'점수 계산기'!$C$25,0))</f>
        <v>119</v>
      </c>
      <c r="J25" s="182">
        <f>IF(OR($B25-J$5&gt;76, $B25-J$5=75, $B25-J$5=1, $B25-J$5&lt;0),"",ROUND(($B25-J$5)*'점수 계산기'!$C$21+J$5*'점수 계산기'!$C$23+'점수 계산기'!$C$25,0))</f>
        <v>119</v>
      </c>
      <c r="K25" s="182">
        <f>IF(OR($B25-K$5&gt;76, $B25-K$5=75, $B25-K$5=1, $B25-K$5&lt;0),"",ROUND(($B25-K$5)*'점수 계산기'!$C$21+K$5*'점수 계산기'!$C$23+'점수 계산기'!$C$25,0))</f>
        <v>119</v>
      </c>
      <c r="L25" s="182">
        <f>IF(OR($B25-L$5&gt;76, $B25-L$5=75, $B25-L$5=1, $B25-L$5&lt;0),"",ROUND(($B25-L$5)*'점수 계산기'!$C$21+L$5*'점수 계산기'!$C$23+'점수 계산기'!$C$25,0))</f>
        <v>119</v>
      </c>
      <c r="M25" s="182">
        <f>IF(OR($B25-M$5&gt;76, $B25-M$5=75, $B25-M$5=1, $B25-M$5&lt;0),"",ROUND(($B25-M$5)*'점수 계산기'!$C$21+M$5*'점수 계산기'!$C$23+'점수 계산기'!$C$25,0))</f>
        <v>119</v>
      </c>
      <c r="N25" s="182">
        <f>IF(OR($B25-N$5&gt;76, $B25-N$5=75, $B25-N$5=1, $B25-N$5&lt;0),"",ROUND(($B25-N$5)*'점수 계산기'!$C$21+N$5*'점수 계산기'!$C$23+'점수 계산기'!$C$25,0))</f>
        <v>119</v>
      </c>
      <c r="O25" s="182">
        <f>IF(OR($B25-O$5&gt;76, $B25-O$5=75, $B25-O$5=1, $B25-O$5&lt;0),"",ROUND(($B25-O$5)*'점수 계산기'!$C$21+O$5*'점수 계산기'!$C$23+'점수 계산기'!$C$25,0))</f>
        <v>120</v>
      </c>
      <c r="P25" s="182">
        <f>IF(OR($B25-P$5&gt;76, $B25-P$5=75, $B25-P$5=1, $B25-P$5&lt;0),"",ROUND(($B25-P$5)*'점수 계산기'!$C$21+P$5*'점수 계산기'!$C$23+'점수 계산기'!$C$25,0))</f>
        <v>120</v>
      </c>
      <c r="Q25" s="182">
        <f>IF(OR($B25-Q$5&gt;76, $B25-Q$5=75, $B25-Q$5=1, $B25-Q$5&lt;0),"",ROUND(($B25-Q$5)*'점수 계산기'!$C$21+Q$5*'점수 계산기'!$C$23+'점수 계산기'!$C$25,0))</f>
        <v>120</v>
      </c>
      <c r="R25" s="182">
        <f>IF(OR($B25-R$5&gt;76, $B25-R$5=75, $B25-R$5=1, $B25-R$5&lt;0),"",ROUND(($B25-R$5)*'점수 계산기'!$C$21+R$5*'점수 계산기'!$C$23+'점수 계산기'!$C$25,0))</f>
        <v>120</v>
      </c>
      <c r="S25" s="182">
        <f>IF(OR($B25-S$5&gt;76, $B25-S$5=75, $B25-S$5=1, $B25-S$5&lt;0),"",ROUND(($B25-S$5)*'점수 계산기'!$C$21+S$5*'점수 계산기'!$C$23+'점수 계산기'!$C$25,0))</f>
        <v>120</v>
      </c>
      <c r="T25" s="182" t="str">
        <f>IF(OR($B25-T$5&gt;76, $B25-T$5=75, $B25-T$5=1, $B25-T$5&lt;0),"",ROUND(($B25-T$5)*'점수 계산기'!$C$21+T$5*'점수 계산기'!$C$23+'점수 계산기'!$C$25,0))</f>
        <v/>
      </c>
      <c r="U25" s="182">
        <f>IF(OR($B25-U$5&gt;76, $B25-U$5=75, $B25-U$5=1, $B25-U$5&lt;0),"",ROUND(($B25-U$5)*'점수 계산기'!$C$21+U$5*'점수 계산기'!$C$23+'점수 계산기'!$C$25,0))</f>
        <v>120</v>
      </c>
      <c r="V25" s="182" t="str">
        <f>IF(OR($B25-V$5&gt;76, $B25-V$5=75, $B25-V$5=1, $B25-V$5&lt;0),"",ROUND(($B25-V$5)*'점수 계산기'!$C$21+V$5*'점수 계산기'!$C$23+'점수 계산기'!$C$25,0))</f>
        <v/>
      </c>
      <c r="W25" s="182" t="str">
        <f>IF(OR($B25-W$5&gt;76, $B25-W$5=75, $B25-W$5=1, $B25-W$5&lt;0),"",ROUND(($B25-W$5)*'점수 계산기'!$C$21+W$5*'점수 계산기'!$C$23+'점수 계산기'!$C$25,0))</f>
        <v/>
      </c>
      <c r="X25" s="182" t="str">
        <f>IF(OR($B25-X$5&gt;76, $B25-X$5=75, $B25-X$5=1, $B25-X$5&lt;0),"",ROUND(($B25-X$5)*'점수 계산기'!$C$21+X$5*'점수 계산기'!$C$23+'점수 계산기'!$C$25,0))</f>
        <v/>
      </c>
      <c r="Y25" s="183" t="str">
        <f>IF(OR($B25-Y$5&gt;76, $B25-Y$5=75, $B25-Y$5=1, $B25-Y$5&lt;0),"",ROUND(($B25-Y$5)*'점수 계산기'!$C$21+Y$5*'점수 계산기'!$C$23+'점수 계산기'!$C$25,0))</f>
        <v/>
      </c>
      <c r="Z25" s="129"/>
      <c r="AA25" s="170">
        <v>82</v>
      </c>
      <c r="AB25" s="170">
        <f t="shared" si="0"/>
        <v>119</v>
      </c>
      <c r="AC25" s="170" cm="1">
        <f t="array" ref="AC25">INDEX($AD$6:$AD$106, AA25, 1)</f>
        <v>70</v>
      </c>
      <c r="AD25" s="170">
        <f t="shared" si="1"/>
        <v>120</v>
      </c>
      <c r="AE25" s="170">
        <v>81</v>
      </c>
      <c r="AF25" s="170">
        <v>19</v>
      </c>
    </row>
    <row r="26" spans="1:32" s="137" customFormat="1" ht="21" customHeight="1">
      <c r="A26" s="129"/>
      <c r="B26" s="171">
        <v>80</v>
      </c>
      <c r="C26" s="168">
        <f>IF(OR($B26-C$5&gt;76, $B26-C$5=75, $B26-C$5=1, $B26-C$5&lt;0),"",ROUND(($B26-C$5)*'점수 계산기'!$C$21+C$5*'점수 계산기'!$C$23+'점수 계산기'!$C$25,0))</f>
        <v>118</v>
      </c>
      <c r="D26" s="168">
        <f>IF(OR($B26-D$5&gt;76, $B26-D$5=75, $B26-D$5=1, $B26-D$5&lt;0),"",ROUND(($B26-D$5)*'점수 계산기'!$C$21+D$5*'점수 계산기'!$C$23+'점수 계산기'!$C$25,0))</f>
        <v>118</v>
      </c>
      <c r="E26" s="168">
        <f>IF(OR($B26-E$5&gt;76, $B26-E$5=75, $B26-E$5=1, $B26-E$5&lt;0),"",ROUND(($B26-E$5)*'점수 계산기'!$C$21+E$5*'점수 계산기'!$C$23+'점수 계산기'!$C$25,0))</f>
        <v>118</v>
      </c>
      <c r="F26" s="168">
        <f>IF(OR($B26-F$5&gt;76, $B26-F$5=75, $B26-F$5=1, $B26-F$5&lt;0),"",ROUND(($B26-F$5)*'점수 계산기'!$C$21+F$5*'점수 계산기'!$C$23+'점수 계산기'!$C$25,0))</f>
        <v>118</v>
      </c>
      <c r="G26" s="168">
        <f>IF(OR($B26-G$5&gt;76, $B26-G$5=75, $B26-G$5=1, $B26-G$5&lt;0),"",ROUND(($B26-G$5)*'점수 계산기'!$C$21+G$5*'점수 계산기'!$C$23+'점수 계산기'!$C$25,0))</f>
        <v>118</v>
      </c>
      <c r="H26" s="168">
        <f>IF(OR($B26-H$5&gt;76, $B26-H$5=75, $B26-H$5=1, $B26-H$5&lt;0),"",ROUND(($B26-H$5)*'점수 계산기'!$C$21+H$5*'점수 계산기'!$C$23+'점수 계산기'!$C$25,0))</f>
        <v>118</v>
      </c>
      <c r="I26" s="168">
        <f>IF(OR($B26-I$5&gt;76, $B26-I$5=75, $B26-I$5=1, $B26-I$5&lt;0),"",ROUND(($B26-I$5)*'점수 계산기'!$C$21+I$5*'점수 계산기'!$C$23+'점수 계산기'!$C$25,0))</f>
        <v>118</v>
      </c>
      <c r="J26" s="168">
        <f>IF(OR($B26-J$5&gt;76, $B26-J$5=75, $B26-J$5=1, $B26-J$5&lt;0),"",ROUND(($B26-J$5)*'점수 계산기'!$C$21+J$5*'점수 계산기'!$C$23+'점수 계산기'!$C$25,0))</f>
        <v>118</v>
      </c>
      <c r="K26" s="168">
        <f>IF(OR($B26-K$5&gt;76, $B26-K$5=75, $B26-K$5=1, $B26-K$5&lt;0),"",ROUND(($B26-K$5)*'점수 계산기'!$C$21+K$5*'점수 계산기'!$C$23+'점수 계산기'!$C$25,0))</f>
        <v>118</v>
      </c>
      <c r="L26" s="168">
        <f>IF(OR($B26-L$5&gt;76, $B26-L$5=75, $B26-L$5=1, $B26-L$5&lt;0),"",ROUND(($B26-L$5)*'점수 계산기'!$C$21+L$5*'점수 계산기'!$C$23+'점수 계산기'!$C$25,0))</f>
        <v>118</v>
      </c>
      <c r="M26" s="168">
        <f>IF(OR($B26-M$5&gt;76, $B26-M$5=75, $B26-M$5=1, $B26-M$5&lt;0),"",ROUND(($B26-M$5)*'점수 계산기'!$C$21+M$5*'점수 계산기'!$C$23+'점수 계산기'!$C$25,0))</f>
        <v>119</v>
      </c>
      <c r="N26" s="168">
        <f>IF(OR($B26-N$5&gt;76, $B26-N$5=75, $B26-N$5=1, $B26-N$5&lt;0),"",ROUND(($B26-N$5)*'점수 계산기'!$C$21+N$5*'점수 계산기'!$C$23+'점수 계산기'!$C$25,0))</f>
        <v>119</v>
      </c>
      <c r="O26" s="168">
        <f>IF(OR($B26-O$5&gt;76, $B26-O$5=75, $B26-O$5=1, $B26-O$5&lt;0),"",ROUND(($B26-O$5)*'점수 계산기'!$C$21+O$5*'점수 계산기'!$C$23+'점수 계산기'!$C$25,0))</f>
        <v>119</v>
      </c>
      <c r="P26" s="168">
        <f>IF(OR($B26-P$5&gt;76, $B26-P$5=75, $B26-P$5=1, $B26-P$5&lt;0),"",ROUND(($B26-P$5)*'점수 계산기'!$C$21+P$5*'점수 계산기'!$C$23+'점수 계산기'!$C$25,0))</f>
        <v>119</v>
      </c>
      <c r="Q26" s="168">
        <f>IF(OR($B26-Q$5&gt;76, $B26-Q$5=75, $B26-Q$5=1, $B26-Q$5&lt;0),"",ROUND(($B26-Q$5)*'점수 계산기'!$C$21+Q$5*'점수 계산기'!$C$23+'점수 계산기'!$C$25,0))</f>
        <v>119</v>
      </c>
      <c r="R26" s="168">
        <f>IF(OR($B26-R$5&gt;76, $B26-R$5=75, $B26-R$5=1, $B26-R$5&lt;0),"",ROUND(($B26-R$5)*'점수 계산기'!$C$21+R$5*'점수 계산기'!$C$23+'점수 계산기'!$C$25,0))</f>
        <v>119</v>
      </c>
      <c r="S26" s="168">
        <f>IF(OR($B26-S$5&gt;76, $B26-S$5=75, $B26-S$5=1, $B26-S$5&lt;0),"",ROUND(($B26-S$5)*'점수 계산기'!$C$21+S$5*'점수 계산기'!$C$23+'점수 계산기'!$C$25,0))</f>
        <v>119</v>
      </c>
      <c r="T26" s="168">
        <f>IF(OR($B26-T$5&gt;76, $B26-T$5=75, $B26-T$5=1, $B26-T$5&lt;0),"",ROUND(($B26-T$5)*'점수 계산기'!$C$21+T$5*'점수 계산기'!$C$23+'점수 계산기'!$C$25,0))</f>
        <v>119</v>
      </c>
      <c r="U26" s="168" t="str">
        <f>IF(OR($B26-U$5&gt;76, $B26-U$5=75, $B26-U$5=1, $B26-U$5&lt;0),"",ROUND(($B26-U$5)*'점수 계산기'!$C$21+U$5*'점수 계산기'!$C$23+'점수 계산기'!$C$25,0))</f>
        <v/>
      </c>
      <c r="V26" s="168">
        <f>IF(OR($B26-V$5&gt;76, $B26-V$5=75, $B26-V$5=1, $B26-V$5&lt;0),"",ROUND(($B26-V$5)*'점수 계산기'!$C$21+V$5*'점수 계산기'!$C$23+'점수 계산기'!$C$25,0))</f>
        <v>119</v>
      </c>
      <c r="W26" s="168" t="str">
        <f>IF(OR($B26-W$5&gt;76, $B26-W$5=75, $B26-W$5=1, $B26-W$5&lt;0),"",ROUND(($B26-W$5)*'점수 계산기'!$C$21+W$5*'점수 계산기'!$C$23+'점수 계산기'!$C$25,0))</f>
        <v/>
      </c>
      <c r="X26" s="168" t="str">
        <f>IF(OR($B26-X$5&gt;76, $B26-X$5=75, $B26-X$5=1, $B26-X$5&lt;0),"",ROUND(($B26-X$5)*'점수 계산기'!$C$21+X$5*'점수 계산기'!$C$23+'점수 계산기'!$C$25,0))</f>
        <v/>
      </c>
      <c r="Y26" s="169" t="str">
        <f>IF(OR($B26-Y$5&gt;76, $B26-Y$5=75, $B26-Y$5=1, $B26-Y$5&lt;0),"",ROUND(($B26-Y$5)*'점수 계산기'!$C$21+Y$5*'점수 계산기'!$C$23+'점수 계산기'!$C$25,0))</f>
        <v/>
      </c>
      <c r="Z26" s="129"/>
      <c r="AA26" s="170">
        <v>81</v>
      </c>
      <c r="AB26" s="170">
        <f t="shared" si="0"/>
        <v>118</v>
      </c>
      <c r="AC26" s="170" cm="1">
        <f t="array" ref="AC26">INDEX($AD$6:$AD$106, AA26, 1)</f>
        <v>70</v>
      </c>
      <c r="AD26" s="170">
        <f t="shared" si="1"/>
        <v>119</v>
      </c>
      <c r="AE26" s="170">
        <v>80</v>
      </c>
      <c r="AF26" s="170">
        <v>20</v>
      </c>
    </row>
    <row r="27" spans="1:32" s="137" customFormat="1" ht="21" customHeight="1">
      <c r="A27" s="129"/>
      <c r="B27" s="171">
        <v>79</v>
      </c>
      <c r="C27" s="168">
        <f>IF(OR($B27-C$5&gt;76, $B27-C$5=75, $B27-C$5=1, $B27-C$5&lt;0),"",ROUND(($B27-C$5)*'점수 계산기'!$C$21+C$5*'점수 계산기'!$C$23+'점수 계산기'!$C$25,0))</f>
        <v>117</v>
      </c>
      <c r="D27" s="168">
        <f>IF(OR($B27-D$5&gt;76, $B27-D$5=75, $B27-D$5=1, $B27-D$5&lt;0),"",ROUND(($B27-D$5)*'점수 계산기'!$C$21+D$5*'점수 계산기'!$C$23+'점수 계산기'!$C$25,0))</f>
        <v>117</v>
      </c>
      <c r="E27" s="168">
        <f>IF(OR($B27-E$5&gt;76, $B27-E$5=75, $B27-E$5=1, $B27-E$5&lt;0),"",ROUND(($B27-E$5)*'점수 계산기'!$C$21+E$5*'점수 계산기'!$C$23+'점수 계산기'!$C$25,0))</f>
        <v>117</v>
      </c>
      <c r="F27" s="168">
        <f>IF(OR($B27-F$5&gt;76, $B27-F$5=75, $B27-F$5=1, $B27-F$5&lt;0),"",ROUND(($B27-F$5)*'점수 계산기'!$C$21+F$5*'점수 계산기'!$C$23+'점수 계산기'!$C$25,0))</f>
        <v>117</v>
      </c>
      <c r="G27" s="168">
        <f>IF(OR($B27-G$5&gt;76, $B27-G$5=75, $B27-G$5=1, $B27-G$5&lt;0),"",ROUND(($B27-G$5)*'점수 계산기'!$C$21+G$5*'점수 계산기'!$C$23+'점수 계산기'!$C$25,0))</f>
        <v>117</v>
      </c>
      <c r="H27" s="168">
        <f>IF(OR($B27-H$5&gt;76, $B27-H$5=75, $B27-H$5=1, $B27-H$5&lt;0),"",ROUND(($B27-H$5)*'점수 계산기'!$C$21+H$5*'점수 계산기'!$C$23+'점수 계산기'!$C$25,0))</f>
        <v>117</v>
      </c>
      <c r="I27" s="168">
        <f>IF(OR($B27-I$5&gt;76, $B27-I$5=75, $B27-I$5=1, $B27-I$5&lt;0),"",ROUND(($B27-I$5)*'점수 계산기'!$C$21+I$5*'점수 계산기'!$C$23+'점수 계산기'!$C$25,0))</f>
        <v>117</v>
      </c>
      <c r="J27" s="168">
        <f>IF(OR($B27-J$5&gt;76, $B27-J$5=75, $B27-J$5=1, $B27-J$5&lt;0),"",ROUND(($B27-J$5)*'점수 계산기'!$C$21+J$5*'점수 계산기'!$C$23+'점수 계산기'!$C$25,0))</f>
        <v>118</v>
      </c>
      <c r="K27" s="168">
        <f>IF(OR($B27-K$5&gt;76, $B27-K$5=75, $B27-K$5=1, $B27-K$5&lt;0),"",ROUND(($B27-K$5)*'점수 계산기'!$C$21+K$5*'점수 계산기'!$C$23+'점수 계산기'!$C$25,0))</f>
        <v>118</v>
      </c>
      <c r="L27" s="168">
        <f>IF(OR($B27-L$5&gt;76, $B27-L$5=75, $B27-L$5=1, $B27-L$5&lt;0),"",ROUND(($B27-L$5)*'점수 계산기'!$C$21+L$5*'점수 계산기'!$C$23+'점수 계산기'!$C$25,0))</f>
        <v>118</v>
      </c>
      <c r="M27" s="168">
        <f>IF(OR($B27-M$5&gt;76, $B27-M$5=75, $B27-M$5=1, $B27-M$5&lt;0),"",ROUND(($B27-M$5)*'점수 계산기'!$C$21+M$5*'점수 계산기'!$C$23+'점수 계산기'!$C$25,0))</f>
        <v>118</v>
      </c>
      <c r="N27" s="168">
        <f>IF(OR($B27-N$5&gt;76, $B27-N$5=75, $B27-N$5=1, $B27-N$5&lt;0),"",ROUND(($B27-N$5)*'점수 계산기'!$C$21+N$5*'점수 계산기'!$C$23+'점수 계산기'!$C$25,0))</f>
        <v>118</v>
      </c>
      <c r="O27" s="168">
        <f>IF(OR($B27-O$5&gt;76, $B27-O$5=75, $B27-O$5=1, $B27-O$5&lt;0),"",ROUND(($B27-O$5)*'점수 계산기'!$C$21+O$5*'점수 계산기'!$C$23+'점수 계산기'!$C$25,0))</f>
        <v>118</v>
      </c>
      <c r="P27" s="168">
        <f>IF(OR($B27-P$5&gt;76, $B27-P$5=75, $B27-P$5=1, $B27-P$5&lt;0),"",ROUND(($B27-P$5)*'점수 계산기'!$C$21+P$5*'점수 계산기'!$C$23+'점수 계산기'!$C$25,0))</f>
        <v>118</v>
      </c>
      <c r="Q27" s="168">
        <f>IF(OR($B27-Q$5&gt;76, $B27-Q$5=75, $B27-Q$5=1, $B27-Q$5&lt;0),"",ROUND(($B27-Q$5)*'점수 계산기'!$C$21+Q$5*'점수 계산기'!$C$23+'점수 계산기'!$C$25,0))</f>
        <v>118</v>
      </c>
      <c r="R27" s="168">
        <f>IF(OR($B27-R$5&gt;76, $B27-R$5=75, $B27-R$5=1, $B27-R$5&lt;0),"",ROUND(($B27-R$5)*'점수 계산기'!$C$21+R$5*'점수 계산기'!$C$23+'점수 계산기'!$C$25,0))</f>
        <v>118</v>
      </c>
      <c r="S27" s="168">
        <f>IF(OR($B27-S$5&gt;76, $B27-S$5=75, $B27-S$5=1, $B27-S$5&lt;0),"",ROUND(($B27-S$5)*'점수 계산기'!$C$21+S$5*'점수 계산기'!$C$23+'점수 계산기'!$C$25,0))</f>
        <v>118</v>
      </c>
      <c r="T27" s="168">
        <f>IF(OR($B27-T$5&gt;76, $B27-T$5=75, $B27-T$5=1, $B27-T$5&lt;0),"",ROUND(($B27-T$5)*'점수 계산기'!$C$21+T$5*'점수 계산기'!$C$23+'점수 계산기'!$C$25,0))</f>
        <v>118</v>
      </c>
      <c r="U27" s="168">
        <f>IF(OR($B27-U$5&gt;76, $B27-U$5=75, $B27-U$5=1, $B27-U$5&lt;0),"",ROUND(($B27-U$5)*'점수 계산기'!$C$21+U$5*'점수 계산기'!$C$23+'점수 계산기'!$C$25,0))</f>
        <v>118</v>
      </c>
      <c r="V27" s="168" t="str">
        <f>IF(OR($B27-V$5&gt;76, $B27-V$5=75, $B27-V$5=1, $B27-V$5&lt;0),"",ROUND(($B27-V$5)*'점수 계산기'!$C$21+V$5*'점수 계산기'!$C$23+'점수 계산기'!$C$25,0))</f>
        <v/>
      </c>
      <c r="W27" s="168">
        <f>IF(OR($B27-W$5&gt;76, $B27-W$5=75, $B27-W$5=1, $B27-W$5&lt;0),"",ROUND(($B27-W$5)*'점수 계산기'!$C$21+W$5*'점수 계산기'!$C$23+'점수 계산기'!$C$25,0))</f>
        <v>119</v>
      </c>
      <c r="X27" s="168" t="str">
        <f>IF(OR($B27-X$5&gt;76, $B27-X$5=75, $B27-X$5=1, $B27-X$5&lt;0),"",ROUND(($B27-X$5)*'점수 계산기'!$C$21+X$5*'점수 계산기'!$C$23+'점수 계산기'!$C$25,0))</f>
        <v/>
      </c>
      <c r="Y27" s="169" t="str">
        <f>IF(OR($B27-Y$5&gt;76, $B27-Y$5=75, $B27-Y$5=1, $B27-Y$5&lt;0),"",ROUND(($B27-Y$5)*'점수 계산기'!$C$21+Y$5*'점수 계산기'!$C$23+'점수 계산기'!$C$25,0))</f>
        <v/>
      </c>
      <c r="Z27" s="129"/>
      <c r="AA27" s="170">
        <v>80</v>
      </c>
      <c r="AB27" s="170">
        <f t="shared" si="0"/>
        <v>117</v>
      </c>
      <c r="AC27" s="170" cm="1">
        <f t="array" ref="AC27">INDEX($AD$6:$AD$106, AA27, 1)</f>
        <v>71</v>
      </c>
      <c r="AD27" s="170">
        <f t="shared" si="1"/>
        <v>119</v>
      </c>
      <c r="AE27" s="170">
        <v>79</v>
      </c>
      <c r="AF27" s="170">
        <v>21</v>
      </c>
    </row>
    <row r="28" spans="1:32" s="137" customFormat="1" ht="21" customHeight="1">
      <c r="A28" s="129"/>
      <c r="B28" s="171">
        <v>78</v>
      </c>
      <c r="C28" s="168">
        <f>IF(OR($B28-C$5&gt;76, $B28-C$5=75, $B28-C$5=1, $B28-C$5&lt;0),"",ROUND(($B28-C$5)*'점수 계산기'!$C$21+C$5*'점수 계산기'!$C$23+'점수 계산기'!$C$25,0))</f>
        <v>116</v>
      </c>
      <c r="D28" s="168">
        <f>IF(OR($B28-D$5&gt;76, $B28-D$5=75, $B28-D$5=1, $B28-D$5&lt;0),"",ROUND(($B28-D$5)*'점수 계산기'!$C$21+D$5*'점수 계산기'!$C$23+'점수 계산기'!$C$25,0))</f>
        <v>116</v>
      </c>
      <c r="E28" s="168">
        <f>IF(OR($B28-E$5&gt;76, $B28-E$5=75, $B28-E$5=1, $B28-E$5&lt;0),"",ROUND(($B28-E$5)*'점수 계산기'!$C$21+E$5*'점수 계산기'!$C$23+'점수 계산기'!$C$25,0))</f>
        <v>116</v>
      </c>
      <c r="F28" s="168">
        <f>IF(OR($B28-F$5&gt;76, $B28-F$5=75, $B28-F$5=1, $B28-F$5&lt;0),"",ROUND(($B28-F$5)*'점수 계산기'!$C$21+F$5*'점수 계산기'!$C$23+'점수 계산기'!$C$25,0))</f>
        <v>116</v>
      </c>
      <c r="G28" s="168">
        <f>IF(OR($B28-G$5&gt;76, $B28-G$5=75, $B28-G$5=1, $B28-G$5&lt;0),"",ROUND(($B28-G$5)*'점수 계산기'!$C$21+G$5*'점수 계산기'!$C$23+'점수 계산기'!$C$25,0))</f>
        <v>116</v>
      </c>
      <c r="H28" s="168">
        <f>IF(OR($B28-H$5&gt;76, $B28-H$5=75, $B28-H$5=1, $B28-H$5&lt;0),"",ROUND(($B28-H$5)*'점수 계산기'!$C$21+H$5*'점수 계산기'!$C$23+'점수 계산기'!$C$25,0))</f>
        <v>117</v>
      </c>
      <c r="I28" s="168">
        <f>IF(OR($B28-I$5&gt;76, $B28-I$5=75, $B28-I$5=1, $B28-I$5&lt;0),"",ROUND(($B28-I$5)*'점수 계산기'!$C$21+I$5*'점수 계산기'!$C$23+'점수 계산기'!$C$25,0))</f>
        <v>117</v>
      </c>
      <c r="J28" s="168">
        <f>IF(OR($B28-J$5&gt;76, $B28-J$5=75, $B28-J$5=1, $B28-J$5&lt;0),"",ROUND(($B28-J$5)*'점수 계산기'!$C$21+J$5*'점수 계산기'!$C$23+'점수 계산기'!$C$25,0))</f>
        <v>117</v>
      </c>
      <c r="K28" s="168">
        <f>IF(OR($B28-K$5&gt;76, $B28-K$5=75, $B28-K$5=1, $B28-K$5&lt;0),"",ROUND(($B28-K$5)*'점수 계산기'!$C$21+K$5*'점수 계산기'!$C$23+'점수 계산기'!$C$25,0))</f>
        <v>117</v>
      </c>
      <c r="L28" s="168">
        <f>IF(OR($B28-L$5&gt;76, $B28-L$5=75, $B28-L$5=1, $B28-L$5&lt;0),"",ROUND(($B28-L$5)*'점수 계산기'!$C$21+L$5*'점수 계산기'!$C$23+'점수 계산기'!$C$25,0))</f>
        <v>117</v>
      </c>
      <c r="M28" s="168">
        <f>IF(OR($B28-M$5&gt;76, $B28-M$5=75, $B28-M$5=1, $B28-M$5&lt;0),"",ROUND(($B28-M$5)*'점수 계산기'!$C$21+M$5*'점수 계산기'!$C$23+'점수 계산기'!$C$25,0))</f>
        <v>117</v>
      </c>
      <c r="N28" s="168">
        <f>IF(OR($B28-N$5&gt;76, $B28-N$5=75, $B28-N$5=1, $B28-N$5&lt;0),"",ROUND(($B28-N$5)*'점수 계산기'!$C$21+N$5*'점수 계산기'!$C$23+'점수 계산기'!$C$25,0))</f>
        <v>117</v>
      </c>
      <c r="O28" s="168">
        <f>IF(OR($B28-O$5&gt;76, $B28-O$5=75, $B28-O$5=1, $B28-O$5&lt;0),"",ROUND(($B28-O$5)*'점수 계산기'!$C$21+O$5*'점수 계산기'!$C$23+'점수 계산기'!$C$25,0))</f>
        <v>117</v>
      </c>
      <c r="P28" s="168">
        <f>IF(OR($B28-P$5&gt;76, $B28-P$5=75, $B28-P$5=1, $B28-P$5&lt;0),"",ROUND(($B28-P$5)*'점수 계산기'!$C$21+P$5*'점수 계산기'!$C$23+'점수 계산기'!$C$25,0))</f>
        <v>117</v>
      </c>
      <c r="Q28" s="168">
        <f>IF(OR($B28-Q$5&gt;76, $B28-Q$5=75, $B28-Q$5=1, $B28-Q$5&lt;0),"",ROUND(($B28-Q$5)*'점수 계산기'!$C$21+Q$5*'점수 계산기'!$C$23+'점수 계산기'!$C$25,0))</f>
        <v>117</v>
      </c>
      <c r="R28" s="168">
        <f>IF(OR($B28-R$5&gt;76, $B28-R$5=75, $B28-R$5=1, $B28-R$5&lt;0),"",ROUND(($B28-R$5)*'점수 계산기'!$C$21+R$5*'점수 계산기'!$C$23+'점수 계산기'!$C$25,0))</f>
        <v>117</v>
      </c>
      <c r="S28" s="168">
        <f>IF(OR($B28-S$5&gt;76, $B28-S$5=75, $B28-S$5=1, $B28-S$5&lt;0),"",ROUND(($B28-S$5)*'점수 계산기'!$C$21+S$5*'점수 계산기'!$C$23+'점수 계산기'!$C$25,0))</f>
        <v>117</v>
      </c>
      <c r="T28" s="168">
        <f>IF(OR($B28-T$5&gt;76, $B28-T$5=75, $B28-T$5=1, $B28-T$5&lt;0),"",ROUND(($B28-T$5)*'점수 계산기'!$C$21+T$5*'점수 계산기'!$C$23+'점수 계산기'!$C$25,0))</f>
        <v>117</v>
      </c>
      <c r="U28" s="168">
        <f>IF(OR($B28-U$5&gt;76, $B28-U$5=75, $B28-U$5=1, $B28-U$5&lt;0),"",ROUND(($B28-U$5)*'점수 계산기'!$C$21+U$5*'점수 계산기'!$C$23+'점수 계산기'!$C$25,0))</f>
        <v>118</v>
      </c>
      <c r="V28" s="168">
        <f>IF(OR($B28-V$5&gt;76, $B28-V$5=75, $B28-V$5=1, $B28-V$5&lt;0),"",ROUND(($B28-V$5)*'점수 계산기'!$C$21+V$5*'점수 계산기'!$C$23+'점수 계산기'!$C$25,0))</f>
        <v>118</v>
      </c>
      <c r="W28" s="168" t="str">
        <f>IF(OR($B28-W$5&gt;76, $B28-W$5=75, $B28-W$5=1, $B28-W$5&lt;0),"",ROUND(($B28-W$5)*'점수 계산기'!$C$21+W$5*'점수 계산기'!$C$23+'점수 계산기'!$C$25,0))</f>
        <v/>
      </c>
      <c r="X28" s="168">
        <f>IF(OR($B28-X$5&gt;76, $B28-X$5=75, $B28-X$5=1, $B28-X$5&lt;0),"",ROUND(($B28-X$5)*'점수 계산기'!$C$21+X$5*'점수 계산기'!$C$23+'점수 계산기'!$C$25,0))</f>
        <v>118</v>
      </c>
      <c r="Y28" s="169" t="str">
        <f>IF(OR($B28-Y$5&gt;76, $B28-Y$5=75, $B28-Y$5=1, $B28-Y$5&lt;0),"",ROUND(($B28-Y$5)*'점수 계산기'!$C$21+Y$5*'점수 계산기'!$C$23+'점수 계산기'!$C$25,0))</f>
        <v/>
      </c>
      <c r="Z28" s="129"/>
      <c r="AA28" s="170">
        <v>79</v>
      </c>
      <c r="AB28" s="170">
        <f t="shared" si="0"/>
        <v>116</v>
      </c>
      <c r="AC28" s="170" cm="1">
        <f t="array" ref="AC28">INDEX($AD$6:$AD$106, AA28, 1)</f>
        <v>72</v>
      </c>
      <c r="AD28" s="170">
        <f t="shared" si="1"/>
        <v>118</v>
      </c>
      <c r="AE28" s="170">
        <v>78</v>
      </c>
      <c r="AF28" s="170">
        <v>22</v>
      </c>
    </row>
    <row r="29" spans="1:32" s="137" customFormat="1" ht="21" customHeight="1">
      <c r="A29" s="129"/>
      <c r="B29" s="171">
        <v>77</v>
      </c>
      <c r="C29" s="168">
        <f>IF(OR($B29-C$5&gt;76, $B29-C$5=75, $B29-C$5=1, $B29-C$5&lt;0),"",ROUND(($B29-C$5)*'점수 계산기'!$C$21+C$5*'점수 계산기'!$C$23+'점수 계산기'!$C$25,0))</f>
        <v>115</v>
      </c>
      <c r="D29" s="168">
        <f>IF(OR($B29-D$5&gt;76, $B29-D$5=75, $B29-D$5=1, $B29-D$5&lt;0),"",ROUND(($B29-D$5)*'점수 계산기'!$C$21+D$5*'점수 계산기'!$C$23+'점수 계산기'!$C$25,0))</f>
        <v>115</v>
      </c>
      <c r="E29" s="168">
        <f>IF(OR($B29-E$5&gt;76, $B29-E$5=75, $B29-E$5=1, $B29-E$5&lt;0),"",ROUND(($B29-E$5)*'점수 계산기'!$C$21+E$5*'점수 계산기'!$C$23+'점수 계산기'!$C$25,0))</f>
        <v>115</v>
      </c>
      <c r="F29" s="168">
        <f>IF(OR($B29-F$5&gt;76, $B29-F$5=75, $B29-F$5=1, $B29-F$5&lt;0),"",ROUND(($B29-F$5)*'점수 계산기'!$C$21+F$5*'점수 계산기'!$C$23+'점수 계산기'!$C$25,0))</f>
        <v>116</v>
      </c>
      <c r="G29" s="168">
        <f>IF(OR($B29-G$5&gt;76, $B29-G$5=75, $B29-G$5=1, $B29-G$5&lt;0),"",ROUND(($B29-G$5)*'점수 계산기'!$C$21+G$5*'점수 계산기'!$C$23+'점수 계산기'!$C$25,0))</f>
        <v>116</v>
      </c>
      <c r="H29" s="168">
        <f>IF(OR($B29-H$5&gt;76, $B29-H$5=75, $B29-H$5=1, $B29-H$5&lt;0),"",ROUND(($B29-H$5)*'점수 계산기'!$C$21+H$5*'점수 계산기'!$C$23+'점수 계산기'!$C$25,0))</f>
        <v>116</v>
      </c>
      <c r="I29" s="168">
        <f>IF(OR($B29-I$5&gt;76, $B29-I$5=75, $B29-I$5=1, $B29-I$5&lt;0),"",ROUND(($B29-I$5)*'점수 계산기'!$C$21+I$5*'점수 계산기'!$C$23+'점수 계산기'!$C$25,0))</f>
        <v>116</v>
      </c>
      <c r="J29" s="168">
        <f>IF(OR($B29-J$5&gt;76, $B29-J$5=75, $B29-J$5=1, $B29-J$5&lt;0),"",ROUND(($B29-J$5)*'점수 계산기'!$C$21+J$5*'점수 계산기'!$C$23+'점수 계산기'!$C$25,0))</f>
        <v>116</v>
      </c>
      <c r="K29" s="168">
        <f>IF(OR($B29-K$5&gt;76, $B29-K$5=75, $B29-K$5=1, $B29-K$5&lt;0),"",ROUND(($B29-K$5)*'점수 계산기'!$C$21+K$5*'점수 계산기'!$C$23+'점수 계산기'!$C$25,0))</f>
        <v>116</v>
      </c>
      <c r="L29" s="168">
        <f>IF(OR($B29-L$5&gt;76, $B29-L$5=75, $B29-L$5=1, $B29-L$5&lt;0),"",ROUND(($B29-L$5)*'점수 계산기'!$C$21+L$5*'점수 계산기'!$C$23+'점수 계산기'!$C$25,0))</f>
        <v>116</v>
      </c>
      <c r="M29" s="168">
        <f>IF(OR($B29-M$5&gt;76, $B29-M$5=75, $B29-M$5=1, $B29-M$5&lt;0),"",ROUND(($B29-M$5)*'점수 계산기'!$C$21+M$5*'점수 계산기'!$C$23+'점수 계산기'!$C$25,0))</f>
        <v>116</v>
      </c>
      <c r="N29" s="168">
        <f>IF(OR($B29-N$5&gt;76, $B29-N$5=75, $B29-N$5=1, $B29-N$5&lt;0),"",ROUND(($B29-N$5)*'점수 계산기'!$C$21+N$5*'점수 계산기'!$C$23+'점수 계산기'!$C$25,0))</f>
        <v>116</v>
      </c>
      <c r="O29" s="168">
        <f>IF(OR($B29-O$5&gt;76, $B29-O$5=75, $B29-O$5=1, $B29-O$5&lt;0),"",ROUND(($B29-O$5)*'점수 계산기'!$C$21+O$5*'점수 계산기'!$C$23+'점수 계산기'!$C$25,0))</f>
        <v>116</v>
      </c>
      <c r="P29" s="168">
        <f>IF(OR($B29-P$5&gt;76, $B29-P$5=75, $B29-P$5=1, $B29-P$5&lt;0),"",ROUND(($B29-P$5)*'점수 계산기'!$C$21+P$5*'점수 계산기'!$C$23+'점수 계산기'!$C$25,0))</f>
        <v>116</v>
      </c>
      <c r="Q29" s="168">
        <f>IF(OR($B29-Q$5&gt;76, $B29-Q$5=75, $B29-Q$5=1, $B29-Q$5&lt;0),"",ROUND(($B29-Q$5)*'점수 계산기'!$C$21+Q$5*'점수 계산기'!$C$23+'점수 계산기'!$C$25,0))</f>
        <v>116</v>
      </c>
      <c r="R29" s="168">
        <f>IF(OR($B29-R$5&gt;76, $B29-R$5=75, $B29-R$5=1, $B29-R$5&lt;0),"",ROUND(($B29-R$5)*'점수 계산기'!$C$21+R$5*'점수 계산기'!$C$23+'점수 계산기'!$C$25,0))</f>
        <v>117</v>
      </c>
      <c r="S29" s="168">
        <f>IF(OR($B29-S$5&gt;76, $B29-S$5=75, $B29-S$5=1, $B29-S$5&lt;0),"",ROUND(($B29-S$5)*'점수 계산기'!$C$21+S$5*'점수 계산기'!$C$23+'점수 계산기'!$C$25,0))</f>
        <v>117</v>
      </c>
      <c r="T29" s="168">
        <f>IF(OR($B29-T$5&gt;76, $B29-T$5=75, $B29-T$5=1, $B29-T$5&lt;0),"",ROUND(($B29-T$5)*'점수 계산기'!$C$21+T$5*'점수 계산기'!$C$23+'점수 계산기'!$C$25,0))</f>
        <v>117</v>
      </c>
      <c r="U29" s="168">
        <f>IF(OR($B29-U$5&gt;76, $B29-U$5=75, $B29-U$5=1, $B29-U$5&lt;0),"",ROUND(($B29-U$5)*'점수 계산기'!$C$21+U$5*'점수 계산기'!$C$23+'점수 계산기'!$C$25,0))</f>
        <v>117</v>
      </c>
      <c r="V29" s="168">
        <f>IF(OR($B29-V$5&gt;76, $B29-V$5=75, $B29-V$5=1, $B29-V$5&lt;0),"",ROUND(($B29-V$5)*'점수 계산기'!$C$21+V$5*'점수 계산기'!$C$23+'점수 계산기'!$C$25,0))</f>
        <v>117</v>
      </c>
      <c r="W29" s="168">
        <f>IF(OR($B29-W$5&gt;76, $B29-W$5=75, $B29-W$5=1, $B29-W$5&lt;0),"",ROUND(($B29-W$5)*'점수 계산기'!$C$21+W$5*'점수 계산기'!$C$23+'점수 계산기'!$C$25,0))</f>
        <v>117</v>
      </c>
      <c r="X29" s="168" t="str">
        <f>IF(OR($B29-X$5&gt;76, $B29-X$5=75, $B29-X$5=1, $B29-X$5&lt;0),"",ROUND(($B29-X$5)*'점수 계산기'!$C$21+X$5*'점수 계산기'!$C$23+'점수 계산기'!$C$25,0))</f>
        <v/>
      </c>
      <c r="Y29" s="169" t="str">
        <f>IF(OR($B29-Y$5&gt;76, $B29-Y$5=75, $B29-Y$5=1, $B29-Y$5&lt;0),"",ROUND(($B29-Y$5)*'점수 계산기'!$C$21+Y$5*'점수 계산기'!$C$23+'점수 계산기'!$C$25,0))</f>
        <v/>
      </c>
      <c r="Z29" s="129"/>
      <c r="AA29" s="170">
        <v>78</v>
      </c>
      <c r="AB29" s="170">
        <f t="shared" si="0"/>
        <v>115</v>
      </c>
      <c r="AC29" s="170" cm="1">
        <f t="array" ref="AC29">INDEX($AD$6:$AD$106, AA29, 1)</f>
        <v>73</v>
      </c>
      <c r="AD29" s="170">
        <f t="shared" si="1"/>
        <v>117</v>
      </c>
      <c r="AE29" s="170">
        <v>77</v>
      </c>
      <c r="AF29" s="170">
        <v>23</v>
      </c>
    </row>
    <row r="30" spans="1:32" s="137" customFormat="1" ht="21" customHeight="1">
      <c r="A30" s="129"/>
      <c r="B30" s="172">
        <v>76</v>
      </c>
      <c r="C30" s="173">
        <f>IF(OR($B30-C$5&gt;76, $B30-C$5=75, $B30-C$5=1, $B30-C$5&lt;0),"",ROUND(($B30-C$5)*'점수 계산기'!$C$21+C$5*'점수 계산기'!$C$23+'점수 계산기'!$C$25,0))</f>
        <v>114</v>
      </c>
      <c r="D30" s="173">
        <f>IF(OR($B30-D$5&gt;76, $B30-D$5=75, $B30-D$5=1, $B30-D$5&lt;0),"",ROUND(($B30-D$5)*'점수 계산기'!$C$21+D$5*'점수 계산기'!$C$23+'점수 계산기'!$C$25,0))</f>
        <v>115</v>
      </c>
      <c r="E30" s="173">
        <f>IF(OR($B30-E$5&gt;76, $B30-E$5=75, $B30-E$5=1, $B30-E$5&lt;0),"",ROUND(($B30-E$5)*'점수 계산기'!$C$21+E$5*'점수 계산기'!$C$23+'점수 계산기'!$C$25,0))</f>
        <v>115</v>
      </c>
      <c r="F30" s="173">
        <f>IF(OR($B30-F$5&gt;76, $B30-F$5=75, $B30-F$5=1, $B30-F$5&lt;0),"",ROUND(($B30-F$5)*'점수 계산기'!$C$21+F$5*'점수 계산기'!$C$23+'점수 계산기'!$C$25,0))</f>
        <v>115</v>
      </c>
      <c r="G30" s="173">
        <f>IF(OR($B30-G$5&gt;76, $B30-G$5=75, $B30-G$5=1, $B30-G$5&lt;0),"",ROUND(($B30-G$5)*'점수 계산기'!$C$21+G$5*'점수 계산기'!$C$23+'점수 계산기'!$C$25,0))</f>
        <v>115</v>
      </c>
      <c r="H30" s="173">
        <f>IF(OR($B30-H$5&gt;76, $B30-H$5=75, $B30-H$5=1, $B30-H$5&lt;0),"",ROUND(($B30-H$5)*'점수 계산기'!$C$21+H$5*'점수 계산기'!$C$23+'점수 계산기'!$C$25,0))</f>
        <v>115</v>
      </c>
      <c r="I30" s="173">
        <f>IF(OR($B30-I$5&gt;76, $B30-I$5=75, $B30-I$5=1, $B30-I$5&lt;0),"",ROUND(($B30-I$5)*'점수 계산기'!$C$21+I$5*'점수 계산기'!$C$23+'점수 계산기'!$C$25,0))</f>
        <v>115</v>
      </c>
      <c r="J30" s="173">
        <f>IF(OR($B30-J$5&gt;76, $B30-J$5=75, $B30-J$5=1, $B30-J$5&lt;0),"",ROUND(($B30-J$5)*'점수 계산기'!$C$21+J$5*'점수 계산기'!$C$23+'점수 계산기'!$C$25,0))</f>
        <v>115</v>
      </c>
      <c r="K30" s="173">
        <f>IF(OR($B30-K$5&gt;76, $B30-K$5=75, $B30-K$5=1, $B30-K$5&lt;0),"",ROUND(($B30-K$5)*'점수 계산기'!$C$21+K$5*'점수 계산기'!$C$23+'점수 계산기'!$C$25,0))</f>
        <v>115</v>
      </c>
      <c r="L30" s="173">
        <f>IF(OR($B30-L$5&gt;76, $B30-L$5=75, $B30-L$5=1, $B30-L$5&lt;0),"",ROUND(($B30-L$5)*'점수 계산기'!$C$21+L$5*'점수 계산기'!$C$23+'점수 계산기'!$C$25,0))</f>
        <v>115</v>
      </c>
      <c r="M30" s="173">
        <f>IF(OR($B30-M$5&gt;76, $B30-M$5=75, $B30-M$5=1, $B30-M$5&lt;0),"",ROUND(($B30-M$5)*'점수 계산기'!$C$21+M$5*'점수 계산기'!$C$23+'점수 계산기'!$C$25,0))</f>
        <v>115</v>
      </c>
      <c r="N30" s="173">
        <f>IF(OR($B30-N$5&gt;76, $B30-N$5=75, $B30-N$5=1, $B30-N$5&lt;0),"",ROUND(($B30-N$5)*'점수 계산기'!$C$21+N$5*'점수 계산기'!$C$23+'점수 계산기'!$C$25,0))</f>
        <v>115</v>
      </c>
      <c r="O30" s="173">
        <f>IF(OR($B30-O$5&gt;76, $B30-O$5=75, $B30-O$5=1, $B30-O$5&lt;0),"",ROUND(($B30-O$5)*'점수 계산기'!$C$21+O$5*'점수 계산기'!$C$23+'점수 계산기'!$C$25,0))</f>
        <v>115</v>
      </c>
      <c r="P30" s="173">
        <f>IF(OR($B30-P$5&gt;76, $B30-P$5=75, $B30-P$5=1, $B30-P$5&lt;0),"",ROUND(($B30-P$5)*'점수 계산기'!$C$21+P$5*'점수 계산기'!$C$23+'점수 계산기'!$C$25,0))</f>
        <v>116</v>
      </c>
      <c r="Q30" s="173">
        <f>IF(OR($B30-Q$5&gt;76, $B30-Q$5=75, $B30-Q$5=1, $B30-Q$5&lt;0),"",ROUND(($B30-Q$5)*'점수 계산기'!$C$21+Q$5*'점수 계산기'!$C$23+'점수 계산기'!$C$25,0))</f>
        <v>116</v>
      </c>
      <c r="R30" s="173">
        <f>IF(OR($B30-R$5&gt;76, $B30-R$5=75, $B30-R$5=1, $B30-R$5&lt;0),"",ROUND(($B30-R$5)*'점수 계산기'!$C$21+R$5*'점수 계산기'!$C$23+'점수 계산기'!$C$25,0))</f>
        <v>116</v>
      </c>
      <c r="S30" s="173">
        <f>IF(OR($B30-S$5&gt;76, $B30-S$5=75, $B30-S$5=1, $B30-S$5&lt;0),"",ROUND(($B30-S$5)*'점수 계산기'!$C$21+S$5*'점수 계산기'!$C$23+'점수 계산기'!$C$25,0))</f>
        <v>116</v>
      </c>
      <c r="T30" s="173">
        <f>IF(OR($B30-T$5&gt;76, $B30-T$5=75, $B30-T$5=1, $B30-T$5&lt;0),"",ROUND(($B30-T$5)*'점수 계산기'!$C$21+T$5*'점수 계산기'!$C$23+'점수 계산기'!$C$25,0))</f>
        <v>116</v>
      </c>
      <c r="U30" s="173">
        <f>IF(OR($B30-U$5&gt;76, $B30-U$5=75, $B30-U$5=1, $B30-U$5&lt;0),"",ROUND(($B30-U$5)*'점수 계산기'!$C$21+U$5*'점수 계산기'!$C$23+'점수 계산기'!$C$25,0))</f>
        <v>116</v>
      </c>
      <c r="V30" s="173">
        <f>IF(OR($B30-V$5&gt;76, $B30-V$5=75, $B30-V$5=1, $B30-V$5&lt;0),"",ROUND(($B30-V$5)*'점수 계산기'!$C$21+V$5*'점수 계산기'!$C$23+'점수 계산기'!$C$25,0))</f>
        <v>116</v>
      </c>
      <c r="W30" s="173">
        <f>IF(OR($B30-W$5&gt;76, $B30-W$5=75, $B30-W$5=1, $B30-W$5&lt;0),"",ROUND(($B30-W$5)*'점수 계산기'!$C$21+W$5*'점수 계산기'!$C$23+'점수 계산기'!$C$25,0))</f>
        <v>116</v>
      </c>
      <c r="X30" s="173">
        <f>IF(OR($B30-X$5&gt;76, $B30-X$5=75, $B30-X$5=1, $B30-X$5&lt;0),"",ROUND(($B30-X$5)*'점수 계산기'!$C$21+X$5*'점수 계산기'!$C$23+'점수 계산기'!$C$25,0))</f>
        <v>116</v>
      </c>
      <c r="Y30" s="174">
        <f>IF(OR($B30-Y$5&gt;76, $B30-Y$5=75, $B30-Y$5=1, $B30-Y$5&lt;0),"",ROUND(($B30-Y$5)*'점수 계산기'!$C$21+Y$5*'점수 계산기'!$C$23+'점수 계산기'!$C$25,0))</f>
        <v>116</v>
      </c>
      <c r="Z30" s="129"/>
      <c r="AA30" s="170">
        <v>77</v>
      </c>
      <c r="AB30" s="170">
        <f t="shared" si="0"/>
        <v>114</v>
      </c>
      <c r="AC30" s="170" cm="1">
        <f t="array" ref="AC30">INDEX($AD$6:$AD$106, AA30, 1)</f>
        <v>74</v>
      </c>
      <c r="AD30" s="170">
        <f t="shared" si="1"/>
        <v>116</v>
      </c>
      <c r="AE30" s="170">
        <v>76</v>
      </c>
      <c r="AF30" s="170">
        <v>24</v>
      </c>
    </row>
    <row r="31" spans="1:32" s="137" customFormat="1" ht="21" customHeight="1">
      <c r="A31" s="129"/>
      <c r="B31" s="172">
        <v>75</v>
      </c>
      <c r="C31" s="173">
        <f>IF(OR($B31-C$5&gt;76, $B31-C$5=75, $B31-C$5=1, $B31-C$5&lt;0),"",ROUND(($B31-C$5)*'점수 계산기'!$C$21+C$5*'점수 계산기'!$C$23+'점수 계산기'!$C$25,0))</f>
        <v>114</v>
      </c>
      <c r="D31" s="173">
        <f>IF(OR($B31-D$5&gt;76, $B31-D$5=75, $B31-D$5=1, $B31-D$5&lt;0),"",ROUND(($B31-D$5)*'점수 계산기'!$C$21+D$5*'점수 계산기'!$C$23+'점수 계산기'!$C$25,0))</f>
        <v>114</v>
      </c>
      <c r="E31" s="173">
        <f>IF(OR($B31-E$5&gt;76, $B31-E$5=75, $B31-E$5=1, $B31-E$5&lt;0),"",ROUND(($B31-E$5)*'점수 계산기'!$C$21+E$5*'점수 계산기'!$C$23+'점수 계산기'!$C$25,0))</f>
        <v>114</v>
      </c>
      <c r="F31" s="173">
        <f>IF(OR($B31-F$5&gt;76, $B31-F$5=75, $B31-F$5=1, $B31-F$5&lt;0),"",ROUND(($B31-F$5)*'점수 계산기'!$C$21+F$5*'점수 계산기'!$C$23+'점수 계산기'!$C$25,0))</f>
        <v>114</v>
      </c>
      <c r="G31" s="173">
        <f>IF(OR($B31-G$5&gt;76, $B31-G$5=75, $B31-G$5=1, $B31-G$5&lt;0),"",ROUND(($B31-G$5)*'점수 계산기'!$C$21+G$5*'점수 계산기'!$C$23+'점수 계산기'!$C$25,0))</f>
        <v>114</v>
      </c>
      <c r="H31" s="173">
        <f>IF(OR($B31-H$5&gt;76, $B31-H$5=75, $B31-H$5=1, $B31-H$5&lt;0),"",ROUND(($B31-H$5)*'점수 계산기'!$C$21+H$5*'점수 계산기'!$C$23+'점수 계산기'!$C$25,0))</f>
        <v>114</v>
      </c>
      <c r="I31" s="173">
        <f>IF(OR($B31-I$5&gt;76, $B31-I$5=75, $B31-I$5=1, $B31-I$5&lt;0),"",ROUND(($B31-I$5)*'점수 계산기'!$C$21+I$5*'점수 계산기'!$C$23+'점수 계산기'!$C$25,0))</f>
        <v>114</v>
      </c>
      <c r="J31" s="173">
        <f>IF(OR($B31-J$5&gt;76, $B31-J$5=75, $B31-J$5=1, $B31-J$5&lt;0),"",ROUND(($B31-J$5)*'점수 계산기'!$C$21+J$5*'점수 계산기'!$C$23+'점수 계산기'!$C$25,0))</f>
        <v>114</v>
      </c>
      <c r="K31" s="173">
        <f>IF(OR($B31-K$5&gt;76, $B31-K$5=75, $B31-K$5=1, $B31-K$5&lt;0),"",ROUND(($B31-K$5)*'점수 계산기'!$C$21+K$5*'점수 계산기'!$C$23+'점수 계산기'!$C$25,0))</f>
        <v>114</v>
      </c>
      <c r="L31" s="173">
        <f>IF(OR($B31-L$5&gt;76, $B31-L$5=75, $B31-L$5=1, $B31-L$5&lt;0),"",ROUND(($B31-L$5)*'점수 계산기'!$C$21+L$5*'점수 계산기'!$C$23+'점수 계산기'!$C$25,0))</f>
        <v>114</v>
      </c>
      <c r="M31" s="173">
        <f>IF(OR($B31-M$5&gt;76, $B31-M$5=75, $B31-M$5=1, $B31-M$5&lt;0),"",ROUND(($B31-M$5)*'점수 계산기'!$C$21+M$5*'점수 계산기'!$C$23+'점수 계산기'!$C$25,0))</f>
        <v>114</v>
      </c>
      <c r="N31" s="173">
        <f>IF(OR($B31-N$5&gt;76, $B31-N$5=75, $B31-N$5=1, $B31-N$5&lt;0),"",ROUND(($B31-N$5)*'점수 계산기'!$C$21+N$5*'점수 계산기'!$C$23+'점수 계산기'!$C$25,0))</f>
        <v>115</v>
      </c>
      <c r="O31" s="173">
        <f>IF(OR($B31-O$5&gt;76, $B31-O$5=75, $B31-O$5=1, $B31-O$5&lt;0),"",ROUND(($B31-O$5)*'점수 계산기'!$C$21+O$5*'점수 계산기'!$C$23+'점수 계산기'!$C$25,0))</f>
        <v>115</v>
      </c>
      <c r="P31" s="173">
        <f>IF(OR($B31-P$5&gt;76, $B31-P$5=75, $B31-P$5=1, $B31-P$5&lt;0),"",ROUND(($B31-P$5)*'점수 계산기'!$C$21+P$5*'점수 계산기'!$C$23+'점수 계산기'!$C$25,0))</f>
        <v>115</v>
      </c>
      <c r="Q31" s="173">
        <f>IF(OR($B31-Q$5&gt;76, $B31-Q$5=75, $B31-Q$5=1, $B31-Q$5&lt;0),"",ROUND(($B31-Q$5)*'점수 계산기'!$C$21+Q$5*'점수 계산기'!$C$23+'점수 계산기'!$C$25,0))</f>
        <v>115</v>
      </c>
      <c r="R31" s="173">
        <f>IF(OR($B31-R$5&gt;76, $B31-R$5=75, $B31-R$5=1, $B31-R$5&lt;0),"",ROUND(($B31-R$5)*'점수 계산기'!$C$21+R$5*'점수 계산기'!$C$23+'점수 계산기'!$C$25,0))</f>
        <v>115</v>
      </c>
      <c r="S31" s="173">
        <f>IF(OR($B31-S$5&gt;76, $B31-S$5=75, $B31-S$5=1, $B31-S$5&lt;0),"",ROUND(($B31-S$5)*'점수 계산기'!$C$21+S$5*'점수 계산기'!$C$23+'점수 계산기'!$C$25,0))</f>
        <v>115</v>
      </c>
      <c r="T31" s="173">
        <f>IF(OR($B31-T$5&gt;76, $B31-T$5=75, $B31-T$5=1, $B31-T$5&lt;0),"",ROUND(($B31-T$5)*'점수 계산기'!$C$21+T$5*'점수 계산기'!$C$23+'점수 계산기'!$C$25,0))</f>
        <v>115</v>
      </c>
      <c r="U31" s="173">
        <f>IF(OR($B31-U$5&gt;76, $B31-U$5=75, $B31-U$5=1, $B31-U$5&lt;0),"",ROUND(($B31-U$5)*'점수 계산기'!$C$21+U$5*'점수 계산기'!$C$23+'점수 계산기'!$C$25,0))</f>
        <v>115</v>
      </c>
      <c r="V31" s="173">
        <f>IF(OR($B31-V$5&gt;76, $B31-V$5=75, $B31-V$5=1, $B31-V$5&lt;0),"",ROUND(($B31-V$5)*'점수 계산기'!$C$21+V$5*'점수 계산기'!$C$23+'점수 계산기'!$C$25,0))</f>
        <v>115</v>
      </c>
      <c r="W31" s="173">
        <f>IF(OR($B31-W$5&gt;76, $B31-W$5=75, $B31-W$5=1, $B31-W$5&lt;0),"",ROUND(($B31-W$5)*'점수 계산기'!$C$21+W$5*'점수 계산기'!$C$23+'점수 계산기'!$C$25,0))</f>
        <v>115</v>
      </c>
      <c r="X31" s="173">
        <f>IF(OR($B31-X$5&gt;76, $B31-X$5=75, $B31-X$5=1, $B31-X$5&lt;0),"",ROUND(($B31-X$5)*'점수 계산기'!$C$21+X$5*'점수 계산기'!$C$23+'점수 계산기'!$C$25,0))</f>
        <v>115</v>
      </c>
      <c r="Y31" s="174" t="str">
        <f>IF(OR($B31-Y$5&gt;76, $B31-Y$5=75, $B31-Y$5=1, $B31-Y$5&lt;0),"",ROUND(($B31-Y$5)*'점수 계산기'!$C$21+Y$5*'점수 계산기'!$C$23+'점수 계산기'!$C$25,0))</f>
        <v/>
      </c>
      <c r="Z31" s="129"/>
      <c r="AA31" s="170">
        <v>76</v>
      </c>
      <c r="AB31" s="170">
        <f t="shared" si="0"/>
        <v>114</v>
      </c>
      <c r="AC31" s="170" cm="1">
        <f t="array" ref="AC31">INDEX($AD$6:$AD$106, AA31, 1)</f>
        <v>75</v>
      </c>
      <c r="AD31" s="170">
        <f t="shared" si="1"/>
        <v>115</v>
      </c>
      <c r="AE31" s="170">
        <v>75</v>
      </c>
      <c r="AF31" s="170">
        <v>25</v>
      </c>
    </row>
    <row r="32" spans="1:32" s="137" customFormat="1" ht="21" customHeight="1">
      <c r="A32" s="129"/>
      <c r="B32" s="172">
        <v>74</v>
      </c>
      <c r="C32" s="173">
        <f>IF(OR($B32-C$5&gt;76, $B32-C$5=75, $B32-C$5=1, $B32-C$5&lt;0),"",ROUND(($B32-C$5)*'점수 계산기'!$C$21+C$5*'점수 계산기'!$C$23+'점수 계산기'!$C$25,0))</f>
        <v>113</v>
      </c>
      <c r="D32" s="173">
        <f>IF(OR($B32-D$5&gt;76, $B32-D$5=75, $B32-D$5=1, $B32-D$5&lt;0),"",ROUND(($B32-D$5)*'점수 계산기'!$C$21+D$5*'점수 계산기'!$C$23+'점수 계산기'!$C$25,0))</f>
        <v>113</v>
      </c>
      <c r="E32" s="173">
        <f>IF(OR($B32-E$5&gt;76, $B32-E$5=75, $B32-E$5=1, $B32-E$5&lt;0),"",ROUND(($B32-E$5)*'점수 계산기'!$C$21+E$5*'점수 계산기'!$C$23+'점수 계산기'!$C$25,0))</f>
        <v>113</v>
      </c>
      <c r="F32" s="173">
        <f>IF(OR($B32-F$5&gt;76, $B32-F$5=75, $B32-F$5=1, $B32-F$5&lt;0),"",ROUND(($B32-F$5)*'점수 계산기'!$C$21+F$5*'점수 계산기'!$C$23+'점수 계산기'!$C$25,0))</f>
        <v>113</v>
      </c>
      <c r="G32" s="173">
        <f>IF(OR($B32-G$5&gt;76, $B32-G$5=75, $B32-G$5=1, $B32-G$5&lt;0),"",ROUND(($B32-G$5)*'점수 계산기'!$C$21+G$5*'점수 계산기'!$C$23+'점수 계산기'!$C$25,0))</f>
        <v>113</v>
      </c>
      <c r="H32" s="173">
        <f>IF(OR($B32-H$5&gt;76, $B32-H$5=75, $B32-H$5=1, $B32-H$5&lt;0),"",ROUND(($B32-H$5)*'점수 계산기'!$C$21+H$5*'점수 계산기'!$C$23+'점수 계산기'!$C$25,0))</f>
        <v>113</v>
      </c>
      <c r="I32" s="173">
        <f>IF(OR($B32-I$5&gt;76, $B32-I$5=75, $B32-I$5=1, $B32-I$5&lt;0),"",ROUND(($B32-I$5)*'점수 계산기'!$C$21+I$5*'점수 계산기'!$C$23+'점수 계산기'!$C$25,0))</f>
        <v>113</v>
      </c>
      <c r="J32" s="173">
        <f>IF(OR($B32-J$5&gt;76, $B32-J$5=75, $B32-J$5=1, $B32-J$5&lt;0),"",ROUND(($B32-J$5)*'점수 계산기'!$C$21+J$5*'점수 계산기'!$C$23+'점수 계산기'!$C$25,0))</f>
        <v>113</v>
      </c>
      <c r="K32" s="173">
        <f>IF(OR($B32-K$5&gt;76, $B32-K$5=75, $B32-K$5=1, $B32-K$5&lt;0),"",ROUND(($B32-K$5)*'점수 계산기'!$C$21+K$5*'점수 계산기'!$C$23+'점수 계산기'!$C$25,0))</f>
        <v>113</v>
      </c>
      <c r="L32" s="173">
        <f>IF(OR($B32-L$5&gt;76, $B32-L$5=75, $B32-L$5=1, $B32-L$5&lt;0),"",ROUND(($B32-L$5)*'점수 계산기'!$C$21+L$5*'점수 계산기'!$C$23+'점수 계산기'!$C$25,0))</f>
        <v>114</v>
      </c>
      <c r="M32" s="173">
        <f>IF(OR($B32-M$5&gt;76, $B32-M$5=75, $B32-M$5=1, $B32-M$5&lt;0),"",ROUND(($B32-M$5)*'점수 계산기'!$C$21+M$5*'점수 계산기'!$C$23+'점수 계산기'!$C$25,0))</f>
        <v>114</v>
      </c>
      <c r="N32" s="173">
        <f>IF(OR($B32-N$5&gt;76, $B32-N$5=75, $B32-N$5=1, $B32-N$5&lt;0),"",ROUND(($B32-N$5)*'점수 계산기'!$C$21+N$5*'점수 계산기'!$C$23+'점수 계산기'!$C$25,0))</f>
        <v>114</v>
      </c>
      <c r="O32" s="173">
        <f>IF(OR($B32-O$5&gt;76, $B32-O$5=75, $B32-O$5=1, $B32-O$5&lt;0),"",ROUND(($B32-O$5)*'점수 계산기'!$C$21+O$5*'점수 계산기'!$C$23+'점수 계산기'!$C$25,0))</f>
        <v>114</v>
      </c>
      <c r="P32" s="173">
        <f>IF(OR($B32-P$5&gt;76, $B32-P$5=75, $B32-P$5=1, $B32-P$5&lt;0),"",ROUND(($B32-P$5)*'점수 계산기'!$C$21+P$5*'점수 계산기'!$C$23+'점수 계산기'!$C$25,0))</f>
        <v>114</v>
      </c>
      <c r="Q32" s="173">
        <f>IF(OR($B32-Q$5&gt;76, $B32-Q$5=75, $B32-Q$5=1, $B32-Q$5&lt;0),"",ROUND(($B32-Q$5)*'점수 계산기'!$C$21+Q$5*'점수 계산기'!$C$23+'점수 계산기'!$C$25,0))</f>
        <v>114</v>
      </c>
      <c r="R32" s="173">
        <f>IF(OR($B32-R$5&gt;76, $B32-R$5=75, $B32-R$5=1, $B32-R$5&lt;0),"",ROUND(($B32-R$5)*'점수 계산기'!$C$21+R$5*'점수 계산기'!$C$23+'점수 계산기'!$C$25,0))</f>
        <v>114</v>
      </c>
      <c r="S32" s="173">
        <f>IF(OR($B32-S$5&gt;76, $B32-S$5=75, $B32-S$5=1, $B32-S$5&lt;0),"",ROUND(($B32-S$5)*'점수 계산기'!$C$21+S$5*'점수 계산기'!$C$23+'점수 계산기'!$C$25,0))</f>
        <v>114</v>
      </c>
      <c r="T32" s="173">
        <f>IF(OR($B32-T$5&gt;76, $B32-T$5=75, $B32-T$5=1, $B32-T$5&lt;0),"",ROUND(($B32-T$5)*'점수 계산기'!$C$21+T$5*'점수 계산기'!$C$23+'점수 계산기'!$C$25,0))</f>
        <v>114</v>
      </c>
      <c r="U32" s="173">
        <f>IF(OR($B32-U$5&gt;76, $B32-U$5=75, $B32-U$5=1, $B32-U$5&lt;0),"",ROUND(($B32-U$5)*'점수 계산기'!$C$21+U$5*'점수 계산기'!$C$23+'점수 계산기'!$C$25,0))</f>
        <v>114</v>
      </c>
      <c r="V32" s="173">
        <f>IF(OR($B32-V$5&gt;76, $B32-V$5=75, $B32-V$5=1, $B32-V$5&lt;0),"",ROUND(($B32-V$5)*'점수 계산기'!$C$21+V$5*'점수 계산기'!$C$23+'점수 계산기'!$C$25,0))</f>
        <v>114</v>
      </c>
      <c r="W32" s="173">
        <f>IF(OR($B32-W$5&gt;76, $B32-W$5=75, $B32-W$5=1, $B32-W$5&lt;0),"",ROUND(($B32-W$5)*'점수 계산기'!$C$21+W$5*'점수 계산기'!$C$23+'점수 계산기'!$C$25,0))</f>
        <v>114</v>
      </c>
      <c r="X32" s="173">
        <f>IF(OR($B32-X$5&gt;76, $B32-X$5=75, $B32-X$5=1, $B32-X$5&lt;0),"",ROUND(($B32-X$5)*'점수 계산기'!$C$21+X$5*'점수 계산기'!$C$23+'점수 계산기'!$C$25,0))</f>
        <v>115</v>
      </c>
      <c r="Y32" s="174">
        <f>IF(OR($B32-Y$5&gt;76, $B32-Y$5=75, $B32-Y$5=1, $B32-Y$5&lt;0),"",ROUND(($B32-Y$5)*'점수 계산기'!$C$21+Y$5*'점수 계산기'!$C$23+'점수 계산기'!$C$25,0))</f>
        <v>115</v>
      </c>
      <c r="Z32" s="129"/>
      <c r="AA32" s="170">
        <v>75</v>
      </c>
      <c r="AB32" s="170">
        <f t="shared" si="0"/>
        <v>113</v>
      </c>
      <c r="AC32" s="170" cm="1">
        <f t="array" ref="AC32">INDEX($AD$6:$AD$106, AA32, 1)</f>
        <v>75</v>
      </c>
      <c r="AD32" s="170">
        <f t="shared" si="1"/>
        <v>115</v>
      </c>
      <c r="AE32" s="170">
        <v>74</v>
      </c>
      <c r="AF32" s="170">
        <v>26</v>
      </c>
    </row>
    <row r="33" spans="1:32" s="137" customFormat="1" ht="21" customHeight="1">
      <c r="A33" s="129"/>
      <c r="B33" s="172">
        <v>73</v>
      </c>
      <c r="C33" s="173">
        <f>IF(OR($B33-C$5&gt;76, $B33-C$5=75, $B33-C$5=1, $B33-C$5&lt;0),"",ROUND(($B33-C$5)*'점수 계산기'!$C$21+C$5*'점수 계산기'!$C$23+'점수 계산기'!$C$25,0))</f>
        <v>112</v>
      </c>
      <c r="D33" s="173">
        <f>IF(OR($B33-D$5&gt;76, $B33-D$5=75, $B33-D$5=1, $B33-D$5&lt;0),"",ROUND(($B33-D$5)*'점수 계산기'!$C$21+D$5*'점수 계산기'!$C$23+'점수 계산기'!$C$25,0))</f>
        <v>112</v>
      </c>
      <c r="E33" s="173">
        <f>IF(OR($B33-E$5&gt;76, $B33-E$5=75, $B33-E$5=1, $B33-E$5&lt;0),"",ROUND(($B33-E$5)*'점수 계산기'!$C$21+E$5*'점수 계산기'!$C$23+'점수 계산기'!$C$25,0))</f>
        <v>112</v>
      </c>
      <c r="F33" s="173">
        <f>IF(OR($B33-F$5&gt;76, $B33-F$5=75, $B33-F$5=1, $B33-F$5&lt;0),"",ROUND(($B33-F$5)*'점수 계산기'!$C$21+F$5*'점수 계산기'!$C$23+'점수 계산기'!$C$25,0))</f>
        <v>112</v>
      </c>
      <c r="G33" s="173">
        <f>IF(OR($B33-G$5&gt;76, $B33-G$5=75, $B33-G$5=1, $B33-G$5&lt;0),"",ROUND(($B33-G$5)*'점수 계산기'!$C$21+G$5*'점수 계산기'!$C$23+'점수 계산기'!$C$25,0))</f>
        <v>112</v>
      </c>
      <c r="H33" s="173">
        <f>IF(OR($B33-H$5&gt;76, $B33-H$5=75, $B33-H$5=1, $B33-H$5&lt;0),"",ROUND(($B33-H$5)*'점수 계산기'!$C$21+H$5*'점수 계산기'!$C$23+'점수 계산기'!$C$25,0))</f>
        <v>112</v>
      </c>
      <c r="I33" s="173">
        <f>IF(OR($B33-I$5&gt;76, $B33-I$5=75, $B33-I$5=1, $B33-I$5&lt;0),"",ROUND(($B33-I$5)*'점수 계산기'!$C$21+I$5*'점수 계산기'!$C$23+'점수 계산기'!$C$25,0))</f>
        <v>113</v>
      </c>
      <c r="J33" s="173">
        <f>IF(OR($B33-J$5&gt;76, $B33-J$5=75, $B33-J$5=1, $B33-J$5&lt;0),"",ROUND(($B33-J$5)*'점수 계산기'!$C$21+J$5*'점수 계산기'!$C$23+'점수 계산기'!$C$25,0))</f>
        <v>113</v>
      </c>
      <c r="K33" s="173">
        <f>IF(OR($B33-K$5&gt;76, $B33-K$5=75, $B33-K$5=1, $B33-K$5&lt;0),"",ROUND(($B33-K$5)*'점수 계산기'!$C$21+K$5*'점수 계산기'!$C$23+'점수 계산기'!$C$25,0))</f>
        <v>113</v>
      </c>
      <c r="L33" s="173">
        <f>IF(OR($B33-L$5&gt;76, $B33-L$5=75, $B33-L$5=1, $B33-L$5&lt;0),"",ROUND(($B33-L$5)*'점수 계산기'!$C$21+L$5*'점수 계산기'!$C$23+'점수 계산기'!$C$25,0))</f>
        <v>113</v>
      </c>
      <c r="M33" s="173">
        <f>IF(OR($B33-M$5&gt;76, $B33-M$5=75, $B33-M$5=1, $B33-M$5&lt;0),"",ROUND(($B33-M$5)*'점수 계산기'!$C$21+M$5*'점수 계산기'!$C$23+'점수 계산기'!$C$25,0))</f>
        <v>113</v>
      </c>
      <c r="N33" s="173">
        <f>IF(OR($B33-N$5&gt;76, $B33-N$5=75, $B33-N$5=1, $B33-N$5&lt;0),"",ROUND(($B33-N$5)*'점수 계산기'!$C$21+N$5*'점수 계산기'!$C$23+'점수 계산기'!$C$25,0))</f>
        <v>113</v>
      </c>
      <c r="O33" s="173">
        <f>IF(OR($B33-O$5&gt;76, $B33-O$5=75, $B33-O$5=1, $B33-O$5&lt;0),"",ROUND(($B33-O$5)*'점수 계산기'!$C$21+O$5*'점수 계산기'!$C$23+'점수 계산기'!$C$25,0))</f>
        <v>113</v>
      </c>
      <c r="P33" s="173">
        <f>IF(OR($B33-P$5&gt;76, $B33-P$5=75, $B33-P$5=1, $B33-P$5&lt;0),"",ROUND(($B33-P$5)*'점수 계산기'!$C$21+P$5*'점수 계산기'!$C$23+'점수 계산기'!$C$25,0))</f>
        <v>113</v>
      </c>
      <c r="Q33" s="173">
        <f>IF(OR($B33-Q$5&gt;76, $B33-Q$5=75, $B33-Q$5=1, $B33-Q$5&lt;0),"",ROUND(($B33-Q$5)*'점수 계산기'!$C$21+Q$5*'점수 계산기'!$C$23+'점수 계산기'!$C$25,0))</f>
        <v>113</v>
      </c>
      <c r="R33" s="173">
        <f>IF(OR($B33-R$5&gt;76, $B33-R$5=75, $B33-R$5=1, $B33-R$5&lt;0),"",ROUND(($B33-R$5)*'점수 계산기'!$C$21+R$5*'점수 계산기'!$C$23+'점수 계산기'!$C$25,0))</f>
        <v>113</v>
      </c>
      <c r="S33" s="173">
        <f>IF(OR($B33-S$5&gt;76, $B33-S$5=75, $B33-S$5=1, $B33-S$5&lt;0),"",ROUND(($B33-S$5)*'점수 계산기'!$C$21+S$5*'점수 계산기'!$C$23+'점수 계산기'!$C$25,0))</f>
        <v>113</v>
      </c>
      <c r="T33" s="173">
        <f>IF(OR($B33-T$5&gt;76, $B33-T$5=75, $B33-T$5=1, $B33-T$5&lt;0),"",ROUND(($B33-T$5)*'점수 계산기'!$C$21+T$5*'점수 계산기'!$C$23+'점수 계산기'!$C$25,0))</f>
        <v>113</v>
      </c>
      <c r="U33" s="173">
        <f>IF(OR($B33-U$5&gt;76, $B33-U$5=75, $B33-U$5=1, $B33-U$5&lt;0),"",ROUND(($B33-U$5)*'점수 계산기'!$C$21+U$5*'점수 계산기'!$C$23+'점수 계산기'!$C$25,0))</f>
        <v>113</v>
      </c>
      <c r="V33" s="173">
        <f>IF(OR($B33-V$5&gt;76, $B33-V$5=75, $B33-V$5=1, $B33-V$5&lt;0),"",ROUND(($B33-V$5)*'점수 계산기'!$C$21+V$5*'점수 계산기'!$C$23+'점수 계산기'!$C$25,0))</f>
        <v>114</v>
      </c>
      <c r="W33" s="173">
        <f>IF(OR($B33-W$5&gt;76, $B33-W$5=75, $B33-W$5=1, $B33-W$5&lt;0),"",ROUND(($B33-W$5)*'점수 계산기'!$C$21+W$5*'점수 계산기'!$C$23+'점수 계산기'!$C$25,0))</f>
        <v>114</v>
      </c>
      <c r="X33" s="173">
        <f>IF(OR($B33-X$5&gt;76, $B33-X$5=75, $B33-X$5=1, $B33-X$5&lt;0),"",ROUND(($B33-X$5)*'점수 계산기'!$C$21+X$5*'점수 계산기'!$C$23+'점수 계산기'!$C$25,0))</f>
        <v>114</v>
      </c>
      <c r="Y33" s="174">
        <f>IF(OR($B33-Y$5&gt;76, $B33-Y$5=75, $B33-Y$5=1, $B33-Y$5&lt;0),"",ROUND(($B33-Y$5)*'점수 계산기'!$C$21+Y$5*'점수 계산기'!$C$23+'점수 계산기'!$C$25,0))</f>
        <v>114</v>
      </c>
      <c r="Z33" s="129"/>
      <c r="AA33" s="170">
        <v>74</v>
      </c>
      <c r="AB33" s="170">
        <f t="shared" si="0"/>
        <v>112</v>
      </c>
      <c r="AC33" s="170" cm="1">
        <f t="array" ref="AC33">INDEX($AD$6:$AD$106, AA33, 1)</f>
        <v>76</v>
      </c>
      <c r="AD33" s="170">
        <f t="shared" si="1"/>
        <v>114</v>
      </c>
      <c r="AE33" s="170">
        <v>73</v>
      </c>
      <c r="AF33" s="170">
        <v>27</v>
      </c>
    </row>
    <row r="34" spans="1:32" s="137" customFormat="1" ht="21" customHeight="1">
      <c r="A34" s="129"/>
      <c r="B34" s="175">
        <v>72</v>
      </c>
      <c r="C34" s="176">
        <f>IF(OR($B34-C$5&gt;76, $B34-C$5=75, $B34-C$5=1, $B34-C$5&lt;0),"",ROUND(($B34-C$5)*'점수 계산기'!$C$21+C$5*'점수 계산기'!$C$23+'점수 계산기'!$C$25,0))</f>
        <v>111</v>
      </c>
      <c r="D34" s="176">
        <f>IF(OR($B34-D$5&gt;76, $B34-D$5=75, $B34-D$5=1, $B34-D$5&lt;0),"",ROUND(($B34-D$5)*'점수 계산기'!$C$21+D$5*'점수 계산기'!$C$23+'점수 계산기'!$C$25,0))</f>
        <v>111</v>
      </c>
      <c r="E34" s="176">
        <f>IF(OR($B34-E$5&gt;76, $B34-E$5=75, $B34-E$5=1, $B34-E$5&lt;0),"",ROUND(($B34-E$5)*'점수 계산기'!$C$21+E$5*'점수 계산기'!$C$23+'점수 계산기'!$C$25,0))</f>
        <v>111</v>
      </c>
      <c r="F34" s="176">
        <f>IF(OR($B34-F$5&gt;76, $B34-F$5=75, $B34-F$5=1, $B34-F$5&lt;0),"",ROUND(($B34-F$5)*'점수 계산기'!$C$21+F$5*'점수 계산기'!$C$23+'점수 계산기'!$C$25,0))</f>
        <v>111</v>
      </c>
      <c r="G34" s="176">
        <f>IF(OR($B34-G$5&gt;76, $B34-G$5=75, $B34-G$5=1, $B34-G$5&lt;0),"",ROUND(($B34-G$5)*'점수 계산기'!$C$21+G$5*'점수 계산기'!$C$23+'점수 계산기'!$C$25,0))</f>
        <v>112</v>
      </c>
      <c r="H34" s="176">
        <f>IF(OR($B34-H$5&gt;76, $B34-H$5=75, $B34-H$5=1, $B34-H$5&lt;0),"",ROUND(($B34-H$5)*'점수 계산기'!$C$21+H$5*'점수 계산기'!$C$23+'점수 계산기'!$C$25,0))</f>
        <v>112</v>
      </c>
      <c r="I34" s="176">
        <f>IF(OR($B34-I$5&gt;76, $B34-I$5=75, $B34-I$5=1, $B34-I$5&lt;0),"",ROUND(($B34-I$5)*'점수 계산기'!$C$21+I$5*'점수 계산기'!$C$23+'점수 계산기'!$C$25,0))</f>
        <v>112</v>
      </c>
      <c r="J34" s="176">
        <f>IF(OR($B34-J$5&gt;76, $B34-J$5=75, $B34-J$5=1, $B34-J$5&lt;0),"",ROUND(($B34-J$5)*'점수 계산기'!$C$21+J$5*'점수 계산기'!$C$23+'점수 계산기'!$C$25,0))</f>
        <v>112</v>
      </c>
      <c r="K34" s="176">
        <f>IF(OR($B34-K$5&gt;76, $B34-K$5=75, $B34-K$5=1, $B34-K$5&lt;0),"",ROUND(($B34-K$5)*'점수 계산기'!$C$21+K$5*'점수 계산기'!$C$23+'점수 계산기'!$C$25,0))</f>
        <v>112</v>
      </c>
      <c r="L34" s="176">
        <f>IF(OR($B34-L$5&gt;76, $B34-L$5=75, $B34-L$5=1, $B34-L$5&lt;0),"",ROUND(($B34-L$5)*'점수 계산기'!$C$21+L$5*'점수 계산기'!$C$23+'점수 계산기'!$C$25,0))</f>
        <v>112</v>
      </c>
      <c r="M34" s="176">
        <f>IF(OR($B34-M$5&gt;76, $B34-M$5=75, $B34-M$5=1, $B34-M$5&lt;0),"",ROUND(($B34-M$5)*'점수 계산기'!$C$21+M$5*'점수 계산기'!$C$23+'점수 계산기'!$C$25,0))</f>
        <v>112</v>
      </c>
      <c r="N34" s="176">
        <f>IF(OR($B34-N$5&gt;76, $B34-N$5=75, $B34-N$5=1, $B34-N$5&lt;0),"",ROUND(($B34-N$5)*'점수 계산기'!$C$21+N$5*'점수 계산기'!$C$23+'점수 계산기'!$C$25,0))</f>
        <v>112</v>
      </c>
      <c r="O34" s="176">
        <f>IF(OR($B34-O$5&gt;76, $B34-O$5=75, $B34-O$5=1, $B34-O$5&lt;0),"",ROUND(($B34-O$5)*'점수 계산기'!$C$21+O$5*'점수 계산기'!$C$23+'점수 계산기'!$C$25,0))</f>
        <v>112</v>
      </c>
      <c r="P34" s="176">
        <f>IF(OR($B34-P$5&gt;76, $B34-P$5=75, $B34-P$5=1, $B34-P$5&lt;0),"",ROUND(($B34-P$5)*'점수 계산기'!$C$21+P$5*'점수 계산기'!$C$23+'점수 계산기'!$C$25,0))</f>
        <v>112</v>
      </c>
      <c r="Q34" s="176">
        <f>IF(OR($B34-Q$5&gt;76, $B34-Q$5=75, $B34-Q$5=1, $B34-Q$5&lt;0),"",ROUND(($B34-Q$5)*'점수 계산기'!$C$21+Q$5*'점수 계산기'!$C$23+'점수 계산기'!$C$25,0))</f>
        <v>112</v>
      </c>
      <c r="R34" s="176">
        <f>IF(OR($B34-R$5&gt;76, $B34-R$5=75, $B34-R$5=1, $B34-R$5&lt;0),"",ROUND(($B34-R$5)*'점수 계산기'!$C$21+R$5*'점수 계산기'!$C$23+'점수 계산기'!$C$25,0))</f>
        <v>112</v>
      </c>
      <c r="S34" s="176">
        <f>IF(OR($B34-S$5&gt;76, $B34-S$5=75, $B34-S$5=1, $B34-S$5&lt;0),"",ROUND(($B34-S$5)*'점수 계산기'!$C$21+S$5*'점수 계산기'!$C$23+'점수 계산기'!$C$25,0))</f>
        <v>112</v>
      </c>
      <c r="T34" s="176">
        <f>IF(OR($B34-T$5&gt;76, $B34-T$5=75, $B34-T$5=1, $B34-T$5&lt;0),"",ROUND(($B34-T$5)*'점수 계산기'!$C$21+T$5*'점수 계산기'!$C$23+'점수 계산기'!$C$25,0))</f>
        <v>113</v>
      </c>
      <c r="U34" s="176">
        <f>IF(OR($B34-U$5&gt;76, $B34-U$5=75, $B34-U$5=1, $B34-U$5&lt;0),"",ROUND(($B34-U$5)*'점수 계산기'!$C$21+U$5*'점수 계산기'!$C$23+'점수 계산기'!$C$25,0))</f>
        <v>113</v>
      </c>
      <c r="V34" s="176">
        <f>IF(OR($B34-V$5&gt;76, $B34-V$5=75, $B34-V$5=1, $B34-V$5&lt;0),"",ROUND(($B34-V$5)*'점수 계산기'!$C$21+V$5*'점수 계산기'!$C$23+'점수 계산기'!$C$25,0))</f>
        <v>113</v>
      </c>
      <c r="W34" s="176">
        <f>IF(OR($B34-W$5&gt;76, $B34-W$5=75, $B34-W$5=1, $B34-W$5&lt;0),"",ROUND(($B34-W$5)*'점수 계산기'!$C$21+W$5*'점수 계산기'!$C$23+'점수 계산기'!$C$25,0))</f>
        <v>113</v>
      </c>
      <c r="X34" s="176">
        <f>IF(OR($B34-X$5&gt;76, $B34-X$5=75, $B34-X$5=1, $B34-X$5&lt;0),"",ROUND(($B34-X$5)*'점수 계산기'!$C$21+X$5*'점수 계산기'!$C$23+'점수 계산기'!$C$25,0))</f>
        <v>113</v>
      </c>
      <c r="Y34" s="177">
        <f>IF(OR($B34-Y$5&gt;76, $B34-Y$5=75, $B34-Y$5=1, $B34-Y$5&lt;0),"",ROUND(($B34-Y$5)*'점수 계산기'!$C$21+Y$5*'점수 계산기'!$C$23+'점수 계산기'!$C$25,0))</f>
        <v>113</v>
      </c>
      <c r="Z34" s="129"/>
      <c r="AA34" s="170">
        <v>73</v>
      </c>
      <c r="AB34" s="170">
        <f t="shared" si="0"/>
        <v>111</v>
      </c>
      <c r="AC34" s="170" cm="1">
        <f t="array" ref="AC34">INDEX($AD$6:$AD$106, AA34, 1)</f>
        <v>77</v>
      </c>
      <c r="AD34" s="170">
        <f t="shared" si="1"/>
        <v>113</v>
      </c>
      <c r="AE34" s="170">
        <v>72</v>
      </c>
      <c r="AF34" s="170">
        <v>28</v>
      </c>
    </row>
    <row r="35" spans="1:32" s="137" customFormat="1" ht="21" customHeight="1">
      <c r="A35" s="129"/>
      <c r="B35" s="175">
        <v>71</v>
      </c>
      <c r="C35" s="176">
        <f>IF(OR($B35-C$5&gt;76, $B35-C$5=75, $B35-C$5=1, $B35-C$5&lt;0),"",ROUND(($B35-C$5)*'점수 계산기'!$C$21+C$5*'점수 계산기'!$C$23+'점수 계산기'!$C$25,0))</f>
        <v>110</v>
      </c>
      <c r="D35" s="176">
        <f>IF(OR($B35-D$5&gt;76, $B35-D$5=75, $B35-D$5=1, $B35-D$5&lt;0),"",ROUND(($B35-D$5)*'점수 계산기'!$C$21+D$5*'점수 계산기'!$C$23+'점수 계산기'!$C$25,0))</f>
        <v>110</v>
      </c>
      <c r="E35" s="176">
        <f>IF(OR($B35-E$5&gt;76, $B35-E$5=75, $B35-E$5=1, $B35-E$5&lt;0),"",ROUND(($B35-E$5)*'점수 계산기'!$C$21+E$5*'점수 계산기'!$C$23+'점수 계산기'!$C$25,0))</f>
        <v>111</v>
      </c>
      <c r="F35" s="176">
        <f>IF(OR($B35-F$5&gt;76, $B35-F$5=75, $B35-F$5=1, $B35-F$5&lt;0),"",ROUND(($B35-F$5)*'점수 계산기'!$C$21+F$5*'점수 계산기'!$C$23+'점수 계산기'!$C$25,0))</f>
        <v>111</v>
      </c>
      <c r="G35" s="176">
        <f>IF(OR($B35-G$5&gt;76, $B35-G$5=75, $B35-G$5=1, $B35-G$5&lt;0),"",ROUND(($B35-G$5)*'점수 계산기'!$C$21+G$5*'점수 계산기'!$C$23+'점수 계산기'!$C$25,0))</f>
        <v>111</v>
      </c>
      <c r="H35" s="176">
        <f>IF(OR($B35-H$5&gt;76, $B35-H$5=75, $B35-H$5=1, $B35-H$5&lt;0),"",ROUND(($B35-H$5)*'점수 계산기'!$C$21+H$5*'점수 계산기'!$C$23+'점수 계산기'!$C$25,0))</f>
        <v>111</v>
      </c>
      <c r="I35" s="176">
        <f>IF(OR($B35-I$5&gt;76, $B35-I$5=75, $B35-I$5=1, $B35-I$5&lt;0),"",ROUND(($B35-I$5)*'점수 계산기'!$C$21+I$5*'점수 계산기'!$C$23+'점수 계산기'!$C$25,0))</f>
        <v>111</v>
      </c>
      <c r="J35" s="176">
        <f>IF(OR($B35-J$5&gt;76, $B35-J$5=75, $B35-J$5=1, $B35-J$5&lt;0),"",ROUND(($B35-J$5)*'점수 계산기'!$C$21+J$5*'점수 계산기'!$C$23+'점수 계산기'!$C$25,0))</f>
        <v>111</v>
      </c>
      <c r="K35" s="176">
        <f>IF(OR($B35-K$5&gt;76, $B35-K$5=75, $B35-K$5=1, $B35-K$5&lt;0),"",ROUND(($B35-K$5)*'점수 계산기'!$C$21+K$5*'점수 계산기'!$C$23+'점수 계산기'!$C$25,0))</f>
        <v>111</v>
      </c>
      <c r="L35" s="176">
        <f>IF(OR($B35-L$5&gt;76, $B35-L$5=75, $B35-L$5=1, $B35-L$5&lt;0),"",ROUND(($B35-L$5)*'점수 계산기'!$C$21+L$5*'점수 계산기'!$C$23+'점수 계산기'!$C$25,0))</f>
        <v>111</v>
      </c>
      <c r="M35" s="176">
        <f>IF(OR($B35-M$5&gt;76, $B35-M$5=75, $B35-M$5=1, $B35-M$5&lt;0),"",ROUND(($B35-M$5)*'점수 계산기'!$C$21+M$5*'점수 계산기'!$C$23+'점수 계산기'!$C$25,0))</f>
        <v>111</v>
      </c>
      <c r="N35" s="176">
        <f>IF(OR($B35-N$5&gt;76, $B35-N$5=75, $B35-N$5=1, $B35-N$5&lt;0),"",ROUND(($B35-N$5)*'점수 계산기'!$C$21+N$5*'점수 계산기'!$C$23+'점수 계산기'!$C$25,0))</f>
        <v>111</v>
      </c>
      <c r="O35" s="176">
        <f>IF(OR($B35-O$5&gt;76, $B35-O$5=75, $B35-O$5=1, $B35-O$5&lt;0),"",ROUND(($B35-O$5)*'점수 계산기'!$C$21+O$5*'점수 계산기'!$C$23+'점수 계산기'!$C$25,0))</f>
        <v>111</v>
      </c>
      <c r="P35" s="176">
        <f>IF(OR($B35-P$5&gt;76, $B35-P$5=75, $B35-P$5=1, $B35-P$5&lt;0),"",ROUND(($B35-P$5)*'점수 계산기'!$C$21+P$5*'점수 계산기'!$C$23+'점수 계산기'!$C$25,0))</f>
        <v>111</v>
      </c>
      <c r="Q35" s="176">
        <f>IF(OR($B35-Q$5&gt;76, $B35-Q$5=75, $B35-Q$5=1, $B35-Q$5&lt;0),"",ROUND(($B35-Q$5)*'점수 계산기'!$C$21+Q$5*'점수 계산기'!$C$23+'점수 계산기'!$C$25,0))</f>
        <v>112</v>
      </c>
      <c r="R35" s="176">
        <f>IF(OR($B35-R$5&gt;76, $B35-R$5=75, $B35-R$5=1, $B35-R$5&lt;0),"",ROUND(($B35-R$5)*'점수 계산기'!$C$21+R$5*'점수 계산기'!$C$23+'점수 계산기'!$C$25,0))</f>
        <v>112</v>
      </c>
      <c r="S35" s="176">
        <f>IF(OR($B35-S$5&gt;76, $B35-S$5=75, $B35-S$5=1, $B35-S$5&lt;0),"",ROUND(($B35-S$5)*'점수 계산기'!$C$21+S$5*'점수 계산기'!$C$23+'점수 계산기'!$C$25,0))</f>
        <v>112</v>
      </c>
      <c r="T35" s="176">
        <f>IF(OR($B35-T$5&gt;76, $B35-T$5=75, $B35-T$5=1, $B35-T$5&lt;0),"",ROUND(($B35-T$5)*'점수 계산기'!$C$21+T$5*'점수 계산기'!$C$23+'점수 계산기'!$C$25,0))</f>
        <v>112</v>
      </c>
      <c r="U35" s="176">
        <f>IF(OR($B35-U$5&gt;76, $B35-U$5=75, $B35-U$5=1, $B35-U$5&lt;0),"",ROUND(($B35-U$5)*'점수 계산기'!$C$21+U$5*'점수 계산기'!$C$23+'점수 계산기'!$C$25,0))</f>
        <v>112</v>
      </c>
      <c r="V35" s="176">
        <f>IF(OR($B35-V$5&gt;76, $B35-V$5=75, $B35-V$5=1, $B35-V$5&lt;0),"",ROUND(($B35-V$5)*'점수 계산기'!$C$21+V$5*'점수 계산기'!$C$23+'점수 계산기'!$C$25,0))</f>
        <v>112</v>
      </c>
      <c r="W35" s="176">
        <f>IF(OR($B35-W$5&gt;76, $B35-W$5=75, $B35-W$5=1, $B35-W$5&lt;0),"",ROUND(($B35-W$5)*'점수 계산기'!$C$21+W$5*'점수 계산기'!$C$23+'점수 계산기'!$C$25,0))</f>
        <v>112</v>
      </c>
      <c r="X35" s="176">
        <f>IF(OR($B35-X$5&gt;76, $B35-X$5=75, $B35-X$5=1, $B35-X$5&lt;0),"",ROUND(($B35-X$5)*'점수 계산기'!$C$21+X$5*'점수 계산기'!$C$23+'점수 계산기'!$C$25,0))</f>
        <v>112</v>
      </c>
      <c r="Y35" s="177">
        <f>IF(OR($B35-Y$5&gt;76, $B35-Y$5=75, $B35-Y$5=1, $B35-Y$5&lt;0),"",ROUND(($B35-Y$5)*'점수 계산기'!$C$21+Y$5*'점수 계산기'!$C$23+'점수 계산기'!$C$25,0))</f>
        <v>112</v>
      </c>
      <c r="Z35" s="129"/>
      <c r="AA35" s="170">
        <v>72</v>
      </c>
      <c r="AB35" s="170">
        <f t="shared" si="0"/>
        <v>110</v>
      </c>
      <c r="AC35" s="170" cm="1">
        <f t="array" ref="AC35">INDEX($AD$6:$AD$106, AA35, 1)</f>
        <v>78</v>
      </c>
      <c r="AD35" s="170">
        <f t="shared" si="1"/>
        <v>112</v>
      </c>
      <c r="AE35" s="170">
        <v>71</v>
      </c>
      <c r="AF35" s="170">
        <v>29</v>
      </c>
    </row>
    <row r="36" spans="1:32" s="137" customFormat="1" ht="21" customHeight="1">
      <c r="A36" s="129"/>
      <c r="B36" s="175">
        <v>70</v>
      </c>
      <c r="C36" s="176">
        <f>IF(OR($B36-C$5&gt;76, $B36-C$5=75, $B36-C$5=1, $B36-C$5&lt;0),"",ROUND(($B36-C$5)*'점수 계산기'!$C$21+C$5*'점수 계산기'!$C$23+'점수 계산기'!$C$25,0))</f>
        <v>109</v>
      </c>
      <c r="D36" s="176">
        <f>IF(OR($B36-D$5&gt;76, $B36-D$5=75, $B36-D$5=1, $B36-D$5&lt;0),"",ROUND(($B36-D$5)*'점수 계산기'!$C$21+D$5*'점수 계산기'!$C$23+'점수 계산기'!$C$25,0))</f>
        <v>110</v>
      </c>
      <c r="E36" s="176">
        <f>IF(OR($B36-E$5&gt;76, $B36-E$5=75, $B36-E$5=1, $B36-E$5&lt;0),"",ROUND(($B36-E$5)*'점수 계산기'!$C$21+E$5*'점수 계산기'!$C$23+'점수 계산기'!$C$25,0))</f>
        <v>110</v>
      </c>
      <c r="F36" s="176">
        <f>IF(OR($B36-F$5&gt;76, $B36-F$5=75, $B36-F$5=1, $B36-F$5&lt;0),"",ROUND(($B36-F$5)*'점수 계산기'!$C$21+F$5*'점수 계산기'!$C$23+'점수 계산기'!$C$25,0))</f>
        <v>110</v>
      </c>
      <c r="G36" s="176">
        <f>IF(OR($B36-G$5&gt;76, $B36-G$5=75, $B36-G$5=1, $B36-G$5&lt;0),"",ROUND(($B36-G$5)*'점수 계산기'!$C$21+G$5*'점수 계산기'!$C$23+'점수 계산기'!$C$25,0))</f>
        <v>110</v>
      </c>
      <c r="H36" s="176">
        <f>IF(OR($B36-H$5&gt;76, $B36-H$5=75, $B36-H$5=1, $B36-H$5&lt;0),"",ROUND(($B36-H$5)*'점수 계산기'!$C$21+H$5*'점수 계산기'!$C$23+'점수 계산기'!$C$25,0))</f>
        <v>110</v>
      </c>
      <c r="I36" s="176">
        <f>IF(OR($B36-I$5&gt;76, $B36-I$5=75, $B36-I$5=1, $B36-I$5&lt;0),"",ROUND(($B36-I$5)*'점수 계산기'!$C$21+I$5*'점수 계산기'!$C$23+'점수 계산기'!$C$25,0))</f>
        <v>110</v>
      </c>
      <c r="J36" s="176">
        <f>IF(OR($B36-J$5&gt;76, $B36-J$5=75, $B36-J$5=1, $B36-J$5&lt;0),"",ROUND(($B36-J$5)*'점수 계산기'!$C$21+J$5*'점수 계산기'!$C$23+'점수 계산기'!$C$25,0))</f>
        <v>110</v>
      </c>
      <c r="K36" s="176">
        <f>IF(OR($B36-K$5&gt;76, $B36-K$5=75, $B36-K$5=1, $B36-K$5&lt;0),"",ROUND(($B36-K$5)*'점수 계산기'!$C$21+K$5*'점수 계산기'!$C$23+'점수 계산기'!$C$25,0))</f>
        <v>110</v>
      </c>
      <c r="L36" s="176">
        <f>IF(OR($B36-L$5&gt;76, $B36-L$5=75, $B36-L$5=1, $B36-L$5&lt;0),"",ROUND(($B36-L$5)*'점수 계산기'!$C$21+L$5*'점수 계산기'!$C$23+'점수 계산기'!$C$25,0))</f>
        <v>110</v>
      </c>
      <c r="M36" s="176">
        <f>IF(OR($B36-M$5&gt;76, $B36-M$5=75, $B36-M$5=1, $B36-M$5&lt;0),"",ROUND(($B36-M$5)*'점수 계산기'!$C$21+M$5*'점수 계산기'!$C$23+'점수 계산기'!$C$25,0))</f>
        <v>110</v>
      </c>
      <c r="N36" s="176">
        <f>IF(OR($B36-N$5&gt;76, $B36-N$5=75, $B36-N$5=1, $B36-N$5&lt;0),"",ROUND(($B36-N$5)*'점수 계산기'!$C$21+N$5*'점수 계산기'!$C$23+'점수 계산기'!$C$25,0))</f>
        <v>110</v>
      </c>
      <c r="O36" s="176">
        <f>IF(OR($B36-O$5&gt;76, $B36-O$5=75, $B36-O$5=1, $B36-O$5&lt;0),"",ROUND(($B36-O$5)*'점수 계산기'!$C$21+O$5*'점수 계산기'!$C$23+'점수 계산기'!$C$25,0))</f>
        <v>111</v>
      </c>
      <c r="P36" s="176">
        <f>IF(OR($B36-P$5&gt;76, $B36-P$5=75, $B36-P$5=1, $B36-P$5&lt;0),"",ROUND(($B36-P$5)*'점수 계산기'!$C$21+P$5*'점수 계산기'!$C$23+'점수 계산기'!$C$25,0))</f>
        <v>111</v>
      </c>
      <c r="Q36" s="176">
        <f>IF(OR($B36-Q$5&gt;76, $B36-Q$5=75, $B36-Q$5=1, $B36-Q$5&lt;0),"",ROUND(($B36-Q$5)*'점수 계산기'!$C$21+Q$5*'점수 계산기'!$C$23+'점수 계산기'!$C$25,0))</f>
        <v>111</v>
      </c>
      <c r="R36" s="176">
        <f>IF(OR($B36-R$5&gt;76, $B36-R$5=75, $B36-R$5=1, $B36-R$5&lt;0),"",ROUND(($B36-R$5)*'점수 계산기'!$C$21+R$5*'점수 계산기'!$C$23+'점수 계산기'!$C$25,0))</f>
        <v>111</v>
      </c>
      <c r="S36" s="176">
        <f>IF(OR($B36-S$5&gt;76, $B36-S$5=75, $B36-S$5=1, $B36-S$5&lt;0),"",ROUND(($B36-S$5)*'점수 계산기'!$C$21+S$5*'점수 계산기'!$C$23+'점수 계산기'!$C$25,0))</f>
        <v>111</v>
      </c>
      <c r="T36" s="176">
        <f>IF(OR($B36-T$5&gt;76, $B36-T$5=75, $B36-T$5=1, $B36-T$5&lt;0),"",ROUND(($B36-T$5)*'점수 계산기'!$C$21+T$5*'점수 계산기'!$C$23+'점수 계산기'!$C$25,0))</f>
        <v>111</v>
      </c>
      <c r="U36" s="176">
        <f>IF(OR($B36-U$5&gt;76, $B36-U$5=75, $B36-U$5=1, $B36-U$5&lt;0),"",ROUND(($B36-U$5)*'점수 계산기'!$C$21+U$5*'점수 계산기'!$C$23+'점수 계산기'!$C$25,0))</f>
        <v>111</v>
      </c>
      <c r="V36" s="176">
        <f>IF(OR($B36-V$5&gt;76, $B36-V$5=75, $B36-V$5=1, $B36-V$5&lt;0),"",ROUND(($B36-V$5)*'점수 계산기'!$C$21+V$5*'점수 계산기'!$C$23+'점수 계산기'!$C$25,0))</f>
        <v>111</v>
      </c>
      <c r="W36" s="176">
        <f>IF(OR($B36-W$5&gt;76, $B36-W$5=75, $B36-W$5=1, $B36-W$5&lt;0),"",ROUND(($B36-W$5)*'점수 계산기'!$C$21+W$5*'점수 계산기'!$C$23+'점수 계산기'!$C$25,0))</f>
        <v>111</v>
      </c>
      <c r="X36" s="176">
        <f>IF(OR($B36-X$5&gt;76, $B36-X$5=75, $B36-X$5=1, $B36-X$5&lt;0),"",ROUND(($B36-X$5)*'점수 계산기'!$C$21+X$5*'점수 계산기'!$C$23+'점수 계산기'!$C$25,0))</f>
        <v>111</v>
      </c>
      <c r="Y36" s="177">
        <f>IF(OR($B36-Y$5&gt;76, $B36-Y$5=75, $B36-Y$5=1, $B36-Y$5&lt;0),"",ROUND(($B36-Y$5)*'점수 계산기'!$C$21+Y$5*'점수 계산기'!$C$23+'점수 계산기'!$C$25,0))</f>
        <v>111</v>
      </c>
      <c r="Z36" s="129"/>
      <c r="AA36" s="170">
        <v>71</v>
      </c>
      <c r="AB36" s="170">
        <f t="shared" si="0"/>
        <v>109</v>
      </c>
      <c r="AC36" s="170" cm="1">
        <f t="array" ref="AC36">INDEX($AD$6:$AD$106, AA36, 1)</f>
        <v>79</v>
      </c>
      <c r="AD36" s="170">
        <f t="shared" si="1"/>
        <v>111</v>
      </c>
      <c r="AE36" s="170">
        <v>70</v>
      </c>
      <c r="AF36" s="170">
        <v>30</v>
      </c>
    </row>
    <row r="37" spans="1:32" s="137" customFormat="1" ht="21" customHeight="1">
      <c r="A37" s="129"/>
      <c r="B37" s="175">
        <v>69</v>
      </c>
      <c r="C37" s="176">
        <f>IF(OR($B37-C$5&gt;76, $B37-C$5=75, $B37-C$5=1, $B37-C$5&lt;0),"",ROUND(($B37-C$5)*'점수 계산기'!$C$21+C$5*'점수 계산기'!$C$23+'점수 계산기'!$C$25,0))</f>
        <v>109</v>
      </c>
      <c r="D37" s="176">
        <f>IF(OR($B37-D$5&gt;76, $B37-D$5=75, $B37-D$5=1, $B37-D$5&lt;0),"",ROUND(($B37-D$5)*'점수 계산기'!$C$21+D$5*'점수 계산기'!$C$23+'점수 계산기'!$C$25,0))</f>
        <v>109</v>
      </c>
      <c r="E37" s="176">
        <f>IF(OR($B37-E$5&gt;76, $B37-E$5=75, $B37-E$5=1, $B37-E$5&lt;0),"",ROUND(($B37-E$5)*'점수 계산기'!$C$21+E$5*'점수 계산기'!$C$23+'점수 계산기'!$C$25,0))</f>
        <v>109</v>
      </c>
      <c r="F37" s="176">
        <f>IF(OR($B37-F$5&gt;76, $B37-F$5=75, $B37-F$5=1, $B37-F$5&lt;0),"",ROUND(($B37-F$5)*'점수 계산기'!$C$21+F$5*'점수 계산기'!$C$23+'점수 계산기'!$C$25,0))</f>
        <v>109</v>
      </c>
      <c r="G37" s="176">
        <f>IF(OR($B37-G$5&gt;76, $B37-G$5=75, $B37-G$5=1, $B37-G$5&lt;0),"",ROUND(($B37-G$5)*'점수 계산기'!$C$21+G$5*'점수 계산기'!$C$23+'점수 계산기'!$C$25,0))</f>
        <v>109</v>
      </c>
      <c r="H37" s="176">
        <f>IF(OR($B37-H$5&gt;76, $B37-H$5=75, $B37-H$5=1, $B37-H$5&lt;0),"",ROUND(($B37-H$5)*'점수 계산기'!$C$21+H$5*'점수 계산기'!$C$23+'점수 계산기'!$C$25,0))</f>
        <v>109</v>
      </c>
      <c r="I37" s="176">
        <f>IF(OR($B37-I$5&gt;76, $B37-I$5=75, $B37-I$5=1, $B37-I$5&lt;0),"",ROUND(($B37-I$5)*'점수 계산기'!$C$21+I$5*'점수 계산기'!$C$23+'점수 계산기'!$C$25,0))</f>
        <v>109</v>
      </c>
      <c r="J37" s="176">
        <f>IF(OR($B37-J$5&gt;76, $B37-J$5=75, $B37-J$5=1, $B37-J$5&lt;0),"",ROUND(($B37-J$5)*'점수 계산기'!$C$21+J$5*'점수 계산기'!$C$23+'점수 계산기'!$C$25,0))</f>
        <v>109</v>
      </c>
      <c r="K37" s="176">
        <f>IF(OR($B37-K$5&gt;76, $B37-K$5=75, $B37-K$5=1, $B37-K$5&lt;0),"",ROUND(($B37-K$5)*'점수 계산기'!$C$21+K$5*'점수 계산기'!$C$23+'점수 계산기'!$C$25,0))</f>
        <v>109</v>
      </c>
      <c r="L37" s="176">
        <f>IF(OR($B37-L$5&gt;76, $B37-L$5=75, $B37-L$5=1, $B37-L$5&lt;0),"",ROUND(($B37-L$5)*'점수 계산기'!$C$21+L$5*'점수 계산기'!$C$23+'점수 계산기'!$C$25,0))</f>
        <v>109</v>
      </c>
      <c r="M37" s="176">
        <f>IF(OR($B37-M$5&gt;76, $B37-M$5=75, $B37-M$5=1, $B37-M$5&lt;0),"",ROUND(($B37-M$5)*'점수 계산기'!$C$21+M$5*'점수 계산기'!$C$23+'점수 계산기'!$C$25,0))</f>
        <v>110</v>
      </c>
      <c r="N37" s="176">
        <f>IF(OR($B37-N$5&gt;76, $B37-N$5=75, $B37-N$5=1, $B37-N$5&lt;0),"",ROUND(($B37-N$5)*'점수 계산기'!$C$21+N$5*'점수 계산기'!$C$23+'점수 계산기'!$C$25,0))</f>
        <v>110</v>
      </c>
      <c r="O37" s="176">
        <f>IF(OR($B37-O$5&gt;76, $B37-O$5=75, $B37-O$5=1, $B37-O$5&lt;0),"",ROUND(($B37-O$5)*'점수 계산기'!$C$21+O$5*'점수 계산기'!$C$23+'점수 계산기'!$C$25,0))</f>
        <v>110</v>
      </c>
      <c r="P37" s="176">
        <f>IF(OR($B37-P$5&gt;76, $B37-P$5=75, $B37-P$5=1, $B37-P$5&lt;0),"",ROUND(($B37-P$5)*'점수 계산기'!$C$21+P$5*'점수 계산기'!$C$23+'점수 계산기'!$C$25,0))</f>
        <v>110</v>
      </c>
      <c r="Q37" s="176">
        <f>IF(OR($B37-Q$5&gt;76, $B37-Q$5=75, $B37-Q$5=1, $B37-Q$5&lt;0),"",ROUND(($B37-Q$5)*'점수 계산기'!$C$21+Q$5*'점수 계산기'!$C$23+'점수 계산기'!$C$25,0))</f>
        <v>110</v>
      </c>
      <c r="R37" s="176">
        <f>IF(OR($B37-R$5&gt;76, $B37-R$5=75, $B37-R$5=1, $B37-R$5&lt;0),"",ROUND(($B37-R$5)*'점수 계산기'!$C$21+R$5*'점수 계산기'!$C$23+'점수 계산기'!$C$25,0))</f>
        <v>110</v>
      </c>
      <c r="S37" s="176">
        <f>IF(OR($B37-S$5&gt;76, $B37-S$5=75, $B37-S$5=1, $B37-S$5&lt;0),"",ROUND(($B37-S$5)*'점수 계산기'!$C$21+S$5*'점수 계산기'!$C$23+'점수 계산기'!$C$25,0))</f>
        <v>110</v>
      </c>
      <c r="T37" s="176">
        <f>IF(OR($B37-T$5&gt;76, $B37-T$5=75, $B37-T$5=1, $B37-T$5&lt;0),"",ROUND(($B37-T$5)*'점수 계산기'!$C$21+T$5*'점수 계산기'!$C$23+'점수 계산기'!$C$25,0))</f>
        <v>110</v>
      </c>
      <c r="U37" s="176">
        <f>IF(OR($B37-U$5&gt;76, $B37-U$5=75, $B37-U$5=1, $B37-U$5&lt;0),"",ROUND(($B37-U$5)*'점수 계산기'!$C$21+U$5*'점수 계산기'!$C$23+'점수 계산기'!$C$25,0))</f>
        <v>110</v>
      </c>
      <c r="V37" s="176">
        <f>IF(OR($B37-V$5&gt;76, $B37-V$5=75, $B37-V$5=1, $B37-V$5&lt;0),"",ROUND(($B37-V$5)*'점수 계산기'!$C$21+V$5*'점수 계산기'!$C$23+'점수 계산기'!$C$25,0))</f>
        <v>110</v>
      </c>
      <c r="W37" s="176">
        <f>IF(OR($B37-W$5&gt;76, $B37-W$5=75, $B37-W$5=1, $B37-W$5&lt;0),"",ROUND(($B37-W$5)*'점수 계산기'!$C$21+W$5*'점수 계산기'!$C$23+'점수 계산기'!$C$25,0))</f>
        <v>110</v>
      </c>
      <c r="X37" s="176">
        <f>IF(OR($B37-X$5&gt;76, $B37-X$5=75, $B37-X$5=1, $B37-X$5&lt;0),"",ROUND(($B37-X$5)*'점수 계산기'!$C$21+X$5*'점수 계산기'!$C$23+'점수 계산기'!$C$25,0))</f>
        <v>110</v>
      </c>
      <c r="Y37" s="177">
        <f>IF(OR($B37-Y$5&gt;76, $B37-Y$5=75, $B37-Y$5=1, $B37-Y$5&lt;0),"",ROUND(($B37-Y$5)*'점수 계산기'!$C$21+Y$5*'점수 계산기'!$C$23+'점수 계산기'!$C$25,0))</f>
        <v>111</v>
      </c>
      <c r="Z37" s="129"/>
      <c r="AA37" s="170">
        <v>70</v>
      </c>
      <c r="AB37" s="170">
        <f t="shared" si="0"/>
        <v>109</v>
      </c>
      <c r="AC37" s="170" cm="1">
        <f t="array" ref="AC37">INDEX($AD$6:$AD$106, AA37, 1)</f>
        <v>79</v>
      </c>
      <c r="AD37" s="170">
        <f t="shared" si="1"/>
        <v>111</v>
      </c>
      <c r="AE37" s="170">
        <v>69</v>
      </c>
      <c r="AF37" s="170">
        <v>31</v>
      </c>
    </row>
    <row r="38" spans="1:32" s="137" customFormat="1" ht="21" customHeight="1">
      <c r="A38" s="129"/>
      <c r="B38" s="178">
        <v>68</v>
      </c>
      <c r="C38" s="179">
        <f>IF(OR($B38-C$5&gt;76, $B38-C$5=75, $B38-C$5=1, $B38-C$5&lt;0),"",ROUND(($B38-C$5)*'점수 계산기'!$C$21+C$5*'점수 계산기'!$C$23+'점수 계산기'!$C$25,0))</f>
        <v>108</v>
      </c>
      <c r="D38" s="179">
        <f>IF(OR($B38-D$5&gt;76, $B38-D$5=75, $B38-D$5=1, $B38-D$5&lt;0),"",ROUND(($B38-D$5)*'점수 계산기'!$C$21+D$5*'점수 계산기'!$C$23+'점수 계산기'!$C$25,0))</f>
        <v>108</v>
      </c>
      <c r="E38" s="179">
        <f>IF(OR($B38-E$5&gt;76, $B38-E$5=75, $B38-E$5=1, $B38-E$5&lt;0),"",ROUND(($B38-E$5)*'점수 계산기'!$C$21+E$5*'점수 계산기'!$C$23+'점수 계산기'!$C$25,0))</f>
        <v>108</v>
      </c>
      <c r="F38" s="179">
        <f>IF(OR($B38-F$5&gt;76, $B38-F$5=75, $B38-F$5=1, $B38-F$5&lt;0),"",ROUND(($B38-F$5)*'점수 계산기'!$C$21+F$5*'점수 계산기'!$C$23+'점수 계산기'!$C$25,0))</f>
        <v>108</v>
      </c>
      <c r="G38" s="179">
        <f>IF(OR($B38-G$5&gt;76, $B38-G$5=75, $B38-G$5=1, $B38-G$5&lt;0),"",ROUND(($B38-G$5)*'점수 계산기'!$C$21+G$5*'점수 계산기'!$C$23+'점수 계산기'!$C$25,0))</f>
        <v>108</v>
      </c>
      <c r="H38" s="179">
        <f>IF(OR($B38-H$5&gt;76, $B38-H$5=75, $B38-H$5=1, $B38-H$5&lt;0),"",ROUND(($B38-H$5)*'점수 계산기'!$C$21+H$5*'점수 계산기'!$C$23+'점수 계산기'!$C$25,0))</f>
        <v>108</v>
      </c>
      <c r="I38" s="179">
        <f>IF(OR($B38-I$5&gt;76, $B38-I$5=75, $B38-I$5=1, $B38-I$5&lt;0),"",ROUND(($B38-I$5)*'점수 계산기'!$C$21+I$5*'점수 계산기'!$C$23+'점수 계산기'!$C$25,0))</f>
        <v>108</v>
      </c>
      <c r="J38" s="179">
        <f>IF(OR($B38-J$5&gt;76, $B38-J$5=75, $B38-J$5=1, $B38-J$5&lt;0),"",ROUND(($B38-J$5)*'점수 계산기'!$C$21+J$5*'점수 계산기'!$C$23+'점수 계산기'!$C$25,0))</f>
        <v>108</v>
      </c>
      <c r="K38" s="179">
        <f>IF(OR($B38-K$5&gt;76, $B38-K$5=75, $B38-K$5=1, $B38-K$5&lt;0),"",ROUND(($B38-K$5)*'점수 계산기'!$C$21+K$5*'점수 계산기'!$C$23+'점수 계산기'!$C$25,0))</f>
        <v>109</v>
      </c>
      <c r="L38" s="179">
        <f>IF(OR($B38-L$5&gt;76, $B38-L$5=75, $B38-L$5=1, $B38-L$5&lt;0),"",ROUND(($B38-L$5)*'점수 계산기'!$C$21+L$5*'점수 계산기'!$C$23+'점수 계산기'!$C$25,0))</f>
        <v>109</v>
      </c>
      <c r="M38" s="179">
        <f>IF(OR($B38-M$5&gt;76, $B38-M$5=75, $B38-M$5=1, $B38-M$5&lt;0),"",ROUND(($B38-M$5)*'점수 계산기'!$C$21+M$5*'점수 계산기'!$C$23+'점수 계산기'!$C$25,0))</f>
        <v>109</v>
      </c>
      <c r="N38" s="179">
        <f>IF(OR($B38-N$5&gt;76, $B38-N$5=75, $B38-N$5=1, $B38-N$5&lt;0),"",ROUND(($B38-N$5)*'점수 계산기'!$C$21+N$5*'점수 계산기'!$C$23+'점수 계산기'!$C$25,0))</f>
        <v>109</v>
      </c>
      <c r="O38" s="179">
        <f>IF(OR($B38-O$5&gt;76, $B38-O$5=75, $B38-O$5=1, $B38-O$5&lt;0),"",ROUND(($B38-O$5)*'점수 계산기'!$C$21+O$5*'점수 계산기'!$C$23+'점수 계산기'!$C$25,0))</f>
        <v>109</v>
      </c>
      <c r="P38" s="179">
        <f>IF(OR($B38-P$5&gt;76, $B38-P$5=75, $B38-P$5=1, $B38-P$5&lt;0),"",ROUND(($B38-P$5)*'점수 계산기'!$C$21+P$5*'점수 계산기'!$C$23+'점수 계산기'!$C$25,0))</f>
        <v>109</v>
      </c>
      <c r="Q38" s="179">
        <f>IF(OR($B38-Q$5&gt;76, $B38-Q$5=75, $B38-Q$5=1, $B38-Q$5&lt;0),"",ROUND(($B38-Q$5)*'점수 계산기'!$C$21+Q$5*'점수 계산기'!$C$23+'점수 계산기'!$C$25,0))</f>
        <v>109</v>
      </c>
      <c r="R38" s="179">
        <f>IF(OR($B38-R$5&gt;76, $B38-R$5=75, $B38-R$5=1, $B38-R$5&lt;0),"",ROUND(($B38-R$5)*'점수 계산기'!$C$21+R$5*'점수 계산기'!$C$23+'점수 계산기'!$C$25,0))</f>
        <v>109</v>
      </c>
      <c r="S38" s="179">
        <f>IF(OR($B38-S$5&gt;76, $B38-S$5=75, $B38-S$5=1, $B38-S$5&lt;0),"",ROUND(($B38-S$5)*'점수 계산기'!$C$21+S$5*'점수 계산기'!$C$23+'점수 계산기'!$C$25,0))</f>
        <v>109</v>
      </c>
      <c r="T38" s="179">
        <f>IF(OR($B38-T$5&gt;76, $B38-T$5=75, $B38-T$5=1, $B38-T$5&lt;0),"",ROUND(($B38-T$5)*'점수 계산기'!$C$21+T$5*'점수 계산기'!$C$23+'점수 계산기'!$C$25,0))</f>
        <v>109</v>
      </c>
      <c r="U38" s="179">
        <f>IF(OR($B38-U$5&gt;76, $B38-U$5=75, $B38-U$5=1, $B38-U$5&lt;0),"",ROUND(($B38-U$5)*'점수 계산기'!$C$21+U$5*'점수 계산기'!$C$23+'점수 계산기'!$C$25,0))</f>
        <v>109</v>
      </c>
      <c r="V38" s="179">
        <f>IF(OR($B38-V$5&gt;76, $B38-V$5=75, $B38-V$5=1, $B38-V$5&lt;0),"",ROUND(($B38-V$5)*'점수 계산기'!$C$21+V$5*'점수 계산기'!$C$23+'점수 계산기'!$C$25,0))</f>
        <v>109</v>
      </c>
      <c r="W38" s="179">
        <f>IF(OR($B38-W$5&gt;76, $B38-W$5=75, $B38-W$5=1, $B38-W$5&lt;0),"",ROUND(($B38-W$5)*'점수 계산기'!$C$21+W$5*'점수 계산기'!$C$23+'점수 계산기'!$C$25,0))</f>
        <v>110</v>
      </c>
      <c r="X38" s="179">
        <f>IF(OR($B38-X$5&gt;76, $B38-X$5=75, $B38-X$5=1, $B38-X$5&lt;0),"",ROUND(($B38-X$5)*'점수 계산기'!$C$21+X$5*'점수 계산기'!$C$23+'점수 계산기'!$C$25,0))</f>
        <v>110</v>
      </c>
      <c r="Y38" s="180">
        <f>IF(OR($B38-Y$5&gt;76, $B38-Y$5=75, $B38-Y$5=1, $B38-Y$5&lt;0),"",ROUND(($B38-Y$5)*'점수 계산기'!$C$21+Y$5*'점수 계산기'!$C$23+'점수 계산기'!$C$25,0))</f>
        <v>110</v>
      </c>
      <c r="Z38" s="129"/>
      <c r="AA38" s="170">
        <v>69</v>
      </c>
      <c r="AB38" s="170">
        <f t="shared" si="0"/>
        <v>108</v>
      </c>
      <c r="AC38" s="170" cm="1">
        <f t="array" ref="AC38">INDEX($AD$6:$AD$106, AA38, 1)</f>
        <v>80</v>
      </c>
      <c r="AD38" s="170">
        <f t="shared" si="1"/>
        <v>110</v>
      </c>
      <c r="AE38" s="170">
        <v>68</v>
      </c>
      <c r="AF38" s="170">
        <v>32</v>
      </c>
    </row>
    <row r="39" spans="1:32" s="137" customFormat="1" ht="21" customHeight="1">
      <c r="A39" s="129"/>
      <c r="B39" s="178">
        <v>67</v>
      </c>
      <c r="C39" s="179">
        <f>IF(OR($B39-C$5&gt;76, $B39-C$5=75, $B39-C$5=1, $B39-C$5&lt;0),"",ROUND(($B39-C$5)*'점수 계산기'!$C$21+C$5*'점수 계산기'!$C$23+'점수 계산기'!$C$25,0))</f>
        <v>107</v>
      </c>
      <c r="D39" s="179">
        <f>IF(OR($B39-D$5&gt;76, $B39-D$5=75, $B39-D$5=1, $B39-D$5&lt;0),"",ROUND(($B39-D$5)*'점수 계산기'!$C$21+D$5*'점수 계산기'!$C$23+'점수 계산기'!$C$25,0))</f>
        <v>107</v>
      </c>
      <c r="E39" s="179">
        <f>IF(OR($B39-E$5&gt;76, $B39-E$5=75, $B39-E$5=1, $B39-E$5&lt;0),"",ROUND(($B39-E$5)*'점수 계산기'!$C$21+E$5*'점수 계산기'!$C$23+'점수 계산기'!$C$25,0))</f>
        <v>107</v>
      </c>
      <c r="F39" s="179">
        <f>IF(OR($B39-F$5&gt;76, $B39-F$5=75, $B39-F$5=1, $B39-F$5&lt;0),"",ROUND(($B39-F$5)*'점수 계산기'!$C$21+F$5*'점수 계산기'!$C$23+'점수 계산기'!$C$25,0))</f>
        <v>107</v>
      </c>
      <c r="G39" s="179">
        <f>IF(OR($B39-G$5&gt;76, $B39-G$5=75, $B39-G$5=1, $B39-G$5&lt;0),"",ROUND(($B39-G$5)*'점수 계산기'!$C$21+G$5*'점수 계산기'!$C$23+'점수 계산기'!$C$25,0))</f>
        <v>107</v>
      </c>
      <c r="H39" s="179">
        <f>IF(OR($B39-H$5&gt;76, $B39-H$5=75, $B39-H$5=1, $B39-H$5&lt;0),"",ROUND(($B39-H$5)*'점수 계산기'!$C$21+H$5*'점수 계산기'!$C$23+'점수 계산기'!$C$25,0))</f>
        <v>108</v>
      </c>
      <c r="I39" s="179">
        <f>IF(OR($B39-I$5&gt;76, $B39-I$5=75, $B39-I$5=1, $B39-I$5&lt;0),"",ROUND(($B39-I$5)*'점수 계산기'!$C$21+I$5*'점수 계산기'!$C$23+'점수 계산기'!$C$25,0))</f>
        <v>108</v>
      </c>
      <c r="J39" s="179">
        <f>IF(OR($B39-J$5&gt;76, $B39-J$5=75, $B39-J$5=1, $B39-J$5&lt;0),"",ROUND(($B39-J$5)*'점수 계산기'!$C$21+J$5*'점수 계산기'!$C$23+'점수 계산기'!$C$25,0))</f>
        <v>108</v>
      </c>
      <c r="K39" s="179">
        <f>IF(OR($B39-K$5&gt;76, $B39-K$5=75, $B39-K$5=1, $B39-K$5&lt;0),"",ROUND(($B39-K$5)*'점수 계산기'!$C$21+K$5*'점수 계산기'!$C$23+'점수 계산기'!$C$25,0))</f>
        <v>108</v>
      </c>
      <c r="L39" s="179">
        <f>IF(OR($B39-L$5&gt;76, $B39-L$5=75, $B39-L$5=1, $B39-L$5&lt;0),"",ROUND(($B39-L$5)*'점수 계산기'!$C$21+L$5*'점수 계산기'!$C$23+'점수 계산기'!$C$25,0))</f>
        <v>108</v>
      </c>
      <c r="M39" s="179">
        <f>IF(OR($B39-M$5&gt;76, $B39-M$5=75, $B39-M$5=1, $B39-M$5&lt;0),"",ROUND(($B39-M$5)*'점수 계산기'!$C$21+M$5*'점수 계산기'!$C$23+'점수 계산기'!$C$25,0))</f>
        <v>108</v>
      </c>
      <c r="N39" s="179">
        <f>IF(OR($B39-N$5&gt;76, $B39-N$5=75, $B39-N$5=1, $B39-N$5&lt;0),"",ROUND(($B39-N$5)*'점수 계산기'!$C$21+N$5*'점수 계산기'!$C$23+'점수 계산기'!$C$25,0))</f>
        <v>108</v>
      </c>
      <c r="O39" s="179">
        <f>IF(OR($B39-O$5&gt;76, $B39-O$5=75, $B39-O$5=1, $B39-O$5&lt;0),"",ROUND(($B39-O$5)*'점수 계산기'!$C$21+O$5*'점수 계산기'!$C$23+'점수 계산기'!$C$25,0))</f>
        <v>108</v>
      </c>
      <c r="P39" s="179">
        <f>IF(OR($B39-P$5&gt;76, $B39-P$5=75, $B39-P$5=1, $B39-P$5&lt;0),"",ROUND(($B39-P$5)*'점수 계산기'!$C$21+P$5*'점수 계산기'!$C$23+'점수 계산기'!$C$25,0))</f>
        <v>108</v>
      </c>
      <c r="Q39" s="179">
        <f>IF(OR($B39-Q$5&gt;76, $B39-Q$5=75, $B39-Q$5=1, $B39-Q$5&lt;0),"",ROUND(($B39-Q$5)*'점수 계산기'!$C$21+Q$5*'점수 계산기'!$C$23+'점수 계산기'!$C$25,0))</f>
        <v>108</v>
      </c>
      <c r="R39" s="179">
        <f>IF(OR($B39-R$5&gt;76, $B39-R$5=75, $B39-R$5=1, $B39-R$5&lt;0),"",ROUND(($B39-R$5)*'점수 계산기'!$C$21+R$5*'점수 계산기'!$C$23+'점수 계산기'!$C$25,0))</f>
        <v>108</v>
      </c>
      <c r="S39" s="179">
        <f>IF(OR($B39-S$5&gt;76, $B39-S$5=75, $B39-S$5=1, $B39-S$5&lt;0),"",ROUND(($B39-S$5)*'점수 계산기'!$C$21+S$5*'점수 계산기'!$C$23+'점수 계산기'!$C$25,0))</f>
        <v>108</v>
      </c>
      <c r="T39" s="179">
        <f>IF(OR($B39-T$5&gt;76, $B39-T$5=75, $B39-T$5=1, $B39-T$5&lt;0),"",ROUND(($B39-T$5)*'점수 계산기'!$C$21+T$5*'점수 계산기'!$C$23+'점수 계산기'!$C$25,0))</f>
        <v>108</v>
      </c>
      <c r="U39" s="179">
        <f>IF(OR($B39-U$5&gt;76, $B39-U$5=75, $B39-U$5=1, $B39-U$5&lt;0),"",ROUND(($B39-U$5)*'점수 계산기'!$C$21+U$5*'점수 계산기'!$C$23+'점수 계산기'!$C$25,0))</f>
        <v>109</v>
      </c>
      <c r="V39" s="179">
        <f>IF(OR($B39-V$5&gt;76, $B39-V$5=75, $B39-V$5=1, $B39-V$5&lt;0),"",ROUND(($B39-V$5)*'점수 계산기'!$C$21+V$5*'점수 계산기'!$C$23+'점수 계산기'!$C$25,0))</f>
        <v>109</v>
      </c>
      <c r="W39" s="179">
        <f>IF(OR($B39-W$5&gt;76, $B39-W$5=75, $B39-W$5=1, $B39-W$5&lt;0),"",ROUND(($B39-W$5)*'점수 계산기'!$C$21+W$5*'점수 계산기'!$C$23+'점수 계산기'!$C$25,0))</f>
        <v>109</v>
      </c>
      <c r="X39" s="179">
        <f>IF(OR($B39-X$5&gt;76, $B39-X$5=75, $B39-X$5=1, $B39-X$5&lt;0),"",ROUND(($B39-X$5)*'점수 계산기'!$C$21+X$5*'점수 계산기'!$C$23+'점수 계산기'!$C$25,0))</f>
        <v>109</v>
      </c>
      <c r="Y39" s="180">
        <f>IF(OR($B39-Y$5&gt;76, $B39-Y$5=75, $B39-Y$5=1, $B39-Y$5&lt;0),"",ROUND(($B39-Y$5)*'점수 계산기'!$C$21+Y$5*'점수 계산기'!$C$23+'점수 계산기'!$C$25,0))</f>
        <v>109</v>
      </c>
      <c r="Z39" s="129"/>
      <c r="AA39" s="170">
        <v>68</v>
      </c>
      <c r="AB39" s="170">
        <f t="shared" si="0"/>
        <v>107</v>
      </c>
      <c r="AC39" s="170" cm="1">
        <f t="array" ref="AC39">INDEX($AD$6:$AD$106, AA39, 1)</f>
        <v>81</v>
      </c>
      <c r="AD39" s="170">
        <f t="shared" si="1"/>
        <v>109</v>
      </c>
      <c r="AE39" s="170">
        <v>67</v>
      </c>
      <c r="AF39" s="170">
        <v>33</v>
      </c>
    </row>
    <row r="40" spans="1:32" s="137" customFormat="1" ht="21" customHeight="1">
      <c r="A40" s="129"/>
      <c r="B40" s="178">
        <v>66</v>
      </c>
      <c r="C40" s="179">
        <f>IF(OR($B40-C$5&gt;76, $B40-C$5=75, $B40-C$5=1, $B40-C$5&lt;0),"",ROUND(($B40-C$5)*'점수 계산기'!$C$21+C$5*'점수 계산기'!$C$23+'점수 계산기'!$C$25,0))</f>
        <v>106</v>
      </c>
      <c r="D40" s="179">
        <f>IF(OR($B40-D$5&gt;76, $B40-D$5=75, $B40-D$5=1, $B40-D$5&lt;0),"",ROUND(($B40-D$5)*'점수 계산기'!$C$21+D$5*'점수 계산기'!$C$23+'점수 계산기'!$C$25,0))</f>
        <v>106</v>
      </c>
      <c r="E40" s="179">
        <f>IF(OR($B40-E$5&gt;76, $B40-E$5=75, $B40-E$5=1, $B40-E$5&lt;0),"",ROUND(($B40-E$5)*'점수 계산기'!$C$21+E$5*'점수 계산기'!$C$23+'점수 계산기'!$C$25,0))</f>
        <v>106</v>
      </c>
      <c r="F40" s="179">
        <f>IF(OR($B40-F$5&gt;76, $B40-F$5=75, $B40-F$5=1, $B40-F$5&lt;0),"",ROUND(($B40-F$5)*'점수 계산기'!$C$21+F$5*'점수 계산기'!$C$23+'점수 계산기'!$C$25,0))</f>
        <v>107</v>
      </c>
      <c r="G40" s="179">
        <f>IF(OR($B40-G$5&gt;76, $B40-G$5=75, $B40-G$5=1, $B40-G$5&lt;0),"",ROUND(($B40-G$5)*'점수 계산기'!$C$21+G$5*'점수 계산기'!$C$23+'점수 계산기'!$C$25,0))</f>
        <v>107</v>
      </c>
      <c r="H40" s="179">
        <f>IF(OR($B40-H$5&gt;76, $B40-H$5=75, $B40-H$5=1, $B40-H$5&lt;0),"",ROUND(($B40-H$5)*'점수 계산기'!$C$21+H$5*'점수 계산기'!$C$23+'점수 계산기'!$C$25,0))</f>
        <v>107</v>
      </c>
      <c r="I40" s="179">
        <f>IF(OR($B40-I$5&gt;76, $B40-I$5=75, $B40-I$5=1, $B40-I$5&lt;0),"",ROUND(($B40-I$5)*'점수 계산기'!$C$21+I$5*'점수 계산기'!$C$23+'점수 계산기'!$C$25,0))</f>
        <v>107</v>
      </c>
      <c r="J40" s="179">
        <f>IF(OR($B40-J$5&gt;76, $B40-J$5=75, $B40-J$5=1, $B40-J$5&lt;0),"",ROUND(($B40-J$5)*'점수 계산기'!$C$21+J$5*'점수 계산기'!$C$23+'점수 계산기'!$C$25,0))</f>
        <v>107</v>
      </c>
      <c r="K40" s="179">
        <f>IF(OR($B40-K$5&gt;76, $B40-K$5=75, $B40-K$5=1, $B40-K$5&lt;0),"",ROUND(($B40-K$5)*'점수 계산기'!$C$21+K$5*'점수 계산기'!$C$23+'점수 계산기'!$C$25,0))</f>
        <v>107</v>
      </c>
      <c r="L40" s="179">
        <f>IF(OR($B40-L$5&gt;76, $B40-L$5=75, $B40-L$5=1, $B40-L$5&lt;0),"",ROUND(($B40-L$5)*'점수 계산기'!$C$21+L$5*'점수 계산기'!$C$23+'점수 계산기'!$C$25,0))</f>
        <v>107</v>
      </c>
      <c r="M40" s="179">
        <f>IF(OR($B40-M$5&gt;76, $B40-M$5=75, $B40-M$5=1, $B40-M$5&lt;0),"",ROUND(($B40-M$5)*'점수 계산기'!$C$21+M$5*'점수 계산기'!$C$23+'점수 계산기'!$C$25,0))</f>
        <v>107</v>
      </c>
      <c r="N40" s="179">
        <f>IF(OR($B40-N$5&gt;76, $B40-N$5=75, $B40-N$5=1, $B40-N$5&lt;0),"",ROUND(($B40-N$5)*'점수 계산기'!$C$21+N$5*'점수 계산기'!$C$23+'점수 계산기'!$C$25,0))</f>
        <v>107</v>
      </c>
      <c r="O40" s="179">
        <f>IF(OR($B40-O$5&gt;76, $B40-O$5=75, $B40-O$5=1, $B40-O$5&lt;0),"",ROUND(($B40-O$5)*'점수 계산기'!$C$21+O$5*'점수 계산기'!$C$23+'점수 계산기'!$C$25,0))</f>
        <v>107</v>
      </c>
      <c r="P40" s="179">
        <f>IF(OR($B40-P$5&gt;76, $B40-P$5=75, $B40-P$5=1, $B40-P$5&lt;0),"",ROUND(($B40-P$5)*'점수 계산기'!$C$21+P$5*'점수 계산기'!$C$23+'점수 계산기'!$C$25,0))</f>
        <v>107</v>
      </c>
      <c r="Q40" s="179">
        <f>IF(OR($B40-Q$5&gt;76, $B40-Q$5=75, $B40-Q$5=1, $B40-Q$5&lt;0),"",ROUND(($B40-Q$5)*'점수 계산기'!$C$21+Q$5*'점수 계산기'!$C$23+'점수 계산기'!$C$25,0))</f>
        <v>107</v>
      </c>
      <c r="R40" s="179">
        <f>IF(OR($B40-R$5&gt;76, $B40-R$5=75, $B40-R$5=1, $B40-R$5&lt;0),"",ROUND(($B40-R$5)*'점수 계산기'!$C$21+R$5*'점수 계산기'!$C$23+'점수 계산기'!$C$25,0))</f>
        <v>107</v>
      </c>
      <c r="S40" s="179">
        <f>IF(OR($B40-S$5&gt;76, $B40-S$5=75, $B40-S$5=1, $B40-S$5&lt;0),"",ROUND(($B40-S$5)*'점수 계산기'!$C$21+S$5*'점수 계산기'!$C$23+'점수 계산기'!$C$25,0))</f>
        <v>108</v>
      </c>
      <c r="T40" s="179">
        <f>IF(OR($B40-T$5&gt;76, $B40-T$5=75, $B40-T$5=1, $B40-T$5&lt;0),"",ROUND(($B40-T$5)*'점수 계산기'!$C$21+T$5*'점수 계산기'!$C$23+'점수 계산기'!$C$25,0))</f>
        <v>108</v>
      </c>
      <c r="U40" s="179">
        <f>IF(OR($B40-U$5&gt;76, $B40-U$5=75, $B40-U$5=1, $B40-U$5&lt;0),"",ROUND(($B40-U$5)*'점수 계산기'!$C$21+U$5*'점수 계산기'!$C$23+'점수 계산기'!$C$25,0))</f>
        <v>108</v>
      </c>
      <c r="V40" s="179">
        <f>IF(OR($B40-V$5&gt;76, $B40-V$5=75, $B40-V$5=1, $B40-V$5&lt;0),"",ROUND(($B40-V$5)*'점수 계산기'!$C$21+V$5*'점수 계산기'!$C$23+'점수 계산기'!$C$25,0))</f>
        <v>108</v>
      </c>
      <c r="W40" s="179">
        <f>IF(OR($B40-W$5&gt;76, $B40-W$5=75, $B40-W$5=1, $B40-W$5&lt;0),"",ROUND(($B40-W$5)*'점수 계산기'!$C$21+W$5*'점수 계산기'!$C$23+'점수 계산기'!$C$25,0))</f>
        <v>108</v>
      </c>
      <c r="X40" s="179">
        <f>IF(OR($B40-X$5&gt;76, $B40-X$5=75, $B40-X$5=1, $B40-X$5&lt;0),"",ROUND(($B40-X$5)*'점수 계산기'!$C$21+X$5*'점수 계산기'!$C$23+'점수 계산기'!$C$25,0))</f>
        <v>108</v>
      </c>
      <c r="Y40" s="180">
        <f>IF(OR($B40-Y$5&gt;76, $B40-Y$5=75, $B40-Y$5=1, $B40-Y$5&lt;0),"",ROUND(($B40-Y$5)*'점수 계산기'!$C$21+Y$5*'점수 계산기'!$C$23+'점수 계산기'!$C$25,0))</f>
        <v>108</v>
      </c>
      <c r="Z40" s="129"/>
      <c r="AA40" s="170">
        <v>67</v>
      </c>
      <c r="AB40" s="170">
        <f t="shared" si="0"/>
        <v>106</v>
      </c>
      <c r="AC40" s="170" cm="1">
        <f t="array" ref="AC40">INDEX($AD$6:$AD$106, AA40, 1)</f>
        <v>82</v>
      </c>
      <c r="AD40" s="170">
        <f t="shared" si="1"/>
        <v>108</v>
      </c>
      <c r="AE40" s="170">
        <v>66</v>
      </c>
      <c r="AF40" s="170">
        <v>34</v>
      </c>
    </row>
    <row r="41" spans="1:32" s="137" customFormat="1" ht="21" customHeight="1">
      <c r="A41" s="129"/>
      <c r="B41" s="178">
        <v>65</v>
      </c>
      <c r="C41" s="179">
        <f>IF(OR($B41-C$5&gt;76, $B41-C$5=75, $B41-C$5=1, $B41-C$5&lt;0),"",ROUND(($B41-C$5)*'점수 계산기'!$C$21+C$5*'점수 계산기'!$C$23+'점수 계산기'!$C$25,0))</f>
        <v>105</v>
      </c>
      <c r="D41" s="179">
        <f>IF(OR($B41-D$5&gt;76, $B41-D$5=75, $B41-D$5=1, $B41-D$5&lt;0),"",ROUND(($B41-D$5)*'점수 계산기'!$C$21+D$5*'점수 계산기'!$C$23+'점수 계산기'!$C$25,0))</f>
        <v>106</v>
      </c>
      <c r="E41" s="179">
        <f>IF(OR($B41-E$5&gt;76, $B41-E$5=75, $B41-E$5=1, $B41-E$5&lt;0),"",ROUND(($B41-E$5)*'점수 계산기'!$C$21+E$5*'점수 계산기'!$C$23+'점수 계산기'!$C$25,0))</f>
        <v>106</v>
      </c>
      <c r="F41" s="179">
        <f>IF(OR($B41-F$5&gt;76, $B41-F$5=75, $B41-F$5=1, $B41-F$5&lt;0),"",ROUND(($B41-F$5)*'점수 계산기'!$C$21+F$5*'점수 계산기'!$C$23+'점수 계산기'!$C$25,0))</f>
        <v>106</v>
      </c>
      <c r="G41" s="179">
        <f>IF(OR($B41-G$5&gt;76, $B41-G$5=75, $B41-G$5=1, $B41-G$5&lt;0),"",ROUND(($B41-G$5)*'점수 계산기'!$C$21+G$5*'점수 계산기'!$C$23+'점수 계산기'!$C$25,0))</f>
        <v>106</v>
      </c>
      <c r="H41" s="179">
        <f>IF(OR($B41-H$5&gt;76, $B41-H$5=75, $B41-H$5=1, $B41-H$5&lt;0),"",ROUND(($B41-H$5)*'점수 계산기'!$C$21+H$5*'점수 계산기'!$C$23+'점수 계산기'!$C$25,0))</f>
        <v>106</v>
      </c>
      <c r="I41" s="179">
        <f>IF(OR($B41-I$5&gt;76, $B41-I$5=75, $B41-I$5=1, $B41-I$5&lt;0),"",ROUND(($B41-I$5)*'점수 계산기'!$C$21+I$5*'점수 계산기'!$C$23+'점수 계산기'!$C$25,0))</f>
        <v>106</v>
      </c>
      <c r="J41" s="179">
        <f>IF(OR($B41-J$5&gt;76, $B41-J$5=75, $B41-J$5=1, $B41-J$5&lt;0),"",ROUND(($B41-J$5)*'점수 계산기'!$C$21+J$5*'점수 계산기'!$C$23+'점수 계산기'!$C$25,0))</f>
        <v>106</v>
      </c>
      <c r="K41" s="179">
        <f>IF(OR($B41-K$5&gt;76, $B41-K$5=75, $B41-K$5=1, $B41-K$5&lt;0),"",ROUND(($B41-K$5)*'점수 계산기'!$C$21+K$5*'점수 계산기'!$C$23+'점수 계산기'!$C$25,0))</f>
        <v>106</v>
      </c>
      <c r="L41" s="179">
        <f>IF(OR($B41-L$5&gt;76, $B41-L$5=75, $B41-L$5=1, $B41-L$5&lt;0),"",ROUND(($B41-L$5)*'점수 계산기'!$C$21+L$5*'점수 계산기'!$C$23+'점수 계산기'!$C$25,0))</f>
        <v>106</v>
      </c>
      <c r="M41" s="179">
        <f>IF(OR($B41-M$5&gt;76, $B41-M$5=75, $B41-M$5=1, $B41-M$5&lt;0),"",ROUND(($B41-M$5)*'점수 계산기'!$C$21+M$5*'점수 계산기'!$C$23+'점수 계산기'!$C$25,0))</f>
        <v>106</v>
      </c>
      <c r="N41" s="179">
        <f>IF(OR($B41-N$5&gt;76, $B41-N$5=75, $B41-N$5=1, $B41-N$5&lt;0),"",ROUND(($B41-N$5)*'점수 계산기'!$C$21+N$5*'점수 계산기'!$C$23+'점수 계산기'!$C$25,0))</f>
        <v>106</v>
      </c>
      <c r="O41" s="179">
        <f>IF(OR($B41-O$5&gt;76, $B41-O$5=75, $B41-O$5=1, $B41-O$5&lt;0),"",ROUND(($B41-O$5)*'점수 계산기'!$C$21+O$5*'점수 계산기'!$C$23+'점수 계산기'!$C$25,0))</f>
        <v>106</v>
      </c>
      <c r="P41" s="179">
        <f>IF(OR($B41-P$5&gt;76, $B41-P$5=75, $B41-P$5=1, $B41-P$5&lt;0),"",ROUND(($B41-P$5)*'점수 계산기'!$C$21+P$5*'점수 계산기'!$C$23+'점수 계산기'!$C$25,0))</f>
        <v>107</v>
      </c>
      <c r="Q41" s="179">
        <f>IF(OR($B41-Q$5&gt;76, $B41-Q$5=75, $B41-Q$5=1, $B41-Q$5&lt;0),"",ROUND(($B41-Q$5)*'점수 계산기'!$C$21+Q$5*'점수 계산기'!$C$23+'점수 계산기'!$C$25,0))</f>
        <v>107</v>
      </c>
      <c r="R41" s="179">
        <f>IF(OR($B41-R$5&gt;76, $B41-R$5=75, $B41-R$5=1, $B41-R$5&lt;0),"",ROUND(($B41-R$5)*'점수 계산기'!$C$21+R$5*'점수 계산기'!$C$23+'점수 계산기'!$C$25,0))</f>
        <v>107</v>
      </c>
      <c r="S41" s="179">
        <f>IF(OR($B41-S$5&gt;76, $B41-S$5=75, $B41-S$5=1, $B41-S$5&lt;0),"",ROUND(($B41-S$5)*'점수 계산기'!$C$21+S$5*'점수 계산기'!$C$23+'점수 계산기'!$C$25,0))</f>
        <v>107</v>
      </c>
      <c r="T41" s="179">
        <f>IF(OR($B41-T$5&gt;76, $B41-T$5=75, $B41-T$5=1, $B41-T$5&lt;0),"",ROUND(($B41-T$5)*'점수 계산기'!$C$21+T$5*'점수 계산기'!$C$23+'점수 계산기'!$C$25,0))</f>
        <v>107</v>
      </c>
      <c r="U41" s="179">
        <f>IF(OR($B41-U$5&gt;76, $B41-U$5=75, $B41-U$5=1, $B41-U$5&lt;0),"",ROUND(($B41-U$5)*'점수 계산기'!$C$21+U$5*'점수 계산기'!$C$23+'점수 계산기'!$C$25,0))</f>
        <v>107</v>
      </c>
      <c r="V41" s="179">
        <f>IF(OR($B41-V$5&gt;76, $B41-V$5=75, $B41-V$5=1, $B41-V$5&lt;0),"",ROUND(($B41-V$5)*'점수 계산기'!$C$21+V$5*'점수 계산기'!$C$23+'점수 계산기'!$C$25,0))</f>
        <v>107</v>
      </c>
      <c r="W41" s="179">
        <f>IF(OR($B41-W$5&gt;76, $B41-W$5=75, $B41-W$5=1, $B41-W$5&lt;0),"",ROUND(($B41-W$5)*'점수 계산기'!$C$21+W$5*'점수 계산기'!$C$23+'점수 계산기'!$C$25,0))</f>
        <v>107</v>
      </c>
      <c r="X41" s="179">
        <f>IF(OR($B41-X$5&gt;76, $B41-X$5=75, $B41-X$5=1, $B41-X$5&lt;0),"",ROUND(($B41-X$5)*'점수 계산기'!$C$21+X$5*'점수 계산기'!$C$23+'점수 계산기'!$C$25,0))</f>
        <v>107</v>
      </c>
      <c r="Y41" s="180">
        <f>IF(OR($B41-Y$5&gt;76, $B41-Y$5=75, $B41-Y$5=1, $B41-Y$5&lt;0),"",ROUND(($B41-Y$5)*'점수 계산기'!$C$21+Y$5*'점수 계산기'!$C$23+'점수 계산기'!$C$25,0))</f>
        <v>107</v>
      </c>
      <c r="Z41" s="129"/>
      <c r="AA41" s="170">
        <v>66</v>
      </c>
      <c r="AB41" s="170">
        <f t="shared" si="0"/>
        <v>105</v>
      </c>
      <c r="AC41" s="170" cm="1">
        <f t="array" ref="AC41">INDEX($AD$6:$AD$106, AA41, 1)</f>
        <v>83</v>
      </c>
      <c r="AD41" s="170">
        <f t="shared" si="1"/>
        <v>107</v>
      </c>
      <c r="AE41" s="170">
        <v>65</v>
      </c>
      <c r="AF41" s="170">
        <v>35</v>
      </c>
    </row>
    <row r="42" spans="1:32" s="137" customFormat="1" ht="21" customHeight="1">
      <c r="A42" s="129"/>
      <c r="B42" s="181">
        <v>64</v>
      </c>
      <c r="C42" s="182">
        <f>IF(OR($B42-C$5&gt;76, $B42-C$5=75, $B42-C$5=1, $B42-C$5&lt;0),"",ROUND(($B42-C$5)*'점수 계산기'!$C$21+C$5*'점수 계산기'!$C$23+'점수 계산기'!$C$25,0))</f>
        <v>105</v>
      </c>
      <c r="D42" s="182">
        <f>IF(OR($B42-D$5&gt;76, $B42-D$5=75, $B42-D$5=1, $B42-D$5&lt;0),"",ROUND(($B42-D$5)*'점수 계산기'!$C$21+D$5*'점수 계산기'!$C$23+'점수 계산기'!$C$25,0))</f>
        <v>105</v>
      </c>
      <c r="E42" s="182">
        <f>IF(OR($B42-E$5&gt;76, $B42-E$5=75, $B42-E$5=1, $B42-E$5&lt;0),"",ROUND(($B42-E$5)*'점수 계산기'!$C$21+E$5*'점수 계산기'!$C$23+'점수 계산기'!$C$25,0))</f>
        <v>105</v>
      </c>
      <c r="F42" s="182">
        <f>IF(OR($B42-F$5&gt;76, $B42-F$5=75, $B42-F$5=1, $B42-F$5&lt;0),"",ROUND(($B42-F$5)*'점수 계산기'!$C$21+F$5*'점수 계산기'!$C$23+'점수 계산기'!$C$25,0))</f>
        <v>105</v>
      </c>
      <c r="G42" s="182">
        <f>IF(OR($B42-G$5&gt;76, $B42-G$5=75, $B42-G$5=1, $B42-G$5&lt;0),"",ROUND(($B42-G$5)*'점수 계산기'!$C$21+G$5*'점수 계산기'!$C$23+'점수 계산기'!$C$25,0))</f>
        <v>105</v>
      </c>
      <c r="H42" s="182">
        <f>IF(OR($B42-H$5&gt;76, $B42-H$5=75, $B42-H$5=1, $B42-H$5&lt;0),"",ROUND(($B42-H$5)*'점수 계산기'!$C$21+H$5*'점수 계산기'!$C$23+'점수 계산기'!$C$25,0))</f>
        <v>105</v>
      </c>
      <c r="I42" s="182">
        <f>IF(OR($B42-I$5&gt;76, $B42-I$5=75, $B42-I$5=1, $B42-I$5&lt;0),"",ROUND(($B42-I$5)*'점수 계산기'!$C$21+I$5*'점수 계산기'!$C$23+'점수 계산기'!$C$25,0))</f>
        <v>105</v>
      </c>
      <c r="J42" s="182">
        <f>IF(OR($B42-J$5&gt;76, $B42-J$5=75, $B42-J$5=1, $B42-J$5&lt;0),"",ROUND(($B42-J$5)*'점수 계산기'!$C$21+J$5*'점수 계산기'!$C$23+'점수 계산기'!$C$25,0))</f>
        <v>105</v>
      </c>
      <c r="K42" s="182">
        <f>IF(OR($B42-K$5&gt;76, $B42-K$5=75, $B42-K$5=1, $B42-K$5&lt;0),"",ROUND(($B42-K$5)*'점수 계산기'!$C$21+K$5*'점수 계산기'!$C$23+'점수 계산기'!$C$25,0))</f>
        <v>105</v>
      </c>
      <c r="L42" s="182">
        <f>IF(OR($B42-L$5&gt;76, $B42-L$5=75, $B42-L$5=1, $B42-L$5&lt;0),"",ROUND(($B42-L$5)*'점수 계산기'!$C$21+L$5*'점수 계산기'!$C$23+'점수 계산기'!$C$25,0))</f>
        <v>105</v>
      </c>
      <c r="M42" s="182">
        <f>IF(OR($B42-M$5&gt;76, $B42-M$5=75, $B42-M$5=1, $B42-M$5&lt;0),"",ROUND(($B42-M$5)*'점수 계산기'!$C$21+M$5*'점수 계산기'!$C$23+'점수 계산기'!$C$25,0))</f>
        <v>105</v>
      </c>
      <c r="N42" s="182">
        <f>IF(OR($B42-N$5&gt;76, $B42-N$5=75, $B42-N$5=1, $B42-N$5&lt;0),"",ROUND(($B42-N$5)*'점수 계산기'!$C$21+N$5*'점수 계산기'!$C$23+'점수 계산기'!$C$25,0))</f>
        <v>106</v>
      </c>
      <c r="O42" s="182">
        <f>IF(OR($B42-O$5&gt;76, $B42-O$5=75, $B42-O$5=1, $B42-O$5&lt;0),"",ROUND(($B42-O$5)*'점수 계산기'!$C$21+O$5*'점수 계산기'!$C$23+'점수 계산기'!$C$25,0))</f>
        <v>106</v>
      </c>
      <c r="P42" s="182">
        <f>IF(OR($B42-P$5&gt;76, $B42-P$5=75, $B42-P$5=1, $B42-P$5&lt;0),"",ROUND(($B42-P$5)*'점수 계산기'!$C$21+P$5*'점수 계산기'!$C$23+'점수 계산기'!$C$25,0))</f>
        <v>106</v>
      </c>
      <c r="Q42" s="182">
        <f>IF(OR($B42-Q$5&gt;76, $B42-Q$5=75, $B42-Q$5=1, $B42-Q$5&lt;0),"",ROUND(($B42-Q$5)*'점수 계산기'!$C$21+Q$5*'점수 계산기'!$C$23+'점수 계산기'!$C$25,0))</f>
        <v>106</v>
      </c>
      <c r="R42" s="182">
        <f>IF(OR($B42-R$5&gt;76, $B42-R$5=75, $B42-R$5=1, $B42-R$5&lt;0),"",ROUND(($B42-R$5)*'점수 계산기'!$C$21+R$5*'점수 계산기'!$C$23+'점수 계산기'!$C$25,0))</f>
        <v>106</v>
      </c>
      <c r="S42" s="182">
        <f>IF(OR($B42-S$5&gt;76, $B42-S$5=75, $B42-S$5=1, $B42-S$5&lt;0),"",ROUND(($B42-S$5)*'점수 계산기'!$C$21+S$5*'점수 계산기'!$C$23+'점수 계산기'!$C$25,0))</f>
        <v>106</v>
      </c>
      <c r="T42" s="182">
        <f>IF(OR($B42-T$5&gt;76, $B42-T$5=75, $B42-T$5=1, $B42-T$5&lt;0),"",ROUND(($B42-T$5)*'점수 계산기'!$C$21+T$5*'점수 계산기'!$C$23+'점수 계산기'!$C$25,0))</f>
        <v>106</v>
      </c>
      <c r="U42" s="182">
        <f>IF(OR($B42-U$5&gt;76, $B42-U$5=75, $B42-U$5=1, $B42-U$5&lt;0),"",ROUND(($B42-U$5)*'점수 계산기'!$C$21+U$5*'점수 계산기'!$C$23+'점수 계산기'!$C$25,0))</f>
        <v>106</v>
      </c>
      <c r="V42" s="182">
        <f>IF(OR($B42-V$5&gt;76, $B42-V$5=75, $B42-V$5=1, $B42-V$5&lt;0),"",ROUND(($B42-V$5)*'점수 계산기'!$C$21+V$5*'점수 계산기'!$C$23+'점수 계산기'!$C$25,0))</f>
        <v>106</v>
      </c>
      <c r="W42" s="182">
        <f>IF(OR($B42-W$5&gt;76, $B42-W$5=75, $B42-W$5=1, $B42-W$5&lt;0),"",ROUND(($B42-W$5)*'점수 계산기'!$C$21+W$5*'점수 계산기'!$C$23+'점수 계산기'!$C$25,0))</f>
        <v>106</v>
      </c>
      <c r="X42" s="182">
        <f>IF(OR($B42-X$5&gt;76, $B42-X$5=75, $B42-X$5=1, $B42-X$5&lt;0),"",ROUND(($B42-X$5)*'점수 계산기'!$C$21+X$5*'점수 계산기'!$C$23+'점수 계산기'!$C$25,0))</f>
        <v>106</v>
      </c>
      <c r="Y42" s="183">
        <f>IF(OR($B42-Y$5&gt;76, $B42-Y$5=75, $B42-Y$5=1, $B42-Y$5&lt;0),"",ROUND(($B42-Y$5)*'점수 계산기'!$C$21+Y$5*'점수 계산기'!$C$23+'점수 계산기'!$C$25,0))</f>
        <v>106</v>
      </c>
      <c r="Z42" s="129"/>
      <c r="AA42" s="170">
        <v>65</v>
      </c>
      <c r="AB42" s="170">
        <f t="shared" si="0"/>
        <v>105</v>
      </c>
      <c r="AC42" s="170" cm="1">
        <f t="array" ref="AC42">INDEX($AD$6:$AD$106, AA42, 1)</f>
        <v>84</v>
      </c>
      <c r="AD42" s="170">
        <f t="shared" si="1"/>
        <v>106</v>
      </c>
      <c r="AE42" s="170">
        <v>64</v>
      </c>
      <c r="AF42" s="170">
        <v>36</v>
      </c>
    </row>
    <row r="43" spans="1:32" s="137" customFormat="1" ht="21" customHeight="1">
      <c r="A43" s="129"/>
      <c r="B43" s="181">
        <v>63</v>
      </c>
      <c r="C43" s="182">
        <f>IF(OR($B43-C$5&gt;76, $B43-C$5=75, $B43-C$5=1, $B43-C$5&lt;0),"",ROUND(($B43-C$5)*'점수 계산기'!$C$21+C$5*'점수 계산기'!$C$23+'점수 계산기'!$C$25,0))</f>
        <v>104</v>
      </c>
      <c r="D43" s="182">
        <f>IF(OR($B43-D$5&gt;76, $B43-D$5=75, $B43-D$5=1, $B43-D$5&lt;0),"",ROUND(($B43-D$5)*'점수 계산기'!$C$21+D$5*'점수 계산기'!$C$23+'점수 계산기'!$C$25,0))</f>
        <v>104</v>
      </c>
      <c r="E43" s="182">
        <f>IF(OR($B43-E$5&gt;76, $B43-E$5=75, $B43-E$5=1, $B43-E$5&lt;0),"",ROUND(($B43-E$5)*'점수 계산기'!$C$21+E$5*'점수 계산기'!$C$23+'점수 계산기'!$C$25,0))</f>
        <v>104</v>
      </c>
      <c r="F43" s="182">
        <f>IF(OR($B43-F$5&gt;76, $B43-F$5=75, $B43-F$5=1, $B43-F$5&lt;0),"",ROUND(($B43-F$5)*'점수 계산기'!$C$21+F$5*'점수 계산기'!$C$23+'점수 계산기'!$C$25,0))</f>
        <v>104</v>
      </c>
      <c r="G43" s="182">
        <f>IF(OR($B43-G$5&gt;76, $B43-G$5=75, $B43-G$5=1, $B43-G$5&lt;0),"",ROUND(($B43-G$5)*'점수 계산기'!$C$21+G$5*'점수 계산기'!$C$23+'점수 계산기'!$C$25,0))</f>
        <v>104</v>
      </c>
      <c r="H43" s="182">
        <f>IF(OR($B43-H$5&gt;76, $B43-H$5=75, $B43-H$5=1, $B43-H$5&lt;0),"",ROUND(($B43-H$5)*'점수 계산기'!$C$21+H$5*'점수 계산기'!$C$23+'점수 계산기'!$C$25,0))</f>
        <v>104</v>
      </c>
      <c r="I43" s="182">
        <f>IF(OR($B43-I$5&gt;76, $B43-I$5=75, $B43-I$5=1, $B43-I$5&lt;0),"",ROUND(($B43-I$5)*'점수 계산기'!$C$21+I$5*'점수 계산기'!$C$23+'점수 계산기'!$C$25,0))</f>
        <v>104</v>
      </c>
      <c r="J43" s="182">
        <f>IF(OR($B43-J$5&gt;76, $B43-J$5=75, $B43-J$5=1, $B43-J$5&lt;0),"",ROUND(($B43-J$5)*'점수 계산기'!$C$21+J$5*'점수 계산기'!$C$23+'점수 계산기'!$C$25,0))</f>
        <v>104</v>
      </c>
      <c r="K43" s="182">
        <f>IF(OR($B43-K$5&gt;76, $B43-K$5=75, $B43-K$5=1, $B43-K$5&lt;0),"",ROUND(($B43-K$5)*'점수 계산기'!$C$21+K$5*'점수 계산기'!$C$23+'점수 계산기'!$C$25,0))</f>
        <v>104</v>
      </c>
      <c r="L43" s="182">
        <f>IF(OR($B43-L$5&gt;76, $B43-L$5=75, $B43-L$5=1, $B43-L$5&lt;0),"",ROUND(($B43-L$5)*'점수 계산기'!$C$21+L$5*'점수 계산기'!$C$23+'점수 계산기'!$C$25,0))</f>
        <v>105</v>
      </c>
      <c r="M43" s="182">
        <f>IF(OR($B43-M$5&gt;76, $B43-M$5=75, $B43-M$5=1, $B43-M$5&lt;0),"",ROUND(($B43-M$5)*'점수 계산기'!$C$21+M$5*'점수 계산기'!$C$23+'점수 계산기'!$C$25,0))</f>
        <v>105</v>
      </c>
      <c r="N43" s="182">
        <f>IF(OR($B43-N$5&gt;76, $B43-N$5=75, $B43-N$5=1, $B43-N$5&lt;0),"",ROUND(($B43-N$5)*'점수 계산기'!$C$21+N$5*'점수 계산기'!$C$23+'점수 계산기'!$C$25,0))</f>
        <v>105</v>
      </c>
      <c r="O43" s="182">
        <f>IF(OR($B43-O$5&gt;76, $B43-O$5=75, $B43-O$5=1, $B43-O$5&lt;0),"",ROUND(($B43-O$5)*'점수 계산기'!$C$21+O$5*'점수 계산기'!$C$23+'점수 계산기'!$C$25,0))</f>
        <v>105</v>
      </c>
      <c r="P43" s="182">
        <f>IF(OR($B43-P$5&gt;76, $B43-P$5=75, $B43-P$5=1, $B43-P$5&lt;0),"",ROUND(($B43-P$5)*'점수 계산기'!$C$21+P$5*'점수 계산기'!$C$23+'점수 계산기'!$C$25,0))</f>
        <v>105</v>
      </c>
      <c r="Q43" s="182">
        <f>IF(OR($B43-Q$5&gt;76, $B43-Q$5=75, $B43-Q$5=1, $B43-Q$5&lt;0),"",ROUND(($B43-Q$5)*'점수 계산기'!$C$21+Q$5*'점수 계산기'!$C$23+'점수 계산기'!$C$25,0))</f>
        <v>105</v>
      </c>
      <c r="R43" s="182">
        <f>IF(OR($B43-R$5&gt;76, $B43-R$5=75, $B43-R$5=1, $B43-R$5&lt;0),"",ROUND(($B43-R$5)*'점수 계산기'!$C$21+R$5*'점수 계산기'!$C$23+'점수 계산기'!$C$25,0))</f>
        <v>105</v>
      </c>
      <c r="S43" s="182">
        <f>IF(OR($B43-S$5&gt;76, $B43-S$5=75, $B43-S$5=1, $B43-S$5&lt;0),"",ROUND(($B43-S$5)*'점수 계산기'!$C$21+S$5*'점수 계산기'!$C$23+'점수 계산기'!$C$25,0))</f>
        <v>105</v>
      </c>
      <c r="T43" s="182">
        <f>IF(OR($B43-T$5&gt;76, $B43-T$5=75, $B43-T$5=1, $B43-T$5&lt;0),"",ROUND(($B43-T$5)*'점수 계산기'!$C$21+T$5*'점수 계산기'!$C$23+'점수 계산기'!$C$25,0))</f>
        <v>105</v>
      </c>
      <c r="U43" s="182">
        <f>IF(OR($B43-U$5&gt;76, $B43-U$5=75, $B43-U$5=1, $B43-U$5&lt;0),"",ROUND(($B43-U$5)*'점수 계산기'!$C$21+U$5*'점수 계산기'!$C$23+'점수 계산기'!$C$25,0))</f>
        <v>105</v>
      </c>
      <c r="V43" s="182">
        <f>IF(OR($B43-V$5&gt;76, $B43-V$5=75, $B43-V$5=1, $B43-V$5&lt;0),"",ROUND(($B43-V$5)*'점수 계산기'!$C$21+V$5*'점수 계산기'!$C$23+'점수 계산기'!$C$25,0))</f>
        <v>105</v>
      </c>
      <c r="W43" s="182">
        <f>IF(OR($B43-W$5&gt;76, $B43-W$5=75, $B43-W$5=1, $B43-W$5&lt;0),"",ROUND(($B43-W$5)*'점수 계산기'!$C$21+W$5*'점수 계산기'!$C$23+'점수 계산기'!$C$25,0))</f>
        <v>105</v>
      </c>
      <c r="X43" s="182">
        <f>IF(OR($B43-X$5&gt;76, $B43-X$5=75, $B43-X$5=1, $B43-X$5&lt;0),"",ROUND(($B43-X$5)*'점수 계산기'!$C$21+X$5*'점수 계산기'!$C$23+'점수 계산기'!$C$25,0))</f>
        <v>106</v>
      </c>
      <c r="Y43" s="183">
        <f>IF(OR($B43-Y$5&gt;76, $B43-Y$5=75, $B43-Y$5=1, $B43-Y$5&lt;0),"",ROUND(($B43-Y$5)*'점수 계산기'!$C$21+Y$5*'점수 계산기'!$C$23+'점수 계산기'!$C$25,0))</f>
        <v>106</v>
      </c>
      <c r="Z43" s="129"/>
      <c r="AA43" s="170">
        <v>64</v>
      </c>
      <c r="AB43" s="170">
        <f t="shared" si="0"/>
        <v>104</v>
      </c>
      <c r="AC43" s="170" cm="1">
        <f t="array" ref="AC43">INDEX($AD$6:$AD$106, AA43, 1)</f>
        <v>84</v>
      </c>
      <c r="AD43" s="170">
        <f t="shared" si="1"/>
        <v>106</v>
      </c>
      <c r="AE43" s="170">
        <v>63</v>
      </c>
      <c r="AF43" s="170">
        <v>37</v>
      </c>
    </row>
    <row r="44" spans="1:32" s="137" customFormat="1" ht="21" customHeight="1">
      <c r="A44" s="129"/>
      <c r="B44" s="181">
        <v>62</v>
      </c>
      <c r="C44" s="182">
        <f>IF(OR($B44-C$5&gt;76, $B44-C$5=75, $B44-C$5=1, $B44-C$5&lt;0),"",ROUND(($B44-C$5)*'점수 계산기'!$C$21+C$5*'점수 계산기'!$C$23+'점수 계산기'!$C$25,0))</f>
        <v>103</v>
      </c>
      <c r="D44" s="182">
        <f>IF(OR($B44-D$5&gt;76, $B44-D$5=75, $B44-D$5=1, $B44-D$5&lt;0),"",ROUND(($B44-D$5)*'점수 계산기'!$C$21+D$5*'점수 계산기'!$C$23+'점수 계산기'!$C$25,0))</f>
        <v>103</v>
      </c>
      <c r="E44" s="182">
        <f>IF(OR($B44-E$5&gt;76, $B44-E$5=75, $B44-E$5=1, $B44-E$5&lt;0),"",ROUND(($B44-E$5)*'점수 계산기'!$C$21+E$5*'점수 계산기'!$C$23+'점수 계산기'!$C$25,0))</f>
        <v>103</v>
      </c>
      <c r="F44" s="182">
        <f>IF(OR($B44-F$5&gt;76, $B44-F$5=75, $B44-F$5=1, $B44-F$5&lt;0),"",ROUND(($B44-F$5)*'점수 계산기'!$C$21+F$5*'점수 계산기'!$C$23+'점수 계산기'!$C$25,0))</f>
        <v>103</v>
      </c>
      <c r="G44" s="182">
        <f>IF(OR($B44-G$5&gt;76, $B44-G$5=75, $B44-G$5=1, $B44-G$5&lt;0),"",ROUND(($B44-G$5)*'점수 계산기'!$C$21+G$5*'점수 계산기'!$C$23+'점수 계산기'!$C$25,0))</f>
        <v>103</v>
      </c>
      <c r="H44" s="182">
        <f>IF(OR($B44-H$5&gt;76, $B44-H$5=75, $B44-H$5=1, $B44-H$5&lt;0),"",ROUND(($B44-H$5)*'점수 계산기'!$C$21+H$5*'점수 계산기'!$C$23+'점수 계산기'!$C$25,0))</f>
        <v>103</v>
      </c>
      <c r="I44" s="182">
        <f>IF(OR($B44-I$5&gt;76, $B44-I$5=75, $B44-I$5=1, $B44-I$5&lt;0),"",ROUND(($B44-I$5)*'점수 계산기'!$C$21+I$5*'점수 계산기'!$C$23+'점수 계산기'!$C$25,0))</f>
        <v>103</v>
      </c>
      <c r="J44" s="182">
        <f>IF(OR($B44-J$5&gt;76, $B44-J$5=75, $B44-J$5=1, $B44-J$5&lt;0),"",ROUND(($B44-J$5)*'점수 계산기'!$C$21+J$5*'점수 계산기'!$C$23+'점수 계산기'!$C$25,0))</f>
        <v>104</v>
      </c>
      <c r="K44" s="182">
        <f>IF(OR($B44-K$5&gt;76, $B44-K$5=75, $B44-K$5=1, $B44-K$5&lt;0),"",ROUND(($B44-K$5)*'점수 계산기'!$C$21+K$5*'점수 계산기'!$C$23+'점수 계산기'!$C$25,0))</f>
        <v>104</v>
      </c>
      <c r="L44" s="182">
        <f>IF(OR($B44-L$5&gt;76, $B44-L$5=75, $B44-L$5=1, $B44-L$5&lt;0),"",ROUND(($B44-L$5)*'점수 계산기'!$C$21+L$5*'점수 계산기'!$C$23+'점수 계산기'!$C$25,0))</f>
        <v>104</v>
      </c>
      <c r="M44" s="182">
        <f>IF(OR($B44-M$5&gt;76, $B44-M$5=75, $B44-M$5=1, $B44-M$5&lt;0),"",ROUND(($B44-M$5)*'점수 계산기'!$C$21+M$5*'점수 계산기'!$C$23+'점수 계산기'!$C$25,0))</f>
        <v>104</v>
      </c>
      <c r="N44" s="182">
        <f>IF(OR($B44-N$5&gt;76, $B44-N$5=75, $B44-N$5=1, $B44-N$5&lt;0),"",ROUND(($B44-N$5)*'점수 계산기'!$C$21+N$5*'점수 계산기'!$C$23+'점수 계산기'!$C$25,0))</f>
        <v>104</v>
      </c>
      <c r="O44" s="182">
        <f>IF(OR($B44-O$5&gt;76, $B44-O$5=75, $B44-O$5=1, $B44-O$5&lt;0),"",ROUND(($B44-O$5)*'점수 계산기'!$C$21+O$5*'점수 계산기'!$C$23+'점수 계산기'!$C$25,0))</f>
        <v>104</v>
      </c>
      <c r="P44" s="182">
        <f>IF(OR($B44-P$5&gt;76, $B44-P$5=75, $B44-P$5=1, $B44-P$5&lt;0),"",ROUND(($B44-P$5)*'점수 계산기'!$C$21+P$5*'점수 계산기'!$C$23+'점수 계산기'!$C$25,0))</f>
        <v>104</v>
      </c>
      <c r="Q44" s="182">
        <f>IF(OR($B44-Q$5&gt;76, $B44-Q$5=75, $B44-Q$5=1, $B44-Q$5&lt;0),"",ROUND(($B44-Q$5)*'점수 계산기'!$C$21+Q$5*'점수 계산기'!$C$23+'점수 계산기'!$C$25,0))</f>
        <v>104</v>
      </c>
      <c r="R44" s="182">
        <f>IF(OR($B44-R$5&gt;76, $B44-R$5=75, $B44-R$5=1, $B44-R$5&lt;0),"",ROUND(($B44-R$5)*'점수 계산기'!$C$21+R$5*'점수 계산기'!$C$23+'점수 계산기'!$C$25,0))</f>
        <v>104</v>
      </c>
      <c r="S44" s="182">
        <f>IF(OR($B44-S$5&gt;76, $B44-S$5=75, $B44-S$5=1, $B44-S$5&lt;0),"",ROUND(($B44-S$5)*'점수 계산기'!$C$21+S$5*'점수 계산기'!$C$23+'점수 계산기'!$C$25,0))</f>
        <v>104</v>
      </c>
      <c r="T44" s="182">
        <f>IF(OR($B44-T$5&gt;76, $B44-T$5=75, $B44-T$5=1, $B44-T$5&lt;0),"",ROUND(($B44-T$5)*'점수 계산기'!$C$21+T$5*'점수 계산기'!$C$23+'점수 계산기'!$C$25,0))</f>
        <v>104</v>
      </c>
      <c r="U44" s="182">
        <f>IF(OR($B44-U$5&gt;76, $B44-U$5=75, $B44-U$5=1, $B44-U$5&lt;0),"",ROUND(($B44-U$5)*'점수 계산기'!$C$21+U$5*'점수 계산기'!$C$23+'점수 계산기'!$C$25,0))</f>
        <v>104</v>
      </c>
      <c r="V44" s="182">
        <f>IF(OR($B44-V$5&gt;76, $B44-V$5=75, $B44-V$5=1, $B44-V$5&lt;0),"",ROUND(($B44-V$5)*'점수 계산기'!$C$21+V$5*'점수 계산기'!$C$23+'점수 계산기'!$C$25,0))</f>
        <v>105</v>
      </c>
      <c r="W44" s="182">
        <f>IF(OR($B44-W$5&gt;76, $B44-W$5=75, $B44-W$5=1, $B44-W$5&lt;0),"",ROUND(($B44-W$5)*'점수 계산기'!$C$21+W$5*'점수 계산기'!$C$23+'점수 계산기'!$C$25,0))</f>
        <v>105</v>
      </c>
      <c r="X44" s="182">
        <f>IF(OR($B44-X$5&gt;76, $B44-X$5=75, $B44-X$5=1, $B44-X$5&lt;0),"",ROUND(($B44-X$5)*'점수 계산기'!$C$21+X$5*'점수 계산기'!$C$23+'점수 계산기'!$C$25,0))</f>
        <v>105</v>
      </c>
      <c r="Y44" s="183">
        <f>IF(OR($B44-Y$5&gt;76, $B44-Y$5=75, $B44-Y$5=1, $B44-Y$5&lt;0),"",ROUND(($B44-Y$5)*'점수 계산기'!$C$21+Y$5*'점수 계산기'!$C$23+'점수 계산기'!$C$25,0))</f>
        <v>105</v>
      </c>
      <c r="Z44" s="129"/>
      <c r="AA44" s="170">
        <v>63</v>
      </c>
      <c r="AB44" s="170">
        <f t="shared" si="0"/>
        <v>103</v>
      </c>
      <c r="AC44" s="170" cm="1">
        <f t="array" ref="AC44">INDEX($AD$6:$AD$106, AA44, 1)</f>
        <v>85</v>
      </c>
      <c r="AD44" s="170">
        <f t="shared" si="1"/>
        <v>105</v>
      </c>
      <c r="AE44" s="170">
        <v>62</v>
      </c>
      <c r="AF44" s="170">
        <v>38</v>
      </c>
    </row>
    <row r="45" spans="1:32" s="137" customFormat="1" ht="21" customHeight="1">
      <c r="A45" s="129"/>
      <c r="B45" s="181">
        <v>61</v>
      </c>
      <c r="C45" s="182">
        <f>IF(OR($B45-C$5&gt;76, $B45-C$5=75, $B45-C$5=1, $B45-C$5&lt;0),"",ROUND(($B45-C$5)*'점수 계산기'!$C$21+C$5*'점수 계산기'!$C$23+'점수 계산기'!$C$25,0))</f>
        <v>102</v>
      </c>
      <c r="D45" s="182">
        <f>IF(OR($B45-D$5&gt;76, $B45-D$5=75, $B45-D$5=1, $B45-D$5&lt;0),"",ROUND(($B45-D$5)*'점수 계산기'!$C$21+D$5*'점수 계산기'!$C$23+'점수 계산기'!$C$25,0))</f>
        <v>102</v>
      </c>
      <c r="E45" s="182">
        <f>IF(OR($B45-E$5&gt;76, $B45-E$5=75, $B45-E$5=1, $B45-E$5&lt;0),"",ROUND(($B45-E$5)*'점수 계산기'!$C$21+E$5*'점수 계산기'!$C$23+'점수 계산기'!$C$25,0))</f>
        <v>102</v>
      </c>
      <c r="F45" s="182">
        <f>IF(OR($B45-F$5&gt;76, $B45-F$5=75, $B45-F$5=1, $B45-F$5&lt;0),"",ROUND(($B45-F$5)*'점수 계산기'!$C$21+F$5*'점수 계산기'!$C$23+'점수 계산기'!$C$25,0))</f>
        <v>102</v>
      </c>
      <c r="G45" s="182">
        <f>IF(OR($B45-G$5&gt;76, $B45-G$5=75, $B45-G$5=1, $B45-G$5&lt;0),"",ROUND(($B45-G$5)*'점수 계산기'!$C$21+G$5*'점수 계산기'!$C$23+'점수 계산기'!$C$25,0))</f>
        <v>103</v>
      </c>
      <c r="H45" s="182">
        <f>IF(OR($B45-H$5&gt;76, $B45-H$5=75, $B45-H$5=1, $B45-H$5&lt;0),"",ROUND(($B45-H$5)*'점수 계산기'!$C$21+H$5*'점수 계산기'!$C$23+'점수 계산기'!$C$25,0))</f>
        <v>103</v>
      </c>
      <c r="I45" s="182">
        <f>IF(OR($B45-I$5&gt;76, $B45-I$5=75, $B45-I$5=1, $B45-I$5&lt;0),"",ROUND(($B45-I$5)*'점수 계산기'!$C$21+I$5*'점수 계산기'!$C$23+'점수 계산기'!$C$25,0))</f>
        <v>103</v>
      </c>
      <c r="J45" s="182">
        <f>IF(OR($B45-J$5&gt;76, $B45-J$5=75, $B45-J$5=1, $B45-J$5&lt;0),"",ROUND(($B45-J$5)*'점수 계산기'!$C$21+J$5*'점수 계산기'!$C$23+'점수 계산기'!$C$25,0))</f>
        <v>103</v>
      </c>
      <c r="K45" s="182">
        <f>IF(OR($B45-K$5&gt;76, $B45-K$5=75, $B45-K$5=1, $B45-K$5&lt;0),"",ROUND(($B45-K$5)*'점수 계산기'!$C$21+K$5*'점수 계산기'!$C$23+'점수 계산기'!$C$25,0))</f>
        <v>103</v>
      </c>
      <c r="L45" s="182">
        <f>IF(OR($B45-L$5&gt;76, $B45-L$5=75, $B45-L$5=1, $B45-L$5&lt;0),"",ROUND(($B45-L$5)*'점수 계산기'!$C$21+L$5*'점수 계산기'!$C$23+'점수 계산기'!$C$25,0))</f>
        <v>103</v>
      </c>
      <c r="M45" s="182">
        <f>IF(OR($B45-M$5&gt;76, $B45-M$5=75, $B45-M$5=1, $B45-M$5&lt;0),"",ROUND(($B45-M$5)*'점수 계산기'!$C$21+M$5*'점수 계산기'!$C$23+'점수 계산기'!$C$25,0))</f>
        <v>103</v>
      </c>
      <c r="N45" s="182">
        <f>IF(OR($B45-N$5&gt;76, $B45-N$5=75, $B45-N$5=1, $B45-N$5&lt;0),"",ROUND(($B45-N$5)*'점수 계산기'!$C$21+N$5*'점수 계산기'!$C$23+'점수 계산기'!$C$25,0))</f>
        <v>103</v>
      </c>
      <c r="O45" s="182">
        <f>IF(OR($B45-O$5&gt;76, $B45-O$5=75, $B45-O$5=1, $B45-O$5&lt;0),"",ROUND(($B45-O$5)*'점수 계산기'!$C$21+O$5*'점수 계산기'!$C$23+'점수 계산기'!$C$25,0))</f>
        <v>103</v>
      </c>
      <c r="P45" s="182">
        <f>IF(OR($B45-P$5&gt;76, $B45-P$5=75, $B45-P$5=1, $B45-P$5&lt;0),"",ROUND(($B45-P$5)*'점수 계산기'!$C$21+P$5*'점수 계산기'!$C$23+'점수 계산기'!$C$25,0))</f>
        <v>103</v>
      </c>
      <c r="Q45" s="182">
        <f>IF(OR($B45-Q$5&gt;76, $B45-Q$5=75, $B45-Q$5=1, $B45-Q$5&lt;0),"",ROUND(($B45-Q$5)*'점수 계산기'!$C$21+Q$5*'점수 계산기'!$C$23+'점수 계산기'!$C$25,0))</f>
        <v>103</v>
      </c>
      <c r="R45" s="182">
        <f>IF(OR($B45-R$5&gt;76, $B45-R$5=75, $B45-R$5=1, $B45-R$5&lt;0),"",ROUND(($B45-R$5)*'점수 계산기'!$C$21+R$5*'점수 계산기'!$C$23+'점수 계산기'!$C$25,0))</f>
        <v>103</v>
      </c>
      <c r="S45" s="182">
        <f>IF(OR($B45-S$5&gt;76, $B45-S$5=75, $B45-S$5=1, $B45-S$5&lt;0),"",ROUND(($B45-S$5)*'점수 계산기'!$C$21+S$5*'점수 계산기'!$C$23+'점수 계산기'!$C$25,0))</f>
        <v>103</v>
      </c>
      <c r="T45" s="182">
        <f>IF(OR($B45-T$5&gt;76, $B45-T$5=75, $B45-T$5=1, $B45-T$5&lt;0),"",ROUND(($B45-T$5)*'점수 계산기'!$C$21+T$5*'점수 계산기'!$C$23+'점수 계산기'!$C$25,0))</f>
        <v>104</v>
      </c>
      <c r="U45" s="182">
        <f>IF(OR($B45-U$5&gt;76, $B45-U$5=75, $B45-U$5=1, $B45-U$5&lt;0),"",ROUND(($B45-U$5)*'점수 계산기'!$C$21+U$5*'점수 계산기'!$C$23+'점수 계산기'!$C$25,0))</f>
        <v>104</v>
      </c>
      <c r="V45" s="182">
        <f>IF(OR($B45-V$5&gt;76, $B45-V$5=75, $B45-V$5=1, $B45-V$5&lt;0),"",ROUND(($B45-V$5)*'점수 계산기'!$C$21+V$5*'점수 계산기'!$C$23+'점수 계산기'!$C$25,0))</f>
        <v>104</v>
      </c>
      <c r="W45" s="182">
        <f>IF(OR($B45-W$5&gt;76, $B45-W$5=75, $B45-W$5=1, $B45-W$5&lt;0),"",ROUND(($B45-W$5)*'점수 계산기'!$C$21+W$5*'점수 계산기'!$C$23+'점수 계산기'!$C$25,0))</f>
        <v>104</v>
      </c>
      <c r="X45" s="182">
        <f>IF(OR($B45-X$5&gt;76, $B45-X$5=75, $B45-X$5=1, $B45-X$5&lt;0),"",ROUND(($B45-X$5)*'점수 계산기'!$C$21+X$5*'점수 계산기'!$C$23+'점수 계산기'!$C$25,0))</f>
        <v>104</v>
      </c>
      <c r="Y45" s="183">
        <f>IF(OR($B45-Y$5&gt;76, $B45-Y$5=75, $B45-Y$5=1, $B45-Y$5&lt;0),"",ROUND(($B45-Y$5)*'점수 계산기'!$C$21+Y$5*'점수 계산기'!$C$23+'점수 계산기'!$C$25,0))</f>
        <v>104</v>
      </c>
      <c r="Z45" s="129"/>
      <c r="AA45" s="170">
        <v>62</v>
      </c>
      <c r="AB45" s="170">
        <f t="shared" si="0"/>
        <v>102</v>
      </c>
      <c r="AC45" s="170" cm="1">
        <f t="array" ref="AC45">INDEX($AD$6:$AD$106, AA45, 1)</f>
        <v>86</v>
      </c>
      <c r="AD45" s="170">
        <f t="shared" si="1"/>
        <v>104</v>
      </c>
      <c r="AE45" s="170">
        <v>61</v>
      </c>
      <c r="AF45" s="170">
        <v>39</v>
      </c>
    </row>
    <row r="46" spans="1:32" s="137" customFormat="1" ht="21" customHeight="1">
      <c r="A46" s="129"/>
      <c r="B46" s="171">
        <v>60</v>
      </c>
      <c r="C46" s="168">
        <f>IF(OR($B46-C$5&gt;76, $B46-C$5=75, $B46-C$5=1, $B46-C$5&lt;0),"",ROUND(($B46-C$5)*'점수 계산기'!$C$21+C$5*'점수 계산기'!$C$23+'점수 계산기'!$C$25,0))</f>
        <v>101</v>
      </c>
      <c r="D46" s="168">
        <f>IF(OR($B46-D$5&gt;76, $B46-D$5=75, $B46-D$5=1, $B46-D$5&lt;0),"",ROUND(($B46-D$5)*'점수 계산기'!$C$21+D$5*'점수 계산기'!$C$23+'점수 계산기'!$C$25,0))</f>
        <v>101</v>
      </c>
      <c r="E46" s="168">
        <f>IF(OR($B46-E$5&gt;76, $B46-E$5=75, $B46-E$5=1, $B46-E$5&lt;0),"",ROUND(($B46-E$5)*'점수 계산기'!$C$21+E$5*'점수 계산기'!$C$23+'점수 계산기'!$C$25,0))</f>
        <v>102</v>
      </c>
      <c r="F46" s="168">
        <f>IF(OR($B46-F$5&gt;76, $B46-F$5=75, $B46-F$5=1, $B46-F$5&lt;0),"",ROUND(($B46-F$5)*'점수 계산기'!$C$21+F$5*'점수 계산기'!$C$23+'점수 계산기'!$C$25,0))</f>
        <v>102</v>
      </c>
      <c r="G46" s="168">
        <f>IF(OR($B46-G$5&gt;76, $B46-G$5=75, $B46-G$5=1, $B46-G$5&lt;0),"",ROUND(($B46-G$5)*'점수 계산기'!$C$21+G$5*'점수 계산기'!$C$23+'점수 계산기'!$C$25,0))</f>
        <v>102</v>
      </c>
      <c r="H46" s="168">
        <f>IF(OR($B46-H$5&gt;76, $B46-H$5=75, $B46-H$5=1, $B46-H$5&lt;0),"",ROUND(($B46-H$5)*'점수 계산기'!$C$21+H$5*'점수 계산기'!$C$23+'점수 계산기'!$C$25,0))</f>
        <v>102</v>
      </c>
      <c r="I46" s="168">
        <f>IF(OR($B46-I$5&gt;76, $B46-I$5=75, $B46-I$5=1, $B46-I$5&lt;0),"",ROUND(($B46-I$5)*'점수 계산기'!$C$21+I$5*'점수 계산기'!$C$23+'점수 계산기'!$C$25,0))</f>
        <v>102</v>
      </c>
      <c r="J46" s="168">
        <f>IF(OR($B46-J$5&gt;76, $B46-J$5=75, $B46-J$5=1, $B46-J$5&lt;0),"",ROUND(($B46-J$5)*'점수 계산기'!$C$21+J$5*'점수 계산기'!$C$23+'점수 계산기'!$C$25,0))</f>
        <v>102</v>
      </c>
      <c r="K46" s="168">
        <f>IF(OR($B46-K$5&gt;76, $B46-K$5=75, $B46-K$5=1, $B46-K$5&lt;0),"",ROUND(($B46-K$5)*'점수 계산기'!$C$21+K$5*'점수 계산기'!$C$23+'점수 계산기'!$C$25,0))</f>
        <v>102</v>
      </c>
      <c r="L46" s="168">
        <f>IF(OR($B46-L$5&gt;76, $B46-L$5=75, $B46-L$5=1, $B46-L$5&lt;0),"",ROUND(($B46-L$5)*'점수 계산기'!$C$21+L$5*'점수 계산기'!$C$23+'점수 계산기'!$C$25,0))</f>
        <v>102</v>
      </c>
      <c r="M46" s="168">
        <f>IF(OR($B46-M$5&gt;76, $B46-M$5=75, $B46-M$5=1, $B46-M$5&lt;0),"",ROUND(($B46-M$5)*'점수 계산기'!$C$21+M$5*'점수 계산기'!$C$23+'점수 계산기'!$C$25,0))</f>
        <v>102</v>
      </c>
      <c r="N46" s="168">
        <f>IF(OR($B46-N$5&gt;76, $B46-N$5=75, $B46-N$5=1, $B46-N$5&lt;0),"",ROUND(($B46-N$5)*'점수 계산기'!$C$21+N$5*'점수 계산기'!$C$23+'점수 계산기'!$C$25,0))</f>
        <v>102</v>
      </c>
      <c r="O46" s="168">
        <f>IF(OR($B46-O$5&gt;76, $B46-O$5=75, $B46-O$5=1, $B46-O$5&lt;0),"",ROUND(($B46-O$5)*'점수 계산기'!$C$21+O$5*'점수 계산기'!$C$23+'점수 계산기'!$C$25,0))</f>
        <v>102</v>
      </c>
      <c r="P46" s="168">
        <f>IF(OR($B46-P$5&gt;76, $B46-P$5=75, $B46-P$5=1, $B46-P$5&lt;0),"",ROUND(($B46-P$5)*'점수 계산기'!$C$21+P$5*'점수 계산기'!$C$23+'점수 계산기'!$C$25,0))</f>
        <v>102</v>
      </c>
      <c r="Q46" s="168">
        <f>IF(OR($B46-Q$5&gt;76, $B46-Q$5=75, $B46-Q$5=1, $B46-Q$5&lt;0),"",ROUND(($B46-Q$5)*'점수 계산기'!$C$21+Q$5*'점수 계산기'!$C$23+'점수 계산기'!$C$25,0))</f>
        <v>102</v>
      </c>
      <c r="R46" s="168">
        <f>IF(OR($B46-R$5&gt;76, $B46-R$5=75, $B46-R$5=1, $B46-R$5&lt;0),"",ROUND(($B46-R$5)*'점수 계산기'!$C$21+R$5*'점수 계산기'!$C$23+'점수 계산기'!$C$25,0))</f>
        <v>103</v>
      </c>
      <c r="S46" s="168">
        <f>IF(OR($B46-S$5&gt;76, $B46-S$5=75, $B46-S$5=1, $B46-S$5&lt;0),"",ROUND(($B46-S$5)*'점수 계산기'!$C$21+S$5*'점수 계산기'!$C$23+'점수 계산기'!$C$25,0))</f>
        <v>103</v>
      </c>
      <c r="T46" s="168">
        <f>IF(OR($B46-T$5&gt;76, $B46-T$5=75, $B46-T$5=1, $B46-T$5&lt;0),"",ROUND(($B46-T$5)*'점수 계산기'!$C$21+T$5*'점수 계산기'!$C$23+'점수 계산기'!$C$25,0))</f>
        <v>103</v>
      </c>
      <c r="U46" s="168">
        <f>IF(OR($B46-U$5&gt;76, $B46-U$5=75, $B46-U$5=1, $B46-U$5&lt;0),"",ROUND(($B46-U$5)*'점수 계산기'!$C$21+U$5*'점수 계산기'!$C$23+'점수 계산기'!$C$25,0))</f>
        <v>103</v>
      </c>
      <c r="V46" s="168">
        <f>IF(OR($B46-V$5&gt;76, $B46-V$5=75, $B46-V$5=1, $B46-V$5&lt;0),"",ROUND(($B46-V$5)*'점수 계산기'!$C$21+V$5*'점수 계산기'!$C$23+'점수 계산기'!$C$25,0))</f>
        <v>103</v>
      </c>
      <c r="W46" s="168">
        <f>IF(OR($B46-W$5&gt;76, $B46-W$5=75, $B46-W$5=1, $B46-W$5&lt;0),"",ROUND(($B46-W$5)*'점수 계산기'!$C$21+W$5*'점수 계산기'!$C$23+'점수 계산기'!$C$25,0))</f>
        <v>103</v>
      </c>
      <c r="X46" s="168">
        <f>IF(OR($B46-X$5&gt;76, $B46-X$5=75, $B46-X$5=1, $B46-X$5&lt;0),"",ROUND(($B46-X$5)*'점수 계산기'!$C$21+X$5*'점수 계산기'!$C$23+'점수 계산기'!$C$25,0))</f>
        <v>103</v>
      </c>
      <c r="Y46" s="169">
        <f>IF(OR($B46-Y$5&gt;76, $B46-Y$5=75, $B46-Y$5=1, $B46-Y$5&lt;0),"",ROUND(($B46-Y$5)*'점수 계산기'!$C$21+Y$5*'점수 계산기'!$C$23+'점수 계산기'!$C$25,0))</f>
        <v>103</v>
      </c>
      <c r="Z46" s="129"/>
      <c r="AA46" s="170">
        <v>61</v>
      </c>
      <c r="AB46" s="170">
        <f t="shared" si="0"/>
        <v>101</v>
      </c>
      <c r="AC46" s="170" cm="1">
        <f t="array" ref="AC46">INDEX($AD$6:$AD$106, AA46, 1)</f>
        <v>87</v>
      </c>
      <c r="AD46" s="170">
        <f t="shared" si="1"/>
        <v>103</v>
      </c>
      <c r="AE46" s="170">
        <v>60</v>
      </c>
      <c r="AF46" s="170">
        <v>40</v>
      </c>
    </row>
    <row r="47" spans="1:32" s="137" customFormat="1" ht="21" customHeight="1">
      <c r="A47" s="129"/>
      <c r="B47" s="171">
        <v>59</v>
      </c>
      <c r="C47" s="168">
        <f>IF(OR($B47-C$5&gt;76, $B47-C$5=75, $B47-C$5=1, $B47-C$5&lt;0),"",ROUND(($B47-C$5)*'점수 계산기'!$C$21+C$5*'점수 계산기'!$C$23+'점수 계산기'!$C$25,0))</f>
        <v>100</v>
      </c>
      <c r="D47" s="168">
        <f>IF(OR($B47-D$5&gt;76, $B47-D$5=75, $B47-D$5=1, $B47-D$5&lt;0),"",ROUND(($B47-D$5)*'점수 계산기'!$C$21+D$5*'점수 계산기'!$C$23+'점수 계산기'!$C$25,0))</f>
        <v>101</v>
      </c>
      <c r="E47" s="168">
        <f>IF(OR($B47-E$5&gt;76, $B47-E$5=75, $B47-E$5=1, $B47-E$5&lt;0),"",ROUND(($B47-E$5)*'점수 계산기'!$C$21+E$5*'점수 계산기'!$C$23+'점수 계산기'!$C$25,0))</f>
        <v>101</v>
      </c>
      <c r="F47" s="168">
        <f>IF(OR($B47-F$5&gt;76, $B47-F$5=75, $B47-F$5=1, $B47-F$5&lt;0),"",ROUND(($B47-F$5)*'점수 계산기'!$C$21+F$5*'점수 계산기'!$C$23+'점수 계산기'!$C$25,0))</f>
        <v>101</v>
      </c>
      <c r="G47" s="168">
        <f>IF(OR($B47-G$5&gt;76, $B47-G$5=75, $B47-G$5=1, $B47-G$5&lt;0),"",ROUND(($B47-G$5)*'점수 계산기'!$C$21+G$5*'점수 계산기'!$C$23+'점수 계산기'!$C$25,0))</f>
        <v>101</v>
      </c>
      <c r="H47" s="168">
        <f>IF(OR($B47-H$5&gt;76, $B47-H$5=75, $B47-H$5=1, $B47-H$5&lt;0),"",ROUND(($B47-H$5)*'점수 계산기'!$C$21+H$5*'점수 계산기'!$C$23+'점수 계산기'!$C$25,0))</f>
        <v>101</v>
      </c>
      <c r="I47" s="168">
        <f>IF(OR($B47-I$5&gt;76, $B47-I$5=75, $B47-I$5=1, $B47-I$5&lt;0),"",ROUND(($B47-I$5)*'점수 계산기'!$C$21+I$5*'점수 계산기'!$C$23+'점수 계산기'!$C$25,0))</f>
        <v>101</v>
      </c>
      <c r="J47" s="168">
        <f>IF(OR($B47-J$5&gt;76, $B47-J$5=75, $B47-J$5=1, $B47-J$5&lt;0),"",ROUND(($B47-J$5)*'점수 계산기'!$C$21+J$5*'점수 계산기'!$C$23+'점수 계산기'!$C$25,0))</f>
        <v>101</v>
      </c>
      <c r="K47" s="168">
        <f>IF(OR($B47-K$5&gt;76, $B47-K$5=75, $B47-K$5=1, $B47-K$5&lt;0),"",ROUND(($B47-K$5)*'점수 계산기'!$C$21+K$5*'점수 계산기'!$C$23+'점수 계산기'!$C$25,0))</f>
        <v>101</v>
      </c>
      <c r="L47" s="168">
        <f>IF(OR($B47-L$5&gt;76, $B47-L$5=75, $B47-L$5=1, $B47-L$5&lt;0),"",ROUND(($B47-L$5)*'점수 계산기'!$C$21+L$5*'점수 계산기'!$C$23+'점수 계산기'!$C$25,0))</f>
        <v>101</v>
      </c>
      <c r="M47" s="168">
        <f>IF(OR($B47-M$5&gt;76, $B47-M$5=75, $B47-M$5=1, $B47-M$5&lt;0),"",ROUND(($B47-M$5)*'점수 계산기'!$C$21+M$5*'점수 계산기'!$C$23+'점수 계산기'!$C$25,0))</f>
        <v>101</v>
      </c>
      <c r="N47" s="168">
        <f>IF(OR($B47-N$5&gt;76, $B47-N$5=75, $B47-N$5=1, $B47-N$5&lt;0),"",ROUND(($B47-N$5)*'점수 계산기'!$C$21+N$5*'점수 계산기'!$C$23+'점수 계산기'!$C$25,0))</f>
        <v>101</v>
      </c>
      <c r="O47" s="168">
        <f>IF(OR($B47-O$5&gt;76, $B47-O$5=75, $B47-O$5=1, $B47-O$5&lt;0),"",ROUND(($B47-O$5)*'점수 계산기'!$C$21+O$5*'점수 계산기'!$C$23+'점수 계산기'!$C$25,0))</f>
        <v>102</v>
      </c>
      <c r="P47" s="168">
        <f>IF(OR($B47-P$5&gt;76, $B47-P$5=75, $B47-P$5=1, $B47-P$5&lt;0),"",ROUND(($B47-P$5)*'점수 계산기'!$C$21+P$5*'점수 계산기'!$C$23+'점수 계산기'!$C$25,0))</f>
        <v>102</v>
      </c>
      <c r="Q47" s="168">
        <f>IF(OR($B47-Q$5&gt;76, $B47-Q$5=75, $B47-Q$5=1, $B47-Q$5&lt;0),"",ROUND(($B47-Q$5)*'점수 계산기'!$C$21+Q$5*'점수 계산기'!$C$23+'점수 계산기'!$C$25,0))</f>
        <v>102</v>
      </c>
      <c r="R47" s="168">
        <f>IF(OR($B47-R$5&gt;76, $B47-R$5=75, $B47-R$5=1, $B47-R$5&lt;0),"",ROUND(($B47-R$5)*'점수 계산기'!$C$21+R$5*'점수 계산기'!$C$23+'점수 계산기'!$C$25,0))</f>
        <v>102</v>
      </c>
      <c r="S47" s="168">
        <f>IF(OR($B47-S$5&gt;76, $B47-S$5=75, $B47-S$5=1, $B47-S$5&lt;0),"",ROUND(($B47-S$5)*'점수 계산기'!$C$21+S$5*'점수 계산기'!$C$23+'점수 계산기'!$C$25,0))</f>
        <v>102</v>
      </c>
      <c r="T47" s="168">
        <f>IF(OR($B47-T$5&gt;76, $B47-T$5=75, $B47-T$5=1, $B47-T$5&lt;0),"",ROUND(($B47-T$5)*'점수 계산기'!$C$21+T$5*'점수 계산기'!$C$23+'점수 계산기'!$C$25,0))</f>
        <v>102</v>
      </c>
      <c r="U47" s="168">
        <f>IF(OR($B47-U$5&gt;76, $B47-U$5=75, $B47-U$5=1, $B47-U$5&lt;0),"",ROUND(($B47-U$5)*'점수 계산기'!$C$21+U$5*'점수 계산기'!$C$23+'점수 계산기'!$C$25,0))</f>
        <v>102</v>
      </c>
      <c r="V47" s="168">
        <f>IF(OR($B47-V$5&gt;76, $B47-V$5=75, $B47-V$5=1, $B47-V$5&lt;0),"",ROUND(($B47-V$5)*'점수 계산기'!$C$21+V$5*'점수 계산기'!$C$23+'점수 계산기'!$C$25,0))</f>
        <v>102</v>
      </c>
      <c r="W47" s="168">
        <f>IF(OR($B47-W$5&gt;76, $B47-W$5=75, $B47-W$5=1, $B47-W$5&lt;0),"",ROUND(($B47-W$5)*'점수 계산기'!$C$21+W$5*'점수 계산기'!$C$23+'점수 계산기'!$C$25,0))</f>
        <v>102</v>
      </c>
      <c r="X47" s="168">
        <f>IF(OR($B47-X$5&gt;76, $B47-X$5=75, $B47-X$5=1, $B47-X$5&lt;0),"",ROUND(($B47-X$5)*'점수 계산기'!$C$21+X$5*'점수 계산기'!$C$23+'점수 계산기'!$C$25,0))</f>
        <v>102</v>
      </c>
      <c r="Y47" s="169">
        <f>IF(OR($B47-Y$5&gt;76, $B47-Y$5=75, $B47-Y$5=1, $B47-Y$5&lt;0),"",ROUND(($B47-Y$5)*'점수 계산기'!$C$21+Y$5*'점수 계산기'!$C$23+'점수 계산기'!$C$25,0))</f>
        <v>102</v>
      </c>
      <c r="Z47" s="129"/>
      <c r="AA47" s="170">
        <v>60</v>
      </c>
      <c r="AB47" s="170">
        <f t="shared" si="0"/>
        <v>100</v>
      </c>
      <c r="AC47" s="170" cm="1">
        <f t="array" ref="AC47">INDEX($AD$6:$AD$106, AA47, 1)</f>
        <v>88</v>
      </c>
      <c r="AD47" s="170">
        <f t="shared" si="1"/>
        <v>102</v>
      </c>
      <c r="AE47" s="170">
        <v>59</v>
      </c>
      <c r="AF47" s="170">
        <v>41</v>
      </c>
    </row>
    <row r="48" spans="1:32" s="137" customFormat="1" ht="21" customHeight="1">
      <c r="A48" s="129"/>
      <c r="B48" s="171">
        <v>58</v>
      </c>
      <c r="C48" s="168">
        <f>IF(OR($B48-C$5&gt;76, $B48-C$5=75, $B48-C$5=1, $B48-C$5&lt;0),"",ROUND(($B48-C$5)*'점수 계산기'!$C$21+C$5*'점수 계산기'!$C$23+'점수 계산기'!$C$25,0))</f>
        <v>100</v>
      </c>
      <c r="D48" s="168">
        <f>IF(OR($B48-D$5&gt;76, $B48-D$5=75, $B48-D$5=1, $B48-D$5&lt;0),"",ROUND(($B48-D$5)*'점수 계산기'!$C$21+D$5*'점수 계산기'!$C$23+'점수 계산기'!$C$25,0))</f>
        <v>100</v>
      </c>
      <c r="E48" s="168">
        <f>IF(OR($B48-E$5&gt;76, $B48-E$5=75, $B48-E$5=1, $B48-E$5&lt;0),"",ROUND(($B48-E$5)*'점수 계산기'!$C$21+E$5*'점수 계산기'!$C$23+'점수 계산기'!$C$25,0))</f>
        <v>100</v>
      </c>
      <c r="F48" s="168">
        <f>IF(OR($B48-F$5&gt;76, $B48-F$5=75, $B48-F$5=1, $B48-F$5&lt;0),"",ROUND(($B48-F$5)*'점수 계산기'!$C$21+F$5*'점수 계산기'!$C$23+'점수 계산기'!$C$25,0))</f>
        <v>100</v>
      </c>
      <c r="G48" s="168">
        <f>IF(OR($B48-G$5&gt;76, $B48-G$5=75, $B48-G$5=1, $B48-G$5&lt;0),"",ROUND(($B48-G$5)*'점수 계산기'!$C$21+G$5*'점수 계산기'!$C$23+'점수 계산기'!$C$25,0))</f>
        <v>100</v>
      </c>
      <c r="H48" s="168">
        <f>IF(OR($B48-H$5&gt;76, $B48-H$5=75, $B48-H$5=1, $B48-H$5&lt;0),"",ROUND(($B48-H$5)*'점수 계산기'!$C$21+H$5*'점수 계산기'!$C$23+'점수 계산기'!$C$25,0))</f>
        <v>100</v>
      </c>
      <c r="I48" s="168">
        <f>IF(OR($B48-I$5&gt;76, $B48-I$5=75, $B48-I$5=1, $B48-I$5&lt;0),"",ROUND(($B48-I$5)*'점수 계산기'!$C$21+I$5*'점수 계산기'!$C$23+'점수 계산기'!$C$25,0))</f>
        <v>100</v>
      </c>
      <c r="J48" s="168">
        <f>IF(OR($B48-J$5&gt;76, $B48-J$5=75, $B48-J$5=1, $B48-J$5&lt;0),"",ROUND(($B48-J$5)*'점수 계산기'!$C$21+J$5*'점수 계산기'!$C$23+'점수 계산기'!$C$25,0))</f>
        <v>100</v>
      </c>
      <c r="K48" s="168">
        <f>IF(OR($B48-K$5&gt;76, $B48-K$5=75, $B48-K$5=1, $B48-K$5&lt;0),"",ROUND(($B48-K$5)*'점수 계산기'!$C$21+K$5*'점수 계산기'!$C$23+'점수 계산기'!$C$25,0))</f>
        <v>100</v>
      </c>
      <c r="L48" s="168">
        <f>IF(OR($B48-L$5&gt;76, $B48-L$5=75, $B48-L$5=1, $B48-L$5&lt;0),"",ROUND(($B48-L$5)*'점수 계산기'!$C$21+L$5*'점수 계산기'!$C$23+'점수 계산기'!$C$25,0))</f>
        <v>100</v>
      </c>
      <c r="M48" s="168">
        <f>IF(OR($B48-M$5&gt;76, $B48-M$5=75, $B48-M$5=1, $B48-M$5&lt;0),"",ROUND(($B48-M$5)*'점수 계산기'!$C$21+M$5*'점수 계산기'!$C$23+'점수 계산기'!$C$25,0))</f>
        <v>101</v>
      </c>
      <c r="N48" s="168">
        <f>IF(OR($B48-N$5&gt;76, $B48-N$5=75, $B48-N$5=1, $B48-N$5&lt;0),"",ROUND(($B48-N$5)*'점수 계산기'!$C$21+N$5*'점수 계산기'!$C$23+'점수 계산기'!$C$25,0))</f>
        <v>101</v>
      </c>
      <c r="O48" s="168">
        <f>IF(OR($B48-O$5&gt;76, $B48-O$5=75, $B48-O$5=1, $B48-O$5&lt;0),"",ROUND(($B48-O$5)*'점수 계산기'!$C$21+O$5*'점수 계산기'!$C$23+'점수 계산기'!$C$25,0))</f>
        <v>101</v>
      </c>
      <c r="P48" s="168">
        <f>IF(OR($B48-P$5&gt;76, $B48-P$5=75, $B48-P$5=1, $B48-P$5&lt;0),"",ROUND(($B48-P$5)*'점수 계산기'!$C$21+P$5*'점수 계산기'!$C$23+'점수 계산기'!$C$25,0))</f>
        <v>101</v>
      </c>
      <c r="Q48" s="168">
        <f>IF(OR($B48-Q$5&gt;76, $B48-Q$5=75, $B48-Q$5=1, $B48-Q$5&lt;0),"",ROUND(($B48-Q$5)*'점수 계산기'!$C$21+Q$5*'점수 계산기'!$C$23+'점수 계산기'!$C$25,0))</f>
        <v>101</v>
      </c>
      <c r="R48" s="168">
        <f>IF(OR($B48-R$5&gt;76, $B48-R$5=75, $B48-R$5=1, $B48-R$5&lt;0),"",ROUND(($B48-R$5)*'점수 계산기'!$C$21+R$5*'점수 계산기'!$C$23+'점수 계산기'!$C$25,0))</f>
        <v>101</v>
      </c>
      <c r="S48" s="168">
        <f>IF(OR($B48-S$5&gt;76, $B48-S$5=75, $B48-S$5=1, $B48-S$5&lt;0),"",ROUND(($B48-S$5)*'점수 계산기'!$C$21+S$5*'점수 계산기'!$C$23+'점수 계산기'!$C$25,0))</f>
        <v>101</v>
      </c>
      <c r="T48" s="168">
        <f>IF(OR($B48-T$5&gt;76, $B48-T$5=75, $B48-T$5=1, $B48-T$5&lt;0),"",ROUND(($B48-T$5)*'점수 계산기'!$C$21+T$5*'점수 계산기'!$C$23+'점수 계산기'!$C$25,0))</f>
        <v>101</v>
      </c>
      <c r="U48" s="168">
        <f>IF(OR($B48-U$5&gt;76, $B48-U$5=75, $B48-U$5=1, $B48-U$5&lt;0),"",ROUND(($B48-U$5)*'점수 계산기'!$C$21+U$5*'점수 계산기'!$C$23+'점수 계산기'!$C$25,0))</f>
        <v>101</v>
      </c>
      <c r="V48" s="168">
        <f>IF(OR($B48-V$5&gt;76, $B48-V$5=75, $B48-V$5=1, $B48-V$5&lt;0),"",ROUND(($B48-V$5)*'점수 계산기'!$C$21+V$5*'점수 계산기'!$C$23+'점수 계산기'!$C$25,0))</f>
        <v>101</v>
      </c>
      <c r="W48" s="168">
        <f>IF(OR($B48-W$5&gt;76, $B48-W$5=75, $B48-W$5=1, $B48-W$5&lt;0),"",ROUND(($B48-W$5)*'점수 계산기'!$C$21+W$5*'점수 계산기'!$C$23+'점수 계산기'!$C$25,0))</f>
        <v>101</v>
      </c>
      <c r="X48" s="168">
        <f>IF(OR($B48-X$5&gt;76, $B48-X$5=75, $B48-X$5=1, $B48-X$5&lt;0),"",ROUND(($B48-X$5)*'점수 계산기'!$C$21+X$5*'점수 계산기'!$C$23+'점수 계산기'!$C$25,0))</f>
        <v>101</v>
      </c>
      <c r="Y48" s="169">
        <f>IF(OR($B48-Y$5&gt;76, $B48-Y$5=75, $B48-Y$5=1, $B48-Y$5&lt;0),"",ROUND(($B48-Y$5)*'점수 계산기'!$C$21+Y$5*'점수 계산기'!$C$23+'점수 계산기'!$C$25,0))</f>
        <v>102</v>
      </c>
      <c r="Z48" s="129"/>
      <c r="AA48" s="170">
        <v>59</v>
      </c>
      <c r="AB48" s="170">
        <f t="shared" si="0"/>
        <v>100</v>
      </c>
      <c r="AC48" s="170" cm="1">
        <f t="array" ref="AC48">INDEX($AD$6:$AD$106, AA48, 1)</f>
        <v>88</v>
      </c>
      <c r="AD48" s="170">
        <f t="shared" si="1"/>
        <v>102</v>
      </c>
      <c r="AE48" s="170">
        <v>58</v>
      </c>
      <c r="AF48" s="170">
        <v>42</v>
      </c>
    </row>
    <row r="49" spans="1:32" s="137" customFormat="1" ht="21" customHeight="1">
      <c r="A49" s="129"/>
      <c r="B49" s="171">
        <v>57</v>
      </c>
      <c r="C49" s="168">
        <f>IF(OR($B49-C$5&gt;76, $B49-C$5=75, $B49-C$5=1, $B49-C$5&lt;0),"",ROUND(($B49-C$5)*'점수 계산기'!$C$21+C$5*'점수 계산기'!$C$23+'점수 계산기'!$C$25,0))</f>
        <v>99</v>
      </c>
      <c r="D49" s="168">
        <f>IF(OR($B49-D$5&gt;76, $B49-D$5=75, $B49-D$5=1, $B49-D$5&lt;0),"",ROUND(($B49-D$5)*'점수 계산기'!$C$21+D$5*'점수 계산기'!$C$23+'점수 계산기'!$C$25,0))</f>
        <v>99</v>
      </c>
      <c r="E49" s="168">
        <f>IF(OR($B49-E$5&gt;76, $B49-E$5=75, $B49-E$5=1, $B49-E$5&lt;0),"",ROUND(($B49-E$5)*'점수 계산기'!$C$21+E$5*'점수 계산기'!$C$23+'점수 계산기'!$C$25,0))</f>
        <v>99</v>
      </c>
      <c r="F49" s="168">
        <f>IF(OR($B49-F$5&gt;76, $B49-F$5=75, $B49-F$5=1, $B49-F$5&lt;0),"",ROUND(($B49-F$5)*'점수 계산기'!$C$21+F$5*'점수 계산기'!$C$23+'점수 계산기'!$C$25,0))</f>
        <v>99</v>
      </c>
      <c r="G49" s="168">
        <f>IF(OR($B49-G$5&gt;76, $B49-G$5=75, $B49-G$5=1, $B49-G$5&lt;0),"",ROUND(($B49-G$5)*'점수 계산기'!$C$21+G$5*'점수 계산기'!$C$23+'점수 계산기'!$C$25,0))</f>
        <v>99</v>
      </c>
      <c r="H49" s="168">
        <f>IF(OR($B49-H$5&gt;76, $B49-H$5=75, $B49-H$5=1, $B49-H$5&lt;0),"",ROUND(($B49-H$5)*'점수 계산기'!$C$21+H$5*'점수 계산기'!$C$23+'점수 계산기'!$C$25,0))</f>
        <v>99</v>
      </c>
      <c r="I49" s="168">
        <f>IF(OR($B49-I$5&gt;76, $B49-I$5=75, $B49-I$5=1, $B49-I$5&lt;0),"",ROUND(($B49-I$5)*'점수 계산기'!$C$21+I$5*'점수 계산기'!$C$23+'점수 계산기'!$C$25,0))</f>
        <v>99</v>
      </c>
      <c r="J49" s="168">
        <f>IF(OR($B49-J$5&gt;76, $B49-J$5=75, $B49-J$5=1, $B49-J$5&lt;0),"",ROUND(($B49-J$5)*'점수 계산기'!$C$21+J$5*'점수 계산기'!$C$23+'점수 계산기'!$C$25,0))</f>
        <v>99</v>
      </c>
      <c r="K49" s="168">
        <f>IF(OR($B49-K$5&gt;76, $B49-K$5=75, $B49-K$5=1, $B49-K$5&lt;0),"",ROUND(($B49-K$5)*'점수 계산기'!$C$21+K$5*'점수 계산기'!$C$23+'점수 계산기'!$C$25,0))</f>
        <v>100</v>
      </c>
      <c r="L49" s="168">
        <f>IF(OR($B49-L$5&gt;76, $B49-L$5=75, $B49-L$5=1, $B49-L$5&lt;0),"",ROUND(($B49-L$5)*'점수 계산기'!$C$21+L$5*'점수 계산기'!$C$23+'점수 계산기'!$C$25,0))</f>
        <v>100</v>
      </c>
      <c r="M49" s="168">
        <f>IF(OR($B49-M$5&gt;76, $B49-M$5=75, $B49-M$5=1, $B49-M$5&lt;0),"",ROUND(($B49-M$5)*'점수 계산기'!$C$21+M$5*'점수 계산기'!$C$23+'점수 계산기'!$C$25,0))</f>
        <v>100</v>
      </c>
      <c r="N49" s="168">
        <f>IF(OR($B49-N$5&gt;76, $B49-N$5=75, $B49-N$5=1, $B49-N$5&lt;0),"",ROUND(($B49-N$5)*'점수 계산기'!$C$21+N$5*'점수 계산기'!$C$23+'점수 계산기'!$C$25,0))</f>
        <v>100</v>
      </c>
      <c r="O49" s="168">
        <f>IF(OR($B49-O$5&gt;76, $B49-O$5=75, $B49-O$5=1, $B49-O$5&lt;0),"",ROUND(($B49-O$5)*'점수 계산기'!$C$21+O$5*'점수 계산기'!$C$23+'점수 계산기'!$C$25,0))</f>
        <v>100</v>
      </c>
      <c r="P49" s="168">
        <f>IF(OR($B49-P$5&gt;76, $B49-P$5=75, $B49-P$5=1, $B49-P$5&lt;0),"",ROUND(($B49-P$5)*'점수 계산기'!$C$21+P$5*'점수 계산기'!$C$23+'점수 계산기'!$C$25,0))</f>
        <v>100</v>
      </c>
      <c r="Q49" s="168">
        <f>IF(OR($B49-Q$5&gt;76, $B49-Q$5=75, $B49-Q$5=1, $B49-Q$5&lt;0),"",ROUND(($B49-Q$5)*'점수 계산기'!$C$21+Q$5*'점수 계산기'!$C$23+'점수 계산기'!$C$25,0))</f>
        <v>100</v>
      </c>
      <c r="R49" s="168">
        <f>IF(OR($B49-R$5&gt;76, $B49-R$5=75, $B49-R$5=1, $B49-R$5&lt;0),"",ROUND(($B49-R$5)*'점수 계산기'!$C$21+R$5*'점수 계산기'!$C$23+'점수 계산기'!$C$25,0))</f>
        <v>100</v>
      </c>
      <c r="S49" s="168">
        <f>IF(OR($B49-S$5&gt;76, $B49-S$5=75, $B49-S$5=1, $B49-S$5&lt;0),"",ROUND(($B49-S$5)*'점수 계산기'!$C$21+S$5*'점수 계산기'!$C$23+'점수 계산기'!$C$25,0))</f>
        <v>100</v>
      </c>
      <c r="T49" s="168">
        <f>IF(OR($B49-T$5&gt;76, $B49-T$5=75, $B49-T$5=1, $B49-T$5&lt;0),"",ROUND(($B49-T$5)*'점수 계산기'!$C$21+T$5*'점수 계산기'!$C$23+'점수 계산기'!$C$25,0))</f>
        <v>100</v>
      </c>
      <c r="U49" s="168">
        <f>IF(OR($B49-U$5&gt;76, $B49-U$5=75, $B49-U$5=1, $B49-U$5&lt;0),"",ROUND(($B49-U$5)*'점수 계산기'!$C$21+U$5*'점수 계산기'!$C$23+'점수 계산기'!$C$25,0))</f>
        <v>100</v>
      </c>
      <c r="V49" s="168">
        <f>IF(OR($B49-V$5&gt;76, $B49-V$5=75, $B49-V$5=1, $B49-V$5&lt;0),"",ROUND(($B49-V$5)*'점수 계산기'!$C$21+V$5*'점수 계산기'!$C$23+'점수 계산기'!$C$25,0))</f>
        <v>100</v>
      </c>
      <c r="W49" s="168">
        <f>IF(OR($B49-W$5&gt;76, $B49-W$5=75, $B49-W$5=1, $B49-W$5&lt;0),"",ROUND(($B49-W$5)*'점수 계산기'!$C$21+W$5*'점수 계산기'!$C$23+'점수 계산기'!$C$25,0))</f>
        <v>101</v>
      </c>
      <c r="X49" s="168">
        <f>IF(OR($B49-X$5&gt;76, $B49-X$5=75, $B49-X$5=1, $B49-X$5&lt;0),"",ROUND(($B49-X$5)*'점수 계산기'!$C$21+X$5*'점수 계산기'!$C$23+'점수 계산기'!$C$25,0))</f>
        <v>101</v>
      </c>
      <c r="Y49" s="169">
        <f>IF(OR($B49-Y$5&gt;76, $B49-Y$5=75, $B49-Y$5=1, $B49-Y$5&lt;0),"",ROUND(($B49-Y$5)*'점수 계산기'!$C$21+Y$5*'점수 계산기'!$C$23+'점수 계산기'!$C$25,0))</f>
        <v>101</v>
      </c>
      <c r="Z49" s="129"/>
      <c r="AA49" s="170">
        <v>58</v>
      </c>
      <c r="AB49" s="170">
        <f t="shared" si="0"/>
        <v>99</v>
      </c>
      <c r="AC49" s="170" cm="1">
        <f t="array" ref="AC49">INDEX($AD$6:$AD$106, AA49, 1)</f>
        <v>89</v>
      </c>
      <c r="AD49" s="170">
        <f t="shared" si="1"/>
        <v>101</v>
      </c>
      <c r="AE49" s="170">
        <v>57</v>
      </c>
      <c r="AF49" s="170">
        <v>43</v>
      </c>
    </row>
    <row r="50" spans="1:32" s="137" customFormat="1" ht="21" customHeight="1">
      <c r="A50" s="129"/>
      <c r="B50" s="172">
        <v>56</v>
      </c>
      <c r="C50" s="173">
        <f>IF(OR($B50-C$5&gt;76, $B50-C$5=75, $B50-C$5=1, $B50-C$5&lt;0),"",ROUND(($B50-C$5)*'점수 계산기'!$C$21+C$5*'점수 계산기'!$C$23+'점수 계산기'!$C$25,0))</f>
        <v>98</v>
      </c>
      <c r="D50" s="173">
        <f>IF(OR($B50-D$5&gt;76, $B50-D$5=75, $B50-D$5=1, $B50-D$5&lt;0),"",ROUND(($B50-D$5)*'점수 계산기'!$C$21+D$5*'점수 계산기'!$C$23+'점수 계산기'!$C$25,0))</f>
        <v>98</v>
      </c>
      <c r="E50" s="173">
        <f>IF(OR($B50-E$5&gt;76, $B50-E$5=75, $B50-E$5=1, $B50-E$5&lt;0),"",ROUND(($B50-E$5)*'점수 계산기'!$C$21+E$5*'점수 계산기'!$C$23+'점수 계산기'!$C$25,0))</f>
        <v>98</v>
      </c>
      <c r="F50" s="173">
        <f>IF(OR($B50-F$5&gt;76, $B50-F$5=75, $B50-F$5=1, $B50-F$5&lt;0),"",ROUND(($B50-F$5)*'점수 계산기'!$C$21+F$5*'점수 계산기'!$C$23+'점수 계산기'!$C$25,0))</f>
        <v>98</v>
      </c>
      <c r="G50" s="173">
        <f>IF(OR($B50-G$5&gt;76, $B50-G$5=75, $B50-G$5=1, $B50-G$5&lt;0),"",ROUND(($B50-G$5)*'점수 계산기'!$C$21+G$5*'점수 계산기'!$C$23+'점수 계산기'!$C$25,0))</f>
        <v>98</v>
      </c>
      <c r="H50" s="173">
        <f>IF(OR($B50-H$5&gt;76, $B50-H$5=75, $B50-H$5=1, $B50-H$5&lt;0),"",ROUND(($B50-H$5)*'점수 계산기'!$C$21+H$5*'점수 계산기'!$C$23+'점수 계산기'!$C$25,0))</f>
        <v>98</v>
      </c>
      <c r="I50" s="173">
        <f>IF(OR($B50-I$5&gt;76, $B50-I$5=75, $B50-I$5=1, $B50-I$5&lt;0),"",ROUND(($B50-I$5)*'점수 계산기'!$C$21+I$5*'점수 계산기'!$C$23+'점수 계산기'!$C$25,0))</f>
        <v>99</v>
      </c>
      <c r="J50" s="173">
        <f>IF(OR($B50-J$5&gt;76, $B50-J$5=75, $B50-J$5=1, $B50-J$5&lt;0),"",ROUND(($B50-J$5)*'점수 계산기'!$C$21+J$5*'점수 계산기'!$C$23+'점수 계산기'!$C$25,0))</f>
        <v>99</v>
      </c>
      <c r="K50" s="173">
        <f>IF(OR($B50-K$5&gt;76, $B50-K$5=75, $B50-K$5=1, $B50-K$5&lt;0),"",ROUND(($B50-K$5)*'점수 계산기'!$C$21+K$5*'점수 계산기'!$C$23+'점수 계산기'!$C$25,0))</f>
        <v>99</v>
      </c>
      <c r="L50" s="173">
        <f>IF(OR($B50-L$5&gt;76, $B50-L$5=75, $B50-L$5=1, $B50-L$5&lt;0),"",ROUND(($B50-L$5)*'점수 계산기'!$C$21+L$5*'점수 계산기'!$C$23+'점수 계산기'!$C$25,0))</f>
        <v>99</v>
      </c>
      <c r="M50" s="173">
        <f>IF(OR($B50-M$5&gt;76, $B50-M$5=75, $B50-M$5=1, $B50-M$5&lt;0),"",ROUND(($B50-M$5)*'점수 계산기'!$C$21+M$5*'점수 계산기'!$C$23+'점수 계산기'!$C$25,0))</f>
        <v>99</v>
      </c>
      <c r="N50" s="173">
        <f>IF(OR($B50-N$5&gt;76, $B50-N$5=75, $B50-N$5=1, $B50-N$5&lt;0),"",ROUND(($B50-N$5)*'점수 계산기'!$C$21+N$5*'점수 계산기'!$C$23+'점수 계산기'!$C$25,0))</f>
        <v>99</v>
      </c>
      <c r="O50" s="173">
        <f>IF(OR($B50-O$5&gt;76, $B50-O$5=75, $B50-O$5=1, $B50-O$5&lt;0),"",ROUND(($B50-O$5)*'점수 계산기'!$C$21+O$5*'점수 계산기'!$C$23+'점수 계산기'!$C$25,0))</f>
        <v>99</v>
      </c>
      <c r="P50" s="173">
        <f>IF(OR($B50-P$5&gt;76, $B50-P$5=75, $B50-P$5=1, $B50-P$5&lt;0),"",ROUND(($B50-P$5)*'점수 계산기'!$C$21+P$5*'점수 계산기'!$C$23+'점수 계산기'!$C$25,0))</f>
        <v>99</v>
      </c>
      <c r="Q50" s="173">
        <f>IF(OR($B50-Q$5&gt;76, $B50-Q$5=75, $B50-Q$5=1, $B50-Q$5&lt;0),"",ROUND(($B50-Q$5)*'점수 계산기'!$C$21+Q$5*'점수 계산기'!$C$23+'점수 계산기'!$C$25,0))</f>
        <v>99</v>
      </c>
      <c r="R50" s="173">
        <f>IF(OR($B50-R$5&gt;76, $B50-R$5=75, $B50-R$5=1, $B50-R$5&lt;0),"",ROUND(($B50-R$5)*'점수 계산기'!$C$21+R$5*'점수 계산기'!$C$23+'점수 계산기'!$C$25,0))</f>
        <v>99</v>
      </c>
      <c r="S50" s="173">
        <f>IF(OR($B50-S$5&gt;76, $B50-S$5=75, $B50-S$5=1, $B50-S$5&lt;0),"",ROUND(($B50-S$5)*'점수 계산기'!$C$21+S$5*'점수 계산기'!$C$23+'점수 계산기'!$C$25,0))</f>
        <v>99</v>
      </c>
      <c r="T50" s="173">
        <f>IF(OR($B50-T$5&gt;76, $B50-T$5=75, $B50-T$5=1, $B50-T$5&lt;0),"",ROUND(($B50-T$5)*'점수 계산기'!$C$21+T$5*'점수 계산기'!$C$23+'점수 계산기'!$C$25,0))</f>
        <v>99</v>
      </c>
      <c r="U50" s="173">
        <f>IF(OR($B50-U$5&gt;76, $B50-U$5=75, $B50-U$5=1, $B50-U$5&lt;0),"",ROUND(($B50-U$5)*'점수 계산기'!$C$21+U$5*'점수 계산기'!$C$23+'점수 계산기'!$C$25,0))</f>
        <v>100</v>
      </c>
      <c r="V50" s="173">
        <f>IF(OR($B50-V$5&gt;76, $B50-V$5=75, $B50-V$5=1, $B50-V$5&lt;0),"",ROUND(($B50-V$5)*'점수 계산기'!$C$21+V$5*'점수 계산기'!$C$23+'점수 계산기'!$C$25,0))</f>
        <v>100</v>
      </c>
      <c r="W50" s="173">
        <f>IF(OR($B50-W$5&gt;76, $B50-W$5=75, $B50-W$5=1, $B50-W$5&lt;0),"",ROUND(($B50-W$5)*'점수 계산기'!$C$21+W$5*'점수 계산기'!$C$23+'점수 계산기'!$C$25,0))</f>
        <v>100</v>
      </c>
      <c r="X50" s="173">
        <f>IF(OR($B50-X$5&gt;76, $B50-X$5=75, $B50-X$5=1, $B50-X$5&lt;0),"",ROUND(($B50-X$5)*'점수 계산기'!$C$21+X$5*'점수 계산기'!$C$23+'점수 계산기'!$C$25,0))</f>
        <v>100</v>
      </c>
      <c r="Y50" s="174">
        <f>IF(OR($B50-Y$5&gt;76, $B50-Y$5=75, $B50-Y$5=1, $B50-Y$5&lt;0),"",ROUND(($B50-Y$5)*'점수 계산기'!$C$21+Y$5*'점수 계산기'!$C$23+'점수 계산기'!$C$25,0))</f>
        <v>100</v>
      </c>
      <c r="Z50" s="129"/>
      <c r="AA50" s="170">
        <v>57</v>
      </c>
      <c r="AB50" s="170">
        <f t="shared" si="0"/>
        <v>98</v>
      </c>
      <c r="AC50" s="170" cm="1">
        <f t="array" ref="AC50">INDEX($AD$6:$AD$106, AA50, 1)</f>
        <v>90</v>
      </c>
      <c r="AD50" s="170">
        <f t="shared" si="1"/>
        <v>100</v>
      </c>
      <c r="AE50" s="170">
        <v>56</v>
      </c>
      <c r="AF50" s="170">
        <v>44</v>
      </c>
    </row>
    <row r="51" spans="1:32" s="137" customFormat="1" ht="21" customHeight="1">
      <c r="A51" s="129"/>
      <c r="B51" s="172">
        <v>55</v>
      </c>
      <c r="C51" s="173">
        <f>IF(OR($B51-C$5&gt;76, $B51-C$5=75, $B51-C$5=1, $B51-C$5&lt;0),"",ROUND(($B51-C$5)*'점수 계산기'!$C$21+C$5*'점수 계산기'!$C$23+'점수 계산기'!$C$25,0))</f>
        <v>97</v>
      </c>
      <c r="D51" s="173">
        <f>IF(OR($B51-D$5&gt;76, $B51-D$5=75, $B51-D$5=1, $B51-D$5&lt;0),"",ROUND(($B51-D$5)*'점수 계산기'!$C$21+D$5*'점수 계산기'!$C$23+'점수 계산기'!$C$25,0))</f>
        <v>97</v>
      </c>
      <c r="E51" s="173">
        <f>IF(OR($B51-E$5&gt;76, $B51-E$5=75, $B51-E$5=1, $B51-E$5&lt;0),"",ROUND(($B51-E$5)*'점수 계산기'!$C$21+E$5*'점수 계산기'!$C$23+'점수 계산기'!$C$25,0))</f>
        <v>97</v>
      </c>
      <c r="F51" s="173">
        <f>IF(OR($B51-F$5&gt;76, $B51-F$5=75, $B51-F$5=1, $B51-F$5&lt;0),"",ROUND(($B51-F$5)*'점수 계산기'!$C$21+F$5*'점수 계산기'!$C$23+'점수 계산기'!$C$25,0))</f>
        <v>98</v>
      </c>
      <c r="G51" s="173">
        <f>IF(OR($B51-G$5&gt;76, $B51-G$5=75, $B51-G$5=1, $B51-G$5&lt;0),"",ROUND(($B51-G$5)*'점수 계산기'!$C$21+G$5*'점수 계산기'!$C$23+'점수 계산기'!$C$25,0))</f>
        <v>98</v>
      </c>
      <c r="H51" s="173">
        <f>IF(OR($B51-H$5&gt;76, $B51-H$5=75, $B51-H$5=1, $B51-H$5&lt;0),"",ROUND(($B51-H$5)*'점수 계산기'!$C$21+H$5*'점수 계산기'!$C$23+'점수 계산기'!$C$25,0))</f>
        <v>98</v>
      </c>
      <c r="I51" s="173">
        <f>IF(OR($B51-I$5&gt;76, $B51-I$5=75, $B51-I$5=1, $B51-I$5&lt;0),"",ROUND(($B51-I$5)*'점수 계산기'!$C$21+I$5*'점수 계산기'!$C$23+'점수 계산기'!$C$25,0))</f>
        <v>98</v>
      </c>
      <c r="J51" s="173">
        <f>IF(OR($B51-J$5&gt;76, $B51-J$5=75, $B51-J$5=1, $B51-J$5&lt;0),"",ROUND(($B51-J$5)*'점수 계산기'!$C$21+J$5*'점수 계산기'!$C$23+'점수 계산기'!$C$25,0))</f>
        <v>98</v>
      </c>
      <c r="K51" s="173">
        <f>IF(OR($B51-K$5&gt;76, $B51-K$5=75, $B51-K$5=1, $B51-K$5&lt;0),"",ROUND(($B51-K$5)*'점수 계산기'!$C$21+K$5*'점수 계산기'!$C$23+'점수 계산기'!$C$25,0))</f>
        <v>98</v>
      </c>
      <c r="L51" s="173">
        <f>IF(OR($B51-L$5&gt;76, $B51-L$5=75, $B51-L$5=1, $B51-L$5&lt;0),"",ROUND(($B51-L$5)*'점수 계산기'!$C$21+L$5*'점수 계산기'!$C$23+'점수 계산기'!$C$25,0))</f>
        <v>98</v>
      </c>
      <c r="M51" s="173">
        <f>IF(OR($B51-M$5&gt;76, $B51-M$5=75, $B51-M$5=1, $B51-M$5&lt;0),"",ROUND(($B51-M$5)*'점수 계산기'!$C$21+M$5*'점수 계산기'!$C$23+'점수 계산기'!$C$25,0))</f>
        <v>98</v>
      </c>
      <c r="N51" s="173">
        <f>IF(OR($B51-N$5&gt;76, $B51-N$5=75, $B51-N$5=1, $B51-N$5&lt;0),"",ROUND(($B51-N$5)*'점수 계산기'!$C$21+N$5*'점수 계산기'!$C$23+'점수 계산기'!$C$25,0))</f>
        <v>98</v>
      </c>
      <c r="O51" s="173">
        <f>IF(OR($B51-O$5&gt;76, $B51-O$5=75, $B51-O$5=1, $B51-O$5&lt;0),"",ROUND(($B51-O$5)*'점수 계산기'!$C$21+O$5*'점수 계산기'!$C$23+'점수 계산기'!$C$25,0))</f>
        <v>98</v>
      </c>
      <c r="P51" s="173">
        <f>IF(OR($B51-P$5&gt;76, $B51-P$5=75, $B51-P$5=1, $B51-P$5&lt;0),"",ROUND(($B51-P$5)*'점수 계산기'!$C$21+P$5*'점수 계산기'!$C$23+'점수 계산기'!$C$25,0))</f>
        <v>98</v>
      </c>
      <c r="Q51" s="173">
        <f>IF(OR($B51-Q$5&gt;76, $B51-Q$5=75, $B51-Q$5=1, $B51-Q$5&lt;0),"",ROUND(($B51-Q$5)*'점수 계산기'!$C$21+Q$5*'점수 계산기'!$C$23+'점수 계산기'!$C$25,0))</f>
        <v>98</v>
      </c>
      <c r="R51" s="173">
        <f>IF(OR($B51-R$5&gt;76, $B51-R$5=75, $B51-R$5=1, $B51-R$5&lt;0),"",ROUND(($B51-R$5)*'점수 계산기'!$C$21+R$5*'점수 계산기'!$C$23+'점수 계산기'!$C$25,0))</f>
        <v>98</v>
      </c>
      <c r="S51" s="173">
        <f>IF(OR($B51-S$5&gt;76, $B51-S$5=75, $B51-S$5=1, $B51-S$5&lt;0),"",ROUND(($B51-S$5)*'점수 계산기'!$C$21+S$5*'점수 계산기'!$C$23+'점수 계산기'!$C$25,0))</f>
        <v>99</v>
      </c>
      <c r="T51" s="173">
        <f>IF(OR($B51-T$5&gt;76, $B51-T$5=75, $B51-T$5=1, $B51-T$5&lt;0),"",ROUND(($B51-T$5)*'점수 계산기'!$C$21+T$5*'점수 계산기'!$C$23+'점수 계산기'!$C$25,0))</f>
        <v>99</v>
      </c>
      <c r="U51" s="173">
        <f>IF(OR($B51-U$5&gt;76, $B51-U$5=75, $B51-U$5=1, $B51-U$5&lt;0),"",ROUND(($B51-U$5)*'점수 계산기'!$C$21+U$5*'점수 계산기'!$C$23+'점수 계산기'!$C$25,0))</f>
        <v>99</v>
      </c>
      <c r="V51" s="173">
        <f>IF(OR($B51-V$5&gt;76, $B51-V$5=75, $B51-V$5=1, $B51-V$5&lt;0),"",ROUND(($B51-V$5)*'점수 계산기'!$C$21+V$5*'점수 계산기'!$C$23+'점수 계산기'!$C$25,0))</f>
        <v>99</v>
      </c>
      <c r="W51" s="173">
        <f>IF(OR($B51-W$5&gt;76, $B51-W$5=75, $B51-W$5=1, $B51-W$5&lt;0),"",ROUND(($B51-W$5)*'점수 계산기'!$C$21+W$5*'점수 계산기'!$C$23+'점수 계산기'!$C$25,0))</f>
        <v>99</v>
      </c>
      <c r="X51" s="173">
        <f>IF(OR($B51-X$5&gt;76, $B51-X$5=75, $B51-X$5=1, $B51-X$5&lt;0),"",ROUND(($B51-X$5)*'점수 계산기'!$C$21+X$5*'점수 계산기'!$C$23+'점수 계산기'!$C$25,0))</f>
        <v>99</v>
      </c>
      <c r="Y51" s="174">
        <f>IF(OR($B51-Y$5&gt;76, $B51-Y$5=75, $B51-Y$5=1, $B51-Y$5&lt;0),"",ROUND(($B51-Y$5)*'점수 계산기'!$C$21+Y$5*'점수 계산기'!$C$23+'점수 계산기'!$C$25,0))</f>
        <v>99</v>
      </c>
      <c r="Z51" s="129"/>
      <c r="AA51" s="170">
        <v>56</v>
      </c>
      <c r="AB51" s="170">
        <f t="shared" si="0"/>
        <v>97</v>
      </c>
      <c r="AC51" s="170" cm="1">
        <f t="array" ref="AC51">INDEX($AD$6:$AD$106, AA51, 1)</f>
        <v>91</v>
      </c>
      <c r="AD51" s="170">
        <f t="shared" si="1"/>
        <v>99</v>
      </c>
      <c r="AE51" s="170">
        <v>55</v>
      </c>
      <c r="AF51" s="170">
        <v>45</v>
      </c>
    </row>
    <row r="52" spans="1:32" s="137" customFormat="1" ht="21" customHeight="1">
      <c r="A52" s="129"/>
      <c r="B52" s="172">
        <v>54</v>
      </c>
      <c r="C52" s="173">
        <f>IF(OR($B52-C$5&gt;76, $B52-C$5=75, $B52-C$5=1, $B52-C$5&lt;0),"",ROUND(($B52-C$5)*'점수 계산기'!$C$21+C$5*'점수 계산기'!$C$23+'점수 계산기'!$C$25,0))</f>
        <v>96</v>
      </c>
      <c r="D52" s="173">
        <f>IF(OR($B52-D$5&gt;76, $B52-D$5=75, $B52-D$5=1, $B52-D$5&lt;0),"",ROUND(($B52-D$5)*'점수 계산기'!$C$21+D$5*'점수 계산기'!$C$23+'점수 계산기'!$C$25,0))</f>
        <v>97</v>
      </c>
      <c r="E52" s="173">
        <f>IF(OR($B52-E$5&gt;76, $B52-E$5=75, $B52-E$5=1, $B52-E$5&lt;0),"",ROUND(($B52-E$5)*'점수 계산기'!$C$21+E$5*'점수 계산기'!$C$23+'점수 계산기'!$C$25,0))</f>
        <v>97</v>
      </c>
      <c r="F52" s="173">
        <f>IF(OR($B52-F$5&gt;76, $B52-F$5=75, $B52-F$5=1, $B52-F$5&lt;0),"",ROUND(($B52-F$5)*'점수 계산기'!$C$21+F$5*'점수 계산기'!$C$23+'점수 계산기'!$C$25,0))</f>
        <v>97</v>
      </c>
      <c r="G52" s="173">
        <f>IF(OR($B52-G$5&gt;76, $B52-G$5=75, $B52-G$5=1, $B52-G$5&lt;0),"",ROUND(($B52-G$5)*'점수 계산기'!$C$21+G$5*'점수 계산기'!$C$23+'점수 계산기'!$C$25,0))</f>
        <v>97</v>
      </c>
      <c r="H52" s="173">
        <f>IF(OR($B52-H$5&gt;76, $B52-H$5=75, $B52-H$5=1, $B52-H$5&lt;0),"",ROUND(($B52-H$5)*'점수 계산기'!$C$21+H$5*'점수 계산기'!$C$23+'점수 계산기'!$C$25,0))</f>
        <v>97</v>
      </c>
      <c r="I52" s="173">
        <f>IF(OR($B52-I$5&gt;76, $B52-I$5=75, $B52-I$5=1, $B52-I$5&lt;0),"",ROUND(($B52-I$5)*'점수 계산기'!$C$21+I$5*'점수 계산기'!$C$23+'점수 계산기'!$C$25,0))</f>
        <v>97</v>
      </c>
      <c r="J52" s="173">
        <f>IF(OR($B52-J$5&gt;76, $B52-J$5=75, $B52-J$5=1, $B52-J$5&lt;0),"",ROUND(($B52-J$5)*'점수 계산기'!$C$21+J$5*'점수 계산기'!$C$23+'점수 계산기'!$C$25,0))</f>
        <v>97</v>
      </c>
      <c r="K52" s="173">
        <f>IF(OR($B52-K$5&gt;76, $B52-K$5=75, $B52-K$5=1, $B52-K$5&lt;0),"",ROUND(($B52-K$5)*'점수 계산기'!$C$21+K$5*'점수 계산기'!$C$23+'점수 계산기'!$C$25,0))</f>
        <v>97</v>
      </c>
      <c r="L52" s="173">
        <f>IF(OR($B52-L$5&gt;76, $B52-L$5=75, $B52-L$5=1, $B52-L$5&lt;0),"",ROUND(($B52-L$5)*'점수 계산기'!$C$21+L$5*'점수 계산기'!$C$23+'점수 계산기'!$C$25,0))</f>
        <v>97</v>
      </c>
      <c r="M52" s="173">
        <f>IF(OR($B52-M$5&gt;76, $B52-M$5=75, $B52-M$5=1, $B52-M$5&lt;0),"",ROUND(($B52-M$5)*'점수 계산기'!$C$21+M$5*'점수 계산기'!$C$23+'점수 계산기'!$C$25,0))</f>
        <v>97</v>
      </c>
      <c r="N52" s="173">
        <f>IF(OR($B52-N$5&gt;76, $B52-N$5=75, $B52-N$5=1, $B52-N$5&lt;0),"",ROUND(($B52-N$5)*'점수 계산기'!$C$21+N$5*'점수 계산기'!$C$23+'점수 계산기'!$C$25,0))</f>
        <v>97</v>
      </c>
      <c r="O52" s="173">
        <f>IF(OR($B52-O$5&gt;76, $B52-O$5=75, $B52-O$5=1, $B52-O$5&lt;0),"",ROUND(($B52-O$5)*'점수 계산기'!$C$21+O$5*'점수 계산기'!$C$23+'점수 계산기'!$C$25,0))</f>
        <v>97</v>
      </c>
      <c r="P52" s="173">
        <f>IF(OR($B52-P$5&gt;76, $B52-P$5=75, $B52-P$5=1, $B52-P$5&lt;0),"",ROUND(($B52-P$5)*'점수 계산기'!$C$21+P$5*'점수 계산기'!$C$23+'점수 계산기'!$C$25,0))</f>
        <v>97</v>
      </c>
      <c r="Q52" s="173">
        <f>IF(OR($B52-Q$5&gt;76, $B52-Q$5=75, $B52-Q$5=1, $B52-Q$5&lt;0),"",ROUND(($B52-Q$5)*'점수 계산기'!$C$21+Q$5*'점수 계산기'!$C$23+'점수 계산기'!$C$25,0))</f>
        <v>98</v>
      </c>
      <c r="R52" s="173">
        <f>IF(OR($B52-R$5&gt;76, $B52-R$5=75, $B52-R$5=1, $B52-R$5&lt;0),"",ROUND(($B52-R$5)*'점수 계산기'!$C$21+R$5*'점수 계산기'!$C$23+'점수 계산기'!$C$25,0))</f>
        <v>98</v>
      </c>
      <c r="S52" s="173">
        <f>IF(OR($B52-S$5&gt;76, $B52-S$5=75, $B52-S$5=1, $B52-S$5&lt;0),"",ROUND(($B52-S$5)*'점수 계산기'!$C$21+S$5*'점수 계산기'!$C$23+'점수 계산기'!$C$25,0))</f>
        <v>98</v>
      </c>
      <c r="T52" s="173">
        <f>IF(OR($B52-T$5&gt;76, $B52-T$5=75, $B52-T$5=1, $B52-T$5&lt;0),"",ROUND(($B52-T$5)*'점수 계산기'!$C$21+T$5*'점수 계산기'!$C$23+'점수 계산기'!$C$25,0))</f>
        <v>98</v>
      </c>
      <c r="U52" s="173">
        <f>IF(OR($B52-U$5&gt;76, $B52-U$5=75, $B52-U$5=1, $B52-U$5&lt;0),"",ROUND(($B52-U$5)*'점수 계산기'!$C$21+U$5*'점수 계산기'!$C$23+'점수 계산기'!$C$25,0))</f>
        <v>98</v>
      </c>
      <c r="V52" s="173">
        <f>IF(OR($B52-V$5&gt;76, $B52-V$5=75, $B52-V$5=1, $B52-V$5&lt;0),"",ROUND(($B52-V$5)*'점수 계산기'!$C$21+V$5*'점수 계산기'!$C$23+'점수 계산기'!$C$25,0))</f>
        <v>98</v>
      </c>
      <c r="W52" s="173">
        <f>IF(OR($B52-W$5&gt;76, $B52-W$5=75, $B52-W$5=1, $B52-W$5&lt;0),"",ROUND(($B52-W$5)*'점수 계산기'!$C$21+W$5*'점수 계산기'!$C$23+'점수 계산기'!$C$25,0))</f>
        <v>98</v>
      </c>
      <c r="X52" s="173">
        <f>IF(OR($B52-X$5&gt;76, $B52-X$5=75, $B52-X$5=1, $B52-X$5&lt;0),"",ROUND(($B52-X$5)*'점수 계산기'!$C$21+X$5*'점수 계산기'!$C$23+'점수 계산기'!$C$25,0))</f>
        <v>98</v>
      </c>
      <c r="Y52" s="174">
        <f>IF(OR($B52-Y$5&gt;76, $B52-Y$5=75, $B52-Y$5=1, $B52-Y$5&lt;0),"",ROUND(($B52-Y$5)*'점수 계산기'!$C$21+Y$5*'점수 계산기'!$C$23+'점수 계산기'!$C$25,0))</f>
        <v>98</v>
      </c>
      <c r="Z52" s="129"/>
      <c r="AA52" s="170">
        <v>55</v>
      </c>
      <c r="AB52" s="170">
        <f t="shared" si="0"/>
        <v>96</v>
      </c>
      <c r="AC52" s="170" cm="1">
        <f t="array" ref="AC52">INDEX($AD$6:$AD$106, AA52, 1)</f>
        <v>92</v>
      </c>
      <c r="AD52" s="170">
        <f t="shared" si="1"/>
        <v>98</v>
      </c>
      <c r="AE52" s="170">
        <v>54</v>
      </c>
      <c r="AF52" s="170">
        <v>46</v>
      </c>
    </row>
    <row r="53" spans="1:32" s="137" customFormat="1" ht="21" customHeight="1">
      <c r="A53" s="129"/>
      <c r="B53" s="172">
        <v>53</v>
      </c>
      <c r="C53" s="173">
        <f>IF(OR($B53-C$5&gt;76, $B53-C$5=75, $B53-C$5=1, $B53-C$5&lt;0),"",ROUND(($B53-C$5)*'점수 계산기'!$C$21+C$5*'점수 계산기'!$C$23+'점수 계산기'!$C$25,0))</f>
        <v>96</v>
      </c>
      <c r="D53" s="173">
        <f>IF(OR($B53-D$5&gt;76, $B53-D$5=75, $B53-D$5=1, $B53-D$5&lt;0),"",ROUND(($B53-D$5)*'점수 계산기'!$C$21+D$5*'점수 계산기'!$C$23+'점수 계산기'!$C$25,0))</f>
        <v>96</v>
      </c>
      <c r="E53" s="173">
        <f>IF(OR($B53-E$5&gt;76, $B53-E$5=75, $B53-E$5=1, $B53-E$5&lt;0),"",ROUND(($B53-E$5)*'점수 계산기'!$C$21+E$5*'점수 계산기'!$C$23+'점수 계산기'!$C$25,0))</f>
        <v>96</v>
      </c>
      <c r="F53" s="173">
        <f>IF(OR($B53-F$5&gt;76, $B53-F$5=75, $B53-F$5=1, $B53-F$5&lt;0),"",ROUND(($B53-F$5)*'점수 계산기'!$C$21+F$5*'점수 계산기'!$C$23+'점수 계산기'!$C$25,0))</f>
        <v>96</v>
      </c>
      <c r="G53" s="173">
        <f>IF(OR($B53-G$5&gt;76, $B53-G$5=75, $B53-G$5=1, $B53-G$5&lt;0),"",ROUND(($B53-G$5)*'점수 계산기'!$C$21+G$5*'점수 계산기'!$C$23+'점수 계산기'!$C$25,0))</f>
        <v>96</v>
      </c>
      <c r="H53" s="173">
        <f>IF(OR($B53-H$5&gt;76, $B53-H$5=75, $B53-H$5=1, $B53-H$5&lt;0),"",ROUND(($B53-H$5)*'점수 계산기'!$C$21+H$5*'점수 계산기'!$C$23+'점수 계산기'!$C$25,0))</f>
        <v>96</v>
      </c>
      <c r="I53" s="173">
        <f>IF(OR($B53-I$5&gt;76, $B53-I$5=75, $B53-I$5=1, $B53-I$5&lt;0),"",ROUND(($B53-I$5)*'점수 계산기'!$C$21+I$5*'점수 계산기'!$C$23+'점수 계산기'!$C$25,0))</f>
        <v>96</v>
      </c>
      <c r="J53" s="173">
        <f>IF(OR($B53-J$5&gt;76, $B53-J$5=75, $B53-J$5=1, $B53-J$5&lt;0),"",ROUND(($B53-J$5)*'점수 계산기'!$C$21+J$5*'점수 계산기'!$C$23+'점수 계산기'!$C$25,0))</f>
        <v>96</v>
      </c>
      <c r="K53" s="173">
        <f>IF(OR($B53-K$5&gt;76, $B53-K$5=75, $B53-K$5=1, $B53-K$5&lt;0),"",ROUND(($B53-K$5)*'점수 계산기'!$C$21+K$5*'점수 계산기'!$C$23+'점수 계산기'!$C$25,0))</f>
        <v>96</v>
      </c>
      <c r="L53" s="173">
        <f>IF(OR($B53-L$5&gt;76, $B53-L$5=75, $B53-L$5=1, $B53-L$5&lt;0),"",ROUND(($B53-L$5)*'점수 계산기'!$C$21+L$5*'점수 계산기'!$C$23+'점수 계산기'!$C$25,0))</f>
        <v>96</v>
      </c>
      <c r="M53" s="173">
        <f>IF(OR($B53-M$5&gt;76, $B53-M$5=75, $B53-M$5=1, $B53-M$5&lt;0),"",ROUND(($B53-M$5)*'점수 계산기'!$C$21+M$5*'점수 계산기'!$C$23+'점수 계산기'!$C$25,0))</f>
        <v>96</v>
      </c>
      <c r="N53" s="173">
        <f>IF(OR($B53-N$5&gt;76, $B53-N$5=75, $B53-N$5=1, $B53-N$5&lt;0),"",ROUND(($B53-N$5)*'점수 계산기'!$C$21+N$5*'점수 계산기'!$C$23+'점수 계산기'!$C$25,0))</f>
        <v>97</v>
      </c>
      <c r="O53" s="173">
        <f>IF(OR($B53-O$5&gt;76, $B53-O$5=75, $B53-O$5=1, $B53-O$5&lt;0),"",ROUND(($B53-O$5)*'점수 계산기'!$C$21+O$5*'점수 계산기'!$C$23+'점수 계산기'!$C$25,0))</f>
        <v>97</v>
      </c>
      <c r="P53" s="173">
        <f>IF(OR($B53-P$5&gt;76, $B53-P$5=75, $B53-P$5=1, $B53-P$5&lt;0),"",ROUND(($B53-P$5)*'점수 계산기'!$C$21+P$5*'점수 계산기'!$C$23+'점수 계산기'!$C$25,0))</f>
        <v>97</v>
      </c>
      <c r="Q53" s="173">
        <f>IF(OR($B53-Q$5&gt;76, $B53-Q$5=75, $B53-Q$5=1, $B53-Q$5&lt;0),"",ROUND(($B53-Q$5)*'점수 계산기'!$C$21+Q$5*'점수 계산기'!$C$23+'점수 계산기'!$C$25,0))</f>
        <v>97</v>
      </c>
      <c r="R53" s="173">
        <f>IF(OR($B53-R$5&gt;76, $B53-R$5=75, $B53-R$5=1, $B53-R$5&lt;0),"",ROUND(($B53-R$5)*'점수 계산기'!$C$21+R$5*'점수 계산기'!$C$23+'점수 계산기'!$C$25,0))</f>
        <v>97</v>
      </c>
      <c r="S53" s="173">
        <f>IF(OR($B53-S$5&gt;76, $B53-S$5=75, $B53-S$5=1, $B53-S$5&lt;0),"",ROUND(($B53-S$5)*'점수 계산기'!$C$21+S$5*'점수 계산기'!$C$23+'점수 계산기'!$C$25,0))</f>
        <v>97</v>
      </c>
      <c r="T53" s="173">
        <f>IF(OR($B53-T$5&gt;76, $B53-T$5=75, $B53-T$5=1, $B53-T$5&lt;0),"",ROUND(($B53-T$5)*'점수 계산기'!$C$21+T$5*'점수 계산기'!$C$23+'점수 계산기'!$C$25,0))</f>
        <v>97</v>
      </c>
      <c r="U53" s="173">
        <f>IF(OR($B53-U$5&gt;76, $B53-U$5=75, $B53-U$5=1, $B53-U$5&lt;0),"",ROUND(($B53-U$5)*'점수 계산기'!$C$21+U$5*'점수 계산기'!$C$23+'점수 계산기'!$C$25,0))</f>
        <v>97</v>
      </c>
      <c r="V53" s="173">
        <f>IF(OR($B53-V$5&gt;76, $B53-V$5=75, $B53-V$5=1, $B53-V$5&lt;0),"",ROUND(($B53-V$5)*'점수 계산기'!$C$21+V$5*'점수 계산기'!$C$23+'점수 계산기'!$C$25,0))</f>
        <v>97</v>
      </c>
      <c r="W53" s="173">
        <f>IF(OR($B53-W$5&gt;76, $B53-W$5=75, $B53-W$5=1, $B53-W$5&lt;0),"",ROUND(($B53-W$5)*'점수 계산기'!$C$21+W$5*'점수 계산기'!$C$23+'점수 계산기'!$C$25,0))</f>
        <v>97</v>
      </c>
      <c r="X53" s="173">
        <f>IF(OR($B53-X$5&gt;76, $B53-X$5=75, $B53-X$5=1, $B53-X$5&lt;0),"",ROUND(($B53-X$5)*'점수 계산기'!$C$21+X$5*'점수 계산기'!$C$23+'점수 계산기'!$C$25,0))</f>
        <v>97</v>
      </c>
      <c r="Y53" s="174">
        <f>IF(OR($B53-Y$5&gt;76, $B53-Y$5=75, $B53-Y$5=1, $B53-Y$5&lt;0),"",ROUND(($B53-Y$5)*'점수 계산기'!$C$21+Y$5*'점수 계산기'!$C$23+'점수 계산기'!$C$25,0))</f>
        <v>97</v>
      </c>
      <c r="Z53" s="129"/>
      <c r="AA53" s="170">
        <v>54</v>
      </c>
      <c r="AB53" s="170">
        <f t="shared" si="0"/>
        <v>96</v>
      </c>
      <c r="AC53" s="170" cm="1">
        <f t="array" ref="AC53">INDEX($AD$6:$AD$106, AA53, 1)</f>
        <v>93</v>
      </c>
      <c r="AD53" s="170">
        <f t="shared" si="1"/>
        <v>97</v>
      </c>
      <c r="AE53" s="170">
        <v>53</v>
      </c>
      <c r="AF53" s="170">
        <v>47</v>
      </c>
    </row>
    <row r="54" spans="1:32" s="137" customFormat="1" ht="21" customHeight="1">
      <c r="A54" s="129"/>
      <c r="B54" s="175">
        <v>52</v>
      </c>
      <c r="C54" s="176">
        <f>IF(OR($B54-C$5&gt;76, $B54-C$5=75, $B54-C$5=1, $B54-C$5&lt;0),"",ROUND(($B54-C$5)*'점수 계산기'!$C$21+C$5*'점수 계산기'!$C$23+'점수 계산기'!$C$25,0))</f>
        <v>95</v>
      </c>
      <c r="D54" s="176">
        <f>IF(OR($B54-D$5&gt;76, $B54-D$5=75, $B54-D$5=1, $B54-D$5&lt;0),"",ROUND(($B54-D$5)*'점수 계산기'!$C$21+D$5*'점수 계산기'!$C$23+'점수 계산기'!$C$25,0))</f>
        <v>95</v>
      </c>
      <c r="E54" s="176">
        <f>IF(OR($B54-E$5&gt;76, $B54-E$5=75, $B54-E$5=1, $B54-E$5&lt;0),"",ROUND(($B54-E$5)*'점수 계산기'!$C$21+E$5*'점수 계산기'!$C$23+'점수 계산기'!$C$25,0))</f>
        <v>95</v>
      </c>
      <c r="F54" s="176">
        <f>IF(OR($B54-F$5&gt;76, $B54-F$5=75, $B54-F$5=1, $B54-F$5&lt;0),"",ROUND(($B54-F$5)*'점수 계산기'!$C$21+F$5*'점수 계산기'!$C$23+'점수 계산기'!$C$25,0))</f>
        <v>95</v>
      </c>
      <c r="G54" s="176">
        <f>IF(OR($B54-G$5&gt;76, $B54-G$5=75, $B54-G$5=1, $B54-G$5&lt;0),"",ROUND(($B54-G$5)*'점수 계산기'!$C$21+G$5*'점수 계산기'!$C$23+'점수 계산기'!$C$25,0))</f>
        <v>95</v>
      </c>
      <c r="H54" s="176">
        <f>IF(OR($B54-H$5&gt;76, $B54-H$5=75, $B54-H$5=1, $B54-H$5&lt;0),"",ROUND(($B54-H$5)*'점수 계산기'!$C$21+H$5*'점수 계산기'!$C$23+'점수 계산기'!$C$25,0))</f>
        <v>95</v>
      </c>
      <c r="I54" s="176">
        <f>IF(OR($B54-I$5&gt;76, $B54-I$5=75, $B54-I$5=1, $B54-I$5&lt;0),"",ROUND(($B54-I$5)*'점수 계산기'!$C$21+I$5*'점수 계산기'!$C$23+'점수 계산기'!$C$25,0))</f>
        <v>95</v>
      </c>
      <c r="J54" s="176">
        <f>IF(OR($B54-J$5&gt;76, $B54-J$5=75, $B54-J$5=1, $B54-J$5&lt;0),"",ROUND(($B54-J$5)*'점수 계산기'!$C$21+J$5*'점수 계산기'!$C$23+'점수 계산기'!$C$25,0))</f>
        <v>95</v>
      </c>
      <c r="K54" s="176">
        <f>IF(OR($B54-K$5&gt;76, $B54-K$5=75, $B54-K$5=1, $B54-K$5&lt;0),"",ROUND(($B54-K$5)*'점수 계산기'!$C$21+K$5*'점수 계산기'!$C$23+'점수 계산기'!$C$25,0))</f>
        <v>95</v>
      </c>
      <c r="L54" s="176">
        <f>IF(OR($B54-L$5&gt;76, $B54-L$5=75, $B54-L$5=1, $B54-L$5&lt;0),"",ROUND(($B54-L$5)*'점수 계산기'!$C$21+L$5*'점수 계산기'!$C$23+'점수 계산기'!$C$25,0))</f>
        <v>96</v>
      </c>
      <c r="M54" s="176">
        <f>IF(OR($B54-M$5&gt;76, $B54-M$5=75, $B54-M$5=1, $B54-M$5&lt;0),"",ROUND(($B54-M$5)*'점수 계산기'!$C$21+M$5*'점수 계산기'!$C$23+'점수 계산기'!$C$25,0))</f>
        <v>96</v>
      </c>
      <c r="N54" s="176">
        <f>IF(OR($B54-N$5&gt;76, $B54-N$5=75, $B54-N$5=1, $B54-N$5&lt;0),"",ROUND(($B54-N$5)*'점수 계산기'!$C$21+N$5*'점수 계산기'!$C$23+'점수 계산기'!$C$25,0))</f>
        <v>96</v>
      </c>
      <c r="O54" s="176">
        <f>IF(OR($B54-O$5&gt;76, $B54-O$5=75, $B54-O$5=1, $B54-O$5&lt;0),"",ROUND(($B54-O$5)*'점수 계산기'!$C$21+O$5*'점수 계산기'!$C$23+'점수 계산기'!$C$25,0))</f>
        <v>96</v>
      </c>
      <c r="P54" s="176">
        <f>IF(OR($B54-P$5&gt;76, $B54-P$5=75, $B54-P$5=1, $B54-P$5&lt;0),"",ROUND(($B54-P$5)*'점수 계산기'!$C$21+P$5*'점수 계산기'!$C$23+'점수 계산기'!$C$25,0))</f>
        <v>96</v>
      </c>
      <c r="Q54" s="176">
        <f>IF(OR($B54-Q$5&gt;76, $B54-Q$5=75, $B54-Q$5=1, $B54-Q$5&lt;0),"",ROUND(($B54-Q$5)*'점수 계산기'!$C$21+Q$5*'점수 계산기'!$C$23+'점수 계산기'!$C$25,0))</f>
        <v>96</v>
      </c>
      <c r="R54" s="176">
        <f>IF(OR($B54-R$5&gt;76, $B54-R$5=75, $B54-R$5=1, $B54-R$5&lt;0),"",ROUND(($B54-R$5)*'점수 계산기'!$C$21+R$5*'점수 계산기'!$C$23+'점수 계산기'!$C$25,0))</f>
        <v>96</v>
      </c>
      <c r="S54" s="176">
        <f>IF(OR($B54-S$5&gt;76, $B54-S$5=75, $B54-S$5=1, $B54-S$5&lt;0),"",ROUND(($B54-S$5)*'점수 계산기'!$C$21+S$5*'점수 계산기'!$C$23+'점수 계산기'!$C$25,0))</f>
        <v>96</v>
      </c>
      <c r="T54" s="176">
        <f>IF(OR($B54-T$5&gt;76, $B54-T$5=75, $B54-T$5=1, $B54-T$5&lt;0),"",ROUND(($B54-T$5)*'점수 계산기'!$C$21+T$5*'점수 계산기'!$C$23+'점수 계산기'!$C$25,0))</f>
        <v>96</v>
      </c>
      <c r="U54" s="176">
        <f>IF(OR($B54-U$5&gt;76, $B54-U$5=75, $B54-U$5=1, $B54-U$5&lt;0),"",ROUND(($B54-U$5)*'점수 계산기'!$C$21+U$5*'점수 계산기'!$C$23+'점수 계산기'!$C$25,0))</f>
        <v>96</v>
      </c>
      <c r="V54" s="176">
        <f>IF(OR($B54-V$5&gt;76, $B54-V$5=75, $B54-V$5=1, $B54-V$5&lt;0),"",ROUND(($B54-V$5)*'점수 계산기'!$C$21+V$5*'점수 계산기'!$C$23+'점수 계산기'!$C$25,0))</f>
        <v>96</v>
      </c>
      <c r="W54" s="176">
        <f>IF(OR($B54-W$5&gt;76, $B54-W$5=75, $B54-W$5=1, $B54-W$5&lt;0),"",ROUND(($B54-W$5)*'점수 계산기'!$C$21+W$5*'점수 계산기'!$C$23+'점수 계산기'!$C$25,0))</f>
        <v>96</v>
      </c>
      <c r="X54" s="176">
        <f>IF(OR($B54-X$5&gt;76, $B54-X$5=75, $B54-X$5=1, $B54-X$5&lt;0),"",ROUND(($B54-X$5)*'점수 계산기'!$C$21+X$5*'점수 계산기'!$C$23+'점수 계산기'!$C$25,0))</f>
        <v>96</v>
      </c>
      <c r="Y54" s="177">
        <f>IF(OR($B54-Y$5&gt;76, $B54-Y$5=75, $B54-Y$5=1, $B54-Y$5&lt;0),"",ROUND(($B54-Y$5)*'점수 계산기'!$C$21+Y$5*'점수 계산기'!$C$23+'점수 계산기'!$C$25,0))</f>
        <v>97</v>
      </c>
      <c r="Z54" s="129"/>
      <c r="AA54" s="170">
        <v>53</v>
      </c>
      <c r="AB54" s="170">
        <f t="shared" si="0"/>
        <v>95</v>
      </c>
      <c r="AC54" s="170" cm="1">
        <f t="array" ref="AC54">INDEX($AD$6:$AD$106, AA54, 1)</f>
        <v>93</v>
      </c>
      <c r="AD54" s="170">
        <f t="shared" si="1"/>
        <v>97</v>
      </c>
      <c r="AE54" s="170">
        <v>52</v>
      </c>
      <c r="AF54" s="170">
        <v>48</v>
      </c>
    </row>
    <row r="55" spans="1:32" s="137" customFormat="1" ht="21" customHeight="1">
      <c r="A55" s="129"/>
      <c r="B55" s="175">
        <v>51</v>
      </c>
      <c r="C55" s="176">
        <f>IF(OR($B55-C$5&gt;76, $B55-C$5=75, $B55-C$5=1, $B55-C$5&lt;0),"",ROUND(($B55-C$5)*'점수 계산기'!$C$21+C$5*'점수 계산기'!$C$23+'점수 계산기'!$C$25,0))</f>
        <v>94</v>
      </c>
      <c r="D55" s="176">
        <f>IF(OR($B55-D$5&gt;76, $B55-D$5=75, $B55-D$5=1, $B55-D$5&lt;0),"",ROUND(($B55-D$5)*'점수 계산기'!$C$21+D$5*'점수 계산기'!$C$23+'점수 계산기'!$C$25,0))</f>
        <v>94</v>
      </c>
      <c r="E55" s="176">
        <f>IF(OR($B55-E$5&gt;76, $B55-E$5=75, $B55-E$5=1, $B55-E$5&lt;0),"",ROUND(($B55-E$5)*'점수 계산기'!$C$21+E$5*'점수 계산기'!$C$23+'점수 계산기'!$C$25,0))</f>
        <v>94</v>
      </c>
      <c r="F55" s="176">
        <f>IF(OR($B55-F$5&gt;76, $B55-F$5=75, $B55-F$5=1, $B55-F$5&lt;0),"",ROUND(($B55-F$5)*'점수 계산기'!$C$21+F$5*'점수 계산기'!$C$23+'점수 계산기'!$C$25,0))</f>
        <v>94</v>
      </c>
      <c r="G55" s="176">
        <f>IF(OR($B55-G$5&gt;76, $B55-G$5=75, $B55-G$5=1, $B55-G$5&lt;0),"",ROUND(($B55-G$5)*'점수 계산기'!$C$21+G$5*'점수 계산기'!$C$23+'점수 계산기'!$C$25,0))</f>
        <v>94</v>
      </c>
      <c r="H55" s="176">
        <f>IF(OR($B55-H$5&gt;76, $B55-H$5=75, $B55-H$5=1, $B55-H$5&lt;0),"",ROUND(($B55-H$5)*'점수 계산기'!$C$21+H$5*'점수 계산기'!$C$23+'점수 계산기'!$C$25,0))</f>
        <v>94</v>
      </c>
      <c r="I55" s="176">
        <f>IF(OR($B55-I$5&gt;76, $B55-I$5=75, $B55-I$5=1, $B55-I$5&lt;0),"",ROUND(($B55-I$5)*'점수 계산기'!$C$21+I$5*'점수 계산기'!$C$23+'점수 계산기'!$C$25,0))</f>
        <v>94</v>
      </c>
      <c r="J55" s="176">
        <f>IF(OR($B55-J$5&gt;76, $B55-J$5=75, $B55-J$5=1, $B55-J$5&lt;0),"",ROUND(($B55-J$5)*'점수 계산기'!$C$21+J$5*'점수 계산기'!$C$23+'점수 계산기'!$C$25,0))</f>
        <v>95</v>
      </c>
      <c r="K55" s="176">
        <f>IF(OR($B55-K$5&gt;76, $B55-K$5=75, $B55-K$5=1, $B55-K$5&lt;0),"",ROUND(($B55-K$5)*'점수 계산기'!$C$21+K$5*'점수 계산기'!$C$23+'점수 계산기'!$C$25,0))</f>
        <v>95</v>
      </c>
      <c r="L55" s="176">
        <f>IF(OR($B55-L$5&gt;76, $B55-L$5=75, $B55-L$5=1, $B55-L$5&lt;0),"",ROUND(($B55-L$5)*'점수 계산기'!$C$21+L$5*'점수 계산기'!$C$23+'점수 계산기'!$C$25,0))</f>
        <v>95</v>
      </c>
      <c r="M55" s="176">
        <f>IF(OR($B55-M$5&gt;76, $B55-M$5=75, $B55-M$5=1, $B55-M$5&lt;0),"",ROUND(($B55-M$5)*'점수 계산기'!$C$21+M$5*'점수 계산기'!$C$23+'점수 계산기'!$C$25,0))</f>
        <v>95</v>
      </c>
      <c r="N55" s="176">
        <f>IF(OR($B55-N$5&gt;76, $B55-N$5=75, $B55-N$5=1, $B55-N$5&lt;0),"",ROUND(($B55-N$5)*'점수 계산기'!$C$21+N$5*'점수 계산기'!$C$23+'점수 계산기'!$C$25,0))</f>
        <v>95</v>
      </c>
      <c r="O55" s="176">
        <f>IF(OR($B55-O$5&gt;76, $B55-O$5=75, $B55-O$5=1, $B55-O$5&lt;0),"",ROUND(($B55-O$5)*'점수 계산기'!$C$21+O$5*'점수 계산기'!$C$23+'점수 계산기'!$C$25,0))</f>
        <v>95</v>
      </c>
      <c r="P55" s="176">
        <f>IF(OR($B55-P$5&gt;76, $B55-P$5=75, $B55-P$5=1, $B55-P$5&lt;0),"",ROUND(($B55-P$5)*'점수 계산기'!$C$21+P$5*'점수 계산기'!$C$23+'점수 계산기'!$C$25,0))</f>
        <v>95</v>
      </c>
      <c r="Q55" s="176">
        <f>IF(OR($B55-Q$5&gt;76, $B55-Q$5=75, $B55-Q$5=1, $B55-Q$5&lt;0),"",ROUND(($B55-Q$5)*'점수 계산기'!$C$21+Q$5*'점수 계산기'!$C$23+'점수 계산기'!$C$25,0))</f>
        <v>95</v>
      </c>
      <c r="R55" s="176">
        <f>IF(OR($B55-R$5&gt;76, $B55-R$5=75, $B55-R$5=1, $B55-R$5&lt;0),"",ROUND(($B55-R$5)*'점수 계산기'!$C$21+R$5*'점수 계산기'!$C$23+'점수 계산기'!$C$25,0))</f>
        <v>95</v>
      </c>
      <c r="S55" s="176">
        <f>IF(OR($B55-S$5&gt;76, $B55-S$5=75, $B55-S$5=1, $B55-S$5&lt;0),"",ROUND(($B55-S$5)*'점수 계산기'!$C$21+S$5*'점수 계산기'!$C$23+'점수 계산기'!$C$25,0))</f>
        <v>95</v>
      </c>
      <c r="T55" s="176">
        <f>IF(OR($B55-T$5&gt;76, $B55-T$5=75, $B55-T$5=1, $B55-T$5&lt;0),"",ROUND(($B55-T$5)*'점수 계산기'!$C$21+T$5*'점수 계산기'!$C$23+'점수 계산기'!$C$25,0))</f>
        <v>95</v>
      </c>
      <c r="U55" s="176">
        <f>IF(OR($B55-U$5&gt;76, $B55-U$5=75, $B55-U$5=1, $B55-U$5&lt;0),"",ROUND(($B55-U$5)*'점수 계산기'!$C$21+U$5*'점수 계산기'!$C$23+'점수 계산기'!$C$25,0))</f>
        <v>95</v>
      </c>
      <c r="V55" s="176">
        <f>IF(OR($B55-V$5&gt;76, $B55-V$5=75, $B55-V$5=1, $B55-V$5&lt;0),"",ROUND(($B55-V$5)*'점수 계산기'!$C$21+V$5*'점수 계산기'!$C$23+'점수 계산기'!$C$25,0))</f>
        <v>96</v>
      </c>
      <c r="W55" s="176">
        <f>IF(OR($B55-W$5&gt;76, $B55-W$5=75, $B55-W$5=1, $B55-W$5&lt;0),"",ROUND(($B55-W$5)*'점수 계산기'!$C$21+W$5*'점수 계산기'!$C$23+'점수 계산기'!$C$25,0))</f>
        <v>96</v>
      </c>
      <c r="X55" s="176">
        <f>IF(OR($B55-X$5&gt;76, $B55-X$5=75, $B55-X$5=1, $B55-X$5&lt;0),"",ROUND(($B55-X$5)*'점수 계산기'!$C$21+X$5*'점수 계산기'!$C$23+'점수 계산기'!$C$25,0))</f>
        <v>96</v>
      </c>
      <c r="Y55" s="177">
        <f>IF(OR($B55-Y$5&gt;76, $B55-Y$5=75, $B55-Y$5=1, $B55-Y$5&lt;0),"",ROUND(($B55-Y$5)*'점수 계산기'!$C$21+Y$5*'점수 계산기'!$C$23+'점수 계산기'!$C$25,0))</f>
        <v>96</v>
      </c>
      <c r="Z55" s="129"/>
      <c r="AA55" s="170">
        <v>52</v>
      </c>
      <c r="AB55" s="170">
        <f t="shared" si="0"/>
        <v>94</v>
      </c>
      <c r="AC55" s="170" cm="1">
        <f t="array" ref="AC55">INDEX($AD$6:$AD$106, AA55, 1)</f>
        <v>94</v>
      </c>
      <c r="AD55" s="170">
        <f t="shared" si="1"/>
        <v>96</v>
      </c>
      <c r="AE55" s="170">
        <v>51</v>
      </c>
      <c r="AF55" s="170">
        <v>49</v>
      </c>
    </row>
    <row r="56" spans="1:32" s="137" customFormat="1" ht="21" customHeight="1">
      <c r="A56" s="129"/>
      <c r="B56" s="175">
        <v>50</v>
      </c>
      <c r="C56" s="176">
        <f>IF(OR($B56-C$5&gt;76, $B56-C$5=75, $B56-C$5=1, $B56-C$5&lt;0),"",ROUND(($B56-C$5)*'점수 계산기'!$C$21+C$5*'점수 계산기'!$C$23+'점수 계산기'!$C$25,0))</f>
        <v>93</v>
      </c>
      <c r="D56" s="176">
        <f>IF(OR($B56-D$5&gt;76, $B56-D$5=75, $B56-D$5=1, $B56-D$5&lt;0),"",ROUND(($B56-D$5)*'점수 계산기'!$C$21+D$5*'점수 계산기'!$C$23+'점수 계산기'!$C$25,0))</f>
        <v>93</v>
      </c>
      <c r="E56" s="176">
        <f>IF(OR($B56-E$5&gt;76, $B56-E$5=75, $B56-E$5=1, $B56-E$5&lt;0),"",ROUND(($B56-E$5)*'점수 계산기'!$C$21+E$5*'점수 계산기'!$C$23+'점수 계산기'!$C$25,0))</f>
        <v>93</v>
      </c>
      <c r="F56" s="176">
        <f>IF(OR($B56-F$5&gt;76, $B56-F$5=75, $B56-F$5=1, $B56-F$5&lt;0),"",ROUND(($B56-F$5)*'점수 계산기'!$C$21+F$5*'점수 계산기'!$C$23+'점수 계산기'!$C$25,0))</f>
        <v>93</v>
      </c>
      <c r="G56" s="176">
        <f>IF(OR($B56-G$5&gt;76, $B56-G$5=75, $B56-G$5=1, $B56-G$5&lt;0),"",ROUND(($B56-G$5)*'점수 계산기'!$C$21+G$5*'점수 계산기'!$C$23+'점수 계산기'!$C$25,0))</f>
        <v>93</v>
      </c>
      <c r="H56" s="176">
        <f>IF(OR($B56-H$5&gt;76, $B56-H$5=75, $B56-H$5=1, $B56-H$5&lt;0),"",ROUND(($B56-H$5)*'점수 계산기'!$C$21+H$5*'점수 계산기'!$C$23+'점수 계산기'!$C$25,0))</f>
        <v>94</v>
      </c>
      <c r="I56" s="176">
        <f>IF(OR($B56-I$5&gt;76, $B56-I$5=75, $B56-I$5=1, $B56-I$5&lt;0),"",ROUND(($B56-I$5)*'점수 계산기'!$C$21+I$5*'점수 계산기'!$C$23+'점수 계산기'!$C$25,0))</f>
        <v>94</v>
      </c>
      <c r="J56" s="176">
        <f>IF(OR($B56-J$5&gt;76, $B56-J$5=75, $B56-J$5=1, $B56-J$5&lt;0),"",ROUND(($B56-J$5)*'점수 계산기'!$C$21+J$5*'점수 계산기'!$C$23+'점수 계산기'!$C$25,0))</f>
        <v>94</v>
      </c>
      <c r="K56" s="176">
        <f>IF(OR($B56-K$5&gt;76, $B56-K$5=75, $B56-K$5=1, $B56-K$5&lt;0),"",ROUND(($B56-K$5)*'점수 계산기'!$C$21+K$5*'점수 계산기'!$C$23+'점수 계산기'!$C$25,0))</f>
        <v>94</v>
      </c>
      <c r="L56" s="176">
        <f>IF(OR($B56-L$5&gt;76, $B56-L$5=75, $B56-L$5=1, $B56-L$5&lt;0),"",ROUND(($B56-L$5)*'점수 계산기'!$C$21+L$5*'점수 계산기'!$C$23+'점수 계산기'!$C$25,0))</f>
        <v>94</v>
      </c>
      <c r="M56" s="176">
        <f>IF(OR($B56-M$5&gt;76, $B56-M$5=75, $B56-M$5=1, $B56-M$5&lt;0),"",ROUND(($B56-M$5)*'점수 계산기'!$C$21+M$5*'점수 계산기'!$C$23+'점수 계산기'!$C$25,0))</f>
        <v>94</v>
      </c>
      <c r="N56" s="176">
        <f>IF(OR($B56-N$5&gt;76, $B56-N$5=75, $B56-N$5=1, $B56-N$5&lt;0),"",ROUND(($B56-N$5)*'점수 계산기'!$C$21+N$5*'점수 계산기'!$C$23+'점수 계산기'!$C$25,0))</f>
        <v>94</v>
      </c>
      <c r="O56" s="176">
        <f>IF(OR($B56-O$5&gt;76, $B56-O$5=75, $B56-O$5=1, $B56-O$5&lt;0),"",ROUND(($B56-O$5)*'점수 계산기'!$C$21+O$5*'점수 계산기'!$C$23+'점수 계산기'!$C$25,0))</f>
        <v>94</v>
      </c>
      <c r="P56" s="176">
        <f>IF(OR($B56-P$5&gt;76, $B56-P$5=75, $B56-P$5=1, $B56-P$5&lt;0),"",ROUND(($B56-P$5)*'점수 계산기'!$C$21+P$5*'점수 계산기'!$C$23+'점수 계산기'!$C$25,0))</f>
        <v>94</v>
      </c>
      <c r="Q56" s="176">
        <f>IF(OR($B56-Q$5&gt;76, $B56-Q$5=75, $B56-Q$5=1, $B56-Q$5&lt;0),"",ROUND(($B56-Q$5)*'점수 계산기'!$C$21+Q$5*'점수 계산기'!$C$23+'점수 계산기'!$C$25,0))</f>
        <v>94</v>
      </c>
      <c r="R56" s="176">
        <f>IF(OR($B56-R$5&gt;76, $B56-R$5=75, $B56-R$5=1, $B56-R$5&lt;0),"",ROUND(($B56-R$5)*'점수 계산기'!$C$21+R$5*'점수 계산기'!$C$23+'점수 계산기'!$C$25,0))</f>
        <v>94</v>
      </c>
      <c r="S56" s="176">
        <f>IF(OR($B56-S$5&gt;76, $B56-S$5=75, $B56-S$5=1, $B56-S$5&lt;0),"",ROUND(($B56-S$5)*'점수 계산기'!$C$21+S$5*'점수 계산기'!$C$23+'점수 계산기'!$C$25,0))</f>
        <v>94</v>
      </c>
      <c r="T56" s="176">
        <f>IF(OR($B56-T$5&gt;76, $B56-T$5=75, $B56-T$5=1, $B56-T$5&lt;0),"",ROUND(($B56-T$5)*'점수 계산기'!$C$21+T$5*'점수 계산기'!$C$23+'점수 계산기'!$C$25,0))</f>
        <v>95</v>
      </c>
      <c r="U56" s="176">
        <f>IF(OR($B56-U$5&gt;76, $B56-U$5=75, $B56-U$5=1, $B56-U$5&lt;0),"",ROUND(($B56-U$5)*'점수 계산기'!$C$21+U$5*'점수 계산기'!$C$23+'점수 계산기'!$C$25,0))</f>
        <v>95</v>
      </c>
      <c r="V56" s="176">
        <f>IF(OR($B56-V$5&gt;76, $B56-V$5=75, $B56-V$5=1, $B56-V$5&lt;0),"",ROUND(($B56-V$5)*'점수 계산기'!$C$21+V$5*'점수 계산기'!$C$23+'점수 계산기'!$C$25,0))</f>
        <v>95</v>
      </c>
      <c r="W56" s="176">
        <f>IF(OR($B56-W$5&gt;76, $B56-W$5=75, $B56-W$5=1, $B56-W$5&lt;0),"",ROUND(($B56-W$5)*'점수 계산기'!$C$21+W$5*'점수 계산기'!$C$23+'점수 계산기'!$C$25,0))</f>
        <v>95</v>
      </c>
      <c r="X56" s="176">
        <f>IF(OR($B56-X$5&gt;76, $B56-X$5=75, $B56-X$5=1, $B56-X$5&lt;0),"",ROUND(($B56-X$5)*'점수 계산기'!$C$21+X$5*'점수 계산기'!$C$23+'점수 계산기'!$C$25,0))</f>
        <v>95</v>
      </c>
      <c r="Y56" s="177">
        <f>IF(OR($B56-Y$5&gt;76, $B56-Y$5=75, $B56-Y$5=1, $B56-Y$5&lt;0),"",ROUND(($B56-Y$5)*'점수 계산기'!$C$21+Y$5*'점수 계산기'!$C$23+'점수 계산기'!$C$25,0))</f>
        <v>95</v>
      </c>
      <c r="Z56" s="129"/>
      <c r="AA56" s="170">
        <v>51</v>
      </c>
      <c r="AB56" s="170">
        <f t="shared" si="0"/>
        <v>93</v>
      </c>
      <c r="AC56" s="170" cm="1">
        <f t="array" ref="AC56">INDEX($AD$6:$AD$106, AA56, 1)</f>
        <v>95</v>
      </c>
      <c r="AD56" s="170">
        <f t="shared" si="1"/>
        <v>95</v>
      </c>
      <c r="AE56" s="170">
        <v>50</v>
      </c>
      <c r="AF56" s="170">
        <v>50</v>
      </c>
    </row>
    <row r="57" spans="1:32" s="137" customFormat="1" ht="21" customHeight="1">
      <c r="A57" s="129"/>
      <c r="B57" s="175">
        <v>49</v>
      </c>
      <c r="C57" s="176">
        <f>IF(OR($B57-C$5&gt;76, $B57-C$5=75, $B57-C$5=1, $B57-C$5&lt;0),"",ROUND(($B57-C$5)*'점수 계산기'!$C$21+C$5*'점수 계산기'!$C$23+'점수 계산기'!$C$25,0))</f>
        <v>92</v>
      </c>
      <c r="D57" s="176">
        <f>IF(OR($B57-D$5&gt;76, $B57-D$5=75, $B57-D$5=1, $B57-D$5&lt;0),"",ROUND(($B57-D$5)*'점수 계산기'!$C$21+D$5*'점수 계산기'!$C$23+'점수 계산기'!$C$25,0))</f>
        <v>92</v>
      </c>
      <c r="E57" s="176">
        <f>IF(OR($B57-E$5&gt;76, $B57-E$5=75, $B57-E$5=1, $B57-E$5&lt;0),"",ROUND(($B57-E$5)*'점수 계산기'!$C$21+E$5*'점수 계산기'!$C$23+'점수 계산기'!$C$25,0))</f>
        <v>93</v>
      </c>
      <c r="F57" s="176">
        <f>IF(OR($B57-F$5&gt;76, $B57-F$5=75, $B57-F$5=1, $B57-F$5&lt;0),"",ROUND(($B57-F$5)*'점수 계산기'!$C$21+F$5*'점수 계산기'!$C$23+'점수 계산기'!$C$25,0))</f>
        <v>93</v>
      </c>
      <c r="G57" s="176">
        <f>IF(OR($B57-G$5&gt;76, $B57-G$5=75, $B57-G$5=1, $B57-G$5&lt;0),"",ROUND(($B57-G$5)*'점수 계산기'!$C$21+G$5*'점수 계산기'!$C$23+'점수 계산기'!$C$25,0))</f>
        <v>93</v>
      </c>
      <c r="H57" s="176">
        <f>IF(OR($B57-H$5&gt;76, $B57-H$5=75, $B57-H$5=1, $B57-H$5&lt;0),"",ROUND(($B57-H$5)*'점수 계산기'!$C$21+H$5*'점수 계산기'!$C$23+'점수 계산기'!$C$25,0))</f>
        <v>93</v>
      </c>
      <c r="I57" s="176">
        <f>IF(OR($B57-I$5&gt;76, $B57-I$5=75, $B57-I$5=1, $B57-I$5&lt;0),"",ROUND(($B57-I$5)*'점수 계산기'!$C$21+I$5*'점수 계산기'!$C$23+'점수 계산기'!$C$25,0))</f>
        <v>93</v>
      </c>
      <c r="J57" s="176">
        <f>IF(OR($B57-J$5&gt;76, $B57-J$5=75, $B57-J$5=1, $B57-J$5&lt;0),"",ROUND(($B57-J$5)*'점수 계산기'!$C$21+J$5*'점수 계산기'!$C$23+'점수 계산기'!$C$25,0))</f>
        <v>93</v>
      </c>
      <c r="K57" s="176">
        <f>IF(OR($B57-K$5&gt;76, $B57-K$5=75, $B57-K$5=1, $B57-K$5&lt;0),"",ROUND(($B57-K$5)*'점수 계산기'!$C$21+K$5*'점수 계산기'!$C$23+'점수 계산기'!$C$25,0))</f>
        <v>93</v>
      </c>
      <c r="L57" s="176">
        <f>IF(OR($B57-L$5&gt;76, $B57-L$5=75, $B57-L$5=1, $B57-L$5&lt;0),"",ROUND(($B57-L$5)*'점수 계산기'!$C$21+L$5*'점수 계산기'!$C$23+'점수 계산기'!$C$25,0))</f>
        <v>93</v>
      </c>
      <c r="M57" s="176">
        <f>IF(OR($B57-M$5&gt;76, $B57-M$5=75, $B57-M$5=1, $B57-M$5&lt;0),"",ROUND(($B57-M$5)*'점수 계산기'!$C$21+M$5*'점수 계산기'!$C$23+'점수 계산기'!$C$25,0))</f>
        <v>93</v>
      </c>
      <c r="N57" s="176">
        <f>IF(OR($B57-N$5&gt;76, $B57-N$5=75, $B57-N$5=1, $B57-N$5&lt;0),"",ROUND(($B57-N$5)*'점수 계산기'!$C$21+N$5*'점수 계산기'!$C$23+'점수 계산기'!$C$25,0))</f>
        <v>93</v>
      </c>
      <c r="O57" s="176">
        <f>IF(OR($B57-O$5&gt;76, $B57-O$5=75, $B57-O$5=1, $B57-O$5&lt;0),"",ROUND(($B57-O$5)*'점수 계산기'!$C$21+O$5*'점수 계산기'!$C$23+'점수 계산기'!$C$25,0))</f>
        <v>93</v>
      </c>
      <c r="P57" s="176">
        <f>IF(OR($B57-P$5&gt;76, $B57-P$5=75, $B57-P$5=1, $B57-P$5&lt;0),"",ROUND(($B57-P$5)*'점수 계산기'!$C$21+P$5*'점수 계산기'!$C$23+'점수 계산기'!$C$25,0))</f>
        <v>93</v>
      </c>
      <c r="Q57" s="176">
        <f>IF(OR($B57-Q$5&gt;76, $B57-Q$5=75, $B57-Q$5=1, $B57-Q$5&lt;0),"",ROUND(($B57-Q$5)*'점수 계산기'!$C$21+Q$5*'점수 계산기'!$C$23+'점수 계산기'!$C$25,0))</f>
        <v>93</v>
      </c>
      <c r="R57" s="176">
        <f>IF(OR($B57-R$5&gt;76, $B57-R$5=75, $B57-R$5=1, $B57-R$5&lt;0),"",ROUND(($B57-R$5)*'점수 계산기'!$C$21+R$5*'점수 계산기'!$C$23+'점수 계산기'!$C$25,0))</f>
        <v>94</v>
      </c>
      <c r="S57" s="176">
        <f>IF(OR($B57-S$5&gt;76, $B57-S$5=75, $B57-S$5=1, $B57-S$5&lt;0),"",ROUND(($B57-S$5)*'점수 계산기'!$C$21+S$5*'점수 계산기'!$C$23+'점수 계산기'!$C$25,0))</f>
        <v>94</v>
      </c>
      <c r="T57" s="176">
        <f>IF(OR($B57-T$5&gt;76, $B57-T$5=75, $B57-T$5=1, $B57-T$5&lt;0),"",ROUND(($B57-T$5)*'점수 계산기'!$C$21+T$5*'점수 계산기'!$C$23+'점수 계산기'!$C$25,0))</f>
        <v>94</v>
      </c>
      <c r="U57" s="176">
        <f>IF(OR($B57-U$5&gt;76, $B57-U$5=75, $B57-U$5=1, $B57-U$5&lt;0),"",ROUND(($B57-U$5)*'점수 계산기'!$C$21+U$5*'점수 계산기'!$C$23+'점수 계산기'!$C$25,0))</f>
        <v>94</v>
      </c>
      <c r="V57" s="176">
        <f>IF(OR($B57-V$5&gt;76, $B57-V$5=75, $B57-V$5=1, $B57-V$5&lt;0),"",ROUND(($B57-V$5)*'점수 계산기'!$C$21+V$5*'점수 계산기'!$C$23+'점수 계산기'!$C$25,0))</f>
        <v>94</v>
      </c>
      <c r="W57" s="176">
        <f>IF(OR($B57-W$5&gt;76, $B57-W$5=75, $B57-W$5=1, $B57-W$5&lt;0),"",ROUND(($B57-W$5)*'점수 계산기'!$C$21+W$5*'점수 계산기'!$C$23+'점수 계산기'!$C$25,0))</f>
        <v>94</v>
      </c>
      <c r="X57" s="176">
        <f>IF(OR($B57-X$5&gt;76, $B57-X$5=75, $B57-X$5=1, $B57-X$5&lt;0),"",ROUND(($B57-X$5)*'점수 계산기'!$C$21+X$5*'점수 계산기'!$C$23+'점수 계산기'!$C$25,0))</f>
        <v>94</v>
      </c>
      <c r="Y57" s="177">
        <f>IF(OR($B57-Y$5&gt;76, $B57-Y$5=75, $B57-Y$5=1, $B57-Y$5&lt;0),"",ROUND(($B57-Y$5)*'점수 계산기'!$C$21+Y$5*'점수 계산기'!$C$23+'점수 계산기'!$C$25,0))</f>
        <v>94</v>
      </c>
      <c r="Z57" s="129"/>
      <c r="AA57" s="170">
        <v>50</v>
      </c>
      <c r="AB57" s="170">
        <f t="shared" si="0"/>
        <v>92</v>
      </c>
      <c r="AC57" s="170" cm="1">
        <f t="array" ref="AC57">INDEX($AD$6:$AD$106, AA57, 1)</f>
        <v>96</v>
      </c>
      <c r="AD57" s="170">
        <f t="shared" si="1"/>
        <v>94</v>
      </c>
      <c r="AE57" s="170">
        <v>49</v>
      </c>
      <c r="AF57" s="170">
        <v>51</v>
      </c>
    </row>
    <row r="58" spans="1:32" s="137" customFormat="1" ht="21" customHeight="1">
      <c r="A58" s="129"/>
      <c r="B58" s="178">
        <v>48</v>
      </c>
      <c r="C58" s="179">
        <f>IF(OR($B58-C$5&gt;76, $B58-C$5=75, $B58-C$5=1, $B58-C$5&lt;0),"",ROUND(($B58-C$5)*'점수 계산기'!$C$21+C$5*'점수 계산기'!$C$23+'점수 계산기'!$C$25,0))</f>
        <v>91</v>
      </c>
      <c r="D58" s="179">
        <f>IF(OR($B58-D$5&gt;76, $B58-D$5=75, $B58-D$5=1, $B58-D$5&lt;0),"",ROUND(($B58-D$5)*'점수 계산기'!$C$21+D$5*'점수 계산기'!$C$23+'점수 계산기'!$C$25,0))</f>
        <v>92</v>
      </c>
      <c r="E58" s="179">
        <f>IF(OR($B58-E$5&gt;76, $B58-E$5=75, $B58-E$5=1, $B58-E$5&lt;0),"",ROUND(($B58-E$5)*'점수 계산기'!$C$21+E$5*'점수 계산기'!$C$23+'점수 계산기'!$C$25,0))</f>
        <v>92</v>
      </c>
      <c r="F58" s="179">
        <f>IF(OR($B58-F$5&gt;76, $B58-F$5=75, $B58-F$5=1, $B58-F$5&lt;0),"",ROUND(($B58-F$5)*'점수 계산기'!$C$21+F$5*'점수 계산기'!$C$23+'점수 계산기'!$C$25,0))</f>
        <v>92</v>
      </c>
      <c r="G58" s="179">
        <f>IF(OR($B58-G$5&gt;76, $B58-G$5=75, $B58-G$5=1, $B58-G$5&lt;0),"",ROUND(($B58-G$5)*'점수 계산기'!$C$21+G$5*'점수 계산기'!$C$23+'점수 계산기'!$C$25,0))</f>
        <v>92</v>
      </c>
      <c r="H58" s="179">
        <f>IF(OR($B58-H$5&gt;76, $B58-H$5=75, $B58-H$5=1, $B58-H$5&lt;0),"",ROUND(($B58-H$5)*'점수 계산기'!$C$21+H$5*'점수 계산기'!$C$23+'점수 계산기'!$C$25,0))</f>
        <v>92</v>
      </c>
      <c r="I58" s="179">
        <f>IF(OR($B58-I$5&gt;76, $B58-I$5=75, $B58-I$5=1, $B58-I$5&lt;0),"",ROUND(($B58-I$5)*'점수 계산기'!$C$21+I$5*'점수 계산기'!$C$23+'점수 계산기'!$C$25,0))</f>
        <v>92</v>
      </c>
      <c r="J58" s="179">
        <f>IF(OR($B58-J$5&gt;76, $B58-J$5=75, $B58-J$5=1, $B58-J$5&lt;0),"",ROUND(($B58-J$5)*'점수 계산기'!$C$21+J$5*'점수 계산기'!$C$23+'점수 계산기'!$C$25,0))</f>
        <v>92</v>
      </c>
      <c r="K58" s="179">
        <f>IF(OR($B58-K$5&gt;76, $B58-K$5=75, $B58-K$5=1, $B58-K$5&lt;0),"",ROUND(($B58-K$5)*'점수 계산기'!$C$21+K$5*'점수 계산기'!$C$23+'점수 계산기'!$C$25,0))</f>
        <v>92</v>
      </c>
      <c r="L58" s="179">
        <f>IF(OR($B58-L$5&gt;76, $B58-L$5=75, $B58-L$5=1, $B58-L$5&lt;0),"",ROUND(($B58-L$5)*'점수 계산기'!$C$21+L$5*'점수 계산기'!$C$23+'점수 계산기'!$C$25,0))</f>
        <v>92</v>
      </c>
      <c r="M58" s="179">
        <f>IF(OR($B58-M$5&gt;76, $B58-M$5=75, $B58-M$5=1, $B58-M$5&lt;0),"",ROUND(($B58-M$5)*'점수 계산기'!$C$21+M$5*'점수 계산기'!$C$23+'점수 계산기'!$C$25,0))</f>
        <v>92</v>
      </c>
      <c r="N58" s="179">
        <f>IF(OR($B58-N$5&gt;76, $B58-N$5=75, $B58-N$5=1, $B58-N$5&lt;0),"",ROUND(($B58-N$5)*'점수 계산기'!$C$21+N$5*'점수 계산기'!$C$23+'점수 계산기'!$C$25,0))</f>
        <v>92</v>
      </c>
      <c r="O58" s="179">
        <f>IF(OR($B58-O$5&gt;76, $B58-O$5=75, $B58-O$5=1, $B58-O$5&lt;0),"",ROUND(($B58-O$5)*'점수 계산기'!$C$21+O$5*'점수 계산기'!$C$23+'점수 계산기'!$C$25,0))</f>
        <v>92</v>
      </c>
      <c r="P58" s="179">
        <f>IF(OR($B58-P$5&gt;76, $B58-P$5=75, $B58-P$5=1, $B58-P$5&lt;0),"",ROUND(($B58-P$5)*'점수 계산기'!$C$21+P$5*'점수 계산기'!$C$23+'점수 계산기'!$C$25,0))</f>
        <v>93</v>
      </c>
      <c r="Q58" s="179">
        <f>IF(OR($B58-Q$5&gt;76, $B58-Q$5=75, $B58-Q$5=1, $B58-Q$5&lt;0),"",ROUND(($B58-Q$5)*'점수 계산기'!$C$21+Q$5*'점수 계산기'!$C$23+'점수 계산기'!$C$25,0))</f>
        <v>93</v>
      </c>
      <c r="R58" s="179">
        <f>IF(OR($B58-R$5&gt;76, $B58-R$5=75, $B58-R$5=1, $B58-R$5&lt;0),"",ROUND(($B58-R$5)*'점수 계산기'!$C$21+R$5*'점수 계산기'!$C$23+'점수 계산기'!$C$25,0))</f>
        <v>93</v>
      </c>
      <c r="S58" s="179">
        <f>IF(OR($B58-S$5&gt;76, $B58-S$5=75, $B58-S$5=1, $B58-S$5&lt;0),"",ROUND(($B58-S$5)*'점수 계산기'!$C$21+S$5*'점수 계산기'!$C$23+'점수 계산기'!$C$25,0))</f>
        <v>93</v>
      </c>
      <c r="T58" s="179">
        <f>IF(OR($B58-T$5&gt;76, $B58-T$5=75, $B58-T$5=1, $B58-T$5&lt;0),"",ROUND(($B58-T$5)*'점수 계산기'!$C$21+T$5*'점수 계산기'!$C$23+'점수 계산기'!$C$25,0))</f>
        <v>93</v>
      </c>
      <c r="U58" s="179">
        <f>IF(OR($B58-U$5&gt;76, $B58-U$5=75, $B58-U$5=1, $B58-U$5&lt;0),"",ROUND(($B58-U$5)*'점수 계산기'!$C$21+U$5*'점수 계산기'!$C$23+'점수 계산기'!$C$25,0))</f>
        <v>93</v>
      </c>
      <c r="V58" s="179">
        <f>IF(OR($B58-V$5&gt;76, $B58-V$5=75, $B58-V$5=1, $B58-V$5&lt;0),"",ROUND(($B58-V$5)*'점수 계산기'!$C$21+V$5*'점수 계산기'!$C$23+'점수 계산기'!$C$25,0))</f>
        <v>93</v>
      </c>
      <c r="W58" s="179">
        <f>IF(OR($B58-W$5&gt;76, $B58-W$5=75, $B58-W$5=1, $B58-W$5&lt;0),"",ROUND(($B58-W$5)*'점수 계산기'!$C$21+W$5*'점수 계산기'!$C$23+'점수 계산기'!$C$25,0))</f>
        <v>93</v>
      </c>
      <c r="X58" s="179">
        <f>IF(OR($B58-X$5&gt;76, $B58-X$5=75, $B58-X$5=1, $B58-X$5&lt;0),"",ROUND(($B58-X$5)*'점수 계산기'!$C$21+X$5*'점수 계산기'!$C$23+'점수 계산기'!$C$25,0))</f>
        <v>93</v>
      </c>
      <c r="Y58" s="180">
        <f>IF(OR($B58-Y$5&gt;76, $B58-Y$5=75, $B58-Y$5=1, $B58-Y$5&lt;0),"",ROUND(($B58-Y$5)*'점수 계산기'!$C$21+Y$5*'점수 계산기'!$C$23+'점수 계산기'!$C$25,0))</f>
        <v>93</v>
      </c>
      <c r="Z58" s="129"/>
      <c r="AA58" s="170">
        <v>49</v>
      </c>
      <c r="AB58" s="170">
        <f t="shared" si="0"/>
        <v>91</v>
      </c>
      <c r="AC58" s="170" cm="1">
        <f t="array" ref="AC58">INDEX($AD$6:$AD$106, AA58, 1)</f>
        <v>97</v>
      </c>
      <c r="AD58" s="170">
        <f t="shared" si="1"/>
        <v>93</v>
      </c>
      <c r="AE58" s="170">
        <v>48</v>
      </c>
      <c r="AF58" s="170">
        <v>52</v>
      </c>
    </row>
    <row r="59" spans="1:32" s="137" customFormat="1" ht="21" customHeight="1">
      <c r="A59" s="129"/>
      <c r="B59" s="178">
        <v>47</v>
      </c>
      <c r="C59" s="179">
        <f>IF(OR($B59-C$5&gt;76, $B59-C$5=75, $B59-C$5=1, $B59-C$5&lt;0),"",ROUND(($B59-C$5)*'점수 계산기'!$C$21+C$5*'점수 계산기'!$C$23+'점수 계산기'!$C$25,0))</f>
        <v>91</v>
      </c>
      <c r="D59" s="179">
        <f>IF(OR($B59-D$5&gt;76, $B59-D$5=75, $B59-D$5=1, $B59-D$5&lt;0),"",ROUND(($B59-D$5)*'점수 계산기'!$C$21+D$5*'점수 계산기'!$C$23+'점수 계산기'!$C$25,0))</f>
        <v>91</v>
      </c>
      <c r="E59" s="179">
        <f>IF(OR($B59-E$5&gt;76, $B59-E$5=75, $B59-E$5=1, $B59-E$5&lt;0),"",ROUND(($B59-E$5)*'점수 계산기'!$C$21+E$5*'점수 계산기'!$C$23+'점수 계산기'!$C$25,0))</f>
        <v>91</v>
      </c>
      <c r="F59" s="179">
        <f>IF(OR($B59-F$5&gt;76, $B59-F$5=75, $B59-F$5=1, $B59-F$5&lt;0),"",ROUND(($B59-F$5)*'점수 계산기'!$C$21+F$5*'점수 계산기'!$C$23+'점수 계산기'!$C$25,0))</f>
        <v>91</v>
      </c>
      <c r="G59" s="179">
        <f>IF(OR($B59-G$5&gt;76, $B59-G$5=75, $B59-G$5=1, $B59-G$5&lt;0),"",ROUND(($B59-G$5)*'점수 계산기'!$C$21+G$5*'점수 계산기'!$C$23+'점수 계산기'!$C$25,0))</f>
        <v>91</v>
      </c>
      <c r="H59" s="179">
        <f>IF(OR($B59-H$5&gt;76, $B59-H$5=75, $B59-H$5=1, $B59-H$5&lt;0),"",ROUND(($B59-H$5)*'점수 계산기'!$C$21+H$5*'점수 계산기'!$C$23+'점수 계산기'!$C$25,0))</f>
        <v>91</v>
      </c>
      <c r="I59" s="179">
        <f>IF(OR($B59-I$5&gt;76, $B59-I$5=75, $B59-I$5=1, $B59-I$5&lt;0),"",ROUND(($B59-I$5)*'점수 계산기'!$C$21+I$5*'점수 계산기'!$C$23+'점수 계산기'!$C$25,0))</f>
        <v>91</v>
      </c>
      <c r="J59" s="179">
        <f>IF(OR($B59-J$5&gt;76, $B59-J$5=75, $B59-J$5=1, $B59-J$5&lt;0),"",ROUND(($B59-J$5)*'점수 계산기'!$C$21+J$5*'점수 계산기'!$C$23+'점수 계산기'!$C$25,0))</f>
        <v>91</v>
      </c>
      <c r="K59" s="179">
        <f>IF(OR($B59-K$5&gt;76, $B59-K$5=75, $B59-K$5=1, $B59-K$5&lt;0),"",ROUND(($B59-K$5)*'점수 계산기'!$C$21+K$5*'점수 계산기'!$C$23+'점수 계산기'!$C$25,0))</f>
        <v>91</v>
      </c>
      <c r="L59" s="179">
        <f>IF(OR($B59-L$5&gt;76, $B59-L$5=75, $B59-L$5=1, $B59-L$5&lt;0),"",ROUND(($B59-L$5)*'점수 계산기'!$C$21+L$5*'점수 계산기'!$C$23+'점수 계산기'!$C$25,0))</f>
        <v>91</v>
      </c>
      <c r="M59" s="179">
        <f>IF(OR($B59-M$5&gt;76, $B59-M$5=75, $B59-M$5=1, $B59-M$5&lt;0),"",ROUND(($B59-M$5)*'점수 계산기'!$C$21+M$5*'점수 계산기'!$C$23+'점수 계산기'!$C$25,0))</f>
        <v>92</v>
      </c>
      <c r="N59" s="179">
        <f>IF(OR($B59-N$5&gt;76, $B59-N$5=75, $B59-N$5=1, $B59-N$5&lt;0),"",ROUND(($B59-N$5)*'점수 계산기'!$C$21+N$5*'점수 계산기'!$C$23+'점수 계산기'!$C$25,0))</f>
        <v>92</v>
      </c>
      <c r="O59" s="179">
        <f>IF(OR($B59-O$5&gt;76, $B59-O$5=75, $B59-O$5=1, $B59-O$5&lt;0),"",ROUND(($B59-O$5)*'점수 계산기'!$C$21+O$5*'점수 계산기'!$C$23+'점수 계산기'!$C$25,0))</f>
        <v>92</v>
      </c>
      <c r="P59" s="179">
        <f>IF(OR($B59-P$5&gt;76, $B59-P$5=75, $B59-P$5=1, $B59-P$5&lt;0),"",ROUND(($B59-P$5)*'점수 계산기'!$C$21+P$5*'점수 계산기'!$C$23+'점수 계산기'!$C$25,0))</f>
        <v>92</v>
      </c>
      <c r="Q59" s="179">
        <f>IF(OR($B59-Q$5&gt;76, $B59-Q$5=75, $B59-Q$5=1, $B59-Q$5&lt;0),"",ROUND(($B59-Q$5)*'점수 계산기'!$C$21+Q$5*'점수 계산기'!$C$23+'점수 계산기'!$C$25,0))</f>
        <v>92</v>
      </c>
      <c r="R59" s="179">
        <f>IF(OR($B59-R$5&gt;76, $B59-R$5=75, $B59-R$5=1, $B59-R$5&lt;0),"",ROUND(($B59-R$5)*'점수 계산기'!$C$21+R$5*'점수 계산기'!$C$23+'점수 계산기'!$C$25,0))</f>
        <v>92</v>
      </c>
      <c r="S59" s="179">
        <f>IF(OR($B59-S$5&gt;76, $B59-S$5=75, $B59-S$5=1, $B59-S$5&lt;0),"",ROUND(($B59-S$5)*'점수 계산기'!$C$21+S$5*'점수 계산기'!$C$23+'점수 계산기'!$C$25,0))</f>
        <v>92</v>
      </c>
      <c r="T59" s="179">
        <f>IF(OR($B59-T$5&gt;76, $B59-T$5=75, $B59-T$5=1, $B59-T$5&lt;0),"",ROUND(($B59-T$5)*'점수 계산기'!$C$21+T$5*'점수 계산기'!$C$23+'점수 계산기'!$C$25,0))</f>
        <v>92</v>
      </c>
      <c r="U59" s="179">
        <f>IF(OR($B59-U$5&gt;76, $B59-U$5=75, $B59-U$5=1, $B59-U$5&lt;0),"",ROUND(($B59-U$5)*'점수 계산기'!$C$21+U$5*'점수 계산기'!$C$23+'점수 계산기'!$C$25,0))</f>
        <v>92</v>
      </c>
      <c r="V59" s="179">
        <f>IF(OR($B59-V$5&gt;76, $B59-V$5=75, $B59-V$5=1, $B59-V$5&lt;0),"",ROUND(($B59-V$5)*'점수 계산기'!$C$21+V$5*'점수 계산기'!$C$23+'점수 계산기'!$C$25,0))</f>
        <v>92</v>
      </c>
      <c r="W59" s="179">
        <f>IF(OR($B59-W$5&gt;76, $B59-W$5=75, $B59-W$5=1, $B59-W$5&lt;0),"",ROUND(($B59-W$5)*'점수 계산기'!$C$21+W$5*'점수 계산기'!$C$23+'점수 계산기'!$C$25,0))</f>
        <v>92</v>
      </c>
      <c r="X59" s="179">
        <f>IF(OR($B59-X$5&gt;76, $B59-X$5=75, $B59-X$5=1, $B59-X$5&lt;0),"",ROUND(($B59-X$5)*'점수 계산기'!$C$21+X$5*'점수 계산기'!$C$23+'점수 계산기'!$C$25,0))</f>
        <v>92</v>
      </c>
      <c r="Y59" s="180">
        <f>IF(OR($B59-Y$5&gt;76, $B59-Y$5=75, $B59-Y$5=1, $B59-Y$5&lt;0),"",ROUND(($B59-Y$5)*'점수 계산기'!$C$21+Y$5*'점수 계산기'!$C$23+'점수 계산기'!$C$25,0))</f>
        <v>93</v>
      </c>
      <c r="Z59" s="129"/>
      <c r="AA59" s="170">
        <v>48</v>
      </c>
      <c r="AB59" s="170">
        <f t="shared" si="0"/>
        <v>91</v>
      </c>
      <c r="AC59" s="170" cm="1">
        <f t="array" ref="AC59">INDEX($AD$6:$AD$106, AA59, 1)</f>
        <v>97</v>
      </c>
      <c r="AD59" s="170">
        <f t="shared" si="1"/>
        <v>93</v>
      </c>
      <c r="AE59" s="170">
        <v>47</v>
      </c>
      <c r="AF59" s="170">
        <v>53</v>
      </c>
    </row>
    <row r="60" spans="1:32" s="137" customFormat="1" ht="21" customHeight="1">
      <c r="A60" s="129"/>
      <c r="B60" s="178">
        <v>46</v>
      </c>
      <c r="C60" s="179">
        <f>IF(OR($B60-C$5&gt;76, $B60-C$5=75, $B60-C$5=1, $B60-C$5&lt;0),"",ROUND(($B60-C$5)*'점수 계산기'!$C$21+C$5*'점수 계산기'!$C$23+'점수 계산기'!$C$25,0))</f>
        <v>90</v>
      </c>
      <c r="D60" s="179">
        <f>IF(OR($B60-D$5&gt;76, $B60-D$5=75, $B60-D$5=1, $B60-D$5&lt;0),"",ROUND(($B60-D$5)*'점수 계산기'!$C$21+D$5*'점수 계산기'!$C$23+'점수 계산기'!$C$25,0))</f>
        <v>90</v>
      </c>
      <c r="E60" s="179">
        <f>IF(OR($B60-E$5&gt;76, $B60-E$5=75, $B60-E$5=1, $B60-E$5&lt;0),"",ROUND(($B60-E$5)*'점수 계산기'!$C$21+E$5*'점수 계산기'!$C$23+'점수 계산기'!$C$25,0))</f>
        <v>90</v>
      </c>
      <c r="F60" s="179">
        <f>IF(OR($B60-F$5&gt;76, $B60-F$5=75, $B60-F$5=1, $B60-F$5&lt;0),"",ROUND(($B60-F$5)*'점수 계산기'!$C$21+F$5*'점수 계산기'!$C$23+'점수 계산기'!$C$25,0))</f>
        <v>90</v>
      </c>
      <c r="G60" s="179">
        <f>IF(OR($B60-G$5&gt;76, $B60-G$5=75, $B60-G$5=1, $B60-G$5&lt;0),"",ROUND(($B60-G$5)*'점수 계산기'!$C$21+G$5*'점수 계산기'!$C$23+'점수 계산기'!$C$25,0))</f>
        <v>90</v>
      </c>
      <c r="H60" s="179">
        <f>IF(OR($B60-H$5&gt;76, $B60-H$5=75, $B60-H$5=1, $B60-H$5&lt;0),"",ROUND(($B60-H$5)*'점수 계산기'!$C$21+H$5*'점수 계산기'!$C$23+'점수 계산기'!$C$25,0))</f>
        <v>90</v>
      </c>
      <c r="I60" s="179">
        <f>IF(OR($B60-I$5&gt;76, $B60-I$5=75, $B60-I$5=1, $B60-I$5&lt;0),"",ROUND(($B60-I$5)*'점수 계산기'!$C$21+I$5*'점수 계산기'!$C$23+'점수 계산기'!$C$25,0))</f>
        <v>90</v>
      </c>
      <c r="J60" s="179">
        <f>IF(OR($B60-J$5&gt;76, $B60-J$5=75, $B60-J$5=1, $B60-J$5&lt;0),"",ROUND(($B60-J$5)*'점수 계산기'!$C$21+J$5*'점수 계산기'!$C$23+'점수 계산기'!$C$25,0))</f>
        <v>90</v>
      </c>
      <c r="K60" s="179">
        <f>IF(OR($B60-K$5&gt;76, $B60-K$5=75, $B60-K$5=1, $B60-K$5&lt;0),"",ROUND(($B60-K$5)*'점수 계산기'!$C$21+K$5*'점수 계산기'!$C$23+'점수 계산기'!$C$25,0))</f>
        <v>91</v>
      </c>
      <c r="L60" s="179">
        <f>IF(OR($B60-L$5&gt;76, $B60-L$5=75, $B60-L$5=1, $B60-L$5&lt;0),"",ROUND(($B60-L$5)*'점수 계산기'!$C$21+L$5*'점수 계산기'!$C$23+'점수 계산기'!$C$25,0))</f>
        <v>91</v>
      </c>
      <c r="M60" s="179">
        <f>IF(OR($B60-M$5&gt;76, $B60-M$5=75, $B60-M$5=1, $B60-M$5&lt;0),"",ROUND(($B60-M$5)*'점수 계산기'!$C$21+M$5*'점수 계산기'!$C$23+'점수 계산기'!$C$25,0))</f>
        <v>91</v>
      </c>
      <c r="N60" s="179">
        <f>IF(OR($B60-N$5&gt;76, $B60-N$5=75, $B60-N$5=1, $B60-N$5&lt;0),"",ROUND(($B60-N$5)*'점수 계산기'!$C$21+N$5*'점수 계산기'!$C$23+'점수 계산기'!$C$25,0))</f>
        <v>91</v>
      </c>
      <c r="O60" s="179">
        <f>IF(OR($B60-O$5&gt;76, $B60-O$5=75, $B60-O$5=1, $B60-O$5&lt;0),"",ROUND(($B60-O$5)*'점수 계산기'!$C$21+O$5*'점수 계산기'!$C$23+'점수 계산기'!$C$25,0))</f>
        <v>91</v>
      </c>
      <c r="P60" s="179">
        <f>IF(OR($B60-P$5&gt;76, $B60-P$5=75, $B60-P$5=1, $B60-P$5&lt;0),"",ROUND(($B60-P$5)*'점수 계산기'!$C$21+P$5*'점수 계산기'!$C$23+'점수 계산기'!$C$25,0))</f>
        <v>91</v>
      </c>
      <c r="Q60" s="179">
        <f>IF(OR($B60-Q$5&gt;76, $B60-Q$5=75, $B60-Q$5=1, $B60-Q$5&lt;0),"",ROUND(($B60-Q$5)*'점수 계산기'!$C$21+Q$5*'점수 계산기'!$C$23+'점수 계산기'!$C$25,0))</f>
        <v>91</v>
      </c>
      <c r="R60" s="179">
        <f>IF(OR($B60-R$5&gt;76, $B60-R$5=75, $B60-R$5=1, $B60-R$5&lt;0),"",ROUND(($B60-R$5)*'점수 계산기'!$C$21+R$5*'점수 계산기'!$C$23+'점수 계산기'!$C$25,0))</f>
        <v>91</v>
      </c>
      <c r="S60" s="179">
        <f>IF(OR($B60-S$5&gt;76, $B60-S$5=75, $B60-S$5=1, $B60-S$5&lt;0),"",ROUND(($B60-S$5)*'점수 계산기'!$C$21+S$5*'점수 계산기'!$C$23+'점수 계산기'!$C$25,0))</f>
        <v>91</v>
      </c>
      <c r="T60" s="179">
        <f>IF(OR($B60-T$5&gt;76, $B60-T$5=75, $B60-T$5=1, $B60-T$5&lt;0),"",ROUND(($B60-T$5)*'점수 계산기'!$C$21+T$5*'점수 계산기'!$C$23+'점수 계산기'!$C$25,0))</f>
        <v>91</v>
      </c>
      <c r="U60" s="179">
        <f>IF(OR($B60-U$5&gt;76, $B60-U$5=75, $B60-U$5=1, $B60-U$5&lt;0),"",ROUND(($B60-U$5)*'점수 계산기'!$C$21+U$5*'점수 계산기'!$C$23+'점수 계산기'!$C$25,0))</f>
        <v>91</v>
      </c>
      <c r="V60" s="179">
        <f>IF(OR($B60-V$5&gt;76, $B60-V$5=75, $B60-V$5=1, $B60-V$5&lt;0),"",ROUND(($B60-V$5)*'점수 계산기'!$C$21+V$5*'점수 계산기'!$C$23+'점수 계산기'!$C$25,0))</f>
        <v>91</v>
      </c>
      <c r="W60" s="179">
        <f>IF(OR($B60-W$5&gt;76, $B60-W$5=75, $B60-W$5=1, $B60-W$5&lt;0),"",ROUND(($B60-W$5)*'점수 계산기'!$C$21+W$5*'점수 계산기'!$C$23+'점수 계산기'!$C$25,0))</f>
        <v>91</v>
      </c>
      <c r="X60" s="179">
        <f>IF(OR($B60-X$5&gt;76, $B60-X$5=75, $B60-X$5=1, $B60-X$5&lt;0),"",ROUND(($B60-X$5)*'점수 계산기'!$C$21+X$5*'점수 계산기'!$C$23+'점수 계산기'!$C$25,0))</f>
        <v>92</v>
      </c>
      <c r="Y60" s="180">
        <f>IF(OR($B60-Y$5&gt;76, $B60-Y$5=75, $B60-Y$5=1, $B60-Y$5&lt;0),"",ROUND(($B60-Y$5)*'점수 계산기'!$C$21+Y$5*'점수 계산기'!$C$23+'점수 계산기'!$C$25,0))</f>
        <v>92</v>
      </c>
      <c r="Z60" s="129"/>
      <c r="AA60" s="170">
        <v>47</v>
      </c>
      <c r="AB60" s="170">
        <f t="shared" si="0"/>
        <v>90</v>
      </c>
      <c r="AC60" s="170" cm="1">
        <f t="array" ref="AC60">INDEX($AD$6:$AD$106, AA60, 1)</f>
        <v>98</v>
      </c>
      <c r="AD60" s="170">
        <f t="shared" si="1"/>
        <v>92</v>
      </c>
      <c r="AE60" s="170">
        <v>46</v>
      </c>
      <c r="AF60" s="170">
        <v>54</v>
      </c>
    </row>
    <row r="61" spans="1:32" s="137" customFormat="1" ht="21" customHeight="1">
      <c r="A61" s="129"/>
      <c r="B61" s="178">
        <v>45</v>
      </c>
      <c r="C61" s="179">
        <f>IF(OR($B61-C$5&gt;76, $B61-C$5=75, $B61-C$5=1, $B61-C$5&lt;0),"",ROUND(($B61-C$5)*'점수 계산기'!$C$21+C$5*'점수 계산기'!$C$23+'점수 계산기'!$C$25,0))</f>
        <v>89</v>
      </c>
      <c r="D61" s="179">
        <f>IF(OR($B61-D$5&gt;76, $B61-D$5=75, $B61-D$5=1, $B61-D$5&lt;0),"",ROUND(($B61-D$5)*'점수 계산기'!$C$21+D$5*'점수 계산기'!$C$23+'점수 계산기'!$C$25,0))</f>
        <v>89</v>
      </c>
      <c r="E61" s="179">
        <f>IF(OR($B61-E$5&gt;76, $B61-E$5=75, $B61-E$5=1, $B61-E$5&lt;0),"",ROUND(($B61-E$5)*'점수 계산기'!$C$21+E$5*'점수 계산기'!$C$23+'점수 계산기'!$C$25,0))</f>
        <v>89</v>
      </c>
      <c r="F61" s="179">
        <f>IF(OR($B61-F$5&gt;76, $B61-F$5=75, $B61-F$5=1, $B61-F$5&lt;0),"",ROUND(($B61-F$5)*'점수 계산기'!$C$21+F$5*'점수 계산기'!$C$23+'점수 계산기'!$C$25,0))</f>
        <v>89</v>
      </c>
      <c r="G61" s="179">
        <f>IF(OR($B61-G$5&gt;76, $B61-G$5=75, $B61-G$5=1, $B61-G$5&lt;0),"",ROUND(($B61-G$5)*'점수 계산기'!$C$21+G$5*'점수 계산기'!$C$23+'점수 계산기'!$C$25,0))</f>
        <v>89</v>
      </c>
      <c r="H61" s="179">
        <f>IF(OR($B61-H$5&gt;76, $B61-H$5=75, $B61-H$5=1, $B61-H$5&lt;0),"",ROUND(($B61-H$5)*'점수 계산기'!$C$21+H$5*'점수 계산기'!$C$23+'점수 계산기'!$C$25,0))</f>
        <v>89</v>
      </c>
      <c r="I61" s="179">
        <f>IF(OR($B61-I$5&gt;76, $B61-I$5=75, $B61-I$5=1, $B61-I$5&lt;0),"",ROUND(($B61-I$5)*'점수 계산기'!$C$21+I$5*'점수 계산기'!$C$23+'점수 계산기'!$C$25,0))</f>
        <v>90</v>
      </c>
      <c r="J61" s="179">
        <f>IF(OR($B61-J$5&gt;76, $B61-J$5=75, $B61-J$5=1, $B61-J$5&lt;0),"",ROUND(($B61-J$5)*'점수 계산기'!$C$21+J$5*'점수 계산기'!$C$23+'점수 계산기'!$C$25,0))</f>
        <v>90</v>
      </c>
      <c r="K61" s="179">
        <f>IF(OR($B61-K$5&gt;76, $B61-K$5=75, $B61-K$5=1, $B61-K$5&lt;0),"",ROUND(($B61-K$5)*'점수 계산기'!$C$21+K$5*'점수 계산기'!$C$23+'점수 계산기'!$C$25,0))</f>
        <v>90</v>
      </c>
      <c r="L61" s="179">
        <f>IF(OR($B61-L$5&gt;76, $B61-L$5=75, $B61-L$5=1, $B61-L$5&lt;0),"",ROUND(($B61-L$5)*'점수 계산기'!$C$21+L$5*'점수 계산기'!$C$23+'점수 계산기'!$C$25,0))</f>
        <v>90</v>
      </c>
      <c r="M61" s="179">
        <f>IF(OR($B61-M$5&gt;76, $B61-M$5=75, $B61-M$5=1, $B61-M$5&lt;0),"",ROUND(($B61-M$5)*'점수 계산기'!$C$21+M$5*'점수 계산기'!$C$23+'점수 계산기'!$C$25,0))</f>
        <v>90</v>
      </c>
      <c r="N61" s="179">
        <f>IF(OR($B61-N$5&gt;76, $B61-N$5=75, $B61-N$5=1, $B61-N$5&lt;0),"",ROUND(($B61-N$5)*'점수 계산기'!$C$21+N$5*'점수 계산기'!$C$23+'점수 계산기'!$C$25,0))</f>
        <v>90</v>
      </c>
      <c r="O61" s="179">
        <f>IF(OR($B61-O$5&gt;76, $B61-O$5=75, $B61-O$5=1, $B61-O$5&lt;0),"",ROUND(($B61-O$5)*'점수 계산기'!$C$21+O$5*'점수 계산기'!$C$23+'점수 계산기'!$C$25,0))</f>
        <v>90</v>
      </c>
      <c r="P61" s="179">
        <f>IF(OR($B61-P$5&gt;76, $B61-P$5=75, $B61-P$5=1, $B61-P$5&lt;0),"",ROUND(($B61-P$5)*'점수 계산기'!$C$21+P$5*'점수 계산기'!$C$23+'점수 계산기'!$C$25,0))</f>
        <v>90</v>
      </c>
      <c r="Q61" s="179">
        <f>IF(OR($B61-Q$5&gt;76, $B61-Q$5=75, $B61-Q$5=1, $B61-Q$5&lt;0),"",ROUND(($B61-Q$5)*'점수 계산기'!$C$21+Q$5*'점수 계산기'!$C$23+'점수 계산기'!$C$25,0))</f>
        <v>90</v>
      </c>
      <c r="R61" s="179">
        <f>IF(OR($B61-R$5&gt;76, $B61-R$5=75, $B61-R$5=1, $B61-R$5&lt;0),"",ROUND(($B61-R$5)*'점수 계산기'!$C$21+R$5*'점수 계산기'!$C$23+'점수 계산기'!$C$25,0))</f>
        <v>90</v>
      </c>
      <c r="S61" s="179">
        <f>IF(OR($B61-S$5&gt;76, $B61-S$5=75, $B61-S$5=1, $B61-S$5&lt;0),"",ROUND(($B61-S$5)*'점수 계산기'!$C$21+S$5*'점수 계산기'!$C$23+'점수 계산기'!$C$25,0))</f>
        <v>90</v>
      </c>
      <c r="T61" s="179">
        <f>IF(OR($B61-T$5&gt;76, $B61-T$5=75, $B61-T$5=1, $B61-T$5&lt;0),"",ROUND(($B61-T$5)*'점수 계산기'!$C$21+T$5*'점수 계산기'!$C$23+'점수 계산기'!$C$25,0))</f>
        <v>90</v>
      </c>
      <c r="U61" s="179">
        <f>IF(OR($B61-U$5&gt;76, $B61-U$5=75, $B61-U$5=1, $B61-U$5&lt;0),"",ROUND(($B61-U$5)*'점수 계산기'!$C$21+U$5*'점수 계산기'!$C$23+'점수 계산기'!$C$25,0))</f>
        <v>91</v>
      </c>
      <c r="V61" s="179">
        <f>IF(OR($B61-V$5&gt;76, $B61-V$5=75, $B61-V$5=1, $B61-V$5&lt;0),"",ROUND(($B61-V$5)*'점수 계산기'!$C$21+V$5*'점수 계산기'!$C$23+'점수 계산기'!$C$25,0))</f>
        <v>91</v>
      </c>
      <c r="W61" s="179">
        <f>IF(OR($B61-W$5&gt;76, $B61-W$5=75, $B61-W$5=1, $B61-W$5&lt;0),"",ROUND(($B61-W$5)*'점수 계산기'!$C$21+W$5*'점수 계산기'!$C$23+'점수 계산기'!$C$25,0))</f>
        <v>91</v>
      </c>
      <c r="X61" s="179">
        <f>IF(OR($B61-X$5&gt;76, $B61-X$5=75, $B61-X$5=1, $B61-X$5&lt;0),"",ROUND(($B61-X$5)*'점수 계산기'!$C$21+X$5*'점수 계산기'!$C$23+'점수 계산기'!$C$25,0))</f>
        <v>91</v>
      </c>
      <c r="Y61" s="180">
        <f>IF(OR($B61-Y$5&gt;76, $B61-Y$5=75, $B61-Y$5=1, $B61-Y$5&lt;0),"",ROUND(($B61-Y$5)*'점수 계산기'!$C$21+Y$5*'점수 계산기'!$C$23+'점수 계산기'!$C$25,0))</f>
        <v>91</v>
      </c>
      <c r="Z61" s="129"/>
      <c r="AA61" s="170">
        <v>46</v>
      </c>
      <c r="AB61" s="170">
        <f t="shared" si="0"/>
        <v>89</v>
      </c>
      <c r="AC61" s="170" cm="1">
        <f t="array" ref="AC61">INDEX($AD$6:$AD$106, AA61, 1)</f>
        <v>99</v>
      </c>
      <c r="AD61" s="170">
        <f t="shared" si="1"/>
        <v>91</v>
      </c>
      <c r="AE61" s="170">
        <v>45</v>
      </c>
      <c r="AF61" s="170">
        <v>55</v>
      </c>
    </row>
    <row r="62" spans="1:32" s="137" customFormat="1" ht="21" customHeight="1">
      <c r="A62" s="129"/>
      <c r="B62" s="181">
        <v>44</v>
      </c>
      <c r="C62" s="182">
        <f>IF(OR($B62-C$5&gt;76, $B62-C$5=75, $B62-C$5=1, $B62-C$5&lt;0),"",ROUND(($B62-C$5)*'점수 계산기'!$C$21+C$5*'점수 계산기'!$C$23+'점수 계산기'!$C$25,0))</f>
        <v>88</v>
      </c>
      <c r="D62" s="182">
        <f>IF(OR($B62-D$5&gt;76, $B62-D$5=75, $B62-D$5=1, $B62-D$5&lt;0),"",ROUND(($B62-D$5)*'점수 계산기'!$C$21+D$5*'점수 계산기'!$C$23+'점수 계산기'!$C$25,0))</f>
        <v>88</v>
      </c>
      <c r="E62" s="182">
        <f>IF(OR($B62-E$5&gt;76, $B62-E$5=75, $B62-E$5=1, $B62-E$5&lt;0),"",ROUND(($B62-E$5)*'점수 계산기'!$C$21+E$5*'점수 계산기'!$C$23+'점수 계산기'!$C$25,0))</f>
        <v>88</v>
      </c>
      <c r="F62" s="182">
        <f>IF(OR($B62-F$5&gt;76, $B62-F$5=75, $B62-F$5=1, $B62-F$5&lt;0),"",ROUND(($B62-F$5)*'점수 계산기'!$C$21+F$5*'점수 계산기'!$C$23+'점수 계산기'!$C$25,0))</f>
        <v>88</v>
      </c>
      <c r="G62" s="182">
        <f>IF(OR($B62-G$5&gt;76, $B62-G$5=75, $B62-G$5=1, $B62-G$5&lt;0),"",ROUND(($B62-G$5)*'점수 계산기'!$C$21+G$5*'점수 계산기'!$C$23+'점수 계산기'!$C$25,0))</f>
        <v>89</v>
      </c>
      <c r="H62" s="182">
        <f>IF(OR($B62-H$5&gt;76, $B62-H$5=75, $B62-H$5=1, $B62-H$5&lt;0),"",ROUND(($B62-H$5)*'점수 계산기'!$C$21+H$5*'점수 계산기'!$C$23+'점수 계산기'!$C$25,0))</f>
        <v>89</v>
      </c>
      <c r="I62" s="182">
        <f>IF(OR($B62-I$5&gt;76, $B62-I$5=75, $B62-I$5=1, $B62-I$5&lt;0),"",ROUND(($B62-I$5)*'점수 계산기'!$C$21+I$5*'점수 계산기'!$C$23+'점수 계산기'!$C$25,0))</f>
        <v>89</v>
      </c>
      <c r="J62" s="182">
        <f>IF(OR($B62-J$5&gt;76, $B62-J$5=75, $B62-J$5=1, $B62-J$5&lt;0),"",ROUND(($B62-J$5)*'점수 계산기'!$C$21+J$5*'점수 계산기'!$C$23+'점수 계산기'!$C$25,0))</f>
        <v>89</v>
      </c>
      <c r="K62" s="182">
        <f>IF(OR($B62-K$5&gt;76, $B62-K$5=75, $B62-K$5=1, $B62-K$5&lt;0),"",ROUND(($B62-K$5)*'점수 계산기'!$C$21+K$5*'점수 계산기'!$C$23+'점수 계산기'!$C$25,0))</f>
        <v>89</v>
      </c>
      <c r="L62" s="182">
        <f>IF(OR($B62-L$5&gt;76, $B62-L$5=75, $B62-L$5=1, $B62-L$5&lt;0),"",ROUND(($B62-L$5)*'점수 계산기'!$C$21+L$5*'점수 계산기'!$C$23+'점수 계산기'!$C$25,0))</f>
        <v>89</v>
      </c>
      <c r="M62" s="182">
        <f>IF(OR($B62-M$5&gt;76, $B62-M$5=75, $B62-M$5=1, $B62-M$5&lt;0),"",ROUND(($B62-M$5)*'점수 계산기'!$C$21+M$5*'점수 계산기'!$C$23+'점수 계산기'!$C$25,0))</f>
        <v>89</v>
      </c>
      <c r="N62" s="182">
        <f>IF(OR($B62-N$5&gt;76, $B62-N$5=75, $B62-N$5=1, $B62-N$5&lt;0),"",ROUND(($B62-N$5)*'점수 계산기'!$C$21+N$5*'점수 계산기'!$C$23+'점수 계산기'!$C$25,0))</f>
        <v>89</v>
      </c>
      <c r="O62" s="182">
        <f>IF(OR($B62-O$5&gt;76, $B62-O$5=75, $B62-O$5=1, $B62-O$5&lt;0),"",ROUND(($B62-O$5)*'점수 계산기'!$C$21+O$5*'점수 계산기'!$C$23+'점수 계산기'!$C$25,0))</f>
        <v>89</v>
      </c>
      <c r="P62" s="182">
        <f>IF(OR($B62-P$5&gt;76, $B62-P$5=75, $B62-P$5=1, $B62-P$5&lt;0),"",ROUND(($B62-P$5)*'점수 계산기'!$C$21+P$5*'점수 계산기'!$C$23+'점수 계산기'!$C$25,0))</f>
        <v>89</v>
      </c>
      <c r="Q62" s="182">
        <f>IF(OR($B62-Q$5&gt;76, $B62-Q$5=75, $B62-Q$5=1, $B62-Q$5&lt;0),"",ROUND(($B62-Q$5)*'점수 계산기'!$C$21+Q$5*'점수 계산기'!$C$23+'점수 계산기'!$C$25,0))</f>
        <v>89</v>
      </c>
      <c r="R62" s="182">
        <f>IF(OR($B62-R$5&gt;76, $B62-R$5=75, $B62-R$5=1, $B62-R$5&lt;0),"",ROUND(($B62-R$5)*'점수 계산기'!$C$21+R$5*'점수 계산기'!$C$23+'점수 계산기'!$C$25,0))</f>
        <v>89</v>
      </c>
      <c r="S62" s="182">
        <f>IF(OR($B62-S$5&gt;76, $B62-S$5=75, $B62-S$5=1, $B62-S$5&lt;0),"",ROUND(($B62-S$5)*'점수 계산기'!$C$21+S$5*'점수 계산기'!$C$23+'점수 계산기'!$C$25,0))</f>
        <v>90</v>
      </c>
      <c r="T62" s="182">
        <f>IF(OR($B62-T$5&gt;76, $B62-T$5=75, $B62-T$5=1, $B62-T$5&lt;0),"",ROUND(($B62-T$5)*'점수 계산기'!$C$21+T$5*'점수 계산기'!$C$23+'점수 계산기'!$C$25,0))</f>
        <v>90</v>
      </c>
      <c r="U62" s="182">
        <f>IF(OR($B62-U$5&gt;76, $B62-U$5=75, $B62-U$5=1, $B62-U$5&lt;0),"",ROUND(($B62-U$5)*'점수 계산기'!$C$21+U$5*'점수 계산기'!$C$23+'점수 계산기'!$C$25,0))</f>
        <v>90</v>
      </c>
      <c r="V62" s="182">
        <f>IF(OR($B62-V$5&gt;76, $B62-V$5=75, $B62-V$5=1, $B62-V$5&lt;0),"",ROUND(($B62-V$5)*'점수 계산기'!$C$21+V$5*'점수 계산기'!$C$23+'점수 계산기'!$C$25,0))</f>
        <v>90</v>
      </c>
      <c r="W62" s="182">
        <f>IF(OR($B62-W$5&gt;76, $B62-W$5=75, $B62-W$5=1, $B62-W$5&lt;0),"",ROUND(($B62-W$5)*'점수 계산기'!$C$21+W$5*'점수 계산기'!$C$23+'점수 계산기'!$C$25,0))</f>
        <v>90</v>
      </c>
      <c r="X62" s="182">
        <f>IF(OR($B62-X$5&gt;76, $B62-X$5=75, $B62-X$5=1, $B62-X$5&lt;0),"",ROUND(($B62-X$5)*'점수 계산기'!$C$21+X$5*'점수 계산기'!$C$23+'점수 계산기'!$C$25,0))</f>
        <v>90</v>
      </c>
      <c r="Y62" s="183">
        <f>IF(OR($B62-Y$5&gt;76, $B62-Y$5=75, $B62-Y$5=1, $B62-Y$5&lt;0),"",ROUND(($B62-Y$5)*'점수 계산기'!$C$21+Y$5*'점수 계산기'!$C$23+'점수 계산기'!$C$25,0))</f>
        <v>90</v>
      </c>
      <c r="Z62" s="129"/>
      <c r="AA62" s="170">
        <v>45</v>
      </c>
      <c r="AB62" s="170">
        <f t="shared" si="0"/>
        <v>88</v>
      </c>
      <c r="AC62" s="170" cm="1">
        <f t="array" ref="AC62">INDEX($AD$6:$AD$106, AA62, 1)</f>
        <v>100</v>
      </c>
      <c r="AD62" s="170">
        <f t="shared" si="1"/>
        <v>90</v>
      </c>
      <c r="AE62" s="170">
        <v>44</v>
      </c>
      <c r="AF62" s="170">
        <v>56</v>
      </c>
    </row>
    <row r="63" spans="1:32" s="137" customFormat="1" ht="21" customHeight="1">
      <c r="A63" s="129"/>
      <c r="B63" s="181">
        <v>43</v>
      </c>
      <c r="C63" s="182">
        <f>IF(OR($B63-C$5&gt;76, $B63-C$5=75, $B63-C$5=1, $B63-C$5&lt;0),"",ROUND(($B63-C$5)*'점수 계산기'!$C$21+C$5*'점수 계산기'!$C$23+'점수 계산기'!$C$25,0))</f>
        <v>87</v>
      </c>
      <c r="D63" s="182">
        <f>IF(OR($B63-D$5&gt;76, $B63-D$5=75, $B63-D$5=1, $B63-D$5&lt;0),"",ROUND(($B63-D$5)*'점수 계산기'!$C$21+D$5*'점수 계산기'!$C$23+'점수 계산기'!$C$25,0))</f>
        <v>88</v>
      </c>
      <c r="E63" s="182">
        <f>IF(OR($B63-E$5&gt;76, $B63-E$5=75, $B63-E$5=1, $B63-E$5&lt;0),"",ROUND(($B63-E$5)*'점수 계산기'!$C$21+E$5*'점수 계산기'!$C$23+'점수 계산기'!$C$25,0))</f>
        <v>88</v>
      </c>
      <c r="F63" s="182">
        <f>IF(OR($B63-F$5&gt;76, $B63-F$5=75, $B63-F$5=1, $B63-F$5&lt;0),"",ROUND(($B63-F$5)*'점수 계산기'!$C$21+F$5*'점수 계산기'!$C$23+'점수 계산기'!$C$25,0))</f>
        <v>88</v>
      </c>
      <c r="G63" s="182">
        <f>IF(OR($B63-G$5&gt;76, $B63-G$5=75, $B63-G$5=1, $B63-G$5&lt;0),"",ROUND(($B63-G$5)*'점수 계산기'!$C$21+G$5*'점수 계산기'!$C$23+'점수 계산기'!$C$25,0))</f>
        <v>88</v>
      </c>
      <c r="H63" s="182">
        <f>IF(OR($B63-H$5&gt;76, $B63-H$5=75, $B63-H$5=1, $B63-H$5&lt;0),"",ROUND(($B63-H$5)*'점수 계산기'!$C$21+H$5*'점수 계산기'!$C$23+'점수 계산기'!$C$25,0))</f>
        <v>88</v>
      </c>
      <c r="I63" s="182">
        <f>IF(OR($B63-I$5&gt;76, $B63-I$5=75, $B63-I$5=1, $B63-I$5&lt;0),"",ROUND(($B63-I$5)*'점수 계산기'!$C$21+I$5*'점수 계산기'!$C$23+'점수 계산기'!$C$25,0))</f>
        <v>88</v>
      </c>
      <c r="J63" s="182">
        <f>IF(OR($B63-J$5&gt;76, $B63-J$5=75, $B63-J$5=1, $B63-J$5&lt;0),"",ROUND(($B63-J$5)*'점수 계산기'!$C$21+J$5*'점수 계산기'!$C$23+'점수 계산기'!$C$25,0))</f>
        <v>88</v>
      </c>
      <c r="K63" s="182">
        <f>IF(OR($B63-K$5&gt;76, $B63-K$5=75, $B63-K$5=1, $B63-K$5&lt;0),"",ROUND(($B63-K$5)*'점수 계산기'!$C$21+K$5*'점수 계산기'!$C$23+'점수 계산기'!$C$25,0))</f>
        <v>88</v>
      </c>
      <c r="L63" s="182">
        <f>IF(OR($B63-L$5&gt;76, $B63-L$5=75, $B63-L$5=1, $B63-L$5&lt;0),"",ROUND(($B63-L$5)*'점수 계산기'!$C$21+L$5*'점수 계산기'!$C$23+'점수 계산기'!$C$25,0))</f>
        <v>88</v>
      </c>
      <c r="M63" s="182">
        <f>IF(OR($B63-M$5&gt;76, $B63-M$5=75, $B63-M$5=1, $B63-M$5&lt;0),"",ROUND(($B63-M$5)*'점수 계산기'!$C$21+M$5*'점수 계산기'!$C$23+'점수 계산기'!$C$25,0))</f>
        <v>88</v>
      </c>
      <c r="N63" s="182">
        <f>IF(OR($B63-N$5&gt;76, $B63-N$5=75, $B63-N$5=1, $B63-N$5&lt;0),"",ROUND(($B63-N$5)*'점수 계산기'!$C$21+N$5*'점수 계산기'!$C$23+'점수 계산기'!$C$25,0))</f>
        <v>88</v>
      </c>
      <c r="O63" s="182">
        <f>IF(OR($B63-O$5&gt;76, $B63-O$5=75, $B63-O$5=1, $B63-O$5&lt;0),"",ROUND(($B63-O$5)*'점수 계산기'!$C$21+O$5*'점수 계산기'!$C$23+'점수 계산기'!$C$25,0))</f>
        <v>88</v>
      </c>
      <c r="P63" s="182">
        <f>IF(OR($B63-P$5&gt;76, $B63-P$5=75, $B63-P$5=1, $B63-P$5&lt;0),"",ROUND(($B63-P$5)*'점수 계산기'!$C$21+P$5*'점수 계산기'!$C$23+'점수 계산기'!$C$25,0))</f>
        <v>88</v>
      </c>
      <c r="Q63" s="182">
        <f>IF(OR($B63-Q$5&gt;76, $B63-Q$5=75, $B63-Q$5=1, $B63-Q$5&lt;0),"",ROUND(($B63-Q$5)*'점수 계산기'!$C$21+Q$5*'점수 계산기'!$C$23+'점수 계산기'!$C$25,0))</f>
        <v>89</v>
      </c>
      <c r="R63" s="182">
        <f>IF(OR($B63-R$5&gt;76, $B63-R$5=75, $B63-R$5=1, $B63-R$5&lt;0),"",ROUND(($B63-R$5)*'점수 계산기'!$C$21+R$5*'점수 계산기'!$C$23+'점수 계산기'!$C$25,0))</f>
        <v>89</v>
      </c>
      <c r="S63" s="182">
        <f>IF(OR($B63-S$5&gt;76, $B63-S$5=75, $B63-S$5=1, $B63-S$5&lt;0),"",ROUND(($B63-S$5)*'점수 계산기'!$C$21+S$5*'점수 계산기'!$C$23+'점수 계산기'!$C$25,0))</f>
        <v>89</v>
      </c>
      <c r="T63" s="182">
        <f>IF(OR($B63-T$5&gt;76, $B63-T$5=75, $B63-T$5=1, $B63-T$5&lt;0),"",ROUND(($B63-T$5)*'점수 계산기'!$C$21+T$5*'점수 계산기'!$C$23+'점수 계산기'!$C$25,0))</f>
        <v>89</v>
      </c>
      <c r="U63" s="182">
        <f>IF(OR($B63-U$5&gt;76, $B63-U$5=75, $B63-U$5=1, $B63-U$5&lt;0),"",ROUND(($B63-U$5)*'점수 계산기'!$C$21+U$5*'점수 계산기'!$C$23+'점수 계산기'!$C$25,0))</f>
        <v>89</v>
      </c>
      <c r="V63" s="182">
        <f>IF(OR($B63-V$5&gt;76, $B63-V$5=75, $B63-V$5=1, $B63-V$5&lt;0),"",ROUND(($B63-V$5)*'점수 계산기'!$C$21+V$5*'점수 계산기'!$C$23+'점수 계산기'!$C$25,0))</f>
        <v>89</v>
      </c>
      <c r="W63" s="182">
        <f>IF(OR($B63-W$5&gt;76, $B63-W$5=75, $B63-W$5=1, $B63-W$5&lt;0),"",ROUND(($B63-W$5)*'점수 계산기'!$C$21+W$5*'점수 계산기'!$C$23+'점수 계산기'!$C$25,0))</f>
        <v>89</v>
      </c>
      <c r="X63" s="182">
        <f>IF(OR($B63-X$5&gt;76, $B63-X$5=75, $B63-X$5=1, $B63-X$5&lt;0),"",ROUND(($B63-X$5)*'점수 계산기'!$C$21+X$5*'점수 계산기'!$C$23+'점수 계산기'!$C$25,0))</f>
        <v>89</v>
      </c>
      <c r="Y63" s="183">
        <f>IF(OR($B63-Y$5&gt;76, $B63-Y$5=75, $B63-Y$5=1, $B63-Y$5&lt;0),"",ROUND(($B63-Y$5)*'점수 계산기'!$C$21+Y$5*'점수 계산기'!$C$23+'점수 계산기'!$C$25,0))</f>
        <v>89</v>
      </c>
      <c r="Z63" s="129"/>
      <c r="AA63" s="170">
        <v>44</v>
      </c>
      <c r="AB63" s="170">
        <f t="shared" si="0"/>
        <v>87</v>
      </c>
      <c r="AC63" s="170" cm="1">
        <f t="array" ref="AC63">INDEX($AD$6:$AD$106, AA63, 1)</f>
        <v>101</v>
      </c>
      <c r="AD63" s="170">
        <f t="shared" si="1"/>
        <v>89</v>
      </c>
      <c r="AE63" s="170">
        <v>43</v>
      </c>
      <c r="AF63" s="170">
        <v>57</v>
      </c>
    </row>
    <row r="64" spans="1:32" s="137" customFormat="1" ht="21" customHeight="1">
      <c r="A64" s="129"/>
      <c r="B64" s="181">
        <v>42</v>
      </c>
      <c r="C64" s="182">
        <f>IF(OR($B64-C$5&gt;76, $B64-C$5=75, $B64-C$5=1, $B64-C$5&lt;0),"",ROUND(($B64-C$5)*'점수 계산기'!$C$21+C$5*'점수 계산기'!$C$23+'점수 계산기'!$C$25,0))</f>
        <v>87</v>
      </c>
      <c r="D64" s="182">
        <f>IF(OR($B64-D$5&gt;76, $B64-D$5=75, $B64-D$5=1, $B64-D$5&lt;0),"",ROUND(($B64-D$5)*'점수 계산기'!$C$21+D$5*'점수 계산기'!$C$23+'점수 계산기'!$C$25,0))</f>
        <v>87</v>
      </c>
      <c r="E64" s="182">
        <f>IF(OR($B64-E$5&gt;76, $B64-E$5=75, $B64-E$5=1, $B64-E$5&lt;0),"",ROUND(($B64-E$5)*'점수 계산기'!$C$21+E$5*'점수 계산기'!$C$23+'점수 계산기'!$C$25,0))</f>
        <v>87</v>
      </c>
      <c r="F64" s="182">
        <f>IF(OR($B64-F$5&gt;76, $B64-F$5=75, $B64-F$5=1, $B64-F$5&lt;0),"",ROUND(($B64-F$5)*'점수 계산기'!$C$21+F$5*'점수 계산기'!$C$23+'점수 계산기'!$C$25,0))</f>
        <v>87</v>
      </c>
      <c r="G64" s="182">
        <f>IF(OR($B64-G$5&gt;76, $B64-G$5=75, $B64-G$5=1, $B64-G$5&lt;0),"",ROUND(($B64-G$5)*'점수 계산기'!$C$21+G$5*'점수 계산기'!$C$23+'점수 계산기'!$C$25,0))</f>
        <v>87</v>
      </c>
      <c r="H64" s="182">
        <f>IF(OR($B64-H$5&gt;76, $B64-H$5=75, $B64-H$5=1, $B64-H$5&lt;0),"",ROUND(($B64-H$5)*'점수 계산기'!$C$21+H$5*'점수 계산기'!$C$23+'점수 계산기'!$C$25,0))</f>
        <v>87</v>
      </c>
      <c r="I64" s="182">
        <f>IF(OR($B64-I$5&gt;76, $B64-I$5=75, $B64-I$5=1, $B64-I$5&lt;0),"",ROUND(($B64-I$5)*'점수 계산기'!$C$21+I$5*'점수 계산기'!$C$23+'점수 계산기'!$C$25,0))</f>
        <v>87</v>
      </c>
      <c r="J64" s="182">
        <f>IF(OR($B64-J$5&gt;76, $B64-J$5=75, $B64-J$5=1, $B64-J$5&lt;0),"",ROUND(($B64-J$5)*'점수 계산기'!$C$21+J$5*'점수 계산기'!$C$23+'점수 계산기'!$C$25,0))</f>
        <v>87</v>
      </c>
      <c r="K64" s="182">
        <f>IF(OR($B64-K$5&gt;76, $B64-K$5=75, $B64-K$5=1, $B64-K$5&lt;0),"",ROUND(($B64-K$5)*'점수 계산기'!$C$21+K$5*'점수 계산기'!$C$23+'점수 계산기'!$C$25,0))</f>
        <v>87</v>
      </c>
      <c r="L64" s="182">
        <f>IF(OR($B64-L$5&gt;76, $B64-L$5=75, $B64-L$5=1, $B64-L$5&lt;0),"",ROUND(($B64-L$5)*'점수 계산기'!$C$21+L$5*'점수 계산기'!$C$23+'점수 계산기'!$C$25,0))</f>
        <v>87</v>
      </c>
      <c r="M64" s="182">
        <f>IF(OR($B64-M$5&gt;76, $B64-M$5=75, $B64-M$5=1, $B64-M$5&lt;0),"",ROUND(($B64-M$5)*'점수 계산기'!$C$21+M$5*'점수 계산기'!$C$23+'점수 계산기'!$C$25,0))</f>
        <v>87</v>
      </c>
      <c r="N64" s="182">
        <f>IF(OR($B64-N$5&gt;76, $B64-N$5=75, $B64-N$5=1, $B64-N$5&lt;0),"",ROUND(($B64-N$5)*'점수 계산기'!$C$21+N$5*'점수 계산기'!$C$23+'점수 계산기'!$C$25,0))</f>
        <v>87</v>
      </c>
      <c r="O64" s="182">
        <f>IF(OR($B64-O$5&gt;76, $B64-O$5=75, $B64-O$5=1, $B64-O$5&lt;0),"",ROUND(($B64-O$5)*'점수 계산기'!$C$21+O$5*'점수 계산기'!$C$23+'점수 계산기'!$C$25,0))</f>
        <v>88</v>
      </c>
      <c r="P64" s="182">
        <f>IF(OR($B64-P$5&gt;76, $B64-P$5=75, $B64-P$5=1, $B64-P$5&lt;0),"",ROUND(($B64-P$5)*'점수 계산기'!$C$21+P$5*'점수 계산기'!$C$23+'점수 계산기'!$C$25,0))</f>
        <v>88</v>
      </c>
      <c r="Q64" s="182">
        <f>IF(OR($B64-Q$5&gt;76, $B64-Q$5=75, $B64-Q$5=1, $B64-Q$5&lt;0),"",ROUND(($B64-Q$5)*'점수 계산기'!$C$21+Q$5*'점수 계산기'!$C$23+'점수 계산기'!$C$25,0))</f>
        <v>88</v>
      </c>
      <c r="R64" s="182">
        <f>IF(OR($B64-R$5&gt;76, $B64-R$5=75, $B64-R$5=1, $B64-R$5&lt;0),"",ROUND(($B64-R$5)*'점수 계산기'!$C$21+R$5*'점수 계산기'!$C$23+'점수 계산기'!$C$25,0))</f>
        <v>88</v>
      </c>
      <c r="S64" s="182">
        <f>IF(OR($B64-S$5&gt;76, $B64-S$5=75, $B64-S$5=1, $B64-S$5&lt;0),"",ROUND(($B64-S$5)*'점수 계산기'!$C$21+S$5*'점수 계산기'!$C$23+'점수 계산기'!$C$25,0))</f>
        <v>88</v>
      </c>
      <c r="T64" s="182">
        <f>IF(OR($B64-T$5&gt;76, $B64-T$5=75, $B64-T$5=1, $B64-T$5&lt;0),"",ROUND(($B64-T$5)*'점수 계산기'!$C$21+T$5*'점수 계산기'!$C$23+'점수 계산기'!$C$25,0))</f>
        <v>88</v>
      </c>
      <c r="U64" s="182">
        <f>IF(OR($B64-U$5&gt;76, $B64-U$5=75, $B64-U$5=1, $B64-U$5&lt;0),"",ROUND(($B64-U$5)*'점수 계산기'!$C$21+U$5*'점수 계산기'!$C$23+'점수 계산기'!$C$25,0))</f>
        <v>88</v>
      </c>
      <c r="V64" s="182">
        <f>IF(OR($B64-V$5&gt;76, $B64-V$5=75, $B64-V$5=1, $B64-V$5&lt;0),"",ROUND(($B64-V$5)*'점수 계산기'!$C$21+V$5*'점수 계산기'!$C$23+'점수 계산기'!$C$25,0))</f>
        <v>88</v>
      </c>
      <c r="W64" s="182">
        <f>IF(OR($B64-W$5&gt;76, $B64-W$5=75, $B64-W$5=1, $B64-W$5&lt;0),"",ROUND(($B64-W$5)*'점수 계산기'!$C$21+W$5*'점수 계산기'!$C$23+'점수 계산기'!$C$25,0))</f>
        <v>88</v>
      </c>
      <c r="X64" s="182">
        <f>IF(OR($B64-X$5&gt;76, $B64-X$5=75, $B64-X$5=1, $B64-X$5&lt;0),"",ROUND(($B64-X$5)*'점수 계산기'!$C$21+X$5*'점수 계산기'!$C$23+'점수 계산기'!$C$25,0))</f>
        <v>88</v>
      </c>
      <c r="Y64" s="183">
        <f>IF(OR($B64-Y$5&gt;76, $B64-Y$5=75, $B64-Y$5=1, $B64-Y$5&lt;0),"",ROUND(($B64-Y$5)*'점수 계산기'!$C$21+Y$5*'점수 계산기'!$C$23+'점수 계산기'!$C$25,0))</f>
        <v>88</v>
      </c>
      <c r="Z64" s="129"/>
      <c r="AA64" s="170">
        <v>43</v>
      </c>
      <c r="AB64" s="170">
        <f t="shared" si="0"/>
        <v>87</v>
      </c>
      <c r="AC64" s="170" cm="1">
        <f t="array" ref="AC64">INDEX($AD$6:$AD$106, AA64, 1)</f>
        <v>102</v>
      </c>
      <c r="AD64" s="170">
        <f t="shared" si="1"/>
        <v>88</v>
      </c>
      <c r="AE64" s="170">
        <v>42</v>
      </c>
      <c r="AF64" s="170">
        <v>58</v>
      </c>
    </row>
    <row r="65" spans="1:32" s="137" customFormat="1" ht="21" customHeight="1">
      <c r="A65" s="129"/>
      <c r="B65" s="181">
        <v>41</v>
      </c>
      <c r="C65" s="182">
        <f>IF(OR($B65-C$5&gt;76, $B65-C$5=75, $B65-C$5=1, $B65-C$5&lt;0),"",ROUND(($B65-C$5)*'점수 계산기'!$C$21+C$5*'점수 계산기'!$C$23+'점수 계산기'!$C$25,0))</f>
        <v>86</v>
      </c>
      <c r="D65" s="182">
        <f>IF(OR($B65-D$5&gt;76, $B65-D$5=75, $B65-D$5=1, $B65-D$5&lt;0),"",ROUND(($B65-D$5)*'점수 계산기'!$C$21+D$5*'점수 계산기'!$C$23+'점수 계산기'!$C$25,0))</f>
        <v>86</v>
      </c>
      <c r="E65" s="182">
        <f>IF(OR($B65-E$5&gt;76, $B65-E$5=75, $B65-E$5=1, $B65-E$5&lt;0),"",ROUND(($B65-E$5)*'점수 계산기'!$C$21+E$5*'점수 계산기'!$C$23+'점수 계산기'!$C$25,0))</f>
        <v>86</v>
      </c>
      <c r="F65" s="182">
        <f>IF(OR($B65-F$5&gt;76, $B65-F$5=75, $B65-F$5=1, $B65-F$5&lt;0),"",ROUND(($B65-F$5)*'점수 계산기'!$C$21+F$5*'점수 계산기'!$C$23+'점수 계산기'!$C$25,0))</f>
        <v>86</v>
      </c>
      <c r="G65" s="182">
        <f>IF(OR($B65-G$5&gt;76, $B65-G$5=75, $B65-G$5=1, $B65-G$5&lt;0),"",ROUND(($B65-G$5)*'점수 계산기'!$C$21+G$5*'점수 계산기'!$C$23+'점수 계산기'!$C$25,0))</f>
        <v>86</v>
      </c>
      <c r="H65" s="182">
        <f>IF(OR($B65-H$5&gt;76, $B65-H$5=75, $B65-H$5=1, $B65-H$5&lt;0),"",ROUND(($B65-H$5)*'점수 계산기'!$C$21+H$5*'점수 계산기'!$C$23+'점수 계산기'!$C$25,0))</f>
        <v>86</v>
      </c>
      <c r="I65" s="182">
        <f>IF(OR($B65-I$5&gt;76, $B65-I$5=75, $B65-I$5=1, $B65-I$5&lt;0),"",ROUND(($B65-I$5)*'점수 계산기'!$C$21+I$5*'점수 계산기'!$C$23+'점수 계산기'!$C$25,0))</f>
        <v>86</v>
      </c>
      <c r="J65" s="182">
        <f>IF(OR($B65-J$5&gt;76, $B65-J$5=75, $B65-J$5=1, $B65-J$5&lt;0),"",ROUND(($B65-J$5)*'점수 계산기'!$C$21+J$5*'점수 계산기'!$C$23+'점수 계산기'!$C$25,0))</f>
        <v>86</v>
      </c>
      <c r="K65" s="182">
        <f>IF(OR($B65-K$5&gt;76, $B65-K$5=75, $B65-K$5=1, $B65-K$5&lt;0),"",ROUND(($B65-K$5)*'점수 계산기'!$C$21+K$5*'점수 계산기'!$C$23+'점수 계산기'!$C$25,0))</f>
        <v>86</v>
      </c>
      <c r="L65" s="182">
        <f>IF(OR($B65-L$5&gt;76, $B65-L$5=75, $B65-L$5=1, $B65-L$5&lt;0),"",ROUND(($B65-L$5)*'점수 계산기'!$C$21+L$5*'점수 계산기'!$C$23+'점수 계산기'!$C$25,0))</f>
        <v>87</v>
      </c>
      <c r="M65" s="182">
        <f>IF(OR($B65-M$5&gt;76, $B65-M$5=75, $B65-M$5=1, $B65-M$5&lt;0),"",ROUND(($B65-M$5)*'점수 계산기'!$C$21+M$5*'점수 계산기'!$C$23+'점수 계산기'!$C$25,0))</f>
        <v>87</v>
      </c>
      <c r="N65" s="182">
        <f>IF(OR($B65-N$5&gt;76, $B65-N$5=75, $B65-N$5=1, $B65-N$5&lt;0),"",ROUND(($B65-N$5)*'점수 계산기'!$C$21+N$5*'점수 계산기'!$C$23+'점수 계산기'!$C$25,0))</f>
        <v>87</v>
      </c>
      <c r="O65" s="182">
        <f>IF(OR($B65-O$5&gt;76, $B65-O$5=75, $B65-O$5=1, $B65-O$5&lt;0),"",ROUND(($B65-O$5)*'점수 계산기'!$C$21+O$5*'점수 계산기'!$C$23+'점수 계산기'!$C$25,0))</f>
        <v>87</v>
      </c>
      <c r="P65" s="182">
        <f>IF(OR($B65-P$5&gt;76, $B65-P$5=75, $B65-P$5=1, $B65-P$5&lt;0),"",ROUND(($B65-P$5)*'점수 계산기'!$C$21+P$5*'점수 계산기'!$C$23+'점수 계산기'!$C$25,0))</f>
        <v>87</v>
      </c>
      <c r="Q65" s="182">
        <f>IF(OR($B65-Q$5&gt;76, $B65-Q$5=75, $B65-Q$5=1, $B65-Q$5&lt;0),"",ROUND(($B65-Q$5)*'점수 계산기'!$C$21+Q$5*'점수 계산기'!$C$23+'점수 계산기'!$C$25,0))</f>
        <v>87</v>
      </c>
      <c r="R65" s="182">
        <f>IF(OR($B65-R$5&gt;76, $B65-R$5=75, $B65-R$5=1, $B65-R$5&lt;0),"",ROUND(($B65-R$5)*'점수 계산기'!$C$21+R$5*'점수 계산기'!$C$23+'점수 계산기'!$C$25,0))</f>
        <v>87</v>
      </c>
      <c r="S65" s="182">
        <f>IF(OR($B65-S$5&gt;76, $B65-S$5=75, $B65-S$5=1, $B65-S$5&lt;0),"",ROUND(($B65-S$5)*'점수 계산기'!$C$21+S$5*'점수 계산기'!$C$23+'점수 계산기'!$C$25,0))</f>
        <v>87</v>
      </c>
      <c r="T65" s="182">
        <f>IF(OR($B65-T$5&gt;76, $B65-T$5=75, $B65-T$5=1, $B65-T$5&lt;0),"",ROUND(($B65-T$5)*'점수 계산기'!$C$21+T$5*'점수 계산기'!$C$23+'점수 계산기'!$C$25,0))</f>
        <v>87</v>
      </c>
      <c r="U65" s="182">
        <f>IF(OR($B65-U$5&gt;76, $B65-U$5=75, $B65-U$5=1, $B65-U$5&lt;0),"",ROUND(($B65-U$5)*'점수 계산기'!$C$21+U$5*'점수 계산기'!$C$23+'점수 계산기'!$C$25,0))</f>
        <v>87</v>
      </c>
      <c r="V65" s="182">
        <f>IF(OR($B65-V$5&gt;76, $B65-V$5=75, $B65-V$5=1, $B65-V$5&lt;0),"",ROUND(($B65-V$5)*'점수 계산기'!$C$21+V$5*'점수 계산기'!$C$23+'점수 계산기'!$C$25,0))</f>
        <v>87</v>
      </c>
      <c r="W65" s="182">
        <f>IF(OR($B65-W$5&gt;76, $B65-W$5=75, $B65-W$5=1, $B65-W$5&lt;0),"",ROUND(($B65-W$5)*'점수 계산기'!$C$21+W$5*'점수 계산기'!$C$23+'점수 계산기'!$C$25,0))</f>
        <v>87</v>
      </c>
      <c r="X65" s="182">
        <f>IF(OR($B65-X$5&gt;76, $B65-X$5=75, $B65-X$5=1, $B65-X$5&lt;0),"",ROUND(($B65-X$5)*'점수 계산기'!$C$21+X$5*'점수 계산기'!$C$23+'점수 계산기'!$C$25,0))</f>
        <v>87</v>
      </c>
      <c r="Y65" s="183">
        <f>IF(OR($B65-Y$5&gt;76, $B65-Y$5=75, $B65-Y$5=1, $B65-Y$5&lt;0),"",ROUND(($B65-Y$5)*'점수 계산기'!$C$21+Y$5*'점수 계산기'!$C$23+'점수 계산기'!$C$25,0))</f>
        <v>88</v>
      </c>
      <c r="Z65" s="129"/>
      <c r="AA65" s="170">
        <v>42</v>
      </c>
      <c r="AB65" s="170">
        <f t="shared" si="0"/>
        <v>86</v>
      </c>
      <c r="AC65" s="170" cm="1">
        <f t="array" ref="AC65">INDEX($AD$6:$AD$106, AA65, 1)</f>
        <v>102</v>
      </c>
      <c r="AD65" s="170">
        <f t="shared" si="1"/>
        <v>88</v>
      </c>
      <c r="AE65" s="170">
        <v>41</v>
      </c>
      <c r="AF65" s="170">
        <v>59</v>
      </c>
    </row>
    <row r="66" spans="1:32" s="137" customFormat="1" ht="21" customHeight="1">
      <c r="A66" s="129"/>
      <c r="B66" s="171">
        <v>40</v>
      </c>
      <c r="C66" s="168">
        <f>IF(OR($B66-C$5&gt;76, $B66-C$5=75, $B66-C$5=1, $B66-C$5&lt;0),"",ROUND(($B66-C$5)*'점수 계산기'!$C$21+C$5*'점수 계산기'!$C$23+'점수 계산기'!$C$25,0))</f>
        <v>85</v>
      </c>
      <c r="D66" s="168">
        <f>IF(OR($B66-D$5&gt;76, $B66-D$5=75, $B66-D$5=1, $B66-D$5&lt;0),"",ROUND(($B66-D$5)*'점수 계산기'!$C$21+D$5*'점수 계산기'!$C$23+'점수 계산기'!$C$25,0))</f>
        <v>85</v>
      </c>
      <c r="E66" s="168">
        <f>IF(OR($B66-E$5&gt;76, $B66-E$5=75, $B66-E$5=1, $B66-E$5&lt;0),"",ROUND(($B66-E$5)*'점수 계산기'!$C$21+E$5*'점수 계산기'!$C$23+'점수 계산기'!$C$25,0))</f>
        <v>85</v>
      </c>
      <c r="F66" s="168">
        <f>IF(OR($B66-F$5&gt;76, $B66-F$5=75, $B66-F$5=1, $B66-F$5&lt;0),"",ROUND(($B66-F$5)*'점수 계산기'!$C$21+F$5*'점수 계산기'!$C$23+'점수 계산기'!$C$25,0))</f>
        <v>85</v>
      </c>
      <c r="G66" s="168">
        <f>IF(OR($B66-G$5&gt;76, $B66-G$5=75, $B66-G$5=1, $B66-G$5&lt;0),"",ROUND(($B66-G$5)*'점수 계산기'!$C$21+G$5*'점수 계산기'!$C$23+'점수 계산기'!$C$25,0))</f>
        <v>85</v>
      </c>
      <c r="H66" s="168">
        <f>IF(OR($B66-H$5&gt;76, $B66-H$5=75, $B66-H$5=1, $B66-H$5&lt;0),"",ROUND(($B66-H$5)*'점수 계산기'!$C$21+H$5*'점수 계산기'!$C$23+'점수 계산기'!$C$25,0))</f>
        <v>85</v>
      </c>
      <c r="I66" s="168">
        <f>IF(OR($B66-I$5&gt;76, $B66-I$5=75, $B66-I$5=1, $B66-I$5&lt;0),"",ROUND(($B66-I$5)*'점수 계산기'!$C$21+I$5*'점수 계산기'!$C$23+'점수 계산기'!$C$25,0))</f>
        <v>85</v>
      </c>
      <c r="J66" s="168">
        <f>IF(OR($B66-J$5&gt;76, $B66-J$5=75, $B66-J$5=1, $B66-J$5&lt;0),"",ROUND(($B66-J$5)*'점수 계산기'!$C$21+J$5*'점수 계산기'!$C$23+'점수 계산기'!$C$25,0))</f>
        <v>86</v>
      </c>
      <c r="K66" s="168">
        <f>IF(OR($B66-K$5&gt;76, $B66-K$5=75, $B66-K$5=1, $B66-K$5&lt;0),"",ROUND(($B66-K$5)*'점수 계산기'!$C$21+K$5*'점수 계산기'!$C$23+'점수 계산기'!$C$25,0))</f>
        <v>86</v>
      </c>
      <c r="L66" s="168">
        <f>IF(OR($B66-L$5&gt;76, $B66-L$5=75, $B66-L$5=1, $B66-L$5&lt;0),"",ROUND(($B66-L$5)*'점수 계산기'!$C$21+L$5*'점수 계산기'!$C$23+'점수 계산기'!$C$25,0))</f>
        <v>86</v>
      </c>
      <c r="M66" s="168">
        <f>IF(OR($B66-M$5&gt;76, $B66-M$5=75, $B66-M$5=1, $B66-M$5&lt;0),"",ROUND(($B66-M$5)*'점수 계산기'!$C$21+M$5*'점수 계산기'!$C$23+'점수 계산기'!$C$25,0))</f>
        <v>86</v>
      </c>
      <c r="N66" s="168">
        <f>IF(OR($B66-N$5&gt;76, $B66-N$5=75, $B66-N$5=1, $B66-N$5&lt;0),"",ROUND(($B66-N$5)*'점수 계산기'!$C$21+N$5*'점수 계산기'!$C$23+'점수 계산기'!$C$25,0))</f>
        <v>86</v>
      </c>
      <c r="O66" s="168">
        <f>IF(OR($B66-O$5&gt;76, $B66-O$5=75, $B66-O$5=1, $B66-O$5&lt;0),"",ROUND(($B66-O$5)*'점수 계산기'!$C$21+O$5*'점수 계산기'!$C$23+'점수 계산기'!$C$25,0))</f>
        <v>86</v>
      </c>
      <c r="P66" s="168">
        <f>IF(OR($B66-P$5&gt;76, $B66-P$5=75, $B66-P$5=1, $B66-P$5&lt;0),"",ROUND(($B66-P$5)*'점수 계산기'!$C$21+P$5*'점수 계산기'!$C$23+'점수 계산기'!$C$25,0))</f>
        <v>86</v>
      </c>
      <c r="Q66" s="168">
        <f>IF(OR($B66-Q$5&gt;76, $B66-Q$5=75, $B66-Q$5=1, $B66-Q$5&lt;0),"",ROUND(($B66-Q$5)*'점수 계산기'!$C$21+Q$5*'점수 계산기'!$C$23+'점수 계산기'!$C$25,0))</f>
        <v>86</v>
      </c>
      <c r="R66" s="168">
        <f>IF(OR($B66-R$5&gt;76, $B66-R$5=75, $B66-R$5=1, $B66-R$5&lt;0),"",ROUND(($B66-R$5)*'점수 계산기'!$C$21+R$5*'점수 계산기'!$C$23+'점수 계산기'!$C$25,0))</f>
        <v>86</v>
      </c>
      <c r="S66" s="168">
        <f>IF(OR($B66-S$5&gt;76, $B66-S$5=75, $B66-S$5=1, $B66-S$5&lt;0),"",ROUND(($B66-S$5)*'점수 계산기'!$C$21+S$5*'점수 계산기'!$C$23+'점수 계산기'!$C$25,0))</f>
        <v>86</v>
      </c>
      <c r="T66" s="168">
        <f>IF(OR($B66-T$5&gt;76, $B66-T$5=75, $B66-T$5=1, $B66-T$5&lt;0),"",ROUND(($B66-T$5)*'점수 계산기'!$C$21+T$5*'점수 계산기'!$C$23+'점수 계산기'!$C$25,0))</f>
        <v>86</v>
      </c>
      <c r="U66" s="168">
        <f>IF(OR($B66-U$5&gt;76, $B66-U$5=75, $B66-U$5=1, $B66-U$5&lt;0),"",ROUND(($B66-U$5)*'점수 계산기'!$C$21+U$5*'점수 계산기'!$C$23+'점수 계산기'!$C$25,0))</f>
        <v>86</v>
      </c>
      <c r="V66" s="168">
        <f>IF(OR($B66-V$5&gt;76, $B66-V$5=75, $B66-V$5=1, $B66-V$5&lt;0),"",ROUND(($B66-V$5)*'점수 계산기'!$C$21+V$5*'점수 계산기'!$C$23+'점수 계산기'!$C$25,0))</f>
        <v>86</v>
      </c>
      <c r="W66" s="168">
        <f>IF(OR($B66-W$5&gt;76, $B66-W$5=75, $B66-W$5=1, $B66-W$5&lt;0),"",ROUND(($B66-W$5)*'점수 계산기'!$C$21+W$5*'점수 계산기'!$C$23+'점수 계산기'!$C$25,0))</f>
        <v>87</v>
      </c>
      <c r="X66" s="168">
        <f>IF(OR($B66-X$5&gt;76, $B66-X$5=75, $B66-X$5=1, $B66-X$5&lt;0),"",ROUND(($B66-X$5)*'점수 계산기'!$C$21+X$5*'점수 계산기'!$C$23+'점수 계산기'!$C$25,0))</f>
        <v>87</v>
      </c>
      <c r="Y66" s="169">
        <f>IF(OR($B66-Y$5&gt;76, $B66-Y$5=75, $B66-Y$5=1, $B66-Y$5&lt;0),"",ROUND(($B66-Y$5)*'점수 계산기'!$C$21+Y$5*'점수 계산기'!$C$23+'점수 계산기'!$C$25,0))</f>
        <v>87</v>
      </c>
      <c r="Z66" s="129"/>
      <c r="AA66" s="170">
        <v>41</v>
      </c>
      <c r="AB66" s="170">
        <f t="shared" si="0"/>
        <v>85</v>
      </c>
      <c r="AC66" s="170" cm="1">
        <f t="array" ref="AC66">INDEX($AD$6:$AD$106, AA66, 1)</f>
        <v>103</v>
      </c>
      <c r="AD66" s="170">
        <f t="shared" si="1"/>
        <v>87</v>
      </c>
      <c r="AE66" s="170">
        <v>40</v>
      </c>
      <c r="AF66" s="170">
        <v>60</v>
      </c>
    </row>
    <row r="67" spans="1:32" s="137" customFormat="1" ht="21" customHeight="1">
      <c r="A67" s="129"/>
      <c r="B67" s="171">
        <v>39</v>
      </c>
      <c r="C67" s="168">
        <f>IF(OR($B67-C$5&gt;76, $B67-C$5=75, $B67-C$5=1, $B67-C$5&lt;0),"",ROUND(($B67-C$5)*'점수 계산기'!$C$21+C$5*'점수 계산기'!$C$23+'점수 계산기'!$C$25,0))</f>
        <v>84</v>
      </c>
      <c r="D67" s="168">
        <f>IF(OR($B67-D$5&gt;76, $B67-D$5=75, $B67-D$5=1, $B67-D$5&lt;0),"",ROUND(($B67-D$5)*'점수 계산기'!$C$21+D$5*'점수 계산기'!$C$23+'점수 계산기'!$C$25,0))</f>
        <v>84</v>
      </c>
      <c r="E67" s="168">
        <f>IF(OR($B67-E$5&gt;76, $B67-E$5=75, $B67-E$5=1, $B67-E$5&lt;0),"",ROUND(($B67-E$5)*'점수 계산기'!$C$21+E$5*'점수 계산기'!$C$23+'점수 계산기'!$C$25,0))</f>
        <v>84</v>
      </c>
      <c r="F67" s="168">
        <f>IF(OR($B67-F$5&gt;76, $B67-F$5=75, $B67-F$5=1, $B67-F$5&lt;0),"",ROUND(($B67-F$5)*'점수 계산기'!$C$21+F$5*'점수 계산기'!$C$23+'점수 계산기'!$C$25,0))</f>
        <v>84</v>
      </c>
      <c r="G67" s="168">
        <f>IF(OR($B67-G$5&gt;76, $B67-G$5=75, $B67-G$5=1, $B67-G$5&lt;0),"",ROUND(($B67-G$5)*'점수 계산기'!$C$21+G$5*'점수 계산기'!$C$23+'점수 계산기'!$C$25,0))</f>
        <v>84</v>
      </c>
      <c r="H67" s="168">
        <f>IF(OR($B67-H$5&gt;76, $B67-H$5=75, $B67-H$5=1, $B67-H$5&lt;0),"",ROUND(($B67-H$5)*'점수 계산기'!$C$21+H$5*'점수 계산기'!$C$23+'점수 계산기'!$C$25,0))</f>
        <v>85</v>
      </c>
      <c r="I67" s="168">
        <f>IF(OR($B67-I$5&gt;76, $B67-I$5=75, $B67-I$5=1, $B67-I$5&lt;0),"",ROUND(($B67-I$5)*'점수 계산기'!$C$21+I$5*'점수 계산기'!$C$23+'점수 계산기'!$C$25,0))</f>
        <v>85</v>
      </c>
      <c r="J67" s="168">
        <f>IF(OR($B67-J$5&gt;76, $B67-J$5=75, $B67-J$5=1, $B67-J$5&lt;0),"",ROUND(($B67-J$5)*'점수 계산기'!$C$21+J$5*'점수 계산기'!$C$23+'점수 계산기'!$C$25,0))</f>
        <v>85</v>
      </c>
      <c r="K67" s="168">
        <f>IF(OR($B67-K$5&gt;76, $B67-K$5=75, $B67-K$5=1, $B67-K$5&lt;0),"",ROUND(($B67-K$5)*'점수 계산기'!$C$21+K$5*'점수 계산기'!$C$23+'점수 계산기'!$C$25,0))</f>
        <v>85</v>
      </c>
      <c r="L67" s="168">
        <f>IF(OR($B67-L$5&gt;76, $B67-L$5=75, $B67-L$5=1, $B67-L$5&lt;0),"",ROUND(($B67-L$5)*'점수 계산기'!$C$21+L$5*'점수 계산기'!$C$23+'점수 계산기'!$C$25,0))</f>
        <v>85</v>
      </c>
      <c r="M67" s="168">
        <f>IF(OR($B67-M$5&gt;76, $B67-M$5=75, $B67-M$5=1, $B67-M$5&lt;0),"",ROUND(($B67-M$5)*'점수 계산기'!$C$21+M$5*'점수 계산기'!$C$23+'점수 계산기'!$C$25,0))</f>
        <v>85</v>
      </c>
      <c r="N67" s="168">
        <f>IF(OR($B67-N$5&gt;76, $B67-N$5=75, $B67-N$5=1, $B67-N$5&lt;0),"",ROUND(($B67-N$5)*'점수 계산기'!$C$21+N$5*'점수 계산기'!$C$23+'점수 계산기'!$C$25,0))</f>
        <v>85</v>
      </c>
      <c r="O67" s="168">
        <f>IF(OR($B67-O$5&gt;76, $B67-O$5=75, $B67-O$5=1, $B67-O$5&lt;0),"",ROUND(($B67-O$5)*'점수 계산기'!$C$21+O$5*'점수 계산기'!$C$23+'점수 계산기'!$C$25,0))</f>
        <v>85</v>
      </c>
      <c r="P67" s="168">
        <f>IF(OR($B67-P$5&gt;76, $B67-P$5=75, $B67-P$5=1, $B67-P$5&lt;0),"",ROUND(($B67-P$5)*'점수 계산기'!$C$21+P$5*'점수 계산기'!$C$23+'점수 계산기'!$C$25,0))</f>
        <v>85</v>
      </c>
      <c r="Q67" s="168">
        <f>IF(OR($B67-Q$5&gt;76, $B67-Q$5=75, $B67-Q$5=1, $B67-Q$5&lt;0),"",ROUND(($B67-Q$5)*'점수 계산기'!$C$21+Q$5*'점수 계산기'!$C$23+'점수 계산기'!$C$25,0))</f>
        <v>85</v>
      </c>
      <c r="R67" s="168">
        <f>IF(OR($B67-R$5&gt;76, $B67-R$5=75, $B67-R$5=1, $B67-R$5&lt;0),"",ROUND(($B67-R$5)*'점수 계산기'!$C$21+R$5*'점수 계산기'!$C$23+'점수 계산기'!$C$25,0))</f>
        <v>85</v>
      </c>
      <c r="S67" s="168">
        <f>IF(OR($B67-S$5&gt;76, $B67-S$5=75, $B67-S$5=1, $B67-S$5&lt;0),"",ROUND(($B67-S$5)*'점수 계산기'!$C$21+S$5*'점수 계산기'!$C$23+'점수 계산기'!$C$25,0))</f>
        <v>85</v>
      </c>
      <c r="T67" s="168">
        <f>IF(OR($B67-T$5&gt;76, $B67-T$5=75, $B67-T$5=1, $B67-T$5&lt;0),"",ROUND(($B67-T$5)*'점수 계산기'!$C$21+T$5*'점수 계산기'!$C$23+'점수 계산기'!$C$25,0))</f>
        <v>86</v>
      </c>
      <c r="U67" s="168">
        <f>IF(OR($B67-U$5&gt;76, $B67-U$5=75, $B67-U$5=1, $B67-U$5&lt;0),"",ROUND(($B67-U$5)*'점수 계산기'!$C$21+U$5*'점수 계산기'!$C$23+'점수 계산기'!$C$25,0))</f>
        <v>86</v>
      </c>
      <c r="V67" s="168">
        <f>IF(OR($B67-V$5&gt;76, $B67-V$5=75, $B67-V$5=1, $B67-V$5&lt;0),"",ROUND(($B67-V$5)*'점수 계산기'!$C$21+V$5*'점수 계산기'!$C$23+'점수 계산기'!$C$25,0))</f>
        <v>86</v>
      </c>
      <c r="W67" s="168">
        <f>IF(OR($B67-W$5&gt;76, $B67-W$5=75, $B67-W$5=1, $B67-W$5&lt;0),"",ROUND(($B67-W$5)*'점수 계산기'!$C$21+W$5*'점수 계산기'!$C$23+'점수 계산기'!$C$25,0))</f>
        <v>86</v>
      </c>
      <c r="X67" s="168">
        <f>IF(OR($B67-X$5&gt;76, $B67-X$5=75, $B67-X$5=1, $B67-X$5&lt;0),"",ROUND(($B67-X$5)*'점수 계산기'!$C$21+X$5*'점수 계산기'!$C$23+'점수 계산기'!$C$25,0))</f>
        <v>86</v>
      </c>
      <c r="Y67" s="169">
        <f>IF(OR($B67-Y$5&gt;76, $B67-Y$5=75, $B67-Y$5=1, $B67-Y$5&lt;0),"",ROUND(($B67-Y$5)*'점수 계산기'!$C$21+Y$5*'점수 계산기'!$C$23+'점수 계산기'!$C$25,0))</f>
        <v>86</v>
      </c>
      <c r="Z67" s="129"/>
      <c r="AA67" s="170">
        <v>40</v>
      </c>
      <c r="AB67" s="170">
        <f t="shared" si="0"/>
        <v>84</v>
      </c>
      <c r="AC67" s="170" cm="1">
        <f t="array" ref="AC67">INDEX($AD$6:$AD$106, AA67, 1)</f>
        <v>104</v>
      </c>
      <c r="AD67" s="170">
        <f t="shared" si="1"/>
        <v>86</v>
      </c>
      <c r="AE67" s="170">
        <v>39</v>
      </c>
      <c r="AF67" s="170">
        <v>61</v>
      </c>
    </row>
    <row r="68" spans="1:32" s="137" customFormat="1" ht="21" customHeight="1">
      <c r="A68" s="129"/>
      <c r="B68" s="171">
        <v>38</v>
      </c>
      <c r="C68" s="168">
        <f>IF(OR($B68-C$5&gt;76, $B68-C$5=75, $B68-C$5=1, $B68-C$5&lt;0),"",ROUND(($B68-C$5)*'점수 계산기'!$C$21+C$5*'점수 계산기'!$C$23+'점수 계산기'!$C$25,0))</f>
        <v>83</v>
      </c>
      <c r="D68" s="168">
        <f>IF(OR($B68-D$5&gt;76, $B68-D$5=75, $B68-D$5=1, $B68-D$5&lt;0),"",ROUND(($B68-D$5)*'점수 계산기'!$C$21+D$5*'점수 계산기'!$C$23+'점수 계산기'!$C$25,0))</f>
        <v>83</v>
      </c>
      <c r="E68" s="168">
        <f>IF(OR($B68-E$5&gt;76, $B68-E$5=75, $B68-E$5=1, $B68-E$5&lt;0),"",ROUND(($B68-E$5)*'점수 계산기'!$C$21+E$5*'점수 계산기'!$C$23+'점수 계산기'!$C$25,0))</f>
        <v>83</v>
      </c>
      <c r="F68" s="168">
        <f>IF(OR($B68-F$5&gt;76, $B68-F$5=75, $B68-F$5=1, $B68-F$5&lt;0),"",ROUND(($B68-F$5)*'점수 계산기'!$C$21+F$5*'점수 계산기'!$C$23+'점수 계산기'!$C$25,0))</f>
        <v>84</v>
      </c>
      <c r="G68" s="168">
        <f>IF(OR($B68-G$5&gt;76, $B68-G$5=75, $B68-G$5=1, $B68-G$5&lt;0),"",ROUND(($B68-G$5)*'점수 계산기'!$C$21+G$5*'점수 계산기'!$C$23+'점수 계산기'!$C$25,0))</f>
        <v>84</v>
      </c>
      <c r="H68" s="168">
        <f>IF(OR($B68-H$5&gt;76, $B68-H$5=75, $B68-H$5=1, $B68-H$5&lt;0),"",ROUND(($B68-H$5)*'점수 계산기'!$C$21+H$5*'점수 계산기'!$C$23+'점수 계산기'!$C$25,0))</f>
        <v>84</v>
      </c>
      <c r="I68" s="168">
        <f>IF(OR($B68-I$5&gt;76, $B68-I$5=75, $B68-I$5=1, $B68-I$5&lt;0),"",ROUND(($B68-I$5)*'점수 계산기'!$C$21+I$5*'점수 계산기'!$C$23+'점수 계산기'!$C$25,0))</f>
        <v>84</v>
      </c>
      <c r="J68" s="168">
        <f>IF(OR($B68-J$5&gt;76, $B68-J$5=75, $B68-J$5=1, $B68-J$5&lt;0),"",ROUND(($B68-J$5)*'점수 계산기'!$C$21+J$5*'점수 계산기'!$C$23+'점수 계산기'!$C$25,0))</f>
        <v>84</v>
      </c>
      <c r="K68" s="168">
        <f>IF(OR($B68-K$5&gt;76, $B68-K$5=75, $B68-K$5=1, $B68-K$5&lt;0),"",ROUND(($B68-K$5)*'점수 계산기'!$C$21+K$5*'점수 계산기'!$C$23+'점수 계산기'!$C$25,0))</f>
        <v>84</v>
      </c>
      <c r="L68" s="168">
        <f>IF(OR($B68-L$5&gt;76, $B68-L$5=75, $B68-L$5=1, $B68-L$5&lt;0),"",ROUND(($B68-L$5)*'점수 계산기'!$C$21+L$5*'점수 계산기'!$C$23+'점수 계산기'!$C$25,0))</f>
        <v>84</v>
      </c>
      <c r="M68" s="168">
        <f>IF(OR($B68-M$5&gt;76, $B68-M$5=75, $B68-M$5=1, $B68-M$5&lt;0),"",ROUND(($B68-M$5)*'점수 계산기'!$C$21+M$5*'점수 계산기'!$C$23+'점수 계산기'!$C$25,0))</f>
        <v>84</v>
      </c>
      <c r="N68" s="168">
        <f>IF(OR($B68-N$5&gt;76, $B68-N$5=75, $B68-N$5=1, $B68-N$5&lt;0),"",ROUND(($B68-N$5)*'점수 계산기'!$C$21+N$5*'점수 계산기'!$C$23+'점수 계산기'!$C$25,0))</f>
        <v>84</v>
      </c>
      <c r="O68" s="168">
        <f>IF(OR($B68-O$5&gt;76, $B68-O$5=75, $B68-O$5=1, $B68-O$5&lt;0),"",ROUND(($B68-O$5)*'점수 계산기'!$C$21+O$5*'점수 계산기'!$C$23+'점수 계산기'!$C$25,0))</f>
        <v>84</v>
      </c>
      <c r="P68" s="168">
        <f>IF(OR($B68-P$5&gt;76, $B68-P$5=75, $B68-P$5=1, $B68-P$5&lt;0),"",ROUND(($B68-P$5)*'점수 계산기'!$C$21+P$5*'점수 계산기'!$C$23+'점수 계산기'!$C$25,0))</f>
        <v>84</v>
      </c>
      <c r="Q68" s="168">
        <f>IF(OR($B68-Q$5&gt;76, $B68-Q$5=75, $B68-Q$5=1, $B68-Q$5&lt;0),"",ROUND(($B68-Q$5)*'점수 계산기'!$C$21+Q$5*'점수 계산기'!$C$23+'점수 계산기'!$C$25,0))</f>
        <v>84</v>
      </c>
      <c r="R68" s="168">
        <f>IF(OR($B68-R$5&gt;76, $B68-R$5=75, $B68-R$5=1, $B68-R$5&lt;0),"",ROUND(($B68-R$5)*'점수 계산기'!$C$21+R$5*'점수 계산기'!$C$23+'점수 계산기'!$C$25,0))</f>
        <v>85</v>
      </c>
      <c r="S68" s="168">
        <f>IF(OR($B68-S$5&gt;76, $B68-S$5=75, $B68-S$5=1, $B68-S$5&lt;0),"",ROUND(($B68-S$5)*'점수 계산기'!$C$21+S$5*'점수 계산기'!$C$23+'점수 계산기'!$C$25,0))</f>
        <v>85</v>
      </c>
      <c r="T68" s="168">
        <f>IF(OR($B68-T$5&gt;76, $B68-T$5=75, $B68-T$5=1, $B68-T$5&lt;0),"",ROUND(($B68-T$5)*'점수 계산기'!$C$21+T$5*'점수 계산기'!$C$23+'점수 계산기'!$C$25,0))</f>
        <v>85</v>
      </c>
      <c r="U68" s="168">
        <f>IF(OR($B68-U$5&gt;76, $B68-U$5=75, $B68-U$5=1, $B68-U$5&lt;0),"",ROUND(($B68-U$5)*'점수 계산기'!$C$21+U$5*'점수 계산기'!$C$23+'점수 계산기'!$C$25,0))</f>
        <v>85</v>
      </c>
      <c r="V68" s="168">
        <f>IF(OR($B68-V$5&gt;76, $B68-V$5=75, $B68-V$5=1, $B68-V$5&lt;0),"",ROUND(($B68-V$5)*'점수 계산기'!$C$21+V$5*'점수 계산기'!$C$23+'점수 계산기'!$C$25,0))</f>
        <v>85</v>
      </c>
      <c r="W68" s="168">
        <f>IF(OR($B68-W$5&gt;76, $B68-W$5=75, $B68-W$5=1, $B68-W$5&lt;0),"",ROUND(($B68-W$5)*'점수 계산기'!$C$21+W$5*'점수 계산기'!$C$23+'점수 계산기'!$C$25,0))</f>
        <v>85</v>
      </c>
      <c r="X68" s="168">
        <f>IF(OR($B68-X$5&gt;76, $B68-X$5=75, $B68-X$5=1, $B68-X$5&lt;0),"",ROUND(($B68-X$5)*'점수 계산기'!$C$21+X$5*'점수 계산기'!$C$23+'점수 계산기'!$C$25,0))</f>
        <v>85</v>
      </c>
      <c r="Y68" s="169">
        <f>IF(OR($B68-Y$5&gt;76, $B68-Y$5=75, $B68-Y$5=1, $B68-Y$5&lt;0),"",ROUND(($B68-Y$5)*'점수 계산기'!$C$21+Y$5*'점수 계산기'!$C$23+'점수 계산기'!$C$25,0))</f>
        <v>85</v>
      </c>
      <c r="Z68" s="129"/>
      <c r="AA68" s="170">
        <v>39</v>
      </c>
      <c r="AB68" s="170">
        <f t="shared" si="0"/>
        <v>83</v>
      </c>
      <c r="AC68" s="170" cm="1">
        <f t="array" ref="AC68">INDEX($AD$6:$AD$106, AA68, 1)</f>
        <v>105</v>
      </c>
      <c r="AD68" s="170">
        <f t="shared" si="1"/>
        <v>85</v>
      </c>
      <c r="AE68" s="170">
        <v>38</v>
      </c>
      <c r="AF68" s="170">
        <v>62</v>
      </c>
    </row>
    <row r="69" spans="1:32" s="137" customFormat="1" ht="21" customHeight="1">
      <c r="A69" s="129"/>
      <c r="B69" s="171">
        <v>37</v>
      </c>
      <c r="C69" s="168">
        <f>IF(OR($B69-C$5&gt;76, $B69-C$5=75, $B69-C$5=1, $B69-C$5&lt;0),"",ROUND(($B69-C$5)*'점수 계산기'!$C$21+C$5*'점수 계산기'!$C$23+'점수 계산기'!$C$25,0))</f>
        <v>82</v>
      </c>
      <c r="D69" s="168">
        <f>IF(OR($B69-D$5&gt;76, $B69-D$5=75, $B69-D$5=1, $B69-D$5&lt;0),"",ROUND(($B69-D$5)*'점수 계산기'!$C$21+D$5*'점수 계산기'!$C$23+'점수 계산기'!$C$25,0))</f>
        <v>83</v>
      </c>
      <c r="E69" s="168">
        <f>IF(OR($B69-E$5&gt;76, $B69-E$5=75, $B69-E$5=1, $B69-E$5&lt;0),"",ROUND(($B69-E$5)*'점수 계산기'!$C$21+E$5*'점수 계산기'!$C$23+'점수 계산기'!$C$25,0))</f>
        <v>83</v>
      </c>
      <c r="F69" s="168">
        <f>IF(OR($B69-F$5&gt;76, $B69-F$5=75, $B69-F$5=1, $B69-F$5&lt;0),"",ROUND(($B69-F$5)*'점수 계산기'!$C$21+F$5*'점수 계산기'!$C$23+'점수 계산기'!$C$25,0))</f>
        <v>83</v>
      </c>
      <c r="G69" s="168">
        <f>IF(OR($B69-G$5&gt;76, $B69-G$5=75, $B69-G$5=1, $B69-G$5&lt;0),"",ROUND(($B69-G$5)*'점수 계산기'!$C$21+G$5*'점수 계산기'!$C$23+'점수 계산기'!$C$25,0))</f>
        <v>83</v>
      </c>
      <c r="H69" s="168">
        <f>IF(OR($B69-H$5&gt;76, $B69-H$5=75, $B69-H$5=1, $B69-H$5&lt;0),"",ROUND(($B69-H$5)*'점수 계산기'!$C$21+H$5*'점수 계산기'!$C$23+'점수 계산기'!$C$25,0))</f>
        <v>83</v>
      </c>
      <c r="I69" s="168">
        <f>IF(OR($B69-I$5&gt;76, $B69-I$5=75, $B69-I$5=1, $B69-I$5&lt;0),"",ROUND(($B69-I$5)*'점수 계산기'!$C$21+I$5*'점수 계산기'!$C$23+'점수 계산기'!$C$25,0))</f>
        <v>83</v>
      </c>
      <c r="J69" s="168">
        <f>IF(OR($B69-J$5&gt;76, $B69-J$5=75, $B69-J$5=1, $B69-J$5&lt;0),"",ROUND(($B69-J$5)*'점수 계산기'!$C$21+J$5*'점수 계산기'!$C$23+'점수 계산기'!$C$25,0))</f>
        <v>83</v>
      </c>
      <c r="K69" s="168">
        <f>IF(OR($B69-K$5&gt;76, $B69-K$5=75, $B69-K$5=1, $B69-K$5&lt;0),"",ROUND(($B69-K$5)*'점수 계산기'!$C$21+K$5*'점수 계산기'!$C$23+'점수 계산기'!$C$25,0))</f>
        <v>83</v>
      </c>
      <c r="L69" s="168">
        <f>IF(OR($B69-L$5&gt;76, $B69-L$5=75, $B69-L$5=1, $B69-L$5&lt;0),"",ROUND(($B69-L$5)*'점수 계산기'!$C$21+L$5*'점수 계산기'!$C$23+'점수 계산기'!$C$25,0))</f>
        <v>83</v>
      </c>
      <c r="M69" s="168">
        <f>IF(OR($B69-M$5&gt;76, $B69-M$5=75, $B69-M$5=1, $B69-M$5&lt;0),"",ROUND(($B69-M$5)*'점수 계산기'!$C$21+M$5*'점수 계산기'!$C$23+'점수 계산기'!$C$25,0))</f>
        <v>83</v>
      </c>
      <c r="N69" s="168">
        <f>IF(OR($B69-N$5&gt;76, $B69-N$5=75, $B69-N$5=1, $B69-N$5&lt;0),"",ROUND(($B69-N$5)*'점수 계산기'!$C$21+N$5*'점수 계산기'!$C$23+'점수 계산기'!$C$25,0))</f>
        <v>83</v>
      </c>
      <c r="O69" s="168">
        <f>IF(OR($B69-O$5&gt;76, $B69-O$5=75, $B69-O$5=1, $B69-O$5&lt;0),"",ROUND(($B69-O$5)*'점수 계산기'!$C$21+O$5*'점수 계산기'!$C$23+'점수 계산기'!$C$25,0))</f>
        <v>83</v>
      </c>
      <c r="P69" s="168">
        <f>IF(OR($B69-P$5&gt;76, $B69-P$5=75, $B69-P$5=1, $B69-P$5&lt;0),"",ROUND(($B69-P$5)*'점수 계산기'!$C$21+P$5*'점수 계산기'!$C$23+'점수 계산기'!$C$25,0))</f>
        <v>84</v>
      </c>
      <c r="Q69" s="168">
        <f>IF(OR($B69-Q$5&gt;76, $B69-Q$5=75, $B69-Q$5=1, $B69-Q$5&lt;0),"",ROUND(($B69-Q$5)*'점수 계산기'!$C$21+Q$5*'점수 계산기'!$C$23+'점수 계산기'!$C$25,0))</f>
        <v>84</v>
      </c>
      <c r="R69" s="168">
        <f>IF(OR($B69-R$5&gt;76, $B69-R$5=75, $B69-R$5=1, $B69-R$5&lt;0),"",ROUND(($B69-R$5)*'점수 계산기'!$C$21+R$5*'점수 계산기'!$C$23+'점수 계산기'!$C$25,0))</f>
        <v>84</v>
      </c>
      <c r="S69" s="168">
        <f>IF(OR($B69-S$5&gt;76, $B69-S$5=75, $B69-S$5=1, $B69-S$5&lt;0),"",ROUND(($B69-S$5)*'점수 계산기'!$C$21+S$5*'점수 계산기'!$C$23+'점수 계산기'!$C$25,0))</f>
        <v>84</v>
      </c>
      <c r="T69" s="168">
        <f>IF(OR($B69-T$5&gt;76, $B69-T$5=75, $B69-T$5=1, $B69-T$5&lt;0),"",ROUND(($B69-T$5)*'점수 계산기'!$C$21+T$5*'점수 계산기'!$C$23+'점수 계산기'!$C$25,0))</f>
        <v>84</v>
      </c>
      <c r="U69" s="168">
        <f>IF(OR($B69-U$5&gt;76, $B69-U$5=75, $B69-U$5=1, $B69-U$5&lt;0),"",ROUND(($B69-U$5)*'점수 계산기'!$C$21+U$5*'점수 계산기'!$C$23+'점수 계산기'!$C$25,0))</f>
        <v>84</v>
      </c>
      <c r="V69" s="168">
        <f>IF(OR($B69-V$5&gt;76, $B69-V$5=75, $B69-V$5=1, $B69-V$5&lt;0),"",ROUND(($B69-V$5)*'점수 계산기'!$C$21+V$5*'점수 계산기'!$C$23+'점수 계산기'!$C$25,0))</f>
        <v>84</v>
      </c>
      <c r="W69" s="168">
        <f>IF(OR($B69-W$5&gt;76, $B69-W$5=75, $B69-W$5=1, $B69-W$5&lt;0),"",ROUND(($B69-W$5)*'점수 계산기'!$C$21+W$5*'점수 계산기'!$C$23+'점수 계산기'!$C$25,0))</f>
        <v>84</v>
      </c>
      <c r="X69" s="168">
        <f>IF(OR($B69-X$5&gt;76, $B69-X$5=75, $B69-X$5=1, $B69-X$5&lt;0),"",ROUND(($B69-X$5)*'점수 계산기'!$C$21+X$5*'점수 계산기'!$C$23+'점수 계산기'!$C$25,0))</f>
        <v>84</v>
      </c>
      <c r="Y69" s="169">
        <f>IF(OR($B69-Y$5&gt;76, $B69-Y$5=75, $B69-Y$5=1, $B69-Y$5&lt;0),"",ROUND(($B69-Y$5)*'점수 계산기'!$C$21+Y$5*'점수 계산기'!$C$23+'점수 계산기'!$C$25,0))</f>
        <v>84</v>
      </c>
      <c r="Z69" s="129"/>
      <c r="AA69" s="170">
        <v>38</v>
      </c>
      <c r="AB69" s="170">
        <f t="shared" si="0"/>
        <v>82</v>
      </c>
      <c r="AC69" s="170" cm="1">
        <f t="array" ref="AC69">INDEX($AD$6:$AD$106, AA69, 1)</f>
        <v>106</v>
      </c>
      <c r="AD69" s="170">
        <f t="shared" si="1"/>
        <v>84</v>
      </c>
      <c r="AE69" s="170">
        <v>37</v>
      </c>
      <c r="AF69" s="170">
        <v>63</v>
      </c>
    </row>
    <row r="70" spans="1:32" s="137" customFormat="1" ht="21" customHeight="1">
      <c r="A70" s="129"/>
      <c r="B70" s="172">
        <v>36</v>
      </c>
      <c r="C70" s="173">
        <f>IF(OR($B70-C$5&gt;76, $B70-C$5=75, $B70-C$5=1, $B70-C$5&lt;0),"",ROUND(($B70-C$5)*'점수 계산기'!$C$21+C$5*'점수 계산기'!$C$23+'점수 계산기'!$C$25,0))</f>
        <v>82</v>
      </c>
      <c r="D70" s="173">
        <f>IF(OR($B70-D$5&gt;76, $B70-D$5=75, $B70-D$5=1, $B70-D$5&lt;0),"",ROUND(($B70-D$5)*'점수 계산기'!$C$21+D$5*'점수 계산기'!$C$23+'점수 계산기'!$C$25,0))</f>
        <v>82</v>
      </c>
      <c r="E70" s="173">
        <f>IF(OR($B70-E$5&gt;76, $B70-E$5=75, $B70-E$5=1, $B70-E$5&lt;0),"",ROUND(($B70-E$5)*'점수 계산기'!$C$21+E$5*'점수 계산기'!$C$23+'점수 계산기'!$C$25,0))</f>
        <v>82</v>
      </c>
      <c r="F70" s="173">
        <f>IF(OR($B70-F$5&gt;76, $B70-F$5=75, $B70-F$5=1, $B70-F$5&lt;0),"",ROUND(($B70-F$5)*'점수 계산기'!$C$21+F$5*'점수 계산기'!$C$23+'점수 계산기'!$C$25,0))</f>
        <v>82</v>
      </c>
      <c r="G70" s="173">
        <f>IF(OR($B70-G$5&gt;76, $B70-G$5=75, $B70-G$5=1, $B70-G$5&lt;0),"",ROUND(($B70-G$5)*'점수 계산기'!$C$21+G$5*'점수 계산기'!$C$23+'점수 계산기'!$C$25,0))</f>
        <v>82</v>
      </c>
      <c r="H70" s="173">
        <f>IF(OR($B70-H$5&gt;76, $B70-H$5=75, $B70-H$5=1, $B70-H$5&lt;0),"",ROUND(($B70-H$5)*'점수 계산기'!$C$21+H$5*'점수 계산기'!$C$23+'점수 계산기'!$C$25,0))</f>
        <v>82</v>
      </c>
      <c r="I70" s="173">
        <f>IF(OR($B70-I$5&gt;76, $B70-I$5=75, $B70-I$5=1, $B70-I$5&lt;0),"",ROUND(($B70-I$5)*'점수 계산기'!$C$21+I$5*'점수 계산기'!$C$23+'점수 계산기'!$C$25,0))</f>
        <v>82</v>
      </c>
      <c r="J70" s="173">
        <f>IF(OR($B70-J$5&gt;76, $B70-J$5=75, $B70-J$5=1, $B70-J$5&lt;0),"",ROUND(($B70-J$5)*'점수 계산기'!$C$21+J$5*'점수 계산기'!$C$23+'점수 계산기'!$C$25,0))</f>
        <v>82</v>
      </c>
      <c r="K70" s="173">
        <f>IF(OR($B70-K$5&gt;76, $B70-K$5=75, $B70-K$5=1, $B70-K$5&lt;0),"",ROUND(($B70-K$5)*'점수 계산기'!$C$21+K$5*'점수 계산기'!$C$23+'점수 계산기'!$C$25,0))</f>
        <v>82</v>
      </c>
      <c r="L70" s="173">
        <f>IF(OR($B70-L$5&gt;76, $B70-L$5=75, $B70-L$5=1, $B70-L$5&lt;0),"",ROUND(($B70-L$5)*'점수 계산기'!$C$21+L$5*'점수 계산기'!$C$23+'점수 계산기'!$C$25,0))</f>
        <v>82</v>
      </c>
      <c r="M70" s="173">
        <f>IF(OR($B70-M$5&gt;76, $B70-M$5=75, $B70-M$5=1, $B70-M$5&lt;0),"",ROUND(($B70-M$5)*'점수 계산기'!$C$21+M$5*'점수 계산기'!$C$23+'점수 계산기'!$C$25,0))</f>
        <v>82</v>
      </c>
      <c r="N70" s="173">
        <f>IF(OR($B70-N$5&gt;76, $B70-N$5=75, $B70-N$5=1, $B70-N$5&lt;0),"",ROUND(($B70-N$5)*'점수 계산기'!$C$21+N$5*'점수 계산기'!$C$23+'점수 계산기'!$C$25,0))</f>
        <v>83</v>
      </c>
      <c r="O70" s="173">
        <f>IF(OR($B70-O$5&gt;76, $B70-O$5=75, $B70-O$5=1, $B70-O$5&lt;0),"",ROUND(($B70-O$5)*'점수 계산기'!$C$21+O$5*'점수 계산기'!$C$23+'점수 계산기'!$C$25,0))</f>
        <v>83</v>
      </c>
      <c r="P70" s="173">
        <f>IF(OR($B70-P$5&gt;76, $B70-P$5=75, $B70-P$5=1, $B70-P$5&lt;0),"",ROUND(($B70-P$5)*'점수 계산기'!$C$21+P$5*'점수 계산기'!$C$23+'점수 계산기'!$C$25,0))</f>
        <v>83</v>
      </c>
      <c r="Q70" s="173">
        <f>IF(OR($B70-Q$5&gt;76, $B70-Q$5=75, $B70-Q$5=1, $B70-Q$5&lt;0),"",ROUND(($B70-Q$5)*'점수 계산기'!$C$21+Q$5*'점수 계산기'!$C$23+'점수 계산기'!$C$25,0))</f>
        <v>83</v>
      </c>
      <c r="R70" s="173">
        <f>IF(OR($B70-R$5&gt;76, $B70-R$5=75, $B70-R$5=1, $B70-R$5&lt;0),"",ROUND(($B70-R$5)*'점수 계산기'!$C$21+R$5*'점수 계산기'!$C$23+'점수 계산기'!$C$25,0))</f>
        <v>83</v>
      </c>
      <c r="S70" s="173">
        <f>IF(OR($B70-S$5&gt;76, $B70-S$5=75, $B70-S$5=1, $B70-S$5&lt;0),"",ROUND(($B70-S$5)*'점수 계산기'!$C$21+S$5*'점수 계산기'!$C$23+'점수 계산기'!$C$25,0))</f>
        <v>83</v>
      </c>
      <c r="T70" s="173">
        <f>IF(OR($B70-T$5&gt;76, $B70-T$5=75, $B70-T$5=1, $B70-T$5&lt;0),"",ROUND(($B70-T$5)*'점수 계산기'!$C$21+T$5*'점수 계산기'!$C$23+'점수 계산기'!$C$25,0))</f>
        <v>83</v>
      </c>
      <c r="U70" s="173">
        <f>IF(OR($B70-U$5&gt;76, $B70-U$5=75, $B70-U$5=1, $B70-U$5&lt;0),"",ROUND(($B70-U$5)*'점수 계산기'!$C$21+U$5*'점수 계산기'!$C$23+'점수 계산기'!$C$25,0))</f>
        <v>83</v>
      </c>
      <c r="V70" s="173">
        <f>IF(OR($B70-V$5&gt;76, $B70-V$5=75, $B70-V$5=1, $B70-V$5&lt;0),"",ROUND(($B70-V$5)*'점수 계산기'!$C$21+V$5*'점수 계산기'!$C$23+'점수 계산기'!$C$25,0))</f>
        <v>83</v>
      </c>
      <c r="W70" s="173">
        <f>IF(OR($B70-W$5&gt;76, $B70-W$5=75, $B70-W$5=1, $B70-W$5&lt;0),"",ROUND(($B70-W$5)*'점수 계산기'!$C$21+W$5*'점수 계산기'!$C$23+'점수 계산기'!$C$25,0))</f>
        <v>83</v>
      </c>
      <c r="X70" s="173">
        <f>IF(OR($B70-X$5&gt;76, $B70-X$5=75, $B70-X$5=1, $B70-X$5&lt;0),"",ROUND(($B70-X$5)*'점수 계산기'!$C$21+X$5*'점수 계산기'!$C$23+'점수 계산기'!$C$25,0))</f>
        <v>83</v>
      </c>
      <c r="Y70" s="174">
        <f>IF(OR($B70-Y$5&gt;76, $B70-Y$5=75, $B70-Y$5=1, $B70-Y$5&lt;0),"",ROUND(($B70-Y$5)*'점수 계산기'!$C$21+Y$5*'점수 계산기'!$C$23+'점수 계산기'!$C$25,0))</f>
        <v>84</v>
      </c>
      <c r="Z70" s="129"/>
      <c r="AA70" s="170">
        <v>37</v>
      </c>
      <c r="AB70" s="170">
        <f t="shared" si="0"/>
        <v>82</v>
      </c>
      <c r="AC70" s="170" cm="1">
        <f t="array" ref="AC70">INDEX($AD$6:$AD$106, AA70, 1)</f>
        <v>106</v>
      </c>
      <c r="AD70" s="170">
        <f t="shared" si="1"/>
        <v>84</v>
      </c>
      <c r="AE70" s="170">
        <v>36</v>
      </c>
      <c r="AF70" s="170">
        <v>64</v>
      </c>
    </row>
    <row r="71" spans="1:32" s="137" customFormat="1" ht="21" customHeight="1">
      <c r="A71" s="129"/>
      <c r="B71" s="172">
        <v>35</v>
      </c>
      <c r="C71" s="173">
        <f>IF(OR($B71-C$5&gt;76, $B71-C$5=75, $B71-C$5=1, $B71-C$5&lt;0),"",ROUND(($B71-C$5)*'점수 계산기'!$C$21+C$5*'점수 계산기'!$C$23+'점수 계산기'!$C$25,0))</f>
        <v>81</v>
      </c>
      <c r="D71" s="173">
        <f>IF(OR($B71-D$5&gt;76, $B71-D$5=75, $B71-D$5=1, $B71-D$5&lt;0),"",ROUND(($B71-D$5)*'점수 계산기'!$C$21+D$5*'점수 계산기'!$C$23+'점수 계산기'!$C$25,0))</f>
        <v>81</v>
      </c>
      <c r="E71" s="173">
        <f>IF(OR($B71-E$5&gt;76, $B71-E$5=75, $B71-E$5=1, $B71-E$5&lt;0),"",ROUND(($B71-E$5)*'점수 계산기'!$C$21+E$5*'점수 계산기'!$C$23+'점수 계산기'!$C$25,0))</f>
        <v>81</v>
      </c>
      <c r="F71" s="173">
        <f>IF(OR($B71-F$5&gt;76, $B71-F$5=75, $B71-F$5=1, $B71-F$5&lt;0),"",ROUND(($B71-F$5)*'점수 계산기'!$C$21+F$5*'점수 계산기'!$C$23+'점수 계산기'!$C$25,0))</f>
        <v>81</v>
      </c>
      <c r="G71" s="173">
        <f>IF(OR($B71-G$5&gt;76, $B71-G$5=75, $B71-G$5=1, $B71-G$5&lt;0),"",ROUND(($B71-G$5)*'점수 계산기'!$C$21+G$5*'점수 계산기'!$C$23+'점수 계산기'!$C$25,0))</f>
        <v>81</v>
      </c>
      <c r="H71" s="173">
        <f>IF(OR($B71-H$5&gt;76, $B71-H$5=75, $B71-H$5=1, $B71-H$5&lt;0),"",ROUND(($B71-H$5)*'점수 계산기'!$C$21+H$5*'점수 계산기'!$C$23+'점수 계산기'!$C$25,0))</f>
        <v>81</v>
      </c>
      <c r="I71" s="173">
        <f>IF(OR($B71-I$5&gt;76, $B71-I$5=75, $B71-I$5=1, $B71-I$5&lt;0),"",ROUND(($B71-I$5)*'점수 계산기'!$C$21+I$5*'점수 계산기'!$C$23+'점수 계산기'!$C$25,0))</f>
        <v>81</v>
      </c>
      <c r="J71" s="173">
        <f>IF(OR($B71-J$5&gt;76, $B71-J$5=75, $B71-J$5=1, $B71-J$5&lt;0),"",ROUND(($B71-J$5)*'점수 계산기'!$C$21+J$5*'점수 계산기'!$C$23+'점수 계산기'!$C$25,0))</f>
        <v>81</v>
      </c>
      <c r="K71" s="173">
        <f>IF(OR($B71-K$5&gt;76, $B71-K$5=75, $B71-K$5=1, $B71-K$5&lt;0),"",ROUND(($B71-K$5)*'점수 계산기'!$C$21+K$5*'점수 계산기'!$C$23+'점수 계산기'!$C$25,0))</f>
        <v>82</v>
      </c>
      <c r="L71" s="173">
        <f>IF(OR($B71-L$5&gt;76, $B71-L$5=75, $B71-L$5=1, $B71-L$5&lt;0),"",ROUND(($B71-L$5)*'점수 계산기'!$C$21+L$5*'점수 계산기'!$C$23+'점수 계산기'!$C$25,0))</f>
        <v>82</v>
      </c>
      <c r="M71" s="173">
        <f>IF(OR($B71-M$5&gt;76, $B71-M$5=75, $B71-M$5=1, $B71-M$5&lt;0),"",ROUND(($B71-M$5)*'점수 계산기'!$C$21+M$5*'점수 계산기'!$C$23+'점수 계산기'!$C$25,0))</f>
        <v>82</v>
      </c>
      <c r="N71" s="173">
        <f>IF(OR($B71-N$5&gt;76, $B71-N$5=75, $B71-N$5=1, $B71-N$5&lt;0),"",ROUND(($B71-N$5)*'점수 계산기'!$C$21+N$5*'점수 계산기'!$C$23+'점수 계산기'!$C$25,0))</f>
        <v>82</v>
      </c>
      <c r="O71" s="173">
        <f>IF(OR($B71-O$5&gt;76, $B71-O$5=75, $B71-O$5=1, $B71-O$5&lt;0),"",ROUND(($B71-O$5)*'점수 계산기'!$C$21+O$5*'점수 계산기'!$C$23+'점수 계산기'!$C$25,0))</f>
        <v>82</v>
      </c>
      <c r="P71" s="173">
        <f>IF(OR($B71-P$5&gt;76, $B71-P$5=75, $B71-P$5=1, $B71-P$5&lt;0),"",ROUND(($B71-P$5)*'점수 계산기'!$C$21+P$5*'점수 계산기'!$C$23+'점수 계산기'!$C$25,0))</f>
        <v>82</v>
      </c>
      <c r="Q71" s="173">
        <f>IF(OR($B71-Q$5&gt;76, $B71-Q$5=75, $B71-Q$5=1, $B71-Q$5&lt;0),"",ROUND(($B71-Q$5)*'점수 계산기'!$C$21+Q$5*'점수 계산기'!$C$23+'점수 계산기'!$C$25,0))</f>
        <v>82</v>
      </c>
      <c r="R71" s="173">
        <f>IF(OR($B71-R$5&gt;76, $B71-R$5=75, $B71-R$5=1, $B71-R$5&lt;0),"",ROUND(($B71-R$5)*'점수 계산기'!$C$21+R$5*'점수 계산기'!$C$23+'점수 계산기'!$C$25,0))</f>
        <v>82</v>
      </c>
      <c r="S71" s="173">
        <f>IF(OR($B71-S$5&gt;76, $B71-S$5=75, $B71-S$5=1, $B71-S$5&lt;0),"",ROUND(($B71-S$5)*'점수 계산기'!$C$21+S$5*'점수 계산기'!$C$23+'점수 계산기'!$C$25,0))</f>
        <v>82</v>
      </c>
      <c r="T71" s="173">
        <f>IF(OR($B71-T$5&gt;76, $B71-T$5=75, $B71-T$5=1, $B71-T$5&lt;0),"",ROUND(($B71-T$5)*'점수 계산기'!$C$21+T$5*'점수 계산기'!$C$23+'점수 계산기'!$C$25,0))</f>
        <v>82</v>
      </c>
      <c r="U71" s="173">
        <f>IF(OR($B71-U$5&gt;76, $B71-U$5=75, $B71-U$5=1, $B71-U$5&lt;0),"",ROUND(($B71-U$5)*'점수 계산기'!$C$21+U$5*'점수 계산기'!$C$23+'점수 계산기'!$C$25,0))</f>
        <v>82</v>
      </c>
      <c r="V71" s="173">
        <f>IF(OR($B71-V$5&gt;76, $B71-V$5=75, $B71-V$5=1, $B71-V$5&lt;0),"",ROUND(($B71-V$5)*'점수 계산기'!$C$21+V$5*'점수 계산기'!$C$23+'점수 계산기'!$C$25,0))</f>
        <v>82</v>
      </c>
      <c r="W71" s="173">
        <f>IF(OR($B71-W$5&gt;76, $B71-W$5=75, $B71-W$5=1, $B71-W$5&lt;0),"",ROUND(($B71-W$5)*'점수 계산기'!$C$21+W$5*'점수 계산기'!$C$23+'점수 계산기'!$C$25,0))</f>
        <v>82</v>
      </c>
      <c r="X71" s="173">
        <f>IF(OR($B71-X$5&gt;76, $B71-X$5=75, $B71-X$5=1, $B71-X$5&lt;0),"",ROUND(($B71-X$5)*'점수 계산기'!$C$21+X$5*'점수 계산기'!$C$23+'점수 계산기'!$C$25,0))</f>
        <v>83</v>
      </c>
      <c r="Y71" s="174">
        <f>IF(OR($B71-Y$5&gt;76, $B71-Y$5=75, $B71-Y$5=1, $B71-Y$5&lt;0),"",ROUND(($B71-Y$5)*'점수 계산기'!$C$21+Y$5*'점수 계산기'!$C$23+'점수 계산기'!$C$25,0))</f>
        <v>83</v>
      </c>
      <c r="Z71" s="129"/>
      <c r="AA71" s="170">
        <v>36</v>
      </c>
      <c r="AB71" s="170">
        <f t="shared" ref="AB71:AB106" si="2">MIN(C71:Y71)</f>
        <v>81</v>
      </c>
      <c r="AC71" s="170" cm="1">
        <f t="array" ref="AC71">INDEX($AD$6:$AD$106, AA71, 1)</f>
        <v>107</v>
      </c>
      <c r="AD71" s="170">
        <f t="shared" ref="AD71:AD106" si="3">MAX(C71:Y71)</f>
        <v>83</v>
      </c>
      <c r="AE71" s="170">
        <v>35</v>
      </c>
      <c r="AF71" s="170">
        <v>65</v>
      </c>
    </row>
    <row r="72" spans="1:32" s="137" customFormat="1" ht="21" customHeight="1">
      <c r="A72" s="129"/>
      <c r="B72" s="172">
        <v>34</v>
      </c>
      <c r="C72" s="173">
        <f>IF(OR($B72-C$5&gt;76, $B72-C$5=75, $B72-C$5=1, $B72-C$5&lt;0),"",ROUND(($B72-C$5)*'점수 계산기'!$C$21+C$5*'점수 계산기'!$C$23+'점수 계산기'!$C$25,0))</f>
        <v>80</v>
      </c>
      <c r="D72" s="173">
        <f>IF(OR($B72-D$5&gt;76, $B72-D$5=75, $B72-D$5=1, $B72-D$5&lt;0),"",ROUND(($B72-D$5)*'점수 계산기'!$C$21+D$5*'점수 계산기'!$C$23+'점수 계산기'!$C$25,0))</f>
        <v>80</v>
      </c>
      <c r="E72" s="173">
        <f>IF(OR($B72-E$5&gt;76, $B72-E$5=75, $B72-E$5=1, $B72-E$5&lt;0),"",ROUND(($B72-E$5)*'점수 계산기'!$C$21+E$5*'점수 계산기'!$C$23+'점수 계산기'!$C$25,0))</f>
        <v>80</v>
      </c>
      <c r="F72" s="173">
        <f>IF(OR($B72-F$5&gt;76, $B72-F$5=75, $B72-F$5=1, $B72-F$5&lt;0),"",ROUND(($B72-F$5)*'점수 계산기'!$C$21+F$5*'점수 계산기'!$C$23+'점수 계산기'!$C$25,0))</f>
        <v>80</v>
      </c>
      <c r="G72" s="173">
        <f>IF(OR($B72-G$5&gt;76, $B72-G$5=75, $B72-G$5=1, $B72-G$5&lt;0),"",ROUND(($B72-G$5)*'점수 계산기'!$C$21+G$5*'점수 계산기'!$C$23+'점수 계산기'!$C$25,0))</f>
        <v>80</v>
      </c>
      <c r="H72" s="173">
        <f>IF(OR($B72-H$5&gt;76, $B72-H$5=75, $B72-H$5=1, $B72-H$5&lt;0),"",ROUND(($B72-H$5)*'점수 계산기'!$C$21+H$5*'점수 계산기'!$C$23+'점수 계산기'!$C$25,0))</f>
        <v>80</v>
      </c>
      <c r="I72" s="173">
        <f>IF(OR($B72-I$5&gt;76, $B72-I$5=75, $B72-I$5=1, $B72-I$5&lt;0),"",ROUND(($B72-I$5)*'점수 계산기'!$C$21+I$5*'점수 계산기'!$C$23+'점수 계산기'!$C$25,0))</f>
        <v>81</v>
      </c>
      <c r="J72" s="173">
        <f>IF(OR($B72-J$5&gt;76, $B72-J$5=75, $B72-J$5=1, $B72-J$5&lt;0),"",ROUND(($B72-J$5)*'점수 계산기'!$C$21+J$5*'점수 계산기'!$C$23+'점수 계산기'!$C$25,0))</f>
        <v>81</v>
      </c>
      <c r="K72" s="173">
        <f>IF(OR($B72-K$5&gt;76, $B72-K$5=75, $B72-K$5=1, $B72-K$5&lt;0),"",ROUND(($B72-K$5)*'점수 계산기'!$C$21+K$5*'점수 계산기'!$C$23+'점수 계산기'!$C$25,0))</f>
        <v>81</v>
      </c>
      <c r="L72" s="173">
        <f>IF(OR($B72-L$5&gt;76, $B72-L$5=75, $B72-L$5=1, $B72-L$5&lt;0),"",ROUND(($B72-L$5)*'점수 계산기'!$C$21+L$5*'점수 계산기'!$C$23+'점수 계산기'!$C$25,0))</f>
        <v>81</v>
      </c>
      <c r="M72" s="173">
        <f>IF(OR($B72-M$5&gt;76, $B72-M$5=75, $B72-M$5=1, $B72-M$5&lt;0),"",ROUND(($B72-M$5)*'점수 계산기'!$C$21+M$5*'점수 계산기'!$C$23+'점수 계산기'!$C$25,0))</f>
        <v>81</v>
      </c>
      <c r="N72" s="173">
        <f>IF(OR($B72-N$5&gt;76, $B72-N$5=75, $B72-N$5=1, $B72-N$5&lt;0),"",ROUND(($B72-N$5)*'점수 계산기'!$C$21+N$5*'점수 계산기'!$C$23+'점수 계산기'!$C$25,0))</f>
        <v>81</v>
      </c>
      <c r="O72" s="173">
        <f>IF(OR($B72-O$5&gt;76, $B72-O$5=75, $B72-O$5=1, $B72-O$5&lt;0),"",ROUND(($B72-O$5)*'점수 계산기'!$C$21+O$5*'점수 계산기'!$C$23+'점수 계산기'!$C$25,0))</f>
        <v>81</v>
      </c>
      <c r="P72" s="173">
        <f>IF(OR($B72-P$5&gt;76, $B72-P$5=75, $B72-P$5=1, $B72-P$5&lt;0),"",ROUND(($B72-P$5)*'점수 계산기'!$C$21+P$5*'점수 계산기'!$C$23+'점수 계산기'!$C$25,0))</f>
        <v>81</v>
      </c>
      <c r="Q72" s="173">
        <f>IF(OR($B72-Q$5&gt;76, $B72-Q$5=75, $B72-Q$5=1, $B72-Q$5&lt;0),"",ROUND(($B72-Q$5)*'점수 계산기'!$C$21+Q$5*'점수 계산기'!$C$23+'점수 계산기'!$C$25,0))</f>
        <v>81</v>
      </c>
      <c r="R72" s="173">
        <f>IF(OR($B72-R$5&gt;76, $B72-R$5=75, $B72-R$5=1, $B72-R$5&lt;0),"",ROUND(($B72-R$5)*'점수 계산기'!$C$21+R$5*'점수 계산기'!$C$23+'점수 계산기'!$C$25,0))</f>
        <v>81</v>
      </c>
      <c r="S72" s="173">
        <f>IF(OR($B72-S$5&gt;76, $B72-S$5=75, $B72-S$5=1, $B72-S$5&lt;0),"",ROUND(($B72-S$5)*'점수 계산기'!$C$21+S$5*'점수 계산기'!$C$23+'점수 계산기'!$C$25,0))</f>
        <v>81</v>
      </c>
      <c r="T72" s="173">
        <f>IF(OR($B72-T$5&gt;76, $B72-T$5=75, $B72-T$5=1, $B72-T$5&lt;0),"",ROUND(($B72-T$5)*'점수 계산기'!$C$21+T$5*'점수 계산기'!$C$23+'점수 계산기'!$C$25,0))</f>
        <v>81</v>
      </c>
      <c r="U72" s="173">
        <f>IF(OR($B72-U$5&gt;76, $B72-U$5=75, $B72-U$5=1, $B72-U$5&lt;0),"",ROUND(($B72-U$5)*'점수 계산기'!$C$21+U$5*'점수 계산기'!$C$23+'점수 계산기'!$C$25,0))</f>
        <v>81</v>
      </c>
      <c r="V72" s="173">
        <f>IF(OR($B72-V$5&gt;76, $B72-V$5=75, $B72-V$5=1, $B72-V$5&lt;0),"",ROUND(($B72-V$5)*'점수 계산기'!$C$21+V$5*'점수 계산기'!$C$23+'점수 계산기'!$C$25,0))</f>
        <v>82</v>
      </c>
      <c r="W72" s="173">
        <f>IF(OR($B72-W$5&gt;76, $B72-W$5=75, $B72-W$5=1, $B72-W$5&lt;0),"",ROUND(($B72-W$5)*'점수 계산기'!$C$21+W$5*'점수 계산기'!$C$23+'점수 계산기'!$C$25,0))</f>
        <v>82</v>
      </c>
      <c r="X72" s="173">
        <f>IF(OR($B72-X$5&gt;76, $B72-X$5=75, $B72-X$5=1, $B72-X$5&lt;0),"",ROUND(($B72-X$5)*'점수 계산기'!$C$21+X$5*'점수 계산기'!$C$23+'점수 계산기'!$C$25,0))</f>
        <v>82</v>
      </c>
      <c r="Y72" s="174">
        <f>IF(OR($B72-Y$5&gt;76, $B72-Y$5=75, $B72-Y$5=1, $B72-Y$5&lt;0),"",ROUND(($B72-Y$5)*'점수 계산기'!$C$21+Y$5*'점수 계산기'!$C$23+'점수 계산기'!$C$25,0))</f>
        <v>82</v>
      </c>
      <c r="Z72" s="129"/>
      <c r="AA72" s="170">
        <v>35</v>
      </c>
      <c r="AB72" s="170">
        <f t="shared" si="2"/>
        <v>80</v>
      </c>
      <c r="AC72" s="170" cm="1">
        <f t="array" ref="AC72">INDEX($AD$6:$AD$106, AA72, 1)</f>
        <v>108</v>
      </c>
      <c r="AD72" s="170">
        <f t="shared" si="3"/>
        <v>82</v>
      </c>
      <c r="AE72" s="170">
        <v>34</v>
      </c>
      <c r="AF72" s="170">
        <v>66</v>
      </c>
    </row>
    <row r="73" spans="1:32" s="137" customFormat="1" ht="21" customHeight="1">
      <c r="A73" s="129"/>
      <c r="B73" s="172">
        <v>33</v>
      </c>
      <c r="C73" s="173">
        <f>IF(OR($B73-C$5&gt;76, $B73-C$5=75, $B73-C$5=1, $B73-C$5&lt;0),"",ROUND(($B73-C$5)*'점수 계산기'!$C$21+C$5*'점수 계산기'!$C$23+'점수 계산기'!$C$25,0))</f>
        <v>79</v>
      </c>
      <c r="D73" s="173">
        <f>IF(OR($B73-D$5&gt;76, $B73-D$5=75, $B73-D$5=1, $B73-D$5&lt;0),"",ROUND(($B73-D$5)*'점수 계산기'!$C$21+D$5*'점수 계산기'!$C$23+'점수 계산기'!$C$25,0))</f>
        <v>79</v>
      </c>
      <c r="E73" s="173">
        <f>IF(OR($B73-E$5&gt;76, $B73-E$5=75, $B73-E$5=1, $B73-E$5&lt;0),"",ROUND(($B73-E$5)*'점수 계산기'!$C$21+E$5*'점수 계산기'!$C$23+'점수 계산기'!$C$25,0))</f>
        <v>79</v>
      </c>
      <c r="F73" s="173">
        <f>IF(OR($B73-F$5&gt;76, $B73-F$5=75, $B73-F$5=1, $B73-F$5&lt;0),"",ROUND(($B73-F$5)*'점수 계산기'!$C$21+F$5*'점수 계산기'!$C$23+'점수 계산기'!$C$25,0))</f>
        <v>79</v>
      </c>
      <c r="G73" s="173">
        <f>IF(OR($B73-G$5&gt;76, $B73-G$5=75, $B73-G$5=1, $B73-G$5&lt;0),"",ROUND(($B73-G$5)*'점수 계산기'!$C$21+G$5*'점수 계산기'!$C$23+'점수 계산기'!$C$25,0))</f>
        <v>80</v>
      </c>
      <c r="H73" s="173">
        <f>IF(OR($B73-H$5&gt;76, $B73-H$5=75, $B73-H$5=1, $B73-H$5&lt;0),"",ROUND(($B73-H$5)*'점수 계산기'!$C$21+H$5*'점수 계산기'!$C$23+'점수 계산기'!$C$25,0))</f>
        <v>80</v>
      </c>
      <c r="I73" s="173">
        <f>IF(OR($B73-I$5&gt;76, $B73-I$5=75, $B73-I$5=1, $B73-I$5&lt;0),"",ROUND(($B73-I$5)*'점수 계산기'!$C$21+I$5*'점수 계산기'!$C$23+'점수 계산기'!$C$25,0))</f>
        <v>80</v>
      </c>
      <c r="J73" s="173">
        <f>IF(OR($B73-J$5&gt;76, $B73-J$5=75, $B73-J$5=1, $B73-J$5&lt;0),"",ROUND(($B73-J$5)*'점수 계산기'!$C$21+J$5*'점수 계산기'!$C$23+'점수 계산기'!$C$25,0))</f>
        <v>80</v>
      </c>
      <c r="K73" s="173">
        <f>IF(OR($B73-K$5&gt;76, $B73-K$5=75, $B73-K$5=1, $B73-K$5&lt;0),"",ROUND(($B73-K$5)*'점수 계산기'!$C$21+K$5*'점수 계산기'!$C$23+'점수 계산기'!$C$25,0))</f>
        <v>80</v>
      </c>
      <c r="L73" s="173">
        <f>IF(OR($B73-L$5&gt;76, $B73-L$5=75, $B73-L$5=1, $B73-L$5&lt;0),"",ROUND(($B73-L$5)*'점수 계산기'!$C$21+L$5*'점수 계산기'!$C$23+'점수 계산기'!$C$25,0))</f>
        <v>80</v>
      </c>
      <c r="M73" s="173">
        <f>IF(OR($B73-M$5&gt;76, $B73-M$5=75, $B73-M$5=1, $B73-M$5&lt;0),"",ROUND(($B73-M$5)*'점수 계산기'!$C$21+M$5*'점수 계산기'!$C$23+'점수 계산기'!$C$25,0))</f>
        <v>80</v>
      </c>
      <c r="N73" s="173">
        <f>IF(OR($B73-N$5&gt;76, $B73-N$5=75, $B73-N$5=1, $B73-N$5&lt;0),"",ROUND(($B73-N$5)*'점수 계산기'!$C$21+N$5*'점수 계산기'!$C$23+'점수 계산기'!$C$25,0))</f>
        <v>80</v>
      </c>
      <c r="O73" s="173">
        <f>IF(OR($B73-O$5&gt;76, $B73-O$5=75, $B73-O$5=1, $B73-O$5&lt;0),"",ROUND(($B73-O$5)*'점수 계산기'!$C$21+O$5*'점수 계산기'!$C$23+'점수 계산기'!$C$25,0))</f>
        <v>80</v>
      </c>
      <c r="P73" s="173">
        <f>IF(OR($B73-P$5&gt;76, $B73-P$5=75, $B73-P$5=1, $B73-P$5&lt;0),"",ROUND(($B73-P$5)*'점수 계산기'!$C$21+P$5*'점수 계산기'!$C$23+'점수 계산기'!$C$25,0))</f>
        <v>80</v>
      </c>
      <c r="Q73" s="173">
        <f>IF(OR($B73-Q$5&gt;76, $B73-Q$5=75, $B73-Q$5=1, $B73-Q$5&lt;0),"",ROUND(($B73-Q$5)*'점수 계산기'!$C$21+Q$5*'점수 계산기'!$C$23+'점수 계산기'!$C$25,0))</f>
        <v>80</v>
      </c>
      <c r="R73" s="173">
        <f>IF(OR($B73-R$5&gt;76, $B73-R$5=75, $B73-R$5=1, $B73-R$5&lt;0),"",ROUND(($B73-R$5)*'점수 계산기'!$C$21+R$5*'점수 계산기'!$C$23+'점수 계산기'!$C$25,0))</f>
        <v>80</v>
      </c>
      <c r="S73" s="173">
        <f>IF(OR($B73-S$5&gt;76, $B73-S$5=75, $B73-S$5=1, $B73-S$5&lt;0),"",ROUND(($B73-S$5)*'점수 계산기'!$C$21+S$5*'점수 계산기'!$C$23+'점수 계산기'!$C$25,0))</f>
        <v>81</v>
      </c>
      <c r="T73" s="173">
        <f>IF(OR($B73-T$5&gt;76, $B73-T$5=75, $B73-T$5=1, $B73-T$5&lt;0),"",ROUND(($B73-T$5)*'점수 계산기'!$C$21+T$5*'점수 계산기'!$C$23+'점수 계산기'!$C$25,0))</f>
        <v>81</v>
      </c>
      <c r="U73" s="173">
        <f>IF(OR($B73-U$5&gt;76, $B73-U$5=75, $B73-U$5=1, $B73-U$5&lt;0),"",ROUND(($B73-U$5)*'점수 계산기'!$C$21+U$5*'점수 계산기'!$C$23+'점수 계산기'!$C$25,0))</f>
        <v>81</v>
      </c>
      <c r="V73" s="173">
        <f>IF(OR($B73-V$5&gt;76, $B73-V$5=75, $B73-V$5=1, $B73-V$5&lt;0),"",ROUND(($B73-V$5)*'점수 계산기'!$C$21+V$5*'점수 계산기'!$C$23+'점수 계산기'!$C$25,0))</f>
        <v>81</v>
      </c>
      <c r="W73" s="173">
        <f>IF(OR($B73-W$5&gt;76, $B73-W$5=75, $B73-W$5=1, $B73-W$5&lt;0),"",ROUND(($B73-W$5)*'점수 계산기'!$C$21+W$5*'점수 계산기'!$C$23+'점수 계산기'!$C$25,0))</f>
        <v>81</v>
      </c>
      <c r="X73" s="173">
        <f>IF(OR($B73-X$5&gt;76, $B73-X$5=75, $B73-X$5=1, $B73-X$5&lt;0),"",ROUND(($B73-X$5)*'점수 계산기'!$C$21+X$5*'점수 계산기'!$C$23+'점수 계산기'!$C$25,0))</f>
        <v>81</v>
      </c>
      <c r="Y73" s="174">
        <f>IF(OR($B73-Y$5&gt;76, $B73-Y$5=75, $B73-Y$5=1, $B73-Y$5&lt;0),"",ROUND(($B73-Y$5)*'점수 계산기'!$C$21+Y$5*'점수 계산기'!$C$23+'점수 계산기'!$C$25,0))</f>
        <v>81</v>
      </c>
      <c r="Z73" s="129"/>
      <c r="AA73" s="170">
        <v>34</v>
      </c>
      <c r="AB73" s="170">
        <f t="shared" si="2"/>
        <v>79</v>
      </c>
      <c r="AC73" s="170" cm="1">
        <f t="array" ref="AC73">INDEX($AD$6:$AD$106, AA73, 1)</f>
        <v>109</v>
      </c>
      <c r="AD73" s="170">
        <f t="shared" si="3"/>
        <v>81</v>
      </c>
      <c r="AE73" s="170">
        <v>33</v>
      </c>
      <c r="AF73" s="170">
        <v>67</v>
      </c>
    </row>
    <row r="74" spans="1:32" s="137" customFormat="1" ht="21" customHeight="1">
      <c r="A74" s="129"/>
      <c r="B74" s="175">
        <v>32</v>
      </c>
      <c r="C74" s="176">
        <f>IF(OR($B74-C$5&gt;76, $B74-C$5=75, $B74-C$5=1, $B74-C$5&lt;0),"",ROUND(($B74-C$5)*'점수 계산기'!$C$21+C$5*'점수 계산기'!$C$23+'점수 계산기'!$C$25,0))</f>
        <v>78</v>
      </c>
      <c r="D74" s="176">
        <f>IF(OR($B74-D$5&gt;76, $B74-D$5=75, $B74-D$5=1, $B74-D$5&lt;0),"",ROUND(($B74-D$5)*'점수 계산기'!$C$21+D$5*'점수 계산기'!$C$23+'점수 계산기'!$C$25,0))</f>
        <v>78</v>
      </c>
      <c r="E74" s="176">
        <f>IF(OR($B74-E$5&gt;76, $B74-E$5=75, $B74-E$5=1, $B74-E$5&lt;0),"",ROUND(($B74-E$5)*'점수 계산기'!$C$21+E$5*'점수 계산기'!$C$23+'점수 계산기'!$C$25,0))</f>
        <v>79</v>
      </c>
      <c r="F74" s="176">
        <f>IF(OR($B74-F$5&gt;76, $B74-F$5=75, $B74-F$5=1, $B74-F$5&lt;0),"",ROUND(($B74-F$5)*'점수 계산기'!$C$21+F$5*'점수 계산기'!$C$23+'점수 계산기'!$C$25,0))</f>
        <v>79</v>
      </c>
      <c r="G74" s="176">
        <f>IF(OR($B74-G$5&gt;76, $B74-G$5=75, $B74-G$5=1, $B74-G$5&lt;0),"",ROUND(($B74-G$5)*'점수 계산기'!$C$21+G$5*'점수 계산기'!$C$23+'점수 계산기'!$C$25,0))</f>
        <v>79</v>
      </c>
      <c r="H74" s="176">
        <f>IF(OR($B74-H$5&gt;76, $B74-H$5=75, $B74-H$5=1, $B74-H$5&lt;0),"",ROUND(($B74-H$5)*'점수 계산기'!$C$21+H$5*'점수 계산기'!$C$23+'점수 계산기'!$C$25,0))</f>
        <v>79</v>
      </c>
      <c r="I74" s="176">
        <f>IF(OR($B74-I$5&gt;76, $B74-I$5=75, $B74-I$5=1, $B74-I$5&lt;0),"",ROUND(($B74-I$5)*'점수 계산기'!$C$21+I$5*'점수 계산기'!$C$23+'점수 계산기'!$C$25,0))</f>
        <v>79</v>
      </c>
      <c r="J74" s="176">
        <f>IF(OR($B74-J$5&gt;76, $B74-J$5=75, $B74-J$5=1, $B74-J$5&lt;0),"",ROUND(($B74-J$5)*'점수 계산기'!$C$21+J$5*'점수 계산기'!$C$23+'점수 계산기'!$C$25,0))</f>
        <v>79</v>
      </c>
      <c r="K74" s="176">
        <f>IF(OR($B74-K$5&gt;76, $B74-K$5=75, $B74-K$5=1, $B74-K$5&lt;0),"",ROUND(($B74-K$5)*'점수 계산기'!$C$21+K$5*'점수 계산기'!$C$23+'점수 계산기'!$C$25,0))</f>
        <v>79</v>
      </c>
      <c r="L74" s="176">
        <f>IF(OR($B74-L$5&gt;76, $B74-L$5=75, $B74-L$5=1, $B74-L$5&lt;0),"",ROUND(($B74-L$5)*'점수 계산기'!$C$21+L$5*'점수 계산기'!$C$23+'점수 계산기'!$C$25,0))</f>
        <v>79</v>
      </c>
      <c r="M74" s="176">
        <f>IF(OR($B74-M$5&gt;76, $B74-M$5=75, $B74-M$5=1, $B74-M$5&lt;0),"",ROUND(($B74-M$5)*'점수 계산기'!$C$21+M$5*'점수 계산기'!$C$23+'점수 계산기'!$C$25,0))</f>
        <v>79</v>
      </c>
      <c r="N74" s="176">
        <f>IF(OR($B74-N$5&gt;76, $B74-N$5=75, $B74-N$5=1, $B74-N$5&lt;0),"",ROUND(($B74-N$5)*'점수 계산기'!$C$21+N$5*'점수 계산기'!$C$23+'점수 계산기'!$C$25,0))</f>
        <v>79</v>
      </c>
      <c r="O74" s="176">
        <f>IF(OR($B74-O$5&gt;76, $B74-O$5=75, $B74-O$5=1, $B74-O$5&lt;0),"",ROUND(($B74-O$5)*'점수 계산기'!$C$21+O$5*'점수 계산기'!$C$23+'점수 계산기'!$C$25,0))</f>
        <v>79</v>
      </c>
      <c r="P74" s="176">
        <f>IF(OR($B74-P$5&gt;76, $B74-P$5=75, $B74-P$5=1, $B74-P$5&lt;0),"",ROUND(($B74-P$5)*'점수 계산기'!$C$21+P$5*'점수 계산기'!$C$23+'점수 계산기'!$C$25,0))</f>
        <v>79</v>
      </c>
      <c r="Q74" s="176">
        <f>IF(OR($B74-Q$5&gt;76, $B74-Q$5=75, $B74-Q$5=1, $B74-Q$5&lt;0),"",ROUND(($B74-Q$5)*'점수 계산기'!$C$21+Q$5*'점수 계산기'!$C$23+'점수 계산기'!$C$25,0))</f>
        <v>80</v>
      </c>
      <c r="R74" s="176">
        <f>IF(OR($B74-R$5&gt;76, $B74-R$5=75, $B74-R$5=1, $B74-R$5&lt;0),"",ROUND(($B74-R$5)*'점수 계산기'!$C$21+R$5*'점수 계산기'!$C$23+'점수 계산기'!$C$25,0))</f>
        <v>80</v>
      </c>
      <c r="S74" s="176">
        <f>IF(OR($B74-S$5&gt;76, $B74-S$5=75, $B74-S$5=1, $B74-S$5&lt;0),"",ROUND(($B74-S$5)*'점수 계산기'!$C$21+S$5*'점수 계산기'!$C$23+'점수 계산기'!$C$25,0))</f>
        <v>80</v>
      </c>
      <c r="T74" s="176">
        <f>IF(OR($B74-T$5&gt;76, $B74-T$5=75, $B74-T$5=1, $B74-T$5&lt;0),"",ROUND(($B74-T$5)*'점수 계산기'!$C$21+T$5*'점수 계산기'!$C$23+'점수 계산기'!$C$25,0))</f>
        <v>80</v>
      </c>
      <c r="U74" s="176">
        <f>IF(OR($B74-U$5&gt;76, $B74-U$5=75, $B74-U$5=1, $B74-U$5&lt;0),"",ROUND(($B74-U$5)*'점수 계산기'!$C$21+U$5*'점수 계산기'!$C$23+'점수 계산기'!$C$25,0))</f>
        <v>80</v>
      </c>
      <c r="V74" s="176">
        <f>IF(OR($B74-V$5&gt;76, $B74-V$5=75, $B74-V$5=1, $B74-V$5&lt;0),"",ROUND(($B74-V$5)*'점수 계산기'!$C$21+V$5*'점수 계산기'!$C$23+'점수 계산기'!$C$25,0))</f>
        <v>80</v>
      </c>
      <c r="W74" s="176">
        <f>IF(OR($B74-W$5&gt;76, $B74-W$5=75, $B74-W$5=1, $B74-W$5&lt;0),"",ROUND(($B74-W$5)*'점수 계산기'!$C$21+W$5*'점수 계산기'!$C$23+'점수 계산기'!$C$25,0))</f>
        <v>80</v>
      </c>
      <c r="X74" s="176">
        <f>IF(OR($B74-X$5&gt;76, $B74-X$5=75, $B74-X$5=1, $B74-X$5&lt;0),"",ROUND(($B74-X$5)*'점수 계산기'!$C$21+X$5*'점수 계산기'!$C$23+'점수 계산기'!$C$25,0))</f>
        <v>80</v>
      </c>
      <c r="Y74" s="177">
        <f>IF(OR($B74-Y$5&gt;76, $B74-Y$5=75, $B74-Y$5=1, $B74-Y$5&lt;0),"",ROUND(($B74-Y$5)*'점수 계산기'!$C$21+Y$5*'점수 계산기'!$C$23+'점수 계산기'!$C$25,0))</f>
        <v>80</v>
      </c>
      <c r="Z74" s="129"/>
      <c r="AA74" s="170">
        <v>33</v>
      </c>
      <c r="AB74" s="170">
        <f t="shared" si="2"/>
        <v>78</v>
      </c>
      <c r="AC74" s="170" cm="1">
        <f t="array" ref="AC74">INDEX($AD$6:$AD$106, AA74, 1)</f>
        <v>110</v>
      </c>
      <c r="AD74" s="170">
        <f t="shared" si="3"/>
        <v>80</v>
      </c>
      <c r="AE74" s="170">
        <v>32</v>
      </c>
      <c r="AF74" s="170">
        <v>68</v>
      </c>
    </row>
    <row r="75" spans="1:32" s="137" customFormat="1" ht="21" customHeight="1">
      <c r="A75" s="129"/>
      <c r="B75" s="175">
        <v>31</v>
      </c>
      <c r="C75" s="176">
        <f>IF(OR($B75-C$5&gt;76, $B75-C$5=75, $B75-C$5=1, $B75-C$5&lt;0),"",ROUND(($B75-C$5)*'점수 계산기'!$C$21+C$5*'점수 계산기'!$C$23+'점수 계산기'!$C$25,0))</f>
        <v>78</v>
      </c>
      <c r="D75" s="176">
        <f>IF(OR($B75-D$5&gt;76, $B75-D$5=75, $B75-D$5=1, $B75-D$5&lt;0),"",ROUND(($B75-D$5)*'점수 계산기'!$C$21+D$5*'점수 계산기'!$C$23+'점수 계산기'!$C$25,0))</f>
        <v>78</v>
      </c>
      <c r="E75" s="176">
        <f>IF(OR($B75-E$5&gt;76, $B75-E$5=75, $B75-E$5=1, $B75-E$5&lt;0),"",ROUND(($B75-E$5)*'점수 계산기'!$C$21+E$5*'점수 계산기'!$C$23+'점수 계산기'!$C$25,0))</f>
        <v>78</v>
      </c>
      <c r="F75" s="176">
        <f>IF(OR($B75-F$5&gt;76, $B75-F$5=75, $B75-F$5=1, $B75-F$5&lt;0),"",ROUND(($B75-F$5)*'점수 계산기'!$C$21+F$5*'점수 계산기'!$C$23+'점수 계산기'!$C$25,0))</f>
        <v>78</v>
      </c>
      <c r="G75" s="176">
        <f>IF(OR($B75-G$5&gt;76, $B75-G$5=75, $B75-G$5=1, $B75-G$5&lt;0),"",ROUND(($B75-G$5)*'점수 계산기'!$C$21+G$5*'점수 계산기'!$C$23+'점수 계산기'!$C$25,0))</f>
        <v>78</v>
      </c>
      <c r="H75" s="176">
        <f>IF(OR($B75-H$5&gt;76, $B75-H$5=75, $B75-H$5=1, $B75-H$5&lt;0),"",ROUND(($B75-H$5)*'점수 계산기'!$C$21+H$5*'점수 계산기'!$C$23+'점수 계산기'!$C$25,0))</f>
        <v>78</v>
      </c>
      <c r="I75" s="176">
        <f>IF(OR($B75-I$5&gt;76, $B75-I$5=75, $B75-I$5=1, $B75-I$5&lt;0),"",ROUND(($B75-I$5)*'점수 계산기'!$C$21+I$5*'점수 계산기'!$C$23+'점수 계산기'!$C$25,0))</f>
        <v>78</v>
      </c>
      <c r="J75" s="176">
        <f>IF(OR($B75-J$5&gt;76, $B75-J$5=75, $B75-J$5=1, $B75-J$5&lt;0),"",ROUND(($B75-J$5)*'점수 계산기'!$C$21+J$5*'점수 계산기'!$C$23+'점수 계산기'!$C$25,0))</f>
        <v>78</v>
      </c>
      <c r="K75" s="176">
        <f>IF(OR($B75-K$5&gt;76, $B75-K$5=75, $B75-K$5=1, $B75-K$5&lt;0),"",ROUND(($B75-K$5)*'점수 계산기'!$C$21+K$5*'점수 계산기'!$C$23+'점수 계산기'!$C$25,0))</f>
        <v>78</v>
      </c>
      <c r="L75" s="176">
        <f>IF(OR($B75-L$5&gt;76, $B75-L$5=75, $B75-L$5=1, $B75-L$5&lt;0),"",ROUND(($B75-L$5)*'점수 계산기'!$C$21+L$5*'점수 계산기'!$C$23+'점수 계산기'!$C$25,0))</f>
        <v>78</v>
      </c>
      <c r="M75" s="176">
        <f>IF(OR($B75-M$5&gt;76, $B75-M$5=75, $B75-M$5=1, $B75-M$5&lt;0),"",ROUND(($B75-M$5)*'점수 계산기'!$C$21+M$5*'점수 계산기'!$C$23+'점수 계산기'!$C$25,0))</f>
        <v>78</v>
      </c>
      <c r="N75" s="176">
        <f>IF(OR($B75-N$5&gt;76, $B75-N$5=75, $B75-N$5=1, $B75-N$5&lt;0),"",ROUND(($B75-N$5)*'점수 계산기'!$C$21+N$5*'점수 계산기'!$C$23+'점수 계산기'!$C$25,0))</f>
        <v>78</v>
      </c>
      <c r="O75" s="176">
        <f>IF(OR($B75-O$5&gt;76, $B75-O$5=75, $B75-O$5=1, $B75-O$5&lt;0),"",ROUND(($B75-O$5)*'점수 계산기'!$C$21+O$5*'점수 계산기'!$C$23+'점수 계산기'!$C$25,0))</f>
        <v>79</v>
      </c>
      <c r="P75" s="176">
        <f>IF(OR($B75-P$5&gt;76, $B75-P$5=75, $B75-P$5=1, $B75-P$5&lt;0),"",ROUND(($B75-P$5)*'점수 계산기'!$C$21+P$5*'점수 계산기'!$C$23+'점수 계산기'!$C$25,0))</f>
        <v>79</v>
      </c>
      <c r="Q75" s="176">
        <f>IF(OR($B75-Q$5&gt;76, $B75-Q$5=75, $B75-Q$5=1, $B75-Q$5&lt;0),"",ROUND(($B75-Q$5)*'점수 계산기'!$C$21+Q$5*'점수 계산기'!$C$23+'점수 계산기'!$C$25,0))</f>
        <v>79</v>
      </c>
      <c r="R75" s="176">
        <f>IF(OR($B75-R$5&gt;76, $B75-R$5=75, $B75-R$5=1, $B75-R$5&lt;0),"",ROUND(($B75-R$5)*'점수 계산기'!$C$21+R$5*'점수 계산기'!$C$23+'점수 계산기'!$C$25,0))</f>
        <v>79</v>
      </c>
      <c r="S75" s="176">
        <f>IF(OR($B75-S$5&gt;76, $B75-S$5=75, $B75-S$5=1, $B75-S$5&lt;0),"",ROUND(($B75-S$5)*'점수 계산기'!$C$21+S$5*'점수 계산기'!$C$23+'점수 계산기'!$C$25,0))</f>
        <v>79</v>
      </c>
      <c r="T75" s="176">
        <f>IF(OR($B75-T$5&gt;76, $B75-T$5=75, $B75-T$5=1, $B75-T$5&lt;0),"",ROUND(($B75-T$5)*'점수 계산기'!$C$21+T$5*'점수 계산기'!$C$23+'점수 계산기'!$C$25,0))</f>
        <v>79</v>
      </c>
      <c r="U75" s="176">
        <f>IF(OR($B75-U$5&gt;76, $B75-U$5=75, $B75-U$5=1, $B75-U$5&lt;0),"",ROUND(($B75-U$5)*'점수 계산기'!$C$21+U$5*'점수 계산기'!$C$23+'점수 계산기'!$C$25,0))</f>
        <v>79</v>
      </c>
      <c r="V75" s="176">
        <f>IF(OR($B75-V$5&gt;76, $B75-V$5=75, $B75-V$5=1, $B75-V$5&lt;0),"",ROUND(($B75-V$5)*'점수 계산기'!$C$21+V$5*'점수 계산기'!$C$23+'점수 계산기'!$C$25,0))</f>
        <v>79</v>
      </c>
      <c r="W75" s="176">
        <f>IF(OR($B75-W$5&gt;76, $B75-W$5=75, $B75-W$5=1, $B75-W$5&lt;0),"",ROUND(($B75-W$5)*'점수 계산기'!$C$21+W$5*'점수 계산기'!$C$23+'점수 계산기'!$C$25,0))</f>
        <v>79</v>
      </c>
      <c r="X75" s="176">
        <f>IF(OR($B75-X$5&gt;76, $B75-X$5=75, $B75-X$5=1, $B75-X$5&lt;0),"",ROUND(($B75-X$5)*'점수 계산기'!$C$21+X$5*'점수 계산기'!$C$23+'점수 계산기'!$C$25,0))</f>
        <v>79</v>
      </c>
      <c r="Y75" s="177">
        <f>IF(OR($B75-Y$5&gt;76, $B75-Y$5=75, $B75-Y$5=1, $B75-Y$5&lt;0),"",ROUND(($B75-Y$5)*'점수 계산기'!$C$21+Y$5*'점수 계산기'!$C$23+'점수 계산기'!$C$25,0))</f>
        <v>79</v>
      </c>
      <c r="Z75" s="129"/>
      <c r="AA75" s="170">
        <v>32</v>
      </c>
      <c r="AB75" s="170">
        <f t="shared" si="2"/>
        <v>78</v>
      </c>
      <c r="AC75" s="170" cm="1">
        <f t="array" ref="AC75">INDEX($AD$6:$AD$106, AA75, 1)</f>
        <v>111</v>
      </c>
      <c r="AD75" s="170">
        <f t="shared" si="3"/>
        <v>79</v>
      </c>
      <c r="AE75" s="170">
        <v>31</v>
      </c>
      <c r="AF75" s="170">
        <v>69</v>
      </c>
    </row>
    <row r="76" spans="1:32" s="137" customFormat="1" ht="21" customHeight="1">
      <c r="A76" s="129"/>
      <c r="B76" s="175">
        <v>30</v>
      </c>
      <c r="C76" s="176">
        <f>IF(OR($B76-C$5&gt;76, $B76-C$5=75, $B76-C$5=1, $B76-C$5&lt;0),"",ROUND(($B76-C$5)*'점수 계산기'!$C$21+C$5*'점수 계산기'!$C$23+'점수 계산기'!$C$25,0))</f>
        <v>77</v>
      </c>
      <c r="D76" s="176">
        <f>IF(OR($B76-D$5&gt;76, $B76-D$5=75, $B76-D$5=1, $B76-D$5&lt;0),"",ROUND(($B76-D$5)*'점수 계산기'!$C$21+D$5*'점수 계산기'!$C$23+'점수 계산기'!$C$25,0))</f>
        <v>77</v>
      </c>
      <c r="E76" s="176">
        <f>IF(OR($B76-E$5&gt;76, $B76-E$5=75, $B76-E$5=1, $B76-E$5&lt;0),"",ROUND(($B76-E$5)*'점수 계산기'!$C$21+E$5*'점수 계산기'!$C$23+'점수 계산기'!$C$25,0))</f>
        <v>77</v>
      </c>
      <c r="F76" s="176">
        <f>IF(OR($B76-F$5&gt;76, $B76-F$5=75, $B76-F$5=1, $B76-F$5&lt;0),"",ROUND(($B76-F$5)*'점수 계산기'!$C$21+F$5*'점수 계산기'!$C$23+'점수 계산기'!$C$25,0))</f>
        <v>77</v>
      </c>
      <c r="G76" s="176">
        <f>IF(OR($B76-G$5&gt;76, $B76-G$5=75, $B76-G$5=1, $B76-G$5&lt;0),"",ROUND(($B76-G$5)*'점수 계산기'!$C$21+G$5*'점수 계산기'!$C$23+'점수 계산기'!$C$25,0))</f>
        <v>77</v>
      </c>
      <c r="H76" s="176">
        <f>IF(OR($B76-H$5&gt;76, $B76-H$5=75, $B76-H$5=1, $B76-H$5&lt;0),"",ROUND(($B76-H$5)*'점수 계산기'!$C$21+H$5*'점수 계산기'!$C$23+'점수 계산기'!$C$25,0))</f>
        <v>77</v>
      </c>
      <c r="I76" s="176">
        <f>IF(OR($B76-I$5&gt;76, $B76-I$5=75, $B76-I$5=1, $B76-I$5&lt;0),"",ROUND(($B76-I$5)*'점수 계산기'!$C$21+I$5*'점수 계산기'!$C$23+'점수 계산기'!$C$25,0))</f>
        <v>77</v>
      </c>
      <c r="J76" s="176">
        <f>IF(OR($B76-J$5&gt;76, $B76-J$5=75, $B76-J$5=1, $B76-J$5&lt;0),"",ROUND(($B76-J$5)*'점수 계산기'!$C$21+J$5*'점수 계산기'!$C$23+'점수 계산기'!$C$25,0))</f>
        <v>77</v>
      </c>
      <c r="K76" s="176">
        <f>IF(OR($B76-K$5&gt;76, $B76-K$5=75, $B76-K$5=1, $B76-K$5&lt;0),"",ROUND(($B76-K$5)*'점수 계산기'!$C$21+K$5*'점수 계산기'!$C$23+'점수 계산기'!$C$25,0))</f>
        <v>77</v>
      </c>
      <c r="L76" s="176">
        <f>IF(OR($B76-L$5&gt;76, $B76-L$5=75, $B76-L$5=1, $B76-L$5&lt;0),"",ROUND(($B76-L$5)*'점수 계산기'!$C$21+L$5*'점수 계산기'!$C$23+'점수 계산기'!$C$25,0))</f>
        <v>77</v>
      </c>
      <c r="M76" s="176">
        <f>IF(OR($B76-M$5&gt;76, $B76-M$5=75, $B76-M$5=1, $B76-M$5&lt;0),"",ROUND(($B76-M$5)*'점수 계산기'!$C$21+M$5*'점수 계산기'!$C$23+'점수 계산기'!$C$25,0))</f>
        <v>78</v>
      </c>
      <c r="N76" s="176">
        <f>IF(OR($B76-N$5&gt;76, $B76-N$5=75, $B76-N$5=1, $B76-N$5&lt;0),"",ROUND(($B76-N$5)*'점수 계산기'!$C$21+N$5*'점수 계산기'!$C$23+'점수 계산기'!$C$25,0))</f>
        <v>78</v>
      </c>
      <c r="O76" s="176">
        <f>IF(OR($B76-O$5&gt;76, $B76-O$5=75, $B76-O$5=1, $B76-O$5&lt;0),"",ROUND(($B76-O$5)*'점수 계산기'!$C$21+O$5*'점수 계산기'!$C$23+'점수 계산기'!$C$25,0))</f>
        <v>78</v>
      </c>
      <c r="P76" s="176">
        <f>IF(OR($B76-P$5&gt;76, $B76-P$5=75, $B76-P$5=1, $B76-P$5&lt;0),"",ROUND(($B76-P$5)*'점수 계산기'!$C$21+P$5*'점수 계산기'!$C$23+'점수 계산기'!$C$25,0))</f>
        <v>78</v>
      </c>
      <c r="Q76" s="176">
        <f>IF(OR($B76-Q$5&gt;76, $B76-Q$5=75, $B76-Q$5=1, $B76-Q$5&lt;0),"",ROUND(($B76-Q$5)*'점수 계산기'!$C$21+Q$5*'점수 계산기'!$C$23+'점수 계산기'!$C$25,0))</f>
        <v>78</v>
      </c>
      <c r="R76" s="176">
        <f>IF(OR($B76-R$5&gt;76, $B76-R$5=75, $B76-R$5=1, $B76-R$5&lt;0),"",ROUND(($B76-R$5)*'점수 계산기'!$C$21+R$5*'점수 계산기'!$C$23+'점수 계산기'!$C$25,0))</f>
        <v>78</v>
      </c>
      <c r="S76" s="176">
        <f>IF(OR($B76-S$5&gt;76, $B76-S$5=75, $B76-S$5=1, $B76-S$5&lt;0),"",ROUND(($B76-S$5)*'점수 계산기'!$C$21+S$5*'점수 계산기'!$C$23+'점수 계산기'!$C$25,0))</f>
        <v>78</v>
      </c>
      <c r="T76" s="176">
        <f>IF(OR($B76-T$5&gt;76, $B76-T$5=75, $B76-T$5=1, $B76-T$5&lt;0),"",ROUND(($B76-T$5)*'점수 계산기'!$C$21+T$5*'점수 계산기'!$C$23+'점수 계산기'!$C$25,0))</f>
        <v>78</v>
      </c>
      <c r="U76" s="176">
        <f>IF(OR($B76-U$5&gt;76, $B76-U$5=75, $B76-U$5=1, $B76-U$5&lt;0),"",ROUND(($B76-U$5)*'점수 계산기'!$C$21+U$5*'점수 계산기'!$C$23+'점수 계산기'!$C$25,0))</f>
        <v>78</v>
      </c>
      <c r="V76" s="176">
        <f>IF(OR($B76-V$5&gt;76, $B76-V$5=75, $B76-V$5=1, $B76-V$5&lt;0),"",ROUND(($B76-V$5)*'점수 계산기'!$C$21+V$5*'점수 계산기'!$C$23+'점수 계산기'!$C$25,0))</f>
        <v>78</v>
      </c>
      <c r="W76" s="176">
        <f>IF(OR($B76-W$5&gt;76, $B76-W$5=75, $B76-W$5=1, $B76-W$5&lt;0),"",ROUND(($B76-W$5)*'점수 계산기'!$C$21+W$5*'점수 계산기'!$C$23+'점수 계산기'!$C$25,0))</f>
        <v>78</v>
      </c>
      <c r="X76" s="176">
        <f>IF(OR($B76-X$5&gt;76, $B76-X$5=75, $B76-X$5=1, $B76-X$5&lt;0),"",ROUND(($B76-X$5)*'점수 계산기'!$C$21+X$5*'점수 계산기'!$C$23+'점수 계산기'!$C$25,0))</f>
        <v>78</v>
      </c>
      <c r="Y76" s="177">
        <f>IF(OR($B76-Y$5&gt;76, $B76-Y$5=75, $B76-Y$5=1, $B76-Y$5&lt;0),"",ROUND(($B76-Y$5)*'점수 계산기'!$C$21+Y$5*'점수 계산기'!$C$23+'점수 계산기'!$C$25,0))</f>
        <v>79</v>
      </c>
      <c r="Z76" s="129"/>
      <c r="AA76" s="170">
        <v>31</v>
      </c>
      <c r="AB76" s="170">
        <f t="shared" si="2"/>
        <v>77</v>
      </c>
      <c r="AC76" s="170" cm="1">
        <f t="array" ref="AC76">INDEX($AD$6:$AD$106, AA76, 1)</f>
        <v>111</v>
      </c>
      <c r="AD76" s="170">
        <f t="shared" si="3"/>
        <v>79</v>
      </c>
      <c r="AE76" s="170">
        <v>30</v>
      </c>
      <c r="AF76" s="170">
        <v>70</v>
      </c>
    </row>
    <row r="77" spans="1:32" s="137" customFormat="1" ht="21" customHeight="1">
      <c r="A77" s="129"/>
      <c r="B77" s="175">
        <v>29</v>
      </c>
      <c r="C77" s="176">
        <f>IF(OR($B77-C$5&gt;76, $B77-C$5=75, $B77-C$5=1, $B77-C$5&lt;0),"",ROUND(($B77-C$5)*'점수 계산기'!$C$21+C$5*'점수 계산기'!$C$23+'점수 계산기'!$C$25,0))</f>
        <v>76</v>
      </c>
      <c r="D77" s="176">
        <f>IF(OR($B77-D$5&gt;76, $B77-D$5=75, $B77-D$5=1, $B77-D$5&lt;0),"",ROUND(($B77-D$5)*'점수 계산기'!$C$21+D$5*'점수 계산기'!$C$23+'점수 계산기'!$C$25,0))</f>
        <v>76</v>
      </c>
      <c r="E77" s="176">
        <f>IF(OR($B77-E$5&gt;76, $B77-E$5=75, $B77-E$5=1, $B77-E$5&lt;0),"",ROUND(($B77-E$5)*'점수 계산기'!$C$21+E$5*'점수 계산기'!$C$23+'점수 계산기'!$C$25,0))</f>
        <v>76</v>
      </c>
      <c r="F77" s="176">
        <f>IF(OR($B77-F$5&gt;76, $B77-F$5=75, $B77-F$5=1, $B77-F$5&lt;0),"",ROUND(($B77-F$5)*'점수 계산기'!$C$21+F$5*'점수 계산기'!$C$23+'점수 계산기'!$C$25,0))</f>
        <v>76</v>
      </c>
      <c r="G77" s="176">
        <f>IF(OR($B77-G$5&gt;76, $B77-G$5=75, $B77-G$5=1, $B77-G$5&lt;0),"",ROUND(($B77-G$5)*'점수 계산기'!$C$21+G$5*'점수 계산기'!$C$23+'점수 계산기'!$C$25,0))</f>
        <v>76</v>
      </c>
      <c r="H77" s="176">
        <f>IF(OR($B77-H$5&gt;76, $B77-H$5=75, $B77-H$5=1, $B77-H$5&lt;0),"",ROUND(($B77-H$5)*'점수 계산기'!$C$21+H$5*'점수 계산기'!$C$23+'점수 계산기'!$C$25,0))</f>
        <v>76</v>
      </c>
      <c r="I77" s="176">
        <f>IF(OR($B77-I$5&gt;76, $B77-I$5=75, $B77-I$5=1, $B77-I$5&lt;0),"",ROUND(($B77-I$5)*'점수 계산기'!$C$21+I$5*'점수 계산기'!$C$23+'점수 계산기'!$C$25,0))</f>
        <v>76</v>
      </c>
      <c r="J77" s="176">
        <f>IF(OR($B77-J$5&gt;76, $B77-J$5=75, $B77-J$5=1, $B77-J$5&lt;0),"",ROUND(($B77-J$5)*'점수 계산기'!$C$21+J$5*'점수 계산기'!$C$23+'점수 계산기'!$C$25,0))</f>
        <v>77</v>
      </c>
      <c r="K77" s="176">
        <f>IF(OR($B77-K$5&gt;76, $B77-K$5=75, $B77-K$5=1, $B77-K$5&lt;0),"",ROUND(($B77-K$5)*'점수 계산기'!$C$21+K$5*'점수 계산기'!$C$23+'점수 계산기'!$C$25,0))</f>
        <v>77</v>
      </c>
      <c r="L77" s="176">
        <f>IF(OR($B77-L$5&gt;76, $B77-L$5=75, $B77-L$5=1, $B77-L$5&lt;0),"",ROUND(($B77-L$5)*'점수 계산기'!$C$21+L$5*'점수 계산기'!$C$23+'점수 계산기'!$C$25,0))</f>
        <v>77</v>
      </c>
      <c r="M77" s="176">
        <f>IF(OR($B77-M$5&gt;76, $B77-M$5=75, $B77-M$5=1, $B77-M$5&lt;0),"",ROUND(($B77-M$5)*'점수 계산기'!$C$21+M$5*'점수 계산기'!$C$23+'점수 계산기'!$C$25,0))</f>
        <v>77</v>
      </c>
      <c r="N77" s="176">
        <f>IF(OR($B77-N$5&gt;76, $B77-N$5=75, $B77-N$5=1, $B77-N$5&lt;0),"",ROUND(($B77-N$5)*'점수 계산기'!$C$21+N$5*'점수 계산기'!$C$23+'점수 계산기'!$C$25,0))</f>
        <v>77</v>
      </c>
      <c r="O77" s="176">
        <f>IF(OR($B77-O$5&gt;76, $B77-O$5=75, $B77-O$5=1, $B77-O$5&lt;0),"",ROUND(($B77-O$5)*'점수 계산기'!$C$21+O$5*'점수 계산기'!$C$23+'점수 계산기'!$C$25,0))</f>
        <v>77</v>
      </c>
      <c r="P77" s="176">
        <f>IF(OR($B77-P$5&gt;76, $B77-P$5=75, $B77-P$5=1, $B77-P$5&lt;0),"",ROUND(($B77-P$5)*'점수 계산기'!$C$21+P$5*'점수 계산기'!$C$23+'점수 계산기'!$C$25,0))</f>
        <v>77</v>
      </c>
      <c r="Q77" s="176">
        <f>IF(OR($B77-Q$5&gt;76, $B77-Q$5=75, $B77-Q$5=1, $B77-Q$5&lt;0),"",ROUND(($B77-Q$5)*'점수 계산기'!$C$21+Q$5*'점수 계산기'!$C$23+'점수 계산기'!$C$25,0))</f>
        <v>77</v>
      </c>
      <c r="R77" s="176">
        <f>IF(OR($B77-R$5&gt;76, $B77-R$5=75, $B77-R$5=1, $B77-R$5&lt;0),"",ROUND(($B77-R$5)*'점수 계산기'!$C$21+R$5*'점수 계산기'!$C$23+'점수 계산기'!$C$25,0))</f>
        <v>77</v>
      </c>
      <c r="S77" s="176">
        <f>IF(OR($B77-S$5&gt;76, $B77-S$5=75, $B77-S$5=1, $B77-S$5&lt;0),"",ROUND(($B77-S$5)*'점수 계산기'!$C$21+S$5*'점수 계산기'!$C$23+'점수 계산기'!$C$25,0))</f>
        <v>77</v>
      </c>
      <c r="T77" s="176">
        <f>IF(OR($B77-T$5&gt;76, $B77-T$5=75, $B77-T$5=1, $B77-T$5&lt;0),"",ROUND(($B77-T$5)*'점수 계산기'!$C$21+T$5*'점수 계산기'!$C$23+'점수 계산기'!$C$25,0))</f>
        <v>77</v>
      </c>
      <c r="U77" s="176">
        <f>IF(OR($B77-U$5&gt;76, $B77-U$5=75, $B77-U$5=1, $B77-U$5&lt;0),"",ROUND(($B77-U$5)*'점수 계산기'!$C$21+U$5*'점수 계산기'!$C$23+'점수 계산기'!$C$25,0))</f>
        <v>77</v>
      </c>
      <c r="V77" s="176">
        <f>IF(OR($B77-V$5&gt;76, $B77-V$5=75, $B77-V$5=1, $B77-V$5&lt;0),"",ROUND(($B77-V$5)*'점수 계산기'!$C$21+V$5*'점수 계산기'!$C$23+'점수 계산기'!$C$25,0))</f>
        <v>77</v>
      </c>
      <c r="W77" s="176">
        <f>IF(OR($B77-W$5&gt;76, $B77-W$5=75, $B77-W$5=1, $B77-W$5&lt;0),"",ROUND(($B77-W$5)*'점수 계산기'!$C$21+W$5*'점수 계산기'!$C$23+'점수 계산기'!$C$25,0))</f>
        <v>78</v>
      </c>
      <c r="X77" s="176">
        <f>IF(OR($B77-X$5&gt;76, $B77-X$5=75, $B77-X$5=1, $B77-X$5&lt;0),"",ROUND(($B77-X$5)*'점수 계산기'!$C$21+X$5*'점수 계산기'!$C$23+'점수 계산기'!$C$25,0))</f>
        <v>78</v>
      </c>
      <c r="Y77" s="177">
        <f>IF(OR($B77-Y$5&gt;76, $B77-Y$5=75, $B77-Y$5=1, $B77-Y$5&lt;0),"",ROUND(($B77-Y$5)*'점수 계산기'!$C$21+Y$5*'점수 계산기'!$C$23+'점수 계산기'!$C$25,0))</f>
        <v>78</v>
      </c>
      <c r="Z77" s="129"/>
      <c r="AA77" s="170">
        <v>30</v>
      </c>
      <c r="AB77" s="170">
        <f t="shared" si="2"/>
        <v>76</v>
      </c>
      <c r="AC77" s="170" cm="1">
        <f t="array" ref="AC77">INDEX($AD$6:$AD$106, AA77, 1)</f>
        <v>112</v>
      </c>
      <c r="AD77" s="170">
        <f t="shared" si="3"/>
        <v>78</v>
      </c>
      <c r="AE77" s="170">
        <v>29</v>
      </c>
      <c r="AF77" s="170">
        <v>71</v>
      </c>
    </row>
    <row r="78" spans="1:32" s="137" customFormat="1" ht="21" customHeight="1">
      <c r="A78" s="129"/>
      <c r="B78" s="178">
        <v>28</v>
      </c>
      <c r="C78" s="179">
        <f>IF(OR($B78-C$5&gt;76, $B78-C$5=75, $B78-C$5=1, $B78-C$5&lt;0),"",ROUND(($B78-C$5)*'점수 계산기'!$C$21+C$5*'점수 계산기'!$C$23+'점수 계산기'!$C$25,0))</f>
        <v>75</v>
      </c>
      <c r="D78" s="179">
        <f>IF(OR($B78-D$5&gt;76, $B78-D$5=75, $B78-D$5=1, $B78-D$5&lt;0),"",ROUND(($B78-D$5)*'점수 계산기'!$C$21+D$5*'점수 계산기'!$C$23+'점수 계산기'!$C$25,0))</f>
        <v>75</v>
      </c>
      <c r="E78" s="179">
        <f>IF(OR($B78-E$5&gt;76, $B78-E$5=75, $B78-E$5=1, $B78-E$5&lt;0),"",ROUND(($B78-E$5)*'점수 계산기'!$C$21+E$5*'점수 계산기'!$C$23+'점수 계산기'!$C$25,0))</f>
        <v>75</v>
      </c>
      <c r="F78" s="179">
        <f>IF(OR($B78-F$5&gt;76, $B78-F$5=75, $B78-F$5=1, $B78-F$5&lt;0),"",ROUND(($B78-F$5)*'점수 계산기'!$C$21+F$5*'점수 계산기'!$C$23+'점수 계산기'!$C$25,0))</f>
        <v>75</v>
      </c>
      <c r="G78" s="179">
        <f>IF(OR($B78-G$5&gt;76, $B78-G$5=75, $B78-G$5=1, $B78-G$5&lt;0),"",ROUND(($B78-G$5)*'점수 계산기'!$C$21+G$5*'점수 계산기'!$C$23+'점수 계산기'!$C$25,0))</f>
        <v>75</v>
      </c>
      <c r="H78" s="179">
        <f>IF(OR($B78-H$5&gt;76, $B78-H$5=75, $B78-H$5=1, $B78-H$5&lt;0),"",ROUND(($B78-H$5)*'점수 계산기'!$C$21+H$5*'점수 계산기'!$C$23+'점수 계산기'!$C$25,0))</f>
        <v>76</v>
      </c>
      <c r="I78" s="179">
        <f>IF(OR($B78-I$5&gt;76, $B78-I$5=75, $B78-I$5=1, $B78-I$5&lt;0),"",ROUND(($B78-I$5)*'점수 계산기'!$C$21+I$5*'점수 계산기'!$C$23+'점수 계산기'!$C$25,0))</f>
        <v>76</v>
      </c>
      <c r="J78" s="179">
        <f>IF(OR($B78-J$5&gt;76, $B78-J$5=75, $B78-J$5=1, $B78-J$5&lt;0),"",ROUND(($B78-J$5)*'점수 계산기'!$C$21+J$5*'점수 계산기'!$C$23+'점수 계산기'!$C$25,0))</f>
        <v>76</v>
      </c>
      <c r="K78" s="179">
        <f>IF(OR($B78-K$5&gt;76, $B78-K$5=75, $B78-K$5=1, $B78-K$5&lt;0),"",ROUND(($B78-K$5)*'점수 계산기'!$C$21+K$5*'점수 계산기'!$C$23+'점수 계산기'!$C$25,0))</f>
        <v>76</v>
      </c>
      <c r="L78" s="179">
        <f>IF(OR($B78-L$5&gt;76, $B78-L$5=75, $B78-L$5=1, $B78-L$5&lt;0),"",ROUND(($B78-L$5)*'점수 계산기'!$C$21+L$5*'점수 계산기'!$C$23+'점수 계산기'!$C$25,0))</f>
        <v>76</v>
      </c>
      <c r="M78" s="179">
        <f>IF(OR($B78-M$5&gt;76, $B78-M$5=75, $B78-M$5=1, $B78-M$5&lt;0),"",ROUND(($B78-M$5)*'점수 계산기'!$C$21+M$5*'점수 계산기'!$C$23+'점수 계산기'!$C$25,0))</f>
        <v>76</v>
      </c>
      <c r="N78" s="179">
        <f>IF(OR($B78-N$5&gt;76, $B78-N$5=75, $B78-N$5=1, $B78-N$5&lt;0),"",ROUND(($B78-N$5)*'점수 계산기'!$C$21+N$5*'점수 계산기'!$C$23+'점수 계산기'!$C$25,0))</f>
        <v>76</v>
      </c>
      <c r="O78" s="179">
        <f>IF(OR($B78-O$5&gt;76, $B78-O$5=75, $B78-O$5=1, $B78-O$5&lt;0),"",ROUND(($B78-O$5)*'점수 계산기'!$C$21+O$5*'점수 계산기'!$C$23+'점수 계산기'!$C$25,0))</f>
        <v>76</v>
      </c>
      <c r="P78" s="179">
        <f>IF(OR($B78-P$5&gt;76, $B78-P$5=75, $B78-P$5=1, $B78-P$5&lt;0),"",ROUND(($B78-P$5)*'점수 계산기'!$C$21+P$5*'점수 계산기'!$C$23+'점수 계산기'!$C$25,0))</f>
        <v>76</v>
      </c>
      <c r="Q78" s="179">
        <f>IF(OR($B78-Q$5&gt;76, $B78-Q$5=75, $B78-Q$5=1, $B78-Q$5&lt;0),"",ROUND(($B78-Q$5)*'점수 계산기'!$C$21+Q$5*'점수 계산기'!$C$23+'점수 계산기'!$C$25,0))</f>
        <v>76</v>
      </c>
      <c r="R78" s="179">
        <f>IF(OR($B78-R$5&gt;76, $B78-R$5=75, $B78-R$5=1, $B78-R$5&lt;0),"",ROUND(($B78-R$5)*'점수 계산기'!$C$21+R$5*'점수 계산기'!$C$23+'점수 계산기'!$C$25,0))</f>
        <v>76</v>
      </c>
      <c r="S78" s="179">
        <f>IF(OR($B78-S$5&gt;76, $B78-S$5=75, $B78-S$5=1, $B78-S$5&lt;0),"",ROUND(($B78-S$5)*'점수 계산기'!$C$21+S$5*'점수 계산기'!$C$23+'점수 계산기'!$C$25,0))</f>
        <v>76</v>
      </c>
      <c r="T78" s="179">
        <f>IF(OR($B78-T$5&gt;76, $B78-T$5=75, $B78-T$5=1, $B78-T$5&lt;0),"",ROUND(($B78-T$5)*'점수 계산기'!$C$21+T$5*'점수 계산기'!$C$23+'점수 계산기'!$C$25,0))</f>
        <v>76</v>
      </c>
      <c r="U78" s="179">
        <f>IF(OR($B78-U$5&gt;76, $B78-U$5=75, $B78-U$5=1, $B78-U$5&lt;0),"",ROUND(($B78-U$5)*'점수 계산기'!$C$21+U$5*'점수 계산기'!$C$23+'점수 계산기'!$C$25,0))</f>
        <v>77</v>
      </c>
      <c r="V78" s="179">
        <f>IF(OR($B78-V$5&gt;76, $B78-V$5=75, $B78-V$5=1, $B78-V$5&lt;0),"",ROUND(($B78-V$5)*'점수 계산기'!$C$21+V$5*'점수 계산기'!$C$23+'점수 계산기'!$C$25,0))</f>
        <v>77</v>
      </c>
      <c r="W78" s="179">
        <f>IF(OR($B78-W$5&gt;76, $B78-W$5=75, $B78-W$5=1, $B78-W$5&lt;0),"",ROUND(($B78-W$5)*'점수 계산기'!$C$21+W$5*'점수 계산기'!$C$23+'점수 계산기'!$C$25,0))</f>
        <v>77</v>
      </c>
      <c r="X78" s="179">
        <f>IF(OR($B78-X$5&gt;76, $B78-X$5=75, $B78-X$5=1, $B78-X$5&lt;0),"",ROUND(($B78-X$5)*'점수 계산기'!$C$21+X$5*'점수 계산기'!$C$23+'점수 계산기'!$C$25,0))</f>
        <v>77</v>
      </c>
      <c r="Y78" s="180">
        <f>IF(OR($B78-Y$5&gt;76, $B78-Y$5=75, $B78-Y$5=1, $B78-Y$5&lt;0),"",ROUND(($B78-Y$5)*'점수 계산기'!$C$21+Y$5*'점수 계산기'!$C$23+'점수 계산기'!$C$25,0))</f>
        <v>77</v>
      </c>
      <c r="Z78" s="129"/>
      <c r="AA78" s="170">
        <v>29</v>
      </c>
      <c r="AB78" s="170">
        <f t="shared" si="2"/>
        <v>75</v>
      </c>
      <c r="AC78" s="170" cm="1">
        <f t="array" ref="AC78">INDEX($AD$6:$AD$106, AA78, 1)</f>
        <v>113</v>
      </c>
      <c r="AD78" s="170">
        <f t="shared" si="3"/>
        <v>77</v>
      </c>
      <c r="AE78" s="170">
        <v>28</v>
      </c>
      <c r="AF78" s="170">
        <v>72</v>
      </c>
    </row>
    <row r="79" spans="1:32" s="137" customFormat="1" ht="21" customHeight="1">
      <c r="A79" s="129"/>
      <c r="B79" s="178">
        <v>27</v>
      </c>
      <c r="C79" s="179">
        <f>IF(OR($B79-C$5&gt;76, $B79-C$5=75, $B79-C$5=1, $B79-C$5&lt;0),"",ROUND(($B79-C$5)*'점수 계산기'!$C$21+C$5*'점수 계산기'!$C$23+'점수 계산기'!$C$25,0))</f>
        <v>74</v>
      </c>
      <c r="D79" s="179">
        <f>IF(OR($B79-D$5&gt;76, $B79-D$5=75, $B79-D$5=1, $B79-D$5&lt;0),"",ROUND(($B79-D$5)*'점수 계산기'!$C$21+D$5*'점수 계산기'!$C$23+'점수 계산기'!$C$25,0))</f>
        <v>74</v>
      </c>
      <c r="E79" s="179">
        <f>IF(OR($B79-E$5&gt;76, $B79-E$5=75, $B79-E$5=1, $B79-E$5&lt;0),"",ROUND(($B79-E$5)*'점수 계산기'!$C$21+E$5*'점수 계산기'!$C$23+'점수 계산기'!$C$25,0))</f>
        <v>74</v>
      </c>
      <c r="F79" s="179">
        <f>IF(OR($B79-F$5&gt;76, $B79-F$5=75, $B79-F$5=1, $B79-F$5&lt;0),"",ROUND(($B79-F$5)*'점수 계산기'!$C$21+F$5*'점수 계산기'!$C$23+'점수 계산기'!$C$25,0))</f>
        <v>75</v>
      </c>
      <c r="G79" s="179">
        <f>IF(OR($B79-G$5&gt;76, $B79-G$5=75, $B79-G$5=1, $B79-G$5&lt;0),"",ROUND(($B79-G$5)*'점수 계산기'!$C$21+G$5*'점수 계산기'!$C$23+'점수 계산기'!$C$25,0))</f>
        <v>75</v>
      </c>
      <c r="H79" s="179">
        <f>IF(OR($B79-H$5&gt;76, $B79-H$5=75, $B79-H$5=1, $B79-H$5&lt;0),"",ROUND(($B79-H$5)*'점수 계산기'!$C$21+H$5*'점수 계산기'!$C$23+'점수 계산기'!$C$25,0))</f>
        <v>75</v>
      </c>
      <c r="I79" s="179">
        <f>IF(OR($B79-I$5&gt;76, $B79-I$5=75, $B79-I$5=1, $B79-I$5&lt;0),"",ROUND(($B79-I$5)*'점수 계산기'!$C$21+I$5*'점수 계산기'!$C$23+'점수 계산기'!$C$25,0))</f>
        <v>75</v>
      </c>
      <c r="J79" s="179">
        <f>IF(OR($B79-J$5&gt;76, $B79-J$5=75, $B79-J$5=1, $B79-J$5&lt;0),"",ROUND(($B79-J$5)*'점수 계산기'!$C$21+J$5*'점수 계산기'!$C$23+'점수 계산기'!$C$25,0))</f>
        <v>75</v>
      </c>
      <c r="K79" s="179">
        <f>IF(OR($B79-K$5&gt;76, $B79-K$5=75, $B79-K$5=1, $B79-K$5&lt;0),"",ROUND(($B79-K$5)*'점수 계산기'!$C$21+K$5*'점수 계산기'!$C$23+'점수 계산기'!$C$25,0))</f>
        <v>75</v>
      </c>
      <c r="L79" s="179">
        <f>IF(OR($B79-L$5&gt;76, $B79-L$5=75, $B79-L$5=1, $B79-L$5&lt;0),"",ROUND(($B79-L$5)*'점수 계산기'!$C$21+L$5*'점수 계산기'!$C$23+'점수 계산기'!$C$25,0))</f>
        <v>75</v>
      </c>
      <c r="M79" s="179">
        <f>IF(OR($B79-M$5&gt;76, $B79-M$5=75, $B79-M$5=1, $B79-M$5&lt;0),"",ROUND(($B79-M$5)*'점수 계산기'!$C$21+M$5*'점수 계산기'!$C$23+'점수 계산기'!$C$25,0))</f>
        <v>75</v>
      </c>
      <c r="N79" s="179">
        <f>IF(OR($B79-N$5&gt;76, $B79-N$5=75, $B79-N$5=1, $B79-N$5&lt;0),"",ROUND(($B79-N$5)*'점수 계산기'!$C$21+N$5*'점수 계산기'!$C$23+'점수 계산기'!$C$25,0))</f>
        <v>75</v>
      </c>
      <c r="O79" s="179">
        <f>IF(OR($B79-O$5&gt;76, $B79-O$5=75, $B79-O$5=1, $B79-O$5&lt;0),"",ROUND(($B79-O$5)*'점수 계산기'!$C$21+O$5*'점수 계산기'!$C$23+'점수 계산기'!$C$25,0))</f>
        <v>75</v>
      </c>
      <c r="P79" s="179">
        <f>IF(OR($B79-P$5&gt;76, $B79-P$5=75, $B79-P$5=1, $B79-P$5&lt;0),"",ROUND(($B79-P$5)*'점수 계산기'!$C$21+P$5*'점수 계산기'!$C$23+'점수 계산기'!$C$25,0))</f>
        <v>75</v>
      </c>
      <c r="Q79" s="179">
        <f>IF(OR($B79-Q$5&gt;76, $B79-Q$5=75, $B79-Q$5=1, $B79-Q$5&lt;0),"",ROUND(($B79-Q$5)*'점수 계산기'!$C$21+Q$5*'점수 계산기'!$C$23+'점수 계산기'!$C$25,0))</f>
        <v>75</v>
      </c>
      <c r="R79" s="179">
        <f>IF(OR($B79-R$5&gt;76, $B79-R$5=75, $B79-R$5=1, $B79-R$5&lt;0),"",ROUND(($B79-R$5)*'점수 계산기'!$C$21+R$5*'점수 계산기'!$C$23+'점수 계산기'!$C$25,0))</f>
        <v>76</v>
      </c>
      <c r="S79" s="179">
        <f>IF(OR($B79-S$5&gt;76, $B79-S$5=75, $B79-S$5=1, $B79-S$5&lt;0),"",ROUND(($B79-S$5)*'점수 계산기'!$C$21+S$5*'점수 계산기'!$C$23+'점수 계산기'!$C$25,0))</f>
        <v>76</v>
      </c>
      <c r="T79" s="179">
        <f>IF(OR($B79-T$5&gt;76, $B79-T$5=75, $B79-T$5=1, $B79-T$5&lt;0),"",ROUND(($B79-T$5)*'점수 계산기'!$C$21+T$5*'점수 계산기'!$C$23+'점수 계산기'!$C$25,0))</f>
        <v>76</v>
      </c>
      <c r="U79" s="179">
        <f>IF(OR($B79-U$5&gt;76, $B79-U$5=75, $B79-U$5=1, $B79-U$5&lt;0),"",ROUND(($B79-U$5)*'점수 계산기'!$C$21+U$5*'점수 계산기'!$C$23+'점수 계산기'!$C$25,0))</f>
        <v>76</v>
      </c>
      <c r="V79" s="179">
        <f>IF(OR($B79-V$5&gt;76, $B79-V$5=75, $B79-V$5=1, $B79-V$5&lt;0),"",ROUND(($B79-V$5)*'점수 계산기'!$C$21+V$5*'점수 계산기'!$C$23+'점수 계산기'!$C$25,0))</f>
        <v>76</v>
      </c>
      <c r="W79" s="179">
        <f>IF(OR($B79-W$5&gt;76, $B79-W$5=75, $B79-W$5=1, $B79-W$5&lt;0),"",ROUND(($B79-W$5)*'점수 계산기'!$C$21+W$5*'점수 계산기'!$C$23+'점수 계산기'!$C$25,0))</f>
        <v>76</v>
      </c>
      <c r="X79" s="179">
        <f>IF(OR($B79-X$5&gt;76, $B79-X$5=75, $B79-X$5=1, $B79-X$5&lt;0),"",ROUND(($B79-X$5)*'점수 계산기'!$C$21+X$5*'점수 계산기'!$C$23+'점수 계산기'!$C$25,0))</f>
        <v>76</v>
      </c>
      <c r="Y79" s="180">
        <f>IF(OR($B79-Y$5&gt;76, $B79-Y$5=75, $B79-Y$5=1, $B79-Y$5&lt;0),"",ROUND(($B79-Y$5)*'점수 계산기'!$C$21+Y$5*'점수 계산기'!$C$23+'점수 계산기'!$C$25,0))</f>
        <v>76</v>
      </c>
      <c r="Z79" s="129"/>
      <c r="AA79" s="170">
        <v>28</v>
      </c>
      <c r="AB79" s="170">
        <f t="shared" si="2"/>
        <v>74</v>
      </c>
      <c r="AC79" s="170" cm="1">
        <f t="array" ref="AC79">INDEX($AD$6:$AD$106, AA79, 1)</f>
        <v>114</v>
      </c>
      <c r="AD79" s="170">
        <f t="shared" si="3"/>
        <v>76</v>
      </c>
      <c r="AE79" s="170">
        <v>27</v>
      </c>
      <c r="AF79" s="170">
        <v>73</v>
      </c>
    </row>
    <row r="80" spans="1:32" s="137" customFormat="1" ht="21" customHeight="1">
      <c r="A80" s="129"/>
      <c r="B80" s="178">
        <v>26</v>
      </c>
      <c r="C80" s="179">
        <f>IF(OR($B80-C$5&gt;76, $B80-C$5=75, $B80-C$5=1, $B80-C$5&lt;0),"",ROUND(($B80-C$5)*'점수 계산기'!$C$21+C$5*'점수 계산기'!$C$23+'점수 계산기'!$C$25,0))</f>
        <v>73</v>
      </c>
      <c r="D80" s="179">
        <f>IF(OR($B80-D$5&gt;76, $B80-D$5=75, $B80-D$5=1, $B80-D$5&lt;0),"",ROUND(($B80-D$5)*'점수 계산기'!$C$21+D$5*'점수 계산기'!$C$23+'점수 계산기'!$C$25,0))</f>
        <v>74</v>
      </c>
      <c r="E80" s="179">
        <f>IF(OR($B80-E$5&gt;76, $B80-E$5=75, $B80-E$5=1, $B80-E$5&lt;0),"",ROUND(($B80-E$5)*'점수 계산기'!$C$21+E$5*'점수 계산기'!$C$23+'점수 계산기'!$C$25,0))</f>
        <v>74</v>
      </c>
      <c r="F80" s="179">
        <f>IF(OR($B80-F$5&gt;76, $B80-F$5=75, $B80-F$5=1, $B80-F$5&lt;0),"",ROUND(($B80-F$5)*'점수 계산기'!$C$21+F$5*'점수 계산기'!$C$23+'점수 계산기'!$C$25,0))</f>
        <v>74</v>
      </c>
      <c r="G80" s="179">
        <f>IF(OR($B80-G$5&gt;76, $B80-G$5=75, $B80-G$5=1, $B80-G$5&lt;0),"",ROUND(($B80-G$5)*'점수 계산기'!$C$21+G$5*'점수 계산기'!$C$23+'점수 계산기'!$C$25,0))</f>
        <v>74</v>
      </c>
      <c r="H80" s="179">
        <f>IF(OR($B80-H$5&gt;76, $B80-H$5=75, $B80-H$5=1, $B80-H$5&lt;0),"",ROUND(($B80-H$5)*'점수 계산기'!$C$21+H$5*'점수 계산기'!$C$23+'점수 계산기'!$C$25,0))</f>
        <v>74</v>
      </c>
      <c r="I80" s="179">
        <f>IF(OR($B80-I$5&gt;76, $B80-I$5=75, $B80-I$5=1, $B80-I$5&lt;0),"",ROUND(($B80-I$5)*'점수 계산기'!$C$21+I$5*'점수 계산기'!$C$23+'점수 계산기'!$C$25,0))</f>
        <v>74</v>
      </c>
      <c r="J80" s="179">
        <f>IF(OR($B80-J$5&gt;76, $B80-J$5=75, $B80-J$5=1, $B80-J$5&lt;0),"",ROUND(($B80-J$5)*'점수 계산기'!$C$21+J$5*'점수 계산기'!$C$23+'점수 계산기'!$C$25,0))</f>
        <v>74</v>
      </c>
      <c r="K80" s="179">
        <f>IF(OR($B80-K$5&gt;76, $B80-K$5=75, $B80-K$5=1, $B80-K$5&lt;0),"",ROUND(($B80-K$5)*'점수 계산기'!$C$21+K$5*'점수 계산기'!$C$23+'점수 계산기'!$C$25,0))</f>
        <v>74</v>
      </c>
      <c r="L80" s="179">
        <f>IF(OR($B80-L$5&gt;76, $B80-L$5=75, $B80-L$5=1, $B80-L$5&lt;0),"",ROUND(($B80-L$5)*'점수 계산기'!$C$21+L$5*'점수 계산기'!$C$23+'점수 계산기'!$C$25,0))</f>
        <v>74</v>
      </c>
      <c r="M80" s="179">
        <f>IF(OR($B80-M$5&gt;76, $B80-M$5=75, $B80-M$5=1, $B80-M$5&lt;0),"",ROUND(($B80-M$5)*'점수 계산기'!$C$21+M$5*'점수 계산기'!$C$23+'점수 계산기'!$C$25,0))</f>
        <v>74</v>
      </c>
      <c r="N80" s="179">
        <f>IF(OR($B80-N$5&gt;76, $B80-N$5=75, $B80-N$5=1, $B80-N$5&lt;0),"",ROUND(($B80-N$5)*'점수 계산기'!$C$21+N$5*'점수 계산기'!$C$23+'점수 계산기'!$C$25,0))</f>
        <v>74</v>
      </c>
      <c r="O80" s="179">
        <f>IF(OR($B80-O$5&gt;76, $B80-O$5=75, $B80-O$5=1, $B80-O$5&lt;0),"",ROUND(($B80-O$5)*'점수 계산기'!$C$21+O$5*'점수 계산기'!$C$23+'점수 계산기'!$C$25,0))</f>
        <v>74</v>
      </c>
      <c r="P80" s="179">
        <f>IF(OR($B80-P$5&gt;76, $B80-P$5=75, $B80-P$5=1, $B80-P$5&lt;0),"",ROUND(($B80-P$5)*'점수 계산기'!$C$21+P$5*'점수 계산기'!$C$23+'점수 계산기'!$C$25,0))</f>
        <v>75</v>
      </c>
      <c r="Q80" s="179">
        <f>IF(OR($B80-Q$5&gt;76, $B80-Q$5=75, $B80-Q$5=1, $B80-Q$5&lt;0),"",ROUND(($B80-Q$5)*'점수 계산기'!$C$21+Q$5*'점수 계산기'!$C$23+'점수 계산기'!$C$25,0))</f>
        <v>75</v>
      </c>
      <c r="R80" s="179">
        <f>IF(OR($B80-R$5&gt;76, $B80-R$5=75, $B80-R$5=1, $B80-R$5&lt;0),"",ROUND(($B80-R$5)*'점수 계산기'!$C$21+R$5*'점수 계산기'!$C$23+'점수 계산기'!$C$25,0))</f>
        <v>75</v>
      </c>
      <c r="S80" s="179">
        <f>IF(OR($B80-S$5&gt;76, $B80-S$5=75, $B80-S$5=1, $B80-S$5&lt;0),"",ROUND(($B80-S$5)*'점수 계산기'!$C$21+S$5*'점수 계산기'!$C$23+'점수 계산기'!$C$25,0))</f>
        <v>75</v>
      </c>
      <c r="T80" s="179">
        <f>IF(OR($B80-T$5&gt;76, $B80-T$5=75, $B80-T$5=1, $B80-T$5&lt;0),"",ROUND(($B80-T$5)*'점수 계산기'!$C$21+T$5*'점수 계산기'!$C$23+'점수 계산기'!$C$25,0))</f>
        <v>75</v>
      </c>
      <c r="U80" s="179">
        <f>IF(OR($B80-U$5&gt;76, $B80-U$5=75, $B80-U$5=1, $B80-U$5&lt;0),"",ROUND(($B80-U$5)*'점수 계산기'!$C$21+U$5*'점수 계산기'!$C$23+'점수 계산기'!$C$25,0))</f>
        <v>75</v>
      </c>
      <c r="V80" s="179">
        <f>IF(OR($B80-V$5&gt;76, $B80-V$5=75, $B80-V$5=1, $B80-V$5&lt;0),"",ROUND(($B80-V$5)*'점수 계산기'!$C$21+V$5*'점수 계산기'!$C$23+'점수 계산기'!$C$25,0))</f>
        <v>75</v>
      </c>
      <c r="W80" s="179">
        <f>IF(OR($B80-W$5&gt;76, $B80-W$5=75, $B80-W$5=1, $B80-W$5&lt;0),"",ROUND(($B80-W$5)*'점수 계산기'!$C$21+W$5*'점수 계산기'!$C$23+'점수 계산기'!$C$25,0))</f>
        <v>75</v>
      </c>
      <c r="X80" s="179">
        <f>IF(OR($B80-X$5&gt;76, $B80-X$5=75, $B80-X$5=1, $B80-X$5&lt;0),"",ROUND(($B80-X$5)*'점수 계산기'!$C$21+X$5*'점수 계산기'!$C$23+'점수 계산기'!$C$25,0))</f>
        <v>75</v>
      </c>
      <c r="Y80" s="180">
        <f>IF(OR($B80-Y$5&gt;76, $B80-Y$5=75, $B80-Y$5=1, $B80-Y$5&lt;0),"",ROUND(($B80-Y$5)*'점수 계산기'!$C$21+Y$5*'점수 계산기'!$C$23+'점수 계산기'!$C$25,0))</f>
        <v>75</v>
      </c>
      <c r="Z80" s="129"/>
      <c r="AA80" s="170">
        <v>27</v>
      </c>
      <c r="AB80" s="170">
        <f t="shared" si="2"/>
        <v>73</v>
      </c>
      <c r="AC80" s="170" cm="1">
        <f t="array" ref="AC80">INDEX($AD$6:$AD$106, AA80, 1)</f>
        <v>115</v>
      </c>
      <c r="AD80" s="170">
        <f t="shared" si="3"/>
        <v>75</v>
      </c>
      <c r="AE80" s="170">
        <v>26</v>
      </c>
      <c r="AF80" s="170">
        <v>74</v>
      </c>
    </row>
    <row r="81" spans="1:32" s="137" customFormat="1" ht="21" customHeight="1">
      <c r="A81" s="129"/>
      <c r="B81" s="178">
        <v>25</v>
      </c>
      <c r="C81" s="179" t="str">
        <f>IF(OR($B81-C$5&gt;76, $B81-C$5=75, $B81-C$5=1, $B81-C$5&lt;0),"",ROUND(($B81-C$5)*'점수 계산기'!$C$21+C$5*'점수 계산기'!$C$23+'점수 계산기'!$C$25,0))</f>
        <v/>
      </c>
      <c r="D81" s="179">
        <f>IF(OR($B81-D$5&gt;76, $B81-D$5=75, $B81-D$5=1, $B81-D$5&lt;0),"",ROUND(($B81-D$5)*'점수 계산기'!$C$21+D$5*'점수 계산기'!$C$23+'점수 계산기'!$C$25,0))</f>
        <v>73</v>
      </c>
      <c r="E81" s="179">
        <f>IF(OR($B81-E$5&gt;76, $B81-E$5=75, $B81-E$5=1, $B81-E$5&lt;0),"",ROUND(($B81-E$5)*'점수 계산기'!$C$21+E$5*'점수 계산기'!$C$23+'점수 계산기'!$C$25,0))</f>
        <v>73</v>
      </c>
      <c r="F81" s="179">
        <f>IF(OR($B81-F$5&gt;76, $B81-F$5=75, $B81-F$5=1, $B81-F$5&lt;0),"",ROUND(($B81-F$5)*'점수 계산기'!$C$21+F$5*'점수 계산기'!$C$23+'점수 계산기'!$C$25,0))</f>
        <v>73</v>
      </c>
      <c r="G81" s="179">
        <f>IF(OR($B81-G$5&gt;76, $B81-G$5=75, $B81-G$5=1, $B81-G$5&lt;0),"",ROUND(($B81-G$5)*'점수 계산기'!$C$21+G$5*'점수 계산기'!$C$23+'점수 계산기'!$C$25,0))</f>
        <v>73</v>
      </c>
      <c r="H81" s="179">
        <f>IF(OR($B81-H$5&gt;76, $B81-H$5=75, $B81-H$5=1, $B81-H$5&lt;0),"",ROUND(($B81-H$5)*'점수 계산기'!$C$21+H$5*'점수 계산기'!$C$23+'점수 계산기'!$C$25,0))</f>
        <v>73</v>
      </c>
      <c r="I81" s="179">
        <f>IF(OR($B81-I$5&gt;76, $B81-I$5=75, $B81-I$5=1, $B81-I$5&lt;0),"",ROUND(($B81-I$5)*'점수 계산기'!$C$21+I$5*'점수 계산기'!$C$23+'점수 계산기'!$C$25,0))</f>
        <v>73</v>
      </c>
      <c r="J81" s="179">
        <f>IF(OR($B81-J$5&gt;76, $B81-J$5=75, $B81-J$5=1, $B81-J$5&lt;0),"",ROUND(($B81-J$5)*'점수 계산기'!$C$21+J$5*'점수 계산기'!$C$23+'점수 계산기'!$C$25,0))</f>
        <v>73</v>
      </c>
      <c r="K81" s="179">
        <f>IF(OR($B81-K$5&gt;76, $B81-K$5=75, $B81-K$5=1, $B81-K$5&lt;0),"",ROUND(($B81-K$5)*'점수 계산기'!$C$21+K$5*'점수 계산기'!$C$23+'점수 계산기'!$C$25,0))</f>
        <v>73</v>
      </c>
      <c r="L81" s="179">
        <f>IF(OR($B81-L$5&gt;76, $B81-L$5=75, $B81-L$5=1, $B81-L$5&lt;0),"",ROUND(($B81-L$5)*'점수 계산기'!$C$21+L$5*'점수 계산기'!$C$23+'점수 계산기'!$C$25,0))</f>
        <v>73</v>
      </c>
      <c r="M81" s="179">
        <f>IF(OR($B81-M$5&gt;76, $B81-M$5=75, $B81-M$5=1, $B81-M$5&lt;0),"",ROUND(($B81-M$5)*'점수 계산기'!$C$21+M$5*'점수 계산기'!$C$23+'점수 계산기'!$C$25,0))</f>
        <v>73</v>
      </c>
      <c r="N81" s="179">
        <f>IF(OR($B81-N$5&gt;76, $B81-N$5=75, $B81-N$5=1, $B81-N$5&lt;0),"",ROUND(($B81-N$5)*'점수 계산기'!$C$21+N$5*'점수 계산기'!$C$23+'점수 계산기'!$C$25,0))</f>
        <v>74</v>
      </c>
      <c r="O81" s="179">
        <f>IF(OR($B81-O$5&gt;76, $B81-O$5=75, $B81-O$5=1, $B81-O$5&lt;0),"",ROUND(($B81-O$5)*'점수 계산기'!$C$21+O$5*'점수 계산기'!$C$23+'점수 계산기'!$C$25,0))</f>
        <v>74</v>
      </c>
      <c r="P81" s="179">
        <f>IF(OR($B81-P$5&gt;76, $B81-P$5=75, $B81-P$5=1, $B81-P$5&lt;0),"",ROUND(($B81-P$5)*'점수 계산기'!$C$21+P$5*'점수 계산기'!$C$23+'점수 계산기'!$C$25,0))</f>
        <v>74</v>
      </c>
      <c r="Q81" s="179">
        <f>IF(OR($B81-Q$5&gt;76, $B81-Q$5=75, $B81-Q$5=1, $B81-Q$5&lt;0),"",ROUND(($B81-Q$5)*'점수 계산기'!$C$21+Q$5*'점수 계산기'!$C$23+'점수 계산기'!$C$25,0))</f>
        <v>74</v>
      </c>
      <c r="R81" s="179">
        <f>IF(OR($B81-R$5&gt;76, $B81-R$5=75, $B81-R$5=1, $B81-R$5&lt;0),"",ROUND(($B81-R$5)*'점수 계산기'!$C$21+R$5*'점수 계산기'!$C$23+'점수 계산기'!$C$25,0))</f>
        <v>74</v>
      </c>
      <c r="S81" s="179">
        <f>IF(OR($B81-S$5&gt;76, $B81-S$5=75, $B81-S$5=1, $B81-S$5&lt;0),"",ROUND(($B81-S$5)*'점수 계산기'!$C$21+S$5*'점수 계산기'!$C$23+'점수 계산기'!$C$25,0))</f>
        <v>74</v>
      </c>
      <c r="T81" s="179">
        <f>IF(OR($B81-T$5&gt;76, $B81-T$5=75, $B81-T$5=1, $B81-T$5&lt;0),"",ROUND(($B81-T$5)*'점수 계산기'!$C$21+T$5*'점수 계산기'!$C$23+'점수 계산기'!$C$25,0))</f>
        <v>74</v>
      </c>
      <c r="U81" s="179">
        <f>IF(OR($B81-U$5&gt;76, $B81-U$5=75, $B81-U$5=1, $B81-U$5&lt;0),"",ROUND(($B81-U$5)*'점수 계산기'!$C$21+U$5*'점수 계산기'!$C$23+'점수 계산기'!$C$25,0))</f>
        <v>74</v>
      </c>
      <c r="V81" s="179">
        <f>IF(OR($B81-V$5&gt;76, $B81-V$5=75, $B81-V$5=1, $B81-V$5&lt;0),"",ROUND(($B81-V$5)*'점수 계산기'!$C$21+V$5*'점수 계산기'!$C$23+'점수 계산기'!$C$25,0))</f>
        <v>74</v>
      </c>
      <c r="W81" s="179">
        <f>IF(OR($B81-W$5&gt;76, $B81-W$5=75, $B81-W$5=1, $B81-W$5&lt;0),"",ROUND(($B81-W$5)*'점수 계산기'!$C$21+W$5*'점수 계산기'!$C$23+'점수 계산기'!$C$25,0))</f>
        <v>74</v>
      </c>
      <c r="X81" s="179">
        <f>IF(OR($B81-X$5&gt;76, $B81-X$5=75, $B81-X$5=1, $B81-X$5&lt;0),"",ROUND(($B81-X$5)*'점수 계산기'!$C$21+X$5*'점수 계산기'!$C$23+'점수 계산기'!$C$25,0))</f>
        <v>74</v>
      </c>
      <c r="Y81" s="180">
        <f>IF(OR($B81-Y$5&gt;76, $B81-Y$5=75, $B81-Y$5=1, $B81-Y$5&lt;0),"",ROUND(($B81-Y$5)*'점수 계산기'!$C$21+Y$5*'점수 계산기'!$C$23+'점수 계산기'!$C$25,0))</f>
        <v>75</v>
      </c>
      <c r="Z81" s="129"/>
      <c r="AA81" s="170">
        <v>26</v>
      </c>
      <c r="AB81" s="170">
        <f t="shared" si="2"/>
        <v>73</v>
      </c>
      <c r="AC81" s="170" cm="1">
        <f t="array" ref="AC81">INDEX($AD$6:$AD$106, AA81, 1)</f>
        <v>115</v>
      </c>
      <c r="AD81" s="170">
        <f t="shared" si="3"/>
        <v>75</v>
      </c>
      <c r="AE81" s="170">
        <v>25</v>
      </c>
      <c r="AF81" s="170">
        <v>75</v>
      </c>
    </row>
    <row r="82" spans="1:32" s="137" customFormat="1" ht="21" customHeight="1">
      <c r="A82" s="129"/>
      <c r="B82" s="181">
        <v>24</v>
      </c>
      <c r="C82" s="182">
        <f>IF(OR($B82-C$5&gt;76, $B82-C$5=75, $B82-C$5=1, $B82-C$5&lt;0),"",ROUND(($B82-C$5)*'점수 계산기'!$C$21+C$5*'점수 계산기'!$C$23+'점수 계산기'!$C$25,0))</f>
        <v>72</v>
      </c>
      <c r="D82" s="182">
        <f>IF(OR($B82-D$5&gt;76, $B82-D$5=75, $B82-D$5=1, $B82-D$5&lt;0),"",ROUND(($B82-D$5)*'점수 계산기'!$C$21+D$5*'점수 계산기'!$C$23+'점수 계산기'!$C$25,0))</f>
        <v>72</v>
      </c>
      <c r="E82" s="182">
        <f>IF(OR($B82-E$5&gt;76, $B82-E$5=75, $B82-E$5=1, $B82-E$5&lt;0),"",ROUND(($B82-E$5)*'점수 계산기'!$C$21+E$5*'점수 계산기'!$C$23+'점수 계산기'!$C$25,0))</f>
        <v>72</v>
      </c>
      <c r="F82" s="182">
        <f>IF(OR($B82-F$5&gt;76, $B82-F$5=75, $B82-F$5=1, $B82-F$5&lt;0),"",ROUND(($B82-F$5)*'점수 계산기'!$C$21+F$5*'점수 계산기'!$C$23+'점수 계산기'!$C$25,0))</f>
        <v>72</v>
      </c>
      <c r="G82" s="182">
        <f>IF(OR($B82-G$5&gt;76, $B82-G$5=75, $B82-G$5=1, $B82-G$5&lt;0),"",ROUND(($B82-G$5)*'점수 계산기'!$C$21+G$5*'점수 계산기'!$C$23+'점수 계산기'!$C$25,0))</f>
        <v>72</v>
      </c>
      <c r="H82" s="182">
        <f>IF(OR($B82-H$5&gt;76, $B82-H$5=75, $B82-H$5=1, $B82-H$5&lt;0),"",ROUND(($B82-H$5)*'점수 계산기'!$C$21+H$5*'점수 계산기'!$C$23+'점수 계산기'!$C$25,0))</f>
        <v>72</v>
      </c>
      <c r="I82" s="182">
        <f>IF(OR($B82-I$5&gt;76, $B82-I$5=75, $B82-I$5=1, $B82-I$5&lt;0),"",ROUND(($B82-I$5)*'점수 계산기'!$C$21+I$5*'점수 계산기'!$C$23+'점수 계산기'!$C$25,0))</f>
        <v>72</v>
      </c>
      <c r="J82" s="182">
        <f>IF(OR($B82-J$5&gt;76, $B82-J$5=75, $B82-J$5=1, $B82-J$5&lt;0),"",ROUND(($B82-J$5)*'점수 계산기'!$C$21+J$5*'점수 계산기'!$C$23+'점수 계산기'!$C$25,0))</f>
        <v>72</v>
      </c>
      <c r="K82" s="182">
        <f>IF(OR($B82-K$5&gt;76, $B82-K$5=75, $B82-K$5=1, $B82-K$5&lt;0),"",ROUND(($B82-K$5)*'점수 계산기'!$C$21+K$5*'점수 계산기'!$C$23+'점수 계산기'!$C$25,0))</f>
        <v>72</v>
      </c>
      <c r="L82" s="182">
        <f>IF(OR($B82-L$5&gt;76, $B82-L$5=75, $B82-L$5=1, $B82-L$5&lt;0),"",ROUND(($B82-L$5)*'점수 계산기'!$C$21+L$5*'점수 계산기'!$C$23+'점수 계산기'!$C$25,0))</f>
        <v>73</v>
      </c>
      <c r="M82" s="182">
        <f>IF(OR($B82-M$5&gt;76, $B82-M$5=75, $B82-M$5=1, $B82-M$5&lt;0),"",ROUND(($B82-M$5)*'점수 계산기'!$C$21+M$5*'점수 계산기'!$C$23+'점수 계산기'!$C$25,0))</f>
        <v>73</v>
      </c>
      <c r="N82" s="182">
        <f>IF(OR($B82-N$5&gt;76, $B82-N$5=75, $B82-N$5=1, $B82-N$5&lt;0),"",ROUND(($B82-N$5)*'점수 계산기'!$C$21+N$5*'점수 계산기'!$C$23+'점수 계산기'!$C$25,0))</f>
        <v>73</v>
      </c>
      <c r="O82" s="182">
        <f>IF(OR($B82-O$5&gt;76, $B82-O$5=75, $B82-O$5=1, $B82-O$5&lt;0),"",ROUND(($B82-O$5)*'점수 계산기'!$C$21+O$5*'점수 계산기'!$C$23+'점수 계산기'!$C$25,0))</f>
        <v>73</v>
      </c>
      <c r="P82" s="182">
        <f>IF(OR($B82-P$5&gt;76, $B82-P$5=75, $B82-P$5=1, $B82-P$5&lt;0),"",ROUND(($B82-P$5)*'점수 계산기'!$C$21+P$5*'점수 계산기'!$C$23+'점수 계산기'!$C$25,0))</f>
        <v>73</v>
      </c>
      <c r="Q82" s="182">
        <f>IF(OR($B82-Q$5&gt;76, $B82-Q$5=75, $B82-Q$5=1, $B82-Q$5&lt;0),"",ROUND(($B82-Q$5)*'점수 계산기'!$C$21+Q$5*'점수 계산기'!$C$23+'점수 계산기'!$C$25,0))</f>
        <v>73</v>
      </c>
      <c r="R82" s="182">
        <f>IF(OR($B82-R$5&gt;76, $B82-R$5=75, $B82-R$5=1, $B82-R$5&lt;0),"",ROUND(($B82-R$5)*'점수 계산기'!$C$21+R$5*'점수 계산기'!$C$23+'점수 계산기'!$C$25,0))</f>
        <v>73</v>
      </c>
      <c r="S82" s="182">
        <f>IF(OR($B82-S$5&gt;76, $B82-S$5=75, $B82-S$5=1, $B82-S$5&lt;0),"",ROUND(($B82-S$5)*'점수 계산기'!$C$21+S$5*'점수 계산기'!$C$23+'점수 계산기'!$C$25,0))</f>
        <v>73</v>
      </c>
      <c r="T82" s="182">
        <f>IF(OR($B82-T$5&gt;76, $B82-T$5=75, $B82-T$5=1, $B82-T$5&lt;0),"",ROUND(($B82-T$5)*'점수 계산기'!$C$21+T$5*'점수 계산기'!$C$23+'점수 계산기'!$C$25,0))</f>
        <v>73</v>
      </c>
      <c r="U82" s="182">
        <f>IF(OR($B82-U$5&gt;76, $B82-U$5=75, $B82-U$5=1, $B82-U$5&lt;0),"",ROUND(($B82-U$5)*'점수 계산기'!$C$21+U$5*'점수 계산기'!$C$23+'점수 계산기'!$C$25,0))</f>
        <v>73</v>
      </c>
      <c r="V82" s="182">
        <f>IF(OR($B82-V$5&gt;76, $B82-V$5=75, $B82-V$5=1, $B82-V$5&lt;0),"",ROUND(($B82-V$5)*'점수 계산기'!$C$21+V$5*'점수 계산기'!$C$23+'점수 계산기'!$C$25,0))</f>
        <v>73</v>
      </c>
      <c r="W82" s="182">
        <f>IF(OR($B82-W$5&gt;76, $B82-W$5=75, $B82-W$5=1, $B82-W$5&lt;0),"",ROUND(($B82-W$5)*'점수 계산기'!$C$21+W$5*'점수 계산기'!$C$23+'점수 계산기'!$C$25,0))</f>
        <v>73</v>
      </c>
      <c r="X82" s="182">
        <f>IF(OR($B82-X$5&gt;76, $B82-X$5=75, $B82-X$5=1, $B82-X$5&lt;0),"",ROUND(($B82-X$5)*'점수 계산기'!$C$21+X$5*'점수 계산기'!$C$23+'점수 계산기'!$C$25,0))</f>
        <v>74</v>
      </c>
      <c r="Y82" s="183">
        <f>IF(OR($B82-Y$5&gt;76, $B82-Y$5=75, $B82-Y$5=1, $B82-Y$5&lt;0),"",ROUND(($B82-Y$5)*'점수 계산기'!$C$21+Y$5*'점수 계산기'!$C$23+'점수 계산기'!$C$25,0))</f>
        <v>74</v>
      </c>
      <c r="Z82" s="129"/>
      <c r="AA82" s="170">
        <v>25</v>
      </c>
      <c r="AB82" s="170">
        <f t="shared" si="2"/>
        <v>72</v>
      </c>
      <c r="AC82" s="170" cm="1">
        <f t="array" ref="AC82">INDEX($AD$6:$AD$106, AA82, 1)</f>
        <v>116</v>
      </c>
      <c r="AD82" s="170">
        <f t="shared" si="3"/>
        <v>74</v>
      </c>
      <c r="AE82" s="170">
        <v>24</v>
      </c>
      <c r="AF82" s="170">
        <v>76</v>
      </c>
    </row>
    <row r="83" spans="1:32" s="137" customFormat="1" ht="21" customHeight="1">
      <c r="A83" s="129"/>
      <c r="B83" s="181">
        <v>23</v>
      </c>
      <c r="C83" s="182" t="str">
        <f>IF(OR($B83-C$5&gt;76, $B83-C$5=75, $B83-C$5=1, $B83-C$5&lt;0),"",ROUND(($B83-C$5)*'점수 계산기'!$C$21+C$5*'점수 계산기'!$C$23+'점수 계산기'!$C$25,0))</f>
        <v/>
      </c>
      <c r="D83" s="182" t="str">
        <f>IF(OR($B83-D$5&gt;76, $B83-D$5=75, $B83-D$5=1, $B83-D$5&lt;0),"",ROUND(($B83-D$5)*'점수 계산기'!$C$21+D$5*'점수 계산기'!$C$23+'점수 계산기'!$C$25,0))</f>
        <v/>
      </c>
      <c r="E83" s="182">
        <f>IF(OR($B83-E$5&gt;76, $B83-E$5=75, $B83-E$5=1, $B83-E$5&lt;0),"",ROUND(($B83-E$5)*'점수 계산기'!$C$21+E$5*'점수 계산기'!$C$23+'점수 계산기'!$C$25,0))</f>
        <v>71</v>
      </c>
      <c r="F83" s="182">
        <f>IF(OR($B83-F$5&gt;76, $B83-F$5=75, $B83-F$5=1, $B83-F$5&lt;0),"",ROUND(($B83-F$5)*'점수 계산기'!$C$21+F$5*'점수 계산기'!$C$23+'점수 계산기'!$C$25,0))</f>
        <v>71</v>
      </c>
      <c r="G83" s="182">
        <f>IF(OR($B83-G$5&gt;76, $B83-G$5=75, $B83-G$5=1, $B83-G$5&lt;0),"",ROUND(($B83-G$5)*'점수 계산기'!$C$21+G$5*'점수 계산기'!$C$23+'점수 계산기'!$C$25,0))</f>
        <v>71</v>
      </c>
      <c r="H83" s="182">
        <f>IF(OR($B83-H$5&gt;76, $B83-H$5=75, $B83-H$5=1, $B83-H$5&lt;0),"",ROUND(($B83-H$5)*'점수 계산기'!$C$21+H$5*'점수 계산기'!$C$23+'점수 계산기'!$C$25,0))</f>
        <v>71</v>
      </c>
      <c r="I83" s="182">
        <f>IF(OR($B83-I$5&gt;76, $B83-I$5=75, $B83-I$5=1, $B83-I$5&lt;0),"",ROUND(($B83-I$5)*'점수 계산기'!$C$21+I$5*'점수 계산기'!$C$23+'점수 계산기'!$C$25,0))</f>
        <v>72</v>
      </c>
      <c r="J83" s="182">
        <f>IF(OR($B83-J$5&gt;76, $B83-J$5=75, $B83-J$5=1, $B83-J$5&lt;0),"",ROUND(($B83-J$5)*'점수 계산기'!$C$21+J$5*'점수 계산기'!$C$23+'점수 계산기'!$C$25,0))</f>
        <v>72</v>
      </c>
      <c r="K83" s="182">
        <f>IF(OR($B83-K$5&gt;76, $B83-K$5=75, $B83-K$5=1, $B83-K$5&lt;0),"",ROUND(($B83-K$5)*'점수 계산기'!$C$21+K$5*'점수 계산기'!$C$23+'점수 계산기'!$C$25,0))</f>
        <v>72</v>
      </c>
      <c r="L83" s="182">
        <f>IF(OR($B83-L$5&gt;76, $B83-L$5=75, $B83-L$5=1, $B83-L$5&lt;0),"",ROUND(($B83-L$5)*'점수 계산기'!$C$21+L$5*'점수 계산기'!$C$23+'점수 계산기'!$C$25,0))</f>
        <v>72</v>
      </c>
      <c r="M83" s="182">
        <f>IF(OR($B83-M$5&gt;76, $B83-M$5=75, $B83-M$5=1, $B83-M$5&lt;0),"",ROUND(($B83-M$5)*'점수 계산기'!$C$21+M$5*'점수 계산기'!$C$23+'점수 계산기'!$C$25,0))</f>
        <v>72</v>
      </c>
      <c r="N83" s="182">
        <f>IF(OR($B83-N$5&gt;76, $B83-N$5=75, $B83-N$5=1, $B83-N$5&lt;0),"",ROUND(($B83-N$5)*'점수 계산기'!$C$21+N$5*'점수 계산기'!$C$23+'점수 계산기'!$C$25,0))</f>
        <v>72</v>
      </c>
      <c r="O83" s="182">
        <f>IF(OR($B83-O$5&gt;76, $B83-O$5=75, $B83-O$5=1, $B83-O$5&lt;0),"",ROUND(($B83-O$5)*'점수 계산기'!$C$21+O$5*'점수 계산기'!$C$23+'점수 계산기'!$C$25,0))</f>
        <v>72</v>
      </c>
      <c r="P83" s="182">
        <f>IF(OR($B83-P$5&gt;76, $B83-P$5=75, $B83-P$5=1, $B83-P$5&lt;0),"",ROUND(($B83-P$5)*'점수 계산기'!$C$21+P$5*'점수 계산기'!$C$23+'점수 계산기'!$C$25,0))</f>
        <v>72</v>
      </c>
      <c r="Q83" s="182">
        <f>IF(OR($B83-Q$5&gt;76, $B83-Q$5=75, $B83-Q$5=1, $B83-Q$5&lt;0),"",ROUND(($B83-Q$5)*'점수 계산기'!$C$21+Q$5*'점수 계산기'!$C$23+'점수 계산기'!$C$25,0))</f>
        <v>72</v>
      </c>
      <c r="R83" s="182">
        <f>IF(OR($B83-R$5&gt;76, $B83-R$5=75, $B83-R$5=1, $B83-R$5&lt;0),"",ROUND(($B83-R$5)*'점수 계산기'!$C$21+R$5*'점수 계산기'!$C$23+'점수 계산기'!$C$25,0))</f>
        <v>72</v>
      </c>
      <c r="S83" s="182">
        <f>IF(OR($B83-S$5&gt;76, $B83-S$5=75, $B83-S$5=1, $B83-S$5&lt;0),"",ROUND(($B83-S$5)*'점수 계산기'!$C$21+S$5*'점수 계산기'!$C$23+'점수 계산기'!$C$25,0))</f>
        <v>72</v>
      </c>
      <c r="T83" s="182">
        <f>IF(OR($B83-T$5&gt;76, $B83-T$5=75, $B83-T$5=1, $B83-T$5&lt;0),"",ROUND(($B83-T$5)*'점수 계산기'!$C$21+T$5*'점수 계산기'!$C$23+'점수 계산기'!$C$25,0))</f>
        <v>72</v>
      </c>
      <c r="U83" s="182">
        <f>IF(OR($B83-U$5&gt;76, $B83-U$5=75, $B83-U$5=1, $B83-U$5&lt;0),"",ROUND(($B83-U$5)*'점수 계산기'!$C$21+U$5*'점수 계산기'!$C$23+'점수 계산기'!$C$25,0))</f>
        <v>72</v>
      </c>
      <c r="V83" s="182">
        <f>IF(OR($B83-V$5&gt;76, $B83-V$5=75, $B83-V$5=1, $B83-V$5&lt;0),"",ROUND(($B83-V$5)*'점수 계산기'!$C$21+V$5*'점수 계산기'!$C$23+'점수 계산기'!$C$25,0))</f>
        <v>73</v>
      </c>
      <c r="W83" s="182">
        <f>IF(OR($B83-W$5&gt;76, $B83-W$5=75, $B83-W$5=1, $B83-W$5&lt;0),"",ROUND(($B83-W$5)*'점수 계산기'!$C$21+W$5*'점수 계산기'!$C$23+'점수 계산기'!$C$25,0))</f>
        <v>73</v>
      </c>
      <c r="X83" s="182">
        <f>IF(OR($B83-X$5&gt;76, $B83-X$5=75, $B83-X$5=1, $B83-X$5&lt;0),"",ROUND(($B83-X$5)*'점수 계산기'!$C$21+X$5*'점수 계산기'!$C$23+'점수 계산기'!$C$25,0))</f>
        <v>73</v>
      </c>
      <c r="Y83" s="183">
        <f>IF(OR($B83-Y$5&gt;76, $B83-Y$5=75, $B83-Y$5=1, $B83-Y$5&lt;0),"",ROUND(($B83-Y$5)*'점수 계산기'!$C$21+Y$5*'점수 계산기'!$C$23+'점수 계산기'!$C$25,0))</f>
        <v>73</v>
      </c>
      <c r="Z83" s="129"/>
      <c r="AA83" s="170">
        <v>24</v>
      </c>
      <c r="AB83" s="170">
        <f t="shared" si="2"/>
        <v>71</v>
      </c>
      <c r="AC83" s="170" cm="1">
        <f t="array" ref="AC83">INDEX($AD$6:$AD$106, AA83, 1)</f>
        <v>117</v>
      </c>
      <c r="AD83" s="170">
        <f t="shared" si="3"/>
        <v>73</v>
      </c>
      <c r="AE83" s="170">
        <v>23</v>
      </c>
      <c r="AF83" s="170">
        <v>77</v>
      </c>
    </row>
    <row r="84" spans="1:32" s="137" customFormat="1" ht="21" customHeight="1">
      <c r="A84" s="129"/>
      <c r="B84" s="181">
        <v>22</v>
      </c>
      <c r="C84" s="182" t="str">
        <f>IF(OR($B84-C$5&gt;76, $B84-C$5=75, $B84-C$5=1, $B84-C$5&lt;0),"",ROUND(($B84-C$5)*'점수 계산기'!$C$21+C$5*'점수 계산기'!$C$23+'점수 계산기'!$C$25,0))</f>
        <v/>
      </c>
      <c r="D84" s="182">
        <f>IF(OR($B84-D$5&gt;76, $B84-D$5=75, $B84-D$5=1, $B84-D$5&lt;0),"",ROUND(($B84-D$5)*'점수 계산기'!$C$21+D$5*'점수 계산기'!$C$23+'점수 계산기'!$C$25,0))</f>
        <v>70</v>
      </c>
      <c r="E84" s="182" t="str">
        <f>IF(OR($B84-E$5&gt;76, $B84-E$5=75, $B84-E$5=1, $B84-E$5&lt;0),"",ROUND(($B84-E$5)*'점수 계산기'!$C$21+E$5*'점수 계산기'!$C$23+'점수 계산기'!$C$25,0))</f>
        <v/>
      </c>
      <c r="F84" s="182">
        <f>IF(OR($B84-F$5&gt;76, $B84-F$5=75, $B84-F$5=1, $B84-F$5&lt;0),"",ROUND(($B84-F$5)*'점수 계산기'!$C$21+F$5*'점수 계산기'!$C$23+'점수 계산기'!$C$25,0))</f>
        <v>70</v>
      </c>
      <c r="G84" s="182">
        <f>IF(OR($B84-G$5&gt;76, $B84-G$5=75, $B84-G$5=1, $B84-G$5&lt;0),"",ROUND(($B84-G$5)*'점수 계산기'!$C$21+G$5*'점수 계산기'!$C$23+'점수 계산기'!$C$25,0))</f>
        <v>71</v>
      </c>
      <c r="H84" s="182">
        <f>IF(OR($B84-H$5&gt;76, $B84-H$5=75, $B84-H$5=1, $B84-H$5&lt;0),"",ROUND(($B84-H$5)*'점수 계산기'!$C$21+H$5*'점수 계산기'!$C$23+'점수 계산기'!$C$25,0))</f>
        <v>71</v>
      </c>
      <c r="I84" s="182">
        <f>IF(OR($B84-I$5&gt;76, $B84-I$5=75, $B84-I$5=1, $B84-I$5&lt;0),"",ROUND(($B84-I$5)*'점수 계산기'!$C$21+I$5*'점수 계산기'!$C$23+'점수 계산기'!$C$25,0))</f>
        <v>71</v>
      </c>
      <c r="J84" s="182">
        <f>IF(OR($B84-J$5&gt;76, $B84-J$5=75, $B84-J$5=1, $B84-J$5&lt;0),"",ROUND(($B84-J$5)*'점수 계산기'!$C$21+J$5*'점수 계산기'!$C$23+'점수 계산기'!$C$25,0))</f>
        <v>71</v>
      </c>
      <c r="K84" s="182">
        <f>IF(OR($B84-K$5&gt;76, $B84-K$5=75, $B84-K$5=1, $B84-K$5&lt;0),"",ROUND(($B84-K$5)*'점수 계산기'!$C$21+K$5*'점수 계산기'!$C$23+'점수 계산기'!$C$25,0))</f>
        <v>71</v>
      </c>
      <c r="L84" s="182">
        <f>IF(OR($B84-L$5&gt;76, $B84-L$5=75, $B84-L$5=1, $B84-L$5&lt;0),"",ROUND(($B84-L$5)*'점수 계산기'!$C$21+L$5*'점수 계산기'!$C$23+'점수 계산기'!$C$25,0))</f>
        <v>71</v>
      </c>
      <c r="M84" s="182">
        <f>IF(OR($B84-M$5&gt;76, $B84-M$5=75, $B84-M$5=1, $B84-M$5&lt;0),"",ROUND(($B84-M$5)*'점수 계산기'!$C$21+M$5*'점수 계산기'!$C$23+'점수 계산기'!$C$25,0))</f>
        <v>71</v>
      </c>
      <c r="N84" s="182">
        <f>IF(OR($B84-N$5&gt;76, $B84-N$5=75, $B84-N$5=1, $B84-N$5&lt;0),"",ROUND(($B84-N$5)*'점수 계산기'!$C$21+N$5*'점수 계산기'!$C$23+'점수 계산기'!$C$25,0))</f>
        <v>71</v>
      </c>
      <c r="O84" s="182">
        <f>IF(OR($B84-O$5&gt;76, $B84-O$5=75, $B84-O$5=1, $B84-O$5&lt;0),"",ROUND(($B84-O$5)*'점수 계산기'!$C$21+O$5*'점수 계산기'!$C$23+'점수 계산기'!$C$25,0))</f>
        <v>71</v>
      </c>
      <c r="P84" s="182">
        <f>IF(OR($B84-P$5&gt;76, $B84-P$5=75, $B84-P$5=1, $B84-P$5&lt;0),"",ROUND(($B84-P$5)*'점수 계산기'!$C$21+P$5*'점수 계산기'!$C$23+'점수 계산기'!$C$25,0))</f>
        <v>71</v>
      </c>
      <c r="Q84" s="182">
        <f>IF(OR($B84-Q$5&gt;76, $B84-Q$5=75, $B84-Q$5=1, $B84-Q$5&lt;0),"",ROUND(($B84-Q$5)*'점수 계산기'!$C$21+Q$5*'점수 계산기'!$C$23+'점수 계산기'!$C$25,0))</f>
        <v>71</v>
      </c>
      <c r="R84" s="182">
        <f>IF(OR($B84-R$5&gt;76, $B84-R$5=75, $B84-R$5=1, $B84-R$5&lt;0),"",ROUND(($B84-R$5)*'점수 계산기'!$C$21+R$5*'점수 계산기'!$C$23+'점수 계산기'!$C$25,0))</f>
        <v>71</v>
      </c>
      <c r="S84" s="182">
        <f>IF(OR($B84-S$5&gt;76, $B84-S$5=75, $B84-S$5=1, $B84-S$5&lt;0),"",ROUND(($B84-S$5)*'점수 계산기'!$C$21+S$5*'점수 계산기'!$C$23+'점수 계산기'!$C$25,0))</f>
        <v>71</v>
      </c>
      <c r="T84" s="182">
        <f>IF(OR($B84-T$5&gt;76, $B84-T$5=75, $B84-T$5=1, $B84-T$5&lt;0),"",ROUND(($B84-T$5)*'점수 계산기'!$C$21+T$5*'점수 계산기'!$C$23+'점수 계산기'!$C$25,0))</f>
        <v>72</v>
      </c>
      <c r="U84" s="182">
        <f>IF(OR($B84-U$5&gt;76, $B84-U$5=75, $B84-U$5=1, $B84-U$5&lt;0),"",ROUND(($B84-U$5)*'점수 계산기'!$C$21+U$5*'점수 계산기'!$C$23+'점수 계산기'!$C$25,0))</f>
        <v>72</v>
      </c>
      <c r="V84" s="182">
        <f>IF(OR($B84-V$5&gt;76, $B84-V$5=75, $B84-V$5=1, $B84-V$5&lt;0),"",ROUND(($B84-V$5)*'점수 계산기'!$C$21+V$5*'점수 계산기'!$C$23+'점수 계산기'!$C$25,0))</f>
        <v>72</v>
      </c>
      <c r="W84" s="182">
        <f>IF(OR($B84-W$5&gt;76, $B84-W$5=75, $B84-W$5=1, $B84-W$5&lt;0),"",ROUND(($B84-W$5)*'점수 계산기'!$C$21+W$5*'점수 계산기'!$C$23+'점수 계산기'!$C$25,0))</f>
        <v>72</v>
      </c>
      <c r="X84" s="182">
        <f>IF(OR($B84-X$5&gt;76, $B84-X$5=75, $B84-X$5=1, $B84-X$5&lt;0),"",ROUND(($B84-X$5)*'점수 계산기'!$C$21+X$5*'점수 계산기'!$C$23+'점수 계산기'!$C$25,0))</f>
        <v>72</v>
      </c>
      <c r="Y84" s="183">
        <f>IF(OR($B84-Y$5&gt;76, $B84-Y$5=75, $B84-Y$5=1, $B84-Y$5&lt;0),"",ROUND(($B84-Y$5)*'점수 계산기'!$C$21+Y$5*'점수 계산기'!$C$23+'점수 계산기'!$C$25,0))</f>
        <v>72</v>
      </c>
      <c r="Z84" s="129"/>
      <c r="AA84" s="170">
        <v>23</v>
      </c>
      <c r="AB84" s="170">
        <f t="shared" si="2"/>
        <v>70</v>
      </c>
      <c r="AC84" s="170" cm="1">
        <f t="array" ref="AC84">INDEX($AD$6:$AD$106, AA84, 1)</f>
        <v>118</v>
      </c>
      <c r="AD84" s="170">
        <f t="shared" si="3"/>
        <v>72</v>
      </c>
      <c r="AE84" s="170">
        <v>22</v>
      </c>
      <c r="AF84" s="170">
        <v>78</v>
      </c>
    </row>
    <row r="85" spans="1:32" s="137" customFormat="1" ht="21" customHeight="1">
      <c r="A85" s="129"/>
      <c r="B85" s="181">
        <v>21</v>
      </c>
      <c r="C85" s="182" t="str">
        <f>IF(OR($B85-C$5&gt;76, $B85-C$5=75, $B85-C$5=1, $B85-C$5&lt;0),"",ROUND(($B85-C$5)*'점수 계산기'!$C$21+C$5*'점수 계산기'!$C$23+'점수 계산기'!$C$25,0))</f>
        <v/>
      </c>
      <c r="D85" s="182" t="str">
        <f>IF(OR($B85-D$5&gt;76, $B85-D$5=75, $B85-D$5=1, $B85-D$5&lt;0),"",ROUND(($B85-D$5)*'점수 계산기'!$C$21+D$5*'점수 계산기'!$C$23+'점수 계산기'!$C$25,0))</f>
        <v/>
      </c>
      <c r="E85" s="182">
        <f>IF(OR($B85-E$5&gt;76, $B85-E$5=75, $B85-E$5=1, $B85-E$5&lt;0),"",ROUND(($B85-E$5)*'점수 계산기'!$C$21+E$5*'점수 계산기'!$C$23+'점수 계산기'!$C$25,0))</f>
        <v>70</v>
      </c>
      <c r="F85" s="182" t="str">
        <f>IF(OR($B85-F$5&gt;76, $B85-F$5=75, $B85-F$5=1, $B85-F$5&lt;0),"",ROUND(($B85-F$5)*'점수 계산기'!$C$21+F$5*'점수 계산기'!$C$23+'점수 계산기'!$C$25,0))</f>
        <v/>
      </c>
      <c r="G85" s="182">
        <f>IF(OR($B85-G$5&gt;76, $B85-G$5=75, $B85-G$5=1, $B85-G$5&lt;0),"",ROUND(($B85-G$5)*'점수 계산기'!$C$21+G$5*'점수 계산기'!$C$23+'점수 계산기'!$C$25,0))</f>
        <v>70</v>
      </c>
      <c r="H85" s="182">
        <f>IF(OR($B85-H$5&gt;76, $B85-H$5=75, $B85-H$5=1, $B85-H$5&lt;0),"",ROUND(($B85-H$5)*'점수 계산기'!$C$21+H$5*'점수 계산기'!$C$23+'점수 계산기'!$C$25,0))</f>
        <v>70</v>
      </c>
      <c r="I85" s="182">
        <f>IF(OR($B85-I$5&gt;76, $B85-I$5=75, $B85-I$5=1, $B85-I$5&lt;0),"",ROUND(($B85-I$5)*'점수 계산기'!$C$21+I$5*'점수 계산기'!$C$23+'점수 계산기'!$C$25,0))</f>
        <v>70</v>
      </c>
      <c r="J85" s="182">
        <f>IF(OR($B85-J$5&gt;76, $B85-J$5=75, $B85-J$5=1, $B85-J$5&lt;0),"",ROUND(($B85-J$5)*'점수 계산기'!$C$21+J$5*'점수 계산기'!$C$23+'점수 계산기'!$C$25,0))</f>
        <v>70</v>
      </c>
      <c r="K85" s="182">
        <f>IF(OR($B85-K$5&gt;76, $B85-K$5=75, $B85-K$5=1, $B85-K$5&lt;0),"",ROUND(($B85-K$5)*'점수 계산기'!$C$21+K$5*'점수 계산기'!$C$23+'점수 계산기'!$C$25,0))</f>
        <v>70</v>
      </c>
      <c r="L85" s="182">
        <f>IF(OR($B85-L$5&gt;76, $B85-L$5=75, $B85-L$5=1, $B85-L$5&lt;0),"",ROUND(($B85-L$5)*'점수 계산기'!$C$21+L$5*'점수 계산기'!$C$23+'점수 계산기'!$C$25,0))</f>
        <v>70</v>
      </c>
      <c r="M85" s="182">
        <f>IF(OR($B85-M$5&gt;76, $B85-M$5=75, $B85-M$5=1, $B85-M$5&lt;0),"",ROUND(($B85-M$5)*'점수 계산기'!$C$21+M$5*'점수 계산기'!$C$23+'점수 계산기'!$C$25,0))</f>
        <v>70</v>
      </c>
      <c r="N85" s="182">
        <f>IF(OR($B85-N$5&gt;76, $B85-N$5=75, $B85-N$5=1, $B85-N$5&lt;0),"",ROUND(($B85-N$5)*'점수 계산기'!$C$21+N$5*'점수 계산기'!$C$23+'점수 계산기'!$C$25,0))</f>
        <v>70</v>
      </c>
      <c r="O85" s="182">
        <f>IF(OR($B85-O$5&gt;76, $B85-O$5=75, $B85-O$5=1, $B85-O$5&lt;0),"",ROUND(($B85-O$5)*'점수 계산기'!$C$21+O$5*'점수 계산기'!$C$23+'점수 계산기'!$C$25,0))</f>
        <v>70</v>
      </c>
      <c r="P85" s="182">
        <f>IF(OR($B85-P$5&gt;76, $B85-P$5=75, $B85-P$5=1, $B85-P$5&lt;0),"",ROUND(($B85-P$5)*'점수 계산기'!$C$21+P$5*'점수 계산기'!$C$23+'점수 계산기'!$C$25,0))</f>
        <v>70</v>
      </c>
      <c r="Q85" s="182">
        <f>IF(OR($B85-Q$5&gt;76, $B85-Q$5=75, $B85-Q$5=1, $B85-Q$5&lt;0),"",ROUND(($B85-Q$5)*'점수 계산기'!$C$21+Q$5*'점수 계산기'!$C$23+'점수 계산기'!$C$25,0))</f>
        <v>71</v>
      </c>
      <c r="R85" s="182">
        <f>IF(OR($B85-R$5&gt;76, $B85-R$5=75, $B85-R$5=1, $B85-R$5&lt;0),"",ROUND(($B85-R$5)*'점수 계산기'!$C$21+R$5*'점수 계산기'!$C$23+'점수 계산기'!$C$25,0))</f>
        <v>71</v>
      </c>
      <c r="S85" s="182">
        <f>IF(OR($B85-S$5&gt;76, $B85-S$5=75, $B85-S$5=1, $B85-S$5&lt;0),"",ROUND(($B85-S$5)*'점수 계산기'!$C$21+S$5*'점수 계산기'!$C$23+'점수 계산기'!$C$25,0))</f>
        <v>71</v>
      </c>
      <c r="T85" s="182">
        <f>IF(OR($B85-T$5&gt;76, $B85-T$5=75, $B85-T$5=1, $B85-T$5&lt;0),"",ROUND(($B85-T$5)*'점수 계산기'!$C$21+T$5*'점수 계산기'!$C$23+'점수 계산기'!$C$25,0))</f>
        <v>71</v>
      </c>
      <c r="U85" s="182">
        <f>IF(OR($B85-U$5&gt;76, $B85-U$5=75, $B85-U$5=1, $B85-U$5&lt;0),"",ROUND(($B85-U$5)*'점수 계산기'!$C$21+U$5*'점수 계산기'!$C$23+'점수 계산기'!$C$25,0))</f>
        <v>71</v>
      </c>
      <c r="V85" s="182">
        <f>IF(OR($B85-V$5&gt;76, $B85-V$5=75, $B85-V$5=1, $B85-V$5&lt;0),"",ROUND(($B85-V$5)*'점수 계산기'!$C$21+V$5*'점수 계산기'!$C$23+'점수 계산기'!$C$25,0))</f>
        <v>71</v>
      </c>
      <c r="W85" s="182">
        <f>IF(OR($B85-W$5&gt;76, $B85-W$5=75, $B85-W$5=1, $B85-W$5&lt;0),"",ROUND(($B85-W$5)*'점수 계산기'!$C$21+W$5*'점수 계산기'!$C$23+'점수 계산기'!$C$25,0))</f>
        <v>71</v>
      </c>
      <c r="X85" s="182">
        <f>IF(OR($B85-X$5&gt;76, $B85-X$5=75, $B85-X$5=1, $B85-X$5&lt;0),"",ROUND(($B85-X$5)*'점수 계산기'!$C$21+X$5*'점수 계산기'!$C$23+'점수 계산기'!$C$25,0))</f>
        <v>71</v>
      </c>
      <c r="Y85" s="183">
        <f>IF(OR($B85-Y$5&gt;76, $B85-Y$5=75, $B85-Y$5=1, $B85-Y$5&lt;0),"",ROUND(($B85-Y$5)*'점수 계산기'!$C$21+Y$5*'점수 계산기'!$C$23+'점수 계산기'!$C$25,0))</f>
        <v>71</v>
      </c>
      <c r="Z85" s="129"/>
      <c r="AA85" s="170">
        <v>22</v>
      </c>
      <c r="AB85" s="170">
        <f t="shared" si="2"/>
        <v>70</v>
      </c>
      <c r="AC85" s="170" cm="1">
        <f t="array" ref="AC85">INDEX($AD$6:$AD$106, AA85, 1)</f>
        <v>119</v>
      </c>
      <c r="AD85" s="170">
        <f t="shared" si="3"/>
        <v>71</v>
      </c>
      <c r="AE85" s="170">
        <v>21</v>
      </c>
      <c r="AF85" s="170">
        <v>79</v>
      </c>
    </row>
    <row r="86" spans="1:32" s="137" customFormat="1" ht="21" customHeight="1">
      <c r="A86" s="129"/>
      <c r="B86" s="171">
        <v>20</v>
      </c>
      <c r="C86" s="168" t="str">
        <f>IF(OR($B86-C$5&gt;76, $B86-C$5=75, $B86-C$5=1, $B86-C$5&lt;0),"",ROUND(($B86-C$5)*'점수 계산기'!$C$21+C$5*'점수 계산기'!$C$23+'점수 계산기'!$C$25,0))</f>
        <v/>
      </c>
      <c r="D86" s="168" t="str">
        <f>IF(OR($B86-D$5&gt;76, $B86-D$5=75, $B86-D$5=1, $B86-D$5&lt;0),"",ROUND(($B86-D$5)*'점수 계산기'!$C$21+D$5*'점수 계산기'!$C$23+'점수 계산기'!$C$25,0))</f>
        <v/>
      </c>
      <c r="E86" s="168" t="str">
        <f>IF(OR($B86-E$5&gt;76, $B86-E$5=75, $B86-E$5=1, $B86-E$5&lt;0),"",ROUND(($B86-E$5)*'점수 계산기'!$C$21+E$5*'점수 계산기'!$C$23+'점수 계산기'!$C$25,0))</f>
        <v/>
      </c>
      <c r="F86" s="168">
        <f>IF(OR($B86-F$5&gt;76, $B86-F$5=75, $B86-F$5=1, $B86-F$5&lt;0),"",ROUND(($B86-F$5)*'점수 계산기'!$C$21+F$5*'점수 계산기'!$C$23+'점수 계산기'!$C$25,0))</f>
        <v>69</v>
      </c>
      <c r="G86" s="168" t="str">
        <f>IF(OR($B86-G$5&gt;76, $B86-G$5=75, $B86-G$5=1, $B86-G$5&lt;0),"",ROUND(($B86-G$5)*'점수 계산기'!$C$21+G$5*'점수 계산기'!$C$23+'점수 계산기'!$C$25,0))</f>
        <v/>
      </c>
      <c r="H86" s="168">
        <f>IF(OR($B86-H$5&gt;76, $B86-H$5=75, $B86-H$5=1, $B86-H$5&lt;0),"",ROUND(($B86-H$5)*'점수 계산기'!$C$21+H$5*'점수 계산기'!$C$23+'점수 계산기'!$C$25,0))</f>
        <v>69</v>
      </c>
      <c r="I86" s="168">
        <f>IF(OR($B86-I$5&gt;76, $B86-I$5=75, $B86-I$5=1, $B86-I$5&lt;0),"",ROUND(($B86-I$5)*'점수 계산기'!$C$21+I$5*'점수 계산기'!$C$23+'점수 계산기'!$C$25,0))</f>
        <v>69</v>
      </c>
      <c r="J86" s="168">
        <f>IF(OR($B86-J$5&gt;76, $B86-J$5=75, $B86-J$5=1, $B86-J$5&lt;0),"",ROUND(($B86-J$5)*'점수 계산기'!$C$21+J$5*'점수 계산기'!$C$23+'점수 계산기'!$C$25,0))</f>
        <v>69</v>
      </c>
      <c r="K86" s="168">
        <f>IF(OR($B86-K$5&gt;76, $B86-K$5=75, $B86-K$5=1, $B86-K$5&lt;0),"",ROUND(($B86-K$5)*'점수 계산기'!$C$21+K$5*'점수 계산기'!$C$23+'점수 계산기'!$C$25,0))</f>
        <v>69</v>
      </c>
      <c r="L86" s="168">
        <f>IF(OR($B86-L$5&gt;76, $B86-L$5=75, $B86-L$5=1, $B86-L$5&lt;0),"",ROUND(($B86-L$5)*'점수 계산기'!$C$21+L$5*'점수 계산기'!$C$23+'점수 계산기'!$C$25,0))</f>
        <v>69</v>
      </c>
      <c r="M86" s="168">
        <f>IF(OR($B86-M$5&gt;76, $B86-M$5=75, $B86-M$5=1, $B86-M$5&lt;0),"",ROUND(($B86-M$5)*'점수 계산기'!$C$21+M$5*'점수 계산기'!$C$23+'점수 계산기'!$C$25,0))</f>
        <v>69</v>
      </c>
      <c r="N86" s="168">
        <f>IF(OR($B86-N$5&gt;76, $B86-N$5=75, $B86-N$5=1, $B86-N$5&lt;0),"",ROUND(($B86-N$5)*'점수 계산기'!$C$21+N$5*'점수 계산기'!$C$23+'점수 계산기'!$C$25,0))</f>
        <v>69</v>
      </c>
      <c r="O86" s="168">
        <f>IF(OR($B86-O$5&gt;76, $B86-O$5=75, $B86-O$5=1, $B86-O$5&lt;0),"",ROUND(($B86-O$5)*'점수 계산기'!$C$21+O$5*'점수 계산기'!$C$23+'점수 계산기'!$C$25,0))</f>
        <v>70</v>
      </c>
      <c r="P86" s="168">
        <f>IF(OR($B86-P$5&gt;76, $B86-P$5=75, $B86-P$5=1, $B86-P$5&lt;0),"",ROUND(($B86-P$5)*'점수 계산기'!$C$21+P$5*'점수 계산기'!$C$23+'점수 계산기'!$C$25,0))</f>
        <v>70</v>
      </c>
      <c r="Q86" s="168">
        <f>IF(OR($B86-Q$5&gt;76, $B86-Q$5=75, $B86-Q$5=1, $B86-Q$5&lt;0),"",ROUND(($B86-Q$5)*'점수 계산기'!$C$21+Q$5*'점수 계산기'!$C$23+'점수 계산기'!$C$25,0))</f>
        <v>70</v>
      </c>
      <c r="R86" s="168">
        <f>IF(OR($B86-R$5&gt;76, $B86-R$5=75, $B86-R$5=1, $B86-R$5&lt;0),"",ROUND(($B86-R$5)*'점수 계산기'!$C$21+R$5*'점수 계산기'!$C$23+'점수 계산기'!$C$25,0))</f>
        <v>70</v>
      </c>
      <c r="S86" s="168">
        <f>IF(OR($B86-S$5&gt;76, $B86-S$5=75, $B86-S$5=1, $B86-S$5&lt;0),"",ROUND(($B86-S$5)*'점수 계산기'!$C$21+S$5*'점수 계산기'!$C$23+'점수 계산기'!$C$25,0))</f>
        <v>70</v>
      </c>
      <c r="T86" s="168">
        <f>IF(OR($B86-T$5&gt;76, $B86-T$5=75, $B86-T$5=1, $B86-T$5&lt;0),"",ROUND(($B86-T$5)*'점수 계산기'!$C$21+T$5*'점수 계산기'!$C$23+'점수 계산기'!$C$25,0))</f>
        <v>70</v>
      </c>
      <c r="U86" s="168">
        <f>IF(OR($B86-U$5&gt;76, $B86-U$5=75, $B86-U$5=1, $B86-U$5&lt;0),"",ROUND(($B86-U$5)*'점수 계산기'!$C$21+U$5*'점수 계산기'!$C$23+'점수 계산기'!$C$25,0))</f>
        <v>70</v>
      </c>
      <c r="V86" s="168">
        <f>IF(OR($B86-V$5&gt;76, $B86-V$5=75, $B86-V$5=1, $B86-V$5&lt;0),"",ROUND(($B86-V$5)*'점수 계산기'!$C$21+V$5*'점수 계산기'!$C$23+'점수 계산기'!$C$25,0))</f>
        <v>70</v>
      </c>
      <c r="W86" s="168">
        <f>IF(OR($B86-W$5&gt;76, $B86-W$5=75, $B86-W$5=1, $B86-W$5&lt;0),"",ROUND(($B86-W$5)*'점수 계산기'!$C$21+W$5*'점수 계산기'!$C$23+'점수 계산기'!$C$25,0))</f>
        <v>70</v>
      </c>
      <c r="X86" s="168">
        <f>IF(OR($B86-X$5&gt;76, $B86-X$5=75, $B86-X$5=1, $B86-X$5&lt;0),"",ROUND(($B86-X$5)*'점수 계산기'!$C$21+X$5*'점수 계산기'!$C$23+'점수 계산기'!$C$25,0))</f>
        <v>70</v>
      </c>
      <c r="Y86" s="169">
        <f>IF(OR($B86-Y$5&gt;76, $B86-Y$5=75, $B86-Y$5=1, $B86-Y$5&lt;0),"",ROUND(($B86-Y$5)*'점수 계산기'!$C$21+Y$5*'점수 계산기'!$C$23+'점수 계산기'!$C$25,0))</f>
        <v>70</v>
      </c>
      <c r="Z86" s="129"/>
      <c r="AA86" s="170">
        <v>21</v>
      </c>
      <c r="AB86" s="170">
        <f t="shared" si="2"/>
        <v>69</v>
      </c>
      <c r="AC86" s="170" cm="1">
        <f t="array" ref="AC86">INDEX($AD$6:$AD$106, AA86, 1)</f>
        <v>119</v>
      </c>
      <c r="AD86" s="170">
        <f t="shared" si="3"/>
        <v>70</v>
      </c>
      <c r="AE86" s="170">
        <v>20</v>
      </c>
      <c r="AF86" s="170">
        <v>80</v>
      </c>
    </row>
    <row r="87" spans="1:32" s="137" customFormat="1" ht="21" customHeight="1">
      <c r="A87" s="129"/>
      <c r="B87" s="171">
        <v>19</v>
      </c>
      <c r="C87" s="168" t="str">
        <f>IF(OR($B87-C$5&gt;76, $B87-C$5=75, $B87-C$5=1, $B87-C$5&lt;0),"",ROUND(($B87-C$5)*'점수 계산기'!$C$21+C$5*'점수 계산기'!$C$23+'점수 계산기'!$C$25,0))</f>
        <v/>
      </c>
      <c r="D87" s="168" t="str">
        <f>IF(OR($B87-D$5&gt;76, $B87-D$5=75, $B87-D$5=1, $B87-D$5&lt;0),"",ROUND(($B87-D$5)*'점수 계산기'!$C$21+D$5*'점수 계산기'!$C$23+'점수 계산기'!$C$25,0))</f>
        <v/>
      </c>
      <c r="E87" s="168" t="str">
        <f>IF(OR($B87-E$5&gt;76, $B87-E$5=75, $B87-E$5=1, $B87-E$5&lt;0),"",ROUND(($B87-E$5)*'점수 계산기'!$C$21+E$5*'점수 계산기'!$C$23+'점수 계산기'!$C$25,0))</f>
        <v/>
      </c>
      <c r="F87" s="168" t="str">
        <f>IF(OR($B87-F$5&gt;76, $B87-F$5=75, $B87-F$5=1, $B87-F$5&lt;0),"",ROUND(($B87-F$5)*'점수 계산기'!$C$21+F$5*'점수 계산기'!$C$23+'점수 계산기'!$C$25,0))</f>
        <v/>
      </c>
      <c r="G87" s="168">
        <f>IF(OR($B87-G$5&gt;76, $B87-G$5=75, $B87-G$5=1, $B87-G$5&lt;0),"",ROUND(($B87-G$5)*'점수 계산기'!$C$21+G$5*'점수 계산기'!$C$23+'점수 계산기'!$C$25,0))</f>
        <v>68</v>
      </c>
      <c r="H87" s="168" t="str">
        <f>IF(OR($B87-H$5&gt;76, $B87-H$5=75, $B87-H$5=1, $B87-H$5&lt;0),"",ROUND(($B87-H$5)*'점수 계산기'!$C$21+H$5*'점수 계산기'!$C$23+'점수 계산기'!$C$25,0))</f>
        <v/>
      </c>
      <c r="I87" s="168">
        <f>IF(OR($B87-I$5&gt;76, $B87-I$5=75, $B87-I$5=1, $B87-I$5&lt;0),"",ROUND(($B87-I$5)*'점수 계산기'!$C$21+I$5*'점수 계산기'!$C$23+'점수 계산기'!$C$25,0))</f>
        <v>68</v>
      </c>
      <c r="J87" s="168">
        <f>IF(OR($B87-J$5&gt;76, $B87-J$5=75, $B87-J$5=1, $B87-J$5&lt;0),"",ROUND(($B87-J$5)*'점수 계산기'!$C$21+J$5*'점수 계산기'!$C$23+'점수 계산기'!$C$25,0))</f>
        <v>68</v>
      </c>
      <c r="K87" s="168">
        <f>IF(OR($B87-K$5&gt;76, $B87-K$5=75, $B87-K$5=1, $B87-K$5&lt;0),"",ROUND(($B87-K$5)*'점수 계산기'!$C$21+K$5*'점수 계산기'!$C$23+'점수 계산기'!$C$25,0))</f>
        <v>68</v>
      </c>
      <c r="L87" s="168">
        <f>IF(OR($B87-L$5&gt;76, $B87-L$5=75, $B87-L$5=1, $B87-L$5&lt;0),"",ROUND(($B87-L$5)*'점수 계산기'!$C$21+L$5*'점수 계산기'!$C$23+'점수 계산기'!$C$25,0))</f>
        <v>68</v>
      </c>
      <c r="M87" s="168">
        <f>IF(OR($B87-M$5&gt;76, $B87-M$5=75, $B87-M$5=1, $B87-M$5&lt;0),"",ROUND(($B87-M$5)*'점수 계산기'!$C$21+M$5*'점수 계산기'!$C$23+'점수 계산기'!$C$25,0))</f>
        <v>69</v>
      </c>
      <c r="N87" s="168">
        <f>IF(OR($B87-N$5&gt;76, $B87-N$5=75, $B87-N$5=1, $B87-N$5&lt;0),"",ROUND(($B87-N$5)*'점수 계산기'!$C$21+N$5*'점수 계산기'!$C$23+'점수 계산기'!$C$25,0))</f>
        <v>69</v>
      </c>
      <c r="O87" s="168">
        <f>IF(OR($B87-O$5&gt;76, $B87-O$5=75, $B87-O$5=1, $B87-O$5&lt;0),"",ROUND(($B87-O$5)*'점수 계산기'!$C$21+O$5*'점수 계산기'!$C$23+'점수 계산기'!$C$25,0))</f>
        <v>69</v>
      </c>
      <c r="P87" s="168">
        <f>IF(OR($B87-P$5&gt;76, $B87-P$5=75, $B87-P$5=1, $B87-P$5&lt;0),"",ROUND(($B87-P$5)*'점수 계산기'!$C$21+P$5*'점수 계산기'!$C$23+'점수 계산기'!$C$25,0))</f>
        <v>69</v>
      </c>
      <c r="Q87" s="168">
        <f>IF(OR($B87-Q$5&gt;76, $B87-Q$5=75, $B87-Q$5=1, $B87-Q$5&lt;0),"",ROUND(($B87-Q$5)*'점수 계산기'!$C$21+Q$5*'점수 계산기'!$C$23+'점수 계산기'!$C$25,0))</f>
        <v>69</v>
      </c>
      <c r="R87" s="168">
        <f>IF(OR($B87-R$5&gt;76, $B87-R$5=75, $B87-R$5=1, $B87-R$5&lt;0),"",ROUND(($B87-R$5)*'점수 계산기'!$C$21+R$5*'점수 계산기'!$C$23+'점수 계산기'!$C$25,0))</f>
        <v>69</v>
      </c>
      <c r="S87" s="168">
        <f>IF(OR($B87-S$5&gt;76, $B87-S$5=75, $B87-S$5=1, $B87-S$5&lt;0),"",ROUND(($B87-S$5)*'점수 계산기'!$C$21+S$5*'점수 계산기'!$C$23+'점수 계산기'!$C$25,0))</f>
        <v>69</v>
      </c>
      <c r="T87" s="168">
        <f>IF(OR($B87-T$5&gt;76, $B87-T$5=75, $B87-T$5=1, $B87-T$5&lt;0),"",ROUND(($B87-T$5)*'점수 계산기'!$C$21+T$5*'점수 계산기'!$C$23+'점수 계산기'!$C$25,0))</f>
        <v>69</v>
      </c>
      <c r="U87" s="168">
        <f>IF(OR($B87-U$5&gt;76, $B87-U$5=75, $B87-U$5=1, $B87-U$5&lt;0),"",ROUND(($B87-U$5)*'점수 계산기'!$C$21+U$5*'점수 계산기'!$C$23+'점수 계산기'!$C$25,0))</f>
        <v>69</v>
      </c>
      <c r="V87" s="168">
        <f>IF(OR($B87-V$5&gt;76, $B87-V$5=75, $B87-V$5=1, $B87-V$5&lt;0),"",ROUND(($B87-V$5)*'점수 계산기'!$C$21+V$5*'점수 계산기'!$C$23+'점수 계산기'!$C$25,0))</f>
        <v>69</v>
      </c>
      <c r="W87" s="168">
        <f>IF(OR($B87-W$5&gt;76, $B87-W$5=75, $B87-W$5=1, $B87-W$5&lt;0),"",ROUND(($B87-W$5)*'점수 계산기'!$C$21+W$5*'점수 계산기'!$C$23+'점수 계산기'!$C$25,0))</f>
        <v>69</v>
      </c>
      <c r="X87" s="168">
        <f>IF(OR($B87-X$5&gt;76, $B87-X$5=75, $B87-X$5=1, $B87-X$5&lt;0),"",ROUND(($B87-X$5)*'점수 계산기'!$C$21+X$5*'점수 계산기'!$C$23+'점수 계산기'!$C$25,0))</f>
        <v>69</v>
      </c>
      <c r="Y87" s="169">
        <f>IF(OR($B87-Y$5&gt;76, $B87-Y$5=75, $B87-Y$5=1, $B87-Y$5&lt;0),"",ROUND(($B87-Y$5)*'점수 계산기'!$C$21+Y$5*'점수 계산기'!$C$23+'점수 계산기'!$C$25,0))</f>
        <v>70</v>
      </c>
      <c r="Z87" s="129"/>
      <c r="AA87" s="170">
        <v>20</v>
      </c>
      <c r="AB87" s="170">
        <f t="shared" si="2"/>
        <v>68</v>
      </c>
      <c r="AC87" s="170" cm="1">
        <f t="array" ref="AC87">INDEX($AD$6:$AD$106, AA87, 1)</f>
        <v>120</v>
      </c>
      <c r="AD87" s="170">
        <f t="shared" si="3"/>
        <v>70</v>
      </c>
      <c r="AE87" s="170">
        <v>19</v>
      </c>
      <c r="AF87" s="170">
        <v>81</v>
      </c>
    </row>
    <row r="88" spans="1:32" s="137" customFormat="1" ht="21" customHeight="1">
      <c r="A88" s="129"/>
      <c r="B88" s="171">
        <v>18</v>
      </c>
      <c r="C88" s="168" t="str">
        <f>IF(OR($B88-C$5&gt;76, $B88-C$5=75, $B88-C$5=1, $B88-C$5&lt;0),"",ROUND(($B88-C$5)*'점수 계산기'!$C$21+C$5*'점수 계산기'!$C$23+'점수 계산기'!$C$25,0))</f>
        <v/>
      </c>
      <c r="D88" s="168" t="str">
        <f>IF(OR($B88-D$5&gt;76, $B88-D$5=75, $B88-D$5=1, $B88-D$5&lt;0),"",ROUND(($B88-D$5)*'점수 계산기'!$C$21+D$5*'점수 계산기'!$C$23+'점수 계산기'!$C$25,0))</f>
        <v/>
      </c>
      <c r="E88" s="168" t="str">
        <f>IF(OR($B88-E$5&gt;76, $B88-E$5=75, $B88-E$5=1, $B88-E$5&lt;0),"",ROUND(($B88-E$5)*'점수 계산기'!$C$21+E$5*'점수 계산기'!$C$23+'점수 계산기'!$C$25,0))</f>
        <v/>
      </c>
      <c r="F88" s="168" t="str">
        <f>IF(OR($B88-F$5&gt;76, $B88-F$5=75, $B88-F$5=1, $B88-F$5&lt;0),"",ROUND(($B88-F$5)*'점수 계산기'!$C$21+F$5*'점수 계산기'!$C$23+'점수 계산기'!$C$25,0))</f>
        <v/>
      </c>
      <c r="G88" s="168" t="str">
        <f>IF(OR($B88-G$5&gt;76, $B88-G$5=75, $B88-G$5=1, $B88-G$5&lt;0),"",ROUND(($B88-G$5)*'점수 계산기'!$C$21+G$5*'점수 계산기'!$C$23+'점수 계산기'!$C$25,0))</f>
        <v/>
      </c>
      <c r="H88" s="168">
        <f>IF(OR($B88-H$5&gt;76, $B88-H$5=75, $B88-H$5=1, $B88-H$5&lt;0),"",ROUND(($B88-H$5)*'점수 계산기'!$C$21+H$5*'점수 계산기'!$C$23+'점수 계산기'!$C$25,0))</f>
        <v>67</v>
      </c>
      <c r="I88" s="168" t="str">
        <f>IF(OR($B88-I$5&gt;76, $B88-I$5=75, $B88-I$5=1, $B88-I$5&lt;0),"",ROUND(($B88-I$5)*'점수 계산기'!$C$21+I$5*'점수 계산기'!$C$23+'점수 계산기'!$C$25,0))</f>
        <v/>
      </c>
      <c r="J88" s="168">
        <f>IF(OR($B88-J$5&gt;76, $B88-J$5=75, $B88-J$5=1, $B88-J$5&lt;0),"",ROUND(($B88-J$5)*'점수 계산기'!$C$21+J$5*'점수 계산기'!$C$23+'점수 계산기'!$C$25,0))</f>
        <v>67</v>
      </c>
      <c r="K88" s="168">
        <f>IF(OR($B88-K$5&gt;76, $B88-K$5=75, $B88-K$5=1, $B88-K$5&lt;0),"",ROUND(($B88-K$5)*'점수 계산기'!$C$21+K$5*'점수 계산기'!$C$23+'점수 계산기'!$C$25,0))</f>
        <v>68</v>
      </c>
      <c r="L88" s="168">
        <f>IF(OR($B88-L$5&gt;76, $B88-L$5=75, $B88-L$5=1, $B88-L$5&lt;0),"",ROUND(($B88-L$5)*'점수 계산기'!$C$21+L$5*'점수 계산기'!$C$23+'점수 계산기'!$C$25,0))</f>
        <v>68</v>
      </c>
      <c r="M88" s="168">
        <f>IF(OR($B88-M$5&gt;76, $B88-M$5=75, $B88-M$5=1, $B88-M$5&lt;0),"",ROUND(($B88-M$5)*'점수 계산기'!$C$21+M$5*'점수 계산기'!$C$23+'점수 계산기'!$C$25,0))</f>
        <v>68</v>
      </c>
      <c r="N88" s="168">
        <f>IF(OR($B88-N$5&gt;76, $B88-N$5=75, $B88-N$5=1, $B88-N$5&lt;0),"",ROUND(($B88-N$5)*'점수 계산기'!$C$21+N$5*'점수 계산기'!$C$23+'점수 계산기'!$C$25,0))</f>
        <v>68</v>
      </c>
      <c r="O88" s="168">
        <f>IF(OR($B88-O$5&gt;76, $B88-O$5=75, $B88-O$5=1, $B88-O$5&lt;0),"",ROUND(($B88-O$5)*'점수 계산기'!$C$21+O$5*'점수 계산기'!$C$23+'점수 계산기'!$C$25,0))</f>
        <v>68</v>
      </c>
      <c r="P88" s="168">
        <f>IF(OR($B88-P$5&gt;76, $B88-P$5=75, $B88-P$5=1, $B88-P$5&lt;0),"",ROUND(($B88-P$5)*'점수 계산기'!$C$21+P$5*'점수 계산기'!$C$23+'점수 계산기'!$C$25,0))</f>
        <v>68</v>
      </c>
      <c r="Q88" s="168">
        <f>IF(OR($B88-Q$5&gt;76, $B88-Q$5=75, $B88-Q$5=1, $B88-Q$5&lt;0),"",ROUND(($B88-Q$5)*'점수 계산기'!$C$21+Q$5*'점수 계산기'!$C$23+'점수 계산기'!$C$25,0))</f>
        <v>68</v>
      </c>
      <c r="R88" s="168">
        <f>IF(OR($B88-R$5&gt;76, $B88-R$5=75, $B88-R$5=1, $B88-R$5&lt;0),"",ROUND(($B88-R$5)*'점수 계산기'!$C$21+R$5*'점수 계산기'!$C$23+'점수 계산기'!$C$25,0))</f>
        <v>68</v>
      </c>
      <c r="S88" s="168">
        <f>IF(OR($B88-S$5&gt;76, $B88-S$5=75, $B88-S$5=1, $B88-S$5&lt;0),"",ROUND(($B88-S$5)*'점수 계산기'!$C$21+S$5*'점수 계산기'!$C$23+'점수 계산기'!$C$25,0))</f>
        <v>68</v>
      </c>
      <c r="T88" s="168">
        <f>IF(OR($B88-T$5&gt;76, $B88-T$5=75, $B88-T$5=1, $B88-T$5&lt;0),"",ROUND(($B88-T$5)*'점수 계산기'!$C$21+T$5*'점수 계산기'!$C$23+'점수 계산기'!$C$25,0))</f>
        <v>68</v>
      </c>
      <c r="U88" s="168">
        <f>IF(OR($B88-U$5&gt;76, $B88-U$5=75, $B88-U$5=1, $B88-U$5&lt;0),"",ROUND(($B88-U$5)*'점수 계산기'!$C$21+U$5*'점수 계산기'!$C$23+'점수 계산기'!$C$25,0))</f>
        <v>68</v>
      </c>
      <c r="V88" s="168">
        <f>IF(OR($B88-V$5&gt;76, $B88-V$5=75, $B88-V$5=1, $B88-V$5&lt;0),"",ROUND(($B88-V$5)*'점수 계산기'!$C$21+V$5*'점수 계산기'!$C$23+'점수 계산기'!$C$25,0))</f>
        <v>68</v>
      </c>
      <c r="W88" s="168">
        <f>IF(OR($B88-W$5&gt;76, $B88-W$5=75, $B88-W$5=1, $B88-W$5&lt;0),"",ROUND(($B88-W$5)*'점수 계산기'!$C$21+W$5*'점수 계산기'!$C$23+'점수 계산기'!$C$25,0))</f>
        <v>69</v>
      </c>
      <c r="X88" s="168">
        <f>IF(OR($B88-X$5&gt;76, $B88-X$5=75, $B88-X$5=1, $B88-X$5&lt;0),"",ROUND(($B88-X$5)*'점수 계산기'!$C$21+X$5*'점수 계산기'!$C$23+'점수 계산기'!$C$25,0))</f>
        <v>69</v>
      </c>
      <c r="Y88" s="169">
        <f>IF(OR($B88-Y$5&gt;76, $B88-Y$5=75, $B88-Y$5=1, $B88-Y$5&lt;0),"",ROUND(($B88-Y$5)*'점수 계산기'!$C$21+Y$5*'점수 계산기'!$C$23+'점수 계산기'!$C$25,0))</f>
        <v>69</v>
      </c>
      <c r="Z88" s="129"/>
      <c r="AA88" s="170">
        <v>19</v>
      </c>
      <c r="AB88" s="170">
        <f t="shared" si="2"/>
        <v>67</v>
      </c>
      <c r="AC88" s="170" cm="1">
        <f t="array" ref="AC88">INDEX($AD$6:$AD$106, AA88, 1)</f>
        <v>121</v>
      </c>
      <c r="AD88" s="170">
        <f t="shared" si="3"/>
        <v>69</v>
      </c>
      <c r="AE88" s="170">
        <v>18</v>
      </c>
      <c r="AF88" s="170">
        <v>82</v>
      </c>
    </row>
    <row r="89" spans="1:32" s="137" customFormat="1" ht="21" customHeight="1">
      <c r="A89" s="129"/>
      <c r="B89" s="171">
        <v>17</v>
      </c>
      <c r="C89" s="168" t="str">
        <f>IF(OR($B89-C$5&gt;76, $B89-C$5=75, $B89-C$5=1, $B89-C$5&lt;0),"",ROUND(($B89-C$5)*'점수 계산기'!$C$21+C$5*'점수 계산기'!$C$23+'점수 계산기'!$C$25,0))</f>
        <v/>
      </c>
      <c r="D89" s="168" t="str">
        <f>IF(OR($B89-D$5&gt;76, $B89-D$5=75, $B89-D$5=1, $B89-D$5&lt;0),"",ROUND(($B89-D$5)*'점수 계산기'!$C$21+D$5*'점수 계산기'!$C$23+'점수 계산기'!$C$25,0))</f>
        <v/>
      </c>
      <c r="E89" s="168" t="str">
        <f>IF(OR($B89-E$5&gt;76, $B89-E$5=75, $B89-E$5=1, $B89-E$5&lt;0),"",ROUND(($B89-E$5)*'점수 계산기'!$C$21+E$5*'점수 계산기'!$C$23+'점수 계산기'!$C$25,0))</f>
        <v/>
      </c>
      <c r="F89" s="168" t="str">
        <f>IF(OR($B89-F$5&gt;76, $B89-F$5=75, $B89-F$5=1, $B89-F$5&lt;0),"",ROUND(($B89-F$5)*'점수 계산기'!$C$21+F$5*'점수 계산기'!$C$23+'점수 계산기'!$C$25,0))</f>
        <v/>
      </c>
      <c r="G89" s="168" t="str">
        <f>IF(OR($B89-G$5&gt;76, $B89-G$5=75, $B89-G$5=1, $B89-G$5&lt;0),"",ROUND(($B89-G$5)*'점수 계산기'!$C$21+G$5*'점수 계산기'!$C$23+'점수 계산기'!$C$25,0))</f>
        <v/>
      </c>
      <c r="H89" s="168" t="str">
        <f>IF(OR($B89-H$5&gt;76, $B89-H$5=75, $B89-H$5=1, $B89-H$5&lt;0),"",ROUND(($B89-H$5)*'점수 계산기'!$C$21+H$5*'점수 계산기'!$C$23+'점수 계산기'!$C$25,0))</f>
        <v/>
      </c>
      <c r="I89" s="168">
        <f>IF(OR($B89-I$5&gt;76, $B89-I$5=75, $B89-I$5=1, $B89-I$5&lt;0),"",ROUND(($B89-I$5)*'점수 계산기'!$C$21+I$5*'점수 계산기'!$C$23+'점수 계산기'!$C$25,0))</f>
        <v>67</v>
      </c>
      <c r="J89" s="168" t="str">
        <f>IF(OR($B89-J$5&gt;76, $B89-J$5=75, $B89-J$5=1, $B89-J$5&lt;0),"",ROUND(($B89-J$5)*'점수 계산기'!$C$21+J$5*'점수 계산기'!$C$23+'점수 계산기'!$C$25,0))</f>
        <v/>
      </c>
      <c r="K89" s="168">
        <f>IF(OR($B89-K$5&gt;76, $B89-K$5=75, $B89-K$5=1, $B89-K$5&lt;0),"",ROUND(($B89-K$5)*'점수 계산기'!$C$21+K$5*'점수 계산기'!$C$23+'점수 계산기'!$C$25,0))</f>
        <v>67</v>
      </c>
      <c r="L89" s="168">
        <f>IF(OR($B89-L$5&gt;76, $B89-L$5=75, $B89-L$5=1, $B89-L$5&lt;0),"",ROUND(($B89-L$5)*'점수 계산기'!$C$21+L$5*'점수 계산기'!$C$23+'점수 계산기'!$C$25,0))</f>
        <v>67</v>
      </c>
      <c r="M89" s="168">
        <f>IF(OR($B89-M$5&gt;76, $B89-M$5=75, $B89-M$5=1, $B89-M$5&lt;0),"",ROUND(($B89-M$5)*'점수 계산기'!$C$21+M$5*'점수 계산기'!$C$23+'점수 계산기'!$C$25,0))</f>
        <v>67</v>
      </c>
      <c r="N89" s="168">
        <f>IF(OR($B89-N$5&gt;76, $B89-N$5=75, $B89-N$5=1, $B89-N$5&lt;0),"",ROUND(($B89-N$5)*'점수 계산기'!$C$21+N$5*'점수 계산기'!$C$23+'점수 계산기'!$C$25,0))</f>
        <v>67</v>
      </c>
      <c r="O89" s="168">
        <f>IF(OR($B89-O$5&gt;76, $B89-O$5=75, $B89-O$5=1, $B89-O$5&lt;0),"",ROUND(($B89-O$5)*'점수 계산기'!$C$21+O$5*'점수 계산기'!$C$23+'점수 계산기'!$C$25,0))</f>
        <v>67</v>
      </c>
      <c r="P89" s="168">
        <f>IF(OR($B89-P$5&gt;76, $B89-P$5=75, $B89-P$5=1, $B89-P$5&lt;0),"",ROUND(($B89-P$5)*'점수 계산기'!$C$21+P$5*'점수 계산기'!$C$23+'점수 계산기'!$C$25,0))</f>
        <v>67</v>
      </c>
      <c r="Q89" s="168">
        <f>IF(OR($B89-Q$5&gt;76, $B89-Q$5=75, $B89-Q$5=1, $B89-Q$5&lt;0),"",ROUND(($B89-Q$5)*'점수 계산기'!$C$21+Q$5*'점수 계산기'!$C$23+'점수 계산기'!$C$25,0))</f>
        <v>67</v>
      </c>
      <c r="R89" s="168">
        <f>IF(OR($B89-R$5&gt;76, $B89-R$5=75, $B89-R$5=1, $B89-R$5&lt;0),"",ROUND(($B89-R$5)*'점수 계산기'!$C$21+R$5*'점수 계산기'!$C$23+'점수 계산기'!$C$25,0))</f>
        <v>67</v>
      </c>
      <c r="S89" s="168">
        <f>IF(OR($B89-S$5&gt;76, $B89-S$5=75, $B89-S$5=1, $B89-S$5&lt;0),"",ROUND(($B89-S$5)*'점수 계산기'!$C$21+S$5*'점수 계산기'!$C$23+'점수 계산기'!$C$25,0))</f>
        <v>67</v>
      </c>
      <c r="T89" s="168">
        <f>IF(OR($B89-T$5&gt;76, $B89-T$5=75, $B89-T$5=1, $B89-T$5&lt;0),"",ROUND(($B89-T$5)*'점수 계산기'!$C$21+T$5*'점수 계산기'!$C$23+'점수 계산기'!$C$25,0))</f>
        <v>67</v>
      </c>
      <c r="U89" s="168">
        <f>IF(OR($B89-U$5&gt;76, $B89-U$5=75, $B89-U$5=1, $B89-U$5&lt;0),"",ROUND(($B89-U$5)*'점수 계산기'!$C$21+U$5*'점수 계산기'!$C$23+'점수 계산기'!$C$25,0))</f>
        <v>68</v>
      </c>
      <c r="V89" s="168">
        <f>IF(OR($B89-V$5&gt;76, $B89-V$5=75, $B89-V$5=1, $B89-V$5&lt;0),"",ROUND(($B89-V$5)*'점수 계산기'!$C$21+V$5*'점수 계산기'!$C$23+'점수 계산기'!$C$25,0))</f>
        <v>68</v>
      </c>
      <c r="W89" s="168">
        <f>IF(OR($B89-W$5&gt;76, $B89-W$5=75, $B89-W$5=1, $B89-W$5&lt;0),"",ROUND(($B89-W$5)*'점수 계산기'!$C$21+W$5*'점수 계산기'!$C$23+'점수 계산기'!$C$25,0))</f>
        <v>68</v>
      </c>
      <c r="X89" s="168">
        <f>IF(OR($B89-X$5&gt;76, $B89-X$5=75, $B89-X$5=1, $B89-X$5&lt;0),"",ROUND(($B89-X$5)*'점수 계산기'!$C$21+X$5*'점수 계산기'!$C$23+'점수 계산기'!$C$25,0))</f>
        <v>68</v>
      </c>
      <c r="Y89" s="169">
        <f>IF(OR($B89-Y$5&gt;76, $B89-Y$5=75, $B89-Y$5=1, $B89-Y$5&lt;0),"",ROUND(($B89-Y$5)*'점수 계산기'!$C$21+Y$5*'점수 계산기'!$C$23+'점수 계산기'!$C$25,0))</f>
        <v>68</v>
      </c>
      <c r="Z89" s="129"/>
      <c r="AA89" s="170">
        <v>18</v>
      </c>
      <c r="AB89" s="170">
        <f t="shared" si="2"/>
        <v>67</v>
      </c>
      <c r="AC89" s="170" cm="1">
        <f t="array" ref="AC89">INDEX($AD$6:$AD$106, AA89, 1)</f>
        <v>122</v>
      </c>
      <c r="AD89" s="170">
        <f t="shared" si="3"/>
        <v>68</v>
      </c>
      <c r="AE89" s="170">
        <v>17</v>
      </c>
      <c r="AF89" s="170">
        <v>83</v>
      </c>
    </row>
    <row r="90" spans="1:32" s="137" customFormat="1" ht="21" customHeight="1">
      <c r="A90" s="129"/>
      <c r="B90" s="172">
        <v>16</v>
      </c>
      <c r="C90" s="173" t="str">
        <f>IF(OR($B90-C$5&gt;76, $B90-C$5=75, $B90-C$5=1, $B90-C$5&lt;0),"",ROUND(($B90-C$5)*'점수 계산기'!$C$21+C$5*'점수 계산기'!$C$23+'점수 계산기'!$C$25,0))</f>
        <v/>
      </c>
      <c r="D90" s="173" t="str">
        <f>IF(OR($B90-D$5&gt;76, $B90-D$5=75, $B90-D$5=1, $B90-D$5&lt;0),"",ROUND(($B90-D$5)*'점수 계산기'!$C$21+D$5*'점수 계산기'!$C$23+'점수 계산기'!$C$25,0))</f>
        <v/>
      </c>
      <c r="E90" s="173" t="str">
        <f>IF(OR($B90-E$5&gt;76, $B90-E$5=75, $B90-E$5=1, $B90-E$5&lt;0),"",ROUND(($B90-E$5)*'점수 계산기'!$C$21+E$5*'점수 계산기'!$C$23+'점수 계산기'!$C$25,0))</f>
        <v/>
      </c>
      <c r="F90" s="173" t="str">
        <f>IF(OR($B90-F$5&gt;76, $B90-F$5=75, $B90-F$5=1, $B90-F$5&lt;0),"",ROUND(($B90-F$5)*'점수 계산기'!$C$21+F$5*'점수 계산기'!$C$23+'점수 계산기'!$C$25,0))</f>
        <v/>
      </c>
      <c r="G90" s="173" t="str">
        <f>IF(OR($B90-G$5&gt;76, $B90-G$5=75, $B90-G$5=1, $B90-G$5&lt;0),"",ROUND(($B90-G$5)*'점수 계산기'!$C$21+G$5*'점수 계산기'!$C$23+'점수 계산기'!$C$25,0))</f>
        <v/>
      </c>
      <c r="H90" s="173" t="str">
        <f>IF(OR($B90-H$5&gt;76, $B90-H$5=75, $B90-H$5=1, $B90-H$5&lt;0),"",ROUND(($B90-H$5)*'점수 계산기'!$C$21+H$5*'점수 계산기'!$C$23+'점수 계산기'!$C$25,0))</f>
        <v/>
      </c>
      <c r="I90" s="173" t="str">
        <f>IF(OR($B90-I$5&gt;76, $B90-I$5=75, $B90-I$5=1, $B90-I$5&lt;0),"",ROUND(($B90-I$5)*'점수 계산기'!$C$21+I$5*'점수 계산기'!$C$23+'점수 계산기'!$C$25,0))</f>
        <v/>
      </c>
      <c r="J90" s="173">
        <f>IF(OR($B90-J$5&gt;76, $B90-J$5=75, $B90-J$5=1, $B90-J$5&lt;0),"",ROUND(($B90-J$5)*'점수 계산기'!$C$21+J$5*'점수 계산기'!$C$23+'점수 계산기'!$C$25,0))</f>
        <v>66</v>
      </c>
      <c r="K90" s="173" t="str">
        <f>IF(OR($B90-K$5&gt;76, $B90-K$5=75, $B90-K$5=1, $B90-K$5&lt;0),"",ROUND(($B90-K$5)*'점수 계산기'!$C$21+K$5*'점수 계산기'!$C$23+'점수 계산기'!$C$25,0))</f>
        <v/>
      </c>
      <c r="L90" s="173">
        <f>IF(OR($B90-L$5&gt;76, $B90-L$5=75, $B90-L$5=1, $B90-L$5&lt;0),"",ROUND(($B90-L$5)*'점수 계산기'!$C$21+L$5*'점수 계산기'!$C$23+'점수 계산기'!$C$25,0))</f>
        <v>66</v>
      </c>
      <c r="M90" s="173">
        <f>IF(OR($B90-M$5&gt;76, $B90-M$5=75, $B90-M$5=1, $B90-M$5&lt;0),"",ROUND(($B90-M$5)*'점수 계산기'!$C$21+M$5*'점수 계산기'!$C$23+'점수 계산기'!$C$25,0))</f>
        <v>66</v>
      </c>
      <c r="N90" s="173">
        <f>IF(OR($B90-N$5&gt;76, $B90-N$5=75, $B90-N$5=1, $B90-N$5&lt;0),"",ROUND(($B90-N$5)*'점수 계산기'!$C$21+N$5*'점수 계산기'!$C$23+'점수 계산기'!$C$25,0))</f>
        <v>66</v>
      </c>
      <c r="O90" s="173">
        <f>IF(OR($B90-O$5&gt;76, $B90-O$5=75, $B90-O$5=1, $B90-O$5&lt;0),"",ROUND(($B90-O$5)*'점수 계산기'!$C$21+O$5*'점수 계산기'!$C$23+'점수 계산기'!$C$25,0))</f>
        <v>66</v>
      </c>
      <c r="P90" s="173">
        <f>IF(OR($B90-P$5&gt;76, $B90-P$5=75, $B90-P$5=1, $B90-P$5&lt;0),"",ROUND(($B90-P$5)*'점수 계산기'!$C$21+P$5*'점수 계산기'!$C$23+'점수 계산기'!$C$25,0))</f>
        <v>66</v>
      </c>
      <c r="Q90" s="173">
        <f>IF(OR($B90-Q$5&gt;76, $B90-Q$5=75, $B90-Q$5=1, $B90-Q$5&lt;0),"",ROUND(($B90-Q$5)*'점수 계산기'!$C$21+Q$5*'점수 계산기'!$C$23+'점수 계산기'!$C$25,0))</f>
        <v>66</v>
      </c>
      <c r="R90" s="173">
        <f>IF(OR($B90-R$5&gt;76, $B90-R$5=75, $B90-R$5=1, $B90-R$5&lt;0),"",ROUND(($B90-R$5)*'점수 계산기'!$C$21+R$5*'점수 계산기'!$C$23+'점수 계산기'!$C$25,0))</f>
        <v>66</v>
      </c>
      <c r="S90" s="173">
        <f>IF(OR($B90-S$5&gt;76, $B90-S$5=75, $B90-S$5=1, $B90-S$5&lt;0),"",ROUND(($B90-S$5)*'점수 계산기'!$C$21+S$5*'점수 계산기'!$C$23+'점수 계산기'!$C$25,0))</f>
        <v>67</v>
      </c>
      <c r="T90" s="173">
        <f>IF(OR($B90-T$5&gt;76, $B90-T$5=75, $B90-T$5=1, $B90-T$5&lt;0),"",ROUND(($B90-T$5)*'점수 계산기'!$C$21+T$5*'점수 계산기'!$C$23+'점수 계산기'!$C$25,0))</f>
        <v>67</v>
      </c>
      <c r="U90" s="173">
        <f>IF(OR($B90-U$5&gt;76, $B90-U$5=75, $B90-U$5=1, $B90-U$5&lt;0),"",ROUND(($B90-U$5)*'점수 계산기'!$C$21+U$5*'점수 계산기'!$C$23+'점수 계산기'!$C$25,0))</f>
        <v>67</v>
      </c>
      <c r="V90" s="173">
        <f>IF(OR($B90-V$5&gt;76, $B90-V$5=75, $B90-V$5=1, $B90-V$5&lt;0),"",ROUND(($B90-V$5)*'점수 계산기'!$C$21+V$5*'점수 계산기'!$C$23+'점수 계산기'!$C$25,0))</f>
        <v>67</v>
      </c>
      <c r="W90" s="173">
        <f>IF(OR($B90-W$5&gt;76, $B90-W$5=75, $B90-W$5=1, $B90-W$5&lt;0),"",ROUND(($B90-W$5)*'점수 계산기'!$C$21+W$5*'점수 계산기'!$C$23+'점수 계산기'!$C$25,0))</f>
        <v>67</v>
      </c>
      <c r="X90" s="173">
        <f>IF(OR($B90-X$5&gt;76, $B90-X$5=75, $B90-X$5=1, $B90-X$5&lt;0),"",ROUND(($B90-X$5)*'점수 계산기'!$C$21+X$5*'점수 계산기'!$C$23+'점수 계산기'!$C$25,0))</f>
        <v>67</v>
      </c>
      <c r="Y90" s="174">
        <f>IF(OR($B90-Y$5&gt;76, $B90-Y$5=75, $B90-Y$5=1, $B90-Y$5&lt;0),"",ROUND(($B90-Y$5)*'점수 계산기'!$C$21+Y$5*'점수 계산기'!$C$23+'점수 계산기'!$C$25,0))</f>
        <v>67</v>
      </c>
      <c r="Z90" s="129"/>
      <c r="AA90" s="170">
        <v>17</v>
      </c>
      <c r="AB90" s="170">
        <f t="shared" si="2"/>
        <v>66</v>
      </c>
      <c r="AC90" s="170" cm="1">
        <f t="array" ref="AC90">INDEX($AD$6:$AD$106, AA90, 1)</f>
        <v>122</v>
      </c>
      <c r="AD90" s="170">
        <f t="shared" si="3"/>
        <v>67</v>
      </c>
      <c r="AE90" s="170">
        <v>16</v>
      </c>
      <c r="AF90" s="170">
        <v>84</v>
      </c>
    </row>
    <row r="91" spans="1:32" s="137" customFormat="1" ht="21" customHeight="1">
      <c r="A91" s="129"/>
      <c r="B91" s="172">
        <v>15</v>
      </c>
      <c r="C91" s="173" t="str">
        <f>IF(OR($B91-C$5&gt;76, $B91-C$5=75, $B91-C$5=1, $B91-C$5&lt;0),"",ROUND(($B91-C$5)*'점수 계산기'!$C$21+C$5*'점수 계산기'!$C$23+'점수 계산기'!$C$25,0))</f>
        <v/>
      </c>
      <c r="D91" s="173" t="str">
        <f>IF(OR($B91-D$5&gt;76, $B91-D$5=75, $B91-D$5=1, $B91-D$5&lt;0),"",ROUND(($B91-D$5)*'점수 계산기'!$C$21+D$5*'점수 계산기'!$C$23+'점수 계산기'!$C$25,0))</f>
        <v/>
      </c>
      <c r="E91" s="173" t="str">
        <f>IF(OR($B91-E$5&gt;76, $B91-E$5=75, $B91-E$5=1, $B91-E$5&lt;0),"",ROUND(($B91-E$5)*'점수 계산기'!$C$21+E$5*'점수 계산기'!$C$23+'점수 계산기'!$C$25,0))</f>
        <v/>
      </c>
      <c r="F91" s="173" t="str">
        <f>IF(OR($B91-F$5&gt;76, $B91-F$5=75, $B91-F$5=1, $B91-F$5&lt;0),"",ROUND(($B91-F$5)*'점수 계산기'!$C$21+F$5*'점수 계산기'!$C$23+'점수 계산기'!$C$25,0))</f>
        <v/>
      </c>
      <c r="G91" s="173" t="str">
        <f>IF(OR($B91-G$5&gt;76, $B91-G$5=75, $B91-G$5=1, $B91-G$5&lt;0),"",ROUND(($B91-G$5)*'점수 계산기'!$C$21+G$5*'점수 계산기'!$C$23+'점수 계산기'!$C$25,0))</f>
        <v/>
      </c>
      <c r="H91" s="173" t="str">
        <f>IF(OR($B91-H$5&gt;76, $B91-H$5=75, $B91-H$5=1, $B91-H$5&lt;0),"",ROUND(($B91-H$5)*'점수 계산기'!$C$21+H$5*'점수 계산기'!$C$23+'점수 계산기'!$C$25,0))</f>
        <v/>
      </c>
      <c r="I91" s="173" t="str">
        <f>IF(OR($B91-I$5&gt;76, $B91-I$5=75, $B91-I$5=1, $B91-I$5&lt;0),"",ROUND(($B91-I$5)*'점수 계산기'!$C$21+I$5*'점수 계산기'!$C$23+'점수 계산기'!$C$25,0))</f>
        <v/>
      </c>
      <c r="J91" s="173" t="str">
        <f>IF(OR($B91-J$5&gt;76, $B91-J$5=75, $B91-J$5=1, $B91-J$5&lt;0),"",ROUND(($B91-J$5)*'점수 계산기'!$C$21+J$5*'점수 계산기'!$C$23+'점수 계산기'!$C$25,0))</f>
        <v/>
      </c>
      <c r="K91" s="173">
        <f>IF(OR($B91-K$5&gt;76, $B91-K$5=75, $B91-K$5=1, $B91-K$5&lt;0),"",ROUND(($B91-K$5)*'점수 계산기'!$C$21+K$5*'점수 계산기'!$C$23+'점수 계산기'!$C$25,0))</f>
        <v>65</v>
      </c>
      <c r="L91" s="173" t="str">
        <f>IF(OR($B91-L$5&gt;76, $B91-L$5=75, $B91-L$5=1, $B91-L$5&lt;0),"",ROUND(($B91-L$5)*'점수 계산기'!$C$21+L$5*'점수 계산기'!$C$23+'점수 계산기'!$C$25,0))</f>
        <v/>
      </c>
      <c r="M91" s="173">
        <f>IF(OR($B91-M$5&gt;76, $B91-M$5=75, $B91-M$5=1, $B91-M$5&lt;0),"",ROUND(($B91-M$5)*'점수 계산기'!$C$21+M$5*'점수 계산기'!$C$23+'점수 계산기'!$C$25,0))</f>
        <v>65</v>
      </c>
      <c r="N91" s="173">
        <f>IF(OR($B91-N$5&gt;76, $B91-N$5=75, $B91-N$5=1, $B91-N$5&lt;0),"",ROUND(($B91-N$5)*'점수 계산기'!$C$21+N$5*'점수 계산기'!$C$23+'점수 계산기'!$C$25,0))</f>
        <v>65</v>
      </c>
      <c r="O91" s="173">
        <f>IF(OR($B91-O$5&gt;76, $B91-O$5=75, $B91-O$5=1, $B91-O$5&lt;0),"",ROUND(($B91-O$5)*'점수 계산기'!$C$21+O$5*'점수 계산기'!$C$23+'점수 계산기'!$C$25,0))</f>
        <v>65</v>
      </c>
      <c r="P91" s="173">
        <f>IF(OR($B91-P$5&gt;76, $B91-P$5=75, $B91-P$5=1, $B91-P$5&lt;0),"",ROUND(($B91-P$5)*'점수 계산기'!$C$21+P$5*'점수 계산기'!$C$23+'점수 계산기'!$C$25,0))</f>
        <v>66</v>
      </c>
      <c r="Q91" s="173">
        <f>IF(OR($B91-Q$5&gt;76, $B91-Q$5=75, $B91-Q$5=1, $B91-Q$5&lt;0),"",ROUND(($B91-Q$5)*'점수 계산기'!$C$21+Q$5*'점수 계산기'!$C$23+'점수 계산기'!$C$25,0))</f>
        <v>66</v>
      </c>
      <c r="R91" s="173">
        <f>IF(OR($B91-R$5&gt;76, $B91-R$5=75, $B91-R$5=1, $B91-R$5&lt;0),"",ROUND(($B91-R$5)*'점수 계산기'!$C$21+R$5*'점수 계산기'!$C$23+'점수 계산기'!$C$25,0))</f>
        <v>66</v>
      </c>
      <c r="S91" s="173">
        <f>IF(OR($B91-S$5&gt;76, $B91-S$5=75, $B91-S$5=1, $B91-S$5&lt;0),"",ROUND(($B91-S$5)*'점수 계산기'!$C$21+S$5*'점수 계산기'!$C$23+'점수 계산기'!$C$25,0))</f>
        <v>66</v>
      </c>
      <c r="T91" s="173">
        <f>IF(OR($B91-T$5&gt;76, $B91-T$5=75, $B91-T$5=1, $B91-T$5&lt;0),"",ROUND(($B91-T$5)*'점수 계산기'!$C$21+T$5*'점수 계산기'!$C$23+'점수 계산기'!$C$25,0))</f>
        <v>66</v>
      </c>
      <c r="U91" s="173">
        <f>IF(OR($B91-U$5&gt;76, $B91-U$5=75, $B91-U$5=1, $B91-U$5&lt;0),"",ROUND(($B91-U$5)*'점수 계산기'!$C$21+U$5*'점수 계산기'!$C$23+'점수 계산기'!$C$25,0))</f>
        <v>66</v>
      </c>
      <c r="V91" s="173">
        <f>IF(OR($B91-V$5&gt;76, $B91-V$5=75, $B91-V$5=1, $B91-V$5&lt;0),"",ROUND(($B91-V$5)*'점수 계산기'!$C$21+V$5*'점수 계산기'!$C$23+'점수 계산기'!$C$25,0))</f>
        <v>66</v>
      </c>
      <c r="W91" s="173">
        <f>IF(OR($B91-W$5&gt;76, $B91-W$5=75, $B91-W$5=1, $B91-W$5&lt;0),"",ROUND(($B91-W$5)*'점수 계산기'!$C$21+W$5*'점수 계산기'!$C$23+'점수 계산기'!$C$25,0))</f>
        <v>66</v>
      </c>
      <c r="X91" s="173">
        <f>IF(OR($B91-X$5&gt;76, $B91-X$5=75, $B91-X$5=1, $B91-X$5&lt;0),"",ROUND(($B91-X$5)*'점수 계산기'!$C$21+X$5*'점수 계산기'!$C$23+'점수 계산기'!$C$25,0))</f>
        <v>66</v>
      </c>
      <c r="Y91" s="174">
        <f>IF(OR($B91-Y$5&gt;76, $B91-Y$5=75, $B91-Y$5=1, $B91-Y$5&lt;0),"",ROUND(($B91-Y$5)*'점수 계산기'!$C$21+Y$5*'점수 계산기'!$C$23+'점수 계산기'!$C$25,0))</f>
        <v>66</v>
      </c>
      <c r="Z91" s="129"/>
      <c r="AA91" s="170">
        <v>16</v>
      </c>
      <c r="AB91" s="170">
        <f t="shared" si="2"/>
        <v>65</v>
      </c>
      <c r="AC91" s="170" cm="1">
        <f t="array" ref="AC91">INDEX($AD$6:$AD$106, AA91, 1)</f>
        <v>123</v>
      </c>
      <c r="AD91" s="170">
        <f t="shared" si="3"/>
        <v>66</v>
      </c>
      <c r="AE91" s="170">
        <v>15</v>
      </c>
      <c r="AF91" s="170">
        <v>85</v>
      </c>
    </row>
    <row r="92" spans="1:32" s="137" customFormat="1" ht="21" customHeight="1">
      <c r="A92" s="129"/>
      <c r="B92" s="172">
        <v>14</v>
      </c>
      <c r="C92" s="173" t="str">
        <f>IF(OR($B92-C$5&gt;76, $B92-C$5=75, $B92-C$5=1, $B92-C$5&lt;0),"",ROUND(($B92-C$5)*'점수 계산기'!$C$21+C$5*'점수 계산기'!$C$23+'점수 계산기'!$C$25,0))</f>
        <v/>
      </c>
      <c r="D92" s="173" t="str">
        <f>IF(OR($B92-D$5&gt;76, $B92-D$5=75, $B92-D$5=1, $B92-D$5&lt;0),"",ROUND(($B92-D$5)*'점수 계산기'!$C$21+D$5*'점수 계산기'!$C$23+'점수 계산기'!$C$25,0))</f>
        <v/>
      </c>
      <c r="E92" s="173" t="str">
        <f>IF(OR($B92-E$5&gt;76, $B92-E$5=75, $B92-E$5=1, $B92-E$5&lt;0),"",ROUND(($B92-E$5)*'점수 계산기'!$C$21+E$5*'점수 계산기'!$C$23+'점수 계산기'!$C$25,0))</f>
        <v/>
      </c>
      <c r="F92" s="173" t="str">
        <f>IF(OR($B92-F$5&gt;76, $B92-F$5=75, $B92-F$5=1, $B92-F$5&lt;0),"",ROUND(($B92-F$5)*'점수 계산기'!$C$21+F$5*'점수 계산기'!$C$23+'점수 계산기'!$C$25,0))</f>
        <v/>
      </c>
      <c r="G92" s="173" t="str">
        <f>IF(OR($B92-G$5&gt;76, $B92-G$5=75, $B92-G$5=1, $B92-G$5&lt;0),"",ROUND(($B92-G$5)*'점수 계산기'!$C$21+G$5*'점수 계산기'!$C$23+'점수 계산기'!$C$25,0))</f>
        <v/>
      </c>
      <c r="H92" s="173" t="str">
        <f>IF(OR($B92-H$5&gt;76, $B92-H$5=75, $B92-H$5=1, $B92-H$5&lt;0),"",ROUND(($B92-H$5)*'점수 계산기'!$C$21+H$5*'점수 계산기'!$C$23+'점수 계산기'!$C$25,0))</f>
        <v/>
      </c>
      <c r="I92" s="173" t="str">
        <f>IF(OR($B92-I$5&gt;76, $B92-I$5=75, $B92-I$5=1, $B92-I$5&lt;0),"",ROUND(($B92-I$5)*'점수 계산기'!$C$21+I$5*'점수 계산기'!$C$23+'점수 계산기'!$C$25,0))</f>
        <v/>
      </c>
      <c r="J92" s="173" t="str">
        <f>IF(OR($B92-J$5&gt;76, $B92-J$5=75, $B92-J$5=1, $B92-J$5&lt;0),"",ROUND(($B92-J$5)*'점수 계산기'!$C$21+J$5*'점수 계산기'!$C$23+'점수 계산기'!$C$25,0))</f>
        <v/>
      </c>
      <c r="K92" s="173" t="str">
        <f>IF(OR($B92-K$5&gt;76, $B92-K$5=75, $B92-K$5=1, $B92-K$5&lt;0),"",ROUND(($B92-K$5)*'점수 계산기'!$C$21+K$5*'점수 계산기'!$C$23+'점수 계산기'!$C$25,0))</f>
        <v/>
      </c>
      <c r="L92" s="173">
        <f>IF(OR($B92-L$5&gt;76, $B92-L$5=75, $B92-L$5=1, $B92-L$5&lt;0),"",ROUND(($B92-L$5)*'점수 계산기'!$C$21+L$5*'점수 계산기'!$C$23+'점수 계산기'!$C$25,0))</f>
        <v>64</v>
      </c>
      <c r="M92" s="173" t="str">
        <f>IF(OR($B92-M$5&gt;76, $B92-M$5=75, $B92-M$5=1, $B92-M$5&lt;0),"",ROUND(($B92-M$5)*'점수 계산기'!$C$21+M$5*'점수 계산기'!$C$23+'점수 계산기'!$C$25,0))</f>
        <v/>
      </c>
      <c r="N92" s="173">
        <f>IF(OR($B92-N$5&gt;76, $B92-N$5=75, $B92-N$5=1, $B92-N$5&lt;0),"",ROUND(($B92-N$5)*'점수 계산기'!$C$21+N$5*'점수 계산기'!$C$23+'점수 계산기'!$C$25,0))</f>
        <v>65</v>
      </c>
      <c r="O92" s="173">
        <f>IF(OR($B92-O$5&gt;76, $B92-O$5=75, $B92-O$5=1, $B92-O$5&lt;0),"",ROUND(($B92-O$5)*'점수 계산기'!$C$21+O$5*'점수 계산기'!$C$23+'점수 계산기'!$C$25,0))</f>
        <v>65</v>
      </c>
      <c r="P92" s="173">
        <f>IF(OR($B92-P$5&gt;76, $B92-P$5=75, $B92-P$5=1, $B92-P$5&lt;0),"",ROUND(($B92-P$5)*'점수 계산기'!$C$21+P$5*'점수 계산기'!$C$23+'점수 계산기'!$C$25,0))</f>
        <v>65</v>
      </c>
      <c r="Q92" s="173">
        <f>IF(OR($B92-Q$5&gt;76, $B92-Q$5=75, $B92-Q$5=1, $B92-Q$5&lt;0),"",ROUND(($B92-Q$5)*'점수 계산기'!$C$21+Q$5*'점수 계산기'!$C$23+'점수 계산기'!$C$25,0))</f>
        <v>65</v>
      </c>
      <c r="R92" s="173">
        <f>IF(OR($B92-R$5&gt;76, $B92-R$5=75, $B92-R$5=1, $B92-R$5&lt;0),"",ROUND(($B92-R$5)*'점수 계산기'!$C$21+R$5*'점수 계산기'!$C$23+'점수 계산기'!$C$25,0))</f>
        <v>65</v>
      </c>
      <c r="S92" s="173">
        <f>IF(OR($B92-S$5&gt;76, $B92-S$5=75, $B92-S$5=1, $B92-S$5&lt;0),"",ROUND(($B92-S$5)*'점수 계산기'!$C$21+S$5*'점수 계산기'!$C$23+'점수 계산기'!$C$25,0))</f>
        <v>65</v>
      </c>
      <c r="T92" s="173">
        <f>IF(OR($B92-T$5&gt;76, $B92-T$5=75, $B92-T$5=1, $B92-T$5&lt;0),"",ROUND(($B92-T$5)*'점수 계산기'!$C$21+T$5*'점수 계산기'!$C$23+'점수 계산기'!$C$25,0))</f>
        <v>65</v>
      </c>
      <c r="U92" s="173">
        <f>IF(OR($B92-U$5&gt;76, $B92-U$5=75, $B92-U$5=1, $B92-U$5&lt;0),"",ROUND(($B92-U$5)*'점수 계산기'!$C$21+U$5*'점수 계산기'!$C$23+'점수 계산기'!$C$25,0))</f>
        <v>65</v>
      </c>
      <c r="V92" s="173">
        <f>IF(OR($B92-V$5&gt;76, $B92-V$5=75, $B92-V$5=1, $B92-V$5&lt;0),"",ROUND(($B92-V$5)*'점수 계산기'!$C$21+V$5*'점수 계산기'!$C$23+'점수 계산기'!$C$25,0))</f>
        <v>65</v>
      </c>
      <c r="W92" s="173">
        <f>IF(OR($B92-W$5&gt;76, $B92-W$5=75, $B92-W$5=1, $B92-W$5&lt;0),"",ROUND(($B92-W$5)*'점수 계산기'!$C$21+W$5*'점수 계산기'!$C$23+'점수 계산기'!$C$25,0))</f>
        <v>65</v>
      </c>
      <c r="X92" s="173">
        <f>IF(OR($B92-X$5&gt;76, $B92-X$5=75, $B92-X$5=1, $B92-X$5&lt;0),"",ROUND(($B92-X$5)*'점수 계산기'!$C$21+X$5*'점수 계산기'!$C$23+'점수 계산기'!$C$25,0))</f>
        <v>65</v>
      </c>
      <c r="Y92" s="174">
        <f>IF(OR($B92-Y$5&gt;76, $B92-Y$5=75, $B92-Y$5=1, $B92-Y$5&lt;0),"",ROUND(($B92-Y$5)*'점수 계산기'!$C$21+Y$5*'점수 계산기'!$C$23+'점수 계산기'!$C$25,0))</f>
        <v>65</v>
      </c>
      <c r="Z92" s="129"/>
      <c r="AA92" s="170">
        <v>15</v>
      </c>
      <c r="AB92" s="170">
        <f t="shared" si="2"/>
        <v>64</v>
      </c>
      <c r="AC92" s="170" cm="1">
        <f t="array" ref="AC92">INDEX($AD$6:$AD$106, AA92, 1)</f>
        <v>124</v>
      </c>
      <c r="AD92" s="170">
        <f t="shared" si="3"/>
        <v>65</v>
      </c>
      <c r="AE92" s="170">
        <v>14</v>
      </c>
      <c r="AF92" s="170">
        <v>86</v>
      </c>
    </row>
    <row r="93" spans="1:32" s="137" customFormat="1" ht="21" customHeight="1">
      <c r="A93" s="129"/>
      <c r="B93" s="172">
        <v>13</v>
      </c>
      <c r="C93" s="173" t="str">
        <f>IF(OR($B93-C$5&gt;76, $B93-C$5=75, $B93-C$5=1, $B93-C$5&lt;0),"",ROUND(($B93-C$5)*'점수 계산기'!$C$21+C$5*'점수 계산기'!$C$23+'점수 계산기'!$C$25,0))</f>
        <v/>
      </c>
      <c r="D93" s="173" t="str">
        <f>IF(OR($B93-D$5&gt;76, $B93-D$5=75, $B93-D$5=1, $B93-D$5&lt;0),"",ROUND(($B93-D$5)*'점수 계산기'!$C$21+D$5*'점수 계산기'!$C$23+'점수 계산기'!$C$25,0))</f>
        <v/>
      </c>
      <c r="E93" s="173" t="str">
        <f>IF(OR($B93-E$5&gt;76, $B93-E$5=75, $B93-E$5=1, $B93-E$5&lt;0),"",ROUND(($B93-E$5)*'점수 계산기'!$C$21+E$5*'점수 계산기'!$C$23+'점수 계산기'!$C$25,0))</f>
        <v/>
      </c>
      <c r="F93" s="173" t="str">
        <f>IF(OR($B93-F$5&gt;76, $B93-F$5=75, $B93-F$5=1, $B93-F$5&lt;0),"",ROUND(($B93-F$5)*'점수 계산기'!$C$21+F$5*'점수 계산기'!$C$23+'점수 계산기'!$C$25,0))</f>
        <v/>
      </c>
      <c r="G93" s="173" t="str">
        <f>IF(OR($B93-G$5&gt;76, $B93-G$5=75, $B93-G$5=1, $B93-G$5&lt;0),"",ROUND(($B93-G$5)*'점수 계산기'!$C$21+G$5*'점수 계산기'!$C$23+'점수 계산기'!$C$25,0))</f>
        <v/>
      </c>
      <c r="H93" s="173" t="str">
        <f>IF(OR($B93-H$5&gt;76, $B93-H$5=75, $B93-H$5=1, $B93-H$5&lt;0),"",ROUND(($B93-H$5)*'점수 계산기'!$C$21+H$5*'점수 계산기'!$C$23+'점수 계산기'!$C$25,0))</f>
        <v/>
      </c>
      <c r="I93" s="173" t="str">
        <f>IF(OR($B93-I$5&gt;76, $B93-I$5=75, $B93-I$5=1, $B93-I$5&lt;0),"",ROUND(($B93-I$5)*'점수 계산기'!$C$21+I$5*'점수 계산기'!$C$23+'점수 계산기'!$C$25,0))</f>
        <v/>
      </c>
      <c r="J93" s="173" t="str">
        <f>IF(OR($B93-J$5&gt;76, $B93-J$5=75, $B93-J$5=1, $B93-J$5&lt;0),"",ROUND(($B93-J$5)*'점수 계산기'!$C$21+J$5*'점수 계산기'!$C$23+'점수 계산기'!$C$25,0))</f>
        <v/>
      </c>
      <c r="K93" s="173" t="str">
        <f>IF(OR($B93-K$5&gt;76, $B93-K$5=75, $B93-K$5=1, $B93-K$5&lt;0),"",ROUND(($B93-K$5)*'점수 계산기'!$C$21+K$5*'점수 계산기'!$C$23+'점수 계산기'!$C$25,0))</f>
        <v/>
      </c>
      <c r="L93" s="173" t="str">
        <f>IF(OR($B93-L$5&gt;76, $B93-L$5=75, $B93-L$5=1, $B93-L$5&lt;0),"",ROUND(($B93-L$5)*'점수 계산기'!$C$21+L$5*'점수 계산기'!$C$23+'점수 계산기'!$C$25,0))</f>
        <v/>
      </c>
      <c r="M93" s="173">
        <f>IF(OR($B93-M$5&gt;76, $B93-M$5=75, $B93-M$5=1, $B93-M$5&lt;0),"",ROUND(($B93-M$5)*'점수 계산기'!$C$21+M$5*'점수 계산기'!$C$23+'점수 계산기'!$C$25,0))</f>
        <v>64</v>
      </c>
      <c r="N93" s="173" t="str">
        <f>IF(OR($B93-N$5&gt;76, $B93-N$5=75, $B93-N$5=1, $B93-N$5&lt;0),"",ROUND(($B93-N$5)*'점수 계산기'!$C$21+N$5*'점수 계산기'!$C$23+'점수 계산기'!$C$25,0))</f>
        <v/>
      </c>
      <c r="O93" s="173">
        <f>IF(OR($B93-O$5&gt;76, $B93-O$5=75, $B93-O$5=1, $B93-O$5&lt;0),"",ROUND(($B93-O$5)*'점수 계산기'!$C$21+O$5*'점수 계산기'!$C$23+'점수 계산기'!$C$25,0))</f>
        <v>64</v>
      </c>
      <c r="P93" s="173">
        <f>IF(OR($B93-P$5&gt;76, $B93-P$5=75, $B93-P$5=1, $B93-P$5&lt;0),"",ROUND(($B93-P$5)*'점수 계산기'!$C$21+P$5*'점수 계산기'!$C$23+'점수 계산기'!$C$25,0))</f>
        <v>64</v>
      </c>
      <c r="Q93" s="173">
        <f>IF(OR($B93-Q$5&gt;76, $B93-Q$5=75, $B93-Q$5=1, $B93-Q$5&lt;0),"",ROUND(($B93-Q$5)*'점수 계산기'!$C$21+Q$5*'점수 계산기'!$C$23+'점수 계산기'!$C$25,0))</f>
        <v>64</v>
      </c>
      <c r="R93" s="173">
        <f>IF(OR($B93-R$5&gt;76, $B93-R$5=75, $B93-R$5=1, $B93-R$5&lt;0),"",ROUND(($B93-R$5)*'점수 계산기'!$C$21+R$5*'점수 계산기'!$C$23+'점수 계산기'!$C$25,0))</f>
        <v>64</v>
      </c>
      <c r="S93" s="173">
        <f>IF(OR($B93-S$5&gt;76, $B93-S$5=75, $B93-S$5=1, $B93-S$5&lt;0),"",ROUND(($B93-S$5)*'점수 계산기'!$C$21+S$5*'점수 계산기'!$C$23+'점수 계산기'!$C$25,0))</f>
        <v>64</v>
      </c>
      <c r="T93" s="173">
        <f>IF(OR($B93-T$5&gt;76, $B93-T$5=75, $B93-T$5=1, $B93-T$5&lt;0),"",ROUND(($B93-T$5)*'점수 계산기'!$C$21+T$5*'점수 계산기'!$C$23+'점수 계산기'!$C$25,0))</f>
        <v>64</v>
      </c>
      <c r="U93" s="173">
        <f>IF(OR($B93-U$5&gt;76, $B93-U$5=75, $B93-U$5=1, $B93-U$5&lt;0),"",ROUND(($B93-U$5)*'점수 계산기'!$C$21+U$5*'점수 계산기'!$C$23+'점수 계산기'!$C$25,0))</f>
        <v>64</v>
      </c>
      <c r="V93" s="173">
        <f>IF(OR($B93-V$5&gt;76, $B93-V$5=75, $B93-V$5=1, $B93-V$5&lt;0),"",ROUND(($B93-V$5)*'점수 계산기'!$C$21+V$5*'점수 계산기'!$C$23+'점수 계산기'!$C$25,0))</f>
        <v>64</v>
      </c>
      <c r="W93" s="173">
        <f>IF(OR($B93-W$5&gt;76, $B93-W$5=75, $B93-W$5=1, $B93-W$5&lt;0),"",ROUND(($B93-W$5)*'점수 계산기'!$C$21+W$5*'점수 계산기'!$C$23+'점수 계산기'!$C$25,0))</f>
        <v>64</v>
      </c>
      <c r="X93" s="173">
        <f>IF(OR($B93-X$5&gt;76, $B93-X$5=75, $B93-X$5=1, $B93-X$5&lt;0),"",ROUND(($B93-X$5)*'점수 계산기'!$C$21+X$5*'점수 계산기'!$C$23+'점수 계산기'!$C$25,0))</f>
        <v>65</v>
      </c>
      <c r="Y93" s="174">
        <f>IF(OR($B93-Y$5&gt;76, $B93-Y$5=75, $B93-Y$5=1, $B93-Y$5&lt;0),"",ROUND(($B93-Y$5)*'점수 계산기'!$C$21+Y$5*'점수 계산기'!$C$23+'점수 계산기'!$C$25,0))</f>
        <v>65</v>
      </c>
      <c r="Z93" s="129"/>
      <c r="AA93" s="170">
        <v>14</v>
      </c>
      <c r="AB93" s="170">
        <f t="shared" si="2"/>
        <v>64</v>
      </c>
      <c r="AC93" s="170" cm="1">
        <f t="array" ref="AC93">INDEX($AD$6:$AD$106, AA93, 1)</f>
        <v>124</v>
      </c>
      <c r="AD93" s="170">
        <f t="shared" si="3"/>
        <v>65</v>
      </c>
      <c r="AE93" s="170">
        <v>13</v>
      </c>
      <c r="AF93" s="170">
        <v>87</v>
      </c>
    </row>
    <row r="94" spans="1:32" s="137" customFormat="1" ht="21" customHeight="1">
      <c r="A94" s="129"/>
      <c r="B94" s="175">
        <v>12</v>
      </c>
      <c r="C94" s="176" t="str">
        <f>IF(OR($B94-C$5&gt;76, $B94-C$5=75, $B94-C$5=1, $B94-C$5&lt;0),"",ROUND(($B94-C$5)*'점수 계산기'!$C$21+C$5*'점수 계산기'!$C$23+'점수 계산기'!$C$25,0))</f>
        <v/>
      </c>
      <c r="D94" s="176" t="str">
        <f>IF(OR($B94-D$5&gt;76, $B94-D$5=75, $B94-D$5=1, $B94-D$5&lt;0),"",ROUND(($B94-D$5)*'점수 계산기'!$C$21+D$5*'점수 계산기'!$C$23+'점수 계산기'!$C$25,0))</f>
        <v/>
      </c>
      <c r="E94" s="176" t="str">
        <f>IF(OR($B94-E$5&gt;76, $B94-E$5=75, $B94-E$5=1, $B94-E$5&lt;0),"",ROUND(($B94-E$5)*'점수 계산기'!$C$21+E$5*'점수 계산기'!$C$23+'점수 계산기'!$C$25,0))</f>
        <v/>
      </c>
      <c r="F94" s="176" t="str">
        <f>IF(OR($B94-F$5&gt;76, $B94-F$5=75, $B94-F$5=1, $B94-F$5&lt;0),"",ROUND(($B94-F$5)*'점수 계산기'!$C$21+F$5*'점수 계산기'!$C$23+'점수 계산기'!$C$25,0))</f>
        <v/>
      </c>
      <c r="G94" s="176" t="str">
        <f>IF(OR($B94-G$5&gt;76, $B94-G$5=75, $B94-G$5=1, $B94-G$5&lt;0),"",ROUND(($B94-G$5)*'점수 계산기'!$C$21+G$5*'점수 계산기'!$C$23+'점수 계산기'!$C$25,0))</f>
        <v/>
      </c>
      <c r="H94" s="176" t="str">
        <f>IF(OR($B94-H$5&gt;76, $B94-H$5=75, $B94-H$5=1, $B94-H$5&lt;0),"",ROUND(($B94-H$5)*'점수 계산기'!$C$21+H$5*'점수 계산기'!$C$23+'점수 계산기'!$C$25,0))</f>
        <v/>
      </c>
      <c r="I94" s="176" t="str">
        <f>IF(OR($B94-I$5&gt;76, $B94-I$5=75, $B94-I$5=1, $B94-I$5&lt;0),"",ROUND(($B94-I$5)*'점수 계산기'!$C$21+I$5*'점수 계산기'!$C$23+'점수 계산기'!$C$25,0))</f>
        <v/>
      </c>
      <c r="J94" s="176" t="str">
        <f>IF(OR($B94-J$5&gt;76, $B94-J$5=75, $B94-J$5=1, $B94-J$5&lt;0),"",ROUND(($B94-J$5)*'점수 계산기'!$C$21+J$5*'점수 계산기'!$C$23+'점수 계산기'!$C$25,0))</f>
        <v/>
      </c>
      <c r="K94" s="176" t="str">
        <f>IF(OR($B94-K$5&gt;76, $B94-K$5=75, $B94-K$5=1, $B94-K$5&lt;0),"",ROUND(($B94-K$5)*'점수 계산기'!$C$21+K$5*'점수 계산기'!$C$23+'점수 계산기'!$C$25,0))</f>
        <v/>
      </c>
      <c r="L94" s="176" t="str">
        <f>IF(OR($B94-L$5&gt;76, $B94-L$5=75, $B94-L$5=1, $B94-L$5&lt;0),"",ROUND(($B94-L$5)*'점수 계산기'!$C$21+L$5*'점수 계산기'!$C$23+'점수 계산기'!$C$25,0))</f>
        <v/>
      </c>
      <c r="M94" s="176" t="str">
        <f>IF(OR($B94-M$5&gt;76, $B94-M$5=75, $B94-M$5=1, $B94-M$5&lt;0),"",ROUND(($B94-M$5)*'점수 계산기'!$C$21+M$5*'점수 계산기'!$C$23+'점수 계산기'!$C$25,0))</f>
        <v/>
      </c>
      <c r="N94" s="176">
        <f>IF(OR($B94-N$5&gt;76, $B94-N$5=75, $B94-N$5=1, $B94-N$5&lt;0),"",ROUND(($B94-N$5)*'점수 계산기'!$C$21+N$5*'점수 계산기'!$C$23+'점수 계산기'!$C$25,0))</f>
        <v>63</v>
      </c>
      <c r="O94" s="176" t="str">
        <f>IF(OR($B94-O$5&gt;76, $B94-O$5=75, $B94-O$5=1, $B94-O$5&lt;0),"",ROUND(($B94-O$5)*'점수 계산기'!$C$21+O$5*'점수 계산기'!$C$23+'점수 계산기'!$C$25,0))</f>
        <v/>
      </c>
      <c r="P94" s="176">
        <f>IF(OR($B94-P$5&gt;76, $B94-P$5=75, $B94-P$5=1, $B94-P$5&lt;0),"",ROUND(($B94-P$5)*'점수 계산기'!$C$21+P$5*'점수 계산기'!$C$23+'점수 계산기'!$C$25,0))</f>
        <v>63</v>
      </c>
      <c r="Q94" s="176">
        <f>IF(OR($B94-Q$5&gt;76, $B94-Q$5=75, $B94-Q$5=1, $B94-Q$5&lt;0),"",ROUND(($B94-Q$5)*'점수 계산기'!$C$21+Q$5*'점수 계산기'!$C$23+'점수 계산기'!$C$25,0))</f>
        <v>63</v>
      </c>
      <c r="R94" s="176">
        <f>IF(OR($B94-R$5&gt;76, $B94-R$5=75, $B94-R$5=1, $B94-R$5&lt;0),"",ROUND(($B94-R$5)*'점수 계산기'!$C$21+R$5*'점수 계산기'!$C$23+'점수 계산기'!$C$25,0))</f>
        <v>63</v>
      </c>
      <c r="S94" s="176">
        <f>IF(OR($B94-S$5&gt;76, $B94-S$5=75, $B94-S$5=1, $B94-S$5&lt;0),"",ROUND(($B94-S$5)*'점수 계산기'!$C$21+S$5*'점수 계산기'!$C$23+'점수 계산기'!$C$25,0))</f>
        <v>63</v>
      </c>
      <c r="T94" s="176">
        <f>IF(OR($B94-T$5&gt;76, $B94-T$5=75, $B94-T$5=1, $B94-T$5&lt;0),"",ROUND(($B94-T$5)*'점수 계산기'!$C$21+T$5*'점수 계산기'!$C$23+'점수 계산기'!$C$25,0))</f>
        <v>63</v>
      </c>
      <c r="U94" s="176">
        <f>IF(OR($B94-U$5&gt;76, $B94-U$5=75, $B94-U$5=1, $B94-U$5&lt;0),"",ROUND(($B94-U$5)*'점수 계산기'!$C$21+U$5*'점수 계산기'!$C$23+'점수 계산기'!$C$25,0))</f>
        <v>63</v>
      </c>
      <c r="V94" s="176">
        <f>IF(OR($B94-V$5&gt;76, $B94-V$5=75, $B94-V$5=1, $B94-V$5&lt;0),"",ROUND(($B94-V$5)*'점수 계산기'!$C$21+V$5*'점수 계산기'!$C$23+'점수 계산기'!$C$25,0))</f>
        <v>64</v>
      </c>
      <c r="W94" s="176">
        <f>IF(OR($B94-W$5&gt;76, $B94-W$5=75, $B94-W$5=1, $B94-W$5&lt;0),"",ROUND(($B94-W$5)*'점수 계산기'!$C$21+W$5*'점수 계산기'!$C$23+'점수 계산기'!$C$25,0))</f>
        <v>64</v>
      </c>
      <c r="X94" s="176">
        <f>IF(OR($B94-X$5&gt;76, $B94-X$5=75, $B94-X$5=1, $B94-X$5&lt;0),"",ROUND(($B94-X$5)*'점수 계산기'!$C$21+X$5*'점수 계산기'!$C$23+'점수 계산기'!$C$25,0))</f>
        <v>64</v>
      </c>
      <c r="Y94" s="177">
        <f>IF(OR($B94-Y$5&gt;76, $B94-Y$5=75, $B94-Y$5=1, $B94-Y$5&lt;0),"",ROUND(($B94-Y$5)*'점수 계산기'!$C$21+Y$5*'점수 계산기'!$C$23+'점수 계산기'!$C$25,0))</f>
        <v>64</v>
      </c>
      <c r="Z94" s="129"/>
      <c r="AA94" s="170">
        <v>13</v>
      </c>
      <c r="AB94" s="170">
        <f t="shared" si="2"/>
        <v>63</v>
      </c>
      <c r="AC94" s="170" cm="1">
        <f t="array" ref="AC94">INDEX($AD$6:$AD$106, AA94, 1)</f>
        <v>125</v>
      </c>
      <c r="AD94" s="170">
        <f t="shared" si="3"/>
        <v>64</v>
      </c>
      <c r="AE94" s="170">
        <v>12</v>
      </c>
      <c r="AF94" s="170">
        <v>88</v>
      </c>
    </row>
    <row r="95" spans="1:32" s="137" customFormat="1" ht="21" customHeight="1">
      <c r="A95" s="129"/>
      <c r="B95" s="175">
        <v>11</v>
      </c>
      <c r="C95" s="176" t="str">
        <f>IF(OR($B95-C$5&gt;76, $B95-C$5=75, $B95-C$5=1, $B95-C$5&lt;0),"",ROUND(($B95-C$5)*'점수 계산기'!$C$21+C$5*'점수 계산기'!$C$23+'점수 계산기'!$C$25,0))</f>
        <v/>
      </c>
      <c r="D95" s="176" t="str">
        <f>IF(OR($B95-D$5&gt;76, $B95-D$5=75, $B95-D$5=1, $B95-D$5&lt;0),"",ROUND(($B95-D$5)*'점수 계산기'!$C$21+D$5*'점수 계산기'!$C$23+'점수 계산기'!$C$25,0))</f>
        <v/>
      </c>
      <c r="E95" s="176" t="str">
        <f>IF(OR($B95-E$5&gt;76, $B95-E$5=75, $B95-E$5=1, $B95-E$5&lt;0),"",ROUND(($B95-E$5)*'점수 계산기'!$C$21+E$5*'점수 계산기'!$C$23+'점수 계산기'!$C$25,0))</f>
        <v/>
      </c>
      <c r="F95" s="176" t="str">
        <f>IF(OR($B95-F$5&gt;76, $B95-F$5=75, $B95-F$5=1, $B95-F$5&lt;0),"",ROUND(($B95-F$5)*'점수 계산기'!$C$21+F$5*'점수 계산기'!$C$23+'점수 계산기'!$C$25,0))</f>
        <v/>
      </c>
      <c r="G95" s="176" t="str">
        <f>IF(OR($B95-G$5&gt;76, $B95-G$5=75, $B95-G$5=1, $B95-G$5&lt;0),"",ROUND(($B95-G$5)*'점수 계산기'!$C$21+G$5*'점수 계산기'!$C$23+'점수 계산기'!$C$25,0))</f>
        <v/>
      </c>
      <c r="H95" s="176" t="str">
        <f>IF(OR($B95-H$5&gt;76, $B95-H$5=75, $B95-H$5=1, $B95-H$5&lt;0),"",ROUND(($B95-H$5)*'점수 계산기'!$C$21+H$5*'점수 계산기'!$C$23+'점수 계산기'!$C$25,0))</f>
        <v/>
      </c>
      <c r="I95" s="176" t="str">
        <f>IF(OR($B95-I$5&gt;76, $B95-I$5=75, $B95-I$5=1, $B95-I$5&lt;0),"",ROUND(($B95-I$5)*'점수 계산기'!$C$21+I$5*'점수 계산기'!$C$23+'점수 계산기'!$C$25,0))</f>
        <v/>
      </c>
      <c r="J95" s="176" t="str">
        <f>IF(OR($B95-J$5&gt;76, $B95-J$5=75, $B95-J$5=1, $B95-J$5&lt;0),"",ROUND(($B95-J$5)*'점수 계산기'!$C$21+J$5*'점수 계산기'!$C$23+'점수 계산기'!$C$25,0))</f>
        <v/>
      </c>
      <c r="K95" s="176" t="str">
        <f>IF(OR($B95-K$5&gt;76, $B95-K$5=75, $B95-K$5=1, $B95-K$5&lt;0),"",ROUND(($B95-K$5)*'점수 계산기'!$C$21+K$5*'점수 계산기'!$C$23+'점수 계산기'!$C$25,0))</f>
        <v/>
      </c>
      <c r="L95" s="176" t="str">
        <f>IF(OR($B95-L$5&gt;76, $B95-L$5=75, $B95-L$5=1, $B95-L$5&lt;0),"",ROUND(($B95-L$5)*'점수 계산기'!$C$21+L$5*'점수 계산기'!$C$23+'점수 계산기'!$C$25,0))</f>
        <v/>
      </c>
      <c r="M95" s="176" t="str">
        <f>IF(OR($B95-M$5&gt;76, $B95-M$5=75, $B95-M$5=1, $B95-M$5&lt;0),"",ROUND(($B95-M$5)*'점수 계산기'!$C$21+M$5*'점수 계산기'!$C$23+'점수 계산기'!$C$25,0))</f>
        <v/>
      </c>
      <c r="N95" s="176" t="str">
        <f>IF(OR($B95-N$5&gt;76, $B95-N$5=75, $B95-N$5=1, $B95-N$5&lt;0),"",ROUND(($B95-N$5)*'점수 계산기'!$C$21+N$5*'점수 계산기'!$C$23+'점수 계산기'!$C$25,0))</f>
        <v/>
      </c>
      <c r="O95" s="176">
        <f>IF(OR($B95-O$5&gt;76, $B95-O$5=75, $B95-O$5=1, $B95-O$5&lt;0),"",ROUND(($B95-O$5)*'점수 계산기'!$C$21+O$5*'점수 계산기'!$C$23+'점수 계산기'!$C$25,0))</f>
        <v>62</v>
      </c>
      <c r="P95" s="176" t="str">
        <f>IF(OR($B95-P$5&gt;76, $B95-P$5=75, $B95-P$5=1, $B95-P$5&lt;0),"",ROUND(($B95-P$5)*'점수 계산기'!$C$21+P$5*'점수 계산기'!$C$23+'점수 계산기'!$C$25,0))</f>
        <v/>
      </c>
      <c r="Q95" s="176">
        <f>IF(OR($B95-Q$5&gt;76, $B95-Q$5=75, $B95-Q$5=1, $B95-Q$5&lt;0),"",ROUND(($B95-Q$5)*'점수 계산기'!$C$21+Q$5*'점수 계산기'!$C$23+'점수 계산기'!$C$25,0))</f>
        <v>62</v>
      </c>
      <c r="R95" s="176">
        <f>IF(OR($B95-R$5&gt;76, $B95-R$5=75, $B95-R$5=1, $B95-R$5&lt;0),"",ROUND(($B95-R$5)*'점수 계산기'!$C$21+R$5*'점수 계산기'!$C$23+'점수 계산기'!$C$25,0))</f>
        <v>62</v>
      </c>
      <c r="S95" s="176">
        <f>IF(OR($B95-S$5&gt;76, $B95-S$5=75, $B95-S$5=1, $B95-S$5&lt;0),"",ROUND(($B95-S$5)*'점수 계산기'!$C$21+S$5*'점수 계산기'!$C$23+'점수 계산기'!$C$25,0))</f>
        <v>62</v>
      </c>
      <c r="T95" s="176">
        <f>IF(OR($B95-T$5&gt;76, $B95-T$5=75, $B95-T$5=1, $B95-T$5&lt;0),"",ROUND(($B95-T$5)*'점수 계산기'!$C$21+T$5*'점수 계산기'!$C$23+'점수 계산기'!$C$25,0))</f>
        <v>63</v>
      </c>
      <c r="U95" s="176">
        <f>IF(OR($B95-U$5&gt;76, $B95-U$5=75, $B95-U$5=1, $B95-U$5&lt;0),"",ROUND(($B95-U$5)*'점수 계산기'!$C$21+U$5*'점수 계산기'!$C$23+'점수 계산기'!$C$25,0))</f>
        <v>63</v>
      </c>
      <c r="V95" s="176">
        <f>IF(OR($B95-V$5&gt;76, $B95-V$5=75, $B95-V$5=1, $B95-V$5&lt;0),"",ROUND(($B95-V$5)*'점수 계산기'!$C$21+V$5*'점수 계산기'!$C$23+'점수 계산기'!$C$25,0))</f>
        <v>63</v>
      </c>
      <c r="W95" s="176">
        <f>IF(OR($B95-W$5&gt;76, $B95-W$5=75, $B95-W$5=1, $B95-W$5&lt;0),"",ROUND(($B95-W$5)*'점수 계산기'!$C$21+W$5*'점수 계산기'!$C$23+'점수 계산기'!$C$25,0))</f>
        <v>63</v>
      </c>
      <c r="X95" s="176">
        <f>IF(OR($B95-X$5&gt;76, $B95-X$5=75, $B95-X$5=1, $B95-X$5&lt;0),"",ROUND(($B95-X$5)*'점수 계산기'!$C$21+X$5*'점수 계산기'!$C$23+'점수 계산기'!$C$25,0))</f>
        <v>63</v>
      </c>
      <c r="Y95" s="177">
        <f>IF(OR($B95-Y$5&gt;76, $B95-Y$5=75, $B95-Y$5=1, $B95-Y$5&lt;0),"",ROUND(($B95-Y$5)*'점수 계산기'!$C$21+Y$5*'점수 계산기'!$C$23+'점수 계산기'!$C$25,0))</f>
        <v>63</v>
      </c>
      <c r="Z95" s="129"/>
      <c r="AA95" s="170">
        <v>12</v>
      </c>
      <c r="AB95" s="170">
        <f t="shared" si="2"/>
        <v>62</v>
      </c>
      <c r="AC95" s="170" cm="1">
        <f t="array" ref="AC95">INDEX($AD$6:$AD$106, AA95, 1)</f>
        <v>126</v>
      </c>
      <c r="AD95" s="170">
        <f t="shared" si="3"/>
        <v>63</v>
      </c>
      <c r="AE95" s="170">
        <v>11</v>
      </c>
      <c r="AF95" s="170">
        <v>89</v>
      </c>
    </row>
    <row r="96" spans="1:32" s="137" customFormat="1" ht="21" customHeight="1">
      <c r="A96" s="129"/>
      <c r="B96" s="175">
        <v>10</v>
      </c>
      <c r="C96" s="176" t="str">
        <f>IF(OR($B96-C$5&gt;76, $B96-C$5=75, $B96-C$5=1, $B96-C$5&lt;0),"",ROUND(($B96-C$5)*'점수 계산기'!$C$21+C$5*'점수 계산기'!$C$23+'점수 계산기'!$C$25,0))</f>
        <v/>
      </c>
      <c r="D96" s="176" t="str">
        <f>IF(OR($B96-D$5&gt;76, $B96-D$5=75, $B96-D$5=1, $B96-D$5&lt;0),"",ROUND(($B96-D$5)*'점수 계산기'!$C$21+D$5*'점수 계산기'!$C$23+'점수 계산기'!$C$25,0))</f>
        <v/>
      </c>
      <c r="E96" s="176" t="str">
        <f>IF(OR($B96-E$5&gt;76, $B96-E$5=75, $B96-E$5=1, $B96-E$5&lt;0),"",ROUND(($B96-E$5)*'점수 계산기'!$C$21+E$5*'점수 계산기'!$C$23+'점수 계산기'!$C$25,0))</f>
        <v/>
      </c>
      <c r="F96" s="176" t="str">
        <f>IF(OR($B96-F$5&gt;76, $B96-F$5=75, $B96-F$5=1, $B96-F$5&lt;0),"",ROUND(($B96-F$5)*'점수 계산기'!$C$21+F$5*'점수 계산기'!$C$23+'점수 계산기'!$C$25,0))</f>
        <v/>
      </c>
      <c r="G96" s="176" t="str">
        <f>IF(OR($B96-G$5&gt;76, $B96-G$5=75, $B96-G$5=1, $B96-G$5&lt;0),"",ROUND(($B96-G$5)*'점수 계산기'!$C$21+G$5*'점수 계산기'!$C$23+'점수 계산기'!$C$25,0))</f>
        <v/>
      </c>
      <c r="H96" s="176" t="str">
        <f>IF(OR($B96-H$5&gt;76, $B96-H$5=75, $B96-H$5=1, $B96-H$5&lt;0),"",ROUND(($B96-H$5)*'점수 계산기'!$C$21+H$5*'점수 계산기'!$C$23+'점수 계산기'!$C$25,0))</f>
        <v/>
      </c>
      <c r="I96" s="176" t="str">
        <f>IF(OR($B96-I$5&gt;76, $B96-I$5=75, $B96-I$5=1, $B96-I$5&lt;0),"",ROUND(($B96-I$5)*'점수 계산기'!$C$21+I$5*'점수 계산기'!$C$23+'점수 계산기'!$C$25,0))</f>
        <v/>
      </c>
      <c r="J96" s="176" t="str">
        <f>IF(OR($B96-J$5&gt;76, $B96-J$5=75, $B96-J$5=1, $B96-J$5&lt;0),"",ROUND(($B96-J$5)*'점수 계산기'!$C$21+J$5*'점수 계산기'!$C$23+'점수 계산기'!$C$25,0))</f>
        <v/>
      </c>
      <c r="K96" s="176" t="str">
        <f>IF(OR($B96-K$5&gt;76, $B96-K$5=75, $B96-K$5=1, $B96-K$5&lt;0),"",ROUND(($B96-K$5)*'점수 계산기'!$C$21+K$5*'점수 계산기'!$C$23+'점수 계산기'!$C$25,0))</f>
        <v/>
      </c>
      <c r="L96" s="176" t="str">
        <f>IF(OR($B96-L$5&gt;76, $B96-L$5=75, $B96-L$5=1, $B96-L$5&lt;0),"",ROUND(($B96-L$5)*'점수 계산기'!$C$21+L$5*'점수 계산기'!$C$23+'점수 계산기'!$C$25,0))</f>
        <v/>
      </c>
      <c r="M96" s="176" t="str">
        <f>IF(OR($B96-M$5&gt;76, $B96-M$5=75, $B96-M$5=1, $B96-M$5&lt;0),"",ROUND(($B96-M$5)*'점수 계산기'!$C$21+M$5*'점수 계산기'!$C$23+'점수 계산기'!$C$25,0))</f>
        <v/>
      </c>
      <c r="N96" s="176" t="str">
        <f>IF(OR($B96-N$5&gt;76, $B96-N$5=75, $B96-N$5=1, $B96-N$5&lt;0),"",ROUND(($B96-N$5)*'점수 계산기'!$C$21+N$5*'점수 계산기'!$C$23+'점수 계산기'!$C$25,0))</f>
        <v/>
      </c>
      <c r="O96" s="176" t="str">
        <f>IF(OR($B96-O$5&gt;76, $B96-O$5=75, $B96-O$5=1, $B96-O$5&lt;0),"",ROUND(($B96-O$5)*'점수 계산기'!$C$21+O$5*'점수 계산기'!$C$23+'점수 계산기'!$C$25,0))</f>
        <v/>
      </c>
      <c r="P96" s="176">
        <f>IF(OR($B96-P$5&gt;76, $B96-P$5=75, $B96-P$5=1, $B96-P$5&lt;0),"",ROUND(($B96-P$5)*'점수 계산기'!$C$21+P$5*'점수 계산기'!$C$23+'점수 계산기'!$C$25,0))</f>
        <v>61</v>
      </c>
      <c r="Q96" s="176" t="str">
        <f>IF(OR($B96-Q$5&gt;76, $B96-Q$5=75, $B96-Q$5=1, $B96-Q$5&lt;0),"",ROUND(($B96-Q$5)*'점수 계산기'!$C$21+Q$5*'점수 계산기'!$C$23+'점수 계산기'!$C$25,0))</f>
        <v/>
      </c>
      <c r="R96" s="176">
        <f>IF(OR($B96-R$5&gt;76, $B96-R$5=75, $B96-R$5=1, $B96-R$5&lt;0),"",ROUND(($B96-R$5)*'점수 계산기'!$C$21+R$5*'점수 계산기'!$C$23+'점수 계산기'!$C$25,0))</f>
        <v>62</v>
      </c>
      <c r="S96" s="176">
        <f>IF(OR($B96-S$5&gt;76, $B96-S$5=75, $B96-S$5=1, $B96-S$5&lt;0),"",ROUND(($B96-S$5)*'점수 계산기'!$C$21+S$5*'점수 계산기'!$C$23+'점수 계산기'!$C$25,0))</f>
        <v>62</v>
      </c>
      <c r="T96" s="176">
        <f>IF(OR($B96-T$5&gt;76, $B96-T$5=75, $B96-T$5=1, $B96-T$5&lt;0),"",ROUND(($B96-T$5)*'점수 계산기'!$C$21+T$5*'점수 계산기'!$C$23+'점수 계산기'!$C$25,0))</f>
        <v>62</v>
      </c>
      <c r="U96" s="176">
        <f>IF(OR($B96-U$5&gt;76, $B96-U$5=75, $B96-U$5=1, $B96-U$5&lt;0),"",ROUND(($B96-U$5)*'점수 계산기'!$C$21+U$5*'점수 계산기'!$C$23+'점수 계산기'!$C$25,0))</f>
        <v>62</v>
      </c>
      <c r="V96" s="176">
        <f>IF(OR($B96-V$5&gt;76, $B96-V$5=75, $B96-V$5=1, $B96-V$5&lt;0),"",ROUND(($B96-V$5)*'점수 계산기'!$C$21+V$5*'점수 계산기'!$C$23+'점수 계산기'!$C$25,0))</f>
        <v>62</v>
      </c>
      <c r="W96" s="176">
        <f>IF(OR($B96-W$5&gt;76, $B96-W$5=75, $B96-W$5=1, $B96-W$5&lt;0),"",ROUND(($B96-W$5)*'점수 계산기'!$C$21+W$5*'점수 계산기'!$C$23+'점수 계산기'!$C$25,0))</f>
        <v>62</v>
      </c>
      <c r="X96" s="176">
        <f>IF(OR($B96-X$5&gt;76, $B96-X$5=75, $B96-X$5=1, $B96-X$5&lt;0),"",ROUND(($B96-X$5)*'점수 계산기'!$C$21+X$5*'점수 계산기'!$C$23+'점수 계산기'!$C$25,0))</f>
        <v>62</v>
      </c>
      <c r="Y96" s="177">
        <f>IF(OR($B96-Y$5&gt;76, $B96-Y$5=75, $B96-Y$5=1, $B96-Y$5&lt;0),"",ROUND(($B96-Y$5)*'점수 계산기'!$C$21+Y$5*'점수 계산기'!$C$23+'점수 계산기'!$C$25,0))</f>
        <v>62</v>
      </c>
      <c r="Z96" s="129"/>
      <c r="AA96" s="170">
        <v>11</v>
      </c>
      <c r="AB96" s="170">
        <f t="shared" si="2"/>
        <v>61</v>
      </c>
      <c r="AC96" s="170" cm="1">
        <f t="array" ref="AC96">INDEX($AD$6:$AD$106, AA96, 1)</f>
        <v>127</v>
      </c>
      <c r="AD96" s="170">
        <f t="shared" si="3"/>
        <v>62</v>
      </c>
      <c r="AE96" s="170">
        <v>10</v>
      </c>
      <c r="AF96" s="170">
        <v>90</v>
      </c>
    </row>
    <row r="97" spans="1:32" s="137" customFormat="1" ht="21" customHeight="1">
      <c r="A97" s="129"/>
      <c r="B97" s="175">
        <v>9</v>
      </c>
      <c r="C97" s="176" t="str">
        <f>IF(OR($B97-C$5&gt;76, $B97-C$5=75, $B97-C$5=1, $B97-C$5&lt;0),"",ROUND(($B97-C$5)*'점수 계산기'!$C$21+C$5*'점수 계산기'!$C$23+'점수 계산기'!$C$25,0))</f>
        <v/>
      </c>
      <c r="D97" s="176" t="str">
        <f>IF(OR($B97-D$5&gt;76, $B97-D$5=75, $B97-D$5=1, $B97-D$5&lt;0),"",ROUND(($B97-D$5)*'점수 계산기'!$C$21+D$5*'점수 계산기'!$C$23+'점수 계산기'!$C$25,0))</f>
        <v/>
      </c>
      <c r="E97" s="176" t="str">
        <f>IF(OR($B97-E$5&gt;76, $B97-E$5=75, $B97-E$5=1, $B97-E$5&lt;0),"",ROUND(($B97-E$5)*'점수 계산기'!$C$21+E$5*'점수 계산기'!$C$23+'점수 계산기'!$C$25,0))</f>
        <v/>
      </c>
      <c r="F97" s="176" t="str">
        <f>IF(OR($B97-F$5&gt;76, $B97-F$5=75, $B97-F$5=1, $B97-F$5&lt;0),"",ROUND(($B97-F$5)*'점수 계산기'!$C$21+F$5*'점수 계산기'!$C$23+'점수 계산기'!$C$25,0))</f>
        <v/>
      </c>
      <c r="G97" s="176" t="str">
        <f>IF(OR($B97-G$5&gt;76, $B97-G$5=75, $B97-G$5=1, $B97-G$5&lt;0),"",ROUND(($B97-G$5)*'점수 계산기'!$C$21+G$5*'점수 계산기'!$C$23+'점수 계산기'!$C$25,0))</f>
        <v/>
      </c>
      <c r="H97" s="176" t="str">
        <f>IF(OR($B97-H$5&gt;76, $B97-H$5=75, $B97-H$5=1, $B97-H$5&lt;0),"",ROUND(($B97-H$5)*'점수 계산기'!$C$21+H$5*'점수 계산기'!$C$23+'점수 계산기'!$C$25,0))</f>
        <v/>
      </c>
      <c r="I97" s="176" t="str">
        <f>IF(OR($B97-I$5&gt;76, $B97-I$5=75, $B97-I$5=1, $B97-I$5&lt;0),"",ROUND(($B97-I$5)*'점수 계산기'!$C$21+I$5*'점수 계산기'!$C$23+'점수 계산기'!$C$25,0))</f>
        <v/>
      </c>
      <c r="J97" s="176" t="str">
        <f>IF(OR($B97-J$5&gt;76, $B97-J$5=75, $B97-J$5=1, $B97-J$5&lt;0),"",ROUND(($B97-J$5)*'점수 계산기'!$C$21+J$5*'점수 계산기'!$C$23+'점수 계산기'!$C$25,0))</f>
        <v/>
      </c>
      <c r="K97" s="176" t="str">
        <f>IF(OR($B97-K$5&gt;76, $B97-K$5=75, $B97-K$5=1, $B97-K$5&lt;0),"",ROUND(($B97-K$5)*'점수 계산기'!$C$21+K$5*'점수 계산기'!$C$23+'점수 계산기'!$C$25,0))</f>
        <v/>
      </c>
      <c r="L97" s="176" t="str">
        <f>IF(OR($B97-L$5&gt;76, $B97-L$5=75, $B97-L$5=1, $B97-L$5&lt;0),"",ROUND(($B97-L$5)*'점수 계산기'!$C$21+L$5*'점수 계산기'!$C$23+'점수 계산기'!$C$25,0))</f>
        <v/>
      </c>
      <c r="M97" s="176" t="str">
        <f>IF(OR($B97-M$5&gt;76, $B97-M$5=75, $B97-M$5=1, $B97-M$5&lt;0),"",ROUND(($B97-M$5)*'점수 계산기'!$C$21+M$5*'점수 계산기'!$C$23+'점수 계산기'!$C$25,0))</f>
        <v/>
      </c>
      <c r="N97" s="176" t="str">
        <f>IF(OR($B97-N$5&gt;76, $B97-N$5=75, $B97-N$5=1, $B97-N$5&lt;0),"",ROUND(($B97-N$5)*'점수 계산기'!$C$21+N$5*'점수 계산기'!$C$23+'점수 계산기'!$C$25,0))</f>
        <v/>
      </c>
      <c r="O97" s="176" t="str">
        <f>IF(OR($B97-O$5&gt;76, $B97-O$5=75, $B97-O$5=1, $B97-O$5&lt;0),"",ROUND(($B97-O$5)*'점수 계산기'!$C$21+O$5*'점수 계산기'!$C$23+'점수 계산기'!$C$25,0))</f>
        <v/>
      </c>
      <c r="P97" s="176" t="str">
        <f>IF(OR($B97-P$5&gt;76, $B97-P$5=75, $B97-P$5=1, $B97-P$5&lt;0),"",ROUND(($B97-P$5)*'점수 계산기'!$C$21+P$5*'점수 계산기'!$C$23+'점수 계산기'!$C$25,0))</f>
        <v/>
      </c>
      <c r="Q97" s="176">
        <f>IF(OR($B97-Q$5&gt;76, $B97-Q$5=75, $B97-Q$5=1, $B97-Q$5&lt;0),"",ROUND(($B97-Q$5)*'점수 계산기'!$C$21+Q$5*'점수 계산기'!$C$23+'점수 계산기'!$C$25,0))</f>
        <v>61</v>
      </c>
      <c r="R97" s="176" t="str">
        <f>IF(OR($B97-R$5&gt;76, $B97-R$5=75, $B97-R$5=1, $B97-R$5&lt;0),"",ROUND(($B97-R$5)*'점수 계산기'!$C$21+R$5*'점수 계산기'!$C$23+'점수 계산기'!$C$25,0))</f>
        <v/>
      </c>
      <c r="S97" s="176">
        <f>IF(OR($B97-S$5&gt;76, $B97-S$5=75, $B97-S$5=1, $B97-S$5&lt;0),"",ROUND(($B97-S$5)*'점수 계산기'!$C$21+S$5*'점수 계산기'!$C$23+'점수 계산기'!$C$25,0))</f>
        <v>61</v>
      </c>
      <c r="T97" s="176">
        <f>IF(OR($B97-T$5&gt;76, $B97-T$5=75, $B97-T$5=1, $B97-T$5&lt;0),"",ROUND(($B97-T$5)*'점수 계산기'!$C$21+T$5*'점수 계산기'!$C$23+'점수 계산기'!$C$25,0))</f>
        <v>61</v>
      </c>
      <c r="U97" s="176">
        <f>IF(OR($B97-U$5&gt;76, $B97-U$5=75, $B97-U$5=1, $B97-U$5&lt;0),"",ROUND(($B97-U$5)*'점수 계산기'!$C$21+U$5*'점수 계산기'!$C$23+'점수 계산기'!$C$25,0))</f>
        <v>61</v>
      </c>
      <c r="V97" s="176">
        <f>IF(OR($B97-V$5&gt;76, $B97-V$5=75, $B97-V$5=1, $B97-V$5&lt;0),"",ROUND(($B97-V$5)*'점수 계산기'!$C$21+V$5*'점수 계산기'!$C$23+'점수 계산기'!$C$25,0))</f>
        <v>61</v>
      </c>
      <c r="W97" s="176">
        <f>IF(OR($B97-W$5&gt;76, $B97-W$5=75, $B97-W$5=1, $B97-W$5&lt;0),"",ROUND(($B97-W$5)*'점수 계산기'!$C$21+W$5*'점수 계산기'!$C$23+'점수 계산기'!$C$25,0))</f>
        <v>61</v>
      </c>
      <c r="X97" s="176">
        <f>IF(OR($B97-X$5&gt;76, $B97-X$5=75, $B97-X$5=1, $B97-X$5&lt;0),"",ROUND(($B97-X$5)*'점수 계산기'!$C$21+X$5*'점수 계산기'!$C$23+'점수 계산기'!$C$25,0))</f>
        <v>61</v>
      </c>
      <c r="Y97" s="177">
        <f>IF(OR($B97-Y$5&gt;76, $B97-Y$5=75, $B97-Y$5=1, $B97-Y$5&lt;0),"",ROUND(($B97-Y$5)*'점수 계산기'!$C$21+Y$5*'점수 계산기'!$C$23+'점수 계산기'!$C$25,0))</f>
        <v>61</v>
      </c>
      <c r="Z97" s="129"/>
      <c r="AA97" s="170">
        <v>10</v>
      </c>
      <c r="AB97" s="170">
        <f t="shared" si="2"/>
        <v>61</v>
      </c>
      <c r="AC97" s="170" cm="1">
        <f t="array" ref="AC97">INDEX($AD$6:$AD$106, AA97, 1)</f>
        <v>127</v>
      </c>
      <c r="AD97" s="170">
        <f t="shared" si="3"/>
        <v>61</v>
      </c>
      <c r="AE97" s="170">
        <v>9</v>
      </c>
      <c r="AF97" s="170">
        <v>91</v>
      </c>
    </row>
    <row r="98" spans="1:32" s="137" customFormat="1" ht="21" customHeight="1">
      <c r="A98" s="129"/>
      <c r="B98" s="178">
        <v>8</v>
      </c>
      <c r="C98" s="179" t="str">
        <f>IF(OR($B98-C$5&gt;76, $B98-C$5=75, $B98-C$5=1, $B98-C$5&lt;0),"",ROUND(($B98-C$5)*'점수 계산기'!$C$21+C$5*'점수 계산기'!$C$23+'점수 계산기'!$C$25,0))</f>
        <v/>
      </c>
      <c r="D98" s="179" t="str">
        <f>IF(OR($B98-D$5&gt;76, $B98-D$5=75, $B98-D$5=1, $B98-D$5&lt;0),"",ROUND(($B98-D$5)*'점수 계산기'!$C$21+D$5*'점수 계산기'!$C$23+'점수 계산기'!$C$25,0))</f>
        <v/>
      </c>
      <c r="E98" s="179" t="str">
        <f>IF(OR($B98-E$5&gt;76, $B98-E$5=75, $B98-E$5=1, $B98-E$5&lt;0),"",ROUND(($B98-E$5)*'점수 계산기'!$C$21+E$5*'점수 계산기'!$C$23+'점수 계산기'!$C$25,0))</f>
        <v/>
      </c>
      <c r="F98" s="179" t="str">
        <f>IF(OR($B98-F$5&gt;76, $B98-F$5=75, $B98-F$5=1, $B98-F$5&lt;0),"",ROUND(($B98-F$5)*'점수 계산기'!$C$21+F$5*'점수 계산기'!$C$23+'점수 계산기'!$C$25,0))</f>
        <v/>
      </c>
      <c r="G98" s="179" t="str">
        <f>IF(OR($B98-G$5&gt;76, $B98-G$5=75, $B98-G$5=1, $B98-G$5&lt;0),"",ROUND(($B98-G$5)*'점수 계산기'!$C$21+G$5*'점수 계산기'!$C$23+'점수 계산기'!$C$25,0))</f>
        <v/>
      </c>
      <c r="H98" s="179" t="str">
        <f>IF(OR($B98-H$5&gt;76, $B98-H$5=75, $B98-H$5=1, $B98-H$5&lt;0),"",ROUND(($B98-H$5)*'점수 계산기'!$C$21+H$5*'점수 계산기'!$C$23+'점수 계산기'!$C$25,0))</f>
        <v/>
      </c>
      <c r="I98" s="179" t="str">
        <f>IF(OR($B98-I$5&gt;76, $B98-I$5=75, $B98-I$5=1, $B98-I$5&lt;0),"",ROUND(($B98-I$5)*'점수 계산기'!$C$21+I$5*'점수 계산기'!$C$23+'점수 계산기'!$C$25,0))</f>
        <v/>
      </c>
      <c r="J98" s="179" t="str">
        <f>IF(OR($B98-J$5&gt;76, $B98-J$5=75, $B98-J$5=1, $B98-J$5&lt;0),"",ROUND(($B98-J$5)*'점수 계산기'!$C$21+J$5*'점수 계산기'!$C$23+'점수 계산기'!$C$25,0))</f>
        <v/>
      </c>
      <c r="K98" s="179" t="str">
        <f>IF(OR($B98-K$5&gt;76, $B98-K$5=75, $B98-K$5=1, $B98-K$5&lt;0),"",ROUND(($B98-K$5)*'점수 계산기'!$C$21+K$5*'점수 계산기'!$C$23+'점수 계산기'!$C$25,0))</f>
        <v/>
      </c>
      <c r="L98" s="179" t="str">
        <f>IF(OR($B98-L$5&gt;76, $B98-L$5=75, $B98-L$5=1, $B98-L$5&lt;0),"",ROUND(($B98-L$5)*'점수 계산기'!$C$21+L$5*'점수 계산기'!$C$23+'점수 계산기'!$C$25,0))</f>
        <v/>
      </c>
      <c r="M98" s="179" t="str">
        <f>IF(OR($B98-M$5&gt;76, $B98-M$5=75, $B98-M$5=1, $B98-M$5&lt;0),"",ROUND(($B98-M$5)*'점수 계산기'!$C$21+M$5*'점수 계산기'!$C$23+'점수 계산기'!$C$25,0))</f>
        <v/>
      </c>
      <c r="N98" s="179" t="str">
        <f>IF(OR($B98-N$5&gt;76, $B98-N$5=75, $B98-N$5=1, $B98-N$5&lt;0),"",ROUND(($B98-N$5)*'점수 계산기'!$C$21+N$5*'점수 계산기'!$C$23+'점수 계산기'!$C$25,0))</f>
        <v/>
      </c>
      <c r="O98" s="179" t="str">
        <f>IF(OR($B98-O$5&gt;76, $B98-O$5=75, $B98-O$5=1, $B98-O$5&lt;0),"",ROUND(($B98-O$5)*'점수 계산기'!$C$21+O$5*'점수 계산기'!$C$23+'점수 계산기'!$C$25,0))</f>
        <v/>
      </c>
      <c r="P98" s="179" t="str">
        <f>IF(OR($B98-P$5&gt;76, $B98-P$5=75, $B98-P$5=1, $B98-P$5&lt;0),"",ROUND(($B98-P$5)*'점수 계산기'!$C$21+P$5*'점수 계산기'!$C$23+'점수 계산기'!$C$25,0))</f>
        <v/>
      </c>
      <c r="Q98" s="179" t="str">
        <f>IF(OR($B98-Q$5&gt;76, $B98-Q$5=75, $B98-Q$5=1, $B98-Q$5&lt;0),"",ROUND(($B98-Q$5)*'점수 계산기'!$C$21+Q$5*'점수 계산기'!$C$23+'점수 계산기'!$C$25,0))</f>
        <v/>
      </c>
      <c r="R98" s="179">
        <f>IF(OR($B98-R$5&gt;76, $B98-R$5=75, $B98-R$5=1, $B98-R$5&lt;0),"",ROUND(($B98-R$5)*'점수 계산기'!$C$21+R$5*'점수 계산기'!$C$23+'점수 계산기'!$C$25,0))</f>
        <v>60</v>
      </c>
      <c r="S98" s="179" t="str">
        <f>IF(OR($B98-S$5&gt;76, $B98-S$5=75, $B98-S$5=1, $B98-S$5&lt;0),"",ROUND(($B98-S$5)*'점수 계산기'!$C$21+S$5*'점수 계산기'!$C$23+'점수 계산기'!$C$25,0))</f>
        <v/>
      </c>
      <c r="T98" s="179">
        <f>IF(OR($B98-T$5&gt;76, $B98-T$5=75, $B98-T$5=1, $B98-T$5&lt;0),"",ROUND(($B98-T$5)*'점수 계산기'!$C$21+T$5*'점수 계산기'!$C$23+'점수 계산기'!$C$25,0))</f>
        <v>60</v>
      </c>
      <c r="U98" s="179">
        <f>IF(OR($B98-U$5&gt;76, $B98-U$5=75, $B98-U$5=1, $B98-U$5&lt;0),"",ROUND(($B98-U$5)*'점수 계산기'!$C$21+U$5*'점수 계산기'!$C$23+'점수 계산기'!$C$25,0))</f>
        <v>60</v>
      </c>
      <c r="V98" s="179">
        <f>IF(OR($B98-V$5&gt;76, $B98-V$5=75, $B98-V$5=1, $B98-V$5&lt;0),"",ROUND(($B98-V$5)*'점수 계산기'!$C$21+V$5*'점수 계산기'!$C$23+'점수 계산기'!$C$25,0))</f>
        <v>60</v>
      </c>
      <c r="W98" s="179">
        <f>IF(OR($B98-W$5&gt;76, $B98-W$5=75, $B98-W$5=1, $B98-W$5&lt;0),"",ROUND(($B98-W$5)*'점수 계산기'!$C$21+W$5*'점수 계산기'!$C$23+'점수 계산기'!$C$25,0))</f>
        <v>60</v>
      </c>
      <c r="X98" s="179">
        <f>IF(OR($B98-X$5&gt;76, $B98-X$5=75, $B98-X$5=1, $B98-X$5&lt;0),"",ROUND(($B98-X$5)*'점수 계산기'!$C$21+X$5*'점수 계산기'!$C$23+'점수 계산기'!$C$25,0))</f>
        <v>60</v>
      </c>
      <c r="Y98" s="180">
        <f>IF(OR($B98-Y$5&gt;76, $B98-Y$5=75, $B98-Y$5=1, $B98-Y$5&lt;0),"",ROUND(($B98-Y$5)*'점수 계산기'!$C$21+Y$5*'점수 계산기'!$C$23+'점수 계산기'!$C$25,0))</f>
        <v>61</v>
      </c>
      <c r="Z98" s="129"/>
      <c r="AA98" s="170">
        <v>9</v>
      </c>
      <c r="AB98" s="170">
        <f t="shared" si="2"/>
        <v>60</v>
      </c>
      <c r="AC98" s="170" cm="1">
        <f t="array" ref="AC98">INDEX($AD$6:$AD$106, AA98, 1)</f>
        <v>128</v>
      </c>
      <c r="AD98" s="170">
        <f t="shared" si="3"/>
        <v>61</v>
      </c>
      <c r="AE98" s="170">
        <v>8</v>
      </c>
      <c r="AF98" s="170">
        <v>92</v>
      </c>
    </row>
    <row r="99" spans="1:32" s="137" customFormat="1" ht="21" customHeight="1">
      <c r="A99" s="129"/>
      <c r="B99" s="178">
        <v>7</v>
      </c>
      <c r="C99" s="179" t="str">
        <f>IF(OR($B99-C$5&gt;76, $B99-C$5=75, $B99-C$5=1, $B99-C$5&lt;0),"",ROUND(($B99-C$5)*'점수 계산기'!$C$21+C$5*'점수 계산기'!$C$23+'점수 계산기'!$C$25,0))</f>
        <v/>
      </c>
      <c r="D99" s="179" t="str">
        <f>IF(OR($B99-D$5&gt;76, $B99-D$5=75, $B99-D$5=1, $B99-D$5&lt;0),"",ROUND(($B99-D$5)*'점수 계산기'!$C$21+D$5*'점수 계산기'!$C$23+'점수 계산기'!$C$25,0))</f>
        <v/>
      </c>
      <c r="E99" s="179" t="str">
        <f>IF(OR($B99-E$5&gt;76, $B99-E$5=75, $B99-E$5=1, $B99-E$5&lt;0),"",ROUND(($B99-E$5)*'점수 계산기'!$C$21+E$5*'점수 계산기'!$C$23+'점수 계산기'!$C$25,0))</f>
        <v/>
      </c>
      <c r="F99" s="179" t="str">
        <f>IF(OR($B99-F$5&gt;76, $B99-F$5=75, $B99-F$5=1, $B99-F$5&lt;0),"",ROUND(($B99-F$5)*'점수 계산기'!$C$21+F$5*'점수 계산기'!$C$23+'점수 계산기'!$C$25,0))</f>
        <v/>
      </c>
      <c r="G99" s="179" t="str">
        <f>IF(OR($B99-G$5&gt;76, $B99-G$5=75, $B99-G$5=1, $B99-G$5&lt;0),"",ROUND(($B99-G$5)*'점수 계산기'!$C$21+G$5*'점수 계산기'!$C$23+'점수 계산기'!$C$25,0))</f>
        <v/>
      </c>
      <c r="H99" s="179" t="str">
        <f>IF(OR($B99-H$5&gt;76, $B99-H$5=75, $B99-H$5=1, $B99-H$5&lt;0),"",ROUND(($B99-H$5)*'점수 계산기'!$C$21+H$5*'점수 계산기'!$C$23+'점수 계산기'!$C$25,0))</f>
        <v/>
      </c>
      <c r="I99" s="179" t="str">
        <f>IF(OR($B99-I$5&gt;76, $B99-I$5=75, $B99-I$5=1, $B99-I$5&lt;0),"",ROUND(($B99-I$5)*'점수 계산기'!$C$21+I$5*'점수 계산기'!$C$23+'점수 계산기'!$C$25,0))</f>
        <v/>
      </c>
      <c r="J99" s="179" t="str">
        <f>IF(OR($B99-J$5&gt;76, $B99-J$5=75, $B99-J$5=1, $B99-J$5&lt;0),"",ROUND(($B99-J$5)*'점수 계산기'!$C$21+J$5*'점수 계산기'!$C$23+'점수 계산기'!$C$25,0))</f>
        <v/>
      </c>
      <c r="K99" s="179" t="str">
        <f>IF(OR($B99-K$5&gt;76, $B99-K$5=75, $B99-K$5=1, $B99-K$5&lt;0),"",ROUND(($B99-K$5)*'점수 계산기'!$C$21+K$5*'점수 계산기'!$C$23+'점수 계산기'!$C$25,0))</f>
        <v/>
      </c>
      <c r="L99" s="179" t="str">
        <f>IF(OR($B99-L$5&gt;76, $B99-L$5=75, $B99-L$5=1, $B99-L$5&lt;0),"",ROUND(($B99-L$5)*'점수 계산기'!$C$21+L$5*'점수 계산기'!$C$23+'점수 계산기'!$C$25,0))</f>
        <v/>
      </c>
      <c r="M99" s="179" t="str">
        <f>IF(OR($B99-M$5&gt;76, $B99-M$5=75, $B99-M$5=1, $B99-M$5&lt;0),"",ROUND(($B99-M$5)*'점수 계산기'!$C$21+M$5*'점수 계산기'!$C$23+'점수 계산기'!$C$25,0))</f>
        <v/>
      </c>
      <c r="N99" s="179" t="str">
        <f>IF(OR($B99-N$5&gt;76, $B99-N$5=75, $B99-N$5=1, $B99-N$5&lt;0),"",ROUND(($B99-N$5)*'점수 계산기'!$C$21+N$5*'점수 계산기'!$C$23+'점수 계산기'!$C$25,0))</f>
        <v/>
      </c>
      <c r="O99" s="179" t="str">
        <f>IF(OR($B99-O$5&gt;76, $B99-O$5=75, $B99-O$5=1, $B99-O$5&lt;0),"",ROUND(($B99-O$5)*'점수 계산기'!$C$21+O$5*'점수 계산기'!$C$23+'점수 계산기'!$C$25,0))</f>
        <v/>
      </c>
      <c r="P99" s="179" t="str">
        <f>IF(OR($B99-P$5&gt;76, $B99-P$5=75, $B99-P$5=1, $B99-P$5&lt;0),"",ROUND(($B99-P$5)*'점수 계산기'!$C$21+P$5*'점수 계산기'!$C$23+'점수 계산기'!$C$25,0))</f>
        <v/>
      </c>
      <c r="Q99" s="179" t="str">
        <f>IF(OR($B99-Q$5&gt;76, $B99-Q$5=75, $B99-Q$5=1, $B99-Q$5&lt;0),"",ROUND(($B99-Q$5)*'점수 계산기'!$C$21+Q$5*'점수 계산기'!$C$23+'점수 계산기'!$C$25,0))</f>
        <v/>
      </c>
      <c r="R99" s="179" t="str">
        <f>IF(OR($B99-R$5&gt;76, $B99-R$5=75, $B99-R$5=1, $B99-R$5&lt;0),"",ROUND(($B99-R$5)*'점수 계산기'!$C$21+R$5*'점수 계산기'!$C$23+'점수 계산기'!$C$25,0))</f>
        <v/>
      </c>
      <c r="S99" s="179">
        <f>IF(OR($B99-S$5&gt;76, $B99-S$5=75, $B99-S$5=1, $B99-S$5&lt;0),"",ROUND(($B99-S$5)*'점수 계산기'!$C$21+S$5*'점수 계산기'!$C$23+'점수 계산기'!$C$25,0))</f>
        <v>59</v>
      </c>
      <c r="T99" s="179" t="str">
        <f>IF(OR($B99-T$5&gt;76, $B99-T$5=75, $B99-T$5=1, $B99-T$5&lt;0),"",ROUND(($B99-T$5)*'점수 계산기'!$C$21+T$5*'점수 계산기'!$C$23+'점수 계산기'!$C$25,0))</f>
        <v/>
      </c>
      <c r="U99" s="179">
        <f>IF(OR($B99-U$5&gt;76, $B99-U$5=75, $B99-U$5=1, $B99-U$5&lt;0),"",ROUND(($B99-U$5)*'점수 계산기'!$C$21+U$5*'점수 계산기'!$C$23+'점수 계산기'!$C$25,0))</f>
        <v>59</v>
      </c>
      <c r="V99" s="179">
        <f>IF(OR($B99-V$5&gt;76, $B99-V$5=75, $B99-V$5=1, $B99-V$5&lt;0),"",ROUND(($B99-V$5)*'점수 계산기'!$C$21+V$5*'점수 계산기'!$C$23+'점수 계산기'!$C$25,0))</f>
        <v>59</v>
      </c>
      <c r="W99" s="179">
        <f>IF(OR($B99-W$5&gt;76, $B99-W$5=75, $B99-W$5=1, $B99-W$5&lt;0),"",ROUND(($B99-W$5)*'점수 계산기'!$C$21+W$5*'점수 계산기'!$C$23+'점수 계산기'!$C$25,0))</f>
        <v>60</v>
      </c>
      <c r="X99" s="179">
        <f>IF(OR($B99-X$5&gt;76, $B99-X$5=75, $B99-X$5=1, $B99-X$5&lt;0),"",ROUND(($B99-X$5)*'점수 계산기'!$C$21+X$5*'점수 계산기'!$C$23+'점수 계산기'!$C$25,0))</f>
        <v>60</v>
      </c>
      <c r="Y99" s="180">
        <f>IF(OR($B99-Y$5&gt;76, $B99-Y$5=75, $B99-Y$5=1, $B99-Y$5&lt;0),"",ROUND(($B99-Y$5)*'점수 계산기'!$C$21+Y$5*'점수 계산기'!$C$23+'점수 계산기'!$C$25,0))</f>
        <v>60</v>
      </c>
      <c r="Z99" s="129"/>
      <c r="AA99" s="170">
        <v>8</v>
      </c>
      <c r="AB99" s="170">
        <f t="shared" si="2"/>
        <v>59</v>
      </c>
      <c r="AC99" s="170" cm="1">
        <f t="array" ref="AC99">INDEX($AD$6:$AD$106, AA99, 1)</f>
        <v>129</v>
      </c>
      <c r="AD99" s="170">
        <f t="shared" si="3"/>
        <v>60</v>
      </c>
      <c r="AE99" s="170">
        <v>7</v>
      </c>
      <c r="AF99" s="170">
        <v>93</v>
      </c>
    </row>
    <row r="100" spans="1:32" s="137" customFormat="1" ht="21" customHeight="1">
      <c r="A100" s="129"/>
      <c r="B100" s="178">
        <v>6</v>
      </c>
      <c r="C100" s="179" t="str">
        <f>IF(OR($B100-C$5&gt;76, $B100-C$5=75, $B100-C$5=1, $B100-C$5&lt;0),"",ROUND(($B100-C$5)*'점수 계산기'!$C$21+C$5*'점수 계산기'!$C$23+'점수 계산기'!$C$25,0))</f>
        <v/>
      </c>
      <c r="D100" s="179" t="str">
        <f>IF(OR($B100-D$5&gt;76, $B100-D$5=75, $B100-D$5=1, $B100-D$5&lt;0),"",ROUND(($B100-D$5)*'점수 계산기'!$C$21+D$5*'점수 계산기'!$C$23+'점수 계산기'!$C$25,0))</f>
        <v/>
      </c>
      <c r="E100" s="179" t="str">
        <f>IF(OR($B100-E$5&gt;76, $B100-E$5=75, $B100-E$5=1, $B100-E$5&lt;0),"",ROUND(($B100-E$5)*'점수 계산기'!$C$21+E$5*'점수 계산기'!$C$23+'점수 계산기'!$C$25,0))</f>
        <v/>
      </c>
      <c r="F100" s="179" t="str">
        <f>IF(OR($B100-F$5&gt;76, $B100-F$5=75, $B100-F$5=1, $B100-F$5&lt;0),"",ROUND(($B100-F$5)*'점수 계산기'!$C$21+F$5*'점수 계산기'!$C$23+'점수 계산기'!$C$25,0))</f>
        <v/>
      </c>
      <c r="G100" s="179" t="str">
        <f>IF(OR($B100-G$5&gt;76, $B100-G$5=75, $B100-G$5=1, $B100-G$5&lt;0),"",ROUND(($B100-G$5)*'점수 계산기'!$C$21+G$5*'점수 계산기'!$C$23+'점수 계산기'!$C$25,0))</f>
        <v/>
      </c>
      <c r="H100" s="179" t="str">
        <f>IF(OR($B100-H$5&gt;76, $B100-H$5=75, $B100-H$5=1, $B100-H$5&lt;0),"",ROUND(($B100-H$5)*'점수 계산기'!$C$21+H$5*'점수 계산기'!$C$23+'점수 계산기'!$C$25,0))</f>
        <v/>
      </c>
      <c r="I100" s="179" t="str">
        <f>IF(OR($B100-I$5&gt;76, $B100-I$5=75, $B100-I$5=1, $B100-I$5&lt;0),"",ROUND(($B100-I$5)*'점수 계산기'!$C$21+I$5*'점수 계산기'!$C$23+'점수 계산기'!$C$25,0))</f>
        <v/>
      </c>
      <c r="J100" s="179" t="str">
        <f>IF(OR($B100-J$5&gt;76, $B100-J$5=75, $B100-J$5=1, $B100-J$5&lt;0),"",ROUND(($B100-J$5)*'점수 계산기'!$C$21+J$5*'점수 계산기'!$C$23+'점수 계산기'!$C$25,0))</f>
        <v/>
      </c>
      <c r="K100" s="179" t="str">
        <f>IF(OR($B100-K$5&gt;76, $B100-K$5=75, $B100-K$5=1, $B100-K$5&lt;0),"",ROUND(($B100-K$5)*'점수 계산기'!$C$21+K$5*'점수 계산기'!$C$23+'점수 계산기'!$C$25,0))</f>
        <v/>
      </c>
      <c r="L100" s="179" t="str">
        <f>IF(OR($B100-L$5&gt;76, $B100-L$5=75, $B100-L$5=1, $B100-L$5&lt;0),"",ROUND(($B100-L$5)*'점수 계산기'!$C$21+L$5*'점수 계산기'!$C$23+'점수 계산기'!$C$25,0))</f>
        <v/>
      </c>
      <c r="M100" s="179" t="str">
        <f>IF(OR($B100-M$5&gt;76, $B100-M$5=75, $B100-M$5=1, $B100-M$5&lt;0),"",ROUND(($B100-M$5)*'점수 계산기'!$C$21+M$5*'점수 계산기'!$C$23+'점수 계산기'!$C$25,0))</f>
        <v/>
      </c>
      <c r="N100" s="179" t="str">
        <f>IF(OR($B100-N$5&gt;76, $B100-N$5=75, $B100-N$5=1, $B100-N$5&lt;0),"",ROUND(($B100-N$5)*'점수 계산기'!$C$21+N$5*'점수 계산기'!$C$23+'점수 계산기'!$C$25,0))</f>
        <v/>
      </c>
      <c r="O100" s="179" t="str">
        <f>IF(OR($B100-O$5&gt;76, $B100-O$5=75, $B100-O$5=1, $B100-O$5&lt;0),"",ROUND(($B100-O$5)*'점수 계산기'!$C$21+O$5*'점수 계산기'!$C$23+'점수 계산기'!$C$25,0))</f>
        <v/>
      </c>
      <c r="P100" s="179" t="str">
        <f>IF(OR($B100-P$5&gt;76, $B100-P$5=75, $B100-P$5=1, $B100-P$5&lt;0),"",ROUND(($B100-P$5)*'점수 계산기'!$C$21+P$5*'점수 계산기'!$C$23+'점수 계산기'!$C$25,0))</f>
        <v/>
      </c>
      <c r="Q100" s="179" t="str">
        <f>IF(OR($B100-Q$5&gt;76, $B100-Q$5=75, $B100-Q$5=1, $B100-Q$5&lt;0),"",ROUND(($B100-Q$5)*'점수 계산기'!$C$21+Q$5*'점수 계산기'!$C$23+'점수 계산기'!$C$25,0))</f>
        <v/>
      </c>
      <c r="R100" s="179" t="str">
        <f>IF(OR($B100-R$5&gt;76, $B100-R$5=75, $B100-R$5=1, $B100-R$5&lt;0),"",ROUND(($B100-R$5)*'점수 계산기'!$C$21+R$5*'점수 계산기'!$C$23+'점수 계산기'!$C$25,0))</f>
        <v/>
      </c>
      <c r="S100" s="179" t="str">
        <f>IF(OR($B100-S$5&gt;76, $B100-S$5=75, $B100-S$5=1, $B100-S$5&lt;0),"",ROUND(($B100-S$5)*'점수 계산기'!$C$21+S$5*'점수 계산기'!$C$23+'점수 계산기'!$C$25,0))</f>
        <v/>
      </c>
      <c r="T100" s="179">
        <f>IF(OR($B100-T$5&gt;76, $B100-T$5=75, $B100-T$5=1, $B100-T$5&lt;0),"",ROUND(($B100-T$5)*'점수 계산기'!$C$21+T$5*'점수 계산기'!$C$23+'점수 계산기'!$C$25,0))</f>
        <v>58</v>
      </c>
      <c r="U100" s="179" t="str">
        <f>IF(OR($B100-U$5&gt;76, $B100-U$5=75, $B100-U$5=1, $B100-U$5&lt;0),"",ROUND(($B100-U$5)*'점수 계산기'!$C$21+U$5*'점수 계산기'!$C$23+'점수 계산기'!$C$25,0))</f>
        <v/>
      </c>
      <c r="V100" s="179">
        <f>IF(OR($B100-V$5&gt;76, $B100-V$5=75, $B100-V$5=1, $B100-V$5&lt;0),"",ROUND(($B100-V$5)*'점수 계산기'!$C$21+V$5*'점수 계산기'!$C$23+'점수 계산기'!$C$25,0))</f>
        <v>59</v>
      </c>
      <c r="W100" s="179">
        <f>IF(OR($B100-W$5&gt;76, $B100-W$5=75, $B100-W$5=1, $B100-W$5&lt;0),"",ROUND(($B100-W$5)*'점수 계산기'!$C$21+W$5*'점수 계산기'!$C$23+'점수 계산기'!$C$25,0))</f>
        <v>59</v>
      </c>
      <c r="X100" s="179">
        <f>IF(OR($B100-X$5&gt;76, $B100-X$5=75, $B100-X$5=1, $B100-X$5&lt;0),"",ROUND(($B100-X$5)*'점수 계산기'!$C$21+X$5*'점수 계산기'!$C$23+'점수 계산기'!$C$25,0))</f>
        <v>59</v>
      </c>
      <c r="Y100" s="180">
        <f>IF(OR($B100-Y$5&gt;76, $B100-Y$5=75, $B100-Y$5=1, $B100-Y$5&lt;0),"",ROUND(($B100-Y$5)*'점수 계산기'!$C$21+Y$5*'점수 계산기'!$C$23+'점수 계산기'!$C$25,0))</f>
        <v>59</v>
      </c>
      <c r="Z100" s="129"/>
      <c r="AA100" s="170">
        <v>7</v>
      </c>
      <c r="AB100" s="170">
        <f t="shared" si="2"/>
        <v>58</v>
      </c>
      <c r="AC100" s="170" cm="1">
        <f t="array" ref="AC100">INDEX($AD$6:$AD$106, AA100, 1)</f>
        <v>130</v>
      </c>
      <c r="AD100" s="170">
        <f t="shared" si="3"/>
        <v>59</v>
      </c>
      <c r="AE100" s="170">
        <v>6</v>
      </c>
      <c r="AF100" s="170">
        <v>94</v>
      </c>
    </row>
    <row r="101" spans="1:32" s="137" customFormat="1" ht="21" customHeight="1">
      <c r="A101" s="129"/>
      <c r="B101" s="178">
        <v>5</v>
      </c>
      <c r="C101" s="179" t="str">
        <f>IF(OR($B101-C$5&gt;76, $B101-C$5=75, $B101-C$5=1, $B101-C$5&lt;0),"",ROUND(($B101-C$5)*'점수 계산기'!$C$21+C$5*'점수 계산기'!$C$23+'점수 계산기'!$C$25,0))</f>
        <v/>
      </c>
      <c r="D101" s="179" t="str">
        <f>IF(OR($B101-D$5&gt;76, $B101-D$5=75, $B101-D$5=1, $B101-D$5&lt;0),"",ROUND(($B101-D$5)*'점수 계산기'!$C$21+D$5*'점수 계산기'!$C$23+'점수 계산기'!$C$25,0))</f>
        <v/>
      </c>
      <c r="E101" s="179" t="str">
        <f>IF(OR($B101-E$5&gt;76, $B101-E$5=75, $B101-E$5=1, $B101-E$5&lt;0),"",ROUND(($B101-E$5)*'점수 계산기'!$C$21+E$5*'점수 계산기'!$C$23+'점수 계산기'!$C$25,0))</f>
        <v/>
      </c>
      <c r="F101" s="179" t="str">
        <f>IF(OR($B101-F$5&gt;76, $B101-F$5=75, $B101-F$5=1, $B101-F$5&lt;0),"",ROUND(($B101-F$5)*'점수 계산기'!$C$21+F$5*'점수 계산기'!$C$23+'점수 계산기'!$C$25,0))</f>
        <v/>
      </c>
      <c r="G101" s="179" t="str">
        <f>IF(OR($B101-G$5&gt;76, $B101-G$5=75, $B101-G$5=1, $B101-G$5&lt;0),"",ROUND(($B101-G$5)*'점수 계산기'!$C$21+G$5*'점수 계산기'!$C$23+'점수 계산기'!$C$25,0))</f>
        <v/>
      </c>
      <c r="H101" s="179" t="str">
        <f>IF(OR($B101-H$5&gt;76, $B101-H$5=75, $B101-H$5=1, $B101-H$5&lt;0),"",ROUND(($B101-H$5)*'점수 계산기'!$C$21+H$5*'점수 계산기'!$C$23+'점수 계산기'!$C$25,0))</f>
        <v/>
      </c>
      <c r="I101" s="179" t="str">
        <f>IF(OR($B101-I$5&gt;76, $B101-I$5=75, $B101-I$5=1, $B101-I$5&lt;0),"",ROUND(($B101-I$5)*'점수 계산기'!$C$21+I$5*'점수 계산기'!$C$23+'점수 계산기'!$C$25,0))</f>
        <v/>
      </c>
      <c r="J101" s="179" t="str">
        <f>IF(OR($B101-J$5&gt;76, $B101-J$5=75, $B101-J$5=1, $B101-J$5&lt;0),"",ROUND(($B101-J$5)*'점수 계산기'!$C$21+J$5*'점수 계산기'!$C$23+'점수 계산기'!$C$25,0))</f>
        <v/>
      </c>
      <c r="K101" s="179" t="str">
        <f>IF(OR($B101-K$5&gt;76, $B101-K$5=75, $B101-K$5=1, $B101-K$5&lt;0),"",ROUND(($B101-K$5)*'점수 계산기'!$C$21+K$5*'점수 계산기'!$C$23+'점수 계산기'!$C$25,0))</f>
        <v/>
      </c>
      <c r="L101" s="179" t="str">
        <f>IF(OR($B101-L$5&gt;76, $B101-L$5=75, $B101-L$5=1, $B101-L$5&lt;0),"",ROUND(($B101-L$5)*'점수 계산기'!$C$21+L$5*'점수 계산기'!$C$23+'점수 계산기'!$C$25,0))</f>
        <v/>
      </c>
      <c r="M101" s="179" t="str">
        <f>IF(OR($B101-M$5&gt;76, $B101-M$5=75, $B101-M$5=1, $B101-M$5&lt;0),"",ROUND(($B101-M$5)*'점수 계산기'!$C$21+M$5*'점수 계산기'!$C$23+'점수 계산기'!$C$25,0))</f>
        <v/>
      </c>
      <c r="N101" s="179" t="str">
        <f>IF(OR($B101-N$5&gt;76, $B101-N$5=75, $B101-N$5=1, $B101-N$5&lt;0),"",ROUND(($B101-N$5)*'점수 계산기'!$C$21+N$5*'점수 계산기'!$C$23+'점수 계산기'!$C$25,0))</f>
        <v/>
      </c>
      <c r="O101" s="179" t="str">
        <f>IF(OR($B101-O$5&gt;76, $B101-O$5=75, $B101-O$5=1, $B101-O$5&lt;0),"",ROUND(($B101-O$5)*'점수 계산기'!$C$21+O$5*'점수 계산기'!$C$23+'점수 계산기'!$C$25,0))</f>
        <v/>
      </c>
      <c r="P101" s="179" t="str">
        <f>IF(OR($B101-P$5&gt;76, $B101-P$5=75, $B101-P$5=1, $B101-P$5&lt;0),"",ROUND(($B101-P$5)*'점수 계산기'!$C$21+P$5*'점수 계산기'!$C$23+'점수 계산기'!$C$25,0))</f>
        <v/>
      </c>
      <c r="Q101" s="179" t="str">
        <f>IF(OR($B101-Q$5&gt;76, $B101-Q$5=75, $B101-Q$5=1, $B101-Q$5&lt;0),"",ROUND(($B101-Q$5)*'점수 계산기'!$C$21+Q$5*'점수 계산기'!$C$23+'점수 계산기'!$C$25,0))</f>
        <v/>
      </c>
      <c r="R101" s="179" t="str">
        <f>IF(OR($B101-R$5&gt;76, $B101-R$5=75, $B101-R$5=1, $B101-R$5&lt;0),"",ROUND(($B101-R$5)*'점수 계산기'!$C$21+R$5*'점수 계산기'!$C$23+'점수 계산기'!$C$25,0))</f>
        <v/>
      </c>
      <c r="S101" s="179" t="str">
        <f>IF(OR($B101-S$5&gt;76, $B101-S$5=75, $B101-S$5=1, $B101-S$5&lt;0),"",ROUND(($B101-S$5)*'점수 계산기'!$C$21+S$5*'점수 계산기'!$C$23+'점수 계산기'!$C$25,0))</f>
        <v/>
      </c>
      <c r="T101" s="179" t="str">
        <f>IF(OR($B101-T$5&gt;76, $B101-T$5=75, $B101-T$5=1, $B101-T$5&lt;0),"",ROUND(($B101-T$5)*'점수 계산기'!$C$21+T$5*'점수 계산기'!$C$23+'점수 계산기'!$C$25,0))</f>
        <v/>
      </c>
      <c r="U101" s="179">
        <f>IF(OR($B101-U$5&gt;76, $B101-U$5=75, $B101-U$5=1, $B101-U$5&lt;0),"",ROUND(($B101-U$5)*'점수 계산기'!$C$21+U$5*'점수 계산기'!$C$23+'점수 계산기'!$C$25,0))</f>
        <v>58</v>
      </c>
      <c r="V101" s="179" t="str">
        <f>IF(OR($B101-V$5&gt;76, $B101-V$5=75, $B101-V$5=1, $B101-V$5&lt;0),"",ROUND(($B101-V$5)*'점수 계산기'!$C$21+V$5*'점수 계산기'!$C$23+'점수 계산기'!$C$25,0))</f>
        <v/>
      </c>
      <c r="W101" s="179">
        <f>IF(OR($B101-W$5&gt;76, $B101-W$5=75, $B101-W$5=1, $B101-W$5&lt;0),"",ROUND(($B101-W$5)*'점수 계산기'!$C$21+W$5*'점수 계산기'!$C$23+'점수 계산기'!$C$25,0))</f>
        <v>58</v>
      </c>
      <c r="X101" s="179">
        <f>IF(OR($B101-X$5&gt;76, $B101-X$5=75, $B101-X$5=1, $B101-X$5&lt;0),"",ROUND(($B101-X$5)*'점수 계산기'!$C$21+X$5*'점수 계산기'!$C$23+'점수 계산기'!$C$25,0))</f>
        <v>58</v>
      </c>
      <c r="Y101" s="180">
        <f>IF(OR($B101-Y$5&gt;76, $B101-Y$5=75, $B101-Y$5=1, $B101-Y$5&lt;0),"",ROUND(($B101-Y$5)*'점수 계산기'!$C$21+Y$5*'점수 계산기'!$C$23+'점수 계산기'!$C$25,0))</f>
        <v>58</v>
      </c>
      <c r="Z101" s="129"/>
      <c r="AA101" s="170">
        <v>6</v>
      </c>
      <c r="AB101" s="170">
        <f t="shared" si="2"/>
        <v>58</v>
      </c>
      <c r="AC101" s="170" cm="1">
        <f t="array" ref="AC101">INDEX($AD$6:$AD$106, AA101, 1)</f>
        <v>130</v>
      </c>
      <c r="AD101" s="170">
        <f t="shared" si="3"/>
        <v>58</v>
      </c>
      <c r="AE101" s="170">
        <v>5</v>
      </c>
      <c r="AF101" s="170">
        <v>95</v>
      </c>
    </row>
    <row r="102" spans="1:32" s="137" customFormat="1" ht="21" customHeight="1">
      <c r="A102" s="129"/>
      <c r="B102" s="181">
        <v>4</v>
      </c>
      <c r="C102" s="182" t="str">
        <f>IF(OR($B102-C$5&gt;76, $B102-C$5=75, $B102-C$5=1, $B102-C$5&lt;0),"",ROUND(($B102-C$5)*'점수 계산기'!$C$21+C$5*'점수 계산기'!$C$23+'점수 계산기'!$C$25,0))</f>
        <v/>
      </c>
      <c r="D102" s="182" t="str">
        <f>IF(OR($B102-D$5&gt;76, $B102-D$5=75, $B102-D$5=1, $B102-D$5&lt;0),"",ROUND(($B102-D$5)*'점수 계산기'!$C$21+D$5*'점수 계산기'!$C$23+'점수 계산기'!$C$25,0))</f>
        <v/>
      </c>
      <c r="E102" s="182" t="str">
        <f>IF(OR($B102-E$5&gt;76, $B102-E$5=75, $B102-E$5=1, $B102-E$5&lt;0),"",ROUND(($B102-E$5)*'점수 계산기'!$C$21+E$5*'점수 계산기'!$C$23+'점수 계산기'!$C$25,0))</f>
        <v/>
      </c>
      <c r="F102" s="182" t="str">
        <f>IF(OR($B102-F$5&gt;76, $B102-F$5=75, $B102-F$5=1, $B102-F$5&lt;0),"",ROUND(($B102-F$5)*'점수 계산기'!$C$21+F$5*'점수 계산기'!$C$23+'점수 계산기'!$C$25,0))</f>
        <v/>
      </c>
      <c r="G102" s="182" t="str">
        <f>IF(OR($B102-G$5&gt;76, $B102-G$5=75, $B102-G$5=1, $B102-G$5&lt;0),"",ROUND(($B102-G$5)*'점수 계산기'!$C$21+G$5*'점수 계산기'!$C$23+'점수 계산기'!$C$25,0))</f>
        <v/>
      </c>
      <c r="H102" s="182" t="str">
        <f>IF(OR($B102-H$5&gt;76, $B102-H$5=75, $B102-H$5=1, $B102-H$5&lt;0),"",ROUND(($B102-H$5)*'점수 계산기'!$C$21+H$5*'점수 계산기'!$C$23+'점수 계산기'!$C$25,0))</f>
        <v/>
      </c>
      <c r="I102" s="182" t="str">
        <f>IF(OR($B102-I$5&gt;76, $B102-I$5=75, $B102-I$5=1, $B102-I$5&lt;0),"",ROUND(($B102-I$5)*'점수 계산기'!$C$21+I$5*'점수 계산기'!$C$23+'점수 계산기'!$C$25,0))</f>
        <v/>
      </c>
      <c r="J102" s="182" t="str">
        <f>IF(OR($B102-J$5&gt;76, $B102-J$5=75, $B102-J$5=1, $B102-J$5&lt;0),"",ROUND(($B102-J$5)*'점수 계산기'!$C$21+J$5*'점수 계산기'!$C$23+'점수 계산기'!$C$25,0))</f>
        <v/>
      </c>
      <c r="K102" s="182" t="str">
        <f>IF(OR($B102-K$5&gt;76, $B102-K$5=75, $B102-K$5=1, $B102-K$5&lt;0),"",ROUND(($B102-K$5)*'점수 계산기'!$C$21+K$5*'점수 계산기'!$C$23+'점수 계산기'!$C$25,0))</f>
        <v/>
      </c>
      <c r="L102" s="182" t="str">
        <f>IF(OR($B102-L$5&gt;76, $B102-L$5=75, $B102-L$5=1, $B102-L$5&lt;0),"",ROUND(($B102-L$5)*'점수 계산기'!$C$21+L$5*'점수 계산기'!$C$23+'점수 계산기'!$C$25,0))</f>
        <v/>
      </c>
      <c r="M102" s="182" t="str">
        <f>IF(OR($B102-M$5&gt;76, $B102-M$5=75, $B102-M$5=1, $B102-M$5&lt;0),"",ROUND(($B102-M$5)*'점수 계산기'!$C$21+M$5*'점수 계산기'!$C$23+'점수 계산기'!$C$25,0))</f>
        <v/>
      </c>
      <c r="N102" s="182" t="str">
        <f>IF(OR($B102-N$5&gt;76, $B102-N$5=75, $B102-N$5=1, $B102-N$5&lt;0),"",ROUND(($B102-N$5)*'점수 계산기'!$C$21+N$5*'점수 계산기'!$C$23+'점수 계산기'!$C$25,0))</f>
        <v/>
      </c>
      <c r="O102" s="182" t="str">
        <f>IF(OR($B102-O$5&gt;76, $B102-O$5=75, $B102-O$5=1, $B102-O$5&lt;0),"",ROUND(($B102-O$5)*'점수 계산기'!$C$21+O$5*'점수 계산기'!$C$23+'점수 계산기'!$C$25,0))</f>
        <v/>
      </c>
      <c r="P102" s="182" t="str">
        <f>IF(OR($B102-P$5&gt;76, $B102-P$5=75, $B102-P$5=1, $B102-P$5&lt;0),"",ROUND(($B102-P$5)*'점수 계산기'!$C$21+P$5*'점수 계산기'!$C$23+'점수 계산기'!$C$25,0))</f>
        <v/>
      </c>
      <c r="Q102" s="182" t="str">
        <f>IF(OR($B102-Q$5&gt;76, $B102-Q$5=75, $B102-Q$5=1, $B102-Q$5&lt;0),"",ROUND(($B102-Q$5)*'점수 계산기'!$C$21+Q$5*'점수 계산기'!$C$23+'점수 계산기'!$C$25,0))</f>
        <v/>
      </c>
      <c r="R102" s="182" t="str">
        <f>IF(OR($B102-R$5&gt;76, $B102-R$5=75, $B102-R$5=1, $B102-R$5&lt;0),"",ROUND(($B102-R$5)*'점수 계산기'!$C$21+R$5*'점수 계산기'!$C$23+'점수 계산기'!$C$25,0))</f>
        <v/>
      </c>
      <c r="S102" s="182" t="str">
        <f>IF(OR($B102-S$5&gt;76, $B102-S$5=75, $B102-S$5=1, $B102-S$5&lt;0),"",ROUND(($B102-S$5)*'점수 계산기'!$C$21+S$5*'점수 계산기'!$C$23+'점수 계산기'!$C$25,0))</f>
        <v/>
      </c>
      <c r="T102" s="182" t="str">
        <f>IF(OR($B102-T$5&gt;76, $B102-T$5=75, $B102-T$5=1, $B102-T$5&lt;0),"",ROUND(($B102-T$5)*'점수 계산기'!$C$21+T$5*'점수 계산기'!$C$23+'점수 계산기'!$C$25,0))</f>
        <v/>
      </c>
      <c r="U102" s="182" t="str">
        <f>IF(OR($B102-U$5&gt;76, $B102-U$5=75, $B102-U$5=1, $B102-U$5&lt;0),"",ROUND(($B102-U$5)*'점수 계산기'!$C$21+U$5*'점수 계산기'!$C$23+'점수 계산기'!$C$25,0))</f>
        <v/>
      </c>
      <c r="V102" s="182">
        <f>IF(OR($B102-V$5&gt;76, $B102-V$5=75, $B102-V$5=1, $B102-V$5&lt;0),"",ROUND(($B102-V$5)*'점수 계산기'!$C$21+V$5*'점수 계산기'!$C$23+'점수 계산기'!$C$25,0))</f>
        <v>57</v>
      </c>
      <c r="W102" s="182" t="str">
        <f>IF(OR($B102-W$5&gt;76, $B102-W$5=75, $B102-W$5=1, $B102-W$5&lt;0),"",ROUND(($B102-W$5)*'점수 계산기'!$C$21+W$5*'점수 계산기'!$C$23+'점수 계산기'!$C$25,0))</f>
        <v/>
      </c>
      <c r="X102" s="182">
        <f>IF(OR($B102-X$5&gt;76, $B102-X$5=75, $B102-X$5=1, $B102-X$5&lt;0),"",ROUND(($B102-X$5)*'점수 계산기'!$C$21+X$5*'점수 계산기'!$C$23+'점수 계산기'!$C$25,0))</f>
        <v>57</v>
      </c>
      <c r="Y102" s="183">
        <f>IF(OR($B102-Y$5&gt;76, $B102-Y$5=75, $B102-Y$5=1, $B102-Y$5&lt;0),"",ROUND(($B102-Y$5)*'점수 계산기'!$C$21+Y$5*'점수 계산기'!$C$23+'점수 계산기'!$C$25,0))</f>
        <v>57</v>
      </c>
      <c r="Z102" s="129"/>
      <c r="AA102" s="170">
        <v>5</v>
      </c>
      <c r="AB102" s="170">
        <f t="shared" si="2"/>
        <v>57</v>
      </c>
      <c r="AC102" s="170" cm="1">
        <f t="array" ref="AC102">INDEX($AD$6:$AD$106, AA102, 1)</f>
        <v>131</v>
      </c>
      <c r="AD102" s="170">
        <f t="shared" si="3"/>
        <v>57</v>
      </c>
      <c r="AE102" s="170">
        <v>4</v>
      </c>
      <c r="AF102" s="170">
        <v>96</v>
      </c>
    </row>
    <row r="103" spans="1:32" s="137" customFormat="1" ht="21" customHeight="1">
      <c r="A103" s="129"/>
      <c r="B103" s="181">
        <v>3</v>
      </c>
      <c r="C103" s="182" t="str">
        <f>IF(OR($B103-C$5&gt;76, $B103-C$5=75, $B103-C$5=1, $B103-C$5&lt;0),"",ROUND(($B103-C$5)*'점수 계산기'!$C$21+C$5*'점수 계산기'!$C$23+'점수 계산기'!$C$25,0))</f>
        <v/>
      </c>
      <c r="D103" s="182" t="str">
        <f>IF(OR($B103-D$5&gt;76, $B103-D$5=75, $B103-D$5=1, $B103-D$5&lt;0),"",ROUND(($B103-D$5)*'점수 계산기'!$C$21+D$5*'점수 계산기'!$C$23+'점수 계산기'!$C$25,0))</f>
        <v/>
      </c>
      <c r="E103" s="182" t="str">
        <f>IF(OR($B103-E$5&gt;76, $B103-E$5=75, $B103-E$5=1, $B103-E$5&lt;0),"",ROUND(($B103-E$5)*'점수 계산기'!$C$21+E$5*'점수 계산기'!$C$23+'점수 계산기'!$C$25,0))</f>
        <v/>
      </c>
      <c r="F103" s="182" t="str">
        <f>IF(OR($B103-F$5&gt;76, $B103-F$5=75, $B103-F$5=1, $B103-F$5&lt;0),"",ROUND(($B103-F$5)*'점수 계산기'!$C$21+F$5*'점수 계산기'!$C$23+'점수 계산기'!$C$25,0))</f>
        <v/>
      </c>
      <c r="G103" s="182" t="str">
        <f>IF(OR($B103-G$5&gt;76, $B103-G$5=75, $B103-G$5=1, $B103-G$5&lt;0),"",ROUND(($B103-G$5)*'점수 계산기'!$C$21+G$5*'점수 계산기'!$C$23+'점수 계산기'!$C$25,0))</f>
        <v/>
      </c>
      <c r="H103" s="182" t="str">
        <f>IF(OR($B103-H$5&gt;76, $B103-H$5=75, $B103-H$5=1, $B103-H$5&lt;0),"",ROUND(($B103-H$5)*'점수 계산기'!$C$21+H$5*'점수 계산기'!$C$23+'점수 계산기'!$C$25,0))</f>
        <v/>
      </c>
      <c r="I103" s="182" t="str">
        <f>IF(OR($B103-I$5&gt;76, $B103-I$5=75, $B103-I$5=1, $B103-I$5&lt;0),"",ROUND(($B103-I$5)*'점수 계산기'!$C$21+I$5*'점수 계산기'!$C$23+'점수 계산기'!$C$25,0))</f>
        <v/>
      </c>
      <c r="J103" s="182" t="str">
        <f>IF(OR($B103-J$5&gt;76, $B103-J$5=75, $B103-J$5=1, $B103-J$5&lt;0),"",ROUND(($B103-J$5)*'점수 계산기'!$C$21+J$5*'점수 계산기'!$C$23+'점수 계산기'!$C$25,0))</f>
        <v/>
      </c>
      <c r="K103" s="182" t="str">
        <f>IF(OR($B103-K$5&gt;76, $B103-K$5=75, $B103-K$5=1, $B103-K$5&lt;0),"",ROUND(($B103-K$5)*'점수 계산기'!$C$21+K$5*'점수 계산기'!$C$23+'점수 계산기'!$C$25,0))</f>
        <v/>
      </c>
      <c r="L103" s="182" t="str">
        <f>IF(OR($B103-L$5&gt;76, $B103-L$5=75, $B103-L$5=1, $B103-L$5&lt;0),"",ROUND(($B103-L$5)*'점수 계산기'!$C$21+L$5*'점수 계산기'!$C$23+'점수 계산기'!$C$25,0))</f>
        <v/>
      </c>
      <c r="M103" s="182" t="str">
        <f>IF(OR($B103-M$5&gt;76, $B103-M$5=75, $B103-M$5=1, $B103-M$5&lt;0),"",ROUND(($B103-M$5)*'점수 계산기'!$C$21+M$5*'점수 계산기'!$C$23+'점수 계산기'!$C$25,0))</f>
        <v/>
      </c>
      <c r="N103" s="182" t="str">
        <f>IF(OR($B103-N$5&gt;76, $B103-N$5=75, $B103-N$5=1, $B103-N$5&lt;0),"",ROUND(($B103-N$5)*'점수 계산기'!$C$21+N$5*'점수 계산기'!$C$23+'점수 계산기'!$C$25,0))</f>
        <v/>
      </c>
      <c r="O103" s="182" t="str">
        <f>IF(OR($B103-O$5&gt;76, $B103-O$5=75, $B103-O$5=1, $B103-O$5&lt;0),"",ROUND(($B103-O$5)*'점수 계산기'!$C$21+O$5*'점수 계산기'!$C$23+'점수 계산기'!$C$25,0))</f>
        <v/>
      </c>
      <c r="P103" s="182" t="str">
        <f>IF(OR($B103-P$5&gt;76, $B103-P$5=75, $B103-P$5=1, $B103-P$5&lt;0),"",ROUND(($B103-P$5)*'점수 계산기'!$C$21+P$5*'점수 계산기'!$C$23+'점수 계산기'!$C$25,0))</f>
        <v/>
      </c>
      <c r="Q103" s="182" t="str">
        <f>IF(OR($B103-Q$5&gt;76, $B103-Q$5=75, $B103-Q$5=1, $B103-Q$5&lt;0),"",ROUND(($B103-Q$5)*'점수 계산기'!$C$21+Q$5*'점수 계산기'!$C$23+'점수 계산기'!$C$25,0))</f>
        <v/>
      </c>
      <c r="R103" s="182" t="str">
        <f>IF(OR($B103-R$5&gt;76, $B103-R$5=75, $B103-R$5=1, $B103-R$5&lt;0),"",ROUND(($B103-R$5)*'점수 계산기'!$C$21+R$5*'점수 계산기'!$C$23+'점수 계산기'!$C$25,0))</f>
        <v/>
      </c>
      <c r="S103" s="182" t="str">
        <f>IF(OR($B103-S$5&gt;76, $B103-S$5=75, $B103-S$5=1, $B103-S$5&lt;0),"",ROUND(($B103-S$5)*'점수 계산기'!$C$21+S$5*'점수 계산기'!$C$23+'점수 계산기'!$C$25,0))</f>
        <v/>
      </c>
      <c r="T103" s="182" t="str">
        <f>IF(OR($B103-T$5&gt;76, $B103-T$5=75, $B103-T$5=1, $B103-T$5&lt;0),"",ROUND(($B103-T$5)*'점수 계산기'!$C$21+T$5*'점수 계산기'!$C$23+'점수 계산기'!$C$25,0))</f>
        <v/>
      </c>
      <c r="U103" s="182" t="str">
        <f>IF(OR($B103-U$5&gt;76, $B103-U$5=75, $B103-U$5=1, $B103-U$5&lt;0),"",ROUND(($B103-U$5)*'점수 계산기'!$C$21+U$5*'점수 계산기'!$C$23+'점수 계산기'!$C$25,0))</f>
        <v/>
      </c>
      <c r="V103" s="182" t="str">
        <f>IF(OR($B103-V$5&gt;76, $B103-V$5=75, $B103-V$5=1, $B103-V$5&lt;0),"",ROUND(($B103-V$5)*'점수 계산기'!$C$21+V$5*'점수 계산기'!$C$23+'점수 계산기'!$C$25,0))</f>
        <v/>
      </c>
      <c r="W103" s="182">
        <f>IF(OR($B103-W$5&gt;76, $B103-W$5=75, $B103-W$5=1, $B103-W$5&lt;0),"",ROUND(($B103-W$5)*'점수 계산기'!$C$21+W$5*'점수 계산기'!$C$23+'점수 계산기'!$C$25,0))</f>
        <v>56</v>
      </c>
      <c r="X103" s="182" t="str">
        <f>IF(OR($B103-X$5&gt;76, $B103-X$5=75, $B103-X$5=1, $B103-X$5&lt;0),"",ROUND(($B103-X$5)*'점수 계산기'!$C$21+X$5*'점수 계산기'!$C$23+'점수 계산기'!$C$25,0))</f>
        <v/>
      </c>
      <c r="Y103" s="183">
        <f>IF(OR($B103-Y$5&gt;76, $B103-Y$5=75, $B103-Y$5=1, $B103-Y$5&lt;0),"",ROUND(($B103-Y$5)*'점수 계산기'!$C$21+Y$5*'점수 계산기'!$C$23+'점수 계산기'!$C$25,0))</f>
        <v>56</v>
      </c>
      <c r="Z103" s="129"/>
      <c r="AA103" s="170">
        <v>4</v>
      </c>
      <c r="AB103" s="170">
        <f t="shared" si="2"/>
        <v>56</v>
      </c>
      <c r="AC103" s="170" cm="1">
        <f t="array" ref="AC103">INDEX($AD$6:$AD$106, AA103, 1)</f>
        <v>132</v>
      </c>
      <c r="AD103" s="170">
        <f t="shared" si="3"/>
        <v>56</v>
      </c>
      <c r="AE103" s="170">
        <v>3</v>
      </c>
      <c r="AF103" s="170">
        <v>97</v>
      </c>
    </row>
    <row r="104" spans="1:32" s="137" customFormat="1" ht="21" customHeight="1">
      <c r="A104" s="129"/>
      <c r="B104" s="181">
        <v>2</v>
      </c>
      <c r="C104" s="182" t="str">
        <f>IF(OR($B104-C$5&gt;76, $B104-C$5=75, $B104-C$5=1, $B104-C$5&lt;0),"",ROUND(($B104-C$5)*'점수 계산기'!$C$21+C$5*'점수 계산기'!$C$23+'점수 계산기'!$C$25,0))</f>
        <v/>
      </c>
      <c r="D104" s="182" t="str">
        <f>IF(OR($B104-D$5&gt;76, $B104-D$5=75, $B104-D$5=1, $B104-D$5&lt;0),"",ROUND(($B104-D$5)*'점수 계산기'!$C$21+D$5*'점수 계산기'!$C$23+'점수 계산기'!$C$25,0))</f>
        <v/>
      </c>
      <c r="E104" s="182" t="str">
        <f>IF(OR($B104-E$5&gt;76, $B104-E$5=75, $B104-E$5=1, $B104-E$5&lt;0),"",ROUND(($B104-E$5)*'점수 계산기'!$C$21+E$5*'점수 계산기'!$C$23+'점수 계산기'!$C$25,0))</f>
        <v/>
      </c>
      <c r="F104" s="182" t="str">
        <f>IF(OR($B104-F$5&gt;76, $B104-F$5=75, $B104-F$5=1, $B104-F$5&lt;0),"",ROUND(($B104-F$5)*'점수 계산기'!$C$21+F$5*'점수 계산기'!$C$23+'점수 계산기'!$C$25,0))</f>
        <v/>
      </c>
      <c r="G104" s="182" t="str">
        <f>IF(OR($B104-G$5&gt;76, $B104-G$5=75, $B104-G$5=1, $B104-G$5&lt;0),"",ROUND(($B104-G$5)*'점수 계산기'!$C$21+G$5*'점수 계산기'!$C$23+'점수 계산기'!$C$25,0))</f>
        <v/>
      </c>
      <c r="H104" s="182" t="str">
        <f>IF(OR($B104-H$5&gt;76, $B104-H$5=75, $B104-H$5=1, $B104-H$5&lt;0),"",ROUND(($B104-H$5)*'점수 계산기'!$C$21+H$5*'점수 계산기'!$C$23+'점수 계산기'!$C$25,0))</f>
        <v/>
      </c>
      <c r="I104" s="182" t="str">
        <f>IF(OR($B104-I$5&gt;76, $B104-I$5=75, $B104-I$5=1, $B104-I$5&lt;0),"",ROUND(($B104-I$5)*'점수 계산기'!$C$21+I$5*'점수 계산기'!$C$23+'점수 계산기'!$C$25,0))</f>
        <v/>
      </c>
      <c r="J104" s="182" t="str">
        <f>IF(OR($B104-J$5&gt;76, $B104-J$5=75, $B104-J$5=1, $B104-J$5&lt;0),"",ROUND(($B104-J$5)*'점수 계산기'!$C$21+J$5*'점수 계산기'!$C$23+'점수 계산기'!$C$25,0))</f>
        <v/>
      </c>
      <c r="K104" s="182" t="str">
        <f>IF(OR($B104-K$5&gt;76, $B104-K$5=75, $B104-K$5=1, $B104-K$5&lt;0),"",ROUND(($B104-K$5)*'점수 계산기'!$C$21+K$5*'점수 계산기'!$C$23+'점수 계산기'!$C$25,0))</f>
        <v/>
      </c>
      <c r="L104" s="182" t="str">
        <f>IF(OR($B104-L$5&gt;76, $B104-L$5=75, $B104-L$5=1, $B104-L$5&lt;0),"",ROUND(($B104-L$5)*'점수 계산기'!$C$21+L$5*'점수 계산기'!$C$23+'점수 계산기'!$C$25,0))</f>
        <v/>
      </c>
      <c r="M104" s="182" t="str">
        <f>IF(OR($B104-M$5&gt;76, $B104-M$5=75, $B104-M$5=1, $B104-M$5&lt;0),"",ROUND(($B104-M$5)*'점수 계산기'!$C$21+M$5*'점수 계산기'!$C$23+'점수 계산기'!$C$25,0))</f>
        <v/>
      </c>
      <c r="N104" s="182" t="str">
        <f>IF(OR($B104-N$5&gt;76, $B104-N$5=75, $B104-N$5=1, $B104-N$5&lt;0),"",ROUND(($B104-N$5)*'점수 계산기'!$C$21+N$5*'점수 계산기'!$C$23+'점수 계산기'!$C$25,0))</f>
        <v/>
      </c>
      <c r="O104" s="182" t="str">
        <f>IF(OR($B104-O$5&gt;76, $B104-O$5=75, $B104-O$5=1, $B104-O$5&lt;0),"",ROUND(($B104-O$5)*'점수 계산기'!$C$21+O$5*'점수 계산기'!$C$23+'점수 계산기'!$C$25,0))</f>
        <v/>
      </c>
      <c r="P104" s="182" t="str">
        <f>IF(OR($B104-P$5&gt;76, $B104-P$5=75, $B104-P$5=1, $B104-P$5&lt;0),"",ROUND(($B104-P$5)*'점수 계산기'!$C$21+P$5*'점수 계산기'!$C$23+'점수 계산기'!$C$25,0))</f>
        <v/>
      </c>
      <c r="Q104" s="182" t="str">
        <f>IF(OR($B104-Q$5&gt;76, $B104-Q$5=75, $B104-Q$5=1, $B104-Q$5&lt;0),"",ROUND(($B104-Q$5)*'점수 계산기'!$C$21+Q$5*'점수 계산기'!$C$23+'점수 계산기'!$C$25,0))</f>
        <v/>
      </c>
      <c r="R104" s="182" t="str">
        <f>IF(OR($B104-R$5&gt;76, $B104-R$5=75, $B104-R$5=1, $B104-R$5&lt;0),"",ROUND(($B104-R$5)*'점수 계산기'!$C$21+R$5*'점수 계산기'!$C$23+'점수 계산기'!$C$25,0))</f>
        <v/>
      </c>
      <c r="S104" s="182" t="str">
        <f>IF(OR($B104-S$5&gt;76, $B104-S$5=75, $B104-S$5=1, $B104-S$5&lt;0),"",ROUND(($B104-S$5)*'점수 계산기'!$C$21+S$5*'점수 계산기'!$C$23+'점수 계산기'!$C$25,0))</f>
        <v/>
      </c>
      <c r="T104" s="182" t="str">
        <f>IF(OR($B104-T$5&gt;76, $B104-T$5=75, $B104-T$5=1, $B104-T$5&lt;0),"",ROUND(($B104-T$5)*'점수 계산기'!$C$21+T$5*'점수 계산기'!$C$23+'점수 계산기'!$C$25,0))</f>
        <v/>
      </c>
      <c r="U104" s="182" t="str">
        <f>IF(OR($B104-U$5&gt;76, $B104-U$5=75, $B104-U$5=1, $B104-U$5&lt;0),"",ROUND(($B104-U$5)*'점수 계산기'!$C$21+U$5*'점수 계산기'!$C$23+'점수 계산기'!$C$25,0))</f>
        <v/>
      </c>
      <c r="V104" s="182" t="str">
        <f>IF(OR($B104-V$5&gt;76, $B104-V$5=75, $B104-V$5=1, $B104-V$5&lt;0),"",ROUND(($B104-V$5)*'점수 계산기'!$C$21+V$5*'점수 계산기'!$C$23+'점수 계산기'!$C$25,0))</f>
        <v/>
      </c>
      <c r="W104" s="182" t="str">
        <f>IF(OR($B104-W$5&gt;76, $B104-W$5=75, $B104-W$5=1, $B104-W$5&lt;0),"",ROUND(($B104-W$5)*'점수 계산기'!$C$21+W$5*'점수 계산기'!$C$23+'점수 계산기'!$C$25,0))</f>
        <v/>
      </c>
      <c r="X104" s="182">
        <f>IF(OR($B104-X$5&gt;76, $B104-X$5=75, $B104-X$5=1, $B104-X$5&lt;0),"",ROUND(($B104-X$5)*'점수 계산기'!$C$21+X$5*'점수 계산기'!$C$23+'점수 계산기'!$C$25,0))</f>
        <v>55</v>
      </c>
      <c r="Y104" s="183">
        <f>IF(OR($B104-Y$5&gt;76, $B104-Y$5=75, $B104-Y$5=1, $B104-Y$5&lt;0),"",ROUND(($B104-Y$5)*'점수 계산기'!$C$21+Y$5*'점수 계산기'!$C$23+'점수 계산기'!$C$25,0))</f>
        <v>56</v>
      </c>
      <c r="Z104" s="129"/>
      <c r="AA104" s="170">
        <v>3</v>
      </c>
      <c r="AB104" s="170">
        <f t="shared" si="2"/>
        <v>55</v>
      </c>
      <c r="AC104" s="170" cm="1">
        <f t="array" ref="AC104">INDEX($AD$6:$AD$106, AA104, 1)</f>
        <v>133</v>
      </c>
      <c r="AD104" s="170">
        <f t="shared" si="3"/>
        <v>56</v>
      </c>
      <c r="AE104" s="170">
        <v>2</v>
      </c>
      <c r="AF104" s="170">
        <v>98</v>
      </c>
    </row>
    <row r="105" spans="1:32" s="137" customFormat="1" ht="21" customHeight="1">
      <c r="A105" s="129"/>
      <c r="B105" s="181">
        <v>1</v>
      </c>
      <c r="C105" s="182" t="str">
        <f>IF(OR($B105-C$5&gt;76, $B105-C$5=75, $B105-C$5=1, $B105-C$5&lt;0),"",ROUND(($B105-C$5)*'점수 계산기'!$C$21+C$5*'점수 계산기'!$C$23+'점수 계산기'!$C$25,0))</f>
        <v/>
      </c>
      <c r="D105" s="182" t="str">
        <f>IF(OR($B105-D$5&gt;76, $B105-D$5=75, $B105-D$5=1, $B105-D$5&lt;0),"",ROUND(($B105-D$5)*'점수 계산기'!$C$21+D$5*'점수 계산기'!$C$23+'점수 계산기'!$C$25,0))</f>
        <v/>
      </c>
      <c r="E105" s="182" t="str">
        <f>IF(OR($B105-E$5&gt;76, $B105-E$5=75, $B105-E$5=1, $B105-E$5&lt;0),"",ROUND(($B105-E$5)*'점수 계산기'!$C$21+E$5*'점수 계산기'!$C$23+'점수 계산기'!$C$25,0))</f>
        <v/>
      </c>
      <c r="F105" s="182" t="str">
        <f>IF(OR($B105-F$5&gt;76, $B105-F$5=75, $B105-F$5=1, $B105-F$5&lt;0),"",ROUND(($B105-F$5)*'점수 계산기'!$C$21+F$5*'점수 계산기'!$C$23+'점수 계산기'!$C$25,0))</f>
        <v/>
      </c>
      <c r="G105" s="182" t="str">
        <f>IF(OR($B105-G$5&gt;76, $B105-G$5=75, $B105-G$5=1, $B105-G$5&lt;0),"",ROUND(($B105-G$5)*'점수 계산기'!$C$21+G$5*'점수 계산기'!$C$23+'점수 계산기'!$C$25,0))</f>
        <v/>
      </c>
      <c r="H105" s="182" t="str">
        <f>IF(OR($B105-H$5&gt;76, $B105-H$5=75, $B105-H$5=1, $B105-H$5&lt;0),"",ROUND(($B105-H$5)*'점수 계산기'!$C$21+H$5*'점수 계산기'!$C$23+'점수 계산기'!$C$25,0))</f>
        <v/>
      </c>
      <c r="I105" s="182" t="str">
        <f>IF(OR($B105-I$5&gt;76, $B105-I$5=75, $B105-I$5=1, $B105-I$5&lt;0),"",ROUND(($B105-I$5)*'점수 계산기'!$C$21+I$5*'점수 계산기'!$C$23+'점수 계산기'!$C$25,0))</f>
        <v/>
      </c>
      <c r="J105" s="182" t="str">
        <f>IF(OR($B105-J$5&gt;76, $B105-J$5=75, $B105-J$5=1, $B105-J$5&lt;0),"",ROUND(($B105-J$5)*'점수 계산기'!$C$21+J$5*'점수 계산기'!$C$23+'점수 계산기'!$C$25,0))</f>
        <v/>
      </c>
      <c r="K105" s="182" t="str">
        <f>IF(OR($B105-K$5&gt;76, $B105-K$5=75, $B105-K$5=1, $B105-K$5&lt;0),"",ROUND(($B105-K$5)*'점수 계산기'!$C$21+K$5*'점수 계산기'!$C$23+'점수 계산기'!$C$25,0))</f>
        <v/>
      </c>
      <c r="L105" s="182" t="str">
        <f>IF(OR($B105-L$5&gt;76, $B105-L$5=75, $B105-L$5=1, $B105-L$5&lt;0),"",ROUND(($B105-L$5)*'점수 계산기'!$C$21+L$5*'점수 계산기'!$C$23+'점수 계산기'!$C$25,0))</f>
        <v/>
      </c>
      <c r="M105" s="182" t="str">
        <f>IF(OR($B105-M$5&gt;76, $B105-M$5=75, $B105-M$5=1, $B105-M$5&lt;0),"",ROUND(($B105-M$5)*'점수 계산기'!$C$21+M$5*'점수 계산기'!$C$23+'점수 계산기'!$C$25,0))</f>
        <v/>
      </c>
      <c r="N105" s="182" t="str">
        <f>IF(OR($B105-N$5&gt;76, $B105-N$5=75, $B105-N$5=1, $B105-N$5&lt;0),"",ROUND(($B105-N$5)*'점수 계산기'!$C$21+N$5*'점수 계산기'!$C$23+'점수 계산기'!$C$25,0))</f>
        <v/>
      </c>
      <c r="O105" s="182" t="str">
        <f>IF(OR($B105-O$5&gt;76, $B105-O$5=75, $B105-O$5=1, $B105-O$5&lt;0),"",ROUND(($B105-O$5)*'점수 계산기'!$C$21+O$5*'점수 계산기'!$C$23+'점수 계산기'!$C$25,0))</f>
        <v/>
      </c>
      <c r="P105" s="182" t="str">
        <f>IF(OR($B105-P$5&gt;76, $B105-P$5=75, $B105-P$5=1, $B105-P$5&lt;0),"",ROUND(($B105-P$5)*'점수 계산기'!$C$21+P$5*'점수 계산기'!$C$23+'점수 계산기'!$C$25,0))</f>
        <v/>
      </c>
      <c r="Q105" s="182" t="str">
        <f>IF(OR($B105-Q$5&gt;76, $B105-Q$5=75, $B105-Q$5=1, $B105-Q$5&lt;0),"",ROUND(($B105-Q$5)*'점수 계산기'!$C$21+Q$5*'점수 계산기'!$C$23+'점수 계산기'!$C$25,0))</f>
        <v/>
      </c>
      <c r="R105" s="182" t="str">
        <f>IF(OR($B105-R$5&gt;76, $B105-R$5=75, $B105-R$5=1, $B105-R$5&lt;0),"",ROUND(($B105-R$5)*'점수 계산기'!$C$21+R$5*'점수 계산기'!$C$23+'점수 계산기'!$C$25,0))</f>
        <v/>
      </c>
      <c r="S105" s="182" t="str">
        <f>IF(OR($B105-S$5&gt;76, $B105-S$5=75, $B105-S$5=1, $B105-S$5&lt;0),"",ROUND(($B105-S$5)*'점수 계산기'!$C$21+S$5*'점수 계산기'!$C$23+'점수 계산기'!$C$25,0))</f>
        <v/>
      </c>
      <c r="T105" s="182" t="str">
        <f>IF(OR($B105-T$5&gt;76, $B105-T$5=75, $B105-T$5=1, $B105-T$5&lt;0),"",ROUND(($B105-T$5)*'점수 계산기'!$C$21+T$5*'점수 계산기'!$C$23+'점수 계산기'!$C$25,0))</f>
        <v/>
      </c>
      <c r="U105" s="182" t="str">
        <f>IF(OR($B105-U$5&gt;76, $B105-U$5=75, $B105-U$5=1, $B105-U$5&lt;0),"",ROUND(($B105-U$5)*'점수 계산기'!$C$21+U$5*'점수 계산기'!$C$23+'점수 계산기'!$C$25,0))</f>
        <v/>
      </c>
      <c r="V105" s="182" t="str">
        <f>IF(OR($B105-V$5&gt;76, $B105-V$5=75, $B105-V$5=1, $B105-V$5&lt;0),"",ROUND(($B105-V$5)*'점수 계산기'!$C$21+V$5*'점수 계산기'!$C$23+'점수 계산기'!$C$25,0))</f>
        <v/>
      </c>
      <c r="W105" s="182" t="str">
        <f>IF(OR($B105-W$5&gt;76, $B105-W$5=75, $B105-W$5=1, $B105-W$5&lt;0),"",ROUND(($B105-W$5)*'점수 계산기'!$C$21+W$5*'점수 계산기'!$C$23+'점수 계산기'!$C$25,0))</f>
        <v/>
      </c>
      <c r="X105" s="182" t="str">
        <f>IF(OR($B105-X$5&gt;76, $B105-X$5=75, $B105-X$5=1, $B105-X$5&lt;0),"",ROUND(($B105-X$5)*'점수 계산기'!$C$21+X$5*'점수 계산기'!$C$23+'점수 계산기'!$C$25,0))</f>
        <v/>
      </c>
      <c r="Y105" s="183" t="str">
        <f>IF(OR($B105-Y$5&gt;76, $B105-Y$5=75, $B105-Y$5=1, $B105-Y$5&lt;0),"",ROUND(($B105-Y$5)*'점수 계산기'!$C$21+Y$5*'점수 계산기'!$C$23+'점수 계산기'!$C$25,0))</f>
        <v/>
      </c>
      <c r="Z105" s="129"/>
      <c r="AA105" s="170">
        <v>2</v>
      </c>
      <c r="AB105" s="170">
        <f t="shared" si="2"/>
        <v>0</v>
      </c>
      <c r="AC105" s="170" cm="1">
        <f t="array" ref="AC105">INDEX($AD$6:$AD$106, AA105, 1)</f>
        <v>0</v>
      </c>
      <c r="AD105" s="170">
        <f t="shared" si="3"/>
        <v>0</v>
      </c>
      <c r="AE105" s="170">
        <v>1</v>
      </c>
      <c r="AF105" s="170">
        <v>99</v>
      </c>
    </row>
    <row r="106" spans="1:32" s="137" customFormat="1" ht="21" customHeight="1" thickBot="1">
      <c r="A106" s="129"/>
      <c r="B106" s="184">
        <v>0</v>
      </c>
      <c r="C106" s="185" t="str">
        <f>IF(OR($B106-C$5&gt;76, $B106-C$5=75, $B106-C$5=1, $B106-C$5&lt;0),"",ROUND(($B106-C$5)*'점수 계산기'!$C$21+C$5*'점수 계산기'!$C$23+'점수 계산기'!$C$25,0))</f>
        <v/>
      </c>
      <c r="D106" s="185" t="str">
        <f>IF(OR($B106-D$5&gt;76, $B106-D$5=75, $B106-D$5=1, $B106-D$5&lt;0),"",ROUND(($B106-D$5)*'점수 계산기'!$C$21+D$5*'점수 계산기'!$C$23+'점수 계산기'!$C$25,0))</f>
        <v/>
      </c>
      <c r="E106" s="185" t="str">
        <f>IF(OR($B106-E$5&gt;76, $B106-E$5=75, $B106-E$5=1, $B106-E$5&lt;0),"",ROUND(($B106-E$5)*'점수 계산기'!$C$21+E$5*'점수 계산기'!$C$23+'점수 계산기'!$C$25,0))</f>
        <v/>
      </c>
      <c r="F106" s="185" t="str">
        <f>IF(OR($B106-F$5&gt;76, $B106-F$5=75, $B106-F$5=1, $B106-F$5&lt;0),"",ROUND(($B106-F$5)*'점수 계산기'!$C$21+F$5*'점수 계산기'!$C$23+'점수 계산기'!$C$25,0))</f>
        <v/>
      </c>
      <c r="G106" s="185" t="str">
        <f>IF(OR($B106-G$5&gt;76, $B106-G$5=75, $B106-G$5=1, $B106-G$5&lt;0),"",ROUND(($B106-G$5)*'점수 계산기'!$C$21+G$5*'점수 계산기'!$C$23+'점수 계산기'!$C$25,0))</f>
        <v/>
      </c>
      <c r="H106" s="185" t="str">
        <f>IF(OR($B106-H$5&gt;76, $B106-H$5=75, $B106-H$5=1, $B106-H$5&lt;0),"",ROUND(($B106-H$5)*'점수 계산기'!$C$21+H$5*'점수 계산기'!$C$23+'점수 계산기'!$C$25,0))</f>
        <v/>
      </c>
      <c r="I106" s="185" t="str">
        <f>IF(OR($B106-I$5&gt;76, $B106-I$5=75, $B106-I$5=1, $B106-I$5&lt;0),"",ROUND(($B106-I$5)*'점수 계산기'!$C$21+I$5*'점수 계산기'!$C$23+'점수 계산기'!$C$25,0))</f>
        <v/>
      </c>
      <c r="J106" s="185" t="str">
        <f>IF(OR($B106-J$5&gt;76, $B106-J$5=75, $B106-J$5=1, $B106-J$5&lt;0),"",ROUND(($B106-J$5)*'점수 계산기'!$C$21+J$5*'점수 계산기'!$C$23+'점수 계산기'!$C$25,0))</f>
        <v/>
      </c>
      <c r="K106" s="185" t="str">
        <f>IF(OR($B106-K$5&gt;76, $B106-K$5=75, $B106-K$5=1, $B106-K$5&lt;0),"",ROUND(($B106-K$5)*'점수 계산기'!$C$21+K$5*'점수 계산기'!$C$23+'점수 계산기'!$C$25,0))</f>
        <v/>
      </c>
      <c r="L106" s="185" t="str">
        <f>IF(OR($B106-L$5&gt;76, $B106-L$5=75, $B106-L$5=1, $B106-L$5&lt;0),"",ROUND(($B106-L$5)*'점수 계산기'!$C$21+L$5*'점수 계산기'!$C$23+'점수 계산기'!$C$25,0))</f>
        <v/>
      </c>
      <c r="M106" s="185" t="str">
        <f>IF(OR($B106-M$5&gt;76, $B106-M$5=75, $B106-M$5=1, $B106-M$5&lt;0),"",ROUND(($B106-M$5)*'점수 계산기'!$C$21+M$5*'점수 계산기'!$C$23+'점수 계산기'!$C$25,0))</f>
        <v/>
      </c>
      <c r="N106" s="185" t="str">
        <f>IF(OR($B106-N$5&gt;76, $B106-N$5=75, $B106-N$5=1, $B106-N$5&lt;0),"",ROUND(($B106-N$5)*'점수 계산기'!$C$21+N$5*'점수 계산기'!$C$23+'점수 계산기'!$C$25,0))</f>
        <v/>
      </c>
      <c r="O106" s="185" t="str">
        <f>IF(OR($B106-O$5&gt;76, $B106-O$5=75, $B106-O$5=1, $B106-O$5&lt;0),"",ROUND(($B106-O$5)*'점수 계산기'!$C$21+O$5*'점수 계산기'!$C$23+'점수 계산기'!$C$25,0))</f>
        <v/>
      </c>
      <c r="P106" s="185" t="str">
        <f>IF(OR($B106-P$5&gt;76, $B106-P$5=75, $B106-P$5=1, $B106-P$5&lt;0),"",ROUND(($B106-P$5)*'점수 계산기'!$C$21+P$5*'점수 계산기'!$C$23+'점수 계산기'!$C$25,0))</f>
        <v/>
      </c>
      <c r="Q106" s="185" t="str">
        <f>IF(OR($B106-Q$5&gt;76, $B106-Q$5=75, $B106-Q$5=1, $B106-Q$5&lt;0),"",ROUND(($B106-Q$5)*'점수 계산기'!$C$21+Q$5*'점수 계산기'!$C$23+'점수 계산기'!$C$25,0))</f>
        <v/>
      </c>
      <c r="R106" s="185" t="str">
        <f>IF(OR($B106-R$5&gt;76, $B106-R$5=75, $B106-R$5=1, $B106-R$5&lt;0),"",ROUND(($B106-R$5)*'점수 계산기'!$C$21+R$5*'점수 계산기'!$C$23+'점수 계산기'!$C$25,0))</f>
        <v/>
      </c>
      <c r="S106" s="185" t="str">
        <f>IF(OR($B106-S$5&gt;76, $B106-S$5=75, $B106-S$5=1, $B106-S$5&lt;0),"",ROUND(($B106-S$5)*'점수 계산기'!$C$21+S$5*'점수 계산기'!$C$23+'점수 계산기'!$C$25,0))</f>
        <v/>
      </c>
      <c r="T106" s="185" t="str">
        <f>IF(OR($B106-T$5&gt;76, $B106-T$5=75, $B106-T$5=1, $B106-T$5&lt;0),"",ROUND(($B106-T$5)*'점수 계산기'!$C$21+T$5*'점수 계산기'!$C$23+'점수 계산기'!$C$25,0))</f>
        <v/>
      </c>
      <c r="U106" s="185" t="str">
        <f>IF(OR($B106-U$5&gt;76, $B106-U$5=75, $B106-U$5=1, $B106-U$5&lt;0),"",ROUND(($B106-U$5)*'점수 계산기'!$C$21+U$5*'점수 계산기'!$C$23+'점수 계산기'!$C$25,0))</f>
        <v/>
      </c>
      <c r="V106" s="185" t="str">
        <f>IF(OR($B106-V$5&gt;76, $B106-V$5=75, $B106-V$5=1, $B106-V$5&lt;0),"",ROUND(($B106-V$5)*'점수 계산기'!$C$21+V$5*'점수 계산기'!$C$23+'점수 계산기'!$C$25,0))</f>
        <v/>
      </c>
      <c r="W106" s="185" t="str">
        <f>IF(OR($B106-W$5&gt;76, $B106-W$5=75, $B106-W$5=1, $B106-W$5&lt;0),"",ROUND(($B106-W$5)*'점수 계산기'!$C$21+W$5*'점수 계산기'!$C$23+'점수 계산기'!$C$25,0))</f>
        <v/>
      </c>
      <c r="X106" s="185" t="str">
        <f>IF(OR($B106-X$5&gt;76, $B106-X$5=75, $B106-X$5=1, $B106-X$5&lt;0),"",ROUND(($B106-X$5)*'점수 계산기'!$C$21+X$5*'점수 계산기'!$C$23+'점수 계산기'!$C$25,0))</f>
        <v/>
      </c>
      <c r="Y106" s="186">
        <f>IF(OR($B106-Y$5&gt;76, $B106-Y$5=75, $B106-Y$5=1, $B106-Y$5&lt;0),"",ROUND(($B106-Y$5)*'점수 계산기'!$C$21+Y$5*'점수 계산기'!$C$23+'점수 계산기'!$C$25,0))</f>
        <v>54</v>
      </c>
      <c r="Z106" s="129"/>
      <c r="AA106" s="170">
        <v>1</v>
      </c>
      <c r="AB106" s="170">
        <f t="shared" si="2"/>
        <v>54</v>
      </c>
      <c r="AC106" s="170" cm="1">
        <f t="array" ref="AC106">INDEX($AD$6:$AD$106, AA106, 1)</f>
        <v>134</v>
      </c>
      <c r="AD106" s="170">
        <f t="shared" si="3"/>
        <v>54</v>
      </c>
      <c r="AE106" s="170">
        <v>0</v>
      </c>
      <c r="AF106" s="170">
        <v>100</v>
      </c>
    </row>
    <row r="107" spans="1:32">
      <c r="A107" s="132"/>
      <c r="B107" s="154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 spans="1:32">
      <c r="A108" s="132"/>
      <c r="B108" s="154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</sheetData>
  <mergeCells count="2">
    <mergeCell ref="C2:E2"/>
    <mergeCell ref="C3:E3"/>
  </mergeCells>
  <phoneticPr fontId="1" type="noConversion"/>
  <conditionalFormatting sqref="B6:B106">
    <cfRule type="expression" dxfId="18" priority="2">
      <formula>OR(AND(#REF!=0,OR(#REF!=$N$6:$N$13)),AND(#REF!&gt;0,OR(#REF!=$N$6:$N$13)))</formula>
    </cfRule>
  </conditionalFormatting>
  <conditionalFormatting sqref="C6:Y106">
    <cfRule type="expression" dxfId="17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70" zoomScaleNormal="70" workbookViewId="0">
      <selection activeCell="B3" sqref="B3:L39"/>
    </sheetView>
  </sheetViews>
  <sheetFormatPr defaultRowHeight="17"/>
  <cols>
    <col min="3" max="3" width="15.08203125" style="38" customWidth="1"/>
    <col min="4" max="7" width="10.58203125" style="38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58203125" hidden="1" customWidth="1"/>
  </cols>
  <sheetData>
    <row r="1" spans="1:23">
      <c r="A1" s="4"/>
      <c r="B1" s="4"/>
      <c r="C1" s="39"/>
      <c r="D1" s="39"/>
      <c r="E1" s="39"/>
      <c r="F1" s="39"/>
      <c r="G1" s="39"/>
      <c r="H1" s="3"/>
      <c r="I1" s="3"/>
      <c r="J1" s="3"/>
      <c r="K1" s="3"/>
      <c r="L1" s="3"/>
      <c r="M1" s="3"/>
      <c r="N1" s="3"/>
    </row>
    <row r="2" spans="1:23">
      <c r="A2" s="4"/>
      <c r="B2" s="4"/>
      <c r="C2" s="39"/>
      <c r="D2" s="39"/>
      <c r="E2" s="39"/>
      <c r="F2" s="39"/>
      <c r="G2" s="39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39"/>
      <c r="D3" s="39"/>
      <c r="E3" s="39"/>
      <c r="F3" s="39"/>
      <c r="G3" s="39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3" t="s">
        <v>74</v>
      </c>
      <c r="D4" s="577" t="s">
        <v>143</v>
      </c>
      <c r="E4" s="577"/>
      <c r="F4" s="577"/>
      <c r="G4" s="578"/>
      <c r="H4" s="116"/>
      <c r="I4" s="116"/>
      <c r="J4" s="116"/>
      <c r="K4" s="116"/>
      <c r="L4" s="4"/>
      <c r="M4" s="4"/>
      <c r="N4" s="4"/>
      <c r="O4"/>
    </row>
    <row r="5" spans="1:23" ht="21" customHeight="1" thickBot="1">
      <c r="A5" s="4"/>
      <c r="B5" s="4"/>
      <c r="C5" s="413" t="s">
        <v>8</v>
      </c>
      <c r="D5" s="579" t="s">
        <v>146</v>
      </c>
      <c r="E5" s="579"/>
      <c r="F5" s="579"/>
      <c r="G5" s="580"/>
      <c r="H5" s="116"/>
      <c r="I5" s="116"/>
      <c r="J5" s="116"/>
      <c r="K5" s="116"/>
      <c r="L5" s="4"/>
      <c r="M5" s="4"/>
      <c r="N5" s="4"/>
      <c r="O5"/>
    </row>
    <row r="6" spans="1:23">
      <c r="A6" s="4"/>
      <c r="B6" s="4"/>
      <c r="C6" s="116"/>
      <c r="D6" s="116"/>
      <c r="E6" s="116"/>
      <c r="F6" s="116"/>
      <c r="G6" s="581" t="s">
        <v>140</v>
      </c>
      <c r="H6" s="581"/>
      <c r="I6" s="581"/>
      <c r="J6" s="581"/>
      <c r="K6" s="581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6"/>
      <c r="D7" s="116"/>
      <c r="E7" s="116"/>
      <c r="F7" s="116"/>
      <c r="G7" s="582"/>
      <c r="H7" s="582"/>
      <c r="I7" s="582"/>
      <c r="J7" s="582"/>
      <c r="K7" s="582"/>
      <c r="L7" s="3"/>
      <c r="M7" s="3"/>
      <c r="N7" s="3"/>
      <c r="O7" s="3"/>
      <c r="P7" s="4"/>
      <c r="Q7" s="4"/>
      <c r="R7" s="4"/>
    </row>
    <row r="8" spans="1:23" s="276" customFormat="1" ht="25" customHeight="1" thickBot="1">
      <c r="A8" s="266"/>
      <c r="B8" s="266"/>
      <c r="C8" s="267" t="s">
        <v>75</v>
      </c>
      <c r="D8" s="268">
        <v>24</v>
      </c>
      <c r="E8" s="269">
        <v>22</v>
      </c>
      <c r="F8" s="269">
        <v>21</v>
      </c>
      <c r="G8" s="269">
        <v>20</v>
      </c>
      <c r="H8" s="269">
        <v>19</v>
      </c>
      <c r="I8" s="269">
        <v>18</v>
      </c>
      <c r="J8" s="269">
        <v>17</v>
      </c>
      <c r="K8" s="270">
        <v>16</v>
      </c>
      <c r="L8" s="271"/>
      <c r="M8" s="271"/>
      <c r="N8" s="266"/>
      <c r="O8" s="272" t="s">
        <v>76</v>
      </c>
      <c r="P8" s="273">
        <v>24</v>
      </c>
      <c r="Q8" s="274">
        <v>22</v>
      </c>
      <c r="R8" s="274">
        <v>21</v>
      </c>
      <c r="S8" s="274">
        <v>20</v>
      </c>
      <c r="T8" s="274">
        <v>19</v>
      </c>
      <c r="U8" s="274">
        <v>18</v>
      </c>
      <c r="V8" s="274">
        <v>17</v>
      </c>
      <c r="W8" s="275">
        <v>16</v>
      </c>
    </row>
    <row r="9" spans="1:23" s="276" customFormat="1" ht="25" customHeight="1">
      <c r="A9" s="266"/>
      <c r="B9" s="266"/>
      <c r="C9" s="277" t="s">
        <v>77</v>
      </c>
      <c r="D9" s="309">
        <f>IF(OR(P9&gt;76, AND(P9&lt;0, OR(D8&lt;=D$8, D8="-"))), "-", IF(P9&lt;0, D$8,IF(OR(P9=1, P9=75), P9+P$8+1, P9+P$8)))</f>
        <v>98</v>
      </c>
      <c r="E9" s="279">
        <f t="shared" ref="E9:K16" si="0">IF(OR(Q9&gt;76, AND(Q9&lt;0, OR(E8&lt;=E$8, E8="-"))), "-", IF(Q9&lt;0, E$8,IF(OR(Q9=1, Q9=75), Q9+Q$8+1, Q9+Q$8)))</f>
        <v>98</v>
      </c>
      <c r="F9" s="279">
        <f t="shared" si="0"/>
        <v>97</v>
      </c>
      <c r="G9" s="279" t="str">
        <f t="shared" si="0"/>
        <v>-</v>
      </c>
      <c r="H9" s="279" t="str">
        <f t="shared" si="0"/>
        <v>-</v>
      </c>
      <c r="I9" s="279" t="str">
        <f t="shared" si="0"/>
        <v>-</v>
      </c>
      <c r="J9" s="279" t="str">
        <f t="shared" si="0"/>
        <v>-</v>
      </c>
      <c r="K9" s="280" t="str">
        <f t="shared" si="0"/>
        <v>-</v>
      </c>
      <c r="L9" s="271"/>
      <c r="M9" s="271"/>
      <c r="N9" s="266"/>
      <c r="O9" s="281" t="s">
        <v>78</v>
      </c>
      <c r="P9" s="310">
        <f>ROUNDUP(('국어 백분위 표'!$N6-0.5-'점수 계산기'!$C$24-'점수 계산기'!$C$22*P$8)/'점수 계산기'!$C$21,0)</f>
        <v>74</v>
      </c>
      <c r="Q9" s="310">
        <f>ROUNDUP(('국어 백분위 표'!$N6-0.5-'점수 계산기'!$C$24-'점수 계산기'!$C$22*Q$8)/'점수 계산기'!$C$21,0)</f>
        <v>75</v>
      </c>
      <c r="R9" s="310">
        <f>ROUNDUP(('국어 백분위 표'!$N6-0.5-'점수 계산기'!$C$24-'점수 계산기'!$C$22*R$8)/'점수 계산기'!$C$21,0)</f>
        <v>76</v>
      </c>
      <c r="S9" s="310">
        <f>ROUNDUP(('국어 백분위 표'!$N6-0.5-'점수 계산기'!$C$24-'점수 계산기'!$C$22*S$8)/'점수 계산기'!$C$21,0)</f>
        <v>77</v>
      </c>
      <c r="T9" s="310">
        <f>ROUNDUP(('국어 백분위 표'!$N6-0.5-'점수 계산기'!$C$24-'점수 계산기'!$C$22*T$8)/'점수 계산기'!$C$21,0)</f>
        <v>78</v>
      </c>
      <c r="U9" s="310">
        <f>ROUNDUP(('국어 백분위 표'!$N6-0.5-'점수 계산기'!$C$24-'점수 계산기'!$C$22*U$8)/'점수 계산기'!$C$21,0)</f>
        <v>78</v>
      </c>
      <c r="V9" s="310">
        <f>ROUNDUP(('국어 백분위 표'!$N6-0.5-'점수 계산기'!$C$24-'점수 계산기'!$C$22*V$8)/'점수 계산기'!$C$21,0)</f>
        <v>79</v>
      </c>
      <c r="W9" s="311">
        <f>ROUNDUP(('국어 백분위 표'!$N6-0.5-'점수 계산기'!$C$24-'점수 계산기'!$C$22*W$8)/'점수 계산기'!$C$21,0)</f>
        <v>80</v>
      </c>
    </row>
    <row r="10" spans="1:23" s="276" customFormat="1" ht="25" customHeight="1">
      <c r="A10" s="266"/>
      <c r="B10" s="266"/>
      <c r="C10" s="284" t="s">
        <v>79</v>
      </c>
      <c r="D10" s="285">
        <f t="shared" ref="D10:D16" si="1">IF(OR(P10&gt;76, AND(P10&lt;0, OR(D9&lt;=D$8, D9="-"))), "-", IF(P10&lt;0, D$8,IF(OR(P10=1, P10=75), P10+P$8+1, P10+P$8)))</f>
        <v>91</v>
      </c>
      <c r="E10" s="286">
        <f t="shared" si="0"/>
        <v>91</v>
      </c>
      <c r="F10" s="286">
        <f t="shared" si="0"/>
        <v>91</v>
      </c>
      <c r="G10" s="286">
        <f t="shared" si="0"/>
        <v>91</v>
      </c>
      <c r="H10" s="286">
        <f t="shared" si="0"/>
        <v>90</v>
      </c>
      <c r="I10" s="286">
        <f t="shared" si="0"/>
        <v>90</v>
      </c>
      <c r="J10" s="286">
        <f t="shared" si="0"/>
        <v>90</v>
      </c>
      <c r="K10" s="287">
        <f t="shared" si="0"/>
        <v>90</v>
      </c>
      <c r="L10" s="271"/>
      <c r="M10" s="271"/>
      <c r="N10" s="266"/>
      <c r="O10" s="288" t="s">
        <v>80</v>
      </c>
      <c r="P10" s="312">
        <f>ROUNDUP(('국어 백분위 표'!$N7-0.5-'점수 계산기'!$C$24-'점수 계산기'!$C$22*P$8)/'점수 계산기'!$C$21,0)</f>
        <v>67</v>
      </c>
      <c r="Q10" s="290">
        <f>ROUNDUP(('국어 백분위 표'!$N7-0.5-'점수 계산기'!$C$24-'점수 계산기'!$C$22*Q$8)/'점수 계산기'!$C$21,0)</f>
        <v>69</v>
      </c>
      <c r="R10" s="290">
        <f>ROUNDUP(('국어 백분위 표'!$N7-0.5-'점수 계산기'!$C$24-'점수 계산기'!$C$22*R$8)/'점수 계산기'!$C$21,0)</f>
        <v>70</v>
      </c>
      <c r="S10" s="290">
        <f>ROUNDUP(('국어 백분위 표'!$N7-0.5-'점수 계산기'!$C$24-'점수 계산기'!$C$22*S$8)/'점수 계산기'!$C$21,0)</f>
        <v>71</v>
      </c>
      <c r="T10" s="290">
        <f>ROUNDUP(('국어 백분위 표'!$N7-0.5-'점수 계산기'!$C$24-'점수 계산기'!$C$22*T$8)/'점수 계산기'!$C$21,0)</f>
        <v>71</v>
      </c>
      <c r="U10" s="290">
        <f>ROUNDUP(('국어 백분위 표'!$N7-0.5-'점수 계산기'!$C$24-'점수 계산기'!$C$22*U$8)/'점수 계산기'!$C$21,0)</f>
        <v>72</v>
      </c>
      <c r="V10" s="290">
        <f>ROUNDUP(('국어 백분위 표'!$N7-0.5-'점수 계산기'!$C$24-'점수 계산기'!$C$22*V$8)/'점수 계산기'!$C$21,0)</f>
        <v>73</v>
      </c>
      <c r="W10" s="291">
        <f>ROUNDUP(('국어 백분위 표'!$N7-0.5-'점수 계산기'!$C$24-'점수 계산기'!$C$22*W$8)/'점수 계산기'!$C$21,0)</f>
        <v>74</v>
      </c>
    </row>
    <row r="11" spans="1:23" s="276" customFormat="1" ht="25" customHeight="1">
      <c r="A11" s="266"/>
      <c r="B11" s="266"/>
      <c r="C11" s="284" t="s">
        <v>81</v>
      </c>
      <c r="D11" s="285">
        <f t="shared" si="1"/>
        <v>83</v>
      </c>
      <c r="E11" s="286">
        <f t="shared" si="0"/>
        <v>82</v>
      </c>
      <c r="F11" s="286">
        <f t="shared" si="0"/>
        <v>82</v>
      </c>
      <c r="G11" s="286">
        <f t="shared" si="0"/>
        <v>82</v>
      </c>
      <c r="H11" s="286">
        <f t="shared" si="0"/>
        <v>82</v>
      </c>
      <c r="I11" s="286">
        <f t="shared" si="0"/>
        <v>82</v>
      </c>
      <c r="J11" s="286">
        <f t="shared" si="0"/>
        <v>81</v>
      </c>
      <c r="K11" s="287">
        <f t="shared" si="0"/>
        <v>81</v>
      </c>
      <c r="L11" s="271"/>
      <c r="M11" s="271"/>
      <c r="N11" s="266"/>
      <c r="O11" s="288" t="s">
        <v>82</v>
      </c>
      <c r="P11" s="312">
        <f>ROUNDUP(('국어 백분위 표'!$N8-0.5-'점수 계산기'!$C$24-'점수 계산기'!$C$22*P$8)/'점수 계산기'!$C$21,0)</f>
        <v>59</v>
      </c>
      <c r="Q11" s="290">
        <f>ROUNDUP(('국어 백분위 표'!$N8-0.5-'점수 계산기'!$C$24-'점수 계산기'!$C$22*Q$8)/'점수 계산기'!$C$21,0)</f>
        <v>60</v>
      </c>
      <c r="R11" s="290">
        <f>ROUNDUP(('국어 백분위 표'!$N8-0.5-'점수 계산기'!$C$24-'점수 계산기'!$C$22*R$8)/'점수 계산기'!$C$21,0)</f>
        <v>61</v>
      </c>
      <c r="S11" s="290">
        <f>ROUNDUP(('국어 백분위 표'!$N8-0.5-'점수 계산기'!$C$24-'점수 계산기'!$C$22*S$8)/'점수 계산기'!$C$21,0)</f>
        <v>62</v>
      </c>
      <c r="T11" s="290">
        <f>ROUNDUP(('국어 백분위 표'!$N8-0.5-'점수 계산기'!$C$24-'점수 계산기'!$C$22*T$8)/'점수 계산기'!$C$21,0)</f>
        <v>63</v>
      </c>
      <c r="U11" s="290">
        <f>ROUNDUP(('국어 백분위 표'!$N8-0.5-'점수 계산기'!$C$24-'점수 계산기'!$C$22*U$8)/'점수 계산기'!$C$21,0)</f>
        <v>64</v>
      </c>
      <c r="V11" s="290">
        <f>ROUNDUP(('국어 백분위 표'!$N8-0.5-'점수 계산기'!$C$24-'점수 계산기'!$C$22*V$8)/'점수 계산기'!$C$21,0)</f>
        <v>64</v>
      </c>
      <c r="W11" s="291">
        <f>ROUNDUP(('국어 백분위 표'!$N8-0.5-'점수 계산기'!$C$24-'점수 계산기'!$C$22*W$8)/'점수 계산기'!$C$21,0)</f>
        <v>65</v>
      </c>
    </row>
    <row r="12" spans="1:23" s="276" customFormat="1" ht="25" customHeight="1">
      <c r="A12" s="266"/>
      <c r="B12" s="266"/>
      <c r="C12" s="284" t="s">
        <v>83</v>
      </c>
      <c r="D12" s="285">
        <f t="shared" si="1"/>
        <v>73</v>
      </c>
      <c r="E12" s="286">
        <f t="shared" si="0"/>
        <v>73</v>
      </c>
      <c r="F12" s="286">
        <f t="shared" si="0"/>
        <v>73</v>
      </c>
      <c r="G12" s="286">
        <f t="shared" si="0"/>
        <v>72</v>
      </c>
      <c r="H12" s="286">
        <f t="shared" si="0"/>
        <v>72</v>
      </c>
      <c r="I12" s="286">
        <f t="shared" si="0"/>
        <v>72</v>
      </c>
      <c r="J12" s="286">
        <f t="shared" si="0"/>
        <v>72</v>
      </c>
      <c r="K12" s="287">
        <f t="shared" si="0"/>
        <v>71</v>
      </c>
      <c r="L12" s="271"/>
      <c r="M12" s="271"/>
      <c r="N12" s="266"/>
      <c r="O12" s="288" t="s">
        <v>84</v>
      </c>
      <c r="P12" s="312">
        <f>ROUNDUP(('국어 백분위 표'!$N9-0.5-'점수 계산기'!$C$24-'점수 계산기'!$C$22*P$8)/'점수 계산기'!$C$21,0)</f>
        <v>49</v>
      </c>
      <c r="Q12" s="290">
        <f>ROUNDUP(('국어 백분위 표'!$N9-0.5-'점수 계산기'!$C$24-'점수 계산기'!$C$22*Q$8)/'점수 계산기'!$C$21,0)</f>
        <v>51</v>
      </c>
      <c r="R12" s="290">
        <f>ROUNDUP(('국어 백분위 표'!$N9-0.5-'점수 계산기'!$C$24-'점수 계산기'!$C$22*R$8)/'점수 계산기'!$C$21,0)</f>
        <v>52</v>
      </c>
      <c r="S12" s="290">
        <f>ROUNDUP(('국어 백분위 표'!$N9-0.5-'점수 계산기'!$C$24-'점수 계산기'!$C$22*S$8)/'점수 계산기'!$C$21,0)</f>
        <v>52</v>
      </c>
      <c r="T12" s="290">
        <f>ROUNDUP(('국어 백분위 표'!$N9-0.5-'점수 계산기'!$C$24-'점수 계산기'!$C$22*T$8)/'점수 계산기'!$C$21,0)</f>
        <v>53</v>
      </c>
      <c r="U12" s="290">
        <f>ROUNDUP(('국어 백분위 표'!$N9-0.5-'점수 계산기'!$C$24-'점수 계산기'!$C$22*U$8)/'점수 계산기'!$C$21,0)</f>
        <v>54</v>
      </c>
      <c r="V12" s="290">
        <f>ROUNDUP(('국어 백분위 표'!$N9-0.5-'점수 계산기'!$C$24-'점수 계산기'!$C$22*V$8)/'점수 계산기'!$C$21,0)</f>
        <v>55</v>
      </c>
      <c r="W12" s="291">
        <f>ROUNDUP(('국어 백분위 표'!$N9-0.5-'점수 계산기'!$C$24-'점수 계산기'!$C$22*W$8)/'점수 계산기'!$C$21,0)</f>
        <v>55</v>
      </c>
    </row>
    <row r="13" spans="1:23" s="276" customFormat="1" ht="25" customHeight="1">
      <c r="A13" s="266"/>
      <c r="B13" s="266"/>
      <c r="C13" s="284" t="s">
        <v>85</v>
      </c>
      <c r="D13" s="285">
        <f t="shared" si="1"/>
        <v>59</v>
      </c>
      <c r="E13" s="286">
        <f t="shared" si="0"/>
        <v>58</v>
      </c>
      <c r="F13" s="286">
        <f t="shared" si="0"/>
        <v>58</v>
      </c>
      <c r="G13" s="286">
        <f t="shared" si="0"/>
        <v>58</v>
      </c>
      <c r="H13" s="286">
        <f t="shared" si="0"/>
        <v>57</v>
      </c>
      <c r="I13" s="286">
        <f t="shared" si="0"/>
        <v>57</v>
      </c>
      <c r="J13" s="286">
        <f t="shared" si="0"/>
        <v>57</v>
      </c>
      <c r="K13" s="287">
        <f t="shared" si="0"/>
        <v>57</v>
      </c>
      <c r="L13" s="271"/>
      <c r="M13" s="271"/>
      <c r="N13" s="266"/>
      <c r="O13" s="288" t="s">
        <v>86</v>
      </c>
      <c r="P13" s="312">
        <f>ROUNDUP(('국어 백분위 표'!$N10-0.5-'점수 계산기'!$C$24-'점수 계산기'!$C$22*P$8)/'점수 계산기'!$C$21,0)</f>
        <v>35</v>
      </c>
      <c r="Q13" s="290">
        <f>ROUNDUP(('국어 백분위 표'!$N10-0.5-'점수 계산기'!$C$24-'점수 계산기'!$C$22*Q$8)/'점수 계산기'!$C$21,0)</f>
        <v>36</v>
      </c>
      <c r="R13" s="290">
        <f>ROUNDUP(('국어 백분위 표'!$N10-0.5-'점수 계산기'!$C$24-'점수 계산기'!$C$22*R$8)/'점수 계산기'!$C$21,0)</f>
        <v>37</v>
      </c>
      <c r="S13" s="290">
        <f>ROUNDUP(('국어 백분위 표'!$N10-0.5-'점수 계산기'!$C$24-'점수 계산기'!$C$22*S$8)/'점수 계산기'!$C$21,0)</f>
        <v>38</v>
      </c>
      <c r="T13" s="290">
        <f>ROUNDUP(('국어 백분위 표'!$N10-0.5-'점수 계산기'!$C$24-'점수 계산기'!$C$22*T$8)/'점수 계산기'!$C$21,0)</f>
        <v>38</v>
      </c>
      <c r="U13" s="290">
        <f>ROUNDUP(('국어 백분위 표'!$N10-0.5-'점수 계산기'!$C$24-'점수 계산기'!$C$22*U$8)/'점수 계산기'!$C$21,0)</f>
        <v>39</v>
      </c>
      <c r="V13" s="290">
        <f>ROUNDUP(('국어 백분위 표'!$N10-0.5-'점수 계산기'!$C$24-'점수 계산기'!$C$22*V$8)/'점수 계산기'!$C$21,0)</f>
        <v>40</v>
      </c>
      <c r="W13" s="291">
        <f>ROUNDUP(('국어 백분위 표'!$N10-0.5-'점수 계산기'!$C$24-'점수 계산기'!$C$22*W$8)/'점수 계산기'!$C$21,0)</f>
        <v>41</v>
      </c>
    </row>
    <row r="14" spans="1:23" s="276" customFormat="1" ht="25" customHeight="1">
      <c r="A14" s="266"/>
      <c r="B14" s="266"/>
      <c r="C14" s="284" t="s">
        <v>87</v>
      </c>
      <c r="D14" s="285">
        <f t="shared" si="1"/>
        <v>40</v>
      </c>
      <c r="E14" s="286">
        <f t="shared" si="0"/>
        <v>40</v>
      </c>
      <c r="F14" s="286">
        <f t="shared" si="0"/>
        <v>40</v>
      </c>
      <c r="G14" s="286">
        <f t="shared" si="0"/>
        <v>39</v>
      </c>
      <c r="H14" s="286">
        <f t="shared" si="0"/>
        <v>39</v>
      </c>
      <c r="I14" s="286">
        <f t="shared" si="0"/>
        <v>39</v>
      </c>
      <c r="J14" s="286">
        <f t="shared" si="0"/>
        <v>39</v>
      </c>
      <c r="K14" s="287">
        <f t="shared" si="0"/>
        <v>39</v>
      </c>
      <c r="L14" s="271"/>
      <c r="M14" s="271"/>
      <c r="N14" s="266"/>
      <c r="O14" s="288" t="s">
        <v>88</v>
      </c>
      <c r="P14" s="312">
        <f>ROUNDUP(('국어 백분위 표'!$N11-0.5-'점수 계산기'!$C$24-'점수 계산기'!$C$22*P$8)/'점수 계산기'!$C$21,0)</f>
        <v>16</v>
      </c>
      <c r="Q14" s="290">
        <f>ROUNDUP(('국어 백분위 표'!$N11-0.5-'점수 계산기'!$C$24-'점수 계산기'!$C$22*Q$8)/'점수 계산기'!$C$21,0)</f>
        <v>18</v>
      </c>
      <c r="R14" s="290">
        <f>ROUNDUP(('국어 백분위 표'!$N11-0.5-'점수 계산기'!$C$24-'점수 계산기'!$C$22*R$8)/'점수 계산기'!$C$21,0)</f>
        <v>19</v>
      </c>
      <c r="S14" s="290">
        <f>ROUNDUP(('국어 백분위 표'!$N11-0.5-'점수 계산기'!$C$24-'점수 계산기'!$C$22*S$8)/'점수 계산기'!$C$21,0)</f>
        <v>19</v>
      </c>
      <c r="T14" s="290">
        <f>ROUNDUP(('국어 백분위 표'!$N11-0.5-'점수 계산기'!$C$24-'점수 계산기'!$C$22*T$8)/'점수 계산기'!$C$21,0)</f>
        <v>20</v>
      </c>
      <c r="U14" s="290">
        <f>ROUNDUP(('국어 백분위 표'!$N11-0.5-'점수 계산기'!$C$24-'점수 계산기'!$C$22*U$8)/'점수 계산기'!$C$21,0)</f>
        <v>21</v>
      </c>
      <c r="V14" s="290">
        <f>ROUNDUP(('국어 백분위 표'!$N11-0.5-'점수 계산기'!$C$24-'점수 계산기'!$C$22*V$8)/'점수 계산기'!$C$21,0)</f>
        <v>22</v>
      </c>
      <c r="W14" s="291">
        <f>ROUNDUP(('국어 백분위 표'!$N11-0.5-'점수 계산기'!$C$24-'점수 계산기'!$C$22*W$8)/'점수 계산기'!$C$21,0)</f>
        <v>23</v>
      </c>
    </row>
    <row r="15" spans="1:23" s="276" customFormat="1" ht="25" customHeight="1">
      <c r="A15" s="266"/>
      <c r="B15" s="266"/>
      <c r="C15" s="284" t="s">
        <v>89</v>
      </c>
      <c r="D15" s="285">
        <f t="shared" si="1"/>
        <v>26</v>
      </c>
      <c r="E15" s="286">
        <f t="shared" si="0"/>
        <v>25</v>
      </c>
      <c r="F15" s="286">
        <f t="shared" si="0"/>
        <v>25</v>
      </c>
      <c r="G15" s="286">
        <f t="shared" si="0"/>
        <v>25</v>
      </c>
      <c r="H15" s="286">
        <f t="shared" si="0"/>
        <v>25</v>
      </c>
      <c r="I15" s="286">
        <f t="shared" si="0"/>
        <v>24</v>
      </c>
      <c r="J15" s="286">
        <f t="shared" si="0"/>
        <v>24</v>
      </c>
      <c r="K15" s="287">
        <f t="shared" si="0"/>
        <v>24</v>
      </c>
      <c r="L15" s="271"/>
      <c r="M15" s="271"/>
      <c r="N15" s="266"/>
      <c r="O15" s="288" t="s">
        <v>90</v>
      </c>
      <c r="P15" s="312">
        <f>ROUNDUP(('국어 백분위 표'!$N12-0.5-'점수 계산기'!$C$24-'점수 계산기'!$C$22*P$8)/'점수 계산기'!$C$21,0)</f>
        <v>2</v>
      </c>
      <c r="Q15" s="290">
        <f>ROUNDUP(('국어 백분위 표'!$N12-0.5-'점수 계산기'!$C$24-'점수 계산기'!$C$22*Q$8)/'점수 계산기'!$C$21,0)</f>
        <v>3</v>
      </c>
      <c r="R15" s="290">
        <f>ROUNDUP(('국어 백분위 표'!$N12-0.5-'점수 계산기'!$C$24-'점수 계산기'!$C$22*R$8)/'점수 계산기'!$C$21,0)</f>
        <v>4</v>
      </c>
      <c r="S15" s="290">
        <f>ROUNDUP(('국어 백분위 표'!$N12-0.5-'점수 계산기'!$C$24-'점수 계산기'!$C$22*S$8)/'점수 계산기'!$C$21,0)</f>
        <v>5</v>
      </c>
      <c r="T15" s="290">
        <f>ROUNDUP(('국어 백분위 표'!$N12-0.5-'점수 계산기'!$C$24-'점수 계산기'!$C$22*T$8)/'점수 계산기'!$C$21,0)</f>
        <v>6</v>
      </c>
      <c r="U15" s="290">
        <f>ROUNDUP(('국어 백분위 표'!$N12-0.5-'점수 계산기'!$C$24-'점수 계산기'!$C$22*U$8)/'점수 계산기'!$C$21,0)</f>
        <v>6</v>
      </c>
      <c r="V15" s="290">
        <f>ROUNDUP(('국어 백분위 표'!$N12-0.5-'점수 계산기'!$C$24-'점수 계산기'!$C$22*V$8)/'점수 계산기'!$C$21,0)</f>
        <v>7</v>
      </c>
      <c r="W15" s="291">
        <f>ROUNDUP(('국어 백분위 표'!$N12-0.5-'점수 계산기'!$C$24-'점수 계산기'!$C$22*W$8)/'점수 계산기'!$C$21,0)</f>
        <v>8</v>
      </c>
    </row>
    <row r="16" spans="1:23" s="276" customFormat="1" ht="25" customHeight="1" thickBot="1">
      <c r="A16" s="266"/>
      <c r="B16" s="266"/>
      <c r="C16" s="292" t="s">
        <v>91</v>
      </c>
      <c r="D16" s="293">
        <f t="shared" si="1"/>
        <v>24</v>
      </c>
      <c r="E16" s="294">
        <f t="shared" si="0"/>
        <v>22</v>
      </c>
      <c r="F16" s="294">
        <f t="shared" si="0"/>
        <v>21</v>
      </c>
      <c r="G16" s="294">
        <f t="shared" si="0"/>
        <v>20</v>
      </c>
      <c r="H16" s="294">
        <f t="shared" si="0"/>
        <v>21</v>
      </c>
      <c r="I16" s="294">
        <f t="shared" si="0"/>
        <v>20</v>
      </c>
      <c r="J16" s="294">
        <f t="shared" si="0"/>
        <v>19</v>
      </c>
      <c r="K16" s="295">
        <f t="shared" si="0"/>
        <v>19</v>
      </c>
      <c r="L16" s="271"/>
      <c r="M16" s="271"/>
      <c r="N16" s="266"/>
      <c r="O16" s="296" t="s">
        <v>92</v>
      </c>
      <c r="P16" s="313">
        <f>ROUNDUP(('국어 백분위 표'!$N13-0.5-'점수 계산기'!$C$24-'점수 계산기'!$C$22*P$8)/'점수 계산기'!$C$21,0)</f>
        <v>-4</v>
      </c>
      <c r="Q16" s="298">
        <f>ROUNDUP(('국어 백분위 표'!$N13-0.5-'점수 계산기'!$C$24-'점수 계산기'!$C$22*Q$8)/'점수 계산기'!$C$21,0)</f>
        <v>-3</v>
      </c>
      <c r="R16" s="298">
        <f>ROUNDUP(('국어 백분위 표'!$N13-0.5-'점수 계산기'!$C$24-'점수 계산기'!$C$22*R$8)/'점수 계산기'!$C$21,0)</f>
        <v>-2</v>
      </c>
      <c r="S16" s="298">
        <f>ROUNDUP(('국어 백분위 표'!$N13-0.5-'점수 계산기'!$C$24-'점수 계산기'!$C$22*S$8)/'점수 계산기'!$C$21,0)</f>
        <v>-1</v>
      </c>
      <c r="T16" s="298">
        <f>ROUNDUP(('국어 백분위 표'!$N13-0.5-'점수 계산기'!$C$24-'점수 계산기'!$C$22*T$8)/'점수 계산기'!$C$21,0)</f>
        <v>1</v>
      </c>
      <c r="U16" s="298">
        <f>ROUNDUP(('국어 백분위 표'!$N13-0.5-'점수 계산기'!$C$24-'점수 계산기'!$C$22*U$8)/'점수 계산기'!$C$21,0)</f>
        <v>1</v>
      </c>
      <c r="V16" s="298">
        <f>ROUNDUP(('국어 백분위 표'!$N13-0.5-'점수 계산기'!$C$24-'점수 계산기'!$C$22*V$8)/'점수 계산기'!$C$21,0)</f>
        <v>2</v>
      </c>
      <c r="W16" s="299">
        <f>ROUNDUP(('국어 백분위 표'!$N13-0.5-'점수 계산기'!$C$24-'점수 계산기'!$C$22*W$8)/'점수 계산기'!$C$21,0)</f>
        <v>3</v>
      </c>
    </row>
    <row r="17" spans="1:23" s="276" customFormat="1" ht="25" customHeight="1">
      <c r="A17" s="266"/>
      <c r="B17" s="266"/>
      <c r="C17" s="300"/>
      <c r="D17" s="300"/>
      <c r="E17" s="300"/>
      <c r="F17" s="300"/>
      <c r="G17" s="300"/>
      <c r="H17" s="300"/>
      <c r="I17" s="300"/>
      <c r="J17" s="300"/>
      <c r="K17" s="300"/>
      <c r="L17" s="271"/>
      <c r="M17" s="271"/>
      <c r="N17" s="271"/>
      <c r="O17" s="301"/>
      <c r="P17" s="301"/>
      <c r="Q17" s="301"/>
      <c r="R17" s="301"/>
      <c r="S17" s="301"/>
      <c r="T17" s="271"/>
      <c r="U17" s="271"/>
      <c r="V17" s="271"/>
      <c r="W17" s="271"/>
    </row>
    <row r="18" spans="1:23" s="276" customFormat="1" ht="25" customHeight="1" thickBot="1">
      <c r="A18" s="266"/>
      <c r="B18" s="266"/>
      <c r="C18" s="300"/>
      <c r="D18" s="300"/>
      <c r="E18" s="300"/>
      <c r="F18" s="300"/>
      <c r="G18" s="300"/>
      <c r="H18" s="300"/>
      <c r="I18" s="300"/>
      <c r="J18" s="300"/>
      <c r="K18" s="300"/>
      <c r="L18" s="271"/>
      <c r="M18" s="271"/>
      <c r="N18" s="271"/>
      <c r="O18" s="301"/>
      <c r="P18" s="301"/>
      <c r="Q18" s="301"/>
      <c r="R18" s="301"/>
      <c r="S18" s="301"/>
      <c r="T18" s="271"/>
      <c r="U18" s="271"/>
      <c r="V18" s="271"/>
      <c r="W18" s="271"/>
    </row>
    <row r="19" spans="1:23" s="276" customFormat="1" ht="25" customHeight="1" thickBot="1">
      <c r="A19" s="266"/>
      <c r="B19" s="266"/>
      <c r="C19" s="267" t="s">
        <v>75</v>
      </c>
      <c r="D19" s="268">
        <v>15</v>
      </c>
      <c r="E19" s="269">
        <v>14</v>
      </c>
      <c r="F19" s="269">
        <v>13</v>
      </c>
      <c r="G19" s="269">
        <v>12</v>
      </c>
      <c r="H19" s="269">
        <v>11</v>
      </c>
      <c r="I19" s="269">
        <v>10</v>
      </c>
      <c r="J19" s="269">
        <v>9</v>
      </c>
      <c r="K19" s="270">
        <v>8</v>
      </c>
      <c r="L19" s="271"/>
      <c r="M19" s="271"/>
      <c r="N19" s="271"/>
      <c r="O19" s="272" t="s">
        <v>76</v>
      </c>
      <c r="P19" s="273">
        <v>15</v>
      </c>
      <c r="Q19" s="274">
        <v>14</v>
      </c>
      <c r="R19" s="274">
        <v>13</v>
      </c>
      <c r="S19" s="274">
        <v>12</v>
      </c>
      <c r="T19" s="274">
        <v>11</v>
      </c>
      <c r="U19" s="274">
        <v>10</v>
      </c>
      <c r="V19" s="274">
        <v>9</v>
      </c>
      <c r="W19" s="275">
        <v>8</v>
      </c>
    </row>
    <row r="20" spans="1:23" s="276" customFormat="1" ht="25" customHeight="1">
      <c r="A20" s="266"/>
      <c r="B20" s="266"/>
      <c r="C20" s="302" t="s">
        <v>77</v>
      </c>
      <c r="D20" s="309" t="str">
        <f>IF(OR(P20&gt;76, AND(P20&lt;0, OR(D19&lt;=D$19, D19="-"))), "-", IF(P20&lt;0, D$19,IF(OR(P20=1, P20=75), P20+P$19+1, P20+P$19)))</f>
        <v>-</v>
      </c>
      <c r="E20" s="278" t="str">
        <f t="shared" ref="E20:K27" si="2">IF(OR(Q20&gt;76, AND(Q20&lt;0, OR(E19&lt;=E$19, E19="-"))), "-", IF(Q20&lt;0, E$19,IF(OR(Q20=1, Q20=75), Q20+Q$19+1, Q20+Q$19)))</f>
        <v>-</v>
      </c>
      <c r="F20" s="278" t="str">
        <f t="shared" si="2"/>
        <v>-</v>
      </c>
      <c r="G20" s="278" t="str">
        <f t="shared" si="2"/>
        <v>-</v>
      </c>
      <c r="H20" s="278" t="str">
        <f t="shared" si="2"/>
        <v>-</v>
      </c>
      <c r="I20" s="278" t="str">
        <f t="shared" si="2"/>
        <v>-</v>
      </c>
      <c r="J20" s="278" t="str">
        <f t="shared" si="2"/>
        <v>-</v>
      </c>
      <c r="K20" s="314" t="str">
        <f t="shared" si="2"/>
        <v>-</v>
      </c>
      <c r="L20" s="271"/>
      <c r="M20" s="271"/>
      <c r="N20" s="271"/>
      <c r="O20" s="305" t="s">
        <v>78</v>
      </c>
      <c r="P20" s="306">
        <f>ROUNDUP(('국어 백분위 표'!$N6-0.5-'점수 계산기'!$C$24-'점수 계산기'!$C$22*P$19)/'점수 계산기'!$C$21,0)</f>
        <v>81</v>
      </c>
      <c r="Q20" s="306">
        <f>ROUNDUP(('국어 백분위 표'!$N6-0.5-'점수 계산기'!$C$24-'점수 계산기'!$C$22*Q$19)/'점수 계산기'!$C$21,0)</f>
        <v>81</v>
      </c>
      <c r="R20" s="306">
        <f>ROUNDUP(('국어 백분위 표'!$N6-0.5-'점수 계산기'!$C$24-'점수 계산기'!$C$22*R$19)/'점수 계산기'!$C$21,0)</f>
        <v>82</v>
      </c>
      <c r="S20" s="306">
        <f>ROUNDUP(('국어 백분위 표'!$N6-0.5-'점수 계산기'!$C$24-'점수 계산기'!$C$22*S$19)/'점수 계산기'!$C$21,0)</f>
        <v>83</v>
      </c>
      <c r="T20" s="306">
        <f>ROUNDUP(('국어 백분위 표'!$N6-0.5-'점수 계산기'!$C$24-'점수 계산기'!$C$22*T$19)/'점수 계산기'!$C$21,0)</f>
        <v>84</v>
      </c>
      <c r="U20" s="306">
        <f>ROUNDUP(('국어 백분위 표'!$N6-0.5-'점수 계산기'!$C$24-'점수 계산기'!$C$22*U$19)/'점수 계산기'!$C$21,0)</f>
        <v>85</v>
      </c>
      <c r="V20" s="306">
        <f>ROUNDUP(('국어 백분위 표'!$N6-0.5-'점수 계산기'!$C$24-'점수 계산기'!$C$22*V$19)/'점수 계산기'!$C$21,0)</f>
        <v>85</v>
      </c>
      <c r="W20" s="315">
        <f>ROUNDUP(('국어 백분위 표'!$N6-0.5-'점수 계산기'!$C$24-'점수 계산기'!$C$22*W$19)/'점수 계산기'!$C$21,0)</f>
        <v>86</v>
      </c>
    </row>
    <row r="21" spans="1:23" s="276" customFormat="1" ht="25" customHeight="1">
      <c r="A21" s="266"/>
      <c r="B21" s="266"/>
      <c r="C21" s="284" t="s">
        <v>79</v>
      </c>
      <c r="D21" s="307">
        <f t="shared" ref="D21:D27" si="3">IF(OR(P21&gt;76, AND(P21&lt;0, OR(D20&lt;=D$19, D20="-"))), "-", IF(P21&lt;0, D$19,IF(OR(P21=1, P21=75), P21+P$19+1, P21+P$19)))</f>
        <v>91</v>
      </c>
      <c r="E21" s="307">
        <f t="shared" si="2"/>
        <v>90</v>
      </c>
      <c r="F21" s="307">
        <f t="shared" si="2"/>
        <v>89</v>
      </c>
      <c r="G21" s="307" t="str">
        <f t="shared" si="2"/>
        <v>-</v>
      </c>
      <c r="H21" s="307" t="str">
        <f t="shared" si="2"/>
        <v>-</v>
      </c>
      <c r="I21" s="307" t="str">
        <f t="shared" si="2"/>
        <v>-</v>
      </c>
      <c r="J21" s="307" t="str">
        <f t="shared" si="2"/>
        <v>-</v>
      </c>
      <c r="K21" s="316" t="str">
        <f t="shared" si="2"/>
        <v>-</v>
      </c>
      <c r="L21" s="271"/>
      <c r="M21" s="271"/>
      <c r="N21" s="271"/>
      <c r="O21" s="288" t="s">
        <v>80</v>
      </c>
      <c r="P21" s="306">
        <f>ROUNDUP(('국어 백분위 표'!$N7-0.5-'점수 계산기'!$C$24-'점수 계산기'!$C$22*P$19)/'점수 계산기'!$C$21,0)</f>
        <v>75</v>
      </c>
      <c r="Q21" s="306">
        <f>ROUNDUP(('국어 백분위 표'!$N7-0.5-'점수 계산기'!$C$24-'점수 계산기'!$C$22*Q$19)/'점수 계산기'!$C$21,0)</f>
        <v>75</v>
      </c>
      <c r="R21" s="306">
        <f>ROUNDUP(('국어 백분위 표'!$N7-0.5-'점수 계산기'!$C$24-'점수 계산기'!$C$22*R$19)/'점수 계산기'!$C$21,0)</f>
        <v>76</v>
      </c>
      <c r="S21" s="306">
        <f>ROUNDUP(('국어 백분위 표'!$N7-0.5-'점수 계산기'!$C$24-'점수 계산기'!$C$22*S$19)/'점수 계산기'!$C$21,0)</f>
        <v>77</v>
      </c>
      <c r="T21" s="306">
        <f>ROUNDUP(('국어 백분위 표'!$N7-0.5-'점수 계산기'!$C$24-'점수 계산기'!$C$22*T$19)/'점수 계산기'!$C$21,0)</f>
        <v>78</v>
      </c>
      <c r="U21" s="306">
        <f>ROUNDUP(('국어 백분위 표'!$N7-0.5-'점수 계산기'!$C$24-'점수 계산기'!$C$22*U$19)/'점수 계산기'!$C$21,0)</f>
        <v>79</v>
      </c>
      <c r="V21" s="306">
        <f>ROUNDUP(('국어 백분위 표'!$N7-0.5-'점수 계산기'!$C$24-'점수 계산기'!$C$22*V$19)/'점수 계산기'!$C$21,0)</f>
        <v>79</v>
      </c>
      <c r="W21" s="315">
        <f>ROUNDUP(('국어 백분위 표'!$N7-0.5-'점수 계산기'!$C$24-'점수 계산기'!$C$22*W$19)/'점수 계산기'!$C$21,0)</f>
        <v>80</v>
      </c>
    </row>
    <row r="22" spans="1:23" s="276" customFormat="1" ht="25" customHeight="1">
      <c r="A22" s="266"/>
      <c r="B22" s="266"/>
      <c r="C22" s="284" t="s">
        <v>81</v>
      </c>
      <c r="D22" s="307">
        <f t="shared" si="3"/>
        <v>81</v>
      </c>
      <c r="E22" s="307">
        <f t="shared" si="2"/>
        <v>81</v>
      </c>
      <c r="F22" s="307">
        <f t="shared" si="2"/>
        <v>81</v>
      </c>
      <c r="G22" s="307">
        <f t="shared" si="2"/>
        <v>80</v>
      </c>
      <c r="H22" s="307">
        <f t="shared" si="2"/>
        <v>80</v>
      </c>
      <c r="I22" s="307">
        <f t="shared" si="2"/>
        <v>80</v>
      </c>
      <c r="J22" s="307">
        <f t="shared" si="2"/>
        <v>80</v>
      </c>
      <c r="K22" s="316">
        <f t="shared" si="2"/>
        <v>80</v>
      </c>
      <c r="L22" s="271"/>
      <c r="M22" s="271"/>
      <c r="N22" s="271"/>
      <c r="O22" s="288" t="s">
        <v>82</v>
      </c>
      <c r="P22" s="306">
        <f>ROUNDUP(('국어 백분위 표'!$N8-0.5-'점수 계산기'!$C$24-'점수 계산기'!$C$22*P$19)/'점수 계산기'!$C$21,0)</f>
        <v>66</v>
      </c>
      <c r="Q22" s="306">
        <f>ROUNDUP(('국어 백분위 표'!$N8-0.5-'점수 계산기'!$C$24-'점수 계산기'!$C$22*Q$19)/'점수 계산기'!$C$21,0)</f>
        <v>67</v>
      </c>
      <c r="R22" s="306">
        <f>ROUNDUP(('국어 백분위 표'!$N8-0.5-'점수 계산기'!$C$24-'점수 계산기'!$C$22*R$19)/'점수 계산기'!$C$21,0)</f>
        <v>68</v>
      </c>
      <c r="S22" s="306">
        <f>ROUNDUP(('국어 백분위 표'!$N8-0.5-'점수 계산기'!$C$24-'점수 계산기'!$C$22*S$19)/'점수 계산기'!$C$21,0)</f>
        <v>68</v>
      </c>
      <c r="T22" s="306">
        <f>ROUNDUP(('국어 백분위 표'!$N8-0.5-'점수 계산기'!$C$24-'점수 계산기'!$C$22*T$19)/'점수 계산기'!$C$21,0)</f>
        <v>69</v>
      </c>
      <c r="U22" s="306">
        <f>ROUNDUP(('국어 백분위 표'!$N8-0.5-'점수 계산기'!$C$24-'점수 계산기'!$C$22*U$19)/'점수 계산기'!$C$21,0)</f>
        <v>70</v>
      </c>
      <c r="V22" s="306">
        <f>ROUNDUP(('국어 백분위 표'!$N8-0.5-'점수 계산기'!$C$24-'점수 계산기'!$C$22*V$19)/'점수 계산기'!$C$21,0)</f>
        <v>71</v>
      </c>
      <c r="W22" s="315">
        <f>ROUNDUP(('국어 백분위 표'!$N8-0.5-'점수 계산기'!$C$24-'점수 계산기'!$C$22*W$19)/'점수 계산기'!$C$21,0)</f>
        <v>72</v>
      </c>
    </row>
    <row r="23" spans="1:23" s="276" customFormat="1" ht="25" customHeight="1">
      <c r="A23" s="266"/>
      <c r="B23" s="266"/>
      <c r="C23" s="284" t="s">
        <v>83</v>
      </c>
      <c r="D23" s="307">
        <f t="shared" si="3"/>
        <v>71</v>
      </c>
      <c r="E23" s="307">
        <f t="shared" si="2"/>
        <v>71</v>
      </c>
      <c r="F23" s="307">
        <f t="shared" si="2"/>
        <v>71</v>
      </c>
      <c r="G23" s="307">
        <f t="shared" si="2"/>
        <v>71</v>
      </c>
      <c r="H23" s="307">
        <f t="shared" si="2"/>
        <v>70</v>
      </c>
      <c r="I23" s="307">
        <f t="shared" si="2"/>
        <v>70</v>
      </c>
      <c r="J23" s="307">
        <f t="shared" si="2"/>
        <v>70</v>
      </c>
      <c r="K23" s="316">
        <f t="shared" si="2"/>
        <v>70</v>
      </c>
      <c r="L23" s="271"/>
      <c r="M23" s="271"/>
      <c r="N23" s="271"/>
      <c r="O23" s="288" t="s">
        <v>84</v>
      </c>
      <c r="P23" s="306">
        <f>ROUNDUP(('국어 백분위 표'!$N9-0.5-'점수 계산기'!$C$24-'점수 계산기'!$C$22*P$19)/'점수 계산기'!$C$21,0)</f>
        <v>56</v>
      </c>
      <c r="Q23" s="306">
        <f>ROUNDUP(('국어 백분위 표'!$N9-0.5-'점수 계산기'!$C$24-'점수 계산기'!$C$22*Q$19)/'점수 계산기'!$C$21,0)</f>
        <v>57</v>
      </c>
      <c r="R23" s="306">
        <f>ROUNDUP(('국어 백분위 표'!$N9-0.5-'점수 계산기'!$C$24-'점수 계산기'!$C$22*R$19)/'점수 계산기'!$C$21,0)</f>
        <v>58</v>
      </c>
      <c r="S23" s="306">
        <f>ROUNDUP(('국어 백분위 표'!$N9-0.5-'점수 계산기'!$C$24-'점수 계산기'!$C$22*S$19)/'점수 계산기'!$C$21,0)</f>
        <v>59</v>
      </c>
      <c r="T23" s="306">
        <f>ROUNDUP(('국어 백분위 표'!$N9-0.5-'점수 계산기'!$C$24-'점수 계산기'!$C$22*T$19)/'점수 계산기'!$C$21,0)</f>
        <v>59</v>
      </c>
      <c r="U23" s="306">
        <f>ROUNDUP(('국어 백분위 표'!$N9-0.5-'점수 계산기'!$C$24-'점수 계산기'!$C$22*U$19)/'점수 계산기'!$C$21,0)</f>
        <v>60</v>
      </c>
      <c r="V23" s="306">
        <f>ROUNDUP(('국어 백분위 표'!$N9-0.5-'점수 계산기'!$C$24-'점수 계산기'!$C$22*V$19)/'점수 계산기'!$C$21,0)</f>
        <v>61</v>
      </c>
      <c r="W23" s="315">
        <f>ROUNDUP(('국어 백분위 표'!$N9-0.5-'점수 계산기'!$C$24-'점수 계산기'!$C$22*W$19)/'점수 계산기'!$C$21,0)</f>
        <v>62</v>
      </c>
    </row>
    <row r="24" spans="1:23" s="276" customFormat="1" ht="25" customHeight="1">
      <c r="A24" s="266"/>
      <c r="B24" s="266"/>
      <c r="C24" s="284" t="s">
        <v>85</v>
      </c>
      <c r="D24" s="307">
        <f t="shared" si="3"/>
        <v>57</v>
      </c>
      <c r="E24" s="307">
        <f t="shared" si="2"/>
        <v>56</v>
      </c>
      <c r="F24" s="307">
        <f t="shared" si="2"/>
        <v>56</v>
      </c>
      <c r="G24" s="307">
        <f t="shared" si="2"/>
        <v>56</v>
      </c>
      <c r="H24" s="307">
        <f t="shared" si="2"/>
        <v>56</v>
      </c>
      <c r="I24" s="307">
        <f t="shared" si="2"/>
        <v>56</v>
      </c>
      <c r="J24" s="307">
        <f t="shared" si="2"/>
        <v>55</v>
      </c>
      <c r="K24" s="316">
        <f t="shared" si="2"/>
        <v>55</v>
      </c>
      <c r="L24" s="271"/>
      <c r="M24" s="271"/>
      <c r="N24" s="271"/>
      <c r="O24" s="288" t="s">
        <v>86</v>
      </c>
      <c r="P24" s="306">
        <f>ROUNDUP(('국어 백분위 표'!$N10-0.5-'점수 계산기'!$C$24-'점수 계산기'!$C$22*P$19)/'점수 계산기'!$C$21,0)</f>
        <v>42</v>
      </c>
      <c r="Q24" s="306">
        <f>ROUNDUP(('국어 백분위 표'!$N10-0.5-'점수 계산기'!$C$24-'점수 계산기'!$C$22*Q$19)/'점수 계산기'!$C$21,0)</f>
        <v>42</v>
      </c>
      <c r="R24" s="306">
        <f>ROUNDUP(('국어 백분위 표'!$N10-0.5-'점수 계산기'!$C$24-'점수 계산기'!$C$22*R$19)/'점수 계산기'!$C$21,0)</f>
        <v>43</v>
      </c>
      <c r="S24" s="306">
        <f>ROUNDUP(('국어 백분위 표'!$N10-0.5-'점수 계산기'!$C$24-'점수 계산기'!$C$22*S$19)/'점수 계산기'!$C$21,0)</f>
        <v>44</v>
      </c>
      <c r="T24" s="306">
        <f>ROUNDUP(('국어 백분위 표'!$N10-0.5-'점수 계산기'!$C$24-'점수 계산기'!$C$22*T$19)/'점수 계산기'!$C$21,0)</f>
        <v>45</v>
      </c>
      <c r="U24" s="306">
        <f>ROUNDUP(('국어 백분위 표'!$N10-0.5-'점수 계산기'!$C$24-'점수 계산기'!$C$22*U$19)/'점수 계산기'!$C$21,0)</f>
        <v>46</v>
      </c>
      <c r="V24" s="306">
        <f>ROUNDUP(('국어 백분위 표'!$N10-0.5-'점수 계산기'!$C$24-'점수 계산기'!$C$22*V$19)/'점수 계산기'!$C$21,0)</f>
        <v>46</v>
      </c>
      <c r="W24" s="315">
        <f>ROUNDUP(('국어 백분위 표'!$N10-0.5-'점수 계산기'!$C$24-'점수 계산기'!$C$22*W$19)/'점수 계산기'!$C$21,0)</f>
        <v>47</v>
      </c>
    </row>
    <row r="25" spans="1:23" s="276" customFormat="1" ht="25" customHeight="1">
      <c r="A25" s="266"/>
      <c r="B25" s="266"/>
      <c r="C25" s="284" t="s">
        <v>87</v>
      </c>
      <c r="D25" s="307">
        <f t="shared" si="3"/>
        <v>38</v>
      </c>
      <c r="E25" s="307">
        <f t="shared" si="2"/>
        <v>38</v>
      </c>
      <c r="F25" s="307">
        <f t="shared" si="2"/>
        <v>38</v>
      </c>
      <c r="G25" s="307">
        <f t="shared" si="2"/>
        <v>38</v>
      </c>
      <c r="H25" s="307">
        <f t="shared" si="2"/>
        <v>38</v>
      </c>
      <c r="I25" s="307">
        <f t="shared" si="2"/>
        <v>37</v>
      </c>
      <c r="J25" s="307">
        <f t="shared" si="2"/>
        <v>37</v>
      </c>
      <c r="K25" s="316">
        <f t="shared" si="2"/>
        <v>37</v>
      </c>
      <c r="L25" s="271"/>
      <c r="M25" s="271"/>
      <c r="N25" s="271"/>
      <c r="O25" s="288" t="s">
        <v>88</v>
      </c>
      <c r="P25" s="306">
        <f>ROUNDUP(('국어 백분위 표'!$N11-0.5-'점수 계산기'!$C$24-'점수 계산기'!$C$22*P$19)/'점수 계산기'!$C$21,0)</f>
        <v>23</v>
      </c>
      <c r="Q25" s="306">
        <f>ROUNDUP(('국어 백분위 표'!$N11-0.5-'점수 계산기'!$C$24-'점수 계산기'!$C$22*Q$19)/'점수 계산기'!$C$21,0)</f>
        <v>24</v>
      </c>
      <c r="R25" s="306">
        <f>ROUNDUP(('국어 백분위 표'!$N11-0.5-'점수 계산기'!$C$24-'점수 계산기'!$C$22*R$19)/'점수 계산기'!$C$21,0)</f>
        <v>25</v>
      </c>
      <c r="S25" s="306">
        <f>ROUNDUP(('국어 백분위 표'!$N11-0.5-'점수 계산기'!$C$24-'점수 계산기'!$C$22*S$19)/'점수 계산기'!$C$21,0)</f>
        <v>26</v>
      </c>
      <c r="T25" s="306">
        <f>ROUNDUP(('국어 백분위 표'!$N11-0.5-'점수 계산기'!$C$24-'점수 계산기'!$C$22*T$19)/'점수 계산기'!$C$21,0)</f>
        <v>27</v>
      </c>
      <c r="U25" s="306">
        <f>ROUNDUP(('국어 백분위 표'!$N11-0.5-'점수 계산기'!$C$24-'점수 계산기'!$C$22*U$19)/'점수 계산기'!$C$21,0)</f>
        <v>27</v>
      </c>
      <c r="V25" s="306">
        <f>ROUNDUP(('국어 백분위 표'!$N11-0.5-'점수 계산기'!$C$24-'점수 계산기'!$C$22*V$19)/'점수 계산기'!$C$21,0)</f>
        <v>28</v>
      </c>
      <c r="W25" s="315">
        <f>ROUNDUP(('국어 백분위 표'!$N11-0.5-'점수 계산기'!$C$24-'점수 계산기'!$C$22*W$19)/'점수 계산기'!$C$21,0)</f>
        <v>29</v>
      </c>
    </row>
    <row r="26" spans="1:23" s="276" customFormat="1" ht="25" customHeight="1">
      <c r="A26" s="266"/>
      <c r="C26" s="284" t="s">
        <v>89</v>
      </c>
      <c r="D26" s="307">
        <f t="shared" si="3"/>
        <v>24</v>
      </c>
      <c r="E26" s="307">
        <f t="shared" si="2"/>
        <v>24</v>
      </c>
      <c r="F26" s="307">
        <f t="shared" si="2"/>
        <v>23</v>
      </c>
      <c r="G26" s="307">
        <f t="shared" si="2"/>
        <v>23</v>
      </c>
      <c r="H26" s="307">
        <f t="shared" si="2"/>
        <v>23</v>
      </c>
      <c r="I26" s="307">
        <f t="shared" si="2"/>
        <v>23</v>
      </c>
      <c r="J26" s="307">
        <f t="shared" si="2"/>
        <v>22</v>
      </c>
      <c r="K26" s="316">
        <f t="shared" si="2"/>
        <v>22</v>
      </c>
      <c r="L26" s="271"/>
      <c r="M26" s="271"/>
      <c r="N26" s="271"/>
      <c r="O26" s="288" t="s">
        <v>90</v>
      </c>
      <c r="P26" s="306">
        <f>ROUNDUP(('국어 백분위 표'!$N12-0.5-'점수 계산기'!$C$24-'점수 계산기'!$C$22*P$19)/'점수 계산기'!$C$21,0)</f>
        <v>9</v>
      </c>
      <c r="Q26" s="306">
        <f>ROUNDUP(('국어 백분위 표'!$N12-0.5-'점수 계산기'!$C$24-'점수 계산기'!$C$22*Q$19)/'점수 계산기'!$C$21,0)</f>
        <v>10</v>
      </c>
      <c r="R26" s="306">
        <f>ROUNDUP(('국어 백분위 표'!$N12-0.5-'점수 계산기'!$C$24-'점수 계산기'!$C$22*R$19)/'점수 계산기'!$C$21,0)</f>
        <v>10</v>
      </c>
      <c r="S26" s="306">
        <f>ROUNDUP(('국어 백분위 표'!$N12-0.5-'점수 계산기'!$C$24-'점수 계산기'!$C$22*S$19)/'점수 계산기'!$C$21,0)</f>
        <v>11</v>
      </c>
      <c r="T26" s="306">
        <f>ROUNDUP(('국어 백분위 표'!$N12-0.5-'점수 계산기'!$C$24-'점수 계산기'!$C$22*T$19)/'점수 계산기'!$C$21,0)</f>
        <v>12</v>
      </c>
      <c r="U26" s="306">
        <f>ROUNDUP(('국어 백분위 표'!$N12-0.5-'점수 계산기'!$C$24-'점수 계산기'!$C$22*U$19)/'점수 계산기'!$C$21,0)</f>
        <v>13</v>
      </c>
      <c r="V26" s="306">
        <f>ROUNDUP(('국어 백분위 표'!$N12-0.5-'점수 계산기'!$C$24-'점수 계산기'!$C$22*V$19)/'점수 계산기'!$C$21,0)</f>
        <v>13</v>
      </c>
      <c r="W26" s="315">
        <f>ROUNDUP(('국어 백분위 표'!$N12-0.5-'점수 계산기'!$C$24-'점수 계산기'!$C$22*W$19)/'점수 계산기'!$C$21,0)</f>
        <v>14</v>
      </c>
    </row>
    <row r="27" spans="1:23" s="276" customFormat="1" ht="25" customHeight="1" thickBot="1">
      <c r="A27" s="266"/>
      <c r="B27" s="266"/>
      <c r="C27" s="292" t="s">
        <v>91</v>
      </c>
      <c r="D27" s="308">
        <f t="shared" si="3"/>
        <v>19</v>
      </c>
      <c r="E27" s="308">
        <f t="shared" si="2"/>
        <v>19</v>
      </c>
      <c r="F27" s="308">
        <f t="shared" si="2"/>
        <v>18</v>
      </c>
      <c r="G27" s="308">
        <f t="shared" si="2"/>
        <v>18</v>
      </c>
      <c r="H27" s="308">
        <f t="shared" si="2"/>
        <v>18</v>
      </c>
      <c r="I27" s="308">
        <f t="shared" si="2"/>
        <v>18</v>
      </c>
      <c r="J27" s="308">
        <f t="shared" si="2"/>
        <v>18</v>
      </c>
      <c r="K27" s="317">
        <f t="shared" si="2"/>
        <v>17</v>
      </c>
      <c r="L27" s="271"/>
      <c r="M27" s="271"/>
      <c r="N27" s="271"/>
      <c r="O27" s="296" t="s">
        <v>92</v>
      </c>
      <c r="P27" s="318">
        <f>ROUNDUP(('국어 백분위 표'!$N13-0.5-'점수 계산기'!$C$24-'점수 계산기'!$C$22*P$19)/'점수 계산기'!$C$21,0)</f>
        <v>4</v>
      </c>
      <c r="Q27" s="318">
        <f>ROUNDUP(('국어 백분위 표'!$N13-0.5-'점수 계산기'!$C$24-'점수 계산기'!$C$22*Q$19)/'점수 계산기'!$C$21,0)</f>
        <v>5</v>
      </c>
      <c r="R27" s="318">
        <f>ROUNDUP(('국어 백분위 표'!$N13-0.5-'점수 계산기'!$C$24-'점수 계산기'!$C$22*R$19)/'점수 계산기'!$C$21,0)</f>
        <v>5</v>
      </c>
      <c r="S27" s="318">
        <f>ROUNDUP(('국어 백분위 표'!$N13-0.5-'점수 계산기'!$C$24-'점수 계산기'!$C$22*S$19)/'점수 계산기'!$C$21,0)</f>
        <v>6</v>
      </c>
      <c r="T27" s="318">
        <f>ROUNDUP(('국어 백분위 표'!$N13-0.5-'점수 계산기'!$C$24-'점수 계산기'!$C$22*T$19)/'점수 계산기'!$C$21,0)</f>
        <v>7</v>
      </c>
      <c r="U27" s="318">
        <f>ROUNDUP(('국어 백분위 표'!$N13-0.5-'점수 계산기'!$C$24-'점수 계산기'!$C$22*U$19)/'점수 계산기'!$C$21,0)</f>
        <v>8</v>
      </c>
      <c r="V27" s="318">
        <f>ROUNDUP(('국어 백분위 표'!$N13-0.5-'점수 계산기'!$C$24-'점수 계산기'!$C$22*V$19)/'점수 계산기'!$C$21,0)</f>
        <v>9</v>
      </c>
      <c r="W27" s="319">
        <f>ROUNDUP(('국어 백분위 표'!$N13-0.5-'점수 계산기'!$C$24-'점수 계산기'!$C$22*W$19)/'점수 계산기'!$C$21,0)</f>
        <v>9</v>
      </c>
    </row>
    <row r="28" spans="1:23" s="276" customFormat="1" ht="25" customHeight="1">
      <c r="A28" s="266"/>
      <c r="B28" s="266"/>
      <c r="C28" s="300"/>
      <c r="D28" s="300"/>
      <c r="E28" s="300"/>
      <c r="F28" s="300"/>
      <c r="G28" s="300"/>
      <c r="H28" s="300"/>
      <c r="I28" s="300"/>
      <c r="J28" s="300"/>
      <c r="K28" s="300"/>
      <c r="L28" s="271"/>
      <c r="M28" s="271"/>
      <c r="N28" s="271"/>
      <c r="O28" s="301"/>
      <c r="P28" s="301"/>
      <c r="Q28" s="301"/>
      <c r="R28" s="301"/>
      <c r="S28" s="301"/>
      <c r="T28" s="271"/>
      <c r="U28" s="271"/>
      <c r="V28" s="271"/>
      <c r="W28" s="271"/>
    </row>
    <row r="29" spans="1:23" s="276" customFormat="1" ht="25" customHeight="1" thickBot="1">
      <c r="A29" s="266"/>
      <c r="B29" s="266"/>
      <c r="C29" s="300"/>
      <c r="D29" s="300"/>
      <c r="E29" s="300"/>
      <c r="F29" s="300"/>
      <c r="G29" s="300"/>
      <c r="H29" s="300"/>
      <c r="I29" s="300"/>
      <c r="J29" s="300"/>
      <c r="K29" s="300"/>
      <c r="L29" s="271"/>
      <c r="M29" s="271"/>
      <c r="N29" s="271"/>
      <c r="O29" s="301"/>
      <c r="P29" s="301"/>
      <c r="Q29" s="301"/>
      <c r="R29" s="301"/>
      <c r="S29" s="301"/>
      <c r="T29" s="271"/>
      <c r="U29" s="271"/>
      <c r="V29" s="271"/>
      <c r="W29" s="271"/>
    </row>
    <row r="30" spans="1:23" s="276" customFormat="1" ht="25" customHeight="1" thickBot="1">
      <c r="A30" s="266"/>
      <c r="B30" s="266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320"/>
      <c r="L30" s="266"/>
      <c r="M30" s="266"/>
      <c r="N30" s="266"/>
      <c r="O30" s="272" t="s">
        <v>76</v>
      </c>
      <c r="P30" s="273">
        <v>7</v>
      </c>
      <c r="Q30" s="274">
        <v>6</v>
      </c>
      <c r="R30" s="274">
        <v>5</v>
      </c>
      <c r="S30" s="274">
        <v>4</v>
      </c>
      <c r="T30" s="274">
        <v>3</v>
      </c>
      <c r="U30" s="274">
        <v>2</v>
      </c>
      <c r="V30" s="275">
        <v>0</v>
      </c>
      <c r="W30" s="266"/>
    </row>
    <row r="31" spans="1:23" s="276" customFormat="1" ht="25" customHeight="1">
      <c r="A31" s="266"/>
      <c r="B31" s="266"/>
      <c r="C31" s="302" t="s">
        <v>77</v>
      </c>
      <c r="D31" s="309" t="str">
        <f>IF(OR(P31&gt;76, AND(P31&lt;0, OR(D30&lt;=D$30, D30="-"))), "-", IF(P31&lt;0, D$30,IF(OR(P31=1, P31=75), P31+P$30+1, P31+P$30)))</f>
        <v>-</v>
      </c>
      <c r="E31" s="303" t="str">
        <f t="shared" ref="E31:J38" si="4">IF(OR(Q31&gt;76, AND(Q31&lt;0, OR(E30&lt;=E$30, E30="-"))), "-", IF(Q31&lt;0, E$30,IF(OR(Q31=1, Q31=75), Q31+Q$30+1, Q31+Q$30)))</f>
        <v>-</v>
      </c>
      <c r="F31" s="303" t="str">
        <f t="shared" si="4"/>
        <v>-</v>
      </c>
      <c r="G31" s="303" t="str">
        <f t="shared" si="4"/>
        <v>-</v>
      </c>
      <c r="H31" s="303" t="str">
        <f t="shared" si="4"/>
        <v>-</v>
      </c>
      <c r="I31" s="303" t="str">
        <f t="shared" si="4"/>
        <v>-</v>
      </c>
      <c r="J31" s="304" t="str">
        <f t="shared" si="4"/>
        <v>-</v>
      </c>
      <c r="K31" s="320"/>
      <c r="L31" s="266"/>
      <c r="M31" s="266"/>
      <c r="N31" s="266"/>
      <c r="O31" s="305" t="s">
        <v>78</v>
      </c>
      <c r="P31" s="306">
        <f>ROUNDUP(('국어 백분위 표'!$N6-0.5-'점수 계산기'!$C$24-'점수 계산기'!$C$22*P$30)/'점수 계산기'!$C$21,0)</f>
        <v>87</v>
      </c>
      <c r="Q31" s="282">
        <f>ROUNDUP(('국어 백분위 표'!$N6-0.5-'점수 계산기'!$C$24-'점수 계산기'!$C$22*Q$30)/'점수 계산기'!$C$21,0)</f>
        <v>88</v>
      </c>
      <c r="R31" s="282">
        <f>ROUNDUP(('국어 백분위 표'!$N6-0.5-'점수 계산기'!$C$24-'점수 계산기'!$C$22*R$30)/'점수 계산기'!$C$21,0)</f>
        <v>89</v>
      </c>
      <c r="S31" s="282">
        <f>ROUNDUP(('국어 백분위 표'!$N6-0.5-'점수 계산기'!$C$24-'점수 계산기'!$C$22*S$30)/'점수 계산기'!$C$21,0)</f>
        <v>89</v>
      </c>
      <c r="T31" s="282">
        <f>ROUNDUP(('국어 백분위 표'!$N6-0.5-'점수 계산기'!$C$24-'점수 계산기'!$C$22*T$30)/'점수 계산기'!$C$21,0)</f>
        <v>90</v>
      </c>
      <c r="U31" s="282">
        <f>ROUNDUP(('국어 백분위 표'!$N6-0.5-'점수 계산기'!$C$24-'점수 계산기'!$C$22*U$30)/'점수 계산기'!$C$21,0)</f>
        <v>91</v>
      </c>
      <c r="V31" s="283">
        <f>ROUNDUP(('국어 백분위 표'!$N6-0.5-'점수 계산기'!$C$24-'점수 계산기'!$C$22*V$30)/'점수 계산기'!$C$21,0)</f>
        <v>93</v>
      </c>
      <c r="W31" s="266"/>
    </row>
    <row r="32" spans="1:23" s="276" customFormat="1" ht="25" customHeight="1">
      <c r="A32" s="266"/>
      <c r="B32" s="266"/>
      <c r="C32" s="284" t="s">
        <v>79</v>
      </c>
      <c r="D32" s="307" t="str">
        <f t="shared" ref="D32:D38" si="5">IF(OR(P32&gt;76, AND(P32&lt;0, OR(D31&lt;=D$30, D31="-"))), "-", IF(P32&lt;0, D$30,IF(OR(P32=1, P32=75), P32+P$30+1, P32+P$30)))</f>
        <v>-</v>
      </c>
      <c r="E32" s="286" t="str">
        <f t="shared" si="4"/>
        <v>-</v>
      </c>
      <c r="F32" s="286" t="str">
        <f t="shared" si="4"/>
        <v>-</v>
      </c>
      <c r="G32" s="286" t="str">
        <f t="shared" si="4"/>
        <v>-</v>
      </c>
      <c r="H32" s="286" t="str">
        <f t="shared" si="4"/>
        <v>-</v>
      </c>
      <c r="I32" s="286" t="str">
        <f t="shared" si="4"/>
        <v>-</v>
      </c>
      <c r="J32" s="287" t="str">
        <f t="shared" si="4"/>
        <v>-</v>
      </c>
      <c r="K32" s="320"/>
      <c r="L32" s="266"/>
      <c r="M32" s="266"/>
      <c r="N32" s="266"/>
      <c r="O32" s="288" t="s">
        <v>80</v>
      </c>
      <c r="P32" s="289">
        <f>ROUNDUP(('국어 백분위 표'!$N7-0.5-'점수 계산기'!$C$24-'점수 계산기'!$C$22*P$30)/'점수 계산기'!$C$21,0)</f>
        <v>81</v>
      </c>
      <c r="Q32" s="290">
        <f>ROUNDUP(('국어 백분위 표'!$N7-0.5-'점수 계산기'!$C$24-'점수 계산기'!$C$22*Q$30)/'점수 계산기'!$C$21,0)</f>
        <v>82</v>
      </c>
      <c r="R32" s="290">
        <f>ROUNDUP(('국어 백분위 표'!$N7-0.5-'점수 계산기'!$C$24-'점수 계산기'!$C$22*R$30)/'점수 계산기'!$C$21,0)</f>
        <v>83</v>
      </c>
      <c r="S32" s="290">
        <f>ROUNDUP(('국어 백분위 표'!$N7-0.5-'점수 계산기'!$C$24-'점수 계산기'!$C$22*S$30)/'점수 계산기'!$C$21,0)</f>
        <v>83</v>
      </c>
      <c r="T32" s="290">
        <f>ROUNDUP(('국어 백분위 표'!$N7-0.5-'점수 계산기'!$C$24-'점수 계산기'!$C$22*T$30)/'점수 계산기'!$C$21,0)</f>
        <v>84</v>
      </c>
      <c r="U32" s="290">
        <f>ROUNDUP(('국어 백분위 표'!$N7-0.5-'점수 계산기'!$C$24-'점수 계산기'!$C$22*U$30)/'점수 계산기'!$C$21,0)</f>
        <v>85</v>
      </c>
      <c r="V32" s="291">
        <f>ROUNDUP(('국어 백분위 표'!$N7-0.5-'점수 계산기'!$C$24-'점수 계산기'!$C$22*V$30)/'점수 계산기'!$C$21,0)</f>
        <v>86</v>
      </c>
      <c r="W32" s="266"/>
    </row>
    <row r="33" spans="1:23" s="276" customFormat="1" ht="25" customHeight="1">
      <c r="A33" s="266"/>
      <c r="B33" s="266"/>
      <c r="C33" s="284" t="s">
        <v>81</v>
      </c>
      <c r="D33" s="307">
        <f t="shared" si="5"/>
        <v>79</v>
      </c>
      <c r="E33" s="286">
        <f t="shared" si="4"/>
        <v>79</v>
      </c>
      <c r="F33" s="286">
        <f t="shared" si="4"/>
        <v>79</v>
      </c>
      <c r="G33" s="286">
        <f t="shared" si="4"/>
        <v>80</v>
      </c>
      <c r="H33" s="286">
        <f t="shared" si="4"/>
        <v>79</v>
      </c>
      <c r="I33" s="286">
        <f t="shared" si="4"/>
        <v>78</v>
      </c>
      <c r="J33" s="287" t="str">
        <f t="shared" si="4"/>
        <v>-</v>
      </c>
      <c r="K33" s="320"/>
      <c r="L33" s="266"/>
      <c r="M33" s="266"/>
      <c r="N33" s="266"/>
      <c r="O33" s="288" t="s">
        <v>82</v>
      </c>
      <c r="P33" s="289">
        <f>ROUNDUP(('국어 백분위 표'!$N8-0.5-'점수 계산기'!$C$24-'점수 계산기'!$C$22*P$30)/'점수 계산기'!$C$21,0)</f>
        <v>72</v>
      </c>
      <c r="Q33" s="290">
        <f>ROUNDUP(('국어 백분위 표'!$N8-0.5-'점수 계산기'!$C$24-'점수 계산기'!$C$22*Q$30)/'점수 계산기'!$C$21,0)</f>
        <v>73</v>
      </c>
      <c r="R33" s="290">
        <f>ROUNDUP(('국어 백분위 표'!$N8-0.5-'점수 계산기'!$C$24-'점수 계산기'!$C$22*R$30)/'점수 계산기'!$C$21,0)</f>
        <v>74</v>
      </c>
      <c r="S33" s="290">
        <f>ROUNDUP(('국어 백분위 표'!$N8-0.5-'점수 계산기'!$C$24-'점수 계산기'!$C$22*S$30)/'점수 계산기'!$C$21,0)</f>
        <v>75</v>
      </c>
      <c r="T33" s="290">
        <f>ROUNDUP(('국어 백분위 표'!$N8-0.5-'점수 계산기'!$C$24-'점수 계산기'!$C$22*T$30)/'점수 계산기'!$C$21,0)</f>
        <v>76</v>
      </c>
      <c r="U33" s="290">
        <f>ROUNDUP(('국어 백분위 표'!$N8-0.5-'점수 계산기'!$C$24-'점수 계산기'!$C$22*U$30)/'점수 계산기'!$C$21,0)</f>
        <v>76</v>
      </c>
      <c r="V33" s="291">
        <f>ROUNDUP(('국어 백분위 표'!$N8-0.5-'점수 계산기'!$C$24-'점수 계산기'!$C$22*V$30)/'점수 계산기'!$C$21,0)</f>
        <v>78</v>
      </c>
      <c r="W33" s="266"/>
    </row>
    <row r="34" spans="1:23" s="276" customFormat="1" ht="25" customHeight="1">
      <c r="A34" s="266"/>
      <c r="B34" s="266"/>
      <c r="C34" s="284" t="s">
        <v>83</v>
      </c>
      <c r="D34" s="307">
        <f t="shared" si="5"/>
        <v>70</v>
      </c>
      <c r="E34" s="286">
        <f t="shared" si="4"/>
        <v>69</v>
      </c>
      <c r="F34" s="286">
        <f t="shared" si="4"/>
        <v>69</v>
      </c>
      <c r="G34" s="286">
        <f t="shared" si="4"/>
        <v>69</v>
      </c>
      <c r="H34" s="286">
        <f t="shared" si="4"/>
        <v>69</v>
      </c>
      <c r="I34" s="286">
        <f t="shared" si="4"/>
        <v>69</v>
      </c>
      <c r="J34" s="287">
        <f t="shared" si="4"/>
        <v>68</v>
      </c>
      <c r="K34" s="320"/>
      <c r="L34" s="266"/>
      <c r="M34" s="266"/>
      <c r="N34" s="266"/>
      <c r="O34" s="288" t="s">
        <v>84</v>
      </c>
      <c r="P34" s="289">
        <f>ROUNDUP(('국어 백분위 표'!$N9-0.5-'점수 계산기'!$C$24-'점수 계산기'!$C$22*P$30)/'점수 계산기'!$C$21,0)</f>
        <v>63</v>
      </c>
      <c r="Q34" s="290">
        <f>ROUNDUP(('국어 백분위 표'!$N9-0.5-'점수 계산기'!$C$24-'점수 계산기'!$C$22*Q$30)/'점수 계산기'!$C$21,0)</f>
        <v>63</v>
      </c>
      <c r="R34" s="290">
        <f>ROUNDUP(('국어 백분위 표'!$N9-0.5-'점수 계산기'!$C$24-'점수 계산기'!$C$22*R$30)/'점수 계산기'!$C$21,0)</f>
        <v>64</v>
      </c>
      <c r="S34" s="290">
        <f>ROUNDUP(('국어 백분위 표'!$N9-0.5-'점수 계산기'!$C$24-'점수 계산기'!$C$22*S$30)/'점수 계산기'!$C$21,0)</f>
        <v>65</v>
      </c>
      <c r="T34" s="290">
        <f>ROUNDUP(('국어 백분위 표'!$N9-0.5-'점수 계산기'!$C$24-'점수 계산기'!$C$22*T$30)/'점수 계산기'!$C$21,0)</f>
        <v>66</v>
      </c>
      <c r="U34" s="290">
        <f>ROUNDUP(('국어 백분위 표'!$N9-0.5-'점수 계산기'!$C$24-'점수 계산기'!$C$22*U$30)/'점수 계산기'!$C$21,0)</f>
        <v>67</v>
      </c>
      <c r="V34" s="291">
        <f>ROUNDUP(('국어 백분위 표'!$N9-0.5-'점수 계산기'!$C$24-'점수 계산기'!$C$22*V$30)/'점수 계산기'!$C$21,0)</f>
        <v>68</v>
      </c>
      <c r="W34" s="266"/>
    </row>
    <row r="35" spans="1:23" s="276" customFormat="1" ht="25" customHeight="1">
      <c r="A35" s="266"/>
      <c r="B35" s="266"/>
      <c r="C35" s="284" t="s">
        <v>85</v>
      </c>
      <c r="D35" s="307">
        <f t="shared" si="5"/>
        <v>55</v>
      </c>
      <c r="E35" s="286">
        <f t="shared" si="4"/>
        <v>55</v>
      </c>
      <c r="F35" s="286">
        <f t="shared" si="4"/>
        <v>55</v>
      </c>
      <c r="G35" s="286">
        <f t="shared" si="4"/>
        <v>54</v>
      </c>
      <c r="H35" s="286">
        <f t="shared" si="4"/>
        <v>54</v>
      </c>
      <c r="I35" s="286">
        <f t="shared" si="4"/>
        <v>54</v>
      </c>
      <c r="J35" s="287">
        <f t="shared" si="4"/>
        <v>54</v>
      </c>
      <c r="K35" s="320"/>
      <c r="L35" s="266"/>
      <c r="M35" s="266"/>
      <c r="N35" s="266"/>
      <c r="O35" s="288" t="s">
        <v>86</v>
      </c>
      <c r="P35" s="289">
        <f>ROUNDUP(('국어 백분위 표'!$N10-0.5-'점수 계산기'!$C$24-'점수 계산기'!$C$22*P$30)/'점수 계산기'!$C$21,0)</f>
        <v>48</v>
      </c>
      <c r="Q35" s="290">
        <f>ROUNDUP(('국어 백분위 표'!$N10-0.5-'점수 계산기'!$C$24-'점수 계산기'!$C$22*Q$30)/'점수 계산기'!$C$21,0)</f>
        <v>49</v>
      </c>
      <c r="R35" s="290">
        <f>ROUNDUP(('국어 백분위 표'!$N10-0.5-'점수 계산기'!$C$24-'점수 계산기'!$C$22*R$30)/'점수 계산기'!$C$21,0)</f>
        <v>50</v>
      </c>
      <c r="S35" s="290">
        <f>ROUNDUP(('국어 백분위 표'!$N10-0.5-'점수 계산기'!$C$24-'점수 계산기'!$C$22*S$30)/'점수 계산기'!$C$21,0)</f>
        <v>50</v>
      </c>
      <c r="T35" s="290">
        <f>ROUNDUP(('국어 백분위 표'!$N10-0.5-'점수 계산기'!$C$24-'점수 계산기'!$C$22*T$30)/'점수 계산기'!$C$21,0)</f>
        <v>51</v>
      </c>
      <c r="U35" s="290">
        <f>ROUNDUP(('국어 백분위 표'!$N10-0.5-'점수 계산기'!$C$24-'점수 계산기'!$C$22*U$30)/'점수 계산기'!$C$21,0)</f>
        <v>52</v>
      </c>
      <c r="V35" s="291">
        <f>ROUNDUP(('국어 백분위 표'!$N10-0.5-'점수 계산기'!$C$24-'점수 계산기'!$C$22*V$30)/'점수 계산기'!$C$21,0)</f>
        <v>54</v>
      </c>
      <c r="W35" s="266"/>
    </row>
    <row r="36" spans="1:23" s="276" customFormat="1" ht="25" customHeight="1">
      <c r="A36" s="266"/>
      <c r="B36" s="266"/>
      <c r="C36" s="284" t="s">
        <v>87</v>
      </c>
      <c r="D36" s="307">
        <f t="shared" si="5"/>
        <v>37</v>
      </c>
      <c r="E36" s="286">
        <f t="shared" si="4"/>
        <v>36</v>
      </c>
      <c r="F36" s="286">
        <f t="shared" si="4"/>
        <v>36</v>
      </c>
      <c r="G36" s="286">
        <f t="shared" si="4"/>
        <v>36</v>
      </c>
      <c r="H36" s="286">
        <f t="shared" si="4"/>
        <v>36</v>
      </c>
      <c r="I36" s="286">
        <f t="shared" si="4"/>
        <v>36</v>
      </c>
      <c r="J36" s="287">
        <f t="shared" si="4"/>
        <v>35</v>
      </c>
      <c r="K36" s="320"/>
      <c r="L36" s="266"/>
      <c r="M36" s="266"/>
      <c r="N36" s="266"/>
      <c r="O36" s="288" t="s">
        <v>88</v>
      </c>
      <c r="P36" s="289">
        <f>ROUNDUP(('국어 백분위 표'!$N11-0.5-'점수 계산기'!$C$24-'점수 계산기'!$C$22*P$30)/'점수 계산기'!$C$21,0)</f>
        <v>30</v>
      </c>
      <c r="Q36" s="290">
        <f>ROUNDUP(('국어 백분위 표'!$N11-0.5-'점수 계산기'!$C$24-'점수 계산기'!$C$22*Q$30)/'점수 계산기'!$C$21,0)</f>
        <v>30</v>
      </c>
      <c r="R36" s="290">
        <f>ROUNDUP(('국어 백분위 표'!$N11-0.5-'점수 계산기'!$C$24-'점수 계산기'!$C$22*R$30)/'점수 계산기'!$C$21,0)</f>
        <v>31</v>
      </c>
      <c r="S36" s="290">
        <f>ROUNDUP(('국어 백분위 표'!$N11-0.5-'점수 계산기'!$C$24-'점수 계산기'!$C$22*S$30)/'점수 계산기'!$C$21,0)</f>
        <v>32</v>
      </c>
      <c r="T36" s="290">
        <f>ROUNDUP(('국어 백분위 표'!$N11-0.5-'점수 계산기'!$C$24-'점수 계산기'!$C$22*T$30)/'점수 계산기'!$C$21,0)</f>
        <v>33</v>
      </c>
      <c r="U36" s="290">
        <f>ROUNDUP(('국어 백분위 표'!$N11-0.5-'점수 계산기'!$C$24-'점수 계산기'!$C$22*U$30)/'점수 계산기'!$C$21,0)</f>
        <v>34</v>
      </c>
      <c r="V36" s="291">
        <f>ROUNDUP(('국어 백분위 표'!$N11-0.5-'점수 계산기'!$C$24-'점수 계산기'!$C$22*V$30)/'점수 계산기'!$C$21,0)</f>
        <v>35</v>
      </c>
      <c r="W36" s="266"/>
    </row>
    <row r="37" spans="1:23" s="276" customFormat="1" ht="25" customHeight="1">
      <c r="A37" s="266"/>
      <c r="B37" s="266"/>
      <c r="C37" s="284" t="s">
        <v>89</v>
      </c>
      <c r="D37" s="307">
        <f t="shared" si="5"/>
        <v>22</v>
      </c>
      <c r="E37" s="286">
        <f t="shared" si="4"/>
        <v>22</v>
      </c>
      <c r="F37" s="286">
        <f t="shared" si="4"/>
        <v>22</v>
      </c>
      <c r="G37" s="286">
        <f t="shared" si="4"/>
        <v>21</v>
      </c>
      <c r="H37" s="286">
        <f t="shared" si="4"/>
        <v>21</v>
      </c>
      <c r="I37" s="286">
        <f t="shared" si="4"/>
        <v>21</v>
      </c>
      <c r="J37" s="287">
        <f t="shared" si="4"/>
        <v>21</v>
      </c>
      <c r="K37" s="320"/>
      <c r="L37" s="266"/>
      <c r="M37" s="266"/>
      <c r="N37" s="266"/>
      <c r="O37" s="288" t="s">
        <v>90</v>
      </c>
      <c r="P37" s="289">
        <f>ROUNDUP(('국어 백분위 표'!$N12-0.5-'점수 계산기'!$C$24-'점수 계산기'!$C$22*P$30)/'점수 계산기'!$C$21,0)</f>
        <v>15</v>
      </c>
      <c r="Q37" s="290">
        <f>ROUNDUP(('국어 백분위 표'!$N12-0.5-'점수 계산기'!$C$24-'점수 계산기'!$C$22*Q$30)/'점수 계산기'!$C$21,0)</f>
        <v>16</v>
      </c>
      <c r="R37" s="290">
        <f>ROUNDUP(('국어 백분위 표'!$N12-0.5-'점수 계산기'!$C$24-'점수 계산기'!$C$22*R$30)/'점수 계산기'!$C$21,0)</f>
        <v>17</v>
      </c>
      <c r="S37" s="290">
        <f>ROUNDUP(('국어 백분위 표'!$N12-0.5-'점수 계산기'!$C$24-'점수 계산기'!$C$22*S$30)/'점수 계산기'!$C$21,0)</f>
        <v>17</v>
      </c>
      <c r="T37" s="290">
        <f>ROUNDUP(('국어 백분위 표'!$N12-0.5-'점수 계산기'!$C$24-'점수 계산기'!$C$22*T$30)/'점수 계산기'!$C$21,0)</f>
        <v>18</v>
      </c>
      <c r="U37" s="290">
        <f>ROUNDUP(('국어 백분위 표'!$N12-0.5-'점수 계산기'!$C$24-'점수 계산기'!$C$22*U$30)/'점수 계산기'!$C$21,0)</f>
        <v>19</v>
      </c>
      <c r="V37" s="291">
        <f>ROUNDUP(('국어 백분위 표'!$N12-0.5-'점수 계산기'!$C$24-'점수 계산기'!$C$22*V$30)/'점수 계산기'!$C$21,0)</f>
        <v>21</v>
      </c>
      <c r="W37" s="266"/>
    </row>
    <row r="38" spans="1:23" s="276" customFormat="1" ht="25" customHeight="1" thickBot="1">
      <c r="A38" s="266"/>
      <c r="B38" s="266"/>
      <c r="C38" s="292" t="s">
        <v>91</v>
      </c>
      <c r="D38" s="308">
        <f t="shared" si="5"/>
        <v>17</v>
      </c>
      <c r="E38" s="294">
        <f t="shared" si="4"/>
        <v>17</v>
      </c>
      <c r="F38" s="294">
        <f t="shared" si="4"/>
        <v>17</v>
      </c>
      <c r="G38" s="294">
        <f t="shared" si="4"/>
        <v>17</v>
      </c>
      <c r="H38" s="294">
        <f t="shared" si="4"/>
        <v>16</v>
      </c>
      <c r="I38" s="294">
        <f t="shared" si="4"/>
        <v>16</v>
      </c>
      <c r="J38" s="295">
        <f t="shared" si="4"/>
        <v>16</v>
      </c>
      <c r="K38" s="320"/>
      <c r="L38" s="266"/>
      <c r="M38" s="266"/>
      <c r="N38" s="266"/>
      <c r="O38" s="296" t="s">
        <v>92</v>
      </c>
      <c r="P38" s="297">
        <f>ROUNDUP(('국어 백분위 표'!$N13-0.5-'점수 계산기'!$C$24-'점수 계산기'!$C$22*P$30)/'점수 계산기'!$C$21,0)</f>
        <v>10</v>
      </c>
      <c r="Q38" s="298">
        <f>ROUNDUP(('국어 백분위 표'!$N13-0.5-'점수 계산기'!$C$24-'점수 계산기'!$C$22*Q$30)/'점수 계산기'!$C$21,0)</f>
        <v>11</v>
      </c>
      <c r="R38" s="298">
        <f>ROUNDUP(('국어 백분위 표'!$N13-0.5-'점수 계산기'!$C$24-'점수 계산기'!$C$22*R$30)/'점수 계산기'!$C$21,0)</f>
        <v>12</v>
      </c>
      <c r="S38" s="298">
        <f>ROUNDUP(('국어 백분위 표'!$N13-0.5-'점수 계산기'!$C$24-'점수 계산기'!$C$22*S$30)/'점수 계산기'!$C$21,0)</f>
        <v>13</v>
      </c>
      <c r="T38" s="298">
        <f>ROUNDUP(('국어 백분위 표'!$N13-0.5-'점수 계산기'!$C$24-'점수 계산기'!$C$22*T$30)/'점수 계산기'!$C$21,0)</f>
        <v>13</v>
      </c>
      <c r="U38" s="298">
        <f>ROUNDUP(('국어 백분위 표'!$N13-0.5-'점수 계산기'!$C$24-'점수 계산기'!$C$22*U$30)/'점수 계산기'!$C$21,0)</f>
        <v>14</v>
      </c>
      <c r="V38" s="299">
        <f>ROUNDUP(('국어 백분위 표'!$N13-0.5-'점수 계산기'!$C$24-'점수 계산기'!$C$22*V$30)/'점수 계산기'!$C$21,0)</f>
        <v>16</v>
      </c>
      <c r="W38" s="266"/>
    </row>
    <row r="39" spans="1:23">
      <c r="A39" s="4"/>
      <c r="B39" s="4"/>
      <c r="C39" s="116"/>
      <c r="D39" s="116"/>
      <c r="E39" s="116"/>
      <c r="F39" s="116"/>
      <c r="G39" s="116"/>
      <c r="H39" s="116"/>
      <c r="I39" s="116"/>
      <c r="J39" s="116"/>
      <c r="K39" s="116"/>
      <c r="L39" s="3"/>
      <c r="M39" s="3"/>
      <c r="N39" s="3"/>
      <c r="O39" s="39"/>
      <c r="P39" s="39"/>
      <c r="Q39" s="39"/>
      <c r="R39" s="39"/>
      <c r="S39" s="39"/>
      <c r="T39" s="3"/>
      <c r="U39" s="3"/>
      <c r="V39" s="3"/>
      <c r="W39" s="3"/>
    </row>
    <row r="40" spans="1:23">
      <c r="A40" s="4"/>
      <c r="B40" s="4"/>
      <c r="C40" s="39"/>
      <c r="D40" s="39"/>
      <c r="E40" s="39"/>
      <c r="F40" s="39"/>
      <c r="G40" s="39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39"/>
      <c r="D41" s="39"/>
      <c r="E41" s="39"/>
      <c r="F41" s="39"/>
      <c r="G41" s="39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39"/>
      <c r="D42" s="39"/>
      <c r="E42" s="39"/>
      <c r="F42" s="39"/>
      <c r="G42" s="39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39"/>
      <c r="D43" s="39"/>
      <c r="E43" s="39"/>
      <c r="F43" s="39"/>
      <c r="G43" s="39"/>
      <c r="H43" s="3"/>
      <c r="I43" s="3"/>
      <c r="J43" s="3"/>
      <c r="K43" s="3"/>
      <c r="L43" s="3"/>
      <c r="M43" s="3"/>
      <c r="N43" s="3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topLeftCell="A28" zoomScale="80" zoomScaleNormal="80" workbookViewId="0">
      <selection activeCell="B3" sqref="B3:L39"/>
    </sheetView>
  </sheetViews>
  <sheetFormatPr defaultRowHeight="17"/>
  <cols>
    <col min="3" max="3" width="15.08203125" style="38" customWidth="1"/>
    <col min="4" max="7" width="10.58203125" style="38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39"/>
      <c r="D1" s="39"/>
      <c r="E1" s="39"/>
      <c r="F1" s="39"/>
      <c r="G1" s="39"/>
      <c r="H1" s="3"/>
      <c r="I1" s="3"/>
      <c r="J1" s="3"/>
      <c r="K1" s="3"/>
      <c r="L1" s="3"/>
      <c r="M1" s="3"/>
      <c r="N1" s="3"/>
    </row>
    <row r="2" spans="1:23">
      <c r="A2" s="4"/>
      <c r="B2" s="4"/>
      <c r="C2" s="39"/>
      <c r="D2" s="39"/>
      <c r="E2" s="39"/>
      <c r="F2" s="39"/>
      <c r="G2" s="39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39"/>
      <c r="D3" s="39"/>
      <c r="E3" s="39"/>
      <c r="F3" s="39"/>
      <c r="G3" s="39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3" t="s">
        <v>74</v>
      </c>
      <c r="D4" s="577" t="s">
        <v>143</v>
      </c>
      <c r="E4" s="577"/>
      <c r="F4" s="577"/>
      <c r="G4" s="578"/>
      <c r="H4" s="116"/>
      <c r="I4" s="116"/>
      <c r="J4" s="116"/>
      <c r="K4" s="116"/>
      <c r="L4" s="4"/>
      <c r="M4" s="4"/>
      <c r="N4" s="4"/>
      <c r="O4"/>
    </row>
    <row r="5" spans="1:23" ht="21" customHeight="1" thickBot="1">
      <c r="A5" s="4"/>
      <c r="B5" s="4"/>
      <c r="C5" s="413" t="s">
        <v>8</v>
      </c>
      <c r="D5" s="579" t="s">
        <v>147</v>
      </c>
      <c r="E5" s="579"/>
      <c r="F5" s="579"/>
      <c r="G5" s="580"/>
      <c r="H5" s="116"/>
      <c r="I5" s="116"/>
      <c r="J5" s="116"/>
      <c r="K5" s="116"/>
      <c r="L5" s="4"/>
      <c r="M5" s="4"/>
      <c r="N5" s="4"/>
      <c r="O5"/>
    </row>
    <row r="6" spans="1:23">
      <c r="A6" s="4"/>
      <c r="B6" s="4"/>
      <c r="C6" s="116"/>
      <c r="D6" s="116"/>
      <c r="E6" s="116"/>
      <c r="F6" s="116"/>
      <c r="G6" s="581" t="s">
        <v>140</v>
      </c>
      <c r="H6" s="581"/>
      <c r="I6" s="581"/>
      <c r="J6" s="581"/>
      <c r="K6" s="581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6"/>
      <c r="D7" s="116"/>
      <c r="E7" s="116"/>
      <c r="F7" s="116"/>
      <c r="G7" s="582"/>
      <c r="H7" s="582"/>
      <c r="I7" s="582"/>
      <c r="J7" s="582"/>
      <c r="K7" s="582"/>
      <c r="L7" s="3"/>
      <c r="M7" s="3"/>
      <c r="N7" s="3"/>
      <c r="O7" s="3"/>
      <c r="P7" s="4"/>
      <c r="Q7" s="4"/>
      <c r="R7" s="4"/>
    </row>
    <row r="8" spans="1:23" s="276" customFormat="1" ht="25" customHeight="1" thickBot="1">
      <c r="A8" s="266"/>
      <c r="B8" s="266"/>
      <c r="C8" s="267" t="s">
        <v>75</v>
      </c>
      <c r="D8" s="268">
        <v>24</v>
      </c>
      <c r="E8" s="269">
        <v>22</v>
      </c>
      <c r="F8" s="269">
        <v>21</v>
      </c>
      <c r="G8" s="269">
        <v>20</v>
      </c>
      <c r="H8" s="269">
        <v>19</v>
      </c>
      <c r="I8" s="269">
        <v>18</v>
      </c>
      <c r="J8" s="269">
        <v>17</v>
      </c>
      <c r="K8" s="270">
        <v>16</v>
      </c>
      <c r="L8" s="271"/>
      <c r="M8" s="271"/>
      <c r="N8" s="266"/>
      <c r="O8" s="272" t="s">
        <v>76</v>
      </c>
      <c r="P8" s="273">
        <v>24</v>
      </c>
      <c r="Q8" s="274">
        <v>22</v>
      </c>
      <c r="R8" s="274">
        <v>21</v>
      </c>
      <c r="S8" s="274">
        <v>20</v>
      </c>
      <c r="T8" s="274">
        <v>19</v>
      </c>
      <c r="U8" s="274">
        <v>18</v>
      </c>
      <c r="V8" s="274">
        <v>17</v>
      </c>
      <c r="W8" s="275">
        <v>16</v>
      </c>
    </row>
    <row r="9" spans="1:23" s="276" customFormat="1" ht="25" customHeight="1">
      <c r="A9" s="266"/>
      <c r="B9" s="266"/>
      <c r="C9" s="277" t="s">
        <v>77</v>
      </c>
      <c r="D9" s="278">
        <f>IF(OR(P9&gt;76, AND(P9&lt;0, OR(D8&lt;=D$8, D8="-"))), "-", IF(P9&lt;0, D$8,IF(OR(P9=1, P9=75), P9+P$8+1, P9+P$8)))</f>
        <v>94</v>
      </c>
      <c r="E9" s="279">
        <f t="shared" ref="E9:K16" si="0">IF(OR(Q9&gt;76, AND(Q9&lt;0, OR(E8&lt;=E$8, E8="-"))), "-", IF(Q9&lt;0, E$8,IF(OR(Q9=1, Q9=75), Q9+Q$8+1, Q9+Q$8)))</f>
        <v>93</v>
      </c>
      <c r="F9" s="279">
        <f t="shared" si="0"/>
        <v>93</v>
      </c>
      <c r="G9" s="279">
        <f t="shared" si="0"/>
        <v>93</v>
      </c>
      <c r="H9" s="279">
        <f t="shared" si="0"/>
        <v>93</v>
      </c>
      <c r="I9" s="279">
        <f t="shared" si="0"/>
        <v>94</v>
      </c>
      <c r="J9" s="279">
        <f t="shared" si="0"/>
        <v>93</v>
      </c>
      <c r="K9" s="280" t="str">
        <f t="shared" si="0"/>
        <v>-</v>
      </c>
      <c r="L9" s="271"/>
      <c r="M9" s="271"/>
      <c r="N9" s="266"/>
      <c r="O9" s="281" t="s">
        <v>78</v>
      </c>
      <c r="P9" s="282">
        <f>ROUNDUP(('국어 백분위 표'!$N6-0.5-'점수 계산기'!$C$25-'점수 계산기'!$C$23*P$8)/'점수 계산기'!$C$21,0)</f>
        <v>70</v>
      </c>
      <c r="Q9" s="282">
        <f>ROUNDUP(('국어 백분위 표'!$N6-0.5-'점수 계산기'!$C$25-'점수 계산기'!$C$23*Q$8)/'점수 계산기'!$C$21,0)</f>
        <v>71</v>
      </c>
      <c r="R9" s="282">
        <f>ROUNDUP(('국어 백분위 표'!$N6-0.5-'점수 계산기'!$C$25-'점수 계산기'!$C$23*R$8)/'점수 계산기'!$C$21,0)</f>
        <v>72</v>
      </c>
      <c r="S9" s="282">
        <f>ROUNDUP(('국어 백분위 표'!$N6-0.5-'점수 계산기'!$C$25-'점수 계산기'!$C$23*S$8)/'점수 계산기'!$C$21,0)</f>
        <v>73</v>
      </c>
      <c r="T9" s="282">
        <f>ROUNDUP(('국어 백분위 표'!$N6-0.5-'점수 계산기'!$C$25-'점수 계산기'!$C$23*T$8)/'점수 계산기'!$C$21,0)</f>
        <v>74</v>
      </c>
      <c r="U9" s="282">
        <f>ROUNDUP(('국어 백분위 표'!$N6-0.5-'점수 계산기'!$C$25-'점수 계산기'!$C$23*U$8)/'점수 계산기'!$C$21,0)</f>
        <v>75</v>
      </c>
      <c r="V9" s="282">
        <f>ROUNDUP(('국어 백분위 표'!$N6-0.5-'점수 계산기'!$C$25-'점수 계산기'!$C$23*V$8)/'점수 계산기'!$C$21,0)</f>
        <v>76</v>
      </c>
      <c r="W9" s="283">
        <f>ROUNDUP(('국어 백분위 표'!$N6-0.5-'점수 계산기'!$C$25-'점수 계산기'!$C$23*W$8)/'점수 계산기'!$C$21,0)</f>
        <v>77</v>
      </c>
    </row>
    <row r="10" spans="1:23" s="276" customFormat="1" ht="25" customHeight="1">
      <c r="A10" s="266"/>
      <c r="B10" s="266"/>
      <c r="C10" s="284" t="s">
        <v>79</v>
      </c>
      <c r="D10" s="285">
        <f t="shared" ref="D10:D16" si="1">IF(OR(P10&gt;76, AND(P10&lt;0, OR(D9&lt;=D$8, D9="-"))), "-", IF(P10&lt;0, D$8,IF(OR(P10=1, P10=75), P10+P$8+1, P10+P$8)))</f>
        <v>88</v>
      </c>
      <c r="E10" s="286">
        <f t="shared" si="0"/>
        <v>87</v>
      </c>
      <c r="F10" s="286">
        <f t="shared" si="0"/>
        <v>87</v>
      </c>
      <c r="G10" s="286">
        <f t="shared" si="0"/>
        <v>87</v>
      </c>
      <c r="H10" s="286">
        <f t="shared" si="0"/>
        <v>87</v>
      </c>
      <c r="I10" s="286">
        <f t="shared" si="0"/>
        <v>87</v>
      </c>
      <c r="J10" s="286">
        <f t="shared" si="0"/>
        <v>87</v>
      </c>
      <c r="K10" s="287">
        <f t="shared" si="0"/>
        <v>87</v>
      </c>
      <c r="L10" s="271"/>
      <c r="M10" s="271"/>
      <c r="N10" s="266"/>
      <c r="O10" s="288" t="s">
        <v>80</v>
      </c>
      <c r="P10" s="289">
        <f>ROUNDUP(('국어 백분위 표'!$N7-0.5-'점수 계산기'!$C$25-'점수 계산기'!$C$23*P$8)/'점수 계산기'!$C$21,0)</f>
        <v>64</v>
      </c>
      <c r="Q10" s="290">
        <f>ROUNDUP(('국어 백분위 표'!$N7-0.5-'점수 계산기'!$C$25-'점수 계산기'!$C$23*Q$8)/'점수 계산기'!$C$21,0)</f>
        <v>65</v>
      </c>
      <c r="R10" s="290">
        <f>ROUNDUP(('국어 백분위 표'!$N7-0.5-'점수 계산기'!$C$25-'점수 계산기'!$C$23*R$8)/'점수 계산기'!$C$21,0)</f>
        <v>66</v>
      </c>
      <c r="S10" s="290">
        <f>ROUNDUP(('국어 백분위 표'!$N7-0.5-'점수 계산기'!$C$25-'점수 계산기'!$C$23*S$8)/'점수 계산기'!$C$21,0)</f>
        <v>67</v>
      </c>
      <c r="T10" s="290">
        <f>ROUNDUP(('국어 백분위 표'!$N7-0.5-'점수 계산기'!$C$25-'점수 계산기'!$C$23*T$8)/'점수 계산기'!$C$21,0)</f>
        <v>68</v>
      </c>
      <c r="U10" s="290">
        <f>ROUNDUP(('국어 백분위 표'!$N7-0.5-'점수 계산기'!$C$25-'점수 계산기'!$C$23*U$8)/'점수 계산기'!$C$21,0)</f>
        <v>69</v>
      </c>
      <c r="V10" s="290">
        <f>ROUNDUP(('국어 백분위 표'!$N7-0.5-'점수 계산기'!$C$25-'점수 계산기'!$C$23*V$8)/'점수 계산기'!$C$21,0)</f>
        <v>70</v>
      </c>
      <c r="W10" s="291">
        <f>ROUNDUP(('국어 백분위 표'!$N7-0.5-'점수 계산기'!$C$25-'점수 계산기'!$C$23*W$8)/'점수 계산기'!$C$21,0)</f>
        <v>71</v>
      </c>
    </row>
    <row r="11" spans="1:23" s="276" customFormat="1" ht="25" customHeight="1">
      <c r="A11" s="266"/>
      <c r="B11" s="266"/>
      <c r="C11" s="284" t="s">
        <v>81</v>
      </c>
      <c r="D11" s="285">
        <f t="shared" si="1"/>
        <v>79</v>
      </c>
      <c r="E11" s="286">
        <f t="shared" si="0"/>
        <v>79</v>
      </c>
      <c r="F11" s="286">
        <f t="shared" si="0"/>
        <v>79</v>
      </c>
      <c r="G11" s="286">
        <f t="shared" si="0"/>
        <v>79</v>
      </c>
      <c r="H11" s="286">
        <f t="shared" si="0"/>
        <v>79</v>
      </c>
      <c r="I11" s="286">
        <f t="shared" si="0"/>
        <v>78</v>
      </c>
      <c r="J11" s="286">
        <f t="shared" si="0"/>
        <v>78</v>
      </c>
      <c r="K11" s="287">
        <f t="shared" si="0"/>
        <v>78</v>
      </c>
      <c r="L11" s="271"/>
      <c r="M11" s="271"/>
      <c r="N11" s="266"/>
      <c r="O11" s="288" t="s">
        <v>82</v>
      </c>
      <c r="P11" s="289">
        <f>ROUNDUP(('국어 백분위 표'!$N8-0.5-'점수 계산기'!$C$25-'점수 계산기'!$C$23*P$8)/'점수 계산기'!$C$21,0)</f>
        <v>55</v>
      </c>
      <c r="Q11" s="290">
        <f>ROUNDUP(('국어 백분위 표'!$N8-0.5-'점수 계산기'!$C$25-'점수 계산기'!$C$23*Q$8)/'점수 계산기'!$C$21,0)</f>
        <v>57</v>
      </c>
      <c r="R11" s="290">
        <f>ROUNDUP(('국어 백분위 표'!$N8-0.5-'점수 계산기'!$C$25-'점수 계산기'!$C$23*R$8)/'점수 계산기'!$C$21,0)</f>
        <v>58</v>
      </c>
      <c r="S11" s="290">
        <f>ROUNDUP(('국어 백분위 표'!$N8-0.5-'점수 계산기'!$C$25-'점수 계산기'!$C$23*S$8)/'점수 계산기'!$C$21,0)</f>
        <v>59</v>
      </c>
      <c r="T11" s="290">
        <f>ROUNDUP(('국어 백분위 표'!$N8-0.5-'점수 계산기'!$C$25-'점수 계산기'!$C$23*T$8)/'점수 계산기'!$C$21,0)</f>
        <v>60</v>
      </c>
      <c r="U11" s="290">
        <f>ROUNDUP(('국어 백분위 표'!$N8-0.5-'점수 계산기'!$C$25-'점수 계산기'!$C$23*U$8)/'점수 계산기'!$C$21,0)</f>
        <v>60</v>
      </c>
      <c r="V11" s="290">
        <f>ROUNDUP(('국어 백분위 표'!$N8-0.5-'점수 계산기'!$C$25-'점수 계산기'!$C$23*V$8)/'점수 계산기'!$C$21,0)</f>
        <v>61</v>
      </c>
      <c r="W11" s="291">
        <f>ROUNDUP(('국어 백분위 표'!$N8-0.5-'점수 계산기'!$C$25-'점수 계산기'!$C$23*W$8)/'점수 계산기'!$C$21,0)</f>
        <v>62</v>
      </c>
    </row>
    <row r="12" spans="1:23" s="276" customFormat="1" ht="25" customHeight="1">
      <c r="A12" s="266"/>
      <c r="B12" s="266"/>
      <c r="C12" s="284" t="s">
        <v>83</v>
      </c>
      <c r="D12" s="285">
        <f t="shared" si="1"/>
        <v>69</v>
      </c>
      <c r="E12" s="286">
        <f t="shared" si="0"/>
        <v>69</v>
      </c>
      <c r="F12" s="286">
        <f t="shared" si="0"/>
        <v>69</v>
      </c>
      <c r="G12" s="286">
        <f t="shared" si="0"/>
        <v>69</v>
      </c>
      <c r="H12" s="286">
        <f t="shared" si="0"/>
        <v>69</v>
      </c>
      <c r="I12" s="286">
        <f t="shared" si="0"/>
        <v>69</v>
      </c>
      <c r="J12" s="286">
        <f t="shared" si="0"/>
        <v>69</v>
      </c>
      <c r="K12" s="287">
        <f t="shared" si="0"/>
        <v>69</v>
      </c>
      <c r="L12" s="271"/>
      <c r="M12" s="271"/>
      <c r="N12" s="266"/>
      <c r="O12" s="288" t="s">
        <v>84</v>
      </c>
      <c r="P12" s="289">
        <f>ROUNDUP(('국어 백분위 표'!$N9-0.5-'점수 계산기'!$C$25-'점수 계산기'!$C$23*P$8)/'점수 계산기'!$C$21,0)</f>
        <v>45</v>
      </c>
      <c r="Q12" s="290">
        <f>ROUNDUP(('국어 백분위 표'!$N9-0.5-'점수 계산기'!$C$25-'점수 계산기'!$C$23*Q$8)/'점수 계산기'!$C$21,0)</f>
        <v>47</v>
      </c>
      <c r="R12" s="290">
        <f>ROUNDUP(('국어 백분위 표'!$N9-0.5-'점수 계산기'!$C$25-'점수 계산기'!$C$23*R$8)/'점수 계산기'!$C$21,0)</f>
        <v>48</v>
      </c>
      <c r="S12" s="290">
        <f>ROUNDUP(('국어 백분위 표'!$N9-0.5-'점수 계산기'!$C$25-'점수 계산기'!$C$23*S$8)/'점수 계산기'!$C$21,0)</f>
        <v>49</v>
      </c>
      <c r="T12" s="290">
        <f>ROUNDUP(('국어 백분위 표'!$N9-0.5-'점수 계산기'!$C$25-'점수 계산기'!$C$23*T$8)/'점수 계산기'!$C$21,0)</f>
        <v>50</v>
      </c>
      <c r="U12" s="290">
        <f>ROUNDUP(('국어 백분위 표'!$N9-0.5-'점수 계산기'!$C$25-'점수 계산기'!$C$23*U$8)/'점수 계산기'!$C$21,0)</f>
        <v>51</v>
      </c>
      <c r="V12" s="290">
        <f>ROUNDUP(('국어 백분위 표'!$N9-0.5-'점수 계산기'!$C$25-'점수 계산기'!$C$23*V$8)/'점수 계산기'!$C$21,0)</f>
        <v>52</v>
      </c>
      <c r="W12" s="291">
        <f>ROUNDUP(('국어 백분위 표'!$N9-0.5-'점수 계산기'!$C$25-'점수 계산기'!$C$23*W$8)/'점수 계산기'!$C$21,0)</f>
        <v>53</v>
      </c>
    </row>
    <row r="13" spans="1:23" s="276" customFormat="1" ht="25" customHeight="1">
      <c r="A13" s="266"/>
      <c r="B13" s="266"/>
      <c r="C13" s="284" t="s">
        <v>85</v>
      </c>
      <c r="D13" s="285">
        <f t="shared" si="1"/>
        <v>55</v>
      </c>
      <c r="E13" s="286">
        <f t="shared" si="0"/>
        <v>54</v>
      </c>
      <c r="F13" s="286">
        <f t="shared" si="0"/>
        <v>54</v>
      </c>
      <c r="G13" s="286">
        <f t="shared" si="0"/>
        <v>54</v>
      </c>
      <c r="H13" s="286">
        <f t="shared" si="0"/>
        <v>54</v>
      </c>
      <c r="I13" s="286">
        <f t="shared" si="0"/>
        <v>54</v>
      </c>
      <c r="J13" s="286">
        <f t="shared" si="0"/>
        <v>54</v>
      </c>
      <c r="K13" s="287">
        <f t="shared" si="0"/>
        <v>54</v>
      </c>
      <c r="L13" s="271"/>
      <c r="M13" s="271"/>
      <c r="N13" s="266"/>
      <c r="O13" s="288" t="s">
        <v>86</v>
      </c>
      <c r="P13" s="289">
        <f>ROUNDUP(('국어 백분위 표'!$N10-0.5-'점수 계산기'!$C$25-'점수 계산기'!$C$23*P$8)/'점수 계산기'!$C$21,0)</f>
        <v>31</v>
      </c>
      <c r="Q13" s="290">
        <f>ROUNDUP(('국어 백분위 표'!$N10-0.5-'점수 계산기'!$C$25-'점수 계산기'!$C$23*Q$8)/'점수 계산기'!$C$21,0)</f>
        <v>32</v>
      </c>
      <c r="R13" s="290">
        <f>ROUNDUP(('국어 백분위 표'!$N10-0.5-'점수 계산기'!$C$25-'점수 계산기'!$C$23*R$8)/'점수 계산기'!$C$21,0)</f>
        <v>33</v>
      </c>
      <c r="S13" s="290">
        <f>ROUNDUP(('국어 백분위 표'!$N10-0.5-'점수 계산기'!$C$25-'점수 계산기'!$C$23*S$8)/'점수 계산기'!$C$21,0)</f>
        <v>34</v>
      </c>
      <c r="T13" s="290">
        <f>ROUNDUP(('국어 백분위 표'!$N10-0.5-'점수 계산기'!$C$25-'점수 계산기'!$C$23*T$8)/'점수 계산기'!$C$21,0)</f>
        <v>35</v>
      </c>
      <c r="U13" s="290">
        <f>ROUNDUP(('국어 백분위 표'!$N10-0.5-'점수 계산기'!$C$25-'점수 계산기'!$C$23*U$8)/'점수 계산기'!$C$21,0)</f>
        <v>36</v>
      </c>
      <c r="V13" s="290">
        <f>ROUNDUP(('국어 백분위 표'!$N10-0.5-'점수 계산기'!$C$25-'점수 계산기'!$C$23*V$8)/'점수 계산기'!$C$21,0)</f>
        <v>37</v>
      </c>
      <c r="W13" s="291">
        <f>ROUNDUP(('국어 백분위 표'!$N10-0.5-'점수 계산기'!$C$25-'점수 계산기'!$C$23*W$8)/'점수 계산기'!$C$21,0)</f>
        <v>38</v>
      </c>
    </row>
    <row r="14" spans="1:23" s="276" customFormat="1" ht="25" customHeight="1">
      <c r="A14" s="266"/>
      <c r="B14" s="266"/>
      <c r="C14" s="284" t="s">
        <v>87</v>
      </c>
      <c r="D14" s="285">
        <f t="shared" si="1"/>
        <v>36</v>
      </c>
      <c r="E14" s="286">
        <f t="shared" si="0"/>
        <v>36</v>
      </c>
      <c r="F14" s="286">
        <f t="shared" si="0"/>
        <v>36</v>
      </c>
      <c r="G14" s="286">
        <f t="shared" si="0"/>
        <v>36</v>
      </c>
      <c r="H14" s="286">
        <f t="shared" si="0"/>
        <v>36</v>
      </c>
      <c r="I14" s="286">
        <f t="shared" si="0"/>
        <v>36</v>
      </c>
      <c r="J14" s="286">
        <f t="shared" si="0"/>
        <v>36</v>
      </c>
      <c r="K14" s="287">
        <f t="shared" si="0"/>
        <v>36</v>
      </c>
      <c r="L14" s="271"/>
      <c r="M14" s="271"/>
      <c r="N14" s="266"/>
      <c r="O14" s="288" t="s">
        <v>88</v>
      </c>
      <c r="P14" s="289">
        <f>ROUNDUP(('국어 백분위 표'!$N11-0.5-'점수 계산기'!$C$25-'점수 계산기'!$C$23*P$8)/'점수 계산기'!$C$21,0)</f>
        <v>12</v>
      </c>
      <c r="Q14" s="290">
        <f>ROUNDUP(('국어 백분위 표'!$N11-0.5-'점수 계산기'!$C$25-'점수 계산기'!$C$23*Q$8)/'점수 계산기'!$C$21,0)</f>
        <v>14</v>
      </c>
      <c r="R14" s="290">
        <f>ROUNDUP(('국어 백분위 표'!$N11-0.5-'점수 계산기'!$C$25-'점수 계산기'!$C$23*R$8)/'점수 계산기'!$C$21,0)</f>
        <v>15</v>
      </c>
      <c r="S14" s="290">
        <f>ROUNDUP(('국어 백분위 표'!$N11-0.5-'점수 계산기'!$C$25-'점수 계산기'!$C$23*S$8)/'점수 계산기'!$C$21,0)</f>
        <v>16</v>
      </c>
      <c r="T14" s="290">
        <f>ROUNDUP(('국어 백분위 표'!$N11-0.5-'점수 계산기'!$C$25-'점수 계산기'!$C$23*T$8)/'점수 계산기'!$C$21,0)</f>
        <v>17</v>
      </c>
      <c r="U14" s="290">
        <f>ROUNDUP(('국어 백분위 표'!$N11-0.5-'점수 계산기'!$C$25-'점수 계산기'!$C$23*U$8)/'점수 계산기'!$C$21,0)</f>
        <v>18</v>
      </c>
      <c r="V14" s="290">
        <f>ROUNDUP(('국어 백분위 표'!$N11-0.5-'점수 계산기'!$C$25-'점수 계산기'!$C$23*V$8)/'점수 계산기'!$C$21,0)</f>
        <v>19</v>
      </c>
      <c r="W14" s="291">
        <f>ROUNDUP(('국어 백분위 표'!$N11-0.5-'점수 계산기'!$C$25-'점수 계산기'!$C$23*W$8)/'점수 계산기'!$C$21,0)</f>
        <v>20</v>
      </c>
    </row>
    <row r="15" spans="1:23" s="276" customFormat="1" ht="25" customHeight="1">
      <c r="A15" s="266"/>
      <c r="B15" s="266"/>
      <c r="C15" s="284" t="s">
        <v>89</v>
      </c>
      <c r="D15" s="285">
        <f t="shared" si="1"/>
        <v>24</v>
      </c>
      <c r="E15" s="286">
        <f t="shared" si="0"/>
        <v>22</v>
      </c>
      <c r="F15" s="286">
        <f t="shared" si="0"/>
        <v>21</v>
      </c>
      <c r="G15" s="286">
        <f t="shared" si="0"/>
        <v>22</v>
      </c>
      <c r="H15" s="286">
        <f t="shared" si="0"/>
        <v>21</v>
      </c>
      <c r="I15" s="286">
        <f t="shared" si="0"/>
        <v>21</v>
      </c>
      <c r="J15" s="286">
        <f t="shared" si="0"/>
        <v>21</v>
      </c>
      <c r="K15" s="287">
        <f t="shared" si="0"/>
        <v>21</v>
      </c>
      <c r="L15" s="271"/>
      <c r="M15" s="271"/>
      <c r="N15" s="266"/>
      <c r="O15" s="288" t="s">
        <v>90</v>
      </c>
      <c r="P15" s="289">
        <f>ROUNDUP(('국어 백분위 표'!$N12-0.5-'점수 계산기'!$C$25-'점수 계산기'!$C$23*P$8)/'점수 계산기'!$C$21,0)</f>
        <v>-3</v>
      </c>
      <c r="Q15" s="290">
        <f>ROUNDUP(('국어 백분위 표'!$N12-0.5-'점수 계산기'!$C$25-'점수 계산기'!$C$23*Q$8)/'점수 계산기'!$C$21,0)</f>
        <v>-1</v>
      </c>
      <c r="R15" s="290">
        <f>ROUNDUP(('국어 백분위 표'!$N12-0.5-'점수 계산기'!$C$25-'점수 계산기'!$C$23*R$8)/'점수 계산기'!$C$21,0)</f>
        <v>-1</v>
      </c>
      <c r="S15" s="290">
        <f>ROUNDUP(('국어 백분위 표'!$N12-0.5-'점수 계산기'!$C$25-'점수 계산기'!$C$23*S$8)/'점수 계산기'!$C$21,0)</f>
        <v>1</v>
      </c>
      <c r="T15" s="290">
        <f>ROUNDUP(('국어 백분위 표'!$N12-0.5-'점수 계산기'!$C$25-'점수 계산기'!$C$23*T$8)/'점수 계산기'!$C$21,0)</f>
        <v>2</v>
      </c>
      <c r="U15" s="290">
        <f>ROUNDUP(('국어 백분위 표'!$N12-0.5-'점수 계산기'!$C$25-'점수 계산기'!$C$23*U$8)/'점수 계산기'!$C$21,0)</f>
        <v>3</v>
      </c>
      <c r="V15" s="290">
        <f>ROUNDUP(('국어 백분위 표'!$N12-0.5-'점수 계산기'!$C$25-'점수 계산기'!$C$23*V$8)/'점수 계산기'!$C$21,0)</f>
        <v>4</v>
      </c>
      <c r="W15" s="291">
        <f>ROUNDUP(('국어 백분위 표'!$N12-0.5-'점수 계산기'!$C$25-'점수 계산기'!$C$23*W$8)/'점수 계산기'!$C$21,0)</f>
        <v>5</v>
      </c>
    </row>
    <row r="16" spans="1:23" s="276" customFormat="1" ht="25" customHeight="1" thickBot="1">
      <c r="A16" s="266"/>
      <c r="B16" s="266"/>
      <c r="C16" s="292" t="s">
        <v>91</v>
      </c>
      <c r="D16" s="293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>
        <f t="shared" si="0"/>
        <v>20</v>
      </c>
      <c r="H16" s="294">
        <f t="shared" si="0"/>
        <v>19</v>
      </c>
      <c r="I16" s="294">
        <f t="shared" si="0"/>
        <v>18</v>
      </c>
      <c r="J16" s="294">
        <f t="shared" si="0"/>
        <v>17</v>
      </c>
      <c r="K16" s="295">
        <f t="shared" si="0"/>
        <v>16</v>
      </c>
      <c r="L16" s="271"/>
      <c r="M16" s="271"/>
      <c r="N16" s="266"/>
      <c r="O16" s="296" t="s">
        <v>92</v>
      </c>
      <c r="P16" s="297">
        <f>ROUNDUP(('국어 백분위 표'!$N13-0.5-'점수 계산기'!$C$25-'점수 계산기'!$C$23*P$8)/'점수 계산기'!$C$21,0)</f>
        <v>-8</v>
      </c>
      <c r="Q16" s="298">
        <f>ROUNDUP(('국어 백분위 표'!$N13-0.5-'점수 계산기'!$C$25-'점수 계산기'!$C$23*Q$8)/'점수 계산기'!$C$21,0)</f>
        <v>-6</v>
      </c>
      <c r="R16" s="298">
        <f>ROUNDUP(('국어 백분위 표'!$N13-0.5-'점수 계산기'!$C$25-'점수 계산기'!$C$23*R$8)/'점수 계산기'!$C$21,0)</f>
        <v>-5</v>
      </c>
      <c r="S16" s="298">
        <f>ROUNDUP(('국어 백분위 표'!$N13-0.5-'점수 계산기'!$C$25-'점수 계산기'!$C$23*S$8)/'점수 계산기'!$C$21,0)</f>
        <v>-5</v>
      </c>
      <c r="T16" s="298">
        <f>ROUNDUP(('국어 백분위 표'!$N13-0.5-'점수 계산기'!$C$25-'점수 계산기'!$C$23*T$8)/'점수 계산기'!$C$21,0)</f>
        <v>-4</v>
      </c>
      <c r="U16" s="298">
        <f>ROUNDUP(('국어 백분위 표'!$N13-0.5-'점수 계산기'!$C$25-'점수 계산기'!$C$23*U$8)/'점수 계산기'!$C$21,0)</f>
        <v>-3</v>
      </c>
      <c r="V16" s="298">
        <f>ROUNDUP(('국어 백분위 표'!$N13-0.5-'점수 계산기'!$C$25-'점수 계산기'!$C$23*V$8)/'점수 계산기'!$C$21,0)</f>
        <v>-2</v>
      </c>
      <c r="W16" s="299">
        <f>ROUNDUP(('국어 백분위 표'!$N13-0.5-'점수 계산기'!$C$25-'점수 계산기'!$C$23*W$8)/'점수 계산기'!$C$21,0)</f>
        <v>-1</v>
      </c>
    </row>
    <row r="17" spans="1:23" s="276" customFormat="1" ht="25" customHeight="1">
      <c r="A17" s="266"/>
      <c r="B17" s="266"/>
      <c r="C17" s="300"/>
      <c r="D17" s="300"/>
      <c r="E17" s="300"/>
      <c r="F17" s="300"/>
      <c r="G17" s="300"/>
      <c r="H17" s="300"/>
      <c r="I17" s="300"/>
      <c r="J17" s="300"/>
      <c r="K17" s="300"/>
      <c r="L17" s="271"/>
      <c r="M17" s="271"/>
      <c r="N17" s="271"/>
      <c r="O17" s="301"/>
      <c r="P17" s="301"/>
      <c r="Q17" s="301"/>
      <c r="R17" s="301"/>
      <c r="S17" s="301"/>
      <c r="T17" s="271"/>
      <c r="U17" s="271"/>
      <c r="V17" s="271"/>
      <c r="W17" s="271"/>
    </row>
    <row r="18" spans="1:23" s="276" customFormat="1" ht="25" customHeight="1" thickBot="1">
      <c r="A18" s="266"/>
      <c r="B18" s="266"/>
      <c r="C18" s="300"/>
      <c r="D18" s="300"/>
      <c r="E18" s="300"/>
      <c r="F18" s="300"/>
      <c r="G18" s="300"/>
      <c r="H18" s="300"/>
      <c r="I18" s="300"/>
      <c r="J18" s="300"/>
      <c r="K18" s="300"/>
      <c r="L18" s="271"/>
      <c r="M18" s="271"/>
      <c r="N18" s="271"/>
      <c r="O18" s="301"/>
      <c r="P18" s="301"/>
      <c r="Q18" s="301"/>
      <c r="R18" s="301"/>
      <c r="S18" s="301"/>
      <c r="T18" s="271"/>
      <c r="U18" s="271"/>
      <c r="V18" s="271"/>
      <c r="W18" s="271"/>
    </row>
    <row r="19" spans="1:23" s="276" customFormat="1" ht="25" customHeight="1" thickBot="1">
      <c r="A19" s="266"/>
      <c r="B19" s="266"/>
      <c r="C19" s="267" t="s">
        <v>75</v>
      </c>
      <c r="D19" s="268">
        <v>15</v>
      </c>
      <c r="E19" s="269">
        <v>14</v>
      </c>
      <c r="F19" s="269">
        <v>13</v>
      </c>
      <c r="G19" s="269">
        <v>12</v>
      </c>
      <c r="H19" s="269">
        <v>11</v>
      </c>
      <c r="I19" s="269">
        <v>10</v>
      </c>
      <c r="J19" s="269">
        <v>9</v>
      </c>
      <c r="K19" s="270">
        <v>8</v>
      </c>
      <c r="L19" s="271"/>
      <c r="M19" s="271"/>
      <c r="N19" s="271"/>
      <c r="O19" s="272" t="s">
        <v>76</v>
      </c>
      <c r="P19" s="273">
        <v>15</v>
      </c>
      <c r="Q19" s="274">
        <v>14</v>
      </c>
      <c r="R19" s="274">
        <v>13</v>
      </c>
      <c r="S19" s="274">
        <v>12</v>
      </c>
      <c r="T19" s="274">
        <v>11</v>
      </c>
      <c r="U19" s="274">
        <v>10</v>
      </c>
      <c r="V19" s="274">
        <v>9</v>
      </c>
      <c r="W19" s="275">
        <v>8</v>
      </c>
    </row>
    <row r="20" spans="1:23" s="276" customFormat="1" ht="25" customHeight="1">
      <c r="A20" s="266"/>
      <c r="B20" s="266"/>
      <c r="C20" s="302" t="s">
        <v>77</v>
      </c>
      <c r="D20" s="278" t="str">
        <f>IF(OR(P20&gt;76, AND(P20&lt;0, OR(D19&lt;=D$19, D19="-"))), "-", IF(P20&lt;0, D$8,IF(OR(P20=1, P20=75), P20+P$19+1, P20+P$19)))</f>
        <v>-</v>
      </c>
      <c r="E20" s="303" t="str">
        <f t="shared" ref="E20:K27" si="2">IF(OR(Q20&gt;76, AND(Q20&lt;0, OR(E19&lt;=E$19, E19="-"))), "-", IF(Q20&lt;0, E$8,IF(OR(Q20=1, Q20=75), Q20+Q$19+1, Q20+Q$19)))</f>
        <v>-</v>
      </c>
      <c r="F20" s="303" t="str">
        <f t="shared" si="2"/>
        <v>-</v>
      </c>
      <c r="G20" s="303" t="str">
        <f t="shared" si="2"/>
        <v>-</v>
      </c>
      <c r="H20" s="303" t="str">
        <f t="shared" si="2"/>
        <v>-</v>
      </c>
      <c r="I20" s="303" t="str">
        <f t="shared" si="2"/>
        <v>-</v>
      </c>
      <c r="J20" s="303" t="str">
        <f t="shared" si="2"/>
        <v>-</v>
      </c>
      <c r="K20" s="304" t="str">
        <f t="shared" si="2"/>
        <v>-</v>
      </c>
      <c r="L20" s="271"/>
      <c r="M20" s="271"/>
      <c r="N20" s="271"/>
      <c r="O20" s="305" t="s">
        <v>78</v>
      </c>
      <c r="P20" s="306">
        <f>ROUNDUP(('국어 백분위 표'!$N6-0.5-'점수 계산기'!$C$25-'점수 계산기'!$C$23*P$19)/'점수 계산기'!$C$21,0)</f>
        <v>78</v>
      </c>
      <c r="Q20" s="282">
        <f>ROUNDUP(('국어 백분위 표'!$N6-0.5-'점수 계산기'!$C$25-'점수 계산기'!$C$23*Q$19)/'점수 계산기'!$C$21,0)</f>
        <v>79</v>
      </c>
      <c r="R20" s="282">
        <f>ROUNDUP(('국어 백분위 표'!$N6-0.5-'점수 계산기'!$C$25-'점수 계산기'!$C$23*R$19)/'점수 계산기'!$C$21,0)</f>
        <v>80</v>
      </c>
      <c r="S20" s="282">
        <f>ROUNDUP(('국어 백분위 표'!$N6-0.5-'점수 계산기'!$C$25-'점수 계산기'!$C$23*S$19)/'점수 계산기'!$C$21,0)</f>
        <v>81</v>
      </c>
      <c r="T20" s="282">
        <f>ROUNDUP(('국어 백분위 표'!$N6-0.5-'점수 계산기'!$C$25-'점수 계산기'!$C$23*T$19)/'점수 계산기'!$C$21,0)</f>
        <v>81</v>
      </c>
      <c r="U20" s="282">
        <f>ROUNDUP(('국어 백분위 표'!$N6-0.5-'점수 계산기'!$C$25-'점수 계산기'!$C$23*U$19)/'점수 계산기'!$C$21,0)</f>
        <v>82</v>
      </c>
      <c r="V20" s="282">
        <f>ROUNDUP(('국어 백분위 표'!$N6-0.5-'점수 계산기'!$C$25-'점수 계산기'!$C$23*V$19)/'점수 계산기'!$C$21,0)</f>
        <v>83</v>
      </c>
      <c r="W20" s="283">
        <f>ROUNDUP(('국어 백분위 표'!$N6-0.5-'점수 계산기'!$C$25-'점수 계산기'!$C$23*W$19)/'점수 계산기'!$C$21,0)</f>
        <v>84</v>
      </c>
    </row>
    <row r="21" spans="1:23" s="276" customFormat="1" ht="25" customHeight="1">
      <c r="A21" s="266"/>
      <c r="B21" s="266"/>
      <c r="C21" s="284" t="s">
        <v>79</v>
      </c>
      <c r="D21" s="307">
        <f t="shared" ref="D21:D27" si="3">IF(OR(P21&gt;76, AND(P21&lt;0, OR(D20&lt;=D$19, D20="-"))), "-", IF(P21&lt;0, D$8,IF(OR(P21=1, P21=75), P21+P$19+1, P21+P$19)))</f>
        <v>87</v>
      </c>
      <c r="E21" s="286">
        <f t="shared" si="2"/>
        <v>87</v>
      </c>
      <c r="F21" s="286">
        <f t="shared" si="2"/>
        <v>87</v>
      </c>
      <c r="G21" s="286">
        <f t="shared" si="2"/>
        <v>86</v>
      </c>
      <c r="H21" s="286">
        <f t="shared" si="2"/>
        <v>87</v>
      </c>
      <c r="I21" s="286">
        <f t="shared" si="2"/>
        <v>86</v>
      </c>
      <c r="J21" s="286" t="str">
        <f t="shared" si="2"/>
        <v>-</v>
      </c>
      <c r="K21" s="287" t="str">
        <f t="shared" si="2"/>
        <v>-</v>
      </c>
      <c r="L21" s="271"/>
      <c r="M21" s="271"/>
      <c r="N21" s="271"/>
      <c r="O21" s="288" t="s">
        <v>80</v>
      </c>
      <c r="P21" s="289">
        <f>ROUNDUP(('국어 백분위 표'!$N7-0.5-'점수 계산기'!$C$25-'점수 계산기'!$C$23*P$19)/'점수 계산기'!$C$21,0)</f>
        <v>72</v>
      </c>
      <c r="Q21" s="290">
        <f>ROUNDUP(('국어 백분위 표'!$N7-0.5-'점수 계산기'!$C$25-'점수 계산기'!$C$23*Q$19)/'점수 계산기'!$C$21,0)</f>
        <v>73</v>
      </c>
      <c r="R21" s="290">
        <f>ROUNDUP(('국어 백분위 표'!$N7-0.5-'점수 계산기'!$C$25-'점수 계산기'!$C$23*R$19)/'점수 계산기'!$C$21,0)</f>
        <v>74</v>
      </c>
      <c r="S21" s="290">
        <f>ROUNDUP(('국어 백분위 표'!$N7-0.5-'점수 계산기'!$C$25-'점수 계산기'!$C$23*S$19)/'점수 계산기'!$C$21,0)</f>
        <v>74</v>
      </c>
      <c r="T21" s="290">
        <f>ROUNDUP(('국어 백분위 표'!$N7-0.5-'점수 계산기'!$C$25-'점수 계산기'!$C$23*T$19)/'점수 계산기'!$C$21,0)</f>
        <v>75</v>
      </c>
      <c r="U21" s="290">
        <f>ROUNDUP(('국어 백분위 표'!$N7-0.5-'점수 계산기'!$C$25-'점수 계산기'!$C$23*U$19)/'점수 계산기'!$C$21,0)</f>
        <v>76</v>
      </c>
      <c r="V21" s="290">
        <f>ROUNDUP(('국어 백분위 표'!$N7-0.5-'점수 계산기'!$C$25-'점수 계산기'!$C$23*V$19)/'점수 계산기'!$C$21,0)</f>
        <v>77</v>
      </c>
      <c r="W21" s="291">
        <f>ROUNDUP(('국어 백분위 표'!$N7-0.5-'점수 계산기'!$C$25-'점수 계산기'!$C$23*W$19)/'점수 계산기'!$C$21,0)</f>
        <v>78</v>
      </c>
    </row>
    <row r="22" spans="1:23" s="276" customFormat="1" ht="25" customHeight="1">
      <c r="A22" s="266"/>
      <c r="B22" s="266"/>
      <c r="C22" s="284" t="s">
        <v>81</v>
      </c>
      <c r="D22" s="307">
        <f t="shared" si="3"/>
        <v>78</v>
      </c>
      <c r="E22" s="286">
        <f t="shared" si="2"/>
        <v>78</v>
      </c>
      <c r="F22" s="286">
        <f t="shared" si="2"/>
        <v>78</v>
      </c>
      <c r="G22" s="286">
        <f t="shared" si="2"/>
        <v>78</v>
      </c>
      <c r="H22" s="286">
        <f t="shared" si="2"/>
        <v>78</v>
      </c>
      <c r="I22" s="286">
        <f t="shared" si="2"/>
        <v>78</v>
      </c>
      <c r="J22" s="286">
        <f t="shared" si="2"/>
        <v>78</v>
      </c>
      <c r="K22" s="287">
        <f t="shared" si="2"/>
        <v>77</v>
      </c>
      <c r="L22" s="271"/>
      <c r="M22" s="271"/>
      <c r="N22" s="271"/>
      <c r="O22" s="288" t="s">
        <v>82</v>
      </c>
      <c r="P22" s="289">
        <f>ROUNDUP(('국어 백분위 표'!$N8-0.5-'점수 계산기'!$C$25-'점수 계산기'!$C$23*P$19)/'점수 계산기'!$C$21,0)</f>
        <v>63</v>
      </c>
      <c r="Q22" s="290">
        <f>ROUNDUP(('국어 백분위 표'!$N8-0.5-'점수 계산기'!$C$25-'점수 계산기'!$C$23*Q$19)/'점수 계산기'!$C$21,0)</f>
        <v>64</v>
      </c>
      <c r="R22" s="290">
        <f>ROUNDUP(('국어 백분위 표'!$N8-0.5-'점수 계산기'!$C$25-'점수 계산기'!$C$23*R$19)/'점수 계산기'!$C$21,0)</f>
        <v>65</v>
      </c>
      <c r="S22" s="290">
        <f>ROUNDUP(('국어 백분위 표'!$N8-0.5-'점수 계산기'!$C$25-'점수 계산기'!$C$23*S$19)/'점수 계산기'!$C$21,0)</f>
        <v>66</v>
      </c>
      <c r="T22" s="290">
        <f>ROUNDUP(('국어 백분위 표'!$N8-0.5-'점수 계산기'!$C$25-'점수 계산기'!$C$23*T$19)/'점수 계산기'!$C$21,0)</f>
        <v>67</v>
      </c>
      <c r="U22" s="290">
        <f>ROUNDUP(('국어 백분위 표'!$N8-0.5-'점수 계산기'!$C$25-'점수 계산기'!$C$23*U$19)/'점수 계산기'!$C$21,0)</f>
        <v>68</v>
      </c>
      <c r="V22" s="290">
        <f>ROUNDUP(('국어 백분위 표'!$N8-0.5-'점수 계산기'!$C$25-'점수 계산기'!$C$23*V$19)/'점수 계산기'!$C$21,0)</f>
        <v>69</v>
      </c>
      <c r="W22" s="291">
        <f>ROUNDUP(('국어 백분위 표'!$N8-0.5-'점수 계산기'!$C$25-'점수 계산기'!$C$23*W$19)/'점수 계산기'!$C$21,0)</f>
        <v>69</v>
      </c>
    </row>
    <row r="23" spans="1:23" s="276" customFormat="1" ht="25" customHeight="1">
      <c r="A23" s="266"/>
      <c r="B23" s="266"/>
      <c r="C23" s="284" t="s">
        <v>83</v>
      </c>
      <c r="D23" s="307">
        <f t="shared" si="3"/>
        <v>68</v>
      </c>
      <c r="E23" s="286">
        <f t="shared" si="2"/>
        <v>68</v>
      </c>
      <c r="F23" s="286">
        <f t="shared" si="2"/>
        <v>68</v>
      </c>
      <c r="G23" s="286">
        <f t="shared" si="2"/>
        <v>68</v>
      </c>
      <c r="H23" s="286">
        <f t="shared" si="2"/>
        <v>68</v>
      </c>
      <c r="I23" s="286">
        <f t="shared" si="2"/>
        <v>68</v>
      </c>
      <c r="J23" s="286">
        <f t="shared" si="2"/>
        <v>68</v>
      </c>
      <c r="K23" s="287">
        <f t="shared" si="2"/>
        <v>68</v>
      </c>
      <c r="L23" s="271"/>
      <c r="M23" s="271"/>
      <c r="N23" s="271"/>
      <c r="O23" s="288" t="s">
        <v>84</v>
      </c>
      <c r="P23" s="289">
        <f>ROUNDUP(('국어 백분위 표'!$N9-0.5-'점수 계산기'!$C$25-'점수 계산기'!$C$23*P$19)/'점수 계산기'!$C$21,0)</f>
        <v>53</v>
      </c>
      <c r="Q23" s="290">
        <f>ROUNDUP(('국어 백분위 표'!$N9-0.5-'점수 계산기'!$C$25-'점수 계산기'!$C$23*Q$19)/'점수 계산기'!$C$21,0)</f>
        <v>54</v>
      </c>
      <c r="R23" s="290">
        <f>ROUNDUP(('국어 백분위 표'!$N9-0.5-'점수 계산기'!$C$25-'점수 계산기'!$C$23*R$19)/'점수 계산기'!$C$21,0)</f>
        <v>55</v>
      </c>
      <c r="S23" s="290">
        <f>ROUNDUP(('국어 백분위 표'!$N9-0.5-'점수 계산기'!$C$25-'점수 계산기'!$C$23*S$19)/'점수 계산기'!$C$21,0)</f>
        <v>56</v>
      </c>
      <c r="T23" s="290">
        <f>ROUNDUP(('국어 백분위 표'!$N9-0.5-'점수 계산기'!$C$25-'점수 계산기'!$C$23*T$19)/'점수 계산기'!$C$21,0)</f>
        <v>57</v>
      </c>
      <c r="U23" s="290">
        <f>ROUNDUP(('국어 백분위 표'!$N9-0.5-'점수 계산기'!$C$25-'점수 계산기'!$C$23*U$19)/'점수 계산기'!$C$21,0)</f>
        <v>58</v>
      </c>
      <c r="V23" s="290">
        <f>ROUNDUP(('국어 백분위 표'!$N9-0.5-'점수 계산기'!$C$25-'점수 계산기'!$C$23*V$19)/'점수 계산기'!$C$21,0)</f>
        <v>59</v>
      </c>
      <c r="W23" s="291">
        <f>ROUNDUP(('국어 백분위 표'!$N9-0.5-'점수 계산기'!$C$25-'점수 계산기'!$C$23*W$19)/'점수 계산기'!$C$21,0)</f>
        <v>60</v>
      </c>
    </row>
    <row r="24" spans="1:23" s="276" customFormat="1" ht="25" customHeight="1">
      <c r="A24" s="266"/>
      <c r="B24" s="266"/>
      <c r="C24" s="284" t="s">
        <v>85</v>
      </c>
      <c r="D24" s="307">
        <f t="shared" si="3"/>
        <v>54</v>
      </c>
      <c r="E24" s="286">
        <f t="shared" si="2"/>
        <v>54</v>
      </c>
      <c r="F24" s="286">
        <f t="shared" si="2"/>
        <v>54</v>
      </c>
      <c r="G24" s="286">
        <f t="shared" si="2"/>
        <v>53</v>
      </c>
      <c r="H24" s="286">
        <f t="shared" si="2"/>
        <v>53</v>
      </c>
      <c r="I24" s="286">
        <f t="shared" si="2"/>
        <v>53</v>
      </c>
      <c r="J24" s="286">
        <f t="shared" si="2"/>
        <v>53</v>
      </c>
      <c r="K24" s="287">
        <f t="shared" si="2"/>
        <v>53</v>
      </c>
      <c r="L24" s="271"/>
      <c r="M24" s="271"/>
      <c r="N24" s="271"/>
      <c r="O24" s="288" t="s">
        <v>86</v>
      </c>
      <c r="P24" s="289">
        <f>ROUNDUP(('국어 백분위 표'!$N10-0.5-'점수 계산기'!$C$25-'점수 계산기'!$C$23*P$19)/'점수 계산기'!$C$21,0)</f>
        <v>39</v>
      </c>
      <c r="Q24" s="290">
        <f>ROUNDUP(('국어 백분위 표'!$N10-0.5-'점수 계산기'!$C$25-'점수 계산기'!$C$23*Q$19)/'점수 계산기'!$C$21,0)</f>
        <v>40</v>
      </c>
      <c r="R24" s="290">
        <f>ROUNDUP(('국어 백분위 표'!$N10-0.5-'점수 계산기'!$C$25-'점수 계산기'!$C$23*R$19)/'점수 계산기'!$C$21,0)</f>
        <v>41</v>
      </c>
      <c r="S24" s="290">
        <f>ROUNDUP(('국어 백분위 표'!$N10-0.5-'점수 계산기'!$C$25-'점수 계산기'!$C$23*S$19)/'점수 계산기'!$C$21,0)</f>
        <v>41</v>
      </c>
      <c r="T24" s="290">
        <f>ROUNDUP(('국어 백분위 표'!$N10-0.5-'점수 계산기'!$C$25-'점수 계산기'!$C$23*T$19)/'점수 계산기'!$C$21,0)</f>
        <v>42</v>
      </c>
      <c r="U24" s="290">
        <f>ROUNDUP(('국어 백분위 표'!$N10-0.5-'점수 계산기'!$C$25-'점수 계산기'!$C$23*U$19)/'점수 계산기'!$C$21,0)</f>
        <v>43</v>
      </c>
      <c r="V24" s="290">
        <f>ROUNDUP(('국어 백분위 표'!$N10-0.5-'점수 계산기'!$C$25-'점수 계산기'!$C$23*V$19)/'점수 계산기'!$C$21,0)</f>
        <v>44</v>
      </c>
      <c r="W24" s="291">
        <f>ROUNDUP(('국어 백분위 표'!$N10-0.5-'점수 계산기'!$C$25-'점수 계산기'!$C$23*W$19)/'점수 계산기'!$C$21,0)</f>
        <v>45</v>
      </c>
    </row>
    <row r="25" spans="1:23" s="276" customFormat="1" ht="25" customHeight="1">
      <c r="A25" s="266"/>
      <c r="B25" s="266"/>
      <c r="C25" s="284" t="s">
        <v>87</v>
      </c>
      <c r="D25" s="307">
        <f t="shared" si="3"/>
        <v>35</v>
      </c>
      <c r="E25" s="286">
        <f t="shared" si="2"/>
        <v>35</v>
      </c>
      <c r="F25" s="286">
        <f t="shared" si="2"/>
        <v>35</v>
      </c>
      <c r="G25" s="286">
        <f t="shared" si="2"/>
        <v>35</v>
      </c>
      <c r="H25" s="286">
        <f t="shared" si="2"/>
        <v>35</v>
      </c>
      <c r="I25" s="286">
        <f t="shared" si="2"/>
        <v>35</v>
      </c>
      <c r="J25" s="286">
        <f t="shared" si="2"/>
        <v>35</v>
      </c>
      <c r="K25" s="287">
        <f t="shared" si="2"/>
        <v>35</v>
      </c>
      <c r="L25" s="271"/>
      <c r="M25" s="271"/>
      <c r="N25" s="271"/>
      <c r="O25" s="288" t="s">
        <v>88</v>
      </c>
      <c r="P25" s="289">
        <f>ROUNDUP(('국어 백분위 표'!$N11-0.5-'점수 계산기'!$C$25-'점수 계산기'!$C$23*P$19)/'점수 계산기'!$C$21,0)</f>
        <v>20</v>
      </c>
      <c r="Q25" s="290">
        <f>ROUNDUP(('국어 백분위 표'!$N11-0.5-'점수 계산기'!$C$25-'점수 계산기'!$C$23*Q$19)/'점수 계산기'!$C$21,0)</f>
        <v>21</v>
      </c>
      <c r="R25" s="290">
        <f>ROUNDUP(('국어 백분위 표'!$N11-0.5-'점수 계산기'!$C$25-'점수 계산기'!$C$23*R$19)/'점수 계산기'!$C$21,0)</f>
        <v>22</v>
      </c>
      <c r="S25" s="290">
        <f>ROUNDUP(('국어 백분위 표'!$N11-0.5-'점수 계산기'!$C$25-'점수 계산기'!$C$23*S$19)/'점수 계산기'!$C$21,0)</f>
        <v>23</v>
      </c>
      <c r="T25" s="290">
        <f>ROUNDUP(('국어 백분위 표'!$N11-0.5-'점수 계산기'!$C$25-'점수 계산기'!$C$23*T$19)/'점수 계산기'!$C$21,0)</f>
        <v>24</v>
      </c>
      <c r="U25" s="290">
        <f>ROUNDUP(('국어 백분위 표'!$N11-0.5-'점수 계산기'!$C$25-'점수 계산기'!$C$23*U$19)/'점수 계산기'!$C$21,0)</f>
        <v>25</v>
      </c>
      <c r="V25" s="290">
        <f>ROUNDUP(('국어 백분위 표'!$N11-0.5-'점수 계산기'!$C$25-'점수 계산기'!$C$23*V$19)/'점수 계산기'!$C$21,0)</f>
        <v>26</v>
      </c>
      <c r="W25" s="291">
        <f>ROUNDUP(('국어 백분위 표'!$N11-0.5-'점수 계산기'!$C$25-'점수 계산기'!$C$23*W$19)/'점수 계산기'!$C$21,0)</f>
        <v>27</v>
      </c>
    </row>
    <row r="26" spans="1:23" s="276" customFormat="1" ht="25" customHeight="1">
      <c r="A26" s="266"/>
      <c r="B26" s="266"/>
      <c r="C26" s="284" t="s">
        <v>89</v>
      </c>
      <c r="D26" s="307">
        <f t="shared" si="3"/>
        <v>21</v>
      </c>
      <c r="E26" s="286">
        <f t="shared" si="2"/>
        <v>21</v>
      </c>
      <c r="F26" s="286">
        <f t="shared" si="2"/>
        <v>21</v>
      </c>
      <c r="G26" s="286">
        <f t="shared" si="2"/>
        <v>21</v>
      </c>
      <c r="H26" s="286">
        <f t="shared" si="2"/>
        <v>20</v>
      </c>
      <c r="I26" s="286">
        <f t="shared" si="2"/>
        <v>20</v>
      </c>
      <c r="J26" s="286">
        <f t="shared" si="2"/>
        <v>20</v>
      </c>
      <c r="K26" s="287">
        <f t="shared" si="2"/>
        <v>20</v>
      </c>
      <c r="L26" s="271"/>
      <c r="M26" s="271"/>
      <c r="N26" s="271"/>
      <c r="O26" s="288" t="s">
        <v>90</v>
      </c>
      <c r="P26" s="289">
        <f>ROUNDUP(('국어 백분위 표'!$N12-0.5-'점수 계산기'!$C$25-'점수 계산기'!$C$23*P$19)/'점수 계산기'!$C$21,0)</f>
        <v>6</v>
      </c>
      <c r="Q26" s="290">
        <f>ROUNDUP(('국어 백분위 표'!$N12-0.5-'점수 계산기'!$C$25-'점수 계산기'!$C$23*Q$19)/'점수 계산기'!$C$21,0)</f>
        <v>7</v>
      </c>
      <c r="R26" s="290">
        <f>ROUNDUP(('국어 백분위 표'!$N12-0.5-'점수 계산기'!$C$25-'점수 계산기'!$C$23*R$19)/'점수 계산기'!$C$21,0)</f>
        <v>8</v>
      </c>
      <c r="S26" s="290">
        <f>ROUNDUP(('국어 백분위 표'!$N12-0.5-'점수 계산기'!$C$25-'점수 계산기'!$C$23*S$19)/'점수 계산기'!$C$21,0)</f>
        <v>9</v>
      </c>
      <c r="T26" s="290">
        <f>ROUNDUP(('국어 백분위 표'!$N12-0.5-'점수 계산기'!$C$25-'점수 계산기'!$C$23*T$19)/'점수 계산기'!$C$21,0)</f>
        <v>9</v>
      </c>
      <c r="U26" s="290">
        <f>ROUNDUP(('국어 백분위 표'!$N12-0.5-'점수 계산기'!$C$25-'점수 계산기'!$C$23*U$19)/'점수 계산기'!$C$21,0)</f>
        <v>10</v>
      </c>
      <c r="V26" s="290">
        <f>ROUNDUP(('국어 백분위 표'!$N12-0.5-'점수 계산기'!$C$25-'점수 계산기'!$C$23*V$19)/'점수 계산기'!$C$21,0)</f>
        <v>11</v>
      </c>
      <c r="W26" s="291">
        <f>ROUNDUP(('국어 백분위 표'!$N12-0.5-'점수 계산기'!$C$25-'점수 계산기'!$C$23*W$19)/'점수 계산기'!$C$21,0)</f>
        <v>12</v>
      </c>
    </row>
    <row r="27" spans="1:23" s="276" customFormat="1" ht="25" customHeight="1" thickBot="1">
      <c r="A27" s="266"/>
      <c r="B27" s="266"/>
      <c r="C27" s="292" t="s">
        <v>91</v>
      </c>
      <c r="D27" s="308">
        <f t="shared" si="3"/>
        <v>17</v>
      </c>
      <c r="E27" s="294">
        <f t="shared" si="2"/>
        <v>16</v>
      </c>
      <c r="F27" s="294">
        <f t="shared" si="2"/>
        <v>16</v>
      </c>
      <c r="G27" s="294">
        <f t="shared" si="2"/>
        <v>16</v>
      </c>
      <c r="H27" s="294">
        <f t="shared" si="2"/>
        <v>16</v>
      </c>
      <c r="I27" s="294">
        <f t="shared" si="2"/>
        <v>15</v>
      </c>
      <c r="J27" s="294">
        <f t="shared" si="2"/>
        <v>15</v>
      </c>
      <c r="K27" s="295">
        <f t="shared" si="2"/>
        <v>15</v>
      </c>
      <c r="L27" s="271"/>
      <c r="M27" s="271"/>
      <c r="N27" s="271"/>
      <c r="O27" s="296" t="s">
        <v>92</v>
      </c>
      <c r="P27" s="297">
        <f>ROUNDUP(('국어 백분위 표'!$N13-0.5-'점수 계산기'!$C$25-'점수 계산기'!$C$23*P$19)/'점수 계산기'!$C$21,0)</f>
        <v>1</v>
      </c>
      <c r="Q27" s="298">
        <f>ROUNDUP(('국어 백분위 표'!$N13-0.5-'점수 계산기'!$C$25-'점수 계산기'!$C$23*Q$19)/'점수 계산기'!$C$21,0)</f>
        <v>2</v>
      </c>
      <c r="R27" s="298">
        <f>ROUNDUP(('국어 백분위 표'!$N13-0.5-'점수 계산기'!$C$25-'점수 계산기'!$C$23*R$19)/'점수 계산기'!$C$21,0)</f>
        <v>3</v>
      </c>
      <c r="S27" s="298">
        <f>ROUNDUP(('국어 백분위 표'!$N13-0.5-'점수 계산기'!$C$25-'점수 계산기'!$C$23*S$19)/'점수 계산기'!$C$21,0)</f>
        <v>4</v>
      </c>
      <c r="T27" s="298">
        <f>ROUNDUP(('국어 백분위 표'!$N13-0.5-'점수 계산기'!$C$25-'점수 계산기'!$C$23*T$19)/'점수 계산기'!$C$21,0)</f>
        <v>5</v>
      </c>
      <c r="U27" s="298">
        <f>ROUNDUP(('국어 백분위 표'!$N13-0.5-'점수 계산기'!$C$25-'점수 계산기'!$C$23*U$19)/'점수 계산기'!$C$21,0)</f>
        <v>5</v>
      </c>
      <c r="V27" s="298">
        <f>ROUNDUP(('국어 백분위 표'!$N13-0.5-'점수 계산기'!$C$25-'점수 계산기'!$C$23*V$19)/'점수 계산기'!$C$21,0)</f>
        <v>6</v>
      </c>
      <c r="W27" s="299">
        <f>ROUNDUP(('국어 백분위 표'!$N13-0.5-'점수 계산기'!$C$25-'점수 계산기'!$C$23*W$19)/'점수 계산기'!$C$21,0)</f>
        <v>7</v>
      </c>
    </row>
    <row r="28" spans="1:23" s="276" customFormat="1" ht="25" customHeight="1">
      <c r="A28" s="266"/>
      <c r="B28" s="266"/>
      <c r="C28" s="300"/>
      <c r="D28" s="300"/>
      <c r="E28" s="300"/>
      <c r="F28" s="300"/>
      <c r="G28" s="300"/>
      <c r="H28" s="300"/>
      <c r="I28" s="300"/>
      <c r="J28" s="300"/>
      <c r="K28" s="300"/>
      <c r="L28" s="271"/>
      <c r="M28" s="271"/>
      <c r="N28" s="271"/>
      <c r="O28" s="301"/>
      <c r="P28" s="301"/>
      <c r="Q28" s="301"/>
      <c r="R28" s="301"/>
      <c r="S28" s="301"/>
      <c r="T28" s="271"/>
      <c r="U28" s="271"/>
      <c r="V28" s="271"/>
      <c r="W28" s="271"/>
    </row>
    <row r="29" spans="1:23" s="276" customFormat="1" ht="25" customHeight="1" thickBot="1">
      <c r="A29" s="266"/>
      <c r="B29" s="266"/>
      <c r="C29" s="300"/>
      <c r="D29" s="300"/>
      <c r="E29" s="300"/>
      <c r="F29" s="300"/>
      <c r="G29" s="300"/>
      <c r="H29" s="300"/>
      <c r="I29" s="300"/>
      <c r="J29" s="300"/>
      <c r="K29" s="300"/>
      <c r="L29" s="271"/>
      <c r="M29" s="271"/>
      <c r="N29" s="271"/>
      <c r="O29" s="301"/>
      <c r="P29" s="301"/>
      <c r="Q29" s="301"/>
      <c r="R29" s="301"/>
      <c r="S29" s="301"/>
      <c r="T29" s="271"/>
      <c r="U29" s="271"/>
      <c r="V29" s="271"/>
      <c r="W29" s="271"/>
    </row>
    <row r="30" spans="1:23" s="276" customFormat="1" ht="25" customHeight="1" thickBot="1">
      <c r="A30" s="266"/>
      <c r="B30" s="266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300"/>
      <c r="L30" s="271"/>
      <c r="M30" s="271"/>
      <c r="N30" s="271"/>
      <c r="O30" s="272" t="s">
        <v>76</v>
      </c>
      <c r="P30" s="273">
        <v>7</v>
      </c>
      <c r="Q30" s="274">
        <v>6</v>
      </c>
      <c r="R30" s="274">
        <v>5</v>
      </c>
      <c r="S30" s="274">
        <v>4</v>
      </c>
      <c r="T30" s="274">
        <v>3</v>
      </c>
      <c r="U30" s="274">
        <v>2</v>
      </c>
      <c r="V30" s="275">
        <v>0</v>
      </c>
      <c r="W30" s="271"/>
    </row>
    <row r="31" spans="1:23" s="276" customFormat="1" ht="25" customHeight="1">
      <c r="A31" s="266"/>
      <c r="B31" s="266"/>
      <c r="C31" s="302" t="s">
        <v>77</v>
      </c>
      <c r="D31" s="278" t="str">
        <f>IF(OR(P31&gt;76, AND(P31&lt;0, OR(D30&lt;=D$30, D30="-"))), "-", IF(P31&lt;0, D$8,IF(OR(P31=1, P31=75), P31+P$30+1, P31+P$30)))</f>
        <v>-</v>
      </c>
      <c r="E31" s="278" t="str">
        <f t="shared" ref="E31:J38" si="4">IF(OR(Q31&gt;76, AND(Q31&lt;0, OR(E30&lt;=E$30, E30="-"))), "-", IF(Q31&lt;0, E$8,IF(OR(Q31=1, Q31=75), Q31+Q$30+1, Q31+Q$30)))</f>
        <v>-</v>
      </c>
      <c r="F31" s="278" t="str">
        <f t="shared" si="4"/>
        <v>-</v>
      </c>
      <c r="G31" s="303" t="str">
        <f t="shared" si="4"/>
        <v>-</v>
      </c>
      <c r="H31" s="303" t="str">
        <f t="shared" si="4"/>
        <v>-</v>
      </c>
      <c r="I31" s="303" t="str">
        <f t="shared" si="4"/>
        <v>-</v>
      </c>
      <c r="J31" s="304" t="str">
        <f t="shared" si="4"/>
        <v>-</v>
      </c>
      <c r="K31" s="300"/>
      <c r="L31" s="271"/>
      <c r="M31" s="271"/>
      <c r="N31" s="271"/>
      <c r="O31" s="305" t="s">
        <v>78</v>
      </c>
      <c r="P31" s="306">
        <f>ROUNDUP(('국어 백분위 표'!$N6-0.5-'점수 계산기'!$C$25-'점수 계산기'!$C$23*P$30)/'점수 계산기'!$C$21,0)</f>
        <v>85</v>
      </c>
      <c r="Q31" s="282">
        <f>ROUNDUP(('국어 백분위 표'!$N6-0.5-'점수 계산기'!$C$25-'점수 계산기'!$C$23*Q$30)/'점수 계산기'!$C$21,0)</f>
        <v>86</v>
      </c>
      <c r="R31" s="282">
        <f>ROUNDUP(('국어 백분위 표'!$N6-0.5-'점수 계산기'!$C$25-'점수 계산기'!$C$23*R$30)/'점수 계산기'!$C$21,0)</f>
        <v>87</v>
      </c>
      <c r="S31" s="282">
        <f>ROUNDUP(('국어 백분위 표'!$N6-0.5-'점수 계산기'!$C$25-'점수 계산기'!$C$23*S$30)/'점수 계산기'!$C$21,0)</f>
        <v>88</v>
      </c>
      <c r="T31" s="282">
        <f>ROUNDUP(('국어 백분위 표'!$N6-0.5-'점수 계산기'!$C$25-'점수 계산기'!$C$23*T$30)/'점수 계산기'!$C$21,0)</f>
        <v>89</v>
      </c>
      <c r="U31" s="282">
        <f>ROUNDUP(('국어 백분위 표'!$N6-0.5-'점수 계산기'!$C$25-'점수 계산기'!$C$23*U$30)/'점수 계산기'!$C$21,0)</f>
        <v>90</v>
      </c>
      <c r="V31" s="283">
        <f>ROUNDUP(('국어 백분위 표'!$N6-0.5-'점수 계산기'!$C$25-'점수 계산기'!$C$23*V$30)/'점수 계산기'!$C$21,0)</f>
        <v>91</v>
      </c>
      <c r="W31" s="271"/>
    </row>
    <row r="32" spans="1:23" s="276" customFormat="1" ht="25" customHeight="1">
      <c r="A32" s="266"/>
      <c r="B32" s="266"/>
      <c r="C32" s="284" t="s">
        <v>79</v>
      </c>
      <c r="D32" s="307" t="str">
        <f t="shared" ref="D32:D38" si="5">IF(OR(P32&gt;76, AND(P32&lt;0, OR(D31&lt;=D$30, D31="-"))), "-", IF(P32&lt;0, D$8,IF(OR(P32=1, P32=75), P32+P$30+1, P32+P$30)))</f>
        <v>-</v>
      </c>
      <c r="E32" s="286" t="str">
        <f t="shared" si="4"/>
        <v>-</v>
      </c>
      <c r="F32" s="286" t="str">
        <f t="shared" si="4"/>
        <v>-</v>
      </c>
      <c r="G32" s="286" t="str">
        <f t="shared" si="4"/>
        <v>-</v>
      </c>
      <c r="H32" s="286" t="str">
        <f t="shared" si="4"/>
        <v>-</v>
      </c>
      <c r="I32" s="286" t="str">
        <f t="shared" si="4"/>
        <v>-</v>
      </c>
      <c r="J32" s="287" t="str">
        <f t="shared" si="4"/>
        <v>-</v>
      </c>
      <c r="K32" s="300"/>
      <c r="L32" s="271"/>
      <c r="M32" s="271"/>
      <c r="N32" s="271"/>
      <c r="O32" s="288" t="s">
        <v>80</v>
      </c>
      <c r="P32" s="289">
        <f>ROUNDUP(('국어 백분위 표'!$N7-0.5-'점수 계산기'!$C$25-'점수 계산기'!$C$23*P$30)/'점수 계산기'!$C$21,0)</f>
        <v>79</v>
      </c>
      <c r="Q32" s="290">
        <f>ROUNDUP(('국어 백분위 표'!$N7-0.5-'점수 계산기'!$C$25-'점수 계산기'!$C$23*Q$30)/'점수 계산기'!$C$21,0)</f>
        <v>80</v>
      </c>
      <c r="R32" s="290">
        <f>ROUNDUP(('국어 백분위 표'!$N7-0.5-'점수 계산기'!$C$25-'점수 계산기'!$C$23*R$30)/'점수 계산기'!$C$21,0)</f>
        <v>81</v>
      </c>
      <c r="S32" s="290">
        <f>ROUNDUP(('국어 백분위 표'!$N7-0.5-'점수 계산기'!$C$25-'점수 계산기'!$C$23*S$30)/'점수 계산기'!$C$21,0)</f>
        <v>82</v>
      </c>
      <c r="T32" s="290">
        <f>ROUNDUP(('국어 백분위 표'!$N7-0.5-'점수 계산기'!$C$25-'점수 계산기'!$C$23*T$30)/'점수 계산기'!$C$21,0)</f>
        <v>83</v>
      </c>
      <c r="U32" s="290">
        <f>ROUNDUP(('국어 백분위 표'!$N7-0.5-'점수 계산기'!$C$25-'점수 계산기'!$C$23*U$30)/'점수 계산기'!$C$21,0)</f>
        <v>83</v>
      </c>
      <c r="V32" s="291">
        <f>ROUNDUP(('국어 백분위 표'!$N7-0.5-'점수 계산기'!$C$25-'점수 계산기'!$C$23*V$30)/'점수 계산기'!$C$21,0)</f>
        <v>85</v>
      </c>
      <c r="W32" s="271"/>
    </row>
    <row r="33" spans="1:23" s="276" customFormat="1" ht="25" customHeight="1">
      <c r="A33" s="266"/>
      <c r="B33" s="266"/>
      <c r="C33" s="284" t="s">
        <v>81</v>
      </c>
      <c r="D33" s="307">
        <f t="shared" si="5"/>
        <v>77</v>
      </c>
      <c r="E33" s="286">
        <f t="shared" si="4"/>
        <v>77</v>
      </c>
      <c r="F33" s="286">
        <f t="shared" si="4"/>
        <v>77</v>
      </c>
      <c r="G33" s="286">
        <f t="shared" si="4"/>
        <v>77</v>
      </c>
      <c r="H33" s="286">
        <f t="shared" si="4"/>
        <v>77</v>
      </c>
      <c r="I33" s="286">
        <f t="shared" si="4"/>
        <v>78</v>
      </c>
      <c r="J33" s="287" t="str">
        <f t="shared" si="4"/>
        <v>-</v>
      </c>
      <c r="K33" s="300"/>
      <c r="L33" s="271"/>
      <c r="M33" s="271"/>
      <c r="N33" s="271"/>
      <c r="O33" s="288" t="s">
        <v>82</v>
      </c>
      <c r="P33" s="289">
        <f>ROUNDUP(('국어 백분위 표'!$N8-0.5-'점수 계산기'!$C$25-'점수 계산기'!$C$23*P$30)/'점수 계산기'!$C$21,0)</f>
        <v>70</v>
      </c>
      <c r="Q33" s="290">
        <f>ROUNDUP(('국어 백분위 표'!$N8-0.5-'점수 계산기'!$C$25-'점수 계산기'!$C$23*Q$30)/'점수 계산기'!$C$21,0)</f>
        <v>71</v>
      </c>
      <c r="R33" s="290">
        <f>ROUNDUP(('국어 백분위 표'!$N8-0.5-'점수 계산기'!$C$25-'점수 계산기'!$C$23*R$30)/'점수 계산기'!$C$21,0)</f>
        <v>72</v>
      </c>
      <c r="S33" s="290">
        <f>ROUNDUP(('국어 백분위 표'!$N8-0.5-'점수 계산기'!$C$25-'점수 계산기'!$C$23*S$30)/'점수 계산기'!$C$21,0)</f>
        <v>73</v>
      </c>
      <c r="T33" s="290">
        <f>ROUNDUP(('국어 백분위 표'!$N8-0.5-'점수 계산기'!$C$25-'점수 계산기'!$C$23*T$30)/'점수 계산기'!$C$21,0)</f>
        <v>74</v>
      </c>
      <c r="U33" s="290">
        <f>ROUNDUP(('국어 백분위 표'!$N8-0.5-'점수 계산기'!$C$25-'점수 계산기'!$C$23*U$30)/'점수 계산기'!$C$21,0)</f>
        <v>75</v>
      </c>
      <c r="V33" s="291">
        <f>ROUNDUP(('국어 백분위 표'!$N8-0.5-'점수 계산기'!$C$25-'점수 계산기'!$C$23*V$30)/'점수 계산기'!$C$21,0)</f>
        <v>77</v>
      </c>
      <c r="W33" s="271"/>
    </row>
    <row r="34" spans="1:23" s="276" customFormat="1" ht="25" customHeight="1">
      <c r="A34" s="266"/>
      <c r="B34" s="266"/>
      <c r="C34" s="284" t="s">
        <v>83</v>
      </c>
      <c r="D34" s="307">
        <f t="shared" si="5"/>
        <v>68</v>
      </c>
      <c r="E34" s="286">
        <f t="shared" si="4"/>
        <v>68</v>
      </c>
      <c r="F34" s="286">
        <f t="shared" si="4"/>
        <v>67</v>
      </c>
      <c r="G34" s="286">
        <f t="shared" si="4"/>
        <v>67</v>
      </c>
      <c r="H34" s="286">
        <f t="shared" si="4"/>
        <v>67</v>
      </c>
      <c r="I34" s="286">
        <f t="shared" si="4"/>
        <v>67</v>
      </c>
      <c r="J34" s="287">
        <f t="shared" si="4"/>
        <v>67</v>
      </c>
      <c r="K34" s="300"/>
      <c r="L34" s="271"/>
      <c r="M34" s="271"/>
      <c r="N34" s="271"/>
      <c r="O34" s="288" t="s">
        <v>84</v>
      </c>
      <c r="P34" s="289">
        <f>ROUNDUP(('국어 백분위 표'!$N9-0.5-'점수 계산기'!$C$25-'점수 계산기'!$C$23*P$30)/'점수 계산기'!$C$21,0)</f>
        <v>61</v>
      </c>
      <c r="Q34" s="290">
        <f>ROUNDUP(('국어 백분위 표'!$N9-0.5-'점수 계산기'!$C$25-'점수 계산기'!$C$23*Q$30)/'점수 계산기'!$C$21,0)</f>
        <v>62</v>
      </c>
      <c r="R34" s="290">
        <f>ROUNDUP(('국어 백분위 표'!$N9-0.5-'점수 계산기'!$C$25-'점수 계산기'!$C$23*R$30)/'점수 계산기'!$C$21,0)</f>
        <v>62</v>
      </c>
      <c r="S34" s="290">
        <f>ROUNDUP(('국어 백분위 표'!$N9-0.5-'점수 계산기'!$C$25-'점수 계산기'!$C$23*S$30)/'점수 계산기'!$C$21,0)</f>
        <v>63</v>
      </c>
      <c r="T34" s="290">
        <f>ROUNDUP(('국어 백분위 표'!$N9-0.5-'점수 계산기'!$C$25-'점수 계산기'!$C$23*T$30)/'점수 계산기'!$C$21,0)</f>
        <v>64</v>
      </c>
      <c r="U34" s="290">
        <f>ROUNDUP(('국어 백분위 표'!$N9-0.5-'점수 계산기'!$C$25-'점수 계산기'!$C$23*U$30)/'점수 계산기'!$C$21,0)</f>
        <v>65</v>
      </c>
      <c r="V34" s="291">
        <f>ROUNDUP(('국어 백분위 표'!$N9-0.5-'점수 계산기'!$C$25-'점수 계산기'!$C$23*V$30)/'점수 계산기'!$C$21,0)</f>
        <v>67</v>
      </c>
      <c r="W34" s="271"/>
    </row>
    <row r="35" spans="1:23" s="276" customFormat="1" ht="25" customHeight="1">
      <c r="A35" s="266"/>
      <c r="B35" s="266"/>
      <c r="C35" s="284" t="s">
        <v>85</v>
      </c>
      <c r="D35" s="307">
        <f t="shared" si="5"/>
        <v>53</v>
      </c>
      <c r="E35" s="286">
        <f t="shared" si="4"/>
        <v>53</v>
      </c>
      <c r="F35" s="286">
        <f t="shared" si="4"/>
        <v>53</v>
      </c>
      <c r="G35" s="286">
        <f t="shared" si="4"/>
        <v>53</v>
      </c>
      <c r="H35" s="286">
        <f t="shared" si="4"/>
        <v>53</v>
      </c>
      <c r="I35" s="286">
        <f t="shared" si="4"/>
        <v>53</v>
      </c>
      <c r="J35" s="287">
        <f t="shared" si="4"/>
        <v>52</v>
      </c>
      <c r="K35" s="300"/>
      <c r="L35" s="271"/>
      <c r="M35" s="271"/>
      <c r="N35" s="271"/>
      <c r="O35" s="288" t="s">
        <v>86</v>
      </c>
      <c r="P35" s="289">
        <f>ROUNDUP(('국어 백분위 표'!$N10-0.5-'점수 계산기'!$C$25-'점수 계산기'!$C$23*P$30)/'점수 계산기'!$C$21,0)</f>
        <v>46</v>
      </c>
      <c r="Q35" s="290">
        <f>ROUNDUP(('국어 백분위 표'!$N10-0.5-'점수 계산기'!$C$25-'점수 계산기'!$C$23*Q$30)/'점수 계산기'!$C$21,0)</f>
        <v>47</v>
      </c>
      <c r="R35" s="290">
        <f>ROUNDUP(('국어 백분위 표'!$N10-0.5-'점수 계산기'!$C$25-'점수 계산기'!$C$23*R$30)/'점수 계산기'!$C$21,0)</f>
        <v>48</v>
      </c>
      <c r="S35" s="290">
        <f>ROUNDUP(('국어 백분위 표'!$N10-0.5-'점수 계산기'!$C$25-'점수 계산기'!$C$23*S$30)/'점수 계산기'!$C$21,0)</f>
        <v>49</v>
      </c>
      <c r="T35" s="290">
        <f>ROUNDUP(('국어 백분위 표'!$N10-0.5-'점수 계산기'!$C$25-'점수 계산기'!$C$23*T$30)/'점수 계산기'!$C$21,0)</f>
        <v>50</v>
      </c>
      <c r="U35" s="290">
        <f>ROUNDUP(('국어 백분위 표'!$N10-0.5-'점수 계산기'!$C$25-'점수 계산기'!$C$23*U$30)/'점수 계산기'!$C$21,0)</f>
        <v>51</v>
      </c>
      <c r="V35" s="291">
        <f>ROUNDUP(('국어 백분위 표'!$N10-0.5-'점수 계산기'!$C$25-'점수 계산기'!$C$23*V$30)/'점수 계산기'!$C$21,0)</f>
        <v>52</v>
      </c>
      <c r="W35" s="271"/>
    </row>
    <row r="36" spans="1:23" s="276" customFormat="1" ht="25" customHeight="1">
      <c r="A36" s="266"/>
      <c r="B36" s="266"/>
      <c r="C36" s="284" t="s">
        <v>87</v>
      </c>
      <c r="D36" s="307">
        <f t="shared" si="5"/>
        <v>35</v>
      </c>
      <c r="E36" s="286">
        <f t="shared" si="4"/>
        <v>35</v>
      </c>
      <c r="F36" s="286">
        <f t="shared" si="4"/>
        <v>35</v>
      </c>
      <c r="G36" s="286">
        <f t="shared" si="4"/>
        <v>34</v>
      </c>
      <c r="H36" s="286">
        <f t="shared" si="4"/>
        <v>34</v>
      </c>
      <c r="I36" s="286">
        <f t="shared" si="4"/>
        <v>34</v>
      </c>
      <c r="J36" s="287">
        <f t="shared" si="4"/>
        <v>34</v>
      </c>
      <c r="K36" s="300"/>
      <c r="L36" s="271"/>
      <c r="M36" s="271"/>
      <c r="N36" s="271"/>
      <c r="O36" s="288" t="s">
        <v>88</v>
      </c>
      <c r="P36" s="289">
        <f>ROUNDUP(('국어 백분위 표'!$N11-0.5-'점수 계산기'!$C$25-'점수 계산기'!$C$23*P$30)/'점수 계산기'!$C$21,0)</f>
        <v>28</v>
      </c>
      <c r="Q36" s="290">
        <f>ROUNDUP(('국어 백분위 표'!$N11-0.5-'점수 계산기'!$C$25-'점수 계산기'!$C$23*Q$30)/'점수 계산기'!$C$21,0)</f>
        <v>29</v>
      </c>
      <c r="R36" s="290">
        <f>ROUNDUP(('국어 백분위 표'!$N11-0.5-'점수 계산기'!$C$25-'점수 계산기'!$C$23*R$30)/'점수 계산기'!$C$21,0)</f>
        <v>30</v>
      </c>
      <c r="S36" s="290">
        <f>ROUNDUP(('국어 백분위 표'!$N11-0.5-'점수 계산기'!$C$25-'점수 계산기'!$C$23*S$30)/'점수 계산기'!$C$21,0)</f>
        <v>30</v>
      </c>
      <c r="T36" s="290">
        <f>ROUNDUP(('국어 백분위 표'!$N11-0.5-'점수 계산기'!$C$25-'점수 계산기'!$C$23*T$30)/'점수 계산기'!$C$21,0)</f>
        <v>31</v>
      </c>
      <c r="U36" s="290">
        <f>ROUNDUP(('국어 백분위 표'!$N11-0.5-'점수 계산기'!$C$25-'점수 계산기'!$C$23*U$30)/'점수 계산기'!$C$21,0)</f>
        <v>32</v>
      </c>
      <c r="V36" s="291">
        <f>ROUNDUP(('국어 백분위 표'!$N11-0.5-'점수 계산기'!$C$25-'점수 계산기'!$C$23*V$30)/'점수 계산기'!$C$21,0)</f>
        <v>34</v>
      </c>
      <c r="W36" s="271"/>
    </row>
    <row r="37" spans="1:23" s="276" customFormat="1" ht="25" customHeight="1">
      <c r="A37" s="266"/>
      <c r="B37" s="266"/>
      <c r="C37" s="284" t="s">
        <v>89</v>
      </c>
      <c r="D37" s="307">
        <f t="shared" si="5"/>
        <v>20</v>
      </c>
      <c r="E37" s="286">
        <f t="shared" si="4"/>
        <v>20</v>
      </c>
      <c r="F37" s="286">
        <f t="shared" si="4"/>
        <v>20</v>
      </c>
      <c r="G37" s="286">
        <f t="shared" si="4"/>
        <v>20</v>
      </c>
      <c r="H37" s="286">
        <f t="shared" si="4"/>
        <v>20</v>
      </c>
      <c r="I37" s="286">
        <f t="shared" si="4"/>
        <v>20</v>
      </c>
      <c r="J37" s="287">
        <f t="shared" si="4"/>
        <v>19</v>
      </c>
      <c r="K37" s="300"/>
      <c r="L37" s="271"/>
      <c r="M37" s="271"/>
      <c r="N37" s="271"/>
      <c r="O37" s="288" t="s">
        <v>90</v>
      </c>
      <c r="P37" s="289">
        <f>ROUNDUP(('국어 백분위 표'!$N12-0.5-'점수 계산기'!$C$25-'점수 계산기'!$C$23*P$30)/'점수 계산기'!$C$21,0)</f>
        <v>13</v>
      </c>
      <c r="Q37" s="290">
        <f>ROUNDUP(('국어 백분위 표'!$N12-0.5-'점수 계산기'!$C$25-'점수 계산기'!$C$23*Q$30)/'점수 계산기'!$C$21,0)</f>
        <v>14</v>
      </c>
      <c r="R37" s="290">
        <f>ROUNDUP(('국어 백분위 표'!$N12-0.5-'점수 계산기'!$C$25-'점수 계산기'!$C$23*R$30)/'점수 계산기'!$C$21,0)</f>
        <v>15</v>
      </c>
      <c r="S37" s="290">
        <f>ROUNDUP(('국어 백분위 표'!$N12-0.5-'점수 계산기'!$C$25-'점수 계산기'!$C$23*S$30)/'점수 계산기'!$C$21,0)</f>
        <v>16</v>
      </c>
      <c r="T37" s="290">
        <f>ROUNDUP(('국어 백분위 표'!$N12-0.5-'점수 계산기'!$C$25-'점수 계산기'!$C$23*T$30)/'점수 계산기'!$C$21,0)</f>
        <v>17</v>
      </c>
      <c r="U37" s="290">
        <f>ROUNDUP(('국어 백분위 표'!$N12-0.5-'점수 계산기'!$C$25-'점수 계산기'!$C$23*U$30)/'점수 계산기'!$C$21,0)</f>
        <v>18</v>
      </c>
      <c r="V37" s="291">
        <f>ROUNDUP(('국어 백분위 표'!$N12-0.5-'점수 계산기'!$C$25-'점수 계산기'!$C$23*V$30)/'점수 계산기'!$C$21,0)</f>
        <v>19</v>
      </c>
      <c r="W37" s="271"/>
    </row>
    <row r="38" spans="1:23" s="276" customFormat="1" ht="25" customHeight="1" thickBot="1">
      <c r="A38" s="266"/>
      <c r="B38" s="266"/>
      <c r="C38" s="292" t="s">
        <v>91</v>
      </c>
      <c r="D38" s="308">
        <f t="shared" si="5"/>
        <v>15</v>
      </c>
      <c r="E38" s="294">
        <f t="shared" si="4"/>
        <v>15</v>
      </c>
      <c r="F38" s="294">
        <f t="shared" si="4"/>
        <v>15</v>
      </c>
      <c r="G38" s="294">
        <f t="shared" si="4"/>
        <v>15</v>
      </c>
      <c r="H38" s="294">
        <f t="shared" si="4"/>
        <v>15</v>
      </c>
      <c r="I38" s="294">
        <f t="shared" si="4"/>
        <v>15</v>
      </c>
      <c r="J38" s="295">
        <f t="shared" si="4"/>
        <v>15</v>
      </c>
      <c r="K38" s="300"/>
      <c r="L38" s="271"/>
      <c r="M38" s="271"/>
      <c r="N38" s="271"/>
      <c r="O38" s="296" t="s">
        <v>92</v>
      </c>
      <c r="P38" s="297">
        <f>ROUNDUP(('국어 백분위 표'!$N13-0.5-'점수 계산기'!$C$25-'점수 계산기'!$C$23*P$30)/'점수 계산기'!$C$21,0)</f>
        <v>8</v>
      </c>
      <c r="Q38" s="298">
        <f>ROUNDUP(('국어 백분위 표'!$N13-0.5-'점수 계산기'!$C$25-'점수 계산기'!$C$23*Q$30)/'점수 계산기'!$C$21,0)</f>
        <v>9</v>
      </c>
      <c r="R38" s="298">
        <f>ROUNDUP(('국어 백분위 표'!$N13-0.5-'점수 계산기'!$C$25-'점수 계산기'!$C$23*R$30)/'점수 계산기'!$C$21,0)</f>
        <v>10</v>
      </c>
      <c r="S38" s="298">
        <f>ROUNDUP(('국어 백분위 표'!$N13-0.5-'점수 계산기'!$C$25-'점수 계산기'!$C$23*S$30)/'점수 계산기'!$C$21,0)</f>
        <v>11</v>
      </c>
      <c r="T38" s="298">
        <f>ROUNDUP(('국어 백분위 표'!$N13-0.5-'점수 계산기'!$C$25-'점수 계산기'!$C$23*T$30)/'점수 계산기'!$C$21,0)</f>
        <v>12</v>
      </c>
      <c r="U38" s="298">
        <f>ROUNDUP(('국어 백분위 표'!$N13-0.5-'점수 계산기'!$C$25-'점수 계산기'!$C$23*U$30)/'점수 계산기'!$C$21,0)</f>
        <v>13</v>
      </c>
      <c r="V38" s="299">
        <f>ROUNDUP(('국어 백분위 표'!$N13-0.5-'점수 계산기'!$C$25-'점수 계산기'!$C$23*V$30)/'점수 계산기'!$C$21,0)</f>
        <v>15</v>
      </c>
      <c r="W38" s="271"/>
    </row>
    <row r="39" spans="1:23">
      <c r="A39" s="4"/>
      <c r="B39" s="4"/>
      <c r="C39" s="116"/>
      <c r="D39" s="116"/>
      <c r="E39" s="116"/>
      <c r="F39" s="116"/>
      <c r="G39" s="116"/>
      <c r="H39" s="116"/>
      <c r="I39" s="116"/>
      <c r="J39" s="116"/>
      <c r="K39" s="116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39"/>
      <c r="D40" s="39"/>
      <c r="E40" s="39"/>
      <c r="F40" s="39"/>
      <c r="G40" s="39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39"/>
      <c r="D41" s="39"/>
      <c r="E41" s="39"/>
      <c r="F41" s="39"/>
      <c r="G41" s="39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39"/>
      <c r="D42" s="39"/>
      <c r="E42" s="39"/>
      <c r="F42" s="39"/>
      <c r="G42" s="39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39"/>
      <c r="D43" s="39"/>
      <c r="E43" s="39"/>
      <c r="F43" s="39"/>
      <c r="G43" s="39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39"/>
      <c r="D44" s="39"/>
      <c r="E44" s="39"/>
      <c r="F44" s="39"/>
      <c r="G44" s="39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39"/>
      <c r="D45" s="39"/>
      <c r="E45" s="39"/>
      <c r="F45" s="39"/>
      <c r="G45" s="39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39"/>
      <c r="D46" s="39"/>
      <c r="E46" s="39"/>
      <c r="F46" s="39"/>
      <c r="G46" s="39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39"/>
      <c r="D47" s="39"/>
      <c r="E47" s="39"/>
      <c r="F47" s="39"/>
      <c r="G47" s="39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39"/>
      <c r="D48" s="39"/>
      <c r="E48" s="39"/>
      <c r="F48" s="39"/>
      <c r="G48" s="39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199"/>
  <sheetViews>
    <sheetView zoomScale="70" zoomScaleNormal="70" workbookViewId="0">
      <selection activeCell="Q60" sqref="Q60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8" customWidth="1"/>
    <col min="9" max="9" width="12" style="5" customWidth="1"/>
    <col min="10" max="11" width="8.58203125" style="5" hidden="1" customWidth="1"/>
    <col min="12" max="13" width="8.58203125" hidden="1" customWidth="1"/>
    <col min="14" max="14" width="8.6640625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39"/>
      <c r="I1" s="3"/>
    </row>
    <row r="2" spans="1:19" s="137" customFormat="1" ht="21" customHeight="1">
      <c r="A2" s="129"/>
      <c r="B2" s="133" t="s">
        <v>74</v>
      </c>
      <c r="C2" s="571" t="s">
        <v>142</v>
      </c>
      <c r="D2" s="572"/>
      <c r="E2" s="573"/>
      <c r="F2" s="116"/>
      <c r="G2" s="116"/>
      <c r="H2" s="240"/>
      <c r="I2" s="116"/>
      <c r="J2" s="170"/>
      <c r="K2" s="170"/>
    </row>
    <row r="3" spans="1:19" s="137" customFormat="1" ht="21" customHeight="1" thickBot="1">
      <c r="A3" s="129"/>
      <c r="B3" s="136" t="s">
        <v>8</v>
      </c>
      <c r="C3" s="583" t="s">
        <v>93</v>
      </c>
      <c r="D3" s="584"/>
      <c r="E3" s="585"/>
      <c r="F3" s="116"/>
      <c r="G3" s="116"/>
      <c r="H3" s="240"/>
      <c r="I3" s="116"/>
      <c r="J3" s="170"/>
      <c r="K3" s="170"/>
    </row>
    <row r="4" spans="1:19" s="137" customFormat="1" ht="21" customHeight="1" thickBot="1">
      <c r="A4" s="129"/>
      <c r="B4" s="116"/>
      <c r="C4" s="116"/>
      <c r="D4" s="116"/>
      <c r="E4" s="116"/>
      <c r="F4" s="116"/>
      <c r="G4" s="116"/>
      <c r="H4" s="240"/>
      <c r="I4" s="116"/>
      <c r="J4" s="170"/>
      <c r="K4" s="170"/>
    </row>
    <row r="5" spans="1:19" s="137" customFormat="1" ht="21" customHeight="1" thickBot="1">
      <c r="A5" s="129"/>
      <c r="B5" s="117" t="s">
        <v>20</v>
      </c>
      <c r="C5" s="118" t="s">
        <v>13</v>
      </c>
      <c r="D5" s="119" t="s">
        <v>14</v>
      </c>
      <c r="E5" s="119" t="s">
        <v>15</v>
      </c>
      <c r="F5" s="194" t="s">
        <v>94</v>
      </c>
      <c r="G5" s="194" t="s">
        <v>95</v>
      </c>
      <c r="H5" s="241" t="s">
        <v>96</v>
      </c>
      <c r="I5" s="116"/>
      <c r="J5" s="170"/>
      <c r="K5" s="170"/>
      <c r="O5" s="586" t="s">
        <v>97</v>
      </c>
      <c r="P5" s="587"/>
      <c r="Q5" s="587"/>
      <c r="R5" s="587"/>
      <c r="S5" s="588"/>
    </row>
    <row r="6" spans="1:19" s="137" customFormat="1" ht="21" customHeight="1" thickBot="1">
      <c r="A6" s="129"/>
      <c r="B6" s="195" t="s">
        <v>98</v>
      </c>
      <c r="C6" s="196">
        <v>76</v>
      </c>
      <c r="D6" s="197">
        <v>24</v>
      </c>
      <c r="E6" s="197">
        <v>133</v>
      </c>
      <c r="F6" s="198">
        <f>C6*'점수 계산기'!$C$21+D6*'점수 계산기'!$C$22+'점수 계산기'!$C$24</f>
        <v>130.91999999999999</v>
      </c>
      <c r="G6" s="198">
        <f t="shared" ref="G6:G38" si="0">MIN(ABS(E6-0.5-F6), ABS(E6+0.5-F6))</f>
        <v>1.5800000000000125</v>
      </c>
      <c r="H6" s="242" t="str">
        <f t="shared" ref="H6:H38" si="1">IF(ROUND(F6,0)=E6,"진",IF(G6&lt;0.5,"재",IF(AND(C6=0, D6=0, E6=0),"","위")))</f>
        <v>위</v>
      </c>
      <c r="I6" s="239"/>
      <c r="J6" s="170">
        <v>0</v>
      </c>
      <c r="K6" s="170" t="str">
        <f t="shared" ref="K6" si="2">CHAR(MOD(J6, 23)+97)</f>
        <v>a</v>
      </c>
      <c r="L6" s="199" t="str">
        <f>K6&amp;IF(QUOTIENT(J6,23)=0,"","_"&amp;QUOTIENT(J6,23))&amp;" : "&amp;'국어 진위판정'!E6-0.5&amp;"≤"&amp;'국어 진위판정'!C6&amp;"x+"&amp;'국어 진위판정'!D6&amp;"y+"&amp;IF(B6="화법과 작문", "화", "언")&amp;"&lt;"&amp;'국어 진위판정'!E6+0.5</f>
        <v>a : 132.5≤76x+24y+화&lt;133.5</v>
      </c>
      <c r="O6" s="117" t="s">
        <v>20</v>
      </c>
      <c r="P6" s="200" t="s">
        <v>99</v>
      </c>
      <c r="Q6" s="201" t="s">
        <v>100</v>
      </c>
      <c r="R6" s="202" t="s">
        <v>101</v>
      </c>
      <c r="S6" s="203" t="s">
        <v>102</v>
      </c>
    </row>
    <row r="7" spans="1:19" s="137" customFormat="1" ht="21" customHeight="1">
      <c r="A7" s="129"/>
      <c r="B7" s="204" t="s">
        <v>98</v>
      </c>
      <c r="C7" s="205">
        <v>70</v>
      </c>
      <c r="D7" s="206">
        <v>24</v>
      </c>
      <c r="E7" s="206">
        <v>128</v>
      </c>
      <c r="F7" s="207">
        <f>C7*'점수 계산기'!$C$21+D7*'점수 계산기'!$C$22+'점수 계산기'!$C$24</f>
        <v>126</v>
      </c>
      <c r="G7" s="207">
        <f t="shared" ref="G7:G13" si="3">MIN(ABS(E7-0.5-F7), ABS(E7+0.5-F7))</f>
        <v>1.5</v>
      </c>
      <c r="H7" s="243" t="str">
        <f t="shared" ref="H7:H13" si="4">IF(ROUND(F7,0)=E7,"진",IF(G7&lt;0.5,"재",IF(AND(C7=0, D7=0, E7=0),"","위")))</f>
        <v>위</v>
      </c>
      <c r="I7" s="239"/>
      <c r="J7" s="170">
        <v>1</v>
      </c>
      <c r="K7" s="170" t="str">
        <f t="shared" ref="K7:K12" si="5">CHAR(MOD(J7, 23)+97)</f>
        <v>b</v>
      </c>
      <c r="L7" s="199" t="str">
        <f>K7&amp;IF(QUOTIENT(J7,23)=0,"","_"&amp;QUOTIENT(J7,23))&amp;" : "&amp;'국어 진위판정'!E7-0.5&amp;"≤"&amp;'국어 진위판정'!C7&amp;"x+"&amp;'국어 진위판정'!D7&amp;"y+"&amp;IF(B7="화법과 작문", "화", "언")&amp;"&lt;"&amp;'국어 진위판정'!E7+0.5</f>
        <v>b : 127.5≤70x+24y+화&lt;128.5</v>
      </c>
      <c r="O7" s="127" t="s">
        <v>24</v>
      </c>
      <c r="P7" s="208">
        <f>COUNTIF($H$6:$H$74, "진") + COUNTIF($H$6:$H$74, "인증")</f>
        <v>0</v>
      </c>
      <c r="Q7" s="209">
        <f>COUNTIF($H$6:$H$74, "위")</f>
        <v>6</v>
      </c>
      <c r="R7" s="210">
        <f>P7+Q7</f>
        <v>6</v>
      </c>
      <c r="S7" s="211">
        <f>P7/R7</f>
        <v>0</v>
      </c>
    </row>
    <row r="8" spans="1:19" s="137" customFormat="1" ht="21" customHeight="1" thickBot="1">
      <c r="A8" s="129"/>
      <c r="B8" s="204" t="s">
        <v>98</v>
      </c>
      <c r="C8" s="205">
        <v>58</v>
      </c>
      <c r="D8" s="206">
        <v>24</v>
      </c>
      <c r="E8" s="206">
        <v>117</v>
      </c>
      <c r="F8" s="207">
        <f>C8*'점수 계산기'!$C$21+D8*'점수 계산기'!$C$22+'점수 계산기'!$C$24</f>
        <v>116.16</v>
      </c>
      <c r="G8" s="207">
        <f t="shared" si="3"/>
        <v>0.34000000000000341</v>
      </c>
      <c r="H8" s="243" t="str">
        <f t="shared" si="4"/>
        <v>재</v>
      </c>
      <c r="I8" s="239"/>
      <c r="J8" s="170">
        <v>2</v>
      </c>
      <c r="K8" s="170" t="str">
        <f t="shared" si="5"/>
        <v>c</v>
      </c>
      <c r="L8" s="199" t="str">
        <f>K8&amp;IF(QUOTIENT(J8,23)=0,"","_"&amp;QUOTIENT(J8,23))&amp;" : "&amp;'국어 진위판정'!E8-0.5&amp;"≤"&amp;'국어 진위판정'!C8&amp;"x+"&amp;'국어 진위판정'!D8&amp;"y+"&amp;IF(B8="화법과 작문", "화", "언")&amp;"&lt;"&amp;'국어 진위판정'!E8+0.5</f>
        <v>c : 116.5≤58x+24y+화&lt;117.5</v>
      </c>
      <c r="O8" s="124" t="s">
        <v>25</v>
      </c>
      <c r="P8" s="212">
        <f>COUNTIF($H$75:$H$174, "진") + COUNTIF($H$75:$H$174, "인증")</f>
        <v>1</v>
      </c>
      <c r="Q8" s="213">
        <f>COUNTIF($H$75:$H$174, "위")</f>
        <v>11</v>
      </c>
      <c r="R8" s="214">
        <f>P8+Q8</f>
        <v>12</v>
      </c>
      <c r="S8" s="215">
        <f>P8/R8</f>
        <v>8.3333333333333329E-2</v>
      </c>
    </row>
    <row r="9" spans="1:19" s="137" customFormat="1" ht="21" customHeight="1">
      <c r="A9" s="129"/>
      <c r="B9" s="204" t="s">
        <v>98</v>
      </c>
      <c r="C9" s="205">
        <v>54</v>
      </c>
      <c r="D9" s="206">
        <v>24</v>
      </c>
      <c r="E9" s="206">
        <v>114</v>
      </c>
      <c r="F9" s="207">
        <f>C9*'점수 계산기'!$C$21+D9*'점수 계산기'!$C$22+'점수 계산기'!$C$24</f>
        <v>112.88</v>
      </c>
      <c r="G9" s="207">
        <f t="shared" si="3"/>
        <v>0.62000000000000455</v>
      </c>
      <c r="H9" s="243" t="str">
        <f t="shared" si="4"/>
        <v>위</v>
      </c>
      <c r="I9" s="239"/>
      <c r="J9" s="170">
        <v>3</v>
      </c>
      <c r="K9" s="170" t="str">
        <f t="shared" si="5"/>
        <v>d</v>
      </c>
      <c r="L9" s="199" t="str">
        <f>K9&amp;IF(QUOTIENT(J9,23)=0,"","_"&amp;QUOTIENT(J9,23))&amp;" : "&amp;'국어 진위판정'!E9-0.5&amp;"≤"&amp;'국어 진위판정'!C9&amp;"x+"&amp;'국어 진위판정'!D9&amp;"y+"&amp;IF(B9="화법과 작문", "화", "언")&amp;"&lt;"&amp;'국어 진위판정'!E9+0.5</f>
        <v>d : 113.5≤54x+24y+화&lt;114.5</v>
      </c>
    </row>
    <row r="10" spans="1:19" s="137" customFormat="1" ht="21" customHeight="1">
      <c r="A10" s="129"/>
      <c r="B10" s="204" t="s">
        <v>98</v>
      </c>
      <c r="C10" s="205">
        <v>61</v>
      </c>
      <c r="D10" s="206">
        <v>22</v>
      </c>
      <c r="E10" s="206">
        <v>119</v>
      </c>
      <c r="F10" s="207">
        <f>C10*'점수 계산기'!$C$21+D10*'점수 계산기'!$C$22+'점수 계산기'!$C$24</f>
        <v>117.32</v>
      </c>
      <c r="G10" s="207">
        <f t="shared" si="3"/>
        <v>1.1800000000000068</v>
      </c>
      <c r="H10" s="243" t="str">
        <f t="shared" si="4"/>
        <v>위</v>
      </c>
      <c r="I10" s="239"/>
      <c r="J10" s="170">
        <v>4</v>
      </c>
      <c r="K10" s="170" t="str">
        <f t="shared" si="5"/>
        <v>e</v>
      </c>
      <c r="L10" s="199" t="str">
        <f>K10&amp;IF(QUOTIENT(J10,23)=0,"","_"&amp;QUOTIENT(J10,23))&amp;" : "&amp;'국어 진위판정'!E10-0.5&amp;"≤"&amp;'국어 진위판정'!C10&amp;"x+"&amp;'국어 진위판정'!D10&amp;"y+"&amp;IF(B10="화법과 작문", "화", "언")&amp;"&lt;"&amp;'국어 진위판정'!E10+0.5</f>
        <v>e : 118.5≤61x+22y+화&lt;119.5</v>
      </c>
    </row>
    <row r="11" spans="1:19" s="137" customFormat="1" ht="21" customHeight="1">
      <c r="A11" s="129"/>
      <c r="B11" s="204" t="s">
        <v>98</v>
      </c>
      <c r="C11" s="205">
        <v>70</v>
      </c>
      <c r="D11" s="206">
        <v>20</v>
      </c>
      <c r="E11" s="206">
        <v>125</v>
      </c>
      <c r="F11" s="207">
        <f>C11*'점수 계산기'!$C$21+D11*'점수 계산기'!$C$22+'점수 계산기'!$C$24</f>
        <v>123.4</v>
      </c>
      <c r="G11" s="207">
        <f t="shared" si="3"/>
        <v>1.0999999999999943</v>
      </c>
      <c r="H11" s="243" t="str">
        <f t="shared" si="4"/>
        <v>위</v>
      </c>
      <c r="I11" s="239"/>
      <c r="J11" s="170">
        <v>5</v>
      </c>
      <c r="K11" s="170" t="str">
        <f t="shared" si="5"/>
        <v>f</v>
      </c>
      <c r="L11" s="199" t="str">
        <f>K11&amp;IF(QUOTIENT(J11,23)=0,"","_"&amp;QUOTIENT(J11,23))&amp;" : "&amp;'국어 진위판정'!E11-0.5&amp;"≤"&amp;'국어 진위판정'!C11&amp;"x+"&amp;'국어 진위판정'!D11&amp;"y+"&amp;IF(B11="화법과 작문", "화", "언")&amp;"&lt;"&amp;'국어 진위판정'!E11+0.5</f>
        <v>f : 124.5≤70x+20y+화&lt;125.5</v>
      </c>
    </row>
    <row r="12" spans="1:19" s="137" customFormat="1" ht="21" customHeight="1">
      <c r="A12" s="129"/>
      <c r="B12" s="204" t="s">
        <v>98</v>
      </c>
      <c r="C12" s="205">
        <v>54</v>
      </c>
      <c r="D12" s="206">
        <v>20</v>
      </c>
      <c r="E12" s="206">
        <v>111</v>
      </c>
      <c r="F12" s="207">
        <f>C12*'점수 계산기'!$C$21+D12*'점수 계산기'!$C$22+'점수 계산기'!$C$24</f>
        <v>110.28</v>
      </c>
      <c r="G12" s="207">
        <f t="shared" si="3"/>
        <v>0.21999999999999886</v>
      </c>
      <c r="H12" s="243" t="str">
        <f t="shared" si="4"/>
        <v>재</v>
      </c>
      <c r="I12" s="239"/>
      <c r="J12" s="170">
        <v>6</v>
      </c>
      <c r="K12" s="170" t="str">
        <f t="shared" si="5"/>
        <v>g</v>
      </c>
      <c r="L12" s="199" t="str">
        <f>K12&amp;IF(QUOTIENT(J12,23)=0,"","_"&amp;QUOTIENT(J12,23))&amp;" : "&amp;'국어 진위판정'!E12-0.5&amp;"≤"&amp;'국어 진위판정'!C12&amp;"x+"&amp;'국어 진위판정'!D12&amp;"y+"&amp;IF(B12="화법과 작문", "화", "언")&amp;"&lt;"&amp;'국어 진위판정'!E12+0.5</f>
        <v>g : 110.5≤54x+20y+화&lt;111.5</v>
      </c>
    </row>
    <row r="13" spans="1:19" s="137" customFormat="1" ht="21" customHeight="1" thickBot="1">
      <c r="A13" s="129"/>
      <c r="B13" s="204" t="s">
        <v>98</v>
      </c>
      <c r="C13" s="205">
        <v>54</v>
      </c>
      <c r="D13" s="206">
        <v>21</v>
      </c>
      <c r="E13" s="206">
        <v>109</v>
      </c>
      <c r="F13" s="207">
        <f>C13*'점수 계산기'!$C$21+D13*'점수 계산기'!$C$22+'점수 계산기'!$C$24</f>
        <v>110.92999999999999</v>
      </c>
      <c r="G13" s="207">
        <f t="shared" si="3"/>
        <v>1.4299999999999926</v>
      </c>
      <c r="H13" s="243" t="str">
        <f t="shared" si="4"/>
        <v>위</v>
      </c>
      <c r="I13" s="239"/>
      <c r="J13" s="170">
        <v>7</v>
      </c>
      <c r="K13" s="170" t="str">
        <f t="shared" ref="K13:K62" si="6">CHAR(MOD(J13, 23)+97)</f>
        <v>h</v>
      </c>
      <c r="L13" s="199" t="str">
        <f>K13&amp;IF(QUOTIENT(J13,23)=0,"","_"&amp;QUOTIENT(J13,23))&amp;" : "&amp;'국어 진위판정'!E13-0.5&amp;"≤"&amp;'국어 진위판정'!C13&amp;"x+"&amp;'국어 진위판정'!D13&amp;"y+"&amp;IF(B13="화법과 작문", "화", "언")&amp;"&lt;"&amp;'국어 진위판정'!E13+0.5</f>
        <v>h : 108.5≤54x+21y+화&lt;109.5</v>
      </c>
      <c r="P13" s="435"/>
      <c r="Q13" s="379"/>
    </row>
    <row r="14" spans="1:19" s="137" customFormat="1" ht="21" hidden="1" customHeight="1">
      <c r="A14" s="129"/>
      <c r="B14" s="204" t="s">
        <v>98</v>
      </c>
      <c r="C14" s="205"/>
      <c r="D14" s="206"/>
      <c r="E14" s="206"/>
      <c r="F14" s="207">
        <f>C14*'점수 계산기'!$C$21+D14*'점수 계산기'!$C$22+'점수 계산기'!$C$24</f>
        <v>53</v>
      </c>
      <c r="G14" s="207">
        <f t="shared" si="0"/>
        <v>52.5</v>
      </c>
      <c r="H14" s="243" t="str">
        <f t="shared" si="1"/>
        <v/>
      </c>
      <c r="I14" s="239"/>
      <c r="J14" s="170">
        <v>8</v>
      </c>
      <c r="K14" s="170" t="str">
        <f t="shared" si="6"/>
        <v>i</v>
      </c>
      <c r="L14" s="199" t="str">
        <f>K14&amp;IF(QUOTIENT(J14,23)=0,"","_"&amp;QUOTIENT(J14,23))&amp;" : "&amp;'국어 진위판정'!E14-0.5&amp;"≤"&amp;'국어 진위판정'!C14&amp;"x+"&amp;'국어 진위판정'!D14&amp;"y+"&amp;IF(B14="화법과 작문", "화", "언")&amp;"&lt;"&amp;'국어 진위판정'!E14+0.5</f>
        <v>i : -0.5≤x+y+화&lt;0.5</v>
      </c>
      <c r="P14" s="435"/>
    </row>
    <row r="15" spans="1:19" s="137" customFormat="1" ht="21" hidden="1" customHeight="1">
      <c r="A15" s="129"/>
      <c r="B15" s="204" t="s">
        <v>98</v>
      </c>
      <c r="C15" s="205"/>
      <c r="D15" s="206"/>
      <c r="E15" s="206"/>
      <c r="F15" s="207">
        <f>C15*'점수 계산기'!$C$21+D15*'점수 계산기'!$C$22+'점수 계산기'!$C$24</f>
        <v>53</v>
      </c>
      <c r="G15" s="207">
        <f t="shared" si="0"/>
        <v>52.5</v>
      </c>
      <c r="H15" s="243" t="str">
        <f t="shared" si="1"/>
        <v/>
      </c>
      <c r="I15" s="239"/>
      <c r="J15" s="170">
        <v>9</v>
      </c>
      <c r="K15" s="170" t="str">
        <f t="shared" si="6"/>
        <v>j</v>
      </c>
      <c r="L15" s="199" t="str">
        <f>K15&amp;IF(QUOTIENT(J15,23)=0,"","_"&amp;QUOTIENT(J15,23))&amp;" : "&amp;'국어 진위판정'!E15-0.5&amp;"≤"&amp;'국어 진위판정'!C15&amp;"x+"&amp;'국어 진위판정'!D15&amp;"y+"&amp;IF(B15="화법과 작문", "화", "언")&amp;"&lt;"&amp;'국어 진위판정'!E15+0.5</f>
        <v>j : -0.5≤x+y+화&lt;0.5</v>
      </c>
    </row>
    <row r="16" spans="1:19" s="137" customFormat="1" ht="21" hidden="1" customHeight="1">
      <c r="A16" s="129"/>
      <c r="B16" s="204" t="s">
        <v>98</v>
      </c>
      <c r="C16" s="205"/>
      <c r="D16" s="206"/>
      <c r="E16" s="206"/>
      <c r="F16" s="207">
        <f>C16*'점수 계산기'!$C$21+D16*'점수 계산기'!$C$22+'점수 계산기'!$C$24</f>
        <v>53</v>
      </c>
      <c r="G16" s="207">
        <f t="shared" si="0"/>
        <v>52.5</v>
      </c>
      <c r="H16" s="243" t="str">
        <f t="shared" si="1"/>
        <v/>
      </c>
      <c r="I16" s="239"/>
      <c r="J16" s="170">
        <v>10</v>
      </c>
      <c r="K16" s="170" t="str">
        <f t="shared" si="6"/>
        <v>k</v>
      </c>
      <c r="L16" s="199" t="str">
        <f>K16&amp;IF(QUOTIENT(J16,23)=0,"","_"&amp;QUOTIENT(J16,23))&amp;" : "&amp;'국어 진위판정'!E16-0.5&amp;"≤"&amp;'국어 진위판정'!C16&amp;"x+"&amp;'국어 진위판정'!D16&amp;"y+"&amp;IF(B16="화법과 작문", "화", "언")&amp;"&lt;"&amp;'국어 진위판정'!E16+0.5</f>
        <v>k : -0.5≤x+y+화&lt;0.5</v>
      </c>
    </row>
    <row r="17" spans="1:16" s="137" customFormat="1" ht="21" hidden="1" customHeight="1">
      <c r="A17" s="129"/>
      <c r="B17" s="204" t="s">
        <v>98</v>
      </c>
      <c r="C17" s="205"/>
      <c r="D17" s="206"/>
      <c r="E17" s="206"/>
      <c r="F17" s="207">
        <f>C17*'점수 계산기'!$C$21+D17*'점수 계산기'!$C$22+'점수 계산기'!$C$24</f>
        <v>53</v>
      </c>
      <c r="G17" s="207">
        <f t="shared" si="0"/>
        <v>52.5</v>
      </c>
      <c r="H17" s="243" t="str">
        <f t="shared" si="1"/>
        <v/>
      </c>
      <c r="I17" s="239"/>
      <c r="J17" s="170">
        <v>11</v>
      </c>
      <c r="K17" s="170" t="str">
        <f t="shared" si="6"/>
        <v>l</v>
      </c>
      <c r="L17" s="199" t="str">
        <f>K17&amp;IF(QUOTIENT(J17,23)=0,"","_"&amp;QUOTIENT(J17,23))&amp;" : "&amp;'국어 진위판정'!E17-0.5&amp;"≤"&amp;'국어 진위판정'!C17&amp;"x+"&amp;'국어 진위판정'!D17&amp;"y+"&amp;IF(B17="화법과 작문", "화", "언")&amp;"&lt;"&amp;'국어 진위판정'!E17+0.5</f>
        <v>l : -0.5≤x+y+화&lt;0.5</v>
      </c>
    </row>
    <row r="18" spans="1:16" s="137" customFormat="1" ht="21" hidden="1" customHeight="1">
      <c r="A18" s="129"/>
      <c r="B18" s="204" t="s">
        <v>98</v>
      </c>
      <c r="C18" s="205"/>
      <c r="D18" s="206"/>
      <c r="E18" s="206"/>
      <c r="F18" s="207">
        <f>C18*'점수 계산기'!$C$21+D18*'점수 계산기'!$C$22+'점수 계산기'!$C$24</f>
        <v>53</v>
      </c>
      <c r="G18" s="207">
        <f t="shared" si="0"/>
        <v>52.5</v>
      </c>
      <c r="H18" s="243" t="str">
        <f t="shared" si="1"/>
        <v/>
      </c>
      <c r="I18" s="239"/>
      <c r="J18" s="170">
        <v>12</v>
      </c>
      <c r="K18" s="170" t="str">
        <f t="shared" si="6"/>
        <v>m</v>
      </c>
      <c r="L18" s="199" t="str">
        <f>K18&amp;IF(QUOTIENT(J18,23)=0,"","_"&amp;QUOTIENT(J18,23))&amp;" : "&amp;'국어 진위판정'!E18-0.5&amp;"≤"&amp;'국어 진위판정'!C18&amp;"x+"&amp;'국어 진위판정'!D18&amp;"y+"&amp;IF(B18="화법과 작문", "화", "언")&amp;"&lt;"&amp;'국어 진위판정'!E18+0.5</f>
        <v>m : -0.5≤x+y+화&lt;0.5</v>
      </c>
    </row>
    <row r="19" spans="1:16" s="137" customFormat="1" ht="21" hidden="1" customHeight="1">
      <c r="A19" s="129"/>
      <c r="B19" s="204" t="s">
        <v>98</v>
      </c>
      <c r="C19" s="205"/>
      <c r="D19" s="206"/>
      <c r="E19" s="206"/>
      <c r="F19" s="207">
        <f>C19*'점수 계산기'!$C$21+D19*'점수 계산기'!$C$22+'점수 계산기'!$C$24</f>
        <v>53</v>
      </c>
      <c r="G19" s="207">
        <f t="shared" si="0"/>
        <v>52.5</v>
      </c>
      <c r="H19" s="243" t="str">
        <f t="shared" si="1"/>
        <v/>
      </c>
      <c r="I19" s="239"/>
      <c r="J19" s="170">
        <v>13</v>
      </c>
      <c r="K19" s="170" t="str">
        <f t="shared" si="6"/>
        <v>n</v>
      </c>
      <c r="L19" s="199" t="str">
        <f>K19&amp;IF(QUOTIENT(J19,23)=0,"","_"&amp;QUOTIENT(J19,23))&amp;" : "&amp;'국어 진위판정'!E19-0.5&amp;"≤"&amp;'국어 진위판정'!C19&amp;"x+"&amp;'국어 진위판정'!D19&amp;"y+"&amp;IF(B19="화법과 작문", "화", "언")&amp;"&lt;"&amp;'국어 진위판정'!E19+0.5</f>
        <v>n : -0.5≤x+y+화&lt;0.5</v>
      </c>
    </row>
    <row r="20" spans="1:16" s="137" customFormat="1" ht="21" hidden="1" customHeight="1">
      <c r="A20" s="129"/>
      <c r="B20" s="204" t="s">
        <v>98</v>
      </c>
      <c r="C20" s="205"/>
      <c r="D20" s="206"/>
      <c r="E20" s="206"/>
      <c r="F20" s="207">
        <f>C20*'점수 계산기'!$C$21+D20*'점수 계산기'!$C$22+'점수 계산기'!$C$24</f>
        <v>53</v>
      </c>
      <c r="G20" s="207">
        <f t="shared" si="0"/>
        <v>52.5</v>
      </c>
      <c r="H20" s="243" t="str">
        <f t="shared" si="1"/>
        <v/>
      </c>
      <c r="I20" s="239"/>
      <c r="J20" s="170">
        <v>14</v>
      </c>
      <c r="K20" s="170" t="str">
        <f t="shared" si="6"/>
        <v>o</v>
      </c>
      <c r="L20" s="199" t="str">
        <f>K20&amp;IF(QUOTIENT(J20,23)=0,"","_"&amp;QUOTIENT(J20,23))&amp;" : "&amp;'국어 진위판정'!E20-0.5&amp;"≤"&amp;'국어 진위판정'!C20&amp;"x+"&amp;'국어 진위판정'!D20&amp;"y+"&amp;IF(B20="화법과 작문", "화", "언")&amp;"&lt;"&amp;'국어 진위판정'!E20+0.5</f>
        <v>o : -0.5≤x+y+화&lt;0.5</v>
      </c>
    </row>
    <row r="21" spans="1:16" s="137" customFormat="1" ht="21" hidden="1" customHeight="1">
      <c r="A21" s="129"/>
      <c r="B21" s="204" t="s">
        <v>98</v>
      </c>
      <c r="C21" s="205"/>
      <c r="D21" s="206"/>
      <c r="E21" s="206"/>
      <c r="F21" s="207">
        <f>C21*'점수 계산기'!$C$21+D21*'점수 계산기'!$C$22+'점수 계산기'!$C$24</f>
        <v>53</v>
      </c>
      <c r="G21" s="207">
        <f t="shared" si="0"/>
        <v>52.5</v>
      </c>
      <c r="H21" s="243" t="str">
        <f t="shared" si="1"/>
        <v/>
      </c>
      <c r="I21" s="239"/>
      <c r="J21" s="170">
        <v>15</v>
      </c>
      <c r="K21" s="170" t="str">
        <f t="shared" si="6"/>
        <v>p</v>
      </c>
      <c r="L21" s="199" t="str">
        <f>K21&amp;IF(QUOTIENT(J21,23)=0,"","_"&amp;QUOTIENT(J21,23))&amp;" : "&amp;'국어 진위판정'!E21-0.5&amp;"≤"&amp;'국어 진위판정'!C21&amp;"x+"&amp;'국어 진위판정'!D21&amp;"y+"&amp;IF(B21="화법과 작문", "화", "언")&amp;"&lt;"&amp;'국어 진위판정'!E21+0.5</f>
        <v>p : -0.5≤x+y+화&lt;0.5</v>
      </c>
    </row>
    <row r="22" spans="1:16" s="137" customFormat="1" ht="21" hidden="1" customHeight="1">
      <c r="A22" s="129"/>
      <c r="B22" s="204" t="s">
        <v>98</v>
      </c>
      <c r="C22" s="205"/>
      <c r="D22" s="206"/>
      <c r="E22" s="206"/>
      <c r="F22" s="207">
        <f>C22*'점수 계산기'!$C$21+D22*'점수 계산기'!$C$22+'점수 계산기'!$C$24</f>
        <v>53</v>
      </c>
      <c r="G22" s="207">
        <f t="shared" si="0"/>
        <v>52.5</v>
      </c>
      <c r="H22" s="243" t="str">
        <f t="shared" si="1"/>
        <v/>
      </c>
      <c r="I22" s="239"/>
      <c r="J22" s="170">
        <v>16</v>
      </c>
      <c r="K22" s="170" t="str">
        <f t="shared" si="6"/>
        <v>q</v>
      </c>
      <c r="L22" s="199" t="str">
        <f>K22&amp;IF(QUOTIENT(J22,23)=0,"","_"&amp;QUOTIENT(J22,23))&amp;" : "&amp;'국어 진위판정'!E22-0.5&amp;"≤"&amp;'국어 진위판정'!C22&amp;"x+"&amp;'국어 진위판정'!D22&amp;"y+"&amp;IF(B22="화법과 작문", "화", "언")&amp;"&lt;"&amp;'국어 진위판정'!E22+0.5</f>
        <v>q : -0.5≤x+y+화&lt;0.5</v>
      </c>
    </row>
    <row r="23" spans="1:16" s="137" customFormat="1" ht="21" hidden="1" customHeight="1">
      <c r="A23" s="129"/>
      <c r="B23" s="204" t="s">
        <v>98</v>
      </c>
      <c r="C23" s="205"/>
      <c r="D23" s="206"/>
      <c r="E23" s="206"/>
      <c r="F23" s="207">
        <f>C23*'점수 계산기'!$C$21+D23*'점수 계산기'!$C$22+'점수 계산기'!$C$24</f>
        <v>53</v>
      </c>
      <c r="G23" s="207">
        <f t="shared" si="0"/>
        <v>52.5</v>
      </c>
      <c r="H23" s="243" t="str">
        <f t="shared" si="1"/>
        <v/>
      </c>
      <c r="I23" s="239"/>
      <c r="J23" s="170">
        <v>17</v>
      </c>
      <c r="K23" s="170" t="str">
        <f t="shared" si="6"/>
        <v>r</v>
      </c>
      <c r="L23" s="199" t="str">
        <f>K23&amp;IF(QUOTIENT(J23,23)=0,"","_"&amp;QUOTIENT(J23,23))&amp;" : "&amp;'국어 진위판정'!E23-0.5&amp;"≤"&amp;'국어 진위판정'!C23&amp;"x+"&amp;'국어 진위판정'!D23&amp;"y+"&amp;IF(B23="화법과 작문", "화", "언")&amp;"&lt;"&amp;'국어 진위판정'!E23+0.5</f>
        <v>r : -0.5≤x+y+화&lt;0.5</v>
      </c>
    </row>
    <row r="24" spans="1:16" s="137" customFormat="1" ht="21" hidden="1" customHeight="1">
      <c r="A24" s="129"/>
      <c r="B24" s="204" t="s">
        <v>98</v>
      </c>
      <c r="C24" s="205"/>
      <c r="D24" s="206"/>
      <c r="E24" s="206"/>
      <c r="F24" s="207">
        <f>C24*'점수 계산기'!$C$21+D24*'점수 계산기'!$C$22+'점수 계산기'!$C$24</f>
        <v>53</v>
      </c>
      <c r="G24" s="207">
        <f t="shared" si="0"/>
        <v>52.5</v>
      </c>
      <c r="H24" s="243" t="str">
        <f t="shared" si="1"/>
        <v/>
      </c>
      <c r="I24" s="239"/>
      <c r="J24" s="170">
        <v>18</v>
      </c>
      <c r="K24" s="170" t="str">
        <f t="shared" si="6"/>
        <v>s</v>
      </c>
      <c r="L24" s="199" t="str">
        <f>K24&amp;IF(QUOTIENT(J24,23)=0,"","_"&amp;QUOTIENT(J24,23))&amp;" : "&amp;'국어 진위판정'!E24-0.5&amp;"≤"&amp;'국어 진위판정'!C24&amp;"x+"&amp;'국어 진위판정'!D24&amp;"y+"&amp;IF(B24="화법과 작문", "화", "언")&amp;"&lt;"&amp;'국어 진위판정'!E24+0.5</f>
        <v>s : -0.5≤x+y+화&lt;0.5</v>
      </c>
    </row>
    <row r="25" spans="1:16" s="137" customFormat="1" ht="21" hidden="1" customHeight="1">
      <c r="A25" s="129"/>
      <c r="B25" s="204" t="s">
        <v>98</v>
      </c>
      <c r="C25" s="205"/>
      <c r="D25" s="206"/>
      <c r="E25" s="206"/>
      <c r="F25" s="207">
        <f>C25*'점수 계산기'!$C$21+D25*'점수 계산기'!$C$22+'점수 계산기'!$C$24</f>
        <v>53</v>
      </c>
      <c r="G25" s="207">
        <f t="shared" si="0"/>
        <v>52.5</v>
      </c>
      <c r="H25" s="243" t="str">
        <f t="shared" si="1"/>
        <v/>
      </c>
      <c r="I25" s="239"/>
      <c r="J25" s="170">
        <v>19</v>
      </c>
      <c r="K25" s="170" t="str">
        <f t="shared" si="6"/>
        <v>t</v>
      </c>
      <c r="L25" s="199" t="str">
        <f>K25&amp;IF(QUOTIENT(J25,23)=0,"","_"&amp;QUOTIENT(J25,23))&amp;" : "&amp;'국어 진위판정'!E25-0.5&amp;"≤"&amp;'국어 진위판정'!C25&amp;"x+"&amp;'국어 진위판정'!D25&amp;"y+"&amp;IF(B25="화법과 작문", "화", "언")&amp;"&lt;"&amp;'국어 진위판정'!E25+0.5</f>
        <v>t : -0.5≤x+y+화&lt;0.5</v>
      </c>
      <c r="P25" s="245"/>
    </row>
    <row r="26" spans="1:16" s="137" customFormat="1" ht="21" hidden="1" customHeight="1">
      <c r="A26" s="129"/>
      <c r="B26" s="204" t="s">
        <v>98</v>
      </c>
      <c r="C26" s="205"/>
      <c r="D26" s="206"/>
      <c r="E26" s="206"/>
      <c r="F26" s="207">
        <f>C26*'점수 계산기'!$C$21+D26*'점수 계산기'!$C$22+'점수 계산기'!$C$24</f>
        <v>53</v>
      </c>
      <c r="G26" s="207">
        <f t="shared" si="0"/>
        <v>52.5</v>
      </c>
      <c r="H26" s="243" t="str">
        <f t="shared" si="1"/>
        <v/>
      </c>
      <c r="I26" s="239"/>
      <c r="J26" s="170">
        <v>20</v>
      </c>
      <c r="K26" s="170" t="str">
        <f t="shared" si="6"/>
        <v>u</v>
      </c>
      <c r="L26" s="199" t="str">
        <f>K26&amp;IF(QUOTIENT(J26,23)=0,"","_"&amp;QUOTIENT(J26,23))&amp;" : "&amp;'국어 진위판정'!E26-0.5&amp;"≤"&amp;'국어 진위판정'!C26&amp;"x+"&amp;'국어 진위판정'!D26&amp;"y+"&amp;IF(B26="화법과 작문", "화", "언")&amp;"&lt;"&amp;'국어 진위판정'!E26+0.5</f>
        <v>u : -0.5≤x+y+화&lt;0.5</v>
      </c>
      <c r="P26" s="245"/>
    </row>
    <row r="27" spans="1:16" s="137" customFormat="1" ht="21" hidden="1" customHeight="1">
      <c r="A27" s="129"/>
      <c r="B27" s="204" t="s">
        <v>98</v>
      </c>
      <c r="C27" s="205"/>
      <c r="D27" s="206"/>
      <c r="E27" s="206"/>
      <c r="F27" s="207">
        <f>C27*'점수 계산기'!$C$21+D27*'점수 계산기'!$C$22+'점수 계산기'!$C$24</f>
        <v>53</v>
      </c>
      <c r="G27" s="207">
        <f t="shared" si="0"/>
        <v>52.5</v>
      </c>
      <c r="H27" s="243" t="str">
        <f t="shared" si="1"/>
        <v/>
      </c>
      <c r="I27" s="239"/>
      <c r="J27" s="170">
        <v>21</v>
      </c>
      <c r="K27" s="170" t="str">
        <f t="shared" si="6"/>
        <v>v</v>
      </c>
      <c r="L27" s="199" t="str">
        <f>K27&amp;IF(QUOTIENT(J27,23)=0,"","_"&amp;QUOTIENT(J27,23))&amp;" : "&amp;'국어 진위판정'!E27-0.5&amp;"≤"&amp;'국어 진위판정'!C27&amp;"x+"&amp;'국어 진위판정'!D27&amp;"y+"&amp;IF(B27="화법과 작문", "화", "언")&amp;"&lt;"&amp;'국어 진위판정'!E27+0.5</f>
        <v>v : -0.5≤x+y+화&lt;0.5</v>
      </c>
    </row>
    <row r="28" spans="1:16" s="137" customFormat="1" ht="21" hidden="1" customHeight="1">
      <c r="A28" s="129"/>
      <c r="B28" s="204" t="s">
        <v>98</v>
      </c>
      <c r="C28" s="205"/>
      <c r="D28" s="206"/>
      <c r="E28" s="206"/>
      <c r="F28" s="207">
        <f>C28*'점수 계산기'!$C$21+D28*'점수 계산기'!$C$22+'점수 계산기'!$C$24</f>
        <v>53</v>
      </c>
      <c r="G28" s="207">
        <f t="shared" si="0"/>
        <v>52.5</v>
      </c>
      <c r="H28" s="243" t="str">
        <f t="shared" si="1"/>
        <v/>
      </c>
      <c r="I28" s="239"/>
      <c r="J28" s="170">
        <v>22</v>
      </c>
      <c r="K28" s="170" t="str">
        <f t="shared" si="6"/>
        <v>w</v>
      </c>
      <c r="L28" s="199" t="str">
        <f>K28&amp;IF(QUOTIENT(J28,23)=0,"","_"&amp;QUOTIENT(J28,23))&amp;" : "&amp;'국어 진위판정'!E28-0.5&amp;"≤"&amp;'국어 진위판정'!C28&amp;"x+"&amp;'국어 진위판정'!D28&amp;"y+"&amp;IF(B28="화법과 작문", "화", "언")&amp;"&lt;"&amp;'국어 진위판정'!E28+0.5</f>
        <v>w : -0.5≤x+y+화&lt;0.5</v>
      </c>
    </row>
    <row r="29" spans="1:16" s="137" customFormat="1" ht="21" hidden="1" customHeight="1">
      <c r="A29" s="129"/>
      <c r="B29" s="204" t="s">
        <v>98</v>
      </c>
      <c r="C29" s="205"/>
      <c r="D29" s="206"/>
      <c r="E29" s="206"/>
      <c r="F29" s="207">
        <f>C29*'점수 계산기'!$C$21+D29*'점수 계산기'!$C$22+'점수 계산기'!$C$24</f>
        <v>53</v>
      </c>
      <c r="G29" s="207">
        <f t="shared" si="0"/>
        <v>52.5</v>
      </c>
      <c r="H29" s="243" t="str">
        <f t="shared" si="1"/>
        <v/>
      </c>
      <c r="I29" s="239"/>
      <c r="J29" s="170">
        <v>23</v>
      </c>
      <c r="K29" s="170" t="str">
        <f t="shared" si="6"/>
        <v>a</v>
      </c>
      <c r="L29" s="199" t="str">
        <f>K29&amp;IF(QUOTIENT(J29,23)=0,"","_"&amp;QUOTIENT(J29,23))&amp;" : "&amp;'국어 진위판정'!E29-0.5&amp;"≤"&amp;'국어 진위판정'!C29&amp;"x+"&amp;'국어 진위판정'!D29&amp;"y+"&amp;IF(B29="화법과 작문", "화", "언")&amp;"&lt;"&amp;'국어 진위판정'!E29+0.5</f>
        <v>a_1 : -0.5≤x+y+화&lt;0.5</v>
      </c>
    </row>
    <row r="30" spans="1:16" s="137" customFormat="1" ht="21" hidden="1" customHeight="1">
      <c r="A30" s="129"/>
      <c r="B30" s="204" t="s">
        <v>98</v>
      </c>
      <c r="C30" s="205"/>
      <c r="D30" s="206"/>
      <c r="E30" s="206"/>
      <c r="F30" s="207">
        <f>C30*'점수 계산기'!$C$21+D30*'점수 계산기'!$C$22+'점수 계산기'!$C$24</f>
        <v>53</v>
      </c>
      <c r="G30" s="207">
        <f t="shared" si="0"/>
        <v>52.5</v>
      </c>
      <c r="H30" s="243" t="str">
        <f t="shared" si="1"/>
        <v/>
      </c>
      <c r="I30" s="239"/>
      <c r="J30" s="170">
        <v>24</v>
      </c>
      <c r="K30" s="170" t="str">
        <f t="shared" si="6"/>
        <v>b</v>
      </c>
      <c r="L30" s="199" t="str">
        <f>K30&amp;IF(QUOTIENT(J30,23)=0,"","_"&amp;QUOTIENT(J30,23))&amp;" : "&amp;'국어 진위판정'!E30-0.5&amp;"≤"&amp;'국어 진위판정'!C30&amp;"x+"&amp;'국어 진위판정'!D30&amp;"y+"&amp;IF(B30="화법과 작문", "화", "언")&amp;"&lt;"&amp;'국어 진위판정'!E30+0.5</f>
        <v>b_1 : -0.5≤x+y+화&lt;0.5</v>
      </c>
    </row>
    <row r="31" spans="1:16" s="137" customFormat="1" ht="21" hidden="1" customHeight="1">
      <c r="A31" s="129"/>
      <c r="B31" s="204" t="s">
        <v>98</v>
      </c>
      <c r="C31" s="205"/>
      <c r="D31" s="206"/>
      <c r="E31" s="206"/>
      <c r="F31" s="207">
        <f>C31*'점수 계산기'!$C$21+D31*'점수 계산기'!$C$22+'점수 계산기'!$C$24</f>
        <v>53</v>
      </c>
      <c r="G31" s="207">
        <f t="shared" si="0"/>
        <v>52.5</v>
      </c>
      <c r="H31" s="243" t="str">
        <f t="shared" si="1"/>
        <v/>
      </c>
      <c r="I31" s="239"/>
      <c r="J31" s="170">
        <v>25</v>
      </c>
      <c r="K31" s="170" t="str">
        <f t="shared" si="6"/>
        <v>c</v>
      </c>
      <c r="L31" s="199" t="str">
        <f>K31&amp;IF(QUOTIENT(J31,23)=0,"","_"&amp;QUOTIENT(J31,23))&amp;" : "&amp;'국어 진위판정'!E31-0.5&amp;"≤"&amp;'국어 진위판정'!C31&amp;"x+"&amp;'국어 진위판정'!D31&amp;"y+"&amp;IF(B31="화법과 작문", "화", "언")&amp;"&lt;"&amp;'국어 진위판정'!E31+0.5</f>
        <v>c_1 : -0.5≤x+y+화&lt;0.5</v>
      </c>
    </row>
    <row r="32" spans="1:16" s="137" customFormat="1" ht="21" hidden="1" customHeight="1">
      <c r="A32" s="129"/>
      <c r="B32" s="204" t="s">
        <v>98</v>
      </c>
      <c r="C32" s="205"/>
      <c r="D32" s="206"/>
      <c r="E32" s="206"/>
      <c r="F32" s="207">
        <f>C32*'점수 계산기'!$C$21+D32*'점수 계산기'!$C$22+'점수 계산기'!$C$24</f>
        <v>53</v>
      </c>
      <c r="G32" s="207">
        <f t="shared" si="0"/>
        <v>52.5</v>
      </c>
      <c r="H32" s="243" t="str">
        <f t="shared" si="1"/>
        <v/>
      </c>
      <c r="I32" s="239"/>
      <c r="J32" s="170">
        <v>26</v>
      </c>
      <c r="K32" s="170" t="str">
        <f t="shared" si="6"/>
        <v>d</v>
      </c>
      <c r="L32" s="199" t="str">
        <f>K32&amp;IF(QUOTIENT(J32,23)=0,"","_"&amp;QUOTIENT(J32,23))&amp;" : "&amp;'국어 진위판정'!E32-0.5&amp;"≤"&amp;'국어 진위판정'!C32&amp;"x+"&amp;'국어 진위판정'!D32&amp;"y+"&amp;IF(B32="화법과 작문", "화", "언")&amp;"&lt;"&amp;'국어 진위판정'!E32+0.5</f>
        <v>d_1 : -0.5≤x+y+화&lt;0.5</v>
      </c>
    </row>
    <row r="33" spans="1:12" s="137" customFormat="1" ht="21" hidden="1" customHeight="1">
      <c r="A33" s="129"/>
      <c r="B33" s="204" t="s">
        <v>98</v>
      </c>
      <c r="C33" s="205"/>
      <c r="D33" s="206"/>
      <c r="E33" s="206"/>
      <c r="F33" s="207">
        <f>C33*'점수 계산기'!$C$21+D33*'점수 계산기'!$C$22+'점수 계산기'!$C$24</f>
        <v>53</v>
      </c>
      <c r="G33" s="207">
        <f t="shared" si="0"/>
        <v>52.5</v>
      </c>
      <c r="H33" s="243" t="str">
        <f t="shared" si="1"/>
        <v/>
      </c>
      <c r="I33" s="239"/>
      <c r="J33" s="170">
        <v>27</v>
      </c>
      <c r="K33" s="170" t="str">
        <f t="shared" si="6"/>
        <v>e</v>
      </c>
      <c r="L33" s="199" t="str">
        <f>K33&amp;IF(QUOTIENT(J33,23)=0,"","_"&amp;QUOTIENT(J33,23))&amp;" : "&amp;'국어 진위판정'!E33-0.5&amp;"≤"&amp;'국어 진위판정'!C33&amp;"x+"&amp;'국어 진위판정'!D33&amp;"y+"&amp;IF(B33="화법과 작문", "화", "언")&amp;"&lt;"&amp;'국어 진위판정'!E33+0.5</f>
        <v>e_1 : -0.5≤x+y+화&lt;0.5</v>
      </c>
    </row>
    <row r="34" spans="1:12" s="137" customFormat="1" ht="21" hidden="1" customHeight="1">
      <c r="A34" s="129"/>
      <c r="B34" s="204" t="s">
        <v>98</v>
      </c>
      <c r="C34" s="205"/>
      <c r="D34" s="206"/>
      <c r="E34" s="206"/>
      <c r="F34" s="207">
        <f>C34*'점수 계산기'!$C$21+D34*'점수 계산기'!$C$22+'점수 계산기'!$C$24</f>
        <v>53</v>
      </c>
      <c r="G34" s="207">
        <f t="shared" si="0"/>
        <v>52.5</v>
      </c>
      <c r="H34" s="243" t="str">
        <f t="shared" si="1"/>
        <v/>
      </c>
      <c r="I34" s="239"/>
      <c r="J34" s="170">
        <v>28</v>
      </c>
      <c r="K34" s="170" t="str">
        <f t="shared" si="6"/>
        <v>f</v>
      </c>
      <c r="L34" s="199" t="str">
        <f>K34&amp;IF(QUOTIENT(J34,23)=0,"","_"&amp;QUOTIENT(J34,23))&amp;" : "&amp;'국어 진위판정'!E34-0.5&amp;"≤"&amp;'국어 진위판정'!C34&amp;"x+"&amp;'국어 진위판정'!D34&amp;"y+"&amp;IF(B34="화법과 작문", "화", "언")&amp;"&lt;"&amp;'국어 진위판정'!E34+0.5</f>
        <v>f_1 : -0.5≤x+y+화&lt;0.5</v>
      </c>
    </row>
    <row r="35" spans="1:12" s="137" customFormat="1" ht="21" hidden="1" customHeight="1">
      <c r="A35" s="129"/>
      <c r="B35" s="204" t="s">
        <v>98</v>
      </c>
      <c r="C35" s="205"/>
      <c r="D35" s="206"/>
      <c r="E35" s="206"/>
      <c r="F35" s="207">
        <f>C35*'점수 계산기'!$C$21+D35*'점수 계산기'!$C$22+'점수 계산기'!$C$24</f>
        <v>53</v>
      </c>
      <c r="G35" s="207">
        <f t="shared" si="0"/>
        <v>52.5</v>
      </c>
      <c r="H35" s="243" t="str">
        <f t="shared" si="1"/>
        <v/>
      </c>
      <c r="I35" s="239"/>
      <c r="J35" s="170">
        <v>29</v>
      </c>
      <c r="K35" s="170" t="str">
        <f t="shared" si="6"/>
        <v>g</v>
      </c>
      <c r="L35" s="199" t="str">
        <f>K35&amp;IF(QUOTIENT(J35,23)=0,"","_"&amp;QUOTIENT(J35,23))&amp;" : "&amp;'국어 진위판정'!E35-0.5&amp;"≤"&amp;'국어 진위판정'!C35&amp;"x+"&amp;'국어 진위판정'!D35&amp;"y+"&amp;IF(B35="화법과 작문", "화", "언")&amp;"&lt;"&amp;'국어 진위판정'!E35+0.5</f>
        <v>g_1 : -0.5≤x+y+화&lt;0.5</v>
      </c>
    </row>
    <row r="36" spans="1:12" s="137" customFormat="1" ht="21" hidden="1" customHeight="1">
      <c r="A36" s="129"/>
      <c r="B36" s="204" t="s">
        <v>98</v>
      </c>
      <c r="C36" s="216"/>
      <c r="D36" s="217"/>
      <c r="E36" s="217"/>
      <c r="F36" s="207">
        <f>C36*'점수 계산기'!$C$21+D36*'점수 계산기'!$C$22+'점수 계산기'!$C$24</f>
        <v>53</v>
      </c>
      <c r="G36" s="207">
        <f t="shared" si="0"/>
        <v>52.5</v>
      </c>
      <c r="H36" s="243" t="str">
        <f t="shared" si="1"/>
        <v/>
      </c>
      <c r="I36" s="239"/>
      <c r="J36" s="170">
        <v>30</v>
      </c>
      <c r="K36" s="170" t="str">
        <f t="shared" si="6"/>
        <v>h</v>
      </c>
      <c r="L36" s="199" t="str">
        <f>K36&amp;IF(QUOTIENT(J36,23)=0,"","_"&amp;QUOTIENT(J36,23))&amp;" : "&amp;'국어 진위판정'!E36-0.5&amp;"≤"&amp;'국어 진위판정'!C36&amp;"x+"&amp;'국어 진위판정'!D36&amp;"y+"&amp;IF(B36="화법과 작문", "화", "언")&amp;"&lt;"&amp;'국어 진위판정'!E36+0.5</f>
        <v>h_1 : -0.5≤x+y+화&lt;0.5</v>
      </c>
    </row>
    <row r="37" spans="1:12" s="137" customFormat="1" ht="21" hidden="1" customHeight="1">
      <c r="A37" s="129"/>
      <c r="B37" s="204" t="s">
        <v>98</v>
      </c>
      <c r="C37" s="216"/>
      <c r="D37" s="217"/>
      <c r="E37" s="217"/>
      <c r="F37" s="207">
        <f>C37*'점수 계산기'!$C$21+D37*'점수 계산기'!$C$22+'점수 계산기'!$C$24</f>
        <v>53</v>
      </c>
      <c r="G37" s="207">
        <f t="shared" si="0"/>
        <v>52.5</v>
      </c>
      <c r="H37" s="243" t="str">
        <f t="shared" si="1"/>
        <v/>
      </c>
      <c r="I37" s="239"/>
      <c r="J37" s="170">
        <v>31</v>
      </c>
      <c r="K37" s="170" t="str">
        <f t="shared" si="6"/>
        <v>i</v>
      </c>
      <c r="L37" s="199" t="str">
        <f>K37&amp;IF(QUOTIENT(J37,23)=0,"","_"&amp;QUOTIENT(J37,23))&amp;" : "&amp;'국어 진위판정'!E37-0.5&amp;"≤"&amp;'국어 진위판정'!C37&amp;"x+"&amp;'국어 진위판정'!D37&amp;"y+"&amp;IF(B37="화법과 작문", "화", "언")&amp;"&lt;"&amp;'국어 진위판정'!E37+0.5</f>
        <v>i_1 : -0.5≤x+y+화&lt;0.5</v>
      </c>
    </row>
    <row r="38" spans="1:12" s="137" customFormat="1" ht="21" hidden="1" customHeight="1">
      <c r="A38" s="129"/>
      <c r="B38" s="204" t="s">
        <v>98</v>
      </c>
      <c r="C38" s="216"/>
      <c r="D38" s="217"/>
      <c r="E38" s="217"/>
      <c r="F38" s="207">
        <f>C38*'점수 계산기'!$C$21+D38*'점수 계산기'!$C$22+'점수 계산기'!$C$24</f>
        <v>53</v>
      </c>
      <c r="G38" s="207">
        <f t="shared" si="0"/>
        <v>52.5</v>
      </c>
      <c r="H38" s="243" t="str">
        <f t="shared" si="1"/>
        <v/>
      </c>
      <c r="I38" s="239"/>
      <c r="J38" s="170">
        <v>32</v>
      </c>
      <c r="K38" s="170" t="str">
        <f t="shared" si="6"/>
        <v>j</v>
      </c>
      <c r="L38" s="199" t="str">
        <f>K38&amp;IF(QUOTIENT(J38,23)=0,"","_"&amp;QUOTIENT(J38,23))&amp;" : "&amp;'국어 진위판정'!E38-0.5&amp;"≤"&amp;'국어 진위판정'!C38&amp;"x+"&amp;'국어 진위판정'!D38&amp;"y+"&amp;IF(B38="화법과 작문", "화", "언")&amp;"&lt;"&amp;'국어 진위판정'!E38+0.5</f>
        <v>j_1 : -0.5≤x+y+화&lt;0.5</v>
      </c>
    </row>
    <row r="39" spans="1:12" s="137" customFormat="1" ht="21" hidden="1" customHeight="1">
      <c r="A39" s="129"/>
      <c r="B39" s="204" t="s">
        <v>98</v>
      </c>
      <c r="C39" s="216"/>
      <c r="D39" s="217"/>
      <c r="E39" s="217"/>
      <c r="F39" s="207">
        <f>C39*'점수 계산기'!$C$21+D39*'점수 계산기'!$C$22+'점수 계산기'!$C$24</f>
        <v>53</v>
      </c>
      <c r="G39" s="207">
        <f t="shared" ref="G39:G41" si="7">MIN(ABS(E39-0.5-F39), ABS(E39+0.5-F39))</f>
        <v>52.5</v>
      </c>
      <c r="H39" s="243" t="str">
        <f t="shared" ref="H39:H41" si="8">IF(ROUND(F39,0)=E39,"진",IF(G39&lt;0.5,"재",IF(AND(C39=0, D39=0, E39=0),"","위")))</f>
        <v/>
      </c>
      <c r="I39" s="239"/>
      <c r="J39" s="170">
        <v>33</v>
      </c>
      <c r="K39" s="170" t="str">
        <f t="shared" si="6"/>
        <v>k</v>
      </c>
      <c r="L39" s="199" t="str">
        <f>K39&amp;IF(QUOTIENT(J39,23)=0,"","_"&amp;QUOTIENT(J39,23))&amp;" : "&amp;'국어 진위판정'!E39-0.5&amp;"≤"&amp;'국어 진위판정'!C39&amp;"x+"&amp;'국어 진위판정'!D39&amp;"y+"&amp;IF(B39="화법과 작문", "화", "언")&amp;"&lt;"&amp;'국어 진위판정'!E39+0.5</f>
        <v>k_1 : -0.5≤x+y+화&lt;0.5</v>
      </c>
    </row>
    <row r="40" spans="1:12" s="137" customFormat="1" ht="21" hidden="1" customHeight="1">
      <c r="A40" s="129"/>
      <c r="B40" s="204" t="s">
        <v>98</v>
      </c>
      <c r="C40" s="216"/>
      <c r="D40" s="217"/>
      <c r="E40" s="217"/>
      <c r="F40" s="207">
        <f>C40*'점수 계산기'!$C$21+D40*'점수 계산기'!$C$22+'점수 계산기'!$C$24</f>
        <v>53</v>
      </c>
      <c r="G40" s="207">
        <f t="shared" si="7"/>
        <v>52.5</v>
      </c>
      <c r="H40" s="243" t="str">
        <f t="shared" si="8"/>
        <v/>
      </c>
      <c r="I40" s="239"/>
      <c r="J40" s="170">
        <v>34</v>
      </c>
      <c r="K40" s="170" t="str">
        <f t="shared" si="6"/>
        <v>l</v>
      </c>
      <c r="L40" s="199" t="str">
        <f>K40&amp;IF(QUOTIENT(J40,23)=0,"","_"&amp;QUOTIENT(J40,23))&amp;" : "&amp;'국어 진위판정'!E40-0.5&amp;"≤"&amp;'국어 진위판정'!C40&amp;"x+"&amp;'국어 진위판정'!D40&amp;"y+"&amp;IF(B40="화법과 작문", "화", "언")&amp;"&lt;"&amp;'국어 진위판정'!E40+0.5</f>
        <v>l_1 : -0.5≤x+y+화&lt;0.5</v>
      </c>
    </row>
    <row r="41" spans="1:12" s="137" customFormat="1" ht="21" hidden="1" customHeight="1">
      <c r="A41" s="129"/>
      <c r="B41" s="204" t="s">
        <v>98</v>
      </c>
      <c r="C41" s="216"/>
      <c r="D41" s="217"/>
      <c r="E41" s="217"/>
      <c r="F41" s="207">
        <f>C41*'점수 계산기'!$C$21+D41*'점수 계산기'!$C$22+'점수 계산기'!$C$24</f>
        <v>53</v>
      </c>
      <c r="G41" s="207">
        <f t="shared" si="7"/>
        <v>52.5</v>
      </c>
      <c r="H41" s="243" t="str">
        <f t="shared" si="8"/>
        <v/>
      </c>
      <c r="I41" s="239"/>
      <c r="J41" s="170">
        <v>35</v>
      </c>
      <c r="K41" s="170" t="str">
        <f t="shared" si="6"/>
        <v>m</v>
      </c>
      <c r="L41" s="199" t="str">
        <f>K41&amp;IF(QUOTIENT(J41,23)=0,"","_"&amp;QUOTIENT(J41,23))&amp;" : "&amp;'국어 진위판정'!E41-0.5&amp;"≤"&amp;'국어 진위판정'!C41&amp;"x+"&amp;'국어 진위판정'!D41&amp;"y+"&amp;IF(B41="화법과 작문", "화", "언")&amp;"&lt;"&amp;'국어 진위판정'!E41+0.5</f>
        <v>m_1 : -0.5≤x+y+화&lt;0.5</v>
      </c>
    </row>
    <row r="42" spans="1:12" s="137" customFormat="1" ht="21" hidden="1" customHeight="1">
      <c r="A42" s="129"/>
      <c r="B42" s="204" t="s">
        <v>98</v>
      </c>
      <c r="C42" s="216"/>
      <c r="D42" s="217"/>
      <c r="E42" s="217"/>
      <c r="F42" s="207">
        <f>C42*'점수 계산기'!$C$21+D42*'점수 계산기'!$C$22+'점수 계산기'!$C$24</f>
        <v>53</v>
      </c>
      <c r="G42" s="207">
        <f t="shared" ref="G42:G43" si="9">MIN(ABS(E42-0.5-F42), ABS(E42+0.5-F42))</f>
        <v>52.5</v>
      </c>
      <c r="H42" s="243" t="str">
        <f t="shared" ref="H42:H45" si="10">IF(ROUND(F42,0)=E42,"진",IF(G42&lt;0.5,"재",IF(AND(C42=0, D42=0, E42=0),"","위")))</f>
        <v/>
      </c>
      <c r="I42" s="239"/>
      <c r="J42" s="170">
        <v>36</v>
      </c>
      <c r="K42" s="170" t="str">
        <f t="shared" si="6"/>
        <v>n</v>
      </c>
      <c r="L42" s="199" t="str">
        <f>K42&amp;IF(QUOTIENT(J42,23)=0,"","_"&amp;QUOTIENT(J42,23))&amp;" : "&amp;'국어 진위판정'!E42-0.5&amp;"≤"&amp;'국어 진위판정'!C42&amp;"x+"&amp;'국어 진위판정'!D42&amp;"y+"&amp;IF(B42="화법과 작문", "화", "언")&amp;"&lt;"&amp;'국어 진위판정'!E42+0.5</f>
        <v>n_1 : -0.5≤x+y+화&lt;0.5</v>
      </c>
    </row>
    <row r="43" spans="1:12" s="137" customFormat="1" ht="21" hidden="1" customHeight="1">
      <c r="A43" s="129"/>
      <c r="B43" s="204" t="s">
        <v>98</v>
      </c>
      <c r="C43" s="216"/>
      <c r="D43" s="217"/>
      <c r="E43" s="217"/>
      <c r="F43" s="207">
        <f>C43*'점수 계산기'!$C$21+D43*'점수 계산기'!$C$22+'점수 계산기'!$C$24</f>
        <v>53</v>
      </c>
      <c r="G43" s="207">
        <f t="shared" si="9"/>
        <v>52.5</v>
      </c>
      <c r="H43" s="243" t="str">
        <f t="shared" si="10"/>
        <v/>
      </c>
      <c r="I43" s="239"/>
      <c r="J43" s="170">
        <v>37</v>
      </c>
      <c r="K43" s="170" t="str">
        <f t="shared" si="6"/>
        <v>o</v>
      </c>
      <c r="L43" s="199" t="str">
        <f>K43&amp;IF(QUOTIENT(J43,23)=0,"","_"&amp;QUOTIENT(J43,23))&amp;" : "&amp;'국어 진위판정'!E43-0.5&amp;"≤"&amp;'국어 진위판정'!C43&amp;"x+"&amp;'국어 진위판정'!D43&amp;"y+"&amp;IF(B43="화법과 작문", "화", "언")&amp;"&lt;"&amp;'국어 진위판정'!E43+0.5</f>
        <v>o_1 : -0.5≤x+y+화&lt;0.5</v>
      </c>
    </row>
    <row r="44" spans="1:12" s="137" customFormat="1" ht="21" hidden="1" customHeight="1">
      <c r="A44" s="129"/>
      <c r="B44" s="204" t="s">
        <v>98</v>
      </c>
      <c r="C44" s="216"/>
      <c r="D44" s="217"/>
      <c r="E44" s="217"/>
      <c r="F44" s="207">
        <f>C44*'점수 계산기'!$C$21+D44*'점수 계산기'!$C$22+'점수 계산기'!$C$24</f>
        <v>53</v>
      </c>
      <c r="G44" s="207">
        <f t="shared" ref="G44:G74" si="11">MIN(ABS(E44-0.5-F44), ABS(E44+0.5-F44))</f>
        <v>52.5</v>
      </c>
      <c r="H44" s="243" t="str">
        <f t="shared" si="10"/>
        <v/>
      </c>
      <c r="I44" s="239"/>
      <c r="J44" s="170">
        <v>38</v>
      </c>
      <c r="K44" s="170" t="str">
        <f t="shared" si="6"/>
        <v>p</v>
      </c>
      <c r="L44" s="199" t="str">
        <f>K44&amp;IF(QUOTIENT(J44,23)=0,"","_"&amp;QUOTIENT(J44,23))&amp;" : "&amp;'국어 진위판정'!E44-0.5&amp;"≤"&amp;'국어 진위판정'!C44&amp;"x+"&amp;'국어 진위판정'!D44&amp;"y+"&amp;IF(B44="화법과 작문", "화", "언")&amp;"&lt;"&amp;'국어 진위판정'!E44+0.5</f>
        <v>p_1 : -0.5≤x+y+화&lt;0.5</v>
      </c>
    </row>
    <row r="45" spans="1:12" s="137" customFormat="1" ht="21" hidden="1" customHeight="1">
      <c r="A45" s="129"/>
      <c r="B45" s="204" t="s">
        <v>98</v>
      </c>
      <c r="C45" s="216"/>
      <c r="D45" s="217"/>
      <c r="E45" s="217"/>
      <c r="F45" s="207">
        <f>C45*'점수 계산기'!$C$21+D45*'점수 계산기'!$C$22+'점수 계산기'!$C$24</f>
        <v>53</v>
      </c>
      <c r="G45" s="207">
        <f t="shared" si="11"/>
        <v>52.5</v>
      </c>
      <c r="H45" s="243" t="str">
        <f t="shared" si="10"/>
        <v/>
      </c>
      <c r="I45" s="239"/>
      <c r="J45" s="170">
        <v>39</v>
      </c>
      <c r="K45" s="170" t="str">
        <f t="shared" si="6"/>
        <v>q</v>
      </c>
      <c r="L45" s="199" t="str">
        <f>K45&amp;IF(QUOTIENT(J45,23)=0,"","_"&amp;QUOTIENT(J45,23))&amp;" : "&amp;'국어 진위판정'!E45-0.5&amp;"≤"&amp;'국어 진위판정'!C45&amp;"x+"&amp;'국어 진위판정'!D45&amp;"y+"&amp;IF(B45="화법과 작문", "화", "언")&amp;"&lt;"&amp;'국어 진위판정'!E45+0.5</f>
        <v>q_1 : -0.5≤x+y+화&lt;0.5</v>
      </c>
    </row>
    <row r="46" spans="1:12" s="137" customFormat="1" ht="21" hidden="1" customHeight="1">
      <c r="A46" s="129"/>
      <c r="B46" s="204" t="s">
        <v>98</v>
      </c>
      <c r="C46" s="216"/>
      <c r="D46" s="217"/>
      <c r="E46" s="217"/>
      <c r="F46" s="207">
        <f>C46*'점수 계산기'!$C$21+D46*'점수 계산기'!$C$22+'점수 계산기'!$C$24</f>
        <v>53</v>
      </c>
      <c r="G46" s="207">
        <f>MIN(ABS(E46-0.5-F46), ABS(E46+0.5-F46))</f>
        <v>52.5</v>
      </c>
      <c r="H46" s="243" t="str">
        <f>IF(ROUND(F46,0)=E46,"진",IF(G46&lt;0.5,"재",IF(AND(C46=0, D46=0, E46=0),"","위")))</f>
        <v/>
      </c>
      <c r="I46" s="239"/>
      <c r="J46" s="170">
        <v>40</v>
      </c>
      <c r="K46" s="170" t="str">
        <f t="shared" si="6"/>
        <v>r</v>
      </c>
      <c r="L46" s="199" t="str">
        <f>K46&amp;IF(QUOTIENT(J46,23)=0,"","_"&amp;QUOTIENT(J46,23))&amp;" : "&amp;'국어 진위판정'!E46-0.5&amp;"≤"&amp;'국어 진위판정'!C46&amp;"x+"&amp;'국어 진위판정'!D46&amp;"y+"&amp;IF(B46="화법과 작문", "화", "언")&amp;"&lt;"&amp;'국어 진위판정'!E46+0.5</f>
        <v>r_1 : -0.5≤x+y+화&lt;0.5</v>
      </c>
    </row>
    <row r="47" spans="1:12" s="137" customFormat="1" ht="21" hidden="1" customHeight="1">
      <c r="A47" s="129"/>
      <c r="B47" s="204" t="s">
        <v>98</v>
      </c>
      <c r="C47" s="216"/>
      <c r="D47" s="217"/>
      <c r="E47" s="217"/>
      <c r="F47" s="207">
        <f>C47*'점수 계산기'!$C$21+D47*'점수 계산기'!$C$22+'점수 계산기'!$C$24</f>
        <v>53</v>
      </c>
      <c r="G47" s="207">
        <f>MIN(ABS(E47-0.5-F47), ABS(E47+0.5-F47))</f>
        <v>52.5</v>
      </c>
      <c r="H47" s="243" t="str">
        <f>IF(ROUND(F47,0)=E47,"진",IF(G47&lt;0.5,"재",IF(AND(C47=0, D47=0, E47=0),"","위")))</f>
        <v/>
      </c>
      <c r="I47" s="239"/>
      <c r="J47" s="170">
        <v>41</v>
      </c>
      <c r="K47" s="170" t="str">
        <f t="shared" si="6"/>
        <v>s</v>
      </c>
      <c r="L47" s="199" t="str">
        <f>K47&amp;IF(QUOTIENT(J47,23)=0,"","_"&amp;QUOTIENT(J47,23))&amp;" : "&amp;'국어 진위판정'!E47-0.5&amp;"≤"&amp;'국어 진위판정'!C47&amp;"x+"&amp;'국어 진위판정'!D47&amp;"y+"&amp;IF(B47="화법과 작문", "화", "언")&amp;"&lt;"&amp;'국어 진위판정'!E47+0.5</f>
        <v>s_1 : -0.5≤x+y+화&lt;0.5</v>
      </c>
    </row>
    <row r="48" spans="1:12" s="137" customFormat="1" ht="21" hidden="1" customHeight="1">
      <c r="A48" s="129"/>
      <c r="B48" s="204" t="s">
        <v>98</v>
      </c>
      <c r="C48" s="216"/>
      <c r="D48" s="217"/>
      <c r="E48" s="217"/>
      <c r="F48" s="207">
        <f>C48*'점수 계산기'!$C$21+D48*'점수 계산기'!$C$22+'점수 계산기'!$C$24</f>
        <v>53</v>
      </c>
      <c r="G48" s="207">
        <f t="shared" si="11"/>
        <v>52.5</v>
      </c>
      <c r="H48" s="243" t="str">
        <f t="shared" ref="H48:H74" si="12">IF(ROUND(F48,0)=E48,"진",IF(G48&lt;0.5,"재",IF(AND(C48=0, D48=0, E48=0),"","위")))</f>
        <v/>
      </c>
      <c r="I48" s="239"/>
      <c r="J48" s="170">
        <v>42</v>
      </c>
      <c r="K48" s="170" t="str">
        <f t="shared" si="6"/>
        <v>t</v>
      </c>
      <c r="L48" s="199" t="str">
        <f>K48&amp;IF(QUOTIENT(J48,23)=0,"","_"&amp;QUOTIENT(J48,23))&amp;" : "&amp;'국어 진위판정'!E48-0.5&amp;"≤"&amp;'국어 진위판정'!C48&amp;"x+"&amp;'국어 진위판정'!D48&amp;"y+"&amp;IF(B48="화법과 작문", "화", "언")&amp;"&lt;"&amp;'국어 진위판정'!E48+0.5</f>
        <v>t_1 : -0.5≤x+y+화&lt;0.5</v>
      </c>
    </row>
    <row r="49" spans="1:12" s="137" customFormat="1" ht="21" hidden="1" customHeight="1">
      <c r="A49" s="129"/>
      <c r="B49" s="204" t="s">
        <v>98</v>
      </c>
      <c r="C49" s="216"/>
      <c r="D49" s="217"/>
      <c r="E49" s="217"/>
      <c r="F49" s="207">
        <f>C49*'점수 계산기'!$C$21+D49*'점수 계산기'!$C$22+'점수 계산기'!$C$24</f>
        <v>53</v>
      </c>
      <c r="G49" s="207">
        <f t="shared" si="11"/>
        <v>52.5</v>
      </c>
      <c r="H49" s="243" t="str">
        <f t="shared" si="12"/>
        <v/>
      </c>
      <c r="I49" s="239"/>
      <c r="J49" s="170">
        <v>43</v>
      </c>
      <c r="K49" s="170" t="str">
        <f t="shared" si="6"/>
        <v>u</v>
      </c>
      <c r="L49" s="199" t="str">
        <f>K49&amp;IF(QUOTIENT(J49,23)=0,"","_"&amp;QUOTIENT(J49,23))&amp;" : "&amp;'국어 진위판정'!E49-0.5&amp;"≤"&amp;'국어 진위판정'!C49&amp;"x+"&amp;'국어 진위판정'!D49&amp;"y+"&amp;IF(B49="화법과 작문", "화", "언")&amp;"&lt;"&amp;'국어 진위판정'!E49+0.5</f>
        <v>u_1 : -0.5≤x+y+화&lt;0.5</v>
      </c>
    </row>
    <row r="50" spans="1:12" s="137" customFormat="1" ht="21" hidden="1" customHeight="1">
      <c r="A50" s="129"/>
      <c r="B50" s="204" t="s">
        <v>98</v>
      </c>
      <c r="C50" s="216"/>
      <c r="D50" s="217"/>
      <c r="E50" s="217"/>
      <c r="F50" s="207">
        <f>C50*'점수 계산기'!$C$21+D50*'점수 계산기'!$C$22+'점수 계산기'!$C$24</f>
        <v>53</v>
      </c>
      <c r="G50" s="207">
        <f t="shared" si="11"/>
        <v>52.5</v>
      </c>
      <c r="H50" s="243" t="str">
        <f t="shared" si="12"/>
        <v/>
      </c>
      <c r="I50" s="239"/>
      <c r="J50" s="170">
        <v>44</v>
      </c>
      <c r="K50" s="170" t="str">
        <f t="shared" si="6"/>
        <v>v</v>
      </c>
      <c r="L50" s="199" t="str">
        <f>K50&amp;IF(QUOTIENT(J50,23)=0,"","_"&amp;QUOTIENT(J50,23))&amp;" : "&amp;'국어 진위판정'!E50-0.5&amp;"≤"&amp;'국어 진위판정'!C50&amp;"x+"&amp;'국어 진위판정'!D50&amp;"y+"&amp;IF(B50="화법과 작문", "화", "언")&amp;"&lt;"&amp;'국어 진위판정'!E50+0.5</f>
        <v>v_1 : -0.5≤x+y+화&lt;0.5</v>
      </c>
    </row>
    <row r="51" spans="1:12" s="137" customFormat="1" ht="21" hidden="1" customHeight="1">
      <c r="A51" s="129"/>
      <c r="B51" s="204" t="s">
        <v>98</v>
      </c>
      <c r="C51" s="216"/>
      <c r="D51" s="217"/>
      <c r="E51" s="217"/>
      <c r="F51" s="207">
        <f>C51*'점수 계산기'!$C$21+D51*'점수 계산기'!$C$22+'점수 계산기'!$C$24</f>
        <v>53</v>
      </c>
      <c r="G51" s="207">
        <f t="shared" si="11"/>
        <v>52.5</v>
      </c>
      <c r="H51" s="243" t="str">
        <f t="shared" si="12"/>
        <v/>
      </c>
      <c r="I51" s="239"/>
      <c r="J51" s="170">
        <v>45</v>
      </c>
      <c r="K51" s="170" t="str">
        <f t="shared" si="6"/>
        <v>w</v>
      </c>
      <c r="L51" s="199" t="str">
        <f>K51&amp;IF(QUOTIENT(J51,23)=0,"","_"&amp;QUOTIENT(J51,23))&amp;" : "&amp;'국어 진위판정'!E51-0.5&amp;"≤"&amp;'국어 진위판정'!C51&amp;"x+"&amp;'국어 진위판정'!D51&amp;"y+"&amp;IF(B51="화법과 작문", "화", "언")&amp;"&lt;"&amp;'국어 진위판정'!E51+0.5</f>
        <v>w_1 : -0.5≤x+y+화&lt;0.5</v>
      </c>
    </row>
    <row r="52" spans="1:12" s="137" customFormat="1" ht="21" hidden="1" customHeight="1">
      <c r="A52" s="129"/>
      <c r="B52" s="204" t="s">
        <v>98</v>
      </c>
      <c r="C52" s="216"/>
      <c r="D52" s="217"/>
      <c r="E52" s="217"/>
      <c r="F52" s="207">
        <f>C52*'점수 계산기'!$C$21+D52*'점수 계산기'!$C$22+'점수 계산기'!$C$24</f>
        <v>53</v>
      </c>
      <c r="G52" s="207">
        <f t="shared" si="11"/>
        <v>52.5</v>
      </c>
      <c r="H52" s="243" t="str">
        <f t="shared" si="12"/>
        <v/>
      </c>
      <c r="I52" s="239"/>
      <c r="J52" s="170">
        <v>46</v>
      </c>
      <c r="K52" s="170" t="str">
        <f t="shared" si="6"/>
        <v>a</v>
      </c>
      <c r="L52" s="199" t="str">
        <f>K52&amp;IF(QUOTIENT(J52,23)=0,"","_"&amp;QUOTIENT(J52,23))&amp;" : "&amp;'국어 진위판정'!E52-0.5&amp;"≤"&amp;'국어 진위판정'!C52&amp;"x+"&amp;'국어 진위판정'!D52&amp;"y+"&amp;IF(B52="화법과 작문", "화", "언")&amp;"&lt;"&amp;'국어 진위판정'!E52+0.5</f>
        <v>a_2 : -0.5≤x+y+화&lt;0.5</v>
      </c>
    </row>
    <row r="53" spans="1:12" s="137" customFormat="1" ht="21" hidden="1" customHeight="1">
      <c r="A53" s="129"/>
      <c r="B53" s="204" t="s">
        <v>98</v>
      </c>
      <c r="C53" s="216"/>
      <c r="D53" s="217"/>
      <c r="E53" s="217"/>
      <c r="F53" s="207">
        <f>C53*'점수 계산기'!$C$21+D53*'점수 계산기'!$C$22+'점수 계산기'!$C$24</f>
        <v>53</v>
      </c>
      <c r="G53" s="207">
        <f t="shared" si="11"/>
        <v>52.5</v>
      </c>
      <c r="H53" s="243" t="str">
        <f t="shared" si="12"/>
        <v/>
      </c>
      <c r="I53" s="239"/>
      <c r="J53" s="170">
        <v>47</v>
      </c>
      <c r="K53" s="170" t="str">
        <f t="shared" si="6"/>
        <v>b</v>
      </c>
      <c r="L53" s="199" t="str">
        <f>K53&amp;IF(QUOTIENT(J53,23)=0,"","_"&amp;QUOTIENT(J53,23))&amp;" : "&amp;'국어 진위판정'!E53-0.5&amp;"≤"&amp;'국어 진위판정'!C53&amp;"x+"&amp;'국어 진위판정'!D53&amp;"y+"&amp;IF(B53="화법과 작문", "화", "언")&amp;"&lt;"&amp;'국어 진위판정'!E53+0.5</f>
        <v>b_2 : -0.5≤x+y+화&lt;0.5</v>
      </c>
    </row>
    <row r="54" spans="1:12" s="137" customFormat="1" ht="21" hidden="1" customHeight="1">
      <c r="A54" s="129"/>
      <c r="B54" s="204" t="s">
        <v>98</v>
      </c>
      <c r="C54" s="216"/>
      <c r="D54" s="217"/>
      <c r="E54" s="217"/>
      <c r="F54" s="207">
        <f>C54*'점수 계산기'!$C$21+D54*'점수 계산기'!$C$22+'점수 계산기'!$C$24</f>
        <v>53</v>
      </c>
      <c r="G54" s="207">
        <f t="shared" si="11"/>
        <v>52.5</v>
      </c>
      <c r="H54" s="243" t="str">
        <f t="shared" si="12"/>
        <v/>
      </c>
      <c r="I54" s="239"/>
      <c r="J54" s="170">
        <v>48</v>
      </c>
      <c r="K54" s="170" t="str">
        <f t="shared" si="6"/>
        <v>c</v>
      </c>
      <c r="L54" s="199" t="str">
        <f>K54&amp;IF(QUOTIENT(J54,23)=0,"","_"&amp;QUOTIENT(J54,23))&amp;" : "&amp;'국어 진위판정'!E54-0.5&amp;"≤"&amp;'국어 진위판정'!C54&amp;"x+"&amp;'국어 진위판정'!D54&amp;"y+"&amp;IF(B54="화법과 작문", "화", "언")&amp;"&lt;"&amp;'국어 진위판정'!E54+0.5</f>
        <v>c_2 : -0.5≤x+y+화&lt;0.5</v>
      </c>
    </row>
    <row r="55" spans="1:12" s="137" customFormat="1" ht="21" hidden="1" customHeight="1">
      <c r="A55" s="129"/>
      <c r="B55" s="204" t="s">
        <v>98</v>
      </c>
      <c r="C55" s="216"/>
      <c r="D55" s="217"/>
      <c r="E55" s="217"/>
      <c r="F55" s="207">
        <f>C55*'점수 계산기'!$C$21+D55*'점수 계산기'!$C$22+'점수 계산기'!$C$24</f>
        <v>53</v>
      </c>
      <c r="G55" s="207">
        <f t="shared" si="11"/>
        <v>52.5</v>
      </c>
      <c r="H55" s="243" t="str">
        <f t="shared" si="12"/>
        <v/>
      </c>
      <c r="I55" s="239"/>
      <c r="J55" s="170">
        <v>49</v>
      </c>
      <c r="K55" s="170" t="str">
        <f t="shared" si="6"/>
        <v>d</v>
      </c>
      <c r="L55" s="199" t="str">
        <f>K55&amp;IF(QUOTIENT(J55,23)=0,"","_"&amp;QUOTIENT(J55,23))&amp;" : "&amp;'국어 진위판정'!E55-0.5&amp;"≤"&amp;'국어 진위판정'!C55&amp;"x+"&amp;'국어 진위판정'!D55&amp;"y+"&amp;IF(B55="화법과 작문", "화", "언")&amp;"&lt;"&amp;'국어 진위판정'!E55+0.5</f>
        <v>d_2 : -0.5≤x+y+화&lt;0.5</v>
      </c>
    </row>
    <row r="56" spans="1:12" s="137" customFormat="1" ht="21" hidden="1" customHeight="1">
      <c r="A56" s="129"/>
      <c r="B56" s="204" t="s">
        <v>98</v>
      </c>
      <c r="C56" s="216"/>
      <c r="D56" s="217"/>
      <c r="E56" s="217"/>
      <c r="F56" s="207">
        <f>C56*'점수 계산기'!$C$21+D56*'점수 계산기'!$C$22+'점수 계산기'!$C$24</f>
        <v>53</v>
      </c>
      <c r="G56" s="207">
        <f t="shared" si="11"/>
        <v>52.5</v>
      </c>
      <c r="H56" s="243" t="str">
        <f t="shared" si="12"/>
        <v/>
      </c>
      <c r="I56" s="239"/>
      <c r="J56" s="170">
        <v>50</v>
      </c>
      <c r="K56" s="170" t="str">
        <f t="shared" si="6"/>
        <v>e</v>
      </c>
      <c r="L56" s="199" t="str">
        <f>K56&amp;IF(QUOTIENT(J56,23)=0,"","_"&amp;QUOTIENT(J56,23))&amp;" : "&amp;'국어 진위판정'!E56-0.5&amp;"≤"&amp;'국어 진위판정'!C56&amp;"x+"&amp;'국어 진위판정'!D56&amp;"y+"&amp;IF(B56="화법과 작문", "화", "언")&amp;"&lt;"&amp;'국어 진위판정'!E56+0.5</f>
        <v>e_2 : -0.5≤x+y+화&lt;0.5</v>
      </c>
    </row>
    <row r="57" spans="1:12" s="137" customFormat="1" ht="21" hidden="1" customHeight="1">
      <c r="A57" s="129"/>
      <c r="B57" s="204" t="s">
        <v>98</v>
      </c>
      <c r="C57" s="216"/>
      <c r="D57" s="217"/>
      <c r="E57" s="217"/>
      <c r="F57" s="207">
        <f>C57*'점수 계산기'!$C$21+D57*'점수 계산기'!$C$22+'점수 계산기'!$C$24</f>
        <v>53</v>
      </c>
      <c r="G57" s="207">
        <f t="shared" si="11"/>
        <v>52.5</v>
      </c>
      <c r="H57" s="243" t="str">
        <f t="shared" si="12"/>
        <v/>
      </c>
      <c r="I57" s="239"/>
      <c r="J57" s="170">
        <v>51</v>
      </c>
      <c r="K57" s="170" t="str">
        <f t="shared" si="6"/>
        <v>f</v>
      </c>
      <c r="L57" s="199" t="str">
        <f>K57&amp;IF(QUOTIENT(J57,23)=0,"","_"&amp;QUOTIENT(J57,23))&amp;" : "&amp;'국어 진위판정'!E57-0.5&amp;"≤"&amp;'국어 진위판정'!C57&amp;"x+"&amp;'국어 진위판정'!D57&amp;"y+"&amp;IF(B57="화법과 작문", "화", "언")&amp;"&lt;"&amp;'국어 진위판정'!E57+0.5</f>
        <v>f_2 : -0.5≤x+y+화&lt;0.5</v>
      </c>
    </row>
    <row r="58" spans="1:12" s="137" customFormat="1" ht="21" hidden="1" customHeight="1">
      <c r="A58" s="129"/>
      <c r="B58" s="204" t="s">
        <v>98</v>
      </c>
      <c r="C58" s="216"/>
      <c r="D58" s="217"/>
      <c r="E58" s="217"/>
      <c r="F58" s="207">
        <f>C58*'점수 계산기'!$C$21+D58*'점수 계산기'!$C$22+'점수 계산기'!$C$24</f>
        <v>53</v>
      </c>
      <c r="G58" s="207">
        <f t="shared" si="11"/>
        <v>52.5</v>
      </c>
      <c r="H58" s="243" t="str">
        <f t="shared" si="12"/>
        <v/>
      </c>
      <c r="I58" s="239"/>
      <c r="J58" s="170">
        <v>52</v>
      </c>
      <c r="K58" s="170" t="str">
        <f t="shared" si="6"/>
        <v>g</v>
      </c>
      <c r="L58" s="199" t="str">
        <f>K58&amp;IF(QUOTIENT(J58,23)=0,"","_"&amp;QUOTIENT(J58,23))&amp;" : "&amp;'국어 진위판정'!E58-0.5&amp;"≤"&amp;'국어 진위판정'!C58&amp;"x+"&amp;'국어 진위판정'!D58&amp;"y+"&amp;IF(B58="화법과 작문", "화", "언")&amp;"&lt;"&amp;'국어 진위판정'!E58+0.5</f>
        <v>g_2 : -0.5≤x+y+화&lt;0.5</v>
      </c>
    </row>
    <row r="59" spans="1:12" s="137" customFormat="1" ht="21" hidden="1" customHeight="1">
      <c r="A59" s="129"/>
      <c r="B59" s="204" t="s">
        <v>98</v>
      </c>
      <c r="C59" s="216"/>
      <c r="D59" s="217"/>
      <c r="E59" s="217"/>
      <c r="F59" s="207">
        <f>C59*'점수 계산기'!$C$21+D59*'점수 계산기'!$C$22+'점수 계산기'!$C$24</f>
        <v>53</v>
      </c>
      <c r="G59" s="207">
        <f t="shared" si="11"/>
        <v>52.5</v>
      </c>
      <c r="H59" s="243" t="str">
        <f t="shared" si="12"/>
        <v/>
      </c>
      <c r="I59" s="239"/>
      <c r="J59" s="170">
        <v>53</v>
      </c>
      <c r="K59" s="170" t="str">
        <f t="shared" si="6"/>
        <v>h</v>
      </c>
      <c r="L59" s="199" t="str">
        <f>K59&amp;IF(QUOTIENT(J59,23)=0,"","_"&amp;QUOTIENT(J59,23))&amp;" : "&amp;'국어 진위판정'!E59-0.5&amp;"≤"&amp;'국어 진위판정'!C59&amp;"x+"&amp;'국어 진위판정'!D59&amp;"y+"&amp;IF(B59="화법과 작문", "화", "언")&amp;"&lt;"&amp;'국어 진위판정'!E59+0.5</f>
        <v>h_2 : -0.5≤x+y+화&lt;0.5</v>
      </c>
    </row>
    <row r="60" spans="1:12" s="137" customFormat="1" ht="21" hidden="1" customHeight="1">
      <c r="A60" s="129"/>
      <c r="B60" s="204" t="s">
        <v>98</v>
      </c>
      <c r="C60" s="216"/>
      <c r="D60" s="217"/>
      <c r="E60" s="217"/>
      <c r="F60" s="207">
        <f>C60*'점수 계산기'!$C$21+D60*'점수 계산기'!$C$22+'점수 계산기'!$C$24</f>
        <v>53</v>
      </c>
      <c r="G60" s="207">
        <f t="shared" si="11"/>
        <v>52.5</v>
      </c>
      <c r="H60" s="243" t="str">
        <f t="shared" si="12"/>
        <v/>
      </c>
      <c r="I60" s="239"/>
      <c r="J60" s="170">
        <v>54</v>
      </c>
      <c r="K60" s="170" t="str">
        <f t="shared" si="6"/>
        <v>i</v>
      </c>
      <c r="L60" s="199" t="str">
        <f>K60&amp;IF(QUOTIENT(J60,23)=0,"","_"&amp;QUOTIENT(J60,23))&amp;" : "&amp;'국어 진위판정'!E60-0.5&amp;"≤"&amp;'국어 진위판정'!C60&amp;"x+"&amp;'국어 진위판정'!D60&amp;"y+"&amp;IF(B60="화법과 작문", "화", "언")&amp;"&lt;"&amp;'국어 진위판정'!E60+0.5</f>
        <v>i_2 : -0.5≤x+y+화&lt;0.5</v>
      </c>
    </row>
    <row r="61" spans="1:12" s="137" customFormat="1" ht="21" hidden="1" customHeight="1">
      <c r="A61" s="129"/>
      <c r="B61" s="204" t="s">
        <v>98</v>
      </c>
      <c r="C61" s="216"/>
      <c r="D61" s="217"/>
      <c r="E61" s="217"/>
      <c r="F61" s="207">
        <f>C61*'점수 계산기'!$C$21+D61*'점수 계산기'!$C$22+'점수 계산기'!$C$24</f>
        <v>53</v>
      </c>
      <c r="G61" s="207">
        <f t="shared" si="11"/>
        <v>52.5</v>
      </c>
      <c r="H61" s="243" t="str">
        <f t="shared" si="12"/>
        <v/>
      </c>
      <c r="I61" s="239"/>
      <c r="J61" s="170">
        <v>55</v>
      </c>
      <c r="K61" s="170" t="str">
        <f t="shared" si="6"/>
        <v>j</v>
      </c>
      <c r="L61" s="199" t="str">
        <f>K61&amp;IF(QUOTIENT(J61,23)=0,"","_"&amp;QUOTIENT(J61,23))&amp;" : "&amp;'국어 진위판정'!E61-0.5&amp;"≤"&amp;'국어 진위판정'!C61&amp;"x+"&amp;'국어 진위판정'!D61&amp;"y+"&amp;IF(B61="화법과 작문", "화", "언")&amp;"&lt;"&amp;'국어 진위판정'!E61+0.5</f>
        <v>j_2 : -0.5≤x+y+화&lt;0.5</v>
      </c>
    </row>
    <row r="62" spans="1:12" s="137" customFormat="1" ht="21" hidden="1" customHeight="1">
      <c r="A62" s="129"/>
      <c r="B62" s="204" t="s">
        <v>98</v>
      </c>
      <c r="C62" s="216"/>
      <c r="D62" s="217"/>
      <c r="E62" s="217"/>
      <c r="F62" s="207">
        <f>C62*'점수 계산기'!$C$21+D62*'점수 계산기'!$C$22+'점수 계산기'!$C$24</f>
        <v>53</v>
      </c>
      <c r="G62" s="207">
        <f t="shared" si="11"/>
        <v>52.5</v>
      </c>
      <c r="H62" s="243" t="str">
        <f t="shared" si="12"/>
        <v/>
      </c>
      <c r="I62" s="239"/>
      <c r="J62" s="170">
        <v>56</v>
      </c>
      <c r="K62" s="170" t="str">
        <f t="shared" si="6"/>
        <v>k</v>
      </c>
      <c r="L62" s="199" t="str">
        <f>K62&amp;IF(QUOTIENT(J62,23)=0,"","_"&amp;QUOTIENT(J62,23))&amp;" : "&amp;'국어 진위판정'!E62-0.5&amp;"≤"&amp;'국어 진위판정'!C62&amp;"x+"&amp;'국어 진위판정'!D62&amp;"y+"&amp;IF(B62="화법과 작문", "화", "언")&amp;"&lt;"&amp;'국어 진위판정'!E62+0.5</f>
        <v>k_2 : -0.5≤x+y+화&lt;0.5</v>
      </c>
    </row>
    <row r="63" spans="1:12" s="137" customFormat="1" ht="21" hidden="1" customHeight="1">
      <c r="A63" s="129"/>
      <c r="B63" s="204" t="s">
        <v>98</v>
      </c>
      <c r="C63" s="216"/>
      <c r="D63" s="217"/>
      <c r="E63" s="217"/>
      <c r="F63" s="207">
        <f>C63*'점수 계산기'!$C$21+D63*'점수 계산기'!$C$22+'점수 계산기'!$C$24</f>
        <v>53</v>
      </c>
      <c r="G63" s="207">
        <f t="shared" si="11"/>
        <v>52.5</v>
      </c>
      <c r="H63" s="243" t="str">
        <f t="shared" si="12"/>
        <v/>
      </c>
      <c r="I63" s="239"/>
      <c r="J63" s="170">
        <v>57</v>
      </c>
      <c r="K63" s="170" t="str">
        <f t="shared" ref="K63:K74" si="13">CHAR(MOD(J63, 23)+97)</f>
        <v>l</v>
      </c>
      <c r="L63" s="199" t="str">
        <f>K63&amp;IF(QUOTIENT(J63,23)=0,"","_"&amp;QUOTIENT(J63,23))&amp;" : "&amp;'국어 진위판정'!E63-0.5&amp;"≤"&amp;'국어 진위판정'!C63&amp;"x+"&amp;'국어 진위판정'!D63&amp;"y+"&amp;IF(B63="화법과 작문", "화", "언")&amp;"&lt;"&amp;'국어 진위판정'!E63+0.5</f>
        <v>l_2 : -0.5≤x+y+화&lt;0.5</v>
      </c>
    </row>
    <row r="64" spans="1:12" s="137" customFormat="1" ht="21" hidden="1" customHeight="1">
      <c r="A64" s="129"/>
      <c r="B64" s="204" t="s">
        <v>98</v>
      </c>
      <c r="C64" s="216"/>
      <c r="D64" s="217"/>
      <c r="E64" s="217"/>
      <c r="F64" s="207">
        <f>C64*'점수 계산기'!$C$21+D64*'점수 계산기'!$C$22+'점수 계산기'!$C$24</f>
        <v>53</v>
      </c>
      <c r="G64" s="207">
        <f t="shared" si="11"/>
        <v>52.5</v>
      </c>
      <c r="H64" s="243" t="str">
        <f t="shared" si="12"/>
        <v/>
      </c>
      <c r="I64" s="239"/>
      <c r="J64" s="170">
        <v>58</v>
      </c>
      <c r="K64" s="170" t="str">
        <f t="shared" si="13"/>
        <v>m</v>
      </c>
      <c r="L64" s="199" t="str">
        <f>K64&amp;IF(QUOTIENT(J64,23)=0,"","_"&amp;QUOTIENT(J64,23))&amp;" : "&amp;'국어 진위판정'!E64-0.5&amp;"≤"&amp;'국어 진위판정'!C64&amp;"x+"&amp;'국어 진위판정'!D64&amp;"y+"&amp;IF(B64="화법과 작문", "화", "언")&amp;"&lt;"&amp;'국어 진위판정'!E64+0.5</f>
        <v>m_2 : -0.5≤x+y+화&lt;0.5</v>
      </c>
    </row>
    <row r="65" spans="1:16" s="137" customFormat="1" ht="21" hidden="1" customHeight="1">
      <c r="A65" s="129"/>
      <c r="B65" s="204" t="s">
        <v>98</v>
      </c>
      <c r="C65" s="216"/>
      <c r="D65" s="217"/>
      <c r="E65" s="217"/>
      <c r="F65" s="207">
        <f>C65*'점수 계산기'!$C$21+D65*'점수 계산기'!$C$22+'점수 계산기'!$C$24</f>
        <v>53</v>
      </c>
      <c r="G65" s="207">
        <f t="shared" si="11"/>
        <v>52.5</v>
      </c>
      <c r="H65" s="243" t="str">
        <f t="shared" si="12"/>
        <v/>
      </c>
      <c r="I65" s="239"/>
      <c r="J65" s="170">
        <v>59</v>
      </c>
      <c r="K65" s="170" t="str">
        <f t="shared" si="13"/>
        <v>n</v>
      </c>
      <c r="L65" s="199" t="str">
        <f>K65&amp;IF(QUOTIENT(J65,23)=0,"","_"&amp;QUOTIENT(J65,23))&amp;" : "&amp;'국어 진위판정'!E65-0.5&amp;"≤"&amp;'국어 진위판정'!C65&amp;"x+"&amp;'국어 진위판정'!D65&amp;"y+"&amp;IF(B65="화법과 작문", "화", "언")&amp;"&lt;"&amp;'국어 진위판정'!E65+0.5</f>
        <v>n_2 : -0.5≤x+y+화&lt;0.5</v>
      </c>
    </row>
    <row r="66" spans="1:16" s="137" customFormat="1" ht="21" hidden="1" customHeight="1">
      <c r="A66" s="129"/>
      <c r="B66" s="204" t="s">
        <v>98</v>
      </c>
      <c r="C66" s="216"/>
      <c r="D66" s="217"/>
      <c r="E66" s="217"/>
      <c r="F66" s="207">
        <f>C66*'점수 계산기'!$C$21+D66*'점수 계산기'!$C$22+'점수 계산기'!$C$24</f>
        <v>53</v>
      </c>
      <c r="G66" s="207">
        <f t="shared" si="11"/>
        <v>52.5</v>
      </c>
      <c r="H66" s="243" t="str">
        <f t="shared" si="12"/>
        <v/>
      </c>
      <c r="I66" s="239"/>
      <c r="J66" s="170">
        <v>60</v>
      </c>
      <c r="K66" s="170" t="str">
        <f t="shared" si="13"/>
        <v>o</v>
      </c>
      <c r="L66" s="199" t="str">
        <f>K66&amp;IF(QUOTIENT(J66,23)=0,"","_"&amp;QUOTIENT(J66,23))&amp;" : "&amp;'국어 진위판정'!E66-0.5&amp;"≤"&amp;'국어 진위판정'!C66&amp;"x+"&amp;'국어 진위판정'!D66&amp;"y+"&amp;IF(B66="화법과 작문", "화", "언")&amp;"&lt;"&amp;'국어 진위판정'!E66+0.5</f>
        <v>o_2 : -0.5≤x+y+화&lt;0.5</v>
      </c>
    </row>
    <row r="67" spans="1:16" s="137" customFormat="1" ht="21" hidden="1" customHeight="1">
      <c r="A67" s="129"/>
      <c r="B67" s="204" t="s">
        <v>98</v>
      </c>
      <c r="C67" s="216"/>
      <c r="D67" s="217"/>
      <c r="E67" s="217"/>
      <c r="F67" s="207">
        <f>C67*'점수 계산기'!$C$21+D67*'점수 계산기'!$C$22+'점수 계산기'!$C$24</f>
        <v>53</v>
      </c>
      <c r="G67" s="207">
        <f t="shared" si="11"/>
        <v>52.5</v>
      </c>
      <c r="H67" s="243" t="str">
        <f t="shared" si="12"/>
        <v/>
      </c>
      <c r="I67" s="239"/>
      <c r="J67" s="170">
        <v>61</v>
      </c>
      <c r="K67" s="170" t="str">
        <f t="shared" si="13"/>
        <v>p</v>
      </c>
      <c r="L67" s="199" t="str">
        <f>K67&amp;IF(QUOTIENT(J67,23)=0,"","_"&amp;QUOTIENT(J67,23))&amp;" : "&amp;'국어 진위판정'!E67-0.5&amp;"≤"&amp;'국어 진위판정'!C67&amp;"x+"&amp;'국어 진위판정'!D67&amp;"y+"&amp;IF(B67="화법과 작문", "화", "언")&amp;"&lt;"&amp;'국어 진위판정'!E67+0.5</f>
        <v>p_2 : -0.5≤x+y+화&lt;0.5</v>
      </c>
    </row>
    <row r="68" spans="1:16" s="137" customFormat="1" ht="21" hidden="1" customHeight="1">
      <c r="A68" s="129"/>
      <c r="B68" s="204" t="s">
        <v>98</v>
      </c>
      <c r="C68" s="216"/>
      <c r="D68" s="217"/>
      <c r="E68" s="217"/>
      <c r="F68" s="207">
        <f>C68*'점수 계산기'!$C$21+D68*'점수 계산기'!$C$22+'점수 계산기'!$C$24</f>
        <v>53</v>
      </c>
      <c r="G68" s="207">
        <f t="shared" si="11"/>
        <v>52.5</v>
      </c>
      <c r="H68" s="243" t="str">
        <f t="shared" si="12"/>
        <v/>
      </c>
      <c r="I68" s="239"/>
      <c r="J68" s="170">
        <v>62</v>
      </c>
      <c r="K68" s="170" t="str">
        <f t="shared" si="13"/>
        <v>q</v>
      </c>
      <c r="L68" s="199" t="str">
        <f>K68&amp;IF(QUOTIENT(J68,23)=0,"","_"&amp;QUOTIENT(J68,23))&amp;" : "&amp;'국어 진위판정'!E68-0.5&amp;"≤"&amp;'국어 진위판정'!C68&amp;"x+"&amp;'국어 진위판정'!D68&amp;"y+"&amp;IF(B68="화법과 작문", "화", "언")&amp;"&lt;"&amp;'국어 진위판정'!E68+0.5</f>
        <v>q_2 : -0.5≤x+y+화&lt;0.5</v>
      </c>
    </row>
    <row r="69" spans="1:16" s="137" customFormat="1" ht="21" hidden="1" customHeight="1">
      <c r="A69" s="129"/>
      <c r="B69" s="204" t="s">
        <v>98</v>
      </c>
      <c r="C69" s="216"/>
      <c r="D69" s="217"/>
      <c r="E69" s="217"/>
      <c r="F69" s="207">
        <f>C69*'점수 계산기'!$C$21+D69*'점수 계산기'!$C$22+'점수 계산기'!$C$24</f>
        <v>53</v>
      </c>
      <c r="G69" s="207">
        <f t="shared" si="11"/>
        <v>52.5</v>
      </c>
      <c r="H69" s="243" t="str">
        <f t="shared" si="12"/>
        <v/>
      </c>
      <c r="I69" s="239"/>
      <c r="J69" s="170">
        <v>63</v>
      </c>
      <c r="K69" s="170" t="str">
        <f t="shared" si="13"/>
        <v>r</v>
      </c>
      <c r="L69" s="199" t="str">
        <f>K69&amp;IF(QUOTIENT(J69,23)=0,"","_"&amp;QUOTIENT(J69,23))&amp;" : "&amp;'국어 진위판정'!E69-0.5&amp;"≤"&amp;'국어 진위판정'!C69&amp;"x+"&amp;'국어 진위판정'!D69&amp;"y+"&amp;IF(B69="화법과 작문", "화", "언")&amp;"&lt;"&amp;'국어 진위판정'!E69+0.5</f>
        <v>r_2 : -0.5≤x+y+화&lt;0.5</v>
      </c>
    </row>
    <row r="70" spans="1:16" s="137" customFormat="1" ht="21" hidden="1" customHeight="1">
      <c r="A70" s="129"/>
      <c r="B70" s="204" t="s">
        <v>98</v>
      </c>
      <c r="C70" s="216"/>
      <c r="D70" s="217"/>
      <c r="E70" s="217"/>
      <c r="F70" s="207">
        <f>C70*'점수 계산기'!$C$21+D70*'점수 계산기'!$C$22+'점수 계산기'!$C$24</f>
        <v>53</v>
      </c>
      <c r="G70" s="207">
        <f t="shared" si="11"/>
        <v>52.5</v>
      </c>
      <c r="H70" s="243" t="str">
        <f t="shared" si="12"/>
        <v/>
      </c>
      <c r="I70" s="239"/>
      <c r="J70" s="170">
        <v>64</v>
      </c>
      <c r="K70" s="170" t="str">
        <f t="shared" si="13"/>
        <v>s</v>
      </c>
      <c r="L70" s="199" t="str">
        <f>K70&amp;IF(QUOTIENT(J70,23)=0,"","_"&amp;QUOTIENT(J70,23))&amp;" : "&amp;'국어 진위판정'!E70-0.5&amp;"≤"&amp;'국어 진위판정'!C70&amp;"x+"&amp;'국어 진위판정'!D70&amp;"y+"&amp;IF(B70="화법과 작문", "화", "언")&amp;"&lt;"&amp;'국어 진위판정'!E70+0.5</f>
        <v>s_2 : -0.5≤x+y+화&lt;0.5</v>
      </c>
    </row>
    <row r="71" spans="1:16" s="137" customFormat="1" ht="21" hidden="1" customHeight="1">
      <c r="A71" s="129"/>
      <c r="B71" s="204" t="s">
        <v>98</v>
      </c>
      <c r="C71" s="216"/>
      <c r="D71" s="217"/>
      <c r="E71" s="217"/>
      <c r="F71" s="207">
        <f>C71*'점수 계산기'!$C$21+D71*'점수 계산기'!$C$22+'점수 계산기'!$C$24</f>
        <v>53</v>
      </c>
      <c r="G71" s="207">
        <f t="shared" si="11"/>
        <v>52.5</v>
      </c>
      <c r="H71" s="243" t="str">
        <f t="shared" si="12"/>
        <v/>
      </c>
      <c r="I71" s="239"/>
      <c r="J71" s="170">
        <v>65</v>
      </c>
      <c r="K71" s="170" t="str">
        <f t="shared" si="13"/>
        <v>t</v>
      </c>
      <c r="L71" s="199" t="str">
        <f>K71&amp;IF(QUOTIENT(J71,23)=0,"","_"&amp;QUOTIENT(J71,23))&amp;" : "&amp;'국어 진위판정'!E71-0.5&amp;"≤"&amp;'국어 진위판정'!C71&amp;"x+"&amp;'국어 진위판정'!D71&amp;"y+"&amp;IF(B71="화법과 작문", "화", "언")&amp;"&lt;"&amp;'국어 진위판정'!E71+0.5</f>
        <v>t_2 : -0.5≤x+y+화&lt;0.5</v>
      </c>
    </row>
    <row r="72" spans="1:16" s="137" customFormat="1" ht="21" hidden="1" customHeight="1">
      <c r="A72" s="129"/>
      <c r="B72" s="204" t="s">
        <v>98</v>
      </c>
      <c r="C72" s="216"/>
      <c r="D72" s="217"/>
      <c r="E72" s="217"/>
      <c r="F72" s="207">
        <f>C72*'점수 계산기'!$C$21+D72*'점수 계산기'!$C$22+'점수 계산기'!$C$24</f>
        <v>53</v>
      </c>
      <c r="G72" s="207">
        <f t="shared" si="11"/>
        <v>52.5</v>
      </c>
      <c r="H72" s="243" t="str">
        <f t="shared" si="12"/>
        <v/>
      </c>
      <c r="I72" s="239"/>
      <c r="J72" s="170">
        <v>66</v>
      </c>
      <c r="K72" s="170" t="str">
        <f t="shared" si="13"/>
        <v>u</v>
      </c>
      <c r="L72" s="199" t="str">
        <f>K72&amp;IF(QUOTIENT(J72,23)=0,"","_"&amp;QUOTIENT(J72,23))&amp;" : "&amp;'국어 진위판정'!E72-0.5&amp;"≤"&amp;'국어 진위판정'!C72&amp;"x+"&amp;'국어 진위판정'!D72&amp;"y+"&amp;IF(B72="화법과 작문", "화", "언")&amp;"&lt;"&amp;'국어 진위판정'!E72+0.5</f>
        <v>u_2 : -0.5≤x+y+화&lt;0.5</v>
      </c>
    </row>
    <row r="73" spans="1:16" s="137" customFormat="1" ht="21" hidden="1" customHeight="1">
      <c r="A73" s="129"/>
      <c r="B73" s="204" t="s">
        <v>98</v>
      </c>
      <c r="C73" s="216"/>
      <c r="D73" s="217"/>
      <c r="E73" s="217"/>
      <c r="F73" s="207">
        <f>C73*'점수 계산기'!$C$21+D73*'점수 계산기'!$C$22+'점수 계산기'!$C$24</f>
        <v>53</v>
      </c>
      <c r="G73" s="207">
        <f t="shared" si="11"/>
        <v>52.5</v>
      </c>
      <c r="H73" s="243" t="str">
        <f t="shared" si="12"/>
        <v/>
      </c>
      <c r="I73" s="239"/>
      <c r="J73" s="170">
        <v>67</v>
      </c>
      <c r="K73" s="170" t="str">
        <f t="shared" si="13"/>
        <v>v</v>
      </c>
      <c r="L73" s="199" t="str">
        <f>K73&amp;IF(QUOTIENT(J73,23)=0,"","_"&amp;QUOTIENT(J73,23))&amp;" : "&amp;'국어 진위판정'!E73-0.5&amp;"≤"&amp;'국어 진위판정'!C73&amp;"x+"&amp;'국어 진위판정'!D73&amp;"y+"&amp;IF(B73="화법과 작문", "화", "언")&amp;"&lt;"&amp;'국어 진위판정'!E73+0.5</f>
        <v>v_2 : -0.5≤x+y+화&lt;0.5</v>
      </c>
    </row>
    <row r="74" spans="1:16" s="137" customFormat="1" ht="21" hidden="1" customHeight="1" thickBot="1">
      <c r="A74" s="129"/>
      <c r="B74" s="462" t="s">
        <v>98</v>
      </c>
      <c r="C74" s="463"/>
      <c r="D74" s="464"/>
      <c r="E74" s="464"/>
      <c r="F74" s="465">
        <f>C74*'점수 계산기'!$C$21+D74*'점수 계산기'!$C$22+'점수 계산기'!$C$24</f>
        <v>53</v>
      </c>
      <c r="G74" s="465">
        <f t="shared" si="11"/>
        <v>52.5</v>
      </c>
      <c r="H74" s="466" t="str">
        <f t="shared" si="12"/>
        <v/>
      </c>
      <c r="I74" s="239"/>
      <c r="J74" s="170">
        <v>68</v>
      </c>
      <c r="K74" s="170" t="str">
        <f t="shared" si="13"/>
        <v>w</v>
      </c>
      <c r="L74" s="199" t="str">
        <f>K74&amp;IF(QUOTIENT(J74,23)=0,"","_"&amp;QUOTIENT(J74,23))&amp;" : "&amp;'국어 진위판정'!E74-0.5&amp;"≤"&amp;'국어 진위판정'!C74&amp;"x+"&amp;'국어 진위판정'!D74&amp;"y+"&amp;IF(B74="화법과 작문", "화", "언")&amp;"&lt;"&amp;'국어 진위판정'!E74+0.5</f>
        <v>w_2 : -0.5≤x+y+화&lt;0.5</v>
      </c>
    </row>
    <row r="75" spans="1:16" s="137" customFormat="1" ht="21" customHeight="1">
      <c r="A75" s="129"/>
      <c r="B75" s="231" t="s">
        <v>103</v>
      </c>
      <c r="C75" s="222">
        <v>76</v>
      </c>
      <c r="D75" s="197">
        <v>24</v>
      </c>
      <c r="E75" s="197">
        <v>135</v>
      </c>
      <c r="F75" s="198">
        <f>C75*'점수 계산기'!$C$21+D75*'점수 계산기'!$C$23+'점수 계산기'!$C$25</f>
        <v>134.07999999999998</v>
      </c>
      <c r="G75" s="198">
        <f t="shared" ref="G75:G106" si="14">MIN(ABS(E75-0.5-F75), ABS(E75+0.5-F75))</f>
        <v>0.42000000000001592</v>
      </c>
      <c r="H75" s="242" t="str">
        <f t="shared" ref="H75:H106" si="15">IF(ROUND(F75,0)=E75,"진",IF(G75&lt;0.5,"재",IF(AND(C75=0, D75=0, E75=0),"","위")))</f>
        <v>재</v>
      </c>
      <c r="I75" s="239"/>
      <c r="J75" s="170">
        <v>69</v>
      </c>
      <c r="K75" s="170" t="str">
        <f t="shared" ref="K75" si="16">CHAR(MOD(J75, 23)+97)</f>
        <v>a</v>
      </c>
      <c r="L75" s="199" t="str">
        <f>K75&amp;IF(QUOTIENT(J75,23)=0,"","_"&amp;QUOTIENT(J75,23))&amp;" : "&amp;'국어 진위판정'!E75-0.5&amp;"≤"&amp;'국어 진위판정'!C75&amp;"x+"&amp;'국어 진위판정'!D75&amp;"y+"&amp;IF(B75="화법과 작문", "화", "언")&amp;"&lt;"&amp;'국어 진위판정'!E75+0.5</f>
        <v>a_3 : 134.5≤76x+24y+언&lt;135.5</v>
      </c>
    </row>
    <row r="76" spans="1:16" s="137" customFormat="1" ht="21" customHeight="1">
      <c r="A76" s="129"/>
      <c r="B76" s="223" t="s">
        <v>103</v>
      </c>
      <c r="C76" s="224">
        <v>74</v>
      </c>
      <c r="D76" s="217">
        <v>24</v>
      </c>
      <c r="E76" s="217">
        <v>134</v>
      </c>
      <c r="F76" s="207">
        <f>C76*'점수 계산기'!$C$21+D76*'점수 계산기'!$C$23+'점수 계산기'!$C$25</f>
        <v>132.44</v>
      </c>
      <c r="G76" s="207">
        <f t="shared" si="14"/>
        <v>1.0600000000000023</v>
      </c>
      <c r="H76" s="243" t="str">
        <f t="shared" si="15"/>
        <v>위</v>
      </c>
      <c r="I76" s="239"/>
      <c r="J76" s="170">
        <v>70</v>
      </c>
      <c r="K76" s="170" t="str">
        <f t="shared" ref="K76:K139" si="17">CHAR(MOD(J76, 23)+97)</f>
        <v>b</v>
      </c>
      <c r="L76" s="199" t="str">
        <f>K76&amp;IF(QUOTIENT(J76,23)=0,"","_"&amp;QUOTIENT(J76,23))&amp;" : "&amp;'국어 진위판정'!E76-0.5&amp;"≤"&amp;'국어 진위판정'!C76&amp;"x+"&amp;'국어 진위판정'!D76&amp;"y+"&amp;IF(B76="화법과 작문", "화", "언")&amp;"&lt;"&amp;'국어 진위판정'!E76+0.5</f>
        <v>b_3 : 133.5≤74x+24y+언&lt;134.5</v>
      </c>
      <c r="P76" s="245"/>
    </row>
    <row r="77" spans="1:16" s="137" customFormat="1" ht="21" customHeight="1">
      <c r="A77" s="129"/>
      <c r="B77" s="223" t="s">
        <v>103</v>
      </c>
      <c r="C77" s="224">
        <v>73</v>
      </c>
      <c r="D77" s="217">
        <v>24</v>
      </c>
      <c r="E77" s="217">
        <v>133</v>
      </c>
      <c r="F77" s="207">
        <f>C77*'점수 계산기'!$C$21+D77*'점수 계산기'!$C$23+'점수 계산기'!$C$25</f>
        <v>131.62</v>
      </c>
      <c r="G77" s="207">
        <f t="shared" si="14"/>
        <v>0.87999999999999545</v>
      </c>
      <c r="H77" s="243" t="str">
        <f t="shared" si="15"/>
        <v>위</v>
      </c>
      <c r="I77" s="239"/>
      <c r="J77" s="170">
        <v>71</v>
      </c>
      <c r="K77" s="170" t="str">
        <f t="shared" si="17"/>
        <v>c</v>
      </c>
      <c r="L77" s="199" t="str">
        <f>K77&amp;IF(QUOTIENT(J77,23)=0,"","_"&amp;QUOTIENT(J77,23))&amp;" : "&amp;'국어 진위판정'!E77-0.5&amp;"≤"&amp;'국어 진위판정'!C77&amp;"x+"&amp;'국어 진위판정'!D77&amp;"y+"&amp;IF(B77="화법과 작문", "화", "언")&amp;"&lt;"&amp;'국어 진위판정'!E77+0.5</f>
        <v>c_3 : 132.5≤73x+24y+언&lt;133.5</v>
      </c>
      <c r="P77" s="245"/>
    </row>
    <row r="78" spans="1:16" s="137" customFormat="1" ht="21" customHeight="1">
      <c r="A78" s="129"/>
      <c r="B78" s="223" t="s">
        <v>103</v>
      </c>
      <c r="C78" s="224">
        <v>69</v>
      </c>
      <c r="D78" s="217">
        <v>24</v>
      </c>
      <c r="E78" s="217">
        <v>129</v>
      </c>
      <c r="F78" s="207">
        <f>C78*'점수 계산기'!$C$21+D78*'점수 계산기'!$C$23+'점수 계산기'!$C$25</f>
        <v>128.34</v>
      </c>
      <c r="G78" s="207">
        <f t="shared" si="14"/>
        <v>0.15999999999999659</v>
      </c>
      <c r="H78" s="243" t="str">
        <f t="shared" si="15"/>
        <v>재</v>
      </c>
      <c r="I78" s="239"/>
      <c r="J78" s="170">
        <v>72</v>
      </c>
      <c r="K78" s="170" t="str">
        <f t="shared" si="17"/>
        <v>d</v>
      </c>
      <c r="L78" s="199" t="str">
        <f>K78&amp;IF(QUOTIENT(J78,23)=0,"","_"&amp;QUOTIENT(J78,23))&amp;" : "&amp;'국어 진위판정'!E78-0.5&amp;"≤"&amp;'국어 진위판정'!C78&amp;"x+"&amp;'국어 진위판정'!D78&amp;"y+"&amp;IF(B78="화법과 작문", "화", "언")&amp;"&lt;"&amp;'국어 진위판정'!E78+0.5</f>
        <v>d_3 : 128.5≤69x+24y+언&lt;129.5</v>
      </c>
    </row>
    <row r="79" spans="1:16" s="137" customFormat="1" ht="21" customHeight="1">
      <c r="A79" s="129"/>
      <c r="B79" s="223" t="s">
        <v>103</v>
      </c>
      <c r="C79" s="224">
        <v>57</v>
      </c>
      <c r="D79" s="217">
        <v>24</v>
      </c>
      <c r="E79" s="217">
        <v>119</v>
      </c>
      <c r="F79" s="207">
        <f>C79*'점수 계산기'!$C$21+D79*'점수 계산기'!$C$23+'점수 계산기'!$C$25</f>
        <v>118.5</v>
      </c>
      <c r="G79" s="207">
        <f t="shared" si="14"/>
        <v>0</v>
      </c>
      <c r="H79" s="243" t="str">
        <f t="shared" si="15"/>
        <v>진</v>
      </c>
      <c r="I79" s="239"/>
      <c r="J79" s="170">
        <v>73</v>
      </c>
      <c r="K79" s="170" t="str">
        <f t="shared" si="17"/>
        <v>e</v>
      </c>
      <c r="L79" s="199" t="str">
        <f>K79&amp;IF(QUOTIENT(J79,23)=0,"","_"&amp;QUOTIENT(J79,23))&amp;" : "&amp;'국어 진위판정'!E79-0.5&amp;"≤"&amp;'국어 진위판정'!C79&amp;"x+"&amp;'국어 진위판정'!D79&amp;"y+"&amp;IF(B79="화법과 작문", "화", "언")&amp;"&lt;"&amp;'국어 진위판정'!E79+0.5</f>
        <v>e_3 : 118.5≤57x+24y+언&lt;119.5</v>
      </c>
    </row>
    <row r="80" spans="1:16" s="137" customFormat="1" ht="21" customHeight="1">
      <c r="A80" s="129"/>
      <c r="B80" s="223" t="s">
        <v>103</v>
      </c>
      <c r="C80" s="224">
        <v>76</v>
      </c>
      <c r="D80" s="217">
        <v>22</v>
      </c>
      <c r="E80" s="217">
        <v>134</v>
      </c>
      <c r="F80" s="207">
        <f>C80*'점수 계산기'!$C$21+D80*'점수 계산기'!$C$23+'점수 계산기'!$C$25</f>
        <v>132.6</v>
      </c>
      <c r="G80" s="207">
        <f t="shared" si="14"/>
        <v>0.90000000000000568</v>
      </c>
      <c r="H80" s="243" t="str">
        <f t="shared" si="15"/>
        <v>위</v>
      </c>
      <c r="I80" s="239"/>
      <c r="J80" s="170">
        <v>74</v>
      </c>
      <c r="K80" s="170" t="str">
        <f t="shared" si="17"/>
        <v>f</v>
      </c>
      <c r="L80" s="199" t="str">
        <f>K80&amp;IF(QUOTIENT(J80,23)=0,"","_"&amp;QUOTIENT(J80,23))&amp;" : "&amp;'국어 진위판정'!E80-0.5&amp;"≤"&amp;'국어 진위판정'!C80&amp;"x+"&amp;'국어 진위판정'!D80&amp;"y+"&amp;IF(B80="화법과 작문", "화", "언")&amp;"&lt;"&amp;'국어 진위판정'!E80+0.5</f>
        <v>f_3 : 133.5≤76x+22y+언&lt;134.5</v>
      </c>
    </row>
    <row r="81" spans="1:16" s="137" customFormat="1" ht="21" customHeight="1">
      <c r="A81" s="129"/>
      <c r="B81" s="223" t="s">
        <v>103</v>
      </c>
      <c r="C81" s="224">
        <v>72</v>
      </c>
      <c r="D81" s="217">
        <v>22</v>
      </c>
      <c r="E81" s="217">
        <v>131</v>
      </c>
      <c r="F81" s="207">
        <f>C81*'점수 계산기'!$C$21+D81*'점수 계산기'!$C$23+'점수 계산기'!$C$25</f>
        <v>129.32</v>
      </c>
      <c r="G81" s="207">
        <f t="shared" si="14"/>
        <v>1.1800000000000068</v>
      </c>
      <c r="H81" s="243" t="str">
        <f t="shared" si="15"/>
        <v>위</v>
      </c>
      <c r="I81" s="239"/>
      <c r="J81" s="170">
        <v>75</v>
      </c>
      <c r="K81" s="170" t="str">
        <f t="shared" si="17"/>
        <v>g</v>
      </c>
      <c r="L81" s="199" t="str">
        <f>K81&amp;IF(QUOTIENT(J81,23)=0,"","_"&amp;QUOTIENT(J81,23))&amp;" : "&amp;'국어 진위판정'!E81-0.5&amp;"≤"&amp;'국어 진위판정'!C81&amp;"x+"&amp;'국어 진위판정'!D81&amp;"y+"&amp;IF(B81="화법과 작문", "화", "언")&amp;"&lt;"&amp;'국어 진위판정'!E81+0.5</f>
        <v>g_3 : 130.5≤72x+22y+언&lt;131.5</v>
      </c>
    </row>
    <row r="82" spans="1:16" s="137" customFormat="1" ht="21" customHeight="1">
      <c r="A82" s="129"/>
      <c r="B82" s="223" t="s">
        <v>103</v>
      </c>
      <c r="C82" s="224">
        <v>71</v>
      </c>
      <c r="D82" s="217">
        <v>22</v>
      </c>
      <c r="E82" s="217">
        <v>130</v>
      </c>
      <c r="F82" s="207">
        <f>C82*'점수 계산기'!$C$21+D82*'점수 계산기'!$C$23+'점수 계산기'!$C$25</f>
        <v>128.5</v>
      </c>
      <c r="G82" s="207">
        <f t="shared" si="14"/>
        <v>1</v>
      </c>
      <c r="H82" s="243" t="str">
        <f t="shared" si="15"/>
        <v>위</v>
      </c>
      <c r="I82" s="239"/>
      <c r="J82" s="170">
        <v>76</v>
      </c>
      <c r="K82" s="170" t="str">
        <f t="shared" si="17"/>
        <v>h</v>
      </c>
      <c r="L82" s="199" t="str">
        <f>K82&amp;IF(QUOTIENT(J82,23)=0,"","_"&amp;QUOTIENT(J82,23))&amp;" : "&amp;'국어 진위판정'!E82-0.5&amp;"≤"&amp;'국어 진위판정'!C82&amp;"x+"&amp;'국어 진위판정'!D82&amp;"y+"&amp;IF(B82="화법과 작문", "화", "언")&amp;"&lt;"&amp;'국어 진위판정'!E82+0.5</f>
        <v>h_3 : 129.5≤71x+22y+언&lt;130.5</v>
      </c>
    </row>
    <row r="83" spans="1:16" s="137" customFormat="1" ht="21" customHeight="1">
      <c r="A83" s="129"/>
      <c r="B83" s="223" t="s">
        <v>103</v>
      </c>
      <c r="C83" s="224">
        <v>70</v>
      </c>
      <c r="D83" s="217">
        <v>22</v>
      </c>
      <c r="E83" s="217">
        <v>129</v>
      </c>
      <c r="F83" s="207">
        <f>C83*'점수 계산기'!$C$21+D83*'점수 계산기'!$C$23+'점수 계산기'!$C$25</f>
        <v>127.68</v>
      </c>
      <c r="G83" s="207">
        <f t="shared" si="14"/>
        <v>0.81999999999999318</v>
      </c>
      <c r="H83" s="243" t="str">
        <f t="shared" si="15"/>
        <v>위</v>
      </c>
      <c r="I83" s="239"/>
      <c r="J83" s="170">
        <v>77</v>
      </c>
      <c r="K83" s="170" t="str">
        <f t="shared" si="17"/>
        <v>i</v>
      </c>
      <c r="L83" s="199" t="str">
        <f>K83&amp;IF(QUOTIENT(J83,23)=0,"","_"&amp;QUOTIENT(J83,23))&amp;" : "&amp;'국어 진위판정'!E83-0.5&amp;"≤"&amp;'국어 진위판정'!C83&amp;"x+"&amp;'국어 진위판정'!D83&amp;"y+"&amp;IF(B83="화법과 작문", "화", "언")&amp;"&lt;"&amp;'국어 진위판정'!E83+0.5</f>
        <v>i_3 : 128.5≤70x+22y+언&lt;129.5</v>
      </c>
    </row>
    <row r="84" spans="1:16" s="137" customFormat="1" ht="21" customHeight="1">
      <c r="A84" s="129"/>
      <c r="B84" s="223" t="s">
        <v>103</v>
      </c>
      <c r="C84" s="224">
        <v>69</v>
      </c>
      <c r="D84" s="217">
        <v>22</v>
      </c>
      <c r="E84" s="217">
        <v>128</v>
      </c>
      <c r="F84" s="207">
        <f>C84*'점수 계산기'!$C$21+D84*'점수 계산기'!$C$23+'점수 계산기'!$C$25</f>
        <v>126.86</v>
      </c>
      <c r="G84" s="207">
        <f t="shared" si="14"/>
        <v>0.64000000000000057</v>
      </c>
      <c r="H84" s="243" t="str">
        <f t="shared" si="15"/>
        <v>위</v>
      </c>
      <c r="I84" s="239"/>
      <c r="J84" s="170">
        <v>78</v>
      </c>
      <c r="K84" s="170" t="str">
        <f t="shared" si="17"/>
        <v>j</v>
      </c>
      <c r="L84" s="199" t="str">
        <f>K84&amp;IF(QUOTIENT(J84,23)=0,"","_"&amp;QUOTIENT(J84,23))&amp;" : "&amp;'국어 진위판정'!E84-0.5&amp;"≤"&amp;'국어 진위판정'!C84&amp;"x+"&amp;'국어 진위판정'!D84&amp;"y+"&amp;IF(B84="화법과 작문", "화", "언")&amp;"&lt;"&amp;'국어 진위판정'!E84+0.5</f>
        <v>j_3 : 127.5≤69x+22y+언&lt;128.5</v>
      </c>
      <c r="P84" s="379"/>
    </row>
    <row r="85" spans="1:16" s="137" customFormat="1" ht="21" customHeight="1">
      <c r="A85" s="129"/>
      <c r="B85" s="223" t="s">
        <v>103</v>
      </c>
      <c r="C85" s="224">
        <v>68</v>
      </c>
      <c r="D85" s="217">
        <v>22</v>
      </c>
      <c r="E85" s="217">
        <v>127</v>
      </c>
      <c r="F85" s="207">
        <f>C85*'점수 계산기'!$C$21+D85*'점수 계산기'!$C$23+'점수 계산기'!$C$25</f>
        <v>126.03999999999999</v>
      </c>
      <c r="G85" s="207">
        <f t="shared" si="14"/>
        <v>0.46000000000000796</v>
      </c>
      <c r="H85" s="243" t="str">
        <f t="shared" si="15"/>
        <v>재</v>
      </c>
      <c r="I85" s="239"/>
      <c r="J85" s="170">
        <v>79</v>
      </c>
      <c r="K85" s="170" t="str">
        <f t="shared" si="17"/>
        <v>k</v>
      </c>
      <c r="L85" s="199" t="str">
        <f>K85&amp;IF(QUOTIENT(J85,23)=0,"","_"&amp;QUOTIENT(J85,23))&amp;" : "&amp;'국어 진위판정'!E85-0.5&amp;"≤"&amp;'국어 진위판정'!C85&amp;"x+"&amp;'국어 진위판정'!D85&amp;"y+"&amp;IF(B85="화법과 작문", "화", "언")&amp;"&lt;"&amp;'국어 진위판정'!E85+0.5</f>
        <v>k_3 : 126.5≤68x+22y+언&lt;127.5</v>
      </c>
    </row>
    <row r="86" spans="1:16" s="137" customFormat="1" ht="21" customHeight="1">
      <c r="A86" s="129"/>
      <c r="B86" s="223" t="s">
        <v>103</v>
      </c>
      <c r="C86" s="224">
        <v>67</v>
      </c>
      <c r="D86" s="217">
        <v>22</v>
      </c>
      <c r="E86" s="217">
        <v>126</v>
      </c>
      <c r="F86" s="207">
        <f>C86*'점수 계산기'!$C$21+D86*'점수 계산기'!$C$23+'점수 계산기'!$C$25</f>
        <v>125.22</v>
      </c>
      <c r="G86" s="207">
        <f t="shared" si="14"/>
        <v>0.28000000000000114</v>
      </c>
      <c r="H86" s="243" t="str">
        <f t="shared" si="15"/>
        <v>재</v>
      </c>
      <c r="I86" s="239"/>
      <c r="J86" s="170">
        <v>80</v>
      </c>
      <c r="K86" s="170" t="str">
        <f t="shared" si="17"/>
        <v>l</v>
      </c>
      <c r="L86" s="199" t="str">
        <f>K86&amp;IF(QUOTIENT(J86,23)=0,"","_"&amp;QUOTIENT(J86,23))&amp;" : "&amp;'국어 진위판정'!E86-0.5&amp;"≤"&amp;'국어 진위판정'!C86&amp;"x+"&amp;'국어 진위판정'!D86&amp;"y+"&amp;IF(B86="화법과 작문", "화", "언")&amp;"&lt;"&amp;'국어 진위판정'!E86+0.5</f>
        <v>l_3 : 125.5≤67x+22y+언&lt;126.5</v>
      </c>
    </row>
    <row r="87" spans="1:16" s="137" customFormat="1" ht="21" customHeight="1">
      <c r="A87" s="129"/>
      <c r="B87" s="223" t="s">
        <v>103</v>
      </c>
      <c r="C87" s="224">
        <v>61</v>
      </c>
      <c r="D87" s="217">
        <v>22</v>
      </c>
      <c r="E87" s="217">
        <v>121</v>
      </c>
      <c r="F87" s="207">
        <f>C87*'점수 계산기'!$C$21+D87*'점수 계산기'!$C$23+'점수 계산기'!$C$25</f>
        <v>120.3</v>
      </c>
      <c r="G87" s="207">
        <f t="shared" si="14"/>
        <v>0.20000000000000284</v>
      </c>
      <c r="H87" s="243" t="str">
        <f t="shared" si="15"/>
        <v>재</v>
      </c>
      <c r="I87" s="239"/>
      <c r="J87" s="170">
        <v>81</v>
      </c>
      <c r="K87" s="170" t="str">
        <f t="shared" si="17"/>
        <v>m</v>
      </c>
      <c r="L87" s="199" t="str">
        <f>K87&amp;IF(QUOTIENT(J87,23)=0,"","_"&amp;QUOTIENT(J87,23))&amp;" : "&amp;'국어 진위판정'!E87-0.5&amp;"≤"&amp;'국어 진위판정'!C87&amp;"x+"&amp;'국어 진위판정'!D87&amp;"y+"&amp;IF(B87="화법과 작문", "화", "언")&amp;"&lt;"&amp;'국어 진위판정'!E87+0.5</f>
        <v>m_3 : 120.5≤61x+22y+언&lt;121.5</v>
      </c>
    </row>
    <row r="88" spans="1:16" s="137" customFormat="1" ht="21" customHeight="1">
      <c r="A88" s="129"/>
      <c r="B88" s="223" t="s">
        <v>103</v>
      </c>
      <c r="C88" s="224">
        <v>74</v>
      </c>
      <c r="D88" s="217">
        <v>21</v>
      </c>
      <c r="E88" s="217">
        <v>131</v>
      </c>
      <c r="F88" s="207">
        <f>C88*'점수 계산기'!$C$21+D88*'점수 계산기'!$C$23+'점수 계산기'!$C$25</f>
        <v>130.22</v>
      </c>
      <c r="G88" s="207">
        <f t="shared" si="14"/>
        <v>0.28000000000000114</v>
      </c>
      <c r="H88" s="243" t="str">
        <f t="shared" si="15"/>
        <v>재</v>
      </c>
      <c r="I88" s="239"/>
      <c r="J88" s="170">
        <v>82</v>
      </c>
      <c r="K88" s="170" t="str">
        <f t="shared" si="17"/>
        <v>n</v>
      </c>
      <c r="L88" s="199" t="str">
        <f>K88&amp;IF(QUOTIENT(J88,23)=0,"","_"&amp;QUOTIENT(J88,23))&amp;" : "&amp;'국어 진위판정'!E88-0.5&amp;"≤"&amp;'국어 진위판정'!C88&amp;"x+"&amp;'국어 진위판정'!D88&amp;"y+"&amp;IF(B88="화법과 작문", "화", "언")&amp;"&lt;"&amp;'국어 진위판정'!E88+0.5</f>
        <v>n_3 : 130.5≤74x+21y+언&lt;131.5</v>
      </c>
    </row>
    <row r="89" spans="1:16" s="137" customFormat="1" ht="21" customHeight="1">
      <c r="A89" s="129"/>
      <c r="B89" s="223" t="s">
        <v>103</v>
      </c>
      <c r="C89" s="224">
        <v>72</v>
      </c>
      <c r="D89" s="217">
        <v>21</v>
      </c>
      <c r="E89" s="217">
        <v>130</v>
      </c>
      <c r="F89" s="207">
        <f>C89*'점수 계산기'!$C$21+D89*'점수 계산기'!$C$23+'점수 계산기'!$C$25</f>
        <v>128.57999999999998</v>
      </c>
      <c r="G89" s="207">
        <f t="shared" si="14"/>
        <v>0.92000000000001592</v>
      </c>
      <c r="H89" s="243" t="str">
        <f t="shared" si="15"/>
        <v>위</v>
      </c>
      <c r="I89" s="239"/>
      <c r="J89" s="170">
        <v>83</v>
      </c>
      <c r="K89" s="170" t="str">
        <f t="shared" si="17"/>
        <v>o</v>
      </c>
      <c r="L89" s="199" t="str">
        <f>K89&amp;IF(QUOTIENT(J89,23)=0,"","_"&amp;QUOTIENT(J89,23))&amp;" : "&amp;'국어 진위판정'!E89-0.5&amp;"≤"&amp;'국어 진위판정'!C89&amp;"x+"&amp;'국어 진위판정'!D89&amp;"y+"&amp;IF(B89="화법과 작문", "화", "언")&amp;"&lt;"&amp;'국어 진위판정'!E89+0.5</f>
        <v>o_3 : 129.5≤72x+21y+언&lt;130.5</v>
      </c>
    </row>
    <row r="90" spans="1:16" s="137" customFormat="1" ht="21" customHeight="1">
      <c r="A90" s="129"/>
      <c r="B90" s="223" t="s">
        <v>103</v>
      </c>
      <c r="C90" s="224">
        <v>70</v>
      </c>
      <c r="D90" s="217">
        <v>21</v>
      </c>
      <c r="E90" s="217">
        <v>128</v>
      </c>
      <c r="F90" s="207">
        <f>C90*'점수 계산기'!$C$21+D90*'점수 계산기'!$C$23+'점수 계산기'!$C$25</f>
        <v>126.94</v>
      </c>
      <c r="G90" s="207">
        <f t="shared" si="14"/>
        <v>0.56000000000000227</v>
      </c>
      <c r="H90" s="243" t="str">
        <f t="shared" si="15"/>
        <v>위</v>
      </c>
      <c r="I90" s="239"/>
      <c r="J90" s="170">
        <v>84</v>
      </c>
      <c r="K90" s="170" t="str">
        <f t="shared" si="17"/>
        <v>p</v>
      </c>
      <c r="L90" s="199" t="str">
        <f>K90&amp;IF(QUOTIENT(J90,23)=0,"","_"&amp;QUOTIENT(J90,23))&amp;" : "&amp;'국어 진위판정'!E90-0.5&amp;"≤"&amp;'국어 진위판정'!C90&amp;"x+"&amp;'국어 진위판정'!D90&amp;"y+"&amp;IF(B90="화법과 작문", "화", "언")&amp;"&lt;"&amp;'국어 진위판정'!E90+0.5</f>
        <v>p_3 : 127.5≤70x+21y+언&lt;128.5</v>
      </c>
    </row>
    <row r="91" spans="1:16" s="137" customFormat="1" ht="21" customHeight="1">
      <c r="A91" s="129"/>
      <c r="B91" s="223" t="s">
        <v>103</v>
      </c>
      <c r="C91" s="224">
        <v>65</v>
      </c>
      <c r="D91" s="217">
        <v>21</v>
      </c>
      <c r="E91" s="217">
        <v>124</v>
      </c>
      <c r="F91" s="207">
        <f>C91*'점수 계산기'!$C$21+D91*'점수 계산기'!$C$23+'점수 계산기'!$C$25</f>
        <v>122.84</v>
      </c>
      <c r="G91" s="207">
        <f t="shared" si="14"/>
        <v>0.65999999999999659</v>
      </c>
      <c r="H91" s="243" t="str">
        <f t="shared" si="15"/>
        <v>위</v>
      </c>
      <c r="I91" s="239"/>
      <c r="J91" s="170">
        <v>85</v>
      </c>
      <c r="K91" s="170" t="str">
        <f t="shared" si="17"/>
        <v>q</v>
      </c>
      <c r="L91" s="199" t="str">
        <f>K91&amp;IF(QUOTIENT(J91,23)=0,"","_"&amp;QUOTIENT(J91,23))&amp;" : "&amp;'국어 진위판정'!E91-0.5&amp;"≤"&amp;'국어 진위판정'!C91&amp;"x+"&amp;'국어 진위판정'!D91&amp;"y+"&amp;IF(B91="화법과 작문", "화", "언")&amp;"&lt;"&amp;'국어 진위판정'!E91+0.5</f>
        <v>q_3 : 123.5≤65x+21y+언&lt;124.5</v>
      </c>
    </row>
    <row r="92" spans="1:16" s="137" customFormat="1" ht="21" customHeight="1" thickBot="1">
      <c r="A92" s="129"/>
      <c r="B92" s="225" t="s">
        <v>103</v>
      </c>
      <c r="C92" s="264">
        <v>68</v>
      </c>
      <c r="D92" s="219">
        <v>19</v>
      </c>
      <c r="E92" s="219">
        <v>125</v>
      </c>
      <c r="F92" s="220">
        <f>C92*'점수 계산기'!$C$21+D92*'점수 계산기'!$C$23+'점수 계산기'!$C$25</f>
        <v>123.82</v>
      </c>
      <c r="G92" s="220">
        <f t="shared" si="14"/>
        <v>0.68000000000000682</v>
      </c>
      <c r="H92" s="244" t="str">
        <f t="shared" si="15"/>
        <v>위</v>
      </c>
      <c r="I92" s="239"/>
      <c r="J92" s="170">
        <v>86</v>
      </c>
      <c r="K92" s="170" t="str">
        <f t="shared" si="17"/>
        <v>r</v>
      </c>
      <c r="L92" s="199" t="str">
        <f>K92&amp;IF(QUOTIENT(J92,23)=0,"","_"&amp;QUOTIENT(J92,23))&amp;" : "&amp;'국어 진위판정'!E92-0.5&amp;"≤"&amp;'국어 진위판정'!C92&amp;"x+"&amp;'국어 진위판정'!D92&amp;"y+"&amp;IF(B92="화법과 작문", "화", "언")&amp;"&lt;"&amp;'국어 진위판정'!E92+0.5</f>
        <v>r_3 : 124.5≤68x+19y+언&lt;125.5</v>
      </c>
    </row>
    <row r="93" spans="1:16" s="137" customFormat="1" ht="21" hidden="1" customHeight="1">
      <c r="A93" s="129"/>
      <c r="B93" s="221" t="s">
        <v>103</v>
      </c>
      <c r="C93" s="229"/>
      <c r="D93" s="206"/>
      <c r="E93" s="206"/>
      <c r="F93" s="207">
        <f>C93*'점수 계산기'!$C$21+D93*'점수 계산기'!$C$23+'점수 계산기'!$C$25</f>
        <v>54</v>
      </c>
      <c r="G93" s="207">
        <f t="shared" si="14"/>
        <v>53.5</v>
      </c>
      <c r="H93" s="243" t="str">
        <f t="shared" si="15"/>
        <v/>
      </c>
      <c r="I93" s="239"/>
      <c r="J93" s="170">
        <v>87</v>
      </c>
      <c r="K93" s="170" t="str">
        <f t="shared" si="17"/>
        <v>s</v>
      </c>
      <c r="L93" s="199" t="str">
        <f>K93&amp;IF(QUOTIENT(J93,23)=0,"","_"&amp;QUOTIENT(J93,23))&amp;" : "&amp;'국어 진위판정'!E93-0.5&amp;"≤"&amp;'국어 진위판정'!C93&amp;"x+"&amp;'국어 진위판정'!D93&amp;"y+"&amp;IF(B93="화법과 작문", "화", "언")&amp;"&lt;"&amp;'국어 진위판정'!E93+0.5</f>
        <v>s_3 : -0.5≤x+y+언&lt;0.5</v>
      </c>
    </row>
    <row r="94" spans="1:16" s="137" customFormat="1" ht="21" hidden="1" customHeight="1">
      <c r="A94" s="129"/>
      <c r="B94" s="223" t="s">
        <v>103</v>
      </c>
      <c r="C94" s="224"/>
      <c r="D94" s="217"/>
      <c r="E94" s="217"/>
      <c r="F94" s="207">
        <f>C94*'점수 계산기'!$C$21+D94*'점수 계산기'!$C$23+'점수 계산기'!$C$25</f>
        <v>54</v>
      </c>
      <c r="G94" s="207">
        <f t="shared" si="14"/>
        <v>53.5</v>
      </c>
      <c r="H94" s="243" t="str">
        <f t="shared" si="15"/>
        <v/>
      </c>
      <c r="I94" s="239"/>
      <c r="J94" s="170">
        <v>88</v>
      </c>
      <c r="K94" s="170" t="str">
        <f t="shared" si="17"/>
        <v>t</v>
      </c>
      <c r="L94" s="199" t="str">
        <f>K94&amp;IF(QUOTIENT(J94,23)=0,"","_"&amp;QUOTIENT(J94,23))&amp;" : "&amp;'국어 진위판정'!E94-0.5&amp;"≤"&amp;'국어 진위판정'!C94&amp;"x+"&amp;'국어 진위판정'!D94&amp;"y+"&amp;IF(B94="화법과 작문", "화", "언")&amp;"&lt;"&amp;'국어 진위판정'!E94+0.5</f>
        <v>t_3 : -0.5≤x+y+언&lt;0.5</v>
      </c>
    </row>
    <row r="95" spans="1:16" s="137" customFormat="1" ht="21" hidden="1" customHeight="1">
      <c r="A95" s="129"/>
      <c r="B95" s="223" t="s">
        <v>103</v>
      </c>
      <c r="C95" s="224"/>
      <c r="D95" s="217"/>
      <c r="E95" s="217"/>
      <c r="F95" s="207">
        <f>C95*'점수 계산기'!$C$21+D95*'점수 계산기'!$C$23+'점수 계산기'!$C$25</f>
        <v>54</v>
      </c>
      <c r="G95" s="207">
        <f t="shared" si="14"/>
        <v>53.5</v>
      </c>
      <c r="H95" s="243" t="str">
        <f t="shared" si="15"/>
        <v/>
      </c>
      <c r="I95" s="239"/>
      <c r="J95" s="170">
        <v>89</v>
      </c>
      <c r="K95" s="170" t="str">
        <f t="shared" si="17"/>
        <v>u</v>
      </c>
      <c r="L95" s="199" t="str">
        <f>K95&amp;IF(QUOTIENT(J95,23)=0,"","_"&amp;QUOTIENT(J95,23))&amp;" : "&amp;'국어 진위판정'!E95-0.5&amp;"≤"&amp;'국어 진위판정'!C95&amp;"x+"&amp;'국어 진위판정'!D95&amp;"y+"&amp;IF(B95="화법과 작문", "화", "언")&amp;"&lt;"&amp;'국어 진위판정'!E95+0.5</f>
        <v>u_3 : -0.5≤x+y+언&lt;0.5</v>
      </c>
    </row>
    <row r="96" spans="1:16" s="137" customFormat="1" ht="21" hidden="1" customHeight="1">
      <c r="A96" s="129"/>
      <c r="B96" s="223" t="s">
        <v>103</v>
      </c>
      <c r="C96" s="224"/>
      <c r="D96" s="217"/>
      <c r="E96" s="217"/>
      <c r="F96" s="207">
        <f>C96*'점수 계산기'!$C$21+D96*'점수 계산기'!$C$23+'점수 계산기'!$C$25</f>
        <v>54</v>
      </c>
      <c r="G96" s="207">
        <f t="shared" si="14"/>
        <v>53.5</v>
      </c>
      <c r="H96" s="243" t="str">
        <f t="shared" si="15"/>
        <v/>
      </c>
      <c r="I96" s="239"/>
      <c r="J96" s="170">
        <v>90</v>
      </c>
      <c r="K96" s="170" t="str">
        <f t="shared" si="17"/>
        <v>v</v>
      </c>
      <c r="L96" s="199" t="str">
        <f>K96&amp;IF(QUOTIENT(J96,23)=0,"","_"&amp;QUOTIENT(J96,23))&amp;" : "&amp;'국어 진위판정'!E96-0.5&amp;"≤"&amp;'국어 진위판정'!C96&amp;"x+"&amp;'국어 진위판정'!D96&amp;"y+"&amp;IF(B96="화법과 작문", "화", "언")&amp;"&lt;"&amp;'국어 진위판정'!E96+0.5</f>
        <v>v_3 : -0.5≤x+y+언&lt;0.5</v>
      </c>
    </row>
    <row r="97" spans="1:12" s="137" customFormat="1" ht="21" hidden="1" customHeight="1">
      <c r="A97" s="129"/>
      <c r="B97" s="223" t="s">
        <v>103</v>
      </c>
      <c r="C97" s="224"/>
      <c r="D97" s="217"/>
      <c r="E97" s="217"/>
      <c r="F97" s="207">
        <f>C97*'점수 계산기'!$C$21+D97*'점수 계산기'!$C$23+'점수 계산기'!$C$25</f>
        <v>54</v>
      </c>
      <c r="G97" s="207">
        <f t="shared" si="14"/>
        <v>53.5</v>
      </c>
      <c r="H97" s="243" t="str">
        <f t="shared" si="15"/>
        <v/>
      </c>
      <c r="I97" s="239"/>
      <c r="J97" s="170">
        <v>91</v>
      </c>
      <c r="K97" s="170" t="str">
        <f t="shared" si="17"/>
        <v>w</v>
      </c>
      <c r="L97" s="199" t="str">
        <f>K97&amp;IF(QUOTIENT(J97,23)=0,"","_"&amp;QUOTIENT(J97,23))&amp;" : "&amp;'국어 진위판정'!E97-0.5&amp;"≤"&amp;'국어 진위판정'!C97&amp;"x+"&amp;'국어 진위판정'!D97&amp;"y+"&amp;IF(B97="화법과 작문", "화", "언")&amp;"&lt;"&amp;'국어 진위판정'!E97+0.5</f>
        <v>w_3 : -0.5≤x+y+언&lt;0.5</v>
      </c>
    </row>
    <row r="98" spans="1:12" s="137" customFormat="1" ht="21" hidden="1" customHeight="1">
      <c r="A98" s="129"/>
      <c r="B98" s="223" t="s">
        <v>103</v>
      </c>
      <c r="C98" s="224"/>
      <c r="D98" s="217"/>
      <c r="E98" s="217"/>
      <c r="F98" s="207">
        <f>C98*'점수 계산기'!$C$21+D98*'점수 계산기'!$C$23+'점수 계산기'!$C$25</f>
        <v>54</v>
      </c>
      <c r="G98" s="207">
        <f t="shared" si="14"/>
        <v>53.5</v>
      </c>
      <c r="H98" s="243" t="str">
        <f t="shared" si="15"/>
        <v/>
      </c>
      <c r="I98" s="239"/>
      <c r="J98" s="170">
        <v>92</v>
      </c>
      <c r="K98" s="170" t="str">
        <f t="shared" si="17"/>
        <v>a</v>
      </c>
      <c r="L98" s="199" t="str">
        <f>K98&amp;IF(QUOTIENT(J98,23)=0,"","_"&amp;QUOTIENT(J98,23))&amp;" : "&amp;'국어 진위판정'!E98-0.5&amp;"≤"&amp;'국어 진위판정'!C98&amp;"x+"&amp;'국어 진위판정'!D98&amp;"y+"&amp;IF(B98="화법과 작문", "화", "언")&amp;"&lt;"&amp;'국어 진위판정'!E98+0.5</f>
        <v>a_4 : -0.5≤x+y+언&lt;0.5</v>
      </c>
    </row>
    <row r="99" spans="1:12" s="137" customFormat="1" ht="21" hidden="1" customHeight="1">
      <c r="A99" s="129"/>
      <c r="B99" s="223" t="s">
        <v>103</v>
      </c>
      <c r="C99" s="224"/>
      <c r="D99" s="217"/>
      <c r="E99" s="217"/>
      <c r="F99" s="207">
        <f>C99*'점수 계산기'!$C$21+D99*'점수 계산기'!$C$23+'점수 계산기'!$C$25</f>
        <v>54</v>
      </c>
      <c r="G99" s="207">
        <f t="shared" si="14"/>
        <v>53.5</v>
      </c>
      <c r="H99" s="243" t="str">
        <f t="shared" si="15"/>
        <v/>
      </c>
      <c r="I99" s="239"/>
      <c r="J99" s="170">
        <v>93</v>
      </c>
      <c r="K99" s="170" t="str">
        <f t="shared" si="17"/>
        <v>b</v>
      </c>
      <c r="L99" s="199" t="str">
        <f>K99&amp;IF(QUOTIENT(J99,23)=0,"","_"&amp;QUOTIENT(J99,23))&amp;" : "&amp;'국어 진위판정'!E99-0.5&amp;"≤"&amp;'국어 진위판정'!C99&amp;"x+"&amp;'국어 진위판정'!D99&amp;"y+"&amp;IF(B99="화법과 작문", "화", "언")&amp;"&lt;"&amp;'국어 진위판정'!E99+0.5</f>
        <v>b_4 : -0.5≤x+y+언&lt;0.5</v>
      </c>
    </row>
    <row r="100" spans="1:12" s="137" customFormat="1" ht="21" hidden="1" customHeight="1">
      <c r="A100" s="129"/>
      <c r="B100" s="223" t="s">
        <v>103</v>
      </c>
      <c r="C100" s="224"/>
      <c r="D100" s="217"/>
      <c r="E100" s="217"/>
      <c r="F100" s="207">
        <f>C100*'점수 계산기'!$C$21+D100*'점수 계산기'!$C$23+'점수 계산기'!$C$25</f>
        <v>54</v>
      </c>
      <c r="G100" s="207">
        <f t="shared" si="14"/>
        <v>53.5</v>
      </c>
      <c r="H100" s="243" t="str">
        <f t="shared" si="15"/>
        <v/>
      </c>
      <c r="I100" s="239"/>
      <c r="J100" s="170">
        <v>94</v>
      </c>
      <c r="K100" s="170" t="str">
        <f t="shared" si="17"/>
        <v>c</v>
      </c>
      <c r="L100" s="199" t="str">
        <f>K100&amp;IF(QUOTIENT(J100,23)=0,"","_"&amp;QUOTIENT(J100,23))&amp;" : "&amp;'국어 진위판정'!E100-0.5&amp;"≤"&amp;'국어 진위판정'!C100&amp;"x+"&amp;'국어 진위판정'!D100&amp;"y+"&amp;IF(B100="화법과 작문", "화", "언")&amp;"&lt;"&amp;'국어 진위판정'!E100+0.5</f>
        <v>c_4 : -0.5≤x+y+언&lt;0.5</v>
      </c>
    </row>
    <row r="101" spans="1:12" s="137" customFormat="1" ht="21" hidden="1" customHeight="1">
      <c r="A101" s="129"/>
      <c r="B101" s="223" t="s">
        <v>103</v>
      </c>
      <c r="C101" s="224"/>
      <c r="D101" s="217"/>
      <c r="E101" s="217"/>
      <c r="F101" s="207">
        <f>C101*'점수 계산기'!$C$21+D101*'점수 계산기'!$C$23+'점수 계산기'!$C$25</f>
        <v>54</v>
      </c>
      <c r="G101" s="207">
        <f t="shared" si="14"/>
        <v>53.5</v>
      </c>
      <c r="H101" s="243" t="str">
        <f t="shared" si="15"/>
        <v/>
      </c>
      <c r="I101" s="239"/>
      <c r="J101" s="170">
        <v>95</v>
      </c>
      <c r="K101" s="170" t="str">
        <f t="shared" si="17"/>
        <v>d</v>
      </c>
      <c r="L101" s="199" t="str">
        <f>K101&amp;IF(QUOTIENT(J101,23)=0,"","_"&amp;QUOTIENT(J101,23))&amp;" : "&amp;'국어 진위판정'!E101-0.5&amp;"≤"&amp;'국어 진위판정'!C101&amp;"x+"&amp;'국어 진위판정'!D101&amp;"y+"&amp;IF(B101="화법과 작문", "화", "언")&amp;"&lt;"&amp;'국어 진위판정'!E101+0.5</f>
        <v>d_4 : -0.5≤x+y+언&lt;0.5</v>
      </c>
    </row>
    <row r="102" spans="1:12" s="137" customFormat="1" ht="21" hidden="1" customHeight="1">
      <c r="A102" s="129"/>
      <c r="B102" s="223" t="s">
        <v>103</v>
      </c>
      <c r="C102" s="224"/>
      <c r="D102" s="217"/>
      <c r="E102" s="217"/>
      <c r="F102" s="207">
        <f>C102*'점수 계산기'!$C$21+D102*'점수 계산기'!$C$23+'점수 계산기'!$C$25</f>
        <v>54</v>
      </c>
      <c r="G102" s="207">
        <f t="shared" si="14"/>
        <v>53.5</v>
      </c>
      <c r="H102" s="243" t="str">
        <f t="shared" si="15"/>
        <v/>
      </c>
      <c r="I102" s="239"/>
      <c r="J102" s="170">
        <v>96</v>
      </c>
      <c r="K102" s="170" t="str">
        <f t="shared" si="17"/>
        <v>e</v>
      </c>
      <c r="L102" s="199" t="str">
        <f>K102&amp;IF(QUOTIENT(J102,23)=0,"","_"&amp;QUOTIENT(J102,23))&amp;" : "&amp;'국어 진위판정'!E102-0.5&amp;"≤"&amp;'국어 진위판정'!C102&amp;"x+"&amp;'국어 진위판정'!D102&amp;"y+"&amp;IF(B102="화법과 작문", "화", "언")&amp;"&lt;"&amp;'국어 진위판정'!E102+0.5</f>
        <v>e_4 : -0.5≤x+y+언&lt;0.5</v>
      </c>
    </row>
    <row r="103" spans="1:12" s="137" customFormat="1" ht="21" hidden="1" customHeight="1">
      <c r="A103" s="129"/>
      <c r="B103" s="223" t="s">
        <v>103</v>
      </c>
      <c r="C103" s="224"/>
      <c r="D103" s="217"/>
      <c r="E103" s="217"/>
      <c r="F103" s="207">
        <f>C103*'점수 계산기'!$C$21+D103*'점수 계산기'!$C$23+'점수 계산기'!$C$25</f>
        <v>54</v>
      </c>
      <c r="G103" s="207">
        <f t="shared" si="14"/>
        <v>53.5</v>
      </c>
      <c r="H103" s="243" t="str">
        <f t="shared" si="15"/>
        <v/>
      </c>
      <c r="I103" s="239"/>
      <c r="J103" s="170">
        <v>97</v>
      </c>
      <c r="K103" s="170" t="str">
        <f t="shared" si="17"/>
        <v>f</v>
      </c>
      <c r="L103" s="199" t="str">
        <f>K103&amp;IF(QUOTIENT(J103,23)=0,"","_"&amp;QUOTIENT(J103,23))&amp;" : "&amp;'국어 진위판정'!E103-0.5&amp;"≤"&amp;'국어 진위판정'!C103&amp;"x+"&amp;'국어 진위판정'!D103&amp;"y+"&amp;IF(B103="화법과 작문", "화", "언")&amp;"&lt;"&amp;'국어 진위판정'!E103+0.5</f>
        <v>f_4 : -0.5≤x+y+언&lt;0.5</v>
      </c>
    </row>
    <row r="104" spans="1:12" s="137" customFormat="1" ht="21" hidden="1" customHeight="1">
      <c r="A104" s="129"/>
      <c r="B104" s="223" t="s">
        <v>103</v>
      </c>
      <c r="C104" s="224"/>
      <c r="D104" s="217"/>
      <c r="E104" s="217"/>
      <c r="F104" s="207">
        <f>C104*'점수 계산기'!$C$21+D104*'점수 계산기'!$C$23+'점수 계산기'!$C$25</f>
        <v>54</v>
      </c>
      <c r="G104" s="207">
        <f t="shared" si="14"/>
        <v>53.5</v>
      </c>
      <c r="H104" s="243" t="str">
        <f t="shared" si="15"/>
        <v/>
      </c>
      <c r="I104" s="239"/>
      <c r="J104" s="170">
        <v>98</v>
      </c>
      <c r="K104" s="170" t="str">
        <f t="shared" si="17"/>
        <v>g</v>
      </c>
      <c r="L104" s="199" t="str">
        <f>K104&amp;IF(QUOTIENT(J104,23)=0,"","_"&amp;QUOTIENT(J104,23))&amp;" : "&amp;'국어 진위판정'!E104-0.5&amp;"≤"&amp;'국어 진위판정'!C104&amp;"x+"&amp;'국어 진위판정'!D104&amp;"y+"&amp;IF(B104="화법과 작문", "화", "언")&amp;"&lt;"&amp;'국어 진위판정'!E104+0.5</f>
        <v>g_4 : -0.5≤x+y+언&lt;0.5</v>
      </c>
    </row>
    <row r="105" spans="1:12" s="137" customFormat="1" ht="21" hidden="1" customHeight="1">
      <c r="A105" s="129"/>
      <c r="B105" s="223" t="s">
        <v>103</v>
      </c>
      <c r="C105" s="224"/>
      <c r="D105" s="217"/>
      <c r="E105" s="217"/>
      <c r="F105" s="207">
        <f>C105*'점수 계산기'!$C$21+D105*'점수 계산기'!$C$23+'점수 계산기'!$C$25</f>
        <v>54</v>
      </c>
      <c r="G105" s="207">
        <f t="shared" si="14"/>
        <v>53.5</v>
      </c>
      <c r="H105" s="243" t="str">
        <f t="shared" si="15"/>
        <v/>
      </c>
      <c r="I105" s="239"/>
      <c r="J105" s="170">
        <v>99</v>
      </c>
      <c r="K105" s="170" t="str">
        <f t="shared" si="17"/>
        <v>h</v>
      </c>
      <c r="L105" s="199" t="str">
        <f>K105&amp;IF(QUOTIENT(J105,23)=0,"","_"&amp;QUOTIENT(J105,23))&amp;" : "&amp;'국어 진위판정'!E105-0.5&amp;"≤"&amp;'국어 진위판정'!C105&amp;"x+"&amp;'국어 진위판정'!D105&amp;"y+"&amp;IF(B105="화법과 작문", "화", "언")&amp;"&lt;"&amp;'국어 진위판정'!E105+0.5</f>
        <v>h_4 : -0.5≤x+y+언&lt;0.5</v>
      </c>
    </row>
    <row r="106" spans="1:12" s="137" customFormat="1" ht="21" hidden="1" customHeight="1">
      <c r="A106" s="129"/>
      <c r="B106" s="223" t="s">
        <v>103</v>
      </c>
      <c r="C106" s="224"/>
      <c r="D106" s="217"/>
      <c r="E106" s="217"/>
      <c r="F106" s="207">
        <f>C106*'점수 계산기'!$C$21+D106*'점수 계산기'!$C$23+'점수 계산기'!$C$25</f>
        <v>54</v>
      </c>
      <c r="G106" s="207">
        <f t="shared" si="14"/>
        <v>53.5</v>
      </c>
      <c r="H106" s="243" t="str">
        <f t="shared" si="15"/>
        <v/>
      </c>
      <c r="I106" s="239"/>
      <c r="J106" s="170">
        <v>100</v>
      </c>
      <c r="K106" s="170" t="str">
        <f t="shared" si="17"/>
        <v>i</v>
      </c>
      <c r="L106" s="199" t="str">
        <f>K106&amp;IF(QUOTIENT(J106,23)=0,"","_"&amp;QUOTIENT(J106,23))&amp;" : "&amp;'국어 진위판정'!E106-0.5&amp;"≤"&amp;'국어 진위판정'!C106&amp;"x+"&amp;'국어 진위판정'!D106&amp;"y+"&amp;IF(B106="화법과 작문", "화", "언")&amp;"&lt;"&amp;'국어 진위판정'!E106+0.5</f>
        <v>i_4 : -0.5≤x+y+언&lt;0.5</v>
      </c>
    </row>
    <row r="107" spans="1:12" s="137" customFormat="1" ht="21" hidden="1" customHeight="1">
      <c r="A107" s="129"/>
      <c r="B107" s="223" t="s">
        <v>103</v>
      </c>
      <c r="C107" s="224"/>
      <c r="D107" s="217"/>
      <c r="E107" s="217"/>
      <c r="F107" s="207">
        <f>C107*'점수 계산기'!$C$21+D107*'점수 계산기'!$C$23+'점수 계산기'!$C$25</f>
        <v>54</v>
      </c>
      <c r="G107" s="207">
        <f t="shared" ref="G107:G138" si="18">MIN(ABS(E107-0.5-F107), ABS(E107+0.5-F107))</f>
        <v>53.5</v>
      </c>
      <c r="H107" s="243" t="str">
        <f t="shared" ref="H107:H138" si="19">IF(ROUND(F107,0)=E107,"진",IF(G107&lt;0.5,"재",IF(AND(C107=0, D107=0, E107=0),"","위")))</f>
        <v/>
      </c>
      <c r="I107" s="239"/>
      <c r="J107" s="170">
        <v>101</v>
      </c>
      <c r="K107" s="170" t="str">
        <f t="shared" si="17"/>
        <v>j</v>
      </c>
      <c r="L107" s="199" t="str">
        <f>K107&amp;IF(QUOTIENT(J107,23)=0,"","_"&amp;QUOTIENT(J107,23))&amp;" : "&amp;'국어 진위판정'!E107-0.5&amp;"≤"&amp;'국어 진위판정'!C107&amp;"x+"&amp;'국어 진위판정'!D107&amp;"y+"&amp;IF(B107="화법과 작문", "화", "언")&amp;"&lt;"&amp;'국어 진위판정'!E107+0.5</f>
        <v>j_4 : -0.5≤x+y+언&lt;0.5</v>
      </c>
    </row>
    <row r="108" spans="1:12" s="137" customFormat="1" ht="21" hidden="1" customHeight="1">
      <c r="A108" s="129"/>
      <c r="B108" s="223" t="s">
        <v>103</v>
      </c>
      <c r="C108" s="224"/>
      <c r="D108" s="217"/>
      <c r="E108" s="217"/>
      <c r="F108" s="207">
        <f>C108*'점수 계산기'!$C$21+D108*'점수 계산기'!$C$23+'점수 계산기'!$C$25</f>
        <v>54</v>
      </c>
      <c r="G108" s="207">
        <f t="shared" si="18"/>
        <v>53.5</v>
      </c>
      <c r="H108" s="243" t="str">
        <f t="shared" si="19"/>
        <v/>
      </c>
      <c r="I108" s="239"/>
      <c r="J108" s="170">
        <v>102</v>
      </c>
      <c r="K108" s="170" t="str">
        <f t="shared" si="17"/>
        <v>k</v>
      </c>
      <c r="L108" s="199" t="str">
        <f>K108&amp;IF(QUOTIENT(J108,23)=0,"","_"&amp;QUOTIENT(J108,23))&amp;" : "&amp;'국어 진위판정'!E108-0.5&amp;"≤"&amp;'국어 진위판정'!C108&amp;"x+"&amp;'국어 진위판정'!D108&amp;"y+"&amp;IF(B108="화법과 작문", "화", "언")&amp;"&lt;"&amp;'국어 진위판정'!E108+0.5</f>
        <v>k_4 : -0.5≤x+y+언&lt;0.5</v>
      </c>
    </row>
    <row r="109" spans="1:12" s="137" customFormat="1" ht="21" hidden="1" customHeight="1">
      <c r="A109" s="129"/>
      <c r="B109" s="434" t="s">
        <v>103</v>
      </c>
      <c r="C109" s="224"/>
      <c r="D109" s="217"/>
      <c r="E109" s="217"/>
      <c r="F109" s="207">
        <f>C109*'점수 계산기'!$C$21+D109*'점수 계산기'!$C$23+'점수 계산기'!$C$25</f>
        <v>54</v>
      </c>
      <c r="G109" s="207">
        <f t="shared" si="18"/>
        <v>53.5</v>
      </c>
      <c r="H109" s="243" t="str">
        <f t="shared" si="19"/>
        <v/>
      </c>
      <c r="I109" s="239"/>
      <c r="J109" s="170">
        <v>103</v>
      </c>
      <c r="K109" s="170" t="str">
        <f t="shared" si="17"/>
        <v>l</v>
      </c>
      <c r="L109" s="199" t="str">
        <f>K109&amp;IF(QUOTIENT(J109,23)=0,"","_"&amp;QUOTIENT(J109,23))&amp;" : "&amp;'국어 진위판정'!E109-0.5&amp;"≤"&amp;'국어 진위판정'!C109&amp;"x+"&amp;'국어 진위판정'!D109&amp;"y+"&amp;IF(B109="화법과 작문", "화", "언")&amp;"&lt;"&amp;'국어 진위판정'!E109+0.5</f>
        <v>l_4 : -0.5≤x+y+언&lt;0.5</v>
      </c>
    </row>
    <row r="110" spans="1:12" s="137" customFormat="1" ht="21" hidden="1" customHeight="1">
      <c r="A110" s="129"/>
      <c r="B110" s="223" t="s">
        <v>103</v>
      </c>
      <c r="C110" s="224"/>
      <c r="D110" s="217"/>
      <c r="E110" s="217"/>
      <c r="F110" s="207">
        <f>C110*'점수 계산기'!$C$21+D110*'점수 계산기'!$C$23+'점수 계산기'!$C$25</f>
        <v>54</v>
      </c>
      <c r="G110" s="207">
        <f t="shared" si="18"/>
        <v>53.5</v>
      </c>
      <c r="H110" s="243" t="str">
        <f t="shared" si="19"/>
        <v/>
      </c>
      <c r="I110" s="239"/>
      <c r="J110" s="170">
        <v>104</v>
      </c>
      <c r="K110" s="170" t="str">
        <f t="shared" si="17"/>
        <v>m</v>
      </c>
      <c r="L110" s="199" t="str">
        <f>K110&amp;IF(QUOTIENT(J110,23)=0,"","_"&amp;QUOTIENT(J110,23))&amp;" : "&amp;'국어 진위판정'!E110-0.5&amp;"≤"&amp;'국어 진위판정'!C110&amp;"x+"&amp;'국어 진위판정'!D110&amp;"y+"&amp;IF(B110="화법과 작문", "화", "언")&amp;"&lt;"&amp;'국어 진위판정'!E110+0.5</f>
        <v>m_4 : -0.5≤x+y+언&lt;0.5</v>
      </c>
    </row>
    <row r="111" spans="1:12" s="137" customFormat="1" ht="21" hidden="1" customHeight="1">
      <c r="A111" s="129"/>
      <c r="B111" s="223" t="s">
        <v>103</v>
      </c>
      <c r="C111" s="224"/>
      <c r="D111" s="217"/>
      <c r="E111" s="217"/>
      <c r="F111" s="207">
        <f>C111*'점수 계산기'!$C$21+D111*'점수 계산기'!$C$23+'점수 계산기'!$C$25</f>
        <v>54</v>
      </c>
      <c r="G111" s="207">
        <f t="shared" si="18"/>
        <v>53.5</v>
      </c>
      <c r="H111" s="243" t="str">
        <f t="shared" si="19"/>
        <v/>
      </c>
      <c r="I111" s="239"/>
      <c r="J111" s="170">
        <v>105</v>
      </c>
      <c r="K111" s="170" t="str">
        <f t="shared" si="17"/>
        <v>n</v>
      </c>
      <c r="L111" s="199" t="str">
        <f>K111&amp;IF(QUOTIENT(J111,23)=0,"","_"&amp;QUOTIENT(J111,23))&amp;" : "&amp;'국어 진위판정'!E111-0.5&amp;"≤"&amp;'국어 진위판정'!C111&amp;"x+"&amp;'국어 진위판정'!D111&amp;"y+"&amp;IF(B111="화법과 작문", "화", "언")&amp;"&lt;"&amp;'국어 진위판정'!E111+0.5</f>
        <v>n_4 : -0.5≤x+y+언&lt;0.5</v>
      </c>
    </row>
    <row r="112" spans="1:12" s="137" customFormat="1" ht="21" hidden="1" customHeight="1">
      <c r="A112" s="129"/>
      <c r="B112" s="223" t="s">
        <v>103</v>
      </c>
      <c r="C112" s="224"/>
      <c r="D112" s="217"/>
      <c r="E112" s="217"/>
      <c r="F112" s="207">
        <f>C112*'점수 계산기'!$C$21+D112*'점수 계산기'!$C$23+'점수 계산기'!$C$25</f>
        <v>54</v>
      </c>
      <c r="G112" s="207">
        <f t="shared" si="18"/>
        <v>53.5</v>
      </c>
      <c r="H112" s="243" t="str">
        <f t="shared" si="19"/>
        <v/>
      </c>
      <c r="I112" s="239"/>
      <c r="J112" s="170">
        <v>106</v>
      </c>
      <c r="K112" s="170" t="str">
        <f t="shared" si="17"/>
        <v>o</v>
      </c>
      <c r="L112" s="199" t="str">
        <f>K112&amp;IF(QUOTIENT(J112,23)=0,"","_"&amp;QUOTIENT(J112,23))&amp;" : "&amp;'국어 진위판정'!E112-0.5&amp;"≤"&amp;'국어 진위판정'!C112&amp;"x+"&amp;'국어 진위판정'!D112&amp;"y+"&amp;IF(B112="화법과 작문", "화", "언")&amp;"&lt;"&amp;'국어 진위판정'!E112+0.5</f>
        <v>o_4 : -0.5≤x+y+언&lt;0.5</v>
      </c>
    </row>
    <row r="113" spans="1:16" s="137" customFormat="1" ht="21" hidden="1" customHeight="1">
      <c r="A113" s="129"/>
      <c r="B113" s="223" t="s">
        <v>103</v>
      </c>
      <c r="C113" s="224"/>
      <c r="D113" s="217"/>
      <c r="E113" s="217"/>
      <c r="F113" s="207">
        <f>C113*'점수 계산기'!$C$21+D113*'점수 계산기'!$C$23+'점수 계산기'!$C$25</f>
        <v>54</v>
      </c>
      <c r="G113" s="207">
        <f t="shared" si="18"/>
        <v>53.5</v>
      </c>
      <c r="H113" s="243" t="str">
        <f t="shared" si="19"/>
        <v/>
      </c>
      <c r="I113" s="239"/>
      <c r="J113" s="170">
        <v>107</v>
      </c>
      <c r="K113" s="170" t="str">
        <f t="shared" si="17"/>
        <v>p</v>
      </c>
      <c r="L113" s="199" t="str">
        <f>K113&amp;IF(QUOTIENT(J113,23)=0,"","_"&amp;QUOTIENT(J113,23))&amp;" : "&amp;'국어 진위판정'!E113-0.5&amp;"≤"&amp;'국어 진위판정'!C113&amp;"x+"&amp;'국어 진위판정'!D113&amp;"y+"&amp;IF(B113="화법과 작문", "화", "언")&amp;"&lt;"&amp;'국어 진위판정'!E113+0.5</f>
        <v>p_4 : -0.5≤x+y+언&lt;0.5</v>
      </c>
    </row>
    <row r="114" spans="1:16" s="137" customFormat="1" ht="21" hidden="1" customHeight="1">
      <c r="A114" s="129"/>
      <c r="B114" s="223" t="s">
        <v>103</v>
      </c>
      <c r="C114" s="224"/>
      <c r="D114" s="217"/>
      <c r="E114" s="217"/>
      <c r="F114" s="207">
        <f>C114*'점수 계산기'!$C$21+D114*'점수 계산기'!$C$23+'점수 계산기'!$C$25</f>
        <v>54</v>
      </c>
      <c r="G114" s="207">
        <f t="shared" si="18"/>
        <v>53.5</v>
      </c>
      <c r="H114" s="243" t="str">
        <f t="shared" si="19"/>
        <v/>
      </c>
      <c r="I114" s="239"/>
      <c r="J114" s="170">
        <v>108</v>
      </c>
      <c r="K114" s="170" t="str">
        <f t="shared" si="17"/>
        <v>q</v>
      </c>
      <c r="L114" s="199" t="str">
        <f>K114&amp;IF(QUOTIENT(J114,23)=0,"","_"&amp;QUOTIENT(J114,23))&amp;" : "&amp;'국어 진위판정'!E114-0.5&amp;"≤"&amp;'국어 진위판정'!C114&amp;"x+"&amp;'국어 진위판정'!D114&amp;"y+"&amp;IF(B114="화법과 작문", "화", "언")&amp;"&lt;"&amp;'국어 진위판정'!E114+0.5</f>
        <v>q_4 : -0.5≤x+y+언&lt;0.5</v>
      </c>
    </row>
    <row r="115" spans="1:16" s="137" customFormat="1" ht="21" hidden="1" customHeight="1">
      <c r="A115" s="129"/>
      <c r="B115" s="223" t="s">
        <v>103</v>
      </c>
      <c r="C115" s="224"/>
      <c r="D115" s="217"/>
      <c r="E115" s="217"/>
      <c r="F115" s="207">
        <f>C115*'점수 계산기'!$C$21+D115*'점수 계산기'!$C$23+'점수 계산기'!$C$25</f>
        <v>54</v>
      </c>
      <c r="G115" s="207">
        <f t="shared" si="18"/>
        <v>53.5</v>
      </c>
      <c r="H115" s="243" t="str">
        <f t="shared" si="19"/>
        <v/>
      </c>
      <c r="I115" s="239"/>
      <c r="J115" s="170">
        <v>109</v>
      </c>
      <c r="K115" s="170" t="str">
        <f t="shared" si="17"/>
        <v>r</v>
      </c>
      <c r="L115" s="199" t="str">
        <f>K115&amp;IF(QUOTIENT(J115,23)=0,"","_"&amp;QUOTIENT(J115,23))&amp;" : "&amp;'국어 진위판정'!E115-0.5&amp;"≤"&amp;'국어 진위판정'!C115&amp;"x+"&amp;'국어 진위판정'!D115&amp;"y+"&amp;IF(B115="화법과 작문", "화", "언")&amp;"&lt;"&amp;'국어 진위판정'!E115+0.5</f>
        <v>r_4 : -0.5≤x+y+언&lt;0.5</v>
      </c>
    </row>
    <row r="116" spans="1:16" s="137" customFormat="1" ht="21" hidden="1" customHeight="1">
      <c r="A116" s="129"/>
      <c r="B116" s="223" t="s">
        <v>103</v>
      </c>
      <c r="C116" s="224"/>
      <c r="D116" s="217"/>
      <c r="E116" s="217"/>
      <c r="F116" s="207">
        <f>C116*'점수 계산기'!$C$21+D116*'점수 계산기'!$C$23+'점수 계산기'!$C$25</f>
        <v>54</v>
      </c>
      <c r="G116" s="207">
        <f t="shared" si="18"/>
        <v>53.5</v>
      </c>
      <c r="H116" s="243" t="str">
        <f t="shared" si="19"/>
        <v/>
      </c>
      <c r="I116" s="239"/>
      <c r="J116" s="170">
        <v>110</v>
      </c>
      <c r="K116" s="170" t="str">
        <f t="shared" si="17"/>
        <v>s</v>
      </c>
      <c r="L116" s="199" t="str">
        <f>K116&amp;IF(QUOTIENT(J116,23)=0,"","_"&amp;QUOTIENT(J116,23))&amp;" : "&amp;'국어 진위판정'!E116-0.5&amp;"≤"&amp;'국어 진위판정'!C116&amp;"x+"&amp;'국어 진위판정'!D116&amp;"y+"&amp;IF(B116="화법과 작문", "화", "언")&amp;"&lt;"&amp;'국어 진위판정'!E116+0.5</f>
        <v>s_4 : -0.5≤x+y+언&lt;0.5</v>
      </c>
    </row>
    <row r="117" spans="1:16" s="137" customFormat="1" ht="21" hidden="1" customHeight="1">
      <c r="A117" s="129"/>
      <c r="B117" s="223" t="s">
        <v>103</v>
      </c>
      <c r="C117" s="224"/>
      <c r="D117" s="217"/>
      <c r="E117" s="217"/>
      <c r="F117" s="207">
        <f>C117*'점수 계산기'!$C$21+D117*'점수 계산기'!$C$23+'점수 계산기'!$C$25</f>
        <v>54</v>
      </c>
      <c r="G117" s="207">
        <f t="shared" si="18"/>
        <v>53.5</v>
      </c>
      <c r="H117" s="243" t="str">
        <f t="shared" si="19"/>
        <v/>
      </c>
      <c r="I117" s="239"/>
      <c r="J117" s="170">
        <v>111</v>
      </c>
      <c r="K117" s="170" t="str">
        <f t="shared" si="17"/>
        <v>t</v>
      </c>
      <c r="L117" s="199" t="str">
        <f>K117&amp;IF(QUOTIENT(J117,23)=0,"","_"&amp;QUOTIENT(J117,23))&amp;" : "&amp;'국어 진위판정'!E117-0.5&amp;"≤"&amp;'국어 진위판정'!C117&amp;"x+"&amp;'국어 진위판정'!D117&amp;"y+"&amp;IF(B117="화법과 작문", "화", "언")&amp;"&lt;"&amp;'국어 진위판정'!E117+0.5</f>
        <v>t_4 : -0.5≤x+y+언&lt;0.5</v>
      </c>
    </row>
    <row r="118" spans="1:16" s="137" customFormat="1" ht="21" hidden="1" customHeight="1">
      <c r="A118" s="129"/>
      <c r="B118" s="223" t="s">
        <v>103</v>
      </c>
      <c r="C118" s="224"/>
      <c r="D118" s="217"/>
      <c r="E118" s="217"/>
      <c r="F118" s="207">
        <f>C118*'점수 계산기'!$C$21+D118*'점수 계산기'!$C$23+'점수 계산기'!$C$25</f>
        <v>54</v>
      </c>
      <c r="G118" s="207">
        <f t="shared" si="18"/>
        <v>53.5</v>
      </c>
      <c r="H118" s="243" t="str">
        <f t="shared" si="19"/>
        <v/>
      </c>
      <c r="I118" s="239"/>
      <c r="J118" s="170">
        <v>112</v>
      </c>
      <c r="K118" s="170" t="str">
        <f t="shared" si="17"/>
        <v>u</v>
      </c>
      <c r="L118" s="199" t="str">
        <f>K118&amp;IF(QUOTIENT(J118,23)=0,"","_"&amp;QUOTIENT(J118,23))&amp;" : "&amp;'국어 진위판정'!E118-0.5&amp;"≤"&amp;'국어 진위판정'!C118&amp;"x+"&amp;'국어 진위판정'!D118&amp;"y+"&amp;IF(B118="화법과 작문", "화", "언")&amp;"&lt;"&amp;'국어 진위판정'!E118+0.5</f>
        <v>u_4 : -0.5≤x+y+언&lt;0.5</v>
      </c>
    </row>
    <row r="119" spans="1:16" s="137" customFormat="1" ht="21" hidden="1" customHeight="1">
      <c r="A119" s="129"/>
      <c r="B119" s="223" t="s">
        <v>103</v>
      </c>
      <c r="C119" s="224"/>
      <c r="D119" s="217"/>
      <c r="E119" s="217"/>
      <c r="F119" s="207">
        <f>C119*'점수 계산기'!$C$21+D119*'점수 계산기'!$C$23+'점수 계산기'!$C$25</f>
        <v>54</v>
      </c>
      <c r="G119" s="207">
        <f t="shared" si="18"/>
        <v>53.5</v>
      </c>
      <c r="H119" s="243" t="str">
        <f t="shared" si="19"/>
        <v/>
      </c>
      <c r="I119" s="239"/>
      <c r="J119" s="170">
        <v>113</v>
      </c>
      <c r="K119" s="170" t="str">
        <f t="shared" si="17"/>
        <v>v</v>
      </c>
      <c r="L119" s="199" t="str">
        <f>K119&amp;IF(QUOTIENT(J119,23)=0,"","_"&amp;QUOTIENT(J119,23))&amp;" : "&amp;'국어 진위판정'!E119-0.5&amp;"≤"&amp;'국어 진위판정'!C119&amp;"x+"&amp;'국어 진위판정'!D119&amp;"y+"&amp;IF(B119="화법과 작문", "화", "언")&amp;"&lt;"&amp;'국어 진위판정'!E119+0.5</f>
        <v>v_4 : -0.5≤x+y+언&lt;0.5</v>
      </c>
    </row>
    <row r="120" spans="1:16" s="137" customFormat="1" ht="21" hidden="1" customHeight="1">
      <c r="A120" s="129"/>
      <c r="B120" s="223" t="s">
        <v>103</v>
      </c>
      <c r="C120" s="224"/>
      <c r="D120" s="217"/>
      <c r="E120" s="217"/>
      <c r="F120" s="207">
        <f>C120*'점수 계산기'!$C$21+D120*'점수 계산기'!$C$23+'점수 계산기'!$C$25</f>
        <v>54</v>
      </c>
      <c r="G120" s="207">
        <f t="shared" si="18"/>
        <v>53.5</v>
      </c>
      <c r="H120" s="243" t="str">
        <f t="shared" si="19"/>
        <v/>
      </c>
      <c r="I120" s="239"/>
      <c r="J120" s="170">
        <v>114</v>
      </c>
      <c r="K120" s="170" t="str">
        <f t="shared" si="17"/>
        <v>w</v>
      </c>
      <c r="L120" s="199" t="str">
        <f>K120&amp;IF(QUOTIENT(J120,23)=0,"","_"&amp;QUOTIENT(J120,23))&amp;" : "&amp;'국어 진위판정'!E120-0.5&amp;"≤"&amp;'국어 진위판정'!C120&amp;"x+"&amp;'국어 진위판정'!D120&amp;"y+"&amp;IF(B120="화법과 작문", "화", "언")&amp;"&lt;"&amp;'국어 진위판정'!E120+0.5</f>
        <v>w_4 : -0.5≤x+y+언&lt;0.5</v>
      </c>
    </row>
    <row r="121" spans="1:16" s="137" customFormat="1" ht="21" hidden="1" customHeight="1">
      <c r="A121" s="129"/>
      <c r="B121" s="223" t="s">
        <v>103</v>
      </c>
      <c r="C121" s="224"/>
      <c r="D121" s="217"/>
      <c r="E121" s="217"/>
      <c r="F121" s="207">
        <f>C121*'점수 계산기'!$C$21+D121*'점수 계산기'!$C$23+'점수 계산기'!$C$25</f>
        <v>54</v>
      </c>
      <c r="G121" s="207">
        <f t="shared" si="18"/>
        <v>53.5</v>
      </c>
      <c r="H121" s="243" t="str">
        <f t="shared" si="19"/>
        <v/>
      </c>
      <c r="I121" s="239"/>
      <c r="J121" s="170">
        <v>115</v>
      </c>
      <c r="K121" s="170" t="str">
        <f t="shared" si="17"/>
        <v>a</v>
      </c>
      <c r="L121" s="199" t="str">
        <f>K121&amp;IF(QUOTIENT(J121,23)=0,"","_"&amp;QUOTIENT(J121,23))&amp;" : "&amp;'국어 진위판정'!E121-0.5&amp;"≤"&amp;'국어 진위판정'!C121&amp;"x+"&amp;'국어 진위판정'!D121&amp;"y+"&amp;IF(B121="화법과 작문", "화", "언")&amp;"&lt;"&amp;'국어 진위판정'!E121+0.5</f>
        <v>a_5 : -0.5≤x+y+언&lt;0.5</v>
      </c>
    </row>
    <row r="122" spans="1:16" s="137" customFormat="1" ht="21" hidden="1" customHeight="1">
      <c r="A122" s="129"/>
      <c r="B122" s="223" t="s">
        <v>103</v>
      </c>
      <c r="C122" s="224"/>
      <c r="D122" s="217"/>
      <c r="E122" s="217"/>
      <c r="F122" s="207">
        <f>C122*'점수 계산기'!$C$21+D122*'점수 계산기'!$C$23+'점수 계산기'!$C$25</f>
        <v>54</v>
      </c>
      <c r="G122" s="207">
        <f t="shared" si="18"/>
        <v>53.5</v>
      </c>
      <c r="H122" s="243" t="str">
        <f t="shared" si="19"/>
        <v/>
      </c>
      <c r="I122" s="239"/>
      <c r="J122" s="170">
        <v>116</v>
      </c>
      <c r="K122" s="170" t="str">
        <f t="shared" si="17"/>
        <v>b</v>
      </c>
      <c r="L122" s="199" t="str">
        <f>K122&amp;IF(QUOTIENT(J122,23)=0,"","_"&amp;QUOTIENT(J122,23))&amp;" : "&amp;'국어 진위판정'!E122-0.5&amp;"≤"&amp;'국어 진위판정'!C122&amp;"x+"&amp;'국어 진위판정'!D122&amp;"y+"&amp;IF(B122="화법과 작문", "화", "언")&amp;"&lt;"&amp;'국어 진위판정'!E122+0.5</f>
        <v>b_5 : -0.5≤x+y+언&lt;0.5</v>
      </c>
    </row>
    <row r="123" spans="1:16" s="137" customFormat="1" ht="21" hidden="1" customHeight="1">
      <c r="A123" s="129"/>
      <c r="B123" s="223" t="s">
        <v>103</v>
      </c>
      <c r="C123" s="224"/>
      <c r="D123" s="217"/>
      <c r="E123" s="217"/>
      <c r="F123" s="207">
        <f>C123*'점수 계산기'!$C$21+D123*'점수 계산기'!$C$23+'점수 계산기'!$C$25</f>
        <v>54</v>
      </c>
      <c r="G123" s="207">
        <f t="shared" si="18"/>
        <v>53.5</v>
      </c>
      <c r="H123" s="243" t="str">
        <f t="shared" si="19"/>
        <v/>
      </c>
      <c r="I123" s="239"/>
      <c r="J123" s="170">
        <v>117</v>
      </c>
      <c r="K123" s="170" t="str">
        <f t="shared" si="17"/>
        <v>c</v>
      </c>
      <c r="L123" s="199" t="str">
        <f>K123&amp;IF(QUOTIENT(J123,23)=0,"","_"&amp;QUOTIENT(J123,23))&amp;" : "&amp;'국어 진위판정'!E123-0.5&amp;"≤"&amp;'국어 진위판정'!C123&amp;"x+"&amp;'국어 진위판정'!D123&amp;"y+"&amp;IF(B123="화법과 작문", "화", "언")&amp;"&lt;"&amp;'국어 진위판정'!E123+0.5</f>
        <v>c_5 : -0.5≤x+y+언&lt;0.5</v>
      </c>
    </row>
    <row r="124" spans="1:16" s="137" customFormat="1" ht="21" hidden="1" customHeight="1">
      <c r="A124" s="129"/>
      <c r="B124" s="223" t="s">
        <v>103</v>
      </c>
      <c r="C124" s="224"/>
      <c r="D124" s="217"/>
      <c r="E124" s="217"/>
      <c r="F124" s="207">
        <f>C124*'점수 계산기'!$C$21+D124*'점수 계산기'!$C$23+'점수 계산기'!$C$25</f>
        <v>54</v>
      </c>
      <c r="G124" s="207">
        <f t="shared" si="18"/>
        <v>53.5</v>
      </c>
      <c r="H124" s="243" t="str">
        <f t="shared" si="19"/>
        <v/>
      </c>
      <c r="I124" s="239"/>
      <c r="J124" s="170">
        <v>118</v>
      </c>
      <c r="K124" s="170" t="str">
        <f t="shared" si="17"/>
        <v>d</v>
      </c>
      <c r="L124" s="199" t="str">
        <f>K124&amp;IF(QUOTIENT(J124,23)=0,"","_"&amp;QUOTIENT(J124,23))&amp;" : "&amp;'국어 진위판정'!E124-0.5&amp;"≤"&amp;'국어 진위판정'!C124&amp;"x+"&amp;'국어 진위판정'!D124&amp;"y+"&amp;IF(B124="화법과 작문", "화", "언")&amp;"&lt;"&amp;'국어 진위판정'!E124+0.5</f>
        <v>d_5 : -0.5≤x+y+언&lt;0.5</v>
      </c>
    </row>
    <row r="125" spans="1:16" s="137" customFormat="1" ht="21" hidden="1" customHeight="1">
      <c r="A125" s="129"/>
      <c r="B125" s="223" t="s">
        <v>103</v>
      </c>
      <c r="C125" s="224"/>
      <c r="D125" s="217"/>
      <c r="E125" s="217"/>
      <c r="F125" s="207">
        <f>C125*'점수 계산기'!$C$21+D125*'점수 계산기'!$C$23+'점수 계산기'!$C$25</f>
        <v>54</v>
      </c>
      <c r="G125" s="207">
        <f t="shared" si="18"/>
        <v>53.5</v>
      </c>
      <c r="H125" s="243" t="str">
        <f t="shared" si="19"/>
        <v/>
      </c>
      <c r="I125" s="239"/>
      <c r="J125" s="170">
        <v>119</v>
      </c>
      <c r="K125" s="170" t="str">
        <f t="shared" si="17"/>
        <v>e</v>
      </c>
      <c r="L125" s="199" t="str">
        <f>K125&amp;IF(QUOTIENT(J125,23)=0,"","_"&amp;QUOTIENT(J125,23))&amp;" : "&amp;'국어 진위판정'!E125-0.5&amp;"≤"&amp;'국어 진위판정'!C125&amp;"x+"&amp;'국어 진위판정'!D125&amp;"y+"&amp;IF(B125="화법과 작문", "화", "언")&amp;"&lt;"&amp;'국어 진위판정'!E125+0.5</f>
        <v>e_5 : -0.5≤x+y+언&lt;0.5</v>
      </c>
    </row>
    <row r="126" spans="1:16" s="137" customFormat="1" ht="21" hidden="1" customHeight="1">
      <c r="A126" s="129"/>
      <c r="B126" s="223" t="s">
        <v>103</v>
      </c>
      <c r="C126" s="224"/>
      <c r="D126" s="217"/>
      <c r="E126" s="217"/>
      <c r="F126" s="207">
        <f>C126*'점수 계산기'!$C$21+D126*'점수 계산기'!$C$23+'점수 계산기'!$C$25</f>
        <v>54</v>
      </c>
      <c r="G126" s="207">
        <f t="shared" si="18"/>
        <v>53.5</v>
      </c>
      <c r="H126" s="243" t="str">
        <f t="shared" si="19"/>
        <v/>
      </c>
      <c r="I126" s="239"/>
      <c r="J126" s="170">
        <v>120</v>
      </c>
      <c r="K126" s="170" t="str">
        <f t="shared" si="17"/>
        <v>f</v>
      </c>
      <c r="L126" s="199" t="str">
        <f>K126&amp;IF(QUOTIENT(J126,23)=0,"","_"&amp;QUOTIENT(J126,23))&amp;" : "&amp;'국어 진위판정'!E126-0.5&amp;"≤"&amp;'국어 진위판정'!C126&amp;"x+"&amp;'국어 진위판정'!D126&amp;"y+"&amp;IF(B126="화법과 작문", "화", "언")&amp;"&lt;"&amp;'국어 진위판정'!E126+0.5</f>
        <v>f_5 : -0.5≤x+y+언&lt;0.5</v>
      </c>
      <c r="P126"/>
    </row>
    <row r="127" spans="1:16" s="137" customFormat="1" ht="21" hidden="1" customHeight="1">
      <c r="A127" s="129"/>
      <c r="B127" s="223" t="s">
        <v>103</v>
      </c>
      <c r="C127" s="224"/>
      <c r="D127" s="217"/>
      <c r="E127" s="217"/>
      <c r="F127" s="207">
        <f>C127*'점수 계산기'!$C$21+D127*'점수 계산기'!$C$23+'점수 계산기'!$C$25</f>
        <v>54</v>
      </c>
      <c r="G127" s="207">
        <f t="shared" si="18"/>
        <v>53.5</v>
      </c>
      <c r="H127" s="243" t="str">
        <f t="shared" si="19"/>
        <v/>
      </c>
      <c r="I127" s="239"/>
      <c r="J127" s="170">
        <v>121</v>
      </c>
      <c r="K127" s="170" t="str">
        <f t="shared" si="17"/>
        <v>g</v>
      </c>
      <c r="L127" s="199" t="str">
        <f>K127&amp;IF(QUOTIENT(J127,23)=0,"","_"&amp;QUOTIENT(J127,23))&amp;" : "&amp;'국어 진위판정'!E127-0.5&amp;"≤"&amp;'국어 진위판정'!C127&amp;"x+"&amp;'국어 진위판정'!D127&amp;"y+"&amp;IF(B127="화법과 작문", "화", "언")&amp;"&lt;"&amp;'국어 진위판정'!E127+0.5</f>
        <v>g_5 : -0.5≤x+y+언&lt;0.5</v>
      </c>
    </row>
    <row r="128" spans="1:16" s="137" customFormat="1" ht="21" hidden="1" customHeight="1">
      <c r="A128" s="129"/>
      <c r="B128" s="223" t="s">
        <v>103</v>
      </c>
      <c r="C128" s="224"/>
      <c r="D128" s="217"/>
      <c r="E128" s="217"/>
      <c r="F128" s="207">
        <f>C128*'점수 계산기'!$C$21+D128*'점수 계산기'!$C$23+'점수 계산기'!$C$25</f>
        <v>54</v>
      </c>
      <c r="G128" s="207">
        <f t="shared" si="18"/>
        <v>53.5</v>
      </c>
      <c r="H128" s="243" t="str">
        <f t="shared" si="19"/>
        <v/>
      </c>
      <c r="I128" s="239"/>
      <c r="J128" s="170">
        <v>122</v>
      </c>
      <c r="K128" s="170" t="str">
        <f t="shared" si="17"/>
        <v>h</v>
      </c>
      <c r="L128" s="199" t="str">
        <f>K128&amp;IF(QUOTIENT(J128,23)=0,"","_"&amp;QUOTIENT(J128,23))&amp;" : "&amp;'국어 진위판정'!E128-0.5&amp;"≤"&amp;'국어 진위판정'!C128&amp;"x+"&amp;'국어 진위판정'!D128&amp;"y+"&amp;IF(B128="화법과 작문", "화", "언")&amp;"&lt;"&amp;'국어 진위판정'!E128+0.5</f>
        <v>h_5 : -0.5≤x+y+언&lt;0.5</v>
      </c>
    </row>
    <row r="129" spans="1:12" s="137" customFormat="1" ht="21" hidden="1" customHeight="1">
      <c r="A129" s="129"/>
      <c r="B129" s="223" t="s">
        <v>103</v>
      </c>
      <c r="C129" s="224"/>
      <c r="D129" s="217"/>
      <c r="E129" s="217"/>
      <c r="F129" s="207">
        <f>C129*'점수 계산기'!$C$21+D129*'점수 계산기'!$C$23+'점수 계산기'!$C$25</f>
        <v>54</v>
      </c>
      <c r="G129" s="207">
        <f t="shared" si="18"/>
        <v>53.5</v>
      </c>
      <c r="H129" s="243" t="str">
        <f t="shared" si="19"/>
        <v/>
      </c>
      <c r="I129" s="239"/>
      <c r="J129" s="170">
        <v>123</v>
      </c>
      <c r="K129" s="170" t="str">
        <f t="shared" si="17"/>
        <v>i</v>
      </c>
      <c r="L129" s="199" t="str">
        <f>K129&amp;IF(QUOTIENT(J129,23)=0,"","_"&amp;QUOTIENT(J129,23))&amp;" : "&amp;'국어 진위판정'!E129-0.5&amp;"≤"&amp;'국어 진위판정'!C129&amp;"x+"&amp;'국어 진위판정'!D129&amp;"y+"&amp;IF(B129="화법과 작문", "화", "언")&amp;"&lt;"&amp;'국어 진위판정'!E129+0.5</f>
        <v>i_5 : -0.5≤x+y+언&lt;0.5</v>
      </c>
    </row>
    <row r="130" spans="1:12" s="137" customFormat="1" ht="21" hidden="1" customHeight="1">
      <c r="A130" s="129"/>
      <c r="B130" s="223" t="s">
        <v>103</v>
      </c>
      <c r="C130" s="224"/>
      <c r="D130" s="217"/>
      <c r="E130" s="217"/>
      <c r="F130" s="207">
        <f>C130*'점수 계산기'!$C$21+D130*'점수 계산기'!$C$23+'점수 계산기'!$C$25</f>
        <v>54</v>
      </c>
      <c r="G130" s="207">
        <f t="shared" si="18"/>
        <v>53.5</v>
      </c>
      <c r="H130" s="243" t="str">
        <f t="shared" si="19"/>
        <v/>
      </c>
      <c r="I130" s="239"/>
      <c r="J130" s="170">
        <v>124</v>
      </c>
      <c r="K130" s="170" t="str">
        <f t="shared" si="17"/>
        <v>j</v>
      </c>
      <c r="L130" s="199" t="str">
        <f>K130&amp;IF(QUOTIENT(J130,23)=0,"","_"&amp;QUOTIENT(J130,23))&amp;" : "&amp;'국어 진위판정'!E130-0.5&amp;"≤"&amp;'국어 진위판정'!C130&amp;"x+"&amp;'국어 진위판정'!D130&amp;"y+"&amp;IF(B130="화법과 작문", "화", "언")&amp;"&lt;"&amp;'국어 진위판정'!E130+0.5</f>
        <v>j_5 : -0.5≤x+y+언&lt;0.5</v>
      </c>
    </row>
    <row r="131" spans="1:12" s="137" customFormat="1" ht="21" hidden="1" customHeight="1">
      <c r="A131" s="129"/>
      <c r="B131" s="223" t="s">
        <v>103</v>
      </c>
      <c r="C131" s="224"/>
      <c r="D131" s="217"/>
      <c r="E131" s="217"/>
      <c r="F131" s="207">
        <f>C131*'점수 계산기'!$C$21+D131*'점수 계산기'!$C$23+'점수 계산기'!$C$25</f>
        <v>54</v>
      </c>
      <c r="G131" s="207">
        <f t="shared" si="18"/>
        <v>53.5</v>
      </c>
      <c r="H131" s="243" t="str">
        <f t="shared" si="19"/>
        <v/>
      </c>
      <c r="I131" s="239"/>
      <c r="J131" s="170">
        <v>125</v>
      </c>
      <c r="K131" s="170" t="str">
        <f t="shared" si="17"/>
        <v>k</v>
      </c>
      <c r="L131" s="199" t="str">
        <f>K131&amp;IF(QUOTIENT(J131,23)=0,"","_"&amp;QUOTIENT(J131,23))&amp;" : "&amp;'국어 진위판정'!E131-0.5&amp;"≤"&amp;'국어 진위판정'!C131&amp;"x+"&amp;'국어 진위판정'!D131&amp;"y+"&amp;IF(B131="화법과 작문", "화", "언")&amp;"&lt;"&amp;'국어 진위판정'!E131+0.5</f>
        <v>k_5 : -0.5≤x+y+언&lt;0.5</v>
      </c>
    </row>
    <row r="132" spans="1:12" s="137" customFormat="1" ht="21" hidden="1" customHeight="1">
      <c r="A132" s="129"/>
      <c r="B132" s="223" t="s">
        <v>103</v>
      </c>
      <c r="C132" s="224"/>
      <c r="D132" s="217"/>
      <c r="E132" s="217"/>
      <c r="F132" s="207">
        <f>C132*'점수 계산기'!$C$21+D132*'점수 계산기'!$C$23+'점수 계산기'!$C$25</f>
        <v>54</v>
      </c>
      <c r="G132" s="207">
        <f t="shared" si="18"/>
        <v>53.5</v>
      </c>
      <c r="H132" s="243" t="str">
        <f t="shared" si="19"/>
        <v/>
      </c>
      <c r="I132" s="239"/>
      <c r="J132" s="170">
        <v>126</v>
      </c>
      <c r="K132" s="170" t="str">
        <f t="shared" si="17"/>
        <v>l</v>
      </c>
      <c r="L132" s="199" t="str">
        <f>K132&amp;IF(QUOTIENT(J132,23)=0,"","_"&amp;QUOTIENT(J132,23))&amp;" : "&amp;'국어 진위판정'!E132-0.5&amp;"≤"&amp;'국어 진위판정'!C132&amp;"x+"&amp;'국어 진위판정'!D132&amp;"y+"&amp;IF(B132="화법과 작문", "화", "언")&amp;"&lt;"&amp;'국어 진위판정'!E132+0.5</f>
        <v>l_5 : -0.5≤x+y+언&lt;0.5</v>
      </c>
    </row>
    <row r="133" spans="1:12" s="137" customFormat="1" ht="21" hidden="1" customHeight="1">
      <c r="A133" s="129"/>
      <c r="B133" s="223" t="s">
        <v>103</v>
      </c>
      <c r="C133" s="224"/>
      <c r="D133" s="217"/>
      <c r="E133" s="217"/>
      <c r="F133" s="207">
        <f>C133*'점수 계산기'!$C$21+D133*'점수 계산기'!$C$23+'점수 계산기'!$C$25</f>
        <v>54</v>
      </c>
      <c r="G133" s="207">
        <f t="shared" si="18"/>
        <v>53.5</v>
      </c>
      <c r="H133" s="243" t="str">
        <f t="shared" si="19"/>
        <v/>
      </c>
      <c r="I133" s="239"/>
      <c r="J133" s="170">
        <v>127</v>
      </c>
      <c r="K133" s="170" t="str">
        <f t="shared" si="17"/>
        <v>m</v>
      </c>
      <c r="L133" s="199" t="str">
        <f>K133&amp;IF(QUOTIENT(J133,23)=0,"","_"&amp;QUOTIENT(J133,23))&amp;" : "&amp;'국어 진위판정'!E133-0.5&amp;"≤"&amp;'국어 진위판정'!C133&amp;"x+"&amp;'국어 진위판정'!D133&amp;"y+"&amp;IF(B133="화법과 작문", "화", "언")&amp;"&lt;"&amp;'국어 진위판정'!E133+0.5</f>
        <v>m_5 : -0.5≤x+y+언&lt;0.5</v>
      </c>
    </row>
    <row r="134" spans="1:12" s="137" customFormat="1" ht="21" hidden="1" customHeight="1">
      <c r="A134" s="129"/>
      <c r="B134" s="223" t="s">
        <v>103</v>
      </c>
      <c r="C134" s="224"/>
      <c r="D134" s="217"/>
      <c r="E134" s="217"/>
      <c r="F134" s="207">
        <f>C134*'점수 계산기'!$C$21+D134*'점수 계산기'!$C$23+'점수 계산기'!$C$25</f>
        <v>54</v>
      </c>
      <c r="G134" s="207">
        <f t="shared" si="18"/>
        <v>53.5</v>
      </c>
      <c r="H134" s="243" t="str">
        <f t="shared" si="19"/>
        <v/>
      </c>
      <c r="I134" s="239"/>
      <c r="J134" s="170">
        <v>128</v>
      </c>
      <c r="K134" s="170" t="str">
        <f t="shared" si="17"/>
        <v>n</v>
      </c>
      <c r="L134" s="199" t="str">
        <f>K134&amp;IF(QUOTIENT(J134,23)=0,"","_"&amp;QUOTIENT(J134,23))&amp;" : "&amp;'국어 진위판정'!E134-0.5&amp;"≤"&amp;'국어 진위판정'!C134&amp;"x+"&amp;'국어 진위판정'!D134&amp;"y+"&amp;IF(B134="화법과 작문", "화", "언")&amp;"&lt;"&amp;'국어 진위판정'!E134+0.5</f>
        <v>n_5 : -0.5≤x+y+언&lt;0.5</v>
      </c>
    </row>
    <row r="135" spans="1:12" s="137" customFormat="1" ht="21" hidden="1" customHeight="1">
      <c r="A135" s="129"/>
      <c r="B135" s="223" t="s">
        <v>103</v>
      </c>
      <c r="C135" s="224"/>
      <c r="D135" s="217"/>
      <c r="E135" s="217"/>
      <c r="F135" s="207">
        <f>C135*'점수 계산기'!$C$21+D135*'점수 계산기'!$C$23+'점수 계산기'!$C$25</f>
        <v>54</v>
      </c>
      <c r="G135" s="207">
        <f t="shared" si="18"/>
        <v>53.5</v>
      </c>
      <c r="H135" s="243" t="str">
        <f t="shared" si="19"/>
        <v/>
      </c>
      <c r="I135" s="239"/>
      <c r="J135" s="170">
        <v>129</v>
      </c>
      <c r="K135" s="170" t="str">
        <f t="shared" si="17"/>
        <v>o</v>
      </c>
      <c r="L135" s="199" t="str">
        <f>K135&amp;IF(QUOTIENT(J135,23)=0,"","_"&amp;QUOTIENT(J135,23))&amp;" : "&amp;'국어 진위판정'!E135-0.5&amp;"≤"&amp;'국어 진위판정'!C135&amp;"x+"&amp;'국어 진위판정'!D135&amp;"y+"&amp;IF(B135="화법과 작문", "화", "언")&amp;"&lt;"&amp;'국어 진위판정'!E135+0.5</f>
        <v>o_5 : -0.5≤x+y+언&lt;0.5</v>
      </c>
    </row>
    <row r="136" spans="1:12" s="137" customFormat="1" ht="21" hidden="1" customHeight="1">
      <c r="A136" s="129"/>
      <c r="B136" s="223" t="s">
        <v>103</v>
      </c>
      <c r="C136" s="224"/>
      <c r="D136" s="217"/>
      <c r="E136" s="217"/>
      <c r="F136" s="207">
        <f>C136*'점수 계산기'!$C$21+D136*'점수 계산기'!$C$23+'점수 계산기'!$C$25</f>
        <v>54</v>
      </c>
      <c r="G136" s="207">
        <f t="shared" si="18"/>
        <v>53.5</v>
      </c>
      <c r="H136" s="243" t="str">
        <f t="shared" si="19"/>
        <v/>
      </c>
      <c r="I136" s="239"/>
      <c r="J136" s="170">
        <v>130</v>
      </c>
      <c r="K136" s="170" t="str">
        <f t="shared" si="17"/>
        <v>p</v>
      </c>
      <c r="L136" s="199" t="str">
        <f>K136&amp;IF(QUOTIENT(J136,23)=0,"","_"&amp;QUOTIENT(J136,23))&amp;" : "&amp;'국어 진위판정'!E136-0.5&amp;"≤"&amp;'국어 진위판정'!C136&amp;"x+"&amp;'국어 진위판정'!D136&amp;"y+"&amp;IF(B136="화법과 작문", "화", "언")&amp;"&lt;"&amp;'국어 진위판정'!E136+0.5</f>
        <v>p_5 : -0.5≤x+y+언&lt;0.5</v>
      </c>
    </row>
    <row r="137" spans="1:12" s="137" customFormat="1" ht="21" hidden="1" customHeight="1">
      <c r="A137" s="129"/>
      <c r="B137" s="223" t="s">
        <v>103</v>
      </c>
      <c r="C137" s="224"/>
      <c r="D137" s="217"/>
      <c r="E137" s="217"/>
      <c r="F137" s="207">
        <f>C137*'점수 계산기'!$C$21+D137*'점수 계산기'!$C$23+'점수 계산기'!$C$25</f>
        <v>54</v>
      </c>
      <c r="G137" s="207">
        <f t="shared" si="18"/>
        <v>53.5</v>
      </c>
      <c r="H137" s="243" t="str">
        <f t="shared" si="19"/>
        <v/>
      </c>
      <c r="I137" s="239"/>
      <c r="J137" s="170">
        <v>131</v>
      </c>
      <c r="K137" s="170" t="str">
        <f t="shared" si="17"/>
        <v>q</v>
      </c>
      <c r="L137" s="199" t="str">
        <f>K137&amp;IF(QUOTIENT(J137,23)=0,"","_"&amp;QUOTIENT(J137,23))&amp;" : "&amp;'국어 진위판정'!E137-0.5&amp;"≤"&amp;'국어 진위판정'!C137&amp;"x+"&amp;'국어 진위판정'!D137&amp;"y+"&amp;IF(B137="화법과 작문", "화", "언")&amp;"&lt;"&amp;'국어 진위판정'!E137+0.5</f>
        <v>q_5 : -0.5≤x+y+언&lt;0.5</v>
      </c>
    </row>
    <row r="138" spans="1:12" s="137" customFormat="1" ht="21" hidden="1" customHeight="1">
      <c r="A138" s="129"/>
      <c r="B138" s="223" t="s">
        <v>103</v>
      </c>
      <c r="C138" s="224"/>
      <c r="D138" s="217"/>
      <c r="E138" s="217"/>
      <c r="F138" s="207">
        <f>C138*'점수 계산기'!$C$21+D138*'점수 계산기'!$C$23+'점수 계산기'!$C$25</f>
        <v>54</v>
      </c>
      <c r="G138" s="207">
        <f t="shared" si="18"/>
        <v>53.5</v>
      </c>
      <c r="H138" s="243" t="str">
        <f t="shared" si="19"/>
        <v/>
      </c>
      <c r="I138" s="239"/>
      <c r="J138" s="170">
        <v>132</v>
      </c>
      <c r="K138" s="170" t="str">
        <f t="shared" si="17"/>
        <v>r</v>
      </c>
      <c r="L138" s="199" t="str">
        <f>K138&amp;IF(QUOTIENT(J138,23)=0,"","_"&amp;QUOTIENT(J138,23))&amp;" : "&amp;'국어 진위판정'!E138-0.5&amp;"≤"&amp;'국어 진위판정'!C138&amp;"x+"&amp;'국어 진위판정'!D138&amp;"y+"&amp;IF(B138="화법과 작문", "화", "언")&amp;"&lt;"&amp;'국어 진위판정'!E138+0.5</f>
        <v>r_5 : -0.5≤x+y+언&lt;0.5</v>
      </c>
    </row>
    <row r="139" spans="1:12" s="137" customFormat="1" ht="21" hidden="1" customHeight="1">
      <c r="A139" s="129"/>
      <c r="B139" s="223" t="s">
        <v>103</v>
      </c>
      <c r="C139" s="224"/>
      <c r="D139" s="217"/>
      <c r="E139" s="217"/>
      <c r="F139" s="207">
        <f>C139*'점수 계산기'!$C$21+D139*'점수 계산기'!$C$23+'점수 계산기'!$C$25</f>
        <v>54</v>
      </c>
      <c r="G139" s="207">
        <f t="shared" ref="G139:G162" si="20">MIN(ABS(E139-0.5-F139), ABS(E139+0.5-F139))</f>
        <v>53.5</v>
      </c>
      <c r="H139" s="243" t="str">
        <f t="shared" ref="H139:H183" si="21">IF(ROUND(F139,0)=E139,"진",IF(G139&lt;0.5,"재",IF(AND(C139=0, D139=0, E139=0),"","위")))</f>
        <v/>
      </c>
      <c r="I139" s="239"/>
      <c r="J139" s="170">
        <v>133</v>
      </c>
      <c r="K139" s="170" t="str">
        <f t="shared" si="17"/>
        <v>s</v>
      </c>
      <c r="L139" s="199" t="str">
        <f>K139&amp;IF(QUOTIENT(J139,23)=0,"","_"&amp;QUOTIENT(J139,23))&amp;" : "&amp;'국어 진위판정'!E139-0.5&amp;"≤"&amp;'국어 진위판정'!C139&amp;"x+"&amp;'국어 진위판정'!D139&amp;"y+"&amp;IF(B139="화법과 작문", "화", "언")&amp;"&lt;"&amp;'국어 진위판정'!E139+0.5</f>
        <v>s_5 : -0.5≤x+y+언&lt;0.5</v>
      </c>
    </row>
    <row r="140" spans="1:12" s="137" customFormat="1" ht="21" hidden="1" customHeight="1">
      <c r="A140" s="129"/>
      <c r="B140" s="223" t="s">
        <v>103</v>
      </c>
      <c r="C140" s="224"/>
      <c r="D140" s="217"/>
      <c r="E140" s="217"/>
      <c r="F140" s="207">
        <f>C140*'점수 계산기'!$C$21+D140*'점수 계산기'!$C$23+'점수 계산기'!$C$25</f>
        <v>54</v>
      </c>
      <c r="G140" s="207">
        <f t="shared" si="20"/>
        <v>53.5</v>
      </c>
      <c r="H140" s="243" t="str">
        <f t="shared" si="21"/>
        <v/>
      </c>
      <c r="I140" s="239"/>
      <c r="J140" s="170">
        <v>134</v>
      </c>
      <c r="K140" s="170" t="str">
        <f t="shared" ref="K140:K183" si="22">CHAR(MOD(J140, 23)+97)</f>
        <v>t</v>
      </c>
      <c r="L140" s="199" t="str">
        <f>K140&amp;IF(QUOTIENT(J140,23)=0,"","_"&amp;QUOTIENT(J140,23))&amp;" : "&amp;'국어 진위판정'!E140-0.5&amp;"≤"&amp;'국어 진위판정'!C140&amp;"x+"&amp;'국어 진위판정'!D140&amp;"y+"&amp;IF(B140="화법과 작문", "화", "언")&amp;"&lt;"&amp;'국어 진위판정'!E140+0.5</f>
        <v>t_5 : -0.5≤x+y+언&lt;0.5</v>
      </c>
    </row>
    <row r="141" spans="1:12" s="137" customFormat="1" ht="21" hidden="1" customHeight="1">
      <c r="A141" s="129"/>
      <c r="B141" s="223" t="s">
        <v>103</v>
      </c>
      <c r="C141" s="224"/>
      <c r="D141" s="217"/>
      <c r="E141" s="217"/>
      <c r="F141" s="207">
        <f>C141*'점수 계산기'!$C$21+D141*'점수 계산기'!$C$23+'점수 계산기'!$C$25</f>
        <v>54</v>
      </c>
      <c r="G141" s="207">
        <f t="shared" si="20"/>
        <v>53.5</v>
      </c>
      <c r="H141" s="243" t="str">
        <f t="shared" si="21"/>
        <v/>
      </c>
      <c r="I141" s="239"/>
      <c r="J141" s="170">
        <v>135</v>
      </c>
      <c r="K141" s="170" t="str">
        <f t="shared" si="22"/>
        <v>u</v>
      </c>
      <c r="L141" s="199" t="str">
        <f>K141&amp;IF(QUOTIENT(J141,23)=0,"","_"&amp;QUOTIENT(J141,23))&amp;" : "&amp;'국어 진위판정'!E141-0.5&amp;"≤"&amp;'국어 진위판정'!C141&amp;"x+"&amp;'국어 진위판정'!D141&amp;"y+"&amp;IF(B141="화법과 작문", "화", "언")&amp;"&lt;"&amp;'국어 진위판정'!E141+0.5</f>
        <v>u_5 : -0.5≤x+y+언&lt;0.5</v>
      </c>
    </row>
    <row r="142" spans="1:12" s="137" customFormat="1" ht="21" hidden="1" customHeight="1">
      <c r="A142" s="129"/>
      <c r="B142" s="223" t="s">
        <v>103</v>
      </c>
      <c r="C142" s="224"/>
      <c r="D142" s="217"/>
      <c r="E142" s="217"/>
      <c r="F142" s="207">
        <f>C142*'점수 계산기'!$C$21+D142*'점수 계산기'!$C$23+'점수 계산기'!$C$25</f>
        <v>54</v>
      </c>
      <c r="G142" s="207">
        <f t="shared" si="20"/>
        <v>53.5</v>
      </c>
      <c r="H142" s="243" t="str">
        <f t="shared" si="21"/>
        <v/>
      </c>
      <c r="I142" s="239"/>
      <c r="J142" s="170">
        <v>136</v>
      </c>
      <c r="K142" s="170" t="str">
        <f t="shared" si="22"/>
        <v>v</v>
      </c>
      <c r="L142" s="199" t="str">
        <f>K142&amp;IF(QUOTIENT(J142,23)=0,"","_"&amp;QUOTIENT(J142,23))&amp;" : "&amp;'국어 진위판정'!E142-0.5&amp;"≤"&amp;'국어 진위판정'!C142&amp;"x+"&amp;'국어 진위판정'!D142&amp;"y+"&amp;IF(B142="화법과 작문", "화", "언")&amp;"&lt;"&amp;'국어 진위판정'!E142+0.5</f>
        <v>v_5 : -0.5≤x+y+언&lt;0.5</v>
      </c>
    </row>
    <row r="143" spans="1:12" s="137" customFormat="1" ht="21" hidden="1" customHeight="1">
      <c r="A143" s="129"/>
      <c r="B143" s="223" t="s">
        <v>103</v>
      </c>
      <c r="C143" s="224"/>
      <c r="D143" s="217"/>
      <c r="E143" s="217"/>
      <c r="F143" s="207">
        <f>C143*'점수 계산기'!$C$21+D143*'점수 계산기'!$C$23+'점수 계산기'!$C$25</f>
        <v>54</v>
      </c>
      <c r="G143" s="207">
        <f t="shared" si="20"/>
        <v>53.5</v>
      </c>
      <c r="H143" s="243" t="str">
        <f t="shared" si="21"/>
        <v/>
      </c>
      <c r="I143" s="239"/>
      <c r="J143" s="170">
        <v>137</v>
      </c>
      <c r="K143" s="170" t="str">
        <f t="shared" si="22"/>
        <v>w</v>
      </c>
      <c r="L143" s="199" t="str">
        <f>K143&amp;IF(QUOTIENT(J143,23)=0,"","_"&amp;QUOTIENT(J143,23))&amp;" : "&amp;'국어 진위판정'!E143-0.5&amp;"≤"&amp;'국어 진위판정'!C143&amp;"x+"&amp;'국어 진위판정'!D143&amp;"y+"&amp;IF(B143="화법과 작문", "화", "언")&amp;"&lt;"&amp;'국어 진위판정'!E143+0.5</f>
        <v>w_5 : -0.5≤x+y+언&lt;0.5</v>
      </c>
    </row>
    <row r="144" spans="1:12" s="137" customFormat="1" ht="21" hidden="1" customHeight="1">
      <c r="A144" s="129"/>
      <c r="B144" s="223" t="s">
        <v>103</v>
      </c>
      <c r="C144" s="224"/>
      <c r="D144" s="217"/>
      <c r="E144" s="217"/>
      <c r="F144" s="207">
        <f>C144*'점수 계산기'!$C$21+D144*'점수 계산기'!$C$23+'점수 계산기'!$C$25</f>
        <v>54</v>
      </c>
      <c r="G144" s="207">
        <f t="shared" si="20"/>
        <v>53.5</v>
      </c>
      <c r="H144" s="243" t="str">
        <f t="shared" si="21"/>
        <v/>
      </c>
      <c r="I144" s="239"/>
      <c r="J144" s="170">
        <v>138</v>
      </c>
      <c r="K144" s="170" t="str">
        <f t="shared" si="22"/>
        <v>a</v>
      </c>
      <c r="L144" s="199" t="str">
        <f>K144&amp;IF(QUOTIENT(J144,23)=0,"","_"&amp;QUOTIENT(J144,23))&amp;" : "&amp;'국어 진위판정'!E144-0.5&amp;"≤"&amp;'국어 진위판정'!C144&amp;"x+"&amp;'국어 진위판정'!D144&amp;"y+"&amp;IF(B144="화법과 작문", "화", "언")&amp;"&lt;"&amp;'국어 진위판정'!E144+0.5</f>
        <v>a_6 : -0.5≤x+y+언&lt;0.5</v>
      </c>
    </row>
    <row r="145" spans="1:17" s="137" customFormat="1" ht="21" hidden="1" customHeight="1">
      <c r="A145" s="129"/>
      <c r="B145" s="223" t="s">
        <v>103</v>
      </c>
      <c r="C145" s="224"/>
      <c r="D145" s="217"/>
      <c r="E145" s="217"/>
      <c r="F145" s="207">
        <f>C145*'점수 계산기'!$C$21+D145*'점수 계산기'!$C$23+'점수 계산기'!$C$25</f>
        <v>54</v>
      </c>
      <c r="G145" s="207">
        <f t="shared" si="20"/>
        <v>53.5</v>
      </c>
      <c r="H145" s="243" t="str">
        <f t="shared" si="21"/>
        <v/>
      </c>
      <c r="I145" s="239"/>
      <c r="J145" s="170">
        <v>139</v>
      </c>
      <c r="K145" s="170" t="str">
        <f t="shared" si="22"/>
        <v>b</v>
      </c>
      <c r="L145" s="199" t="str">
        <f>K145&amp;IF(QUOTIENT(J145,23)=0,"","_"&amp;QUOTIENT(J145,23))&amp;" : "&amp;'국어 진위판정'!E145-0.5&amp;"≤"&amp;'국어 진위판정'!C145&amp;"x+"&amp;'국어 진위판정'!D145&amp;"y+"&amp;IF(B145="화법과 작문", "화", "언")&amp;"&lt;"&amp;'국어 진위판정'!E145+0.5</f>
        <v>b_6 : -0.5≤x+y+언&lt;0.5</v>
      </c>
    </row>
    <row r="146" spans="1:17" s="137" customFormat="1" ht="21" hidden="1" customHeight="1">
      <c r="A146" s="129"/>
      <c r="B146" s="223" t="s">
        <v>103</v>
      </c>
      <c r="C146" s="224"/>
      <c r="D146" s="217"/>
      <c r="E146" s="217"/>
      <c r="F146" s="207">
        <f>C146*'점수 계산기'!$C$21+D146*'점수 계산기'!$C$23+'점수 계산기'!$C$25</f>
        <v>54</v>
      </c>
      <c r="G146" s="207">
        <f t="shared" si="20"/>
        <v>53.5</v>
      </c>
      <c r="H146" s="243" t="str">
        <f t="shared" si="21"/>
        <v/>
      </c>
      <c r="I146" s="239"/>
      <c r="J146" s="170">
        <v>140</v>
      </c>
      <c r="K146" s="170" t="str">
        <f t="shared" si="22"/>
        <v>c</v>
      </c>
      <c r="L146" s="199" t="str">
        <f>K146&amp;IF(QUOTIENT(J146,23)=0,"","_"&amp;QUOTIENT(J146,23))&amp;" : "&amp;'국어 진위판정'!E146-0.5&amp;"≤"&amp;'국어 진위판정'!C146&amp;"x+"&amp;'국어 진위판정'!D146&amp;"y+"&amp;IF(B146="화법과 작문", "화", "언")&amp;"&lt;"&amp;'국어 진위판정'!E146+0.5</f>
        <v>c_6 : -0.5≤x+y+언&lt;0.5</v>
      </c>
    </row>
    <row r="147" spans="1:17" s="137" customFormat="1" ht="21" hidden="1" customHeight="1">
      <c r="A147" s="129"/>
      <c r="B147" s="223" t="s">
        <v>103</v>
      </c>
      <c r="C147" s="224"/>
      <c r="D147" s="217"/>
      <c r="E147" s="217"/>
      <c r="F147" s="207">
        <f>C147*'점수 계산기'!$C$21+D147*'점수 계산기'!$C$23+'점수 계산기'!$C$25</f>
        <v>54</v>
      </c>
      <c r="G147" s="207">
        <f t="shared" si="20"/>
        <v>53.5</v>
      </c>
      <c r="H147" s="243" t="str">
        <f t="shared" si="21"/>
        <v/>
      </c>
      <c r="I147" s="239"/>
      <c r="J147" s="170">
        <v>141</v>
      </c>
      <c r="K147" s="170" t="str">
        <f t="shared" si="22"/>
        <v>d</v>
      </c>
      <c r="L147" s="199" t="str">
        <f>K147&amp;IF(QUOTIENT(J147,23)=0,"","_"&amp;QUOTIENT(J147,23))&amp;" : "&amp;'국어 진위판정'!E147-0.5&amp;"≤"&amp;'국어 진위판정'!C147&amp;"x+"&amp;'국어 진위판정'!D147&amp;"y+"&amp;IF(B147="화법과 작문", "화", "언")&amp;"&lt;"&amp;'국어 진위판정'!E147+0.5</f>
        <v>d_6 : -0.5≤x+y+언&lt;0.5</v>
      </c>
    </row>
    <row r="148" spans="1:17" s="137" customFormat="1" ht="21" hidden="1" customHeight="1">
      <c r="A148" s="129"/>
      <c r="B148" s="223" t="s">
        <v>103</v>
      </c>
      <c r="C148" s="224"/>
      <c r="D148" s="217"/>
      <c r="E148" s="217"/>
      <c r="F148" s="207">
        <f>C148*'점수 계산기'!$C$21+D148*'점수 계산기'!$C$23+'점수 계산기'!$C$25</f>
        <v>54</v>
      </c>
      <c r="G148" s="207">
        <f t="shared" si="20"/>
        <v>53.5</v>
      </c>
      <c r="H148" s="243" t="str">
        <f t="shared" si="21"/>
        <v/>
      </c>
      <c r="I148" s="239"/>
      <c r="J148" s="170">
        <v>142</v>
      </c>
      <c r="K148" s="170" t="str">
        <f t="shared" si="22"/>
        <v>e</v>
      </c>
      <c r="L148" s="199" t="str">
        <f>K148&amp;IF(QUOTIENT(J148,23)=0,"","_"&amp;QUOTIENT(J148,23))&amp;" : "&amp;'국어 진위판정'!E148-0.5&amp;"≤"&amp;'국어 진위판정'!C148&amp;"x+"&amp;'국어 진위판정'!D148&amp;"y+"&amp;IF(B148="화법과 작문", "화", "언")&amp;"&lt;"&amp;'국어 진위판정'!E148+0.5</f>
        <v>e_6 : -0.5≤x+y+언&lt;0.5</v>
      </c>
    </row>
    <row r="149" spans="1:17" s="137" customFormat="1" ht="21" hidden="1" customHeight="1">
      <c r="A149" s="129"/>
      <c r="B149" s="223" t="s">
        <v>103</v>
      </c>
      <c r="C149" s="224"/>
      <c r="D149" s="217"/>
      <c r="E149" s="217"/>
      <c r="F149" s="207">
        <f>C149*'점수 계산기'!$C$21+D149*'점수 계산기'!$C$23+'점수 계산기'!$C$25</f>
        <v>54</v>
      </c>
      <c r="G149" s="207">
        <f t="shared" si="20"/>
        <v>53.5</v>
      </c>
      <c r="H149" s="243" t="str">
        <f t="shared" si="21"/>
        <v/>
      </c>
      <c r="I149" s="239"/>
      <c r="J149" s="170">
        <v>143</v>
      </c>
      <c r="K149" s="170" t="str">
        <f t="shared" si="22"/>
        <v>f</v>
      </c>
      <c r="L149" s="199" t="str">
        <f>K149&amp;IF(QUOTIENT(J149,23)=0,"","_"&amp;QUOTIENT(J149,23))&amp;" : "&amp;'국어 진위판정'!E149-0.5&amp;"≤"&amp;'국어 진위판정'!C149&amp;"x+"&amp;'국어 진위판정'!D149&amp;"y+"&amp;IF(B149="화법과 작문", "화", "언")&amp;"&lt;"&amp;'국어 진위판정'!E149+0.5</f>
        <v>f_6 : -0.5≤x+y+언&lt;0.5</v>
      </c>
    </row>
    <row r="150" spans="1:17" s="137" customFormat="1" ht="21" hidden="1" customHeight="1">
      <c r="A150" s="129"/>
      <c r="B150" s="223" t="s">
        <v>103</v>
      </c>
      <c r="C150" s="224"/>
      <c r="D150" s="217"/>
      <c r="E150" s="217"/>
      <c r="F150" s="207">
        <f>C150*'점수 계산기'!$C$21+D150*'점수 계산기'!$C$23+'점수 계산기'!$C$25</f>
        <v>54</v>
      </c>
      <c r="G150" s="207">
        <f t="shared" si="20"/>
        <v>53.5</v>
      </c>
      <c r="H150" s="243" t="str">
        <f t="shared" si="21"/>
        <v/>
      </c>
      <c r="I150" s="239"/>
      <c r="J150" s="170">
        <v>144</v>
      </c>
      <c r="K150" s="170" t="str">
        <f t="shared" si="22"/>
        <v>g</v>
      </c>
      <c r="L150" s="199" t="str">
        <f>K150&amp;IF(QUOTIENT(J150,23)=0,"","_"&amp;QUOTIENT(J150,23))&amp;" : "&amp;'국어 진위판정'!E150-0.5&amp;"≤"&amp;'국어 진위판정'!C150&amp;"x+"&amp;'국어 진위판정'!D150&amp;"y+"&amp;IF(B150="화법과 작문", "화", "언")&amp;"&lt;"&amp;'국어 진위판정'!E150+0.5</f>
        <v>g_6 : -0.5≤x+y+언&lt;0.5</v>
      </c>
    </row>
    <row r="151" spans="1:17" s="137" customFormat="1" ht="21" hidden="1" customHeight="1">
      <c r="A151" s="129"/>
      <c r="B151" s="223" t="s">
        <v>103</v>
      </c>
      <c r="C151" s="224"/>
      <c r="D151" s="217"/>
      <c r="E151" s="217"/>
      <c r="F151" s="207">
        <f>C151*'점수 계산기'!$C$21+D151*'점수 계산기'!$C$23+'점수 계산기'!$C$25</f>
        <v>54</v>
      </c>
      <c r="G151" s="207">
        <f t="shared" si="20"/>
        <v>53.5</v>
      </c>
      <c r="H151" s="243" t="str">
        <f t="shared" si="21"/>
        <v/>
      </c>
      <c r="I151" s="239"/>
      <c r="J151" s="170">
        <v>145</v>
      </c>
      <c r="K151" s="170" t="str">
        <f t="shared" si="22"/>
        <v>h</v>
      </c>
      <c r="L151" s="199" t="str">
        <f>K151&amp;IF(QUOTIENT(J151,23)=0,"","_"&amp;QUOTIENT(J151,23))&amp;" : "&amp;'국어 진위판정'!E151-0.5&amp;"≤"&amp;'국어 진위판정'!C151&amp;"x+"&amp;'국어 진위판정'!D151&amp;"y+"&amp;IF(B151="화법과 작문", "화", "언")&amp;"&lt;"&amp;'국어 진위판정'!E151+0.5</f>
        <v>h_6 : -0.5≤x+y+언&lt;0.5</v>
      </c>
    </row>
    <row r="152" spans="1:17" s="137" customFormat="1" ht="21" hidden="1" customHeight="1">
      <c r="A152" s="129"/>
      <c r="B152" s="223" t="s">
        <v>103</v>
      </c>
      <c r="C152" s="224"/>
      <c r="D152" s="217"/>
      <c r="E152" s="217"/>
      <c r="F152" s="207">
        <f>C152*'점수 계산기'!$C$21+D152*'점수 계산기'!$C$23+'점수 계산기'!$C$25</f>
        <v>54</v>
      </c>
      <c r="G152" s="207">
        <f t="shared" si="20"/>
        <v>53.5</v>
      </c>
      <c r="H152" s="243" t="str">
        <f t="shared" si="21"/>
        <v/>
      </c>
      <c r="I152" s="239"/>
      <c r="J152" s="170">
        <v>146</v>
      </c>
      <c r="K152" s="170" t="str">
        <f t="shared" si="22"/>
        <v>i</v>
      </c>
      <c r="L152" s="199" t="str">
        <f>K152&amp;IF(QUOTIENT(J152,23)=0,"","_"&amp;QUOTIENT(J152,23))&amp;" : "&amp;'국어 진위판정'!E152-0.5&amp;"≤"&amp;'국어 진위판정'!C152&amp;"x+"&amp;'국어 진위판정'!D152&amp;"y+"&amp;IF(B152="화법과 작문", "화", "언")&amp;"&lt;"&amp;'국어 진위판정'!E152+0.5</f>
        <v>i_6 : -0.5≤x+y+언&lt;0.5</v>
      </c>
    </row>
    <row r="153" spans="1:17" s="137" customFormat="1" ht="21" hidden="1" customHeight="1">
      <c r="A153" s="129"/>
      <c r="B153" s="223" t="s">
        <v>103</v>
      </c>
      <c r="C153" s="224"/>
      <c r="D153" s="217"/>
      <c r="E153" s="217"/>
      <c r="F153" s="207">
        <f>C153*'점수 계산기'!$C$21+D153*'점수 계산기'!$C$23+'점수 계산기'!$C$25</f>
        <v>54</v>
      </c>
      <c r="G153" s="207">
        <f t="shared" si="20"/>
        <v>53.5</v>
      </c>
      <c r="H153" s="243" t="str">
        <f t="shared" si="21"/>
        <v/>
      </c>
      <c r="I153" s="239"/>
      <c r="J153" s="170">
        <v>147</v>
      </c>
      <c r="K153" s="170" t="str">
        <f t="shared" si="22"/>
        <v>j</v>
      </c>
      <c r="L153" s="199" t="str">
        <f>K153&amp;IF(QUOTIENT(J153,23)=0,"","_"&amp;QUOTIENT(J153,23))&amp;" : "&amp;'국어 진위판정'!E153-0.5&amp;"≤"&amp;'국어 진위판정'!C153&amp;"x+"&amp;'국어 진위판정'!D153&amp;"y+"&amp;IF(B153="화법과 작문", "화", "언")&amp;"&lt;"&amp;'국어 진위판정'!E153+0.5</f>
        <v>j_6 : -0.5≤x+y+언&lt;0.5</v>
      </c>
    </row>
    <row r="154" spans="1:17" s="137" customFormat="1" ht="21" hidden="1" customHeight="1">
      <c r="A154" s="129"/>
      <c r="B154" s="223" t="s">
        <v>103</v>
      </c>
      <c r="C154" s="224"/>
      <c r="D154" s="217"/>
      <c r="E154" s="217"/>
      <c r="F154" s="207">
        <f>C154*'점수 계산기'!$C$21+D154*'점수 계산기'!$C$23+'점수 계산기'!$C$25</f>
        <v>54</v>
      </c>
      <c r="G154" s="207">
        <f t="shared" si="20"/>
        <v>53.5</v>
      </c>
      <c r="H154" s="243" t="str">
        <f t="shared" si="21"/>
        <v/>
      </c>
      <c r="I154" s="239"/>
      <c r="J154" s="170">
        <v>148</v>
      </c>
      <c r="K154" s="170" t="str">
        <f t="shared" si="22"/>
        <v>k</v>
      </c>
      <c r="L154" s="199" t="str">
        <f>K154&amp;IF(QUOTIENT(J154,23)=0,"","_"&amp;QUOTIENT(J154,23))&amp;" : "&amp;'국어 진위판정'!E154-0.5&amp;"≤"&amp;'국어 진위판정'!C154&amp;"x+"&amp;'국어 진위판정'!D154&amp;"y+"&amp;IF(B154="화법과 작문", "화", "언")&amp;"&lt;"&amp;'국어 진위판정'!E154+0.5</f>
        <v>k_6 : -0.5≤x+y+언&lt;0.5</v>
      </c>
      <c r="Q154" s="245"/>
    </row>
    <row r="155" spans="1:17" s="137" customFormat="1" ht="21" hidden="1" customHeight="1">
      <c r="A155" s="129"/>
      <c r="B155" s="223" t="s">
        <v>103</v>
      </c>
      <c r="C155" s="224"/>
      <c r="D155" s="217"/>
      <c r="E155" s="217"/>
      <c r="F155" s="207">
        <f>C155*'점수 계산기'!$C$21+D155*'점수 계산기'!$C$23+'점수 계산기'!$C$25</f>
        <v>54</v>
      </c>
      <c r="G155" s="207">
        <f t="shared" si="20"/>
        <v>53.5</v>
      </c>
      <c r="H155" s="243" t="str">
        <f t="shared" si="21"/>
        <v/>
      </c>
      <c r="I155" s="239"/>
      <c r="J155" s="170">
        <v>149</v>
      </c>
      <c r="K155" s="170" t="str">
        <f t="shared" si="22"/>
        <v>l</v>
      </c>
      <c r="L155" s="199" t="str">
        <f>K155&amp;IF(QUOTIENT(J155,23)=0,"","_"&amp;QUOTIENT(J155,23))&amp;" : "&amp;'국어 진위판정'!E155-0.5&amp;"≤"&amp;'국어 진위판정'!C155&amp;"x+"&amp;'국어 진위판정'!D155&amp;"y+"&amp;IF(B155="화법과 작문", "화", "언")&amp;"&lt;"&amp;'국어 진위판정'!E155+0.5</f>
        <v>l_6 : -0.5≤x+y+언&lt;0.5</v>
      </c>
    </row>
    <row r="156" spans="1:17" s="137" customFormat="1" ht="21" hidden="1" customHeight="1">
      <c r="A156" s="129"/>
      <c r="B156" s="223" t="s">
        <v>103</v>
      </c>
      <c r="C156" s="224"/>
      <c r="D156" s="217"/>
      <c r="E156" s="217"/>
      <c r="F156" s="207">
        <f>C156*'점수 계산기'!$C$21+D156*'점수 계산기'!$C$23+'점수 계산기'!$C$25</f>
        <v>54</v>
      </c>
      <c r="G156" s="207">
        <f t="shared" si="20"/>
        <v>53.5</v>
      </c>
      <c r="H156" s="243" t="str">
        <f t="shared" si="21"/>
        <v/>
      </c>
      <c r="I156" s="239"/>
      <c r="J156" s="170">
        <v>150</v>
      </c>
      <c r="K156" s="170" t="str">
        <f t="shared" si="22"/>
        <v>m</v>
      </c>
      <c r="L156" s="199" t="str">
        <f>K156&amp;IF(QUOTIENT(J156,23)=0,"","_"&amp;QUOTIENT(J156,23))&amp;" : "&amp;'국어 진위판정'!E156-0.5&amp;"≤"&amp;'국어 진위판정'!C156&amp;"x+"&amp;'국어 진위판정'!D156&amp;"y+"&amp;IF(B156="화법과 작문", "화", "언")&amp;"&lt;"&amp;'국어 진위판정'!E156+0.5</f>
        <v>m_6 : -0.5≤x+y+언&lt;0.5</v>
      </c>
    </row>
    <row r="157" spans="1:17" s="137" customFormat="1" ht="21" hidden="1" customHeight="1">
      <c r="A157" s="129"/>
      <c r="B157" s="223" t="s">
        <v>103</v>
      </c>
      <c r="C157" s="224"/>
      <c r="D157" s="217"/>
      <c r="E157" s="217"/>
      <c r="F157" s="207">
        <f>C157*'점수 계산기'!$C$21+D157*'점수 계산기'!$C$23+'점수 계산기'!$C$25</f>
        <v>54</v>
      </c>
      <c r="G157" s="207">
        <f t="shared" si="20"/>
        <v>53.5</v>
      </c>
      <c r="H157" s="243" t="str">
        <f t="shared" si="21"/>
        <v/>
      </c>
      <c r="I157" s="239"/>
      <c r="J157" s="170">
        <v>151</v>
      </c>
      <c r="K157" s="170" t="str">
        <f t="shared" si="22"/>
        <v>n</v>
      </c>
      <c r="L157" s="199" t="str">
        <f>K157&amp;IF(QUOTIENT(J157,23)=0,"","_"&amp;QUOTIENT(J157,23))&amp;" : "&amp;'국어 진위판정'!E157-0.5&amp;"≤"&amp;'국어 진위판정'!C157&amp;"x+"&amp;'국어 진위판정'!D157&amp;"y+"&amp;IF(B157="화법과 작문", "화", "언")&amp;"&lt;"&amp;'국어 진위판정'!E157+0.5</f>
        <v>n_6 : -0.5≤x+y+언&lt;0.5</v>
      </c>
    </row>
    <row r="158" spans="1:17" s="137" customFormat="1" ht="21" hidden="1" customHeight="1">
      <c r="A158" s="129"/>
      <c r="B158" s="223" t="s">
        <v>103</v>
      </c>
      <c r="C158" s="224"/>
      <c r="D158" s="217"/>
      <c r="E158" s="217"/>
      <c r="F158" s="207">
        <f>C158*'점수 계산기'!$C$21+D158*'점수 계산기'!$C$23+'점수 계산기'!$C$25</f>
        <v>54</v>
      </c>
      <c r="G158" s="207">
        <f t="shared" si="20"/>
        <v>53.5</v>
      </c>
      <c r="H158" s="243" t="str">
        <f t="shared" si="21"/>
        <v/>
      </c>
      <c r="I158" s="239"/>
      <c r="J158" s="170">
        <v>152</v>
      </c>
      <c r="K158" s="170" t="str">
        <f t="shared" si="22"/>
        <v>o</v>
      </c>
      <c r="L158" s="199" t="str">
        <f>K158&amp;IF(QUOTIENT(J158,23)=0,"","_"&amp;QUOTIENT(J158,23))&amp;" : "&amp;'국어 진위판정'!E158-0.5&amp;"≤"&amp;'국어 진위판정'!C158&amp;"x+"&amp;'국어 진위판정'!D158&amp;"y+"&amp;IF(B158="화법과 작문", "화", "언")&amp;"&lt;"&amp;'국어 진위판정'!E158+0.5</f>
        <v>o_6 : -0.5≤x+y+언&lt;0.5</v>
      </c>
    </row>
    <row r="159" spans="1:17" s="137" customFormat="1" ht="21" hidden="1" customHeight="1">
      <c r="A159" s="129"/>
      <c r="B159" s="223" t="s">
        <v>103</v>
      </c>
      <c r="C159" s="224"/>
      <c r="D159" s="217"/>
      <c r="E159" s="217"/>
      <c r="F159" s="207">
        <f>C159*'점수 계산기'!$C$21+D159*'점수 계산기'!$C$23+'점수 계산기'!$C$25</f>
        <v>54</v>
      </c>
      <c r="G159" s="207">
        <f t="shared" si="20"/>
        <v>53.5</v>
      </c>
      <c r="H159" s="243" t="str">
        <f t="shared" si="21"/>
        <v/>
      </c>
      <c r="I159" s="239"/>
      <c r="J159" s="170">
        <v>153</v>
      </c>
      <c r="K159" s="170" t="str">
        <f t="shared" si="22"/>
        <v>p</v>
      </c>
      <c r="L159" s="199" t="str">
        <f>K159&amp;IF(QUOTIENT(J159,23)=0,"","_"&amp;QUOTIENT(J159,23))&amp;" : "&amp;'국어 진위판정'!E159-0.5&amp;"≤"&amp;'국어 진위판정'!C159&amp;"x+"&amp;'국어 진위판정'!D159&amp;"y+"&amp;IF(B159="화법과 작문", "화", "언")&amp;"&lt;"&amp;'국어 진위판정'!E159+0.5</f>
        <v>p_6 : -0.5≤x+y+언&lt;0.5</v>
      </c>
    </row>
    <row r="160" spans="1:17" s="137" customFormat="1" ht="21" hidden="1" customHeight="1">
      <c r="A160" s="129"/>
      <c r="B160" s="223" t="s">
        <v>103</v>
      </c>
      <c r="C160" s="224"/>
      <c r="D160" s="217"/>
      <c r="E160" s="217"/>
      <c r="F160" s="207">
        <f>C160*'점수 계산기'!$C$21+D160*'점수 계산기'!$C$23+'점수 계산기'!$C$25</f>
        <v>54</v>
      </c>
      <c r="G160" s="207">
        <f t="shared" si="20"/>
        <v>53.5</v>
      </c>
      <c r="H160" s="243" t="str">
        <f t="shared" si="21"/>
        <v/>
      </c>
      <c r="I160" s="239"/>
      <c r="J160" s="170">
        <v>154</v>
      </c>
      <c r="K160" s="170" t="str">
        <f t="shared" si="22"/>
        <v>q</v>
      </c>
      <c r="L160" s="199" t="str">
        <f>K160&amp;IF(QUOTIENT(J160,23)=0,"","_"&amp;QUOTIENT(J160,23))&amp;" : "&amp;'국어 진위판정'!E160-0.5&amp;"≤"&amp;'국어 진위판정'!C160&amp;"x+"&amp;'국어 진위판정'!D160&amp;"y+"&amp;IF(B160="화법과 작문", "화", "언")&amp;"&lt;"&amp;'국어 진위판정'!E160+0.5</f>
        <v>q_6 : -0.5≤x+y+언&lt;0.5</v>
      </c>
    </row>
    <row r="161" spans="1:17" s="137" customFormat="1" ht="21" hidden="1" customHeight="1">
      <c r="A161" s="129"/>
      <c r="B161" s="223" t="s">
        <v>103</v>
      </c>
      <c r="C161" s="224"/>
      <c r="D161" s="217"/>
      <c r="E161" s="217"/>
      <c r="F161" s="207">
        <f>C161*'점수 계산기'!$C$21+D161*'점수 계산기'!$C$23+'점수 계산기'!$C$25</f>
        <v>54</v>
      </c>
      <c r="G161" s="207">
        <f t="shared" si="20"/>
        <v>53.5</v>
      </c>
      <c r="H161" s="243" t="str">
        <f t="shared" si="21"/>
        <v/>
      </c>
      <c r="I161" s="239"/>
      <c r="J161" s="170">
        <v>155</v>
      </c>
      <c r="K161" s="170" t="str">
        <f t="shared" si="22"/>
        <v>r</v>
      </c>
      <c r="L161" s="199" t="str">
        <f>K161&amp;IF(QUOTIENT(J161,23)=0,"","_"&amp;QUOTIENT(J161,23))&amp;" : "&amp;'국어 진위판정'!E161-0.5&amp;"≤"&amp;'국어 진위판정'!C161&amp;"x+"&amp;'국어 진위판정'!D161&amp;"y+"&amp;IF(B161="화법과 작문", "화", "언")&amp;"&lt;"&amp;'국어 진위판정'!E161+0.5</f>
        <v>r_6 : -0.5≤x+y+언&lt;0.5</v>
      </c>
    </row>
    <row r="162" spans="1:17" s="137" customFormat="1" ht="21" hidden="1" customHeight="1" thickBot="1">
      <c r="A162" s="129"/>
      <c r="B162" s="225" t="s">
        <v>103</v>
      </c>
      <c r="C162" s="264"/>
      <c r="D162" s="219"/>
      <c r="E162" s="219"/>
      <c r="F162" s="220">
        <f>C162*'점수 계산기'!$C$21+D162*'점수 계산기'!$C$23+'점수 계산기'!$C$25</f>
        <v>54</v>
      </c>
      <c r="G162" s="220">
        <f t="shared" si="20"/>
        <v>53.5</v>
      </c>
      <c r="H162" s="244" t="str">
        <f t="shared" si="21"/>
        <v/>
      </c>
      <c r="I162" s="239"/>
      <c r="J162" s="170">
        <v>156</v>
      </c>
      <c r="K162" s="170" t="str">
        <f t="shared" si="22"/>
        <v>s</v>
      </c>
      <c r="L162" s="199" t="str">
        <f>K162&amp;IF(QUOTIENT(J162,23)=0,"","_"&amp;QUOTIENT(J162,23))&amp;" : "&amp;'국어 진위판정'!E162-0.5&amp;"≤"&amp;'국어 진위판정'!C162&amp;"x+"&amp;'국어 진위판정'!D162&amp;"y+"&amp;IF(B162="화법과 작문", "화", "언")&amp;"&lt;"&amp;'국어 진위판정'!E162+0.5</f>
        <v>s_6 : -0.5≤x+y+언&lt;0.5</v>
      </c>
    </row>
    <row r="163" spans="1:17" s="137" customFormat="1" ht="21" hidden="1" customHeight="1">
      <c r="A163" s="129"/>
      <c r="B163" s="221" t="s">
        <v>103</v>
      </c>
      <c r="C163" s="229"/>
      <c r="D163" s="206"/>
      <c r="E163" s="206"/>
      <c r="F163" s="207">
        <f>C163*'점수 계산기'!$C$21+D163*'점수 계산기'!$C$23+'점수 계산기'!$C$25</f>
        <v>54</v>
      </c>
      <c r="G163" s="207">
        <f t="shared" ref="G163" si="23">MIN(ABS(E163-0.5-F163), ABS(E163+0.5-F163))</f>
        <v>53.5</v>
      </c>
      <c r="H163" s="243" t="str">
        <f t="shared" si="21"/>
        <v/>
      </c>
      <c r="I163" s="239"/>
      <c r="J163" s="170">
        <v>157</v>
      </c>
      <c r="K163" s="170" t="str">
        <f t="shared" si="22"/>
        <v>t</v>
      </c>
      <c r="L163" s="199" t="str">
        <f>K163&amp;IF(QUOTIENT(J163,23)=0,"","_"&amp;QUOTIENT(J163,23))&amp;" : "&amp;'국어 진위판정'!E163-0.5&amp;"≤"&amp;'국어 진위판정'!C163&amp;"x+"&amp;'국어 진위판정'!D163&amp;"y+"&amp;IF(B163="화법과 작문", "화", "언")&amp;"&lt;"&amp;'국어 진위판정'!E163+0.5</f>
        <v>t_6 : -0.5≤x+y+언&lt;0.5</v>
      </c>
      <c r="Q163" s="265"/>
    </row>
    <row r="164" spans="1:17" s="137" customFormat="1" ht="21" hidden="1" customHeight="1">
      <c r="A164" s="129"/>
      <c r="B164" s="223" t="s">
        <v>103</v>
      </c>
      <c r="C164" s="224"/>
      <c r="D164" s="217"/>
      <c r="E164" s="217"/>
      <c r="F164" s="207">
        <f>C164*'점수 계산기'!$C$21+D164*'점수 계산기'!$C$23+'점수 계산기'!$C$25</f>
        <v>54</v>
      </c>
      <c r="G164" s="207">
        <f t="shared" ref="G164:G183" si="24">MIN(ABS(E164-0.5-F164), ABS(E164+0.5-F164))</f>
        <v>53.5</v>
      </c>
      <c r="H164" s="243" t="str">
        <f t="shared" si="21"/>
        <v/>
      </c>
      <c r="I164" s="239"/>
      <c r="J164" s="170">
        <v>158</v>
      </c>
      <c r="K164" s="170" t="str">
        <f t="shared" si="22"/>
        <v>u</v>
      </c>
      <c r="L164" s="199" t="str">
        <f>K164&amp;IF(QUOTIENT(J164,23)=0,"","_"&amp;QUOTIENT(J164,23))&amp;" : "&amp;'국어 진위판정'!E164-0.5&amp;"≤"&amp;'국어 진위판정'!C164&amp;"x+"&amp;'국어 진위판정'!D164&amp;"y+"&amp;IF(B164="화법과 작문", "화", "언")&amp;"&lt;"&amp;'국어 진위판정'!E164+0.5</f>
        <v>u_6 : -0.5≤x+y+언&lt;0.5</v>
      </c>
    </row>
    <row r="165" spans="1:17" s="137" customFormat="1" ht="21" hidden="1" customHeight="1">
      <c r="A165" s="129"/>
      <c r="B165" s="223" t="s">
        <v>103</v>
      </c>
      <c r="C165" s="224"/>
      <c r="D165" s="217"/>
      <c r="E165" s="217"/>
      <c r="F165" s="207">
        <f>C165*'점수 계산기'!$C$21+D165*'점수 계산기'!$C$23+'점수 계산기'!$C$25</f>
        <v>54</v>
      </c>
      <c r="G165" s="207">
        <f t="shared" si="24"/>
        <v>53.5</v>
      </c>
      <c r="H165" s="243" t="str">
        <f t="shared" si="21"/>
        <v/>
      </c>
      <c r="I165" s="239"/>
      <c r="J165" s="170">
        <v>159</v>
      </c>
      <c r="K165" s="170" t="str">
        <f t="shared" si="22"/>
        <v>v</v>
      </c>
      <c r="L165" s="199" t="str">
        <f>K165&amp;IF(QUOTIENT(J165,23)=0,"","_"&amp;QUOTIENT(J165,23))&amp;" : "&amp;'국어 진위판정'!E165-0.5&amp;"≤"&amp;'국어 진위판정'!C165&amp;"x+"&amp;'국어 진위판정'!D165&amp;"y+"&amp;IF(B165="화법과 작문", "화", "언")&amp;"&lt;"&amp;'국어 진위판정'!E165+0.5</f>
        <v>v_6 : -0.5≤x+y+언&lt;0.5</v>
      </c>
    </row>
    <row r="166" spans="1:17" s="137" customFormat="1" ht="21" hidden="1" customHeight="1">
      <c r="A166" s="129"/>
      <c r="B166" s="223" t="s">
        <v>103</v>
      </c>
      <c r="C166" s="224"/>
      <c r="D166" s="217"/>
      <c r="E166" s="217"/>
      <c r="F166" s="207">
        <f>C166*'점수 계산기'!$C$21+D166*'점수 계산기'!$C$23+'점수 계산기'!$C$25</f>
        <v>54</v>
      </c>
      <c r="G166" s="207">
        <f t="shared" si="24"/>
        <v>53.5</v>
      </c>
      <c r="H166" s="243" t="str">
        <f t="shared" si="21"/>
        <v/>
      </c>
      <c r="I166" s="239"/>
      <c r="J166" s="170">
        <v>160</v>
      </c>
      <c r="K166" s="170" t="str">
        <f t="shared" si="22"/>
        <v>w</v>
      </c>
      <c r="L166" s="199" t="str">
        <f>K166&amp;IF(QUOTIENT(J166,23)=0,"","_"&amp;QUOTIENT(J166,23))&amp;" : "&amp;'국어 진위판정'!E166-0.5&amp;"≤"&amp;'국어 진위판정'!C166&amp;"x+"&amp;'국어 진위판정'!D166&amp;"y+"&amp;IF(B166="화법과 작문", "화", "언")&amp;"&lt;"&amp;'국어 진위판정'!E166+0.5</f>
        <v>w_6 : -0.5≤x+y+언&lt;0.5</v>
      </c>
    </row>
    <row r="167" spans="1:17" s="137" customFormat="1" ht="21" hidden="1" customHeight="1">
      <c r="A167" s="129"/>
      <c r="B167" s="223" t="s">
        <v>103</v>
      </c>
      <c r="C167" s="224"/>
      <c r="D167" s="217"/>
      <c r="E167" s="217"/>
      <c r="F167" s="207">
        <f>C167*'점수 계산기'!$C$21+D167*'점수 계산기'!$C$23+'점수 계산기'!$C$25</f>
        <v>54</v>
      </c>
      <c r="G167" s="207">
        <f t="shared" si="24"/>
        <v>53.5</v>
      </c>
      <c r="H167" s="243" t="str">
        <f t="shared" si="21"/>
        <v/>
      </c>
      <c r="I167" s="239"/>
      <c r="J167" s="170">
        <v>161</v>
      </c>
      <c r="K167" s="170" t="str">
        <f t="shared" si="22"/>
        <v>a</v>
      </c>
      <c r="L167" s="199" t="str">
        <f>K167&amp;IF(QUOTIENT(J167,23)=0,"","_"&amp;QUOTIENT(J167,23))&amp;" : "&amp;'국어 진위판정'!E167-0.5&amp;"≤"&amp;'국어 진위판정'!C167&amp;"x+"&amp;'국어 진위판정'!D167&amp;"y+"&amp;IF(B167="화법과 작문", "화", "언")&amp;"&lt;"&amp;'국어 진위판정'!E167+0.5</f>
        <v>a_7 : -0.5≤x+y+언&lt;0.5</v>
      </c>
    </row>
    <row r="168" spans="1:17" s="137" customFormat="1" ht="21" hidden="1" customHeight="1">
      <c r="A168" s="129"/>
      <c r="B168" s="223" t="s">
        <v>103</v>
      </c>
      <c r="C168" s="224"/>
      <c r="D168" s="217"/>
      <c r="E168" s="217"/>
      <c r="F168" s="207">
        <f>C168*'점수 계산기'!$C$21+D168*'점수 계산기'!$C$23+'점수 계산기'!$C$25</f>
        <v>54</v>
      </c>
      <c r="G168" s="207">
        <f t="shared" si="24"/>
        <v>53.5</v>
      </c>
      <c r="H168" s="243" t="str">
        <f t="shared" si="21"/>
        <v/>
      </c>
      <c r="I168" s="239"/>
      <c r="J168" s="170">
        <v>162</v>
      </c>
      <c r="K168" s="170" t="str">
        <f t="shared" si="22"/>
        <v>b</v>
      </c>
      <c r="L168" s="199" t="str">
        <f>K168&amp;IF(QUOTIENT(J168,23)=0,"","_"&amp;QUOTIENT(J168,23))&amp;" : "&amp;'국어 진위판정'!E168-0.5&amp;"≤"&amp;'국어 진위판정'!C168&amp;"x+"&amp;'국어 진위판정'!D168&amp;"y+"&amp;IF(B168="화법과 작문", "화", "언")&amp;"&lt;"&amp;'국어 진위판정'!E168+0.5</f>
        <v>b_7 : -0.5≤x+y+언&lt;0.5</v>
      </c>
    </row>
    <row r="169" spans="1:17" s="137" customFormat="1" ht="21" hidden="1" customHeight="1">
      <c r="A169" s="129"/>
      <c r="B169" s="223" t="s">
        <v>103</v>
      </c>
      <c r="C169" s="224"/>
      <c r="D169" s="217"/>
      <c r="E169" s="217"/>
      <c r="F169" s="207">
        <f>C169*'점수 계산기'!$C$21+D169*'점수 계산기'!$C$23+'점수 계산기'!$C$25</f>
        <v>54</v>
      </c>
      <c r="G169" s="207">
        <f t="shared" si="24"/>
        <v>53.5</v>
      </c>
      <c r="H169" s="243" t="str">
        <f t="shared" si="21"/>
        <v/>
      </c>
      <c r="I169" s="239"/>
      <c r="J169" s="170">
        <v>163</v>
      </c>
      <c r="K169" s="170" t="str">
        <f t="shared" si="22"/>
        <v>c</v>
      </c>
      <c r="L169" s="199" t="str">
        <f>K169&amp;IF(QUOTIENT(J169,23)=0,"","_"&amp;QUOTIENT(J169,23))&amp;" : "&amp;'국어 진위판정'!E169-0.5&amp;"≤"&amp;'국어 진위판정'!C169&amp;"x+"&amp;'국어 진위판정'!D169&amp;"y+"&amp;IF(B169="화법과 작문", "화", "언")&amp;"&lt;"&amp;'국어 진위판정'!E169+0.5</f>
        <v>c_7 : -0.5≤x+y+언&lt;0.5</v>
      </c>
    </row>
    <row r="170" spans="1:17" s="137" customFormat="1" ht="21" hidden="1" customHeight="1">
      <c r="A170" s="129"/>
      <c r="B170" s="223" t="s">
        <v>103</v>
      </c>
      <c r="C170" s="224"/>
      <c r="D170" s="217"/>
      <c r="E170" s="217"/>
      <c r="F170" s="207">
        <f>C170*'점수 계산기'!$C$21+D170*'점수 계산기'!$C$23+'점수 계산기'!$C$25</f>
        <v>54</v>
      </c>
      <c r="G170" s="207">
        <f t="shared" si="24"/>
        <v>53.5</v>
      </c>
      <c r="H170" s="243" t="str">
        <f t="shared" si="21"/>
        <v/>
      </c>
      <c r="I170" s="239"/>
      <c r="J170" s="170">
        <v>164</v>
      </c>
      <c r="K170" s="170" t="str">
        <f t="shared" si="22"/>
        <v>d</v>
      </c>
      <c r="L170" s="199" t="str">
        <f>K170&amp;IF(QUOTIENT(J170,23)=0,"","_"&amp;QUOTIENT(J170,23))&amp;" : "&amp;'국어 진위판정'!E170-0.5&amp;"≤"&amp;'국어 진위판정'!C170&amp;"x+"&amp;'국어 진위판정'!D170&amp;"y+"&amp;IF(B170="화법과 작문", "화", "언")&amp;"&lt;"&amp;'국어 진위판정'!E170+0.5</f>
        <v>d_7 : -0.5≤x+y+언&lt;0.5</v>
      </c>
    </row>
    <row r="171" spans="1:17" s="137" customFormat="1" ht="21" hidden="1" customHeight="1">
      <c r="A171" s="129"/>
      <c r="B171" s="223" t="s">
        <v>103</v>
      </c>
      <c r="C171" s="224"/>
      <c r="D171" s="217"/>
      <c r="E171" s="217"/>
      <c r="F171" s="207">
        <f>C171*'점수 계산기'!$C$21+D171*'점수 계산기'!$C$23+'점수 계산기'!$C$25</f>
        <v>54</v>
      </c>
      <c r="G171" s="207">
        <f t="shared" si="24"/>
        <v>53.5</v>
      </c>
      <c r="H171" s="243" t="str">
        <f t="shared" si="21"/>
        <v/>
      </c>
      <c r="I171" s="239"/>
      <c r="J171" s="170">
        <v>165</v>
      </c>
      <c r="K171" s="170" t="str">
        <f t="shared" si="22"/>
        <v>e</v>
      </c>
      <c r="L171" s="199" t="str">
        <f>K171&amp;IF(QUOTIENT(J171,23)=0,"","_"&amp;QUOTIENT(J171,23))&amp;" : "&amp;'국어 진위판정'!E171-0.5&amp;"≤"&amp;'국어 진위판정'!C171&amp;"x+"&amp;'국어 진위판정'!D171&amp;"y+"&amp;IF(B171="화법과 작문", "화", "언")&amp;"&lt;"&amp;'국어 진위판정'!E171+0.5</f>
        <v>e_7 : -0.5≤x+y+언&lt;0.5</v>
      </c>
    </row>
    <row r="172" spans="1:17" s="137" customFormat="1" ht="21" hidden="1" customHeight="1">
      <c r="A172" s="129"/>
      <c r="B172" s="223" t="s">
        <v>103</v>
      </c>
      <c r="C172" s="224"/>
      <c r="D172" s="217"/>
      <c r="E172" s="217"/>
      <c r="F172" s="207">
        <f>C172*'점수 계산기'!$C$21+D172*'점수 계산기'!$C$23+'점수 계산기'!$C$25</f>
        <v>54</v>
      </c>
      <c r="G172" s="207">
        <f t="shared" si="24"/>
        <v>53.5</v>
      </c>
      <c r="H172" s="243" t="str">
        <f t="shared" si="21"/>
        <v/>
      </c>
      <c r="I172" s="239"/>
      <c r="J172" s="170">
        <v>166</v>
      </c>
      <c r="K172" s="170" t="str">
        <f t="shared" si="22"/>
        <v>f</v>
      </c>
      <c r="L172" s="199" t="str">
        <f>K172&amp;IF(QUOTIENT(J172,23)=0,"","_"&amp;QUOTIENT(J172,23))&amp;" : "&amp;'국어 진위판정'!E172-0.5&amp;"≤"&amp;'국어 진위판정'!C172&amp;"x+"&amp;'국어 진위판정'!D172&amp;"y+"&amp;IF(B172="화법과 작문", "화", "언")&amp;"&lt;"&amp;'국어 진위판정'!E172+0.5</f>
        <v>f_7 : -0.5≤x+y+언&lt;0.5</v>
      </c>
    </row>
    <row r="173" spans="1:17" s="137" customFormat="1" ht="21" hidden="1" customHeight="1">
      <c r="A173" s="129"/>
      <c r="B173" s="223" t="s">
        <v>103</v>
      </c>
      <c r="C173" s="224"/>
      <c r="D173" s="217"/>
      <c r="E173" s="217"/>
      <c r="F173" s="207">
        <f>C173*'점수 계산기'!$C$21+D173*'점수 계산기'!$C$23+'점수 계산기'!$C$25</f>
        <v>54</v>
      </c>
      <c r="G173" s="207">
        <f t="shared" si="24"/>
        <v>53.5</v>
      </c>
      <c r="H173" s="243" t="str">
        <f t="shared" si="21"/>
        <v/>
      </c>
      <c r="I173" s="239"/>
      <c r="J173" s="170">
        <v>167</v>
      </c>
      <c r="K173" s="170" t="str">
        <f t="shared" si="22"/>
        <v>g</v>
      </c>
      <c r="L173" s="199" t="str">
        <f>K173&amp;IF(QUOTIENT(J173,23)=0,"","_"&amp;QUOTIENT(J173,23))&amp;" : "&amp;'국어 진위판정'!E173-0.5&amp;"≤"&amp;'국어 진위판정'!C173&amp;"x+"&amp;'국어 진위판정'!D173&amp;"y+"&amp;IF(B173="화법과 작문", "화", "언")&amp;"&lt;"&amp;'국어 진위판정'!E173+0.5</f>
        <v>g_7 : -0.5≤x+y+언&lt;0.5</v>
      </c>
    </row>
    <row r="174" spans="1:17" s="137" customFormat="1" ht="21" hidden="1" customHeight="1">
      <c r="A174" s="129"/>
      <c r="B174" s="223" t="s">
        <v>103</v>
      </c>
      <c r="C174" s="224"/>
      <c r="D174" s="217"/>
      <c r="E174" s="217"/>
      <c r="F174" s="207">
        <f>C174*'점수 계산기'!$C$21+D174*'점수 계산기'!$C$23+'점수 계산기'!$C$25</f>
        <v>54</v>
      </c>
      <c r="G174" s="207">
        <f t="shared" si="24"/>
        <v>53.5</v>
      </c>
      <c r="H174" s="243" t="str">
        <f t="shared" si="21"/>
        <v/>
      </c>
      <c r="I174" s="239"/>
      <c r="J174" s="170">
        <v>168</v>
      </c>
      <c r="K174" s="170" t="str">
        <f t="shared" si="22"/>
        <v>h</v>
      </c>
      <c r="L174" s="199" t="str">
        <f>K174&amp;IF(QUOTIENT(J174,23)=0,"","_"&amp;QUOTIENT(J174,23))&amp;" : "&amp;'국어 진위판정'!E174-0.5&amp;"≤"&amp;'국어 진위판정'!C174&amp;"x+"&amp;'국어 진위판정'!D174&amp;"y+"&amp;IF(B174="화법과 작문", "화", "언")&amp;"&lt;"&amp;'국어 진위판정'!E174+0.5</f>
        <v>h_7 : -0.5≤x+y+언&lt;0.5</v>
      </c>
    </row>
    <row r="175" spans="1:17" s="137" customFormat="1" ht="21" hidden="1" customHeight="1">
      <c r="A175" s="129"/>
      <c r="B175" s="223" t="s">
        <v>103</v>
      </c>
      <c r="C175" s="224"/>
      <c r="D175" s="217"/>
      <c r="E175" s="217"/>
      <c r="F175" s="207">
        <f>C175*'점수 계산기'!$C$21+D175*'점수 계산기'!$C$23+'점수 계산기'!$C$25</f>
        <v>54</v>
      </c>
      <c r="G175" s="207">
        <f t="shared" si="24"/>
        <v>53.5</v>
      </c>
      <c r="H175" s="243" t="str">
        <f t="shared" si="21"/>
        <v/>
      </c>
      <c r="I175" s="239"/>
      <c r="J175" s="170">
        <v>169</v>
      </c>
      <c r="K175" s="170" t="str">
        <f t="shared" si="22"/>
        <v>i</v>
      </c>
      <c r="L175" s="199" t="str">
        <f>K175&amp;IF(QUOTIENT(J175,23)=0,"","_"&amp;QUOTIENT(J175,23))&amp;" : "&amp;'국어 진위판정'!E175-0.5&amp;"≤"&amp;'국어 진위판정'!C175&amp;"x+"&amp;'국어 진위판정'!D175&amp;"y+"&amp;IF(B175="화법과 작문", "화", "언")&amp;"&lt;"&amp;'국어 진위판정'!E175+0.5</f>
        <v>i_7 : -0.5≤x+y+언&lt;0.5</v>
      </c>
    </row>
    <row r="176" spans="1:17" s="137" customFormat="1" ht="21" hidden="1" customHeight="1">
      <c r="A176" s="129"/>
      <c r="B176" s="223" t="s">
        <v>103</v>
      </c>
      <c r="C176" s="224"/>
      <c r="D176" s="217"/>
      <c r="E176" s="217"/>
      <c r="F176" s="207">
        <f>C176*'점수 계산기'!$C$21+D176*'점수 계산기'!$C$23+'점수 계산기'!$C$25</f>
        <v>54</v>
      </c>
      <c r="G176" s="207">
        <f t="shared" si="24"/>
        <v>53.5</v>
      </c>
      <c r="H176" s="243" t="str">
        <f t="shared" si="21"/>
        <v/>
      </c>
      <c r="I176" s="239"/>
      <c r="J176" s="170">
        <v>170</v>
      </c>
      <c r="K176" s="170" t="str">
        <f t="shared" si="22"/>
        <v>j</v>
      </c>
      <c r="L176" s="199" t="str">
        <f>K176&amp;IF(QUOTIENT(J176,23)=0,"","_"&amp;QUOTIENT(J176,23))&amp;" : "&amp;'국어 진위판정'!E176-0.5&amp;"≤"&amp;'국어 진위판정'!C176&amp;"x+"&amp;'국어 진위판정'!D176&amp;"y+"&amp;IF(B176="화법과 작문", "화", "언")&amp;"&lt;"&amp;'국어 진위판정'!E176+0.5</f>
        <v>j_7 : -0.5≤x+y+언&lt;0.5</v>
      </c>
    </row>
    <row r="177" spans="1:12" s="137" customFormat="1" ht="21" hidden="1" customHeight="1">
      <c r="A177" s="129"/>
      <c r="B177" s="223" t="s">
        <v>103</v>
      </c>
      <c r="C177" s="224"/>
      <c r="D177" s="217"/>
      <c r="E177" s="217"/>
      <c r="F177" s="207">
        <f>C177*'점수 계산기'!$C$21+D177*'점수 계산기'!$C$23+'점수 계산기'!$C$25</f>
        <v>54</v>
      </c>
      <c r="G177" s="207">
        <f t="shared" si="24"/>
        <v>53.5</v>
      </c>
      <c r="H177" s="243" t="str">
        <f t="shared" si="21"/>
        <v/>
      </c>
      <c r="I177" s="239"/>
      <c r="J177" s="170">
        <v>171</v>
      </c>
      <c r="K177" s="170" t="str">
        <f t="shared" si="22"/>
        <v>k</v>
      </c>
      <c r="L177" s="199" t="str">
        <f>K177&amp;IF(QUOTIENT(J177,23)=0,"","_"&amp;QUOTIENT(J177,23))&amp;" : "&amp;'국어 진위판정'!E177-0.5&amp;"≤"&amp;'국어 진위판정'!C177&amp;"x+"&amp;'국어 진위판정'!D177&amp;"y+"&amp;IF(B177="화법과 작문", "화", "언")&amp;"&lt;"&amp;'국어 진위판정'!E177+0.5</f>
        <v>k_7 : -0.5≤x+y+언&lt;0.5</v>
      </c>
    </row>
    <row r="178" spans="1:12" s="137" customFormat="1" ht="21" hidden="1" customHeight="1">
      <c r="A178" s="129"/>
      <c r="B178" s="223" t="s">
        <v>103</v>
      </c>
      <c r="C178" s="224"/>
      <c r="D178" s="217"/>
      <c r="E178" s="217"/>
      <c r="F178" s="207">
        <f>C178*'점수 계산기'!$C$21+D178*'점수 계산기'!$C$23+'점수 계산기'!$C$25</f>
        <v>54</v>
      </c>
      <c r="G178" s="207">
        <f t="shared" si="24"/>
        <v>53.5</v>
      </c>
      <c r="H178" s="243" t="str">
        <f t="shared" si="21"/>
        <v/>
      </c>
      <c r="I178" s="239"/>
      <c r="J178" s="170">
        <v>172</v>
      </c>
      <c r="K178" s="170" t="str">
        <f t="shared" si="22"/>
        <v>l</v>
      </c>
      <c r="L178" s="199" t="str">
        <f>K178&amp;IF(QUOTIENT(J178,23)=0,"","_"&amp;QUOTIENT(J178,23))&amp;" : "&amp;'국어 진위판정'!E178-0.5&amp;"≤"&amp;'국어 진위판정'!C178&amp;"x+"&amp;'국어 진위판정'!D178&amp;"y+"&amp;IF(B178="화법과 작문", "화", "언")&amp;"&lt;"&amp;'국어 진위판정'!E178+0.5</f>
        <v>l_7 : -0.5≤x+y+언&lt;0.5</v>
      </c>
    </row>
    <row r="179" spans="1:12" s="137" customFormat="1" ht="21" hidden="1" customHeight="1">
      <c r="A179" s="129"/>
      <c r="B179" s="223" t="s">
        <v>103</v>
      </c>
      <c r="C179" s="224"/>
      <c r="D179" s="217"/>
      <c r="E179" s="217"/>
      <c r="F179" s="207">
        <f>C179*'점수 계산기'!$C$21+D179*'점수 계산기'!$C$23+'점수 계산기'!$C$25</f>
        <v>54</v>
      </c>
      <c r="G179" s="207">
        <f t="shared" si="24"/>
        <v>53.5</v>
      </c>
      <c r="H179" s="243" t="str">
        <f t="shared" si="21"/>
        <v/>
      </c>
      <c r="I179" s="239"/>
      <c r="J179" s="170">
        <v>173</v>
      </c>
      <c r="K179" s="170" t="str">
        <f t="shared" si="22"/>
        <v>m</v>
      </c>
      <c r="L179" s="199" t="str">
        <f>K179&amp;IF(QUOTIENT(J179,23)=0,"","_"&amp;QUOTIENT(J179,23))&amp;" : "&amp;'국어 진위판정'!E179-0.5&amp;"≤"&amp;'국어 진위판정'!C179&amp;"x+"&amp;'국어 진위판정'!D179&amp;"y+"&amp;IF(B179="화법과 작문", "화", "언")&amp;"&lt;"&amp;'국어 진위판정'!E179+0.5</f>
        <v>m_7 : -0.5≤x+y+언&lt;0.5</v>
      </c>
    </row>
    <row r="180" spans="1:12" s="137" customFormat="1" ht="21" hidden="1" customHeight="1">
      <c r="A180" s="129"/>
      <c r="B180" s="223" t="s">
        <v>103</v>
      </c>
      <c r="C180" s="224"/>
      <c r="D180" s="217"/>
      <c r="E180" s="217"/>
      <c r="F180" s="207">
        <f>C180*'점수 계산기'!$C$21+D180*'점수 계산기'!$C$23+'점수 계산기'!$C$25</f>
        <v>54</v>
      </c>
      <c r="G180" s="207">
        <f t="shared" si="24"/>
        <v>53.5</v>
      </c>
      <c r="H180" s="243" t="str">
        <f t="shared" si="21"/>
        <v/>
      </c>
      <c r="I180" s="239"/>
      <c r="J180" s="170">
        <v>174</v>
      </c>
      <c r="K180" s="170" t="str">
        <f t="shared" si="22"/>
        <v>n</v>
      </c>
      <c r="L180" s="199" t="str">
        <f>K180&amp;IF(QUOTIENT(J180,23)=0,"","_"&amp;QUOTIENT(J180,23))&amp;" : "&amp;'국어 진위판정'!E180-0.5&amp;"≤"&amp;'국어 진위판정'!C180&amp;"x+"&amp;'국어 진위판정'!D180&amp;"y+"&amp;IF(B180="화법과 작문", "화", "언")&amp;"&lt;"&amp;'국어 진위판정'!E180+0.5</f>
        <v>n_7 : -0.5≤x+y+언&lt;0.5</v>
      </c>
    </row>
    <row r="181" spans="1:12" s="137" customFormat="1" ht="21" hidden="1" customHeight="1">
      <c r="A181" s="129"/>
      <c r="B181" s="223" t="s">
        <v>103</v>
      </c>
      <c r="C181" s="224"/>
      <c r="D181" s="217"/>
      <c r="E181" s="217"/>
      <c r="F181" s="207">
        <f>C181*'점수 계산기'!$C$21+D181*'점수 계산기'!$C$23+'점수 계산기'!$C$25</f>
        <v>54</v>
      </c>
      <c r="G181" s="207">
        <f t="shared" si="24"/>
        <v>53.5</v>
      </c>
      <c r="H181" s="243" t="str">
        <f t="shared" si="21"/>
        <v/>
      </c>
      <c r="I181" s="239"/>
      <c r="J181" s="170">
        <v>175</v>
      </c>
      <c r="K181" s="170" t="str">
        <f t="shared" si="22"/>
        <v>o</v>
      </c>
      <c r="L181" s="199" t="str">
        <f>K181&amp;IF(QUOTIENT(J181,23)=0,"","_"&amp;QUOTIENT(J181,23))&amp;" : "&amp;'국어 진위판정'!E181-0.5&amp;"≤"&amp;'국어 진위판정'!C181&amp;"x+"&amp;'국어 진위판정'!D181&amp;"y+"&amp;IF(B181="화법과 작문", "화", "언")&amp;"&lt;"&amp;'국어 진위판정'!E181+0.5</f>
        <v>o_7 : -0.5≤x+y+언&lt;0.5</v>
      </c>
    </row>
    <row r="182" spans="1:12" s="137" customFormat="1" ht="21" hidden="1" customHeight="1">
      <c r="A182" s="129"/>
      <c r="B182" s="223" t="s">
        <v>103</v>
      </c>
      <c r="C182" s="224"/>
      <c r="D182" s="217"/>
      <c r="E182" s="217"/>
      <c r="F182" s="207">
        <f>C182*'점수 계산기'!$C$21+D182*'점수 계산기'!$C$23+'점수 계산기'!$C$25</f>
        <v>54</v>
      </c>
      <c r="G182" s="207">
        <f t="shared" si="24"/>
        <v>53.5</v>
      </c>
      <c r="H182" s="243" t="str">
        <f t="shared" si="21"/>
        <v/>
      </c>
      <c r="I182" s="239"/>
      <c r="J182" s="170">
        <v>176</v>
      </c>
      <c r="K182" s="170" t="str">
        <f t="shared" si="22"/>
        <v>p</v>
      </c>
      <c r="L182" s="199" t="str">
        <f>K182&amp;IF(QUOTIENT(J182,23)=0,"","_"&amp;QUOTIENT(J182,23))&amp;" : "&amp;'국어 진위판정'!E182-0.5&amp;"≤"&amp;'국어 진위판정'!C182&amp;"x+"&amp;'국어 진위판정'!D182&amp;"y+"&amp;IF(B182="화법과 작문", "화", "언")&amp;"&lt;"&amp;'국어 진위판정'!E182+0.5</f>
        <v>p_7 : -0.5≤x+y+언&lt;0.5</v>
      </c>
    </row>
    <row r="183" spans="1:12" s="137" customFormat="1" ht="21" hidden="1" customHeight="1" thickBot="1">
      <c r="A183" s="129"/>
      <c r="B183" s="225" t="s">
        <v>103</v>
      </c>
      <c r="C183" s="264"/>
      <c r="D183" s="219"/>
      <c r="E183" s="219"/>
      <c r="F183" s="220">
        <f>C183*'점수 계산기'!$C$21+D183*'점수 계산기'!$C$23+'점수 계산기'!$C$25</f>
        <v>54</v>
      </c>
      <c r="G183" s="220">
        <f t="shared" si="24"/>
        <v>53.5</v>
      </c>
      <c r="H183" s="243" t="str">
        <f t="shared" si="21"/>
        <v/>
      </c>
      <c r="I183" s="239"/>
      <c r="J183" s="170">
        <v>177</v>
      </c>
      <c r="K183" s="170" t="str">
        <f t="shared" si="22"/>
        <v>q</v>
      </c>
      <c r="L183" s="199" t="str">
        <f>K183&amp;IF(QUOTIENT(J183,23)=0,"","_"&amp;QUOTIENT(J183,23))&amp;" : "&amp;'국어 진위판정'!E183-0.5&amp;"≤"&amp;'국어 진위판정'!C183&amp;"x+"&amp;'국어 진위판정'!D183&amp;"y+"&amp;IF(B183="화법과 작문", "화", "언")&amp;"&lt;"&amp;'국어 진위판정'!E183+0.5</f>
        <v>q_7 : -0.5≤x+y+언&lt;0.5</v>
      </c>
    </row>
    <row r="184" spans="1:12">
      <c r="A184" s="4"/>
      <c r="B184" s="3"/>
      <c r="C184" s="3"/>
      <c r="D184" s="3"/>
      <c r="E184" s="3"/>
      <c r="F184" s="3"/>
      <c r="G184" s="3"/>
      <c r="H184" s="39"/>
      <c r="I184" s="3"/>
      <c r="L184" s="37"/>
    </row>
    <row r="185" spans="1:12">
      <c r="A185" s="4"/>
      <c r="B185" s="3"/>
      <c r="C185" s="3"/>
      <c r="D185" s="3"/>
      <c r="E185" s="3"/>
      <c r="F185" s="3"/>
      <c r="G185" s="3"/>
      <c r="H185" s="39"/>
      <c r="I185" s="3"/>
      <c r="L185" s="37"/>
    </row>
    <row r="186" spans="1:12" hidden="1">
      <c r="J186" s="5">
        <v>140</v>
      </c>
      <c r="K186" s="5" t="str">
        <f>CHAR(MOD(J186, 23)+97)</f>
        <v>c</v>
      </c>
      <c r="L186" s="37" t="str">
        <f>K186&amp;" : "&amp;'국어 진위판정'!E186-0.5&amp;"≤"&amp;'국어 진위판정'!C186&amp;"x+"&amp;'국어 진위판정'!D186&amp;"y+화&lt;"&amp;'국어 진위판정'!E186+0.5</f>
        <v>c : -0.5≤x+y+화&lt;0.5</v>
      </c>
    </row>
    <row r="187" spans="1:12" hidden="1">
      <c r="F187"/>
      <c r="G187"/>
      <c r="J187" s="5">
        <v>141</v>
      </c>
      <c r="K187" s="5" t="str">
        <f>CHAR(MOD(J187, 23)+97)</f>
        <v>d</v>
      </c>
      <c r="L187" s="37" t="str">
        <f>K187&amp;" : "&amp;'국어 진위판정'!E187-0.5&amp;"≤"&amp;'국어 진위판정'!C187&amp;"x+"&amp;'국어 진위판정'!D187&amp;"y+화&lt;"&amp;'국어 진위판정'!E187+0.5</f>
        <v>d : -0.5≤x+y+화&lt;0.5</v>
      </c>
    </row>
    <row r="188" spans="1:12" hidden="1">
      <c r="E188"/>
      <c r="F188"/>
      <c r="G188"/>
    </row>
    <row r="189" spans="1:12" hidden="1">
      <c r="E189"/>
      <c r="F189"/>
      <c r="G189"/>
    </row>
    <row r="190" spans="1:12" hidden="1">
      <c r="E190"/>
      <c r="F190"/>
      <c r="G190"/>
    </row>
    <row r="191" spans="1:12" hidden="1">
      <c r="E191"/>
      <c r="F191"/>
      <c r="G191"/>
      <c r="J191" t="s">
        <v>104</v>
      </c>
    </row>
    <row r="192" spans="1:12" hidden="1">
      <c r="E192"/>
      <c r="F192"/>
      <c r="G192"/>
      <c r="J192" s="5" t="s">
        <v>105</v>
      </c>
    </row>
    <row r="193" spans="5:7">
      <c r="E193"/>
      <c r="F193"/>
      <c r="G193"/>
    </row>
    <row r="194" spans="5:7">
      <c r="E194"/>
      <c r="F194"/>
      <c r="G194"/>
    </row>
    <row r="195" spans="5:7">
      <c r="E195"/>
      <c r="F195"/>
      <c r="G195"/>
    </row>
    <row r="196" spans="5:7">
      <c r="E196"/>
      <c r="F196"/>
      <c r="G196"/>
    </row>
    <row r="197" spans="5:7">
      <c r="E197"/>
      <c r="F197"/>
      <c r="G197"/>
    </row>
    <row r="198" spans="5:7">
      <c r="E198"/>
      <c r="F198"/>
      <c r="G198"/>
    </row>
    <row r="199" spans="5:7">
      <c r="E199"/>
      <c r="F199"/>
      <c r="G199"/>
    </row>
  </sheetData>
  <sortState xmlns:xlrd2="http://schemas.microsoft.com/office/spreadsheetml/2017/richdata2" ref="C75:H162">
    <sortCondition descending="1" ref="H75:H162"/>
    <sortCondition descending="1" ref="D75:D162"/>
    <sortCondition descending="1" ref="C75:C162"/>
  </sortState>
  <mergeCells count="3">
    <mergeCell ref="C2:E2"/>
    <mergeCell ref="C3:E3"/>
    <mergeCell ref="O5:S5"/>
  </mergeCells>
  <phoneticPr fontId="1" type="noConversion"/>
  <conditionalFormatting sqref="H6:H183">
    <cfRule type="expression" dxfId="16" priority="1">
      <formula>$H6="재"</formula>
    </cfRule>
    <cfRule type="expression" dxfId="15" priority="2">
      <formula>$H6="위"</formula>
    </cfRule>
  </conditionalFormatting>
  <pageMargins left="0.7" right="0.7" top="0.75" bottom="0.75" header="0.3" footer="0.3"/>
  <pageSetup paperSize="9" scale="5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185"/>
  <sheetViews>
    <sheetView zoomScale="55" zoomScaleNormal="55" workbookViewId="0">
      <selection activeCell="Q60" sqref="Q60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8" customWidth="1"/>
    <col min="9" max="9" width="11.33203125" style="5" customWidth="1"/>
    <col min="10" max="12" width="8.58203125" hidden="1" customWidth="1"/>
    <col min="13" max="14" width="8.6640625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39"/>
      <c r="I1" s="3"/>
      <c r="J1" s="4"/>
    </row>
    <row r="2" spans="1:19" ht="21" customHeight="1">
      <c r="A2" s="4"/>
      <c r="B2" s="2" t="s">
        <v>7</v>
      </c>
      <c r="C2" s="589" t="s">
        <v>142</v>
      </c>
      <c r="D2" s="590"/>
      <c r="E2" s="591"/>
      <c r="F2" s="3"/>
      <c r="G2" s="3"/>
      <c r="H2" s="39"/>
      <c r="I2" s="3"/>
      <c r="J2" s="4"/>
    </row>
    <row r="3" spans="1:19" ht="21" customHeight="1" thickBot="1">
      <c r="A3" s="4"/>
      <c r="B3" s="1" t="s">
        <v>8</v>
      </c>
      <c r="C3" s="592" t="s">
        <v>111</v>
      </c>
      <c r="D3" s="593"/>
      <c r="E3" s="594"/>
      <c r="F3" s="3"/>
      <c r="G3" s="3"/>
      <c r="H3" s="39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39"/>
      <c r="I4" s="3"/>
      <c r="J4" s="4"/>
    </row>
    <row r="5" spans="1:19" ht="21" customHeight="1" thickBot="1">
      <c r="A5" s="4"/>
      <c r="B5" s="117" t="s">
        <v>20</v>
      </c>
      <c r="C5" s="138" t="s">
        <v>13</v>
      </c>
      <c r="D5" s="139" t="s">
        <v>14</v>
      </c>
      <c r="E5" s="139" t="s">
        <v>15</v>
      </c>
      <c r="F5" s="227" t="s">
        <v>94</v>
      </c>
      <c r="G5" s="227" t="s">
        <v>95</v>
      </c>
      <c r="H5" s="246" t="s">
        <v>96</v>
      </c>
      <c r="I5" s="3"/>
      <c r="J5" s="4"/>
      <c r="O5" s="595" t="s">
        <v>112</v>
      </c>
      <c r="P5" s="596"/>
      <c r="Q5" s="596"/>
      <c r="R5" s="596"/>
      <c r="S5" s="597"/>
    </row>
    <row r="6" spans="1:19" ht="21" customHeight="1" thickBot="1">
      <c r="A6" s="4"/>
      <c r="B6" s="456" t="s">
        <v>113</v>
      </c>
      <c r="C6" s="222">
        <v>58</v>
      </c>
      <c r="D6" s="197">
        <v>22</v>
      </c>
      <c r="E6" s="197">
        <v>131</v>
      </c>
      <c r="F6" s="197">
        <f>C6*'점수 계산기'!$C$27+D6*'점수 계산기'!$C$28+'점수 계산기'!$C$31</f>
        <v>130.72</v>
      </c>
      <c r="G6" s="197">
        <f t="shared" ref="G6:G29" si="0">MIN(ABS(E6-0.5-F6), ABS(E6+0.5-F6))</f>
        <v>0.21999999999999886</v>
      </c>
      <c r="H6" s="242" t="str">
        <f t="shared" ref="H6:H29" si="1">IF(ROUND(F6,0)=E6,"진",IF(G6&lt;0.5,"재",IF(AND(C6=0, D6=0, E6=0),"","위")))</f>
        <v>진</v>
      </c>
      <c r="I6" s="239"/>
      <c r="J6" s="5">
        <v>0</v>
      </c>
      <c r="K6" s="5" t="str">
        <f>CHAR(MOD(J6, 23)+97)</f>
        <v>a</v>
      </c>
      <c r="L6" s="199" t="str">
        <f>K6&amp;IF(QUOTIENT(J6,23)=0,"","_"&amp;QUOTIENT(J6,23))&amp;" : "&amp;'수학 진위판정'!E6-0.5&amp;"≤"&amp;'수학 진위판정'!C6&amp;"x+"&amp;'수학 진위판정'!D6&amp;"y+"&amp;IF(B6="확률과 통계", "확", IF(B6="미적분", "미", "기"))&amp;"&lt;"&amp;'수학 진위판정'!E6+0.5</f>
        <v>a : 130.5≤58x+22y+확&lt;131.5</v>
      </c>
      <c r="O6" s="256" t="s">
        <v>114</v>
      </c>
      <c r="P6" s="260" t="s">
        <v>115</v>
      </c>
      <c r="Q6" s="261" t="s">
        <v>116</v>
      </c>
      <c r="R6" s="262" t="s">
        <v>44</v>
      </c>
      <c r="S6" s="263" t="s">
        <v>117</v>
      </c>
    </row>
    <row r="7" spans="1:19" ht="21" customHeight="1">
      <c r="A7" s="4"/>
      <c r="B7" s="228" t="s">
        <v>113</v>
      </c>
      <c r="C7" s="224">
        <v>74</v>
      </c>
      <c r="D7" s="217">
        <v>18</v>
      </c>
      <c r="E7" s="217">
        <v>141</v>
      </c>
      <c r="F7" s="217">
        <f>C7*'점수 계산기'!$C$27+D7*'점수 계산기'!$C$28+'점수 계산기'!$C$31</f>
        <v>140.72</v>
      </c>
      <c r="G7" s="217">
        <f t="shared" si="0"/>
        <v>0.21999999999999886</v>
      </c>
      <c r="H7" s="247" t="str">
        <f t="shared" si="1"/>
        <v>진</v>
      </c>
      <c r="I7" s="239"/>
      <c r="J7" s="5">
        <v>1</v>
      </c>
      <c r="K7" s="5" t="str">
        <f>CHAR(MOD(J7, 23)+97)</f>
        <v>b</v>
      </c>
      <c r="L7" s="199" t="str">
        <f>K7&amp;IF(QUOTIENT(J7,23)=0,"","_"&amp;QUOTIENT(J7,23))&amp;" : "&amp;'수학 진위판정'!E7-0.5&amp;"≤"&amp;'수학 진위판정'!C7&amp;"x+"&amp;'수학 진위판정'!D7&amp;"y+"&amp;IF(B7="확률과 통계", "확", IF(B7="미적분", "미", "기"))&amp;"&lt;"&amp;'수학 진위판정'!E7+0.5</f>
        <v>b : 140.5≤74x+18y+확&lt;141.5</v>
      </c>
      <c r="O7" s="257" t="s">
        <v>50</v>
      </c>
      <c r="P7" s="248">
        <f>COUNTIF($H$6:$H$51, "진") + COUNTIF($H$6:$H$51, "인증")</f>
        <v>2</v>
      </c>
      <c r="Q7" s="249">
        <f>COUNTIF($H$6:$H$51, "위")</f>
        <v>0</v>
      </c>
      <c r="R7" s="250">
        <f>P7+Q7</f>
        <v>2</v>
      </c>
      <c r="S7" s="251">
        <f>P7/R7</f>
        <v>1</v>
      </c>
    </row>
    <row r="8" spans="1:19" ht="21" customHeight="1" thickBot="1">
      <c r="A8" s="4"/>
      <c r="B8" s="228" t="s">
        <v>113</v>
      </c>
      <c r="C8" s="224">
        <v>47</v>
      </c>
      <c r="D8" s="217">
        <v>15</v>
      </c>
      <c r="E8" s="217">
        <v>117</v>
      </c>
      <c r="F8" s="217">
        <f>C8*'점수 계산기'!$C$27+D8*'점수 계산기'!$C$28+'점수 계산기'!$C$31</f>
        <v>116.24000000000001</v>
      </c>
      <c r="G8" s="217">
        <f t="shared" si="0"/>
        <v>0.25999999999999091</v>
      </c>
      <c r="H8" s="247" t="str">
        <f t="shared" si="1"/>
        <v>재</v>
      </c>
      <c r="I8" s="239"/>
      <c r="J8" s="5">
        <v>2</v>
      </c>
      <c r="K8" s="5" t="str">
        <f t="shared" ref="K8:K26" si="2">CHAR(MOD(J8, 23)+97)</f>
        <v>c</v>
      </c>
      <c r="L8" s="199" t="str">
        <f>K8&amp;IF(QUOTIENT(J8,23)=0,"","_"&amp;QUOTIENT(J8,23))&amp;" : "&amp;'수학 진위판정'!E8-0.5&amp;"≤"&amp;'수학 진위판정'!C8&amp;"x+"&amp;'수학 진위판정'!D8&amp;"y+"&amp;IF(B8="확률과 통계", "확", IF(B8="미적분", "미", "기"))&amp;"&lt;"&amp;'수학 진위판정'!E8+0.5</f>
        <v>c : 116.5≤47x+15y+확&lt;117.5</v>
      </c>
      <c r="O8" s="258" t="s">
        <v>51</v>
      </c>
      <c r="P8" s="252">
        <f>COUNTIF($H$52:$H$120, "진") + COUNTIF($H$52:$H$120, "인증")</f>
        <v>1</v>
      </c>
      <c r="Q8" s="253">
        <f>COUNTIF($H$52:$H$120, "위")</f>
        <v>20</v>
      </c>
      <c r="R8" s="254">
        <f>P8+Q8</f>
        <v>21</v>
      </c>
      <c r="S8" s="255">
        <f>P8/R8</f>
        <v>4.7619047619047616E-2</v>
      </c>
    </row>
    <row r="9" spans="1:19" ht="21" hidden="1" customHeight="1" thickBot="1">
      <c r="A9" s="4"/>
      <c r="B9" s="228" t="s">
        <v>113</v>
      </c>
      <c r="C9" s="224"/>
      <c r="D9" s="217"/>
      <c r="E9" s="217"/>
      <c r="F9" s="217">
        <f>C9*'점수 계산기'!$C$27+D9*'점수 계산기'!$C$28+'점수 계산기'!$C$31</f>
        <v>66</v>
      </c>
      <c r="G9" s="217">
        <f t="shared" si="0"/>
        <v>65.5</v>
      </c>
      <c r="H9" s="247" t="str">
        <f t="shared" si="1"/>
        <v/>
      </c>
      <c r="I9" s="239"/>
      <c r="J9" s="5">
        <v>3</v>
      </c>
      <c r="K9" s="5" t="str">
        <f t="shared" si="2"/>
        <v>d</v>
      </c>
      <c r="L9" s="199" t="str">
        <f>K9&amp;IF(QUOTIENT(J9,23)=0,"","_"&amp;QUOTIENT(J9,23))&amp;" : "&amp;'수학 진위판정'!E9-0.5&amp;"≤"&amp;'수학 진위판정'!C9&amp;"x+"&amp;'수학 진위판정'!D9&amp;"y+"&amp;IF(B9="확률과 통계", "확", IF(B9="미적분", "미", "기"))&amp;"&lt;"&amp;'수학 진위판정'!E9+0.5</f>
        <v>d : -0.5≤x+y+확&lt;0.5</v>
      </c>
      <c r="O9" s="259" t="s">
        <v>52</v>
      </c>
      <c r="P9" s="212">
        <f>COUNTIF($H$121:$H$143, "진") + COUNTIF($H$121:$H$143, "인증")</f>
        <v>2</v>
      </c>
      <c r="Q9" s="213">
        <f>COUNTIF($H$121:$H$143, "위")</f>
        <v>1</v>
      </c>
      <c r="R9" s="214">
        <f>P9+Q9</f>
        <v>3</v>
      </c>
      <c r="S9" s="215">
        <f>P9/R9</f>
        <v>0.66666666666666663</v>
      </c>
    </row>
    <row r="10" spans="1:19" ht="21" hidden="1" customHeight="1">
      <c r="A10" s="4"/>
      <c r="B10" s="228" t="s">
        <v>113</v>
      </c>
      <c r="C10" s="224"/>
      <c r="D10" s="217"/>
      <c r="E10" s="217"/>
      <c r="F10" s="217">
        <f>C10*'점수 계산기'!$C$27+D10*'점수 계산기'!$C$28+'점수 계산기'!$C$31</f>
        <v>66</v>
      </c>
      <c r="G10" s="217">
        <f t="shared" si="0"/>
        <v>65.5</v>
      </c>
      <c r="H10" s="247" t="str">
        <f t="shared" si="1"/>
        <v/>
      </c>
      <c r="I10" s="239"/>
      <c r="J10" s="5">
        <v>4</v>
      </c>
      <c r="K10" s="5" t="str">
        <f t="shared" si="2"/>
        <v>e</v>
      </c>
      <c r="L10" s="199" t="str">
        <f>K10&amp;IF(QUOTIENT(J10,23)=0,"","_"&amp;QUOTIENT(J10,23))&amp;" : "&amp;'수학 진위판정'!E10-0.5&amp;"≤"&amp;'수학 진위판정'!C10&amp;"x+"&amp;'수학 진위판정'!D10&amp;"y+"&amp;IF(B10="확률과 통계", "확", IF(B10="미적분", "미", "기"))&amp;"&lt;"&amp;'수학 진위판정'!E10+0.5</f>
        <v>e : -0.5≤x+y+확&lt;0.5</v>
      </c>
    </row>
    <row r="11" spans="1:19" ht="21" hidden="1" customHeight="1">
      <c r="A11" s="4"/>
      <c r="B11" s="228" t="s">
        <v>113</v>
      </c>
      <c r="C11" s="224"/>
      <c r="D11" s="217"/>
      <c r="E11" s="217"/>
      <c r="F11" s="217">
        <f>C11*'점수 계산기'!$C$27+D11*'점수 계산기'!$C$28+'점수 계산기'!$C$31</f>
        <v>66</v>
      </c>
      <c r="G11" s="217">
        <f t="shared" si="0"/>
        <v>65.5</v>
      </c>
      <c r="H11" s="247" t="str">
        <f t="shared" si="1"/>
        <v/>
      </c>
      <c r="I11" s="239"/>
      <c r="J11" s="5">
        <v>5</v>
      </c>
      <c r="K11" s="5" t="str">
        <f t="shared" si="2"/>
        <v>f</v>
      </c>
      <c r="L11" s="199" t="str">
        <f>K11&amp;IF(QUOTIENT(J11,23)=0,"","_"&amp;QUOTIENT(J11,23))&amp;" : "&amp;'수학 진위판정'!E11-0.5&amp;"≤"&amp;'수학 진위판정'!C11&amp;"x+"&amp;'수학 진위판정'!D11&amp;"y+"&amp;IF(B11="확률과 통계", "확", IF(B11="미적분", "미", "기"))&amp;"&lt;"&amp;'수학 진위판정'!E11+0.5</f>
        <v>f : -0.5≤x+y+확&lt;0.5</v>
      </c>
    </row>
    <row r="12" spans="1:19" ht="21" hidden="1" customHeight="1">
      <c r="A12" s="4"/>
      <c r="B12" s="228" t="s">
        <v>113</v>
      </c>
      <c r="C12" s="224"/>
      <c r="D12" s="217"/>
      <c r="E12" s="217"/>
      <c r="F12" s="217">
        <f>C12*'점수 계산기'!$C$27+D12*'점수 계산기'!$C$28+'점수 계산기'!$C$31</f>
        <v>66</v>
      </c>
      <c r="G12" s="217">
        <f t="shared" si="0"/>
        <v>65.5</v>
      </c>
      <c r="H12" s="247" t="str">
        <f t="shared" si="1"/>
        <v/>
      </c>
      <c r="I12" s="239"/>
      <c r="J12" s="5">
        <v>6</v>
      </c>
      <c r="K12" s="5" t="str">
        <f t="shared" si="2"/>
        <v>g</v>
      </c>
      <c r="L12" s="199" t="str">
        <f>K12&amp;IF(QUOTIENT(J12,23)=0,"","_"&amp;QUOTIENT(J12,23))&amp;" : "&amp;'수학 진위판정'!E12-0.5&amp;"≤"&amp;'수학 진위판정'!C12&amp;"x+"&amp;'수학 진위판정'!D12&amp;"y+"&amp;IF(B12="확률과 통계", "확", IF(B12="미적분", "미", "기"))&amp;"&lt;"&amp;'수학 진위판정'!E12+0.5</f>
        <v>g : -0.5≤x+y+확&lt;0.5</v>
      </c>
    </row>
    <row r="13" spans="1:19" ht="21" hidden="1" customHeight="1">
      <c r="A13" s="4"/>
      <c r="B13" s="228" t="s">
        <v>113</v>
      </c>
      <c r="C13" s="224"/>
      <c r="D13" s="217"/>
      <c r="E13" s="217"/>
      <c r="F13" s="217">
        <f>C13*'점수 계산기'!$C$27+D13*'점수 계산기'!$C$28+'점수 계산기'!$C$31</f>
        <v>66</v>
      </c>
      <c r="G13" s="217">
        <f t="shared" si="0"/>
        <v>65.5</v>
      </c>
      <c r="H13" s="247" t="str">
        <f t="shared" si="1"/>
        <v/>
      </c>
      <c r="I13" s="239"/>
      <c r="J13" s="5">
        <v>7</v>
      </c>
      <c r="K13" s="5" t="str">
        <f t="shared" si="2"/>
        <v>h</v>
      </c>
      <c r="L13" s="199" t="str">
        <f>K13&amp;IF(QUOTIENT(J13,23)=0,"","_"&amp;QUOTIENT(J13,23))&amp;" : "&amp;'수학 진위판정'!E13-0.5&amp;"≤"&amp;'수학 진위판정'!C13&amp;"x+"&amp;'수학 진위판정'!D13&amp;"y+"&amp;IF(B13="확률과 통계", "확", IF(B13="미적분", "미", "기"))&amp;"&lt;"&amp;'수학 진위판정'!E13+0.5</f>
        <v>h : -0.5≤x+y+확&lt;0.5</v>
      </c>
    </row>
    <row r="14" spans="1:19" ht="21" hidden="1" customHeight="1">
      <c r="A14" s="4"/>
      <c r="B14" s="228" t="s">
        <v>113</v>
      </c>
      <c r="C14" s="224"/>
      <c r="D14" s="217"/>
      <c r="E14" s="217"/>
      <c r="F14" s="217">
        <f>C14*'점수 계산기'!$C$27+D14*'점수 계산기'!$C$28+'점수 계산기'!$C$31</f>
        <v>66</v>
      </c>
      <c r="G14" s="217">
        <f t="shared" si="0"/>
        <v>65.5</v>
      </c>
      <c r="H14" s="247" t="str">
        <f t="shared" si="1"/>
        <v/>
      </c>
      <c r="I14" s="239"/>
      <c r="J14" s="5">
        <v>8</v>
      </c>
      <c r="K14" s="5" t="str">
        <f t="shared" si="2"/>
        <v>i</v>
      </c>
      <c r="L14" s="199" t="str">
        <f>K14&amp;IF(QUOTIENT(J14,23)=0,"","_"&amp;QUOTIENT(J14,23))&amp;" : "&amp;'수학 진위판정'!E14-0.5&amp;"≤"&amp;'수학 진위판정'!C14&amp;"x+"&amp;'수학 진위판정'!D14&amp;"y+"&amp;IF(B14="확률과 통계", "확", IF(B14="미적분", "미", "기"))&amp;"&lt;"&amp;'수학 진위판정'!E14+0.5</f>
        <v>i : -0.5≤x+y+확&lt;0.5</v>
      </c>
    </row>
    <row r="15" spans="1:19" ht="21" hidden="1" customHeight="1">
      <c r="A15" s="4"/>
      <c r="B15" s="228" t="s">
        <v>113</v>
      </c>
      <c r="C15" s="224"/>
      <c r="D15" s="217"/>
      <c r="E15" s="217"/>
      <c r="F15" s="217">
        <f>C15*'점수 계산기'!$C$27+D15*'점수 계산기'!$C$28+'점수 계산기'!$C$31</f>
        <v>66</v>
      </c>
      <c r="G15" s="217">
        <f t="shared" si="0"/>
        <v>65.5</v>
      </c>
      <c r="H15" s="247" t="str">
        <f t="shared" si="1"/>
        <v/>
      </c>
      <c r="I15" s="239"/>
      <c r="J15" s="5">
        <v>9</v>
      </c>
      <c r="K15" s="5" t="str">
        <f t="shared" si="2"/>
        <v>j</v>
      </c>
      <c r="L15" s="199" t="str">
        <f>K15&amp;IF(QUOTIENT(J15,23)=0,"","_"&amp;QUOTIENT(J15,23))&amp;" : "&amp;'수학 진위판정'!E15-0.5&amp;"≤"&amp;'수학 진위판정'!C15&amp;"x+"&amp;'수학 진위판정'!D15&amp;"y+"&amp;IF(B15="확률과 통계", "확", IF(B15="미적분", "미", "기"))&amp;"&lt;"&amp;'수학 진위판정'!E15+0.5</f>
        <v>j : -0.5≤x+y+확&lt;0.5</v>
      </c>
    </row>
    <row r="16" spans="1:19" ht="21" hidden="1" customHeight="1">
      <c r="A16" s="4"/>
      <c r="B16" s="228" t="s">
        <v>113</v>
      </c>
      <c r="C16" s="224"/>
      <c r="D16" s="217"/>
      <c r="E16" s="217"/>
      <c r="F16" s="217">
        <f>C16*'점수 계산기'!$C$27+D16*'점수 계산기'!$C$28+'점수 계산기'!$C$31</f>
        <v>66</v>
      </c>
      <c r="G16" s="217">
        <f t="shared" si="0"/>
        <v>65.5</v>
      </c>
      <c r="H16" s="247" t="str">
        <f t="shared" si="1"/>
        <v/>
      </c>
      <c r="I16" s="239"/>
      <c r="J16" s="5">
        <v>10</v>
      </c>
      <c r="K16" s="5" t="str">
        <f t="shared" si="2"/>
        <v>k</v>
      </c>
      <c r="L16" s="199" t="str">
        <f>K16&amp;IF(QUOTIENT(J16,23)=0,"","_"&amp;QUOTIENT(J16,23))&amp;" : "&amp;'수학 진위판정'!E16-0.5&amp;"≤"&amp;'수학 진위판정'!C16&amp;"x+"&amp;'수학 진위판정'!D16&amp;"y+"&amp;IF(B16="확률과 통계", "확", IF(B16="미적분", "미", "기"))&amp;"&lt;"&amp;'수학 진위판정'!E16+0.5</f>
        <v>k : -0.5≤x+y+확&lt;0.5</v>
      </c>
    </row>
    <row r="17" spans="1:12" ht="21" hidden="1" customHeight="1">
      <c r="A17" s="4"/>
      <c r="B17" s="228" t="s">
        <v>113</v>
      </c>
      <c r="C17" s="224"/>
      <c r="D17" s="217"/>
      <c r="E17" s="217"/>
      <c r="F17" s="217">
        <f>C17*'점수 계산기'!$C$27+D17*'점수 계산기'!$C$28+'점수 계산기'!$C$31</f>
        <v>66</v>
      </c>
      <c r="G17" s="217">
        <f t="shared" si="0"/>
        <v>65.5</v>
      </c>
      <c r="H17" s="247" t="str">
        <f t="shared" si="1"/>
        <v/>
      </c>
      <c r="I17" s="239"/>
      <c r="J17" s="5">
        <v>11</v>
      </c>
      <c r="K17" s="5" t="str">
        <f t="shared" si="2"/>
        <v>l</v>
      </c>
      <c r="L17" s="199" t="str">
        <f>K17&amp;IF(QUOTIENT(J17,23)=0,"","_"&amp;QUOTIENT(J17,23))&amp;" : "&amp;'수학 진위판정'!E17-0.5&amp;"≤"&amp;'수학 진위판정'!C17&amp;"x+"&amp;'수학 진위판정'!D17&amp;"y+"&amp;IF(B17="확률과 통계", "확", IF(B17="미적분", "미", "기"))&amp;"&lt;"&amp;'수학 진위판정'!E17+0.5</f>
        <v>l : -0.5≤x+y+확&lt;0.5</v>
      </c>
    </row>
    <row r="18" spans="1:12" ht="21" hidden="1" customHeight="1">
      <c r="A18" s="4"/>
      <c r="B18" s="228" t="s">
        <v>113</v>
      </c>
      <c r="C18" s="224"/>
      <c r="D18" s="217"/>
      <c r="E18" s="217"/>
      <c r="F18" s="217">
        <f>C18*'점수 계산기'!$C$27+D18*'점수 계산기'!$C$28+'점수 계산기'!$C$31</f>
        <v>66</v>
      </c>
      <c r="G18" s="217">
        <f t="shared" si="0"/>
        <v>65.5</v>
      </c>
      <c r="H18" s="247" t="str">
        <f t="shared" si="1"/>
        <v/>
      </c>
      <c r="I18" s="239"/>
      <c r="J18" s="5">
        <v>12</v>
      </c>
      <c r="K18" s="5" t="str">
        <f t="shared" si="2"/>
        <v>m</v>
      </c>
      <c r="L18" s="199" t="str">
        <f>K18&amp;IF(QUOTIENT(J18,23)=0,"","_"&amp;QUOTIENT(J18,23))&amp;" : "&amp;'수학 진위판정'!E18-0.5&amp;"≤"&amp;'수학 진위판정'!C18&amp;"x+"&amp;'수학 진위판정'!D18&amp;"y+"&amp;IF(B18="확률과 통계", "확", IF(B18="미적분", "미", "기"))&amp;"&lt;"&amp;'수학 진위판정'!E18+0.5</f>
        <v>m : -0.5≤x+y+확&lt;0.5</v>
      </c>
    </row>
    <row r="19" spans="1:12" ht="21" hidden="1" customHeight="1">
      <c r="A19" s="4"/>
      <c r="B19" s="228" t="s">
        <v>113</v>
      </c>
      <c r="C19" s="224"/>
      <c r="D19" s="217"/>
      <c r="E19" s="217"/>
      <c r="F19" s="217">
        <f>C19*'점수 계산기'!$C$27+D19*'점수 계산기'!$C$28+'점수 계산기'!$C$31</f>
        <v>66</v>
      </c>
      <c r="G19" s="217">
        <f t="shared" si="0"/>
        <v>65.5</v>
      </c>
      <c r="H19" s="247" t="str">
        <f t="shared" si="1"/>
        <v/>
      </c>
      <c r="I19" s="239"/>
      <c r="J19" s="5">
        <v>13</v>
      </c>
      <c r="K19" s="5" t="str">
        <f t="shared" si="2"/>
        <v>n</v>
      </c>
      <c r="L19" s="199" t="str">
        <f>K19&amp;IF(QUOTIENT(J19,23)=0,"","_"&amp;QUOTIENT(J19,23))&amp;" : "&amp;'수학 진위판정'!E19-0.5&amp;"≤"&amp;'수학 진위판정'!C19&amp;"x+"&amp;'수학 진위판정'!D19&amp;"y+"&amp;IF(B19="확률과 통계", "확", IF(B19="미적분", "미", "기"))&amp;"&lt;"&amp;'수학 진위판정'!E19+0.5</f>
        <v>n : -0.5≤x+y+확&lt;0.5</v>
      </c>
    </row>
    <row r="20" spans="1:12" ht="21" hidden="1" customHeight="1">
      <c r="A20" s="4"/>
      <c r="B20" s="228" t="s">
        <v>113</v>
      </c>
      <c r="C20" s="224"/>
      <c r="D20" s="217"/>
      <c r="E20" s="217"/>
      <c r="F20" s="217">
        <f>C20*'점수 계산기'!$C$27+D20*'점수 계산기'!$C$28+'점수 계산기'!$C$31</f>
        <v>66</v>
      </c>
      <c r="G20" s="217">
        <f t="shared" si="0"/>
        <v>65.5</v>
      </c>
      <c r="H20" s="247" t="str">
        <f t="shared" si="1"/>
        <v/>
      </c>
      <c r="I20" s="239"/>
      <c r="J20" s="5">
        <v>14</v>
      </c>
      <c r="K20" s="5" t="str">
        <f t="shared" si="2"/>
        <v>o</v>
      </c>
      <c r="L20" s="199" t="str">
        <f>K20&amp;IF(QUOTIENT(J20,23)=0,"","_"&amp;QUOTIENT(J20,23))&amp;" : "&amp;'수학 진위판정'!E20-0.5&amp;"≤"&amp;'수학 진위판정'!C20&amp;"x+"&amp;'수학 진위판정'!D20&amp;"y+"&amp;IF(B20="확률과 통계", "확", IF(B20="미적분", "미", "기"))&amp;"&lt;"&amp;'수학 진위판정'!E20+0.5</f>
        <v>o : -0.5≤x+y+확&lt;0.5</v>
      </c>
    </row>
    <row r="21" spans="1:12" ht="21" hidden="1" customHeight="1">
      <c r="A21" s="4"/>
      <c r="B21" s="228" t="s">
        <v>113</v>
      </c>
      <c r="C21" s="224"/>
      <c r="D21" s="217"/>
      <c r="E21" s="217"/>
      <c r="F21" s="217">
        <f>C21*'점수 계산기'!$C$27+D21*'점수 계산기'!$C$28+'점수 계산기'!$C$31</f>
        <v>66</v>
      </c>
      <c r="G21" s="217">
        <f t="shared" si="0"/>
        <v>65.5</v>
      </c>
      <c r="H21" s="247" t="str">
        <f t="shared" si="1"/>
        <v/>
      </c>
      <c r="I21" s="239"/>
      <c r="J21" s="5">
        <v>15</v>
      </c>
      <c r="K21" s="5" t="str">
        <f t="shared" si="2"/>
        <v>p</v>
      </c>
      <c r="L21" s="199" t="str">
        <f>K21&amp;IF(QUOTIENT(J21,23)=0,"","_"&amp;QUOTIENT(J21,23))&amp;" : "&amp;'수학 진위판정'!E21-0.5&amp;"≤"&amp;'수학 진위판정'!C21&amp;"x+"&amp;'수학 진위판정'!D21&amp;"y+"&amp;IF(B21="확률과 통계", "확", IF(B21="미적분", "미", "기"))&amp;"&lt;"&amp;'수학 진위판정'!E21+0.5</f>
        <v>p : -0.5≤x+y+확&lt;0.5</v>
      </c>
    </row>
    <row r="22" spans="1:12" ht="21" hidden="1" customHeight="1">
      <c r="A22" s="4"/>
      <c r="B22" s="228" t="s">
        <v>113</v>
      </c>
      <c r="C22" s="149"/>
      <c r="D22" s="226"/>
      <c r="E22" s="226"/>
      <c r="F22" s="217">
        <f>C22*'점수 계산기'!$C$27+D22*'점수 계산기'!$C$28+'점수 계산기'!$C$31</f>
        <v>66</v>
      </c>
      <c r="G22" s="217">
        <f t="shared" si="0"/>
        <v>65.5</v>
      </c>
      <c r="H22" s="247" t="str">
        <f t="shared" si="1"/>
        <v/>
      </c>
      <c r="I22" s="239"/>
      <c r="J22" s="5">
        <v>16</v>
      </c>
      <c r="K22" s="5" t="str">
        <f t="shared" si="2"/>
        <v>q</v>
      </c>
      <c r="L22" s="199" t="str">
        <f>K22&amp;IF(QUOTIENT(J22,23)=0,"","_"&amp;QUOTIENT(J22,23))&amp;" : "&amp;'수학 진위판정'!E22-0.5&amp;"≤"&amp;'수학 진위판정'!C22&amp;"x+"&amp;'수학 진위판정'!D22&amp;"y+"&amp;IF(B22="확률과 통계", "확", IF(B22="미적분", "미", "기"))&amp;"&lt;"&amp;'수학 진위판정'!E22+0.5</f>
        <v>q : -0.5≤x+y+확&lt;0.5</v>
      </c>
    </row>
    <row r="23" spans="1:12" ht="21" hidden="1" customHeight="1">
      <c r="A23" s="4"/>
      <c r="B23" s="228" t="s">
        <v>113</v>
      </c>
      <c r="C23" s="224"/>
      <c r="D23" s="217"/>
      <c r="E23" s="217"/>
      <c r="F23" s="217">
        <f>C23*'점수 계산기'!$C$27+D23*'점수 계산기'!$C$28+'점수 계산기'!$C$31</f>
        <v>66</v>
      </c>
      <c r="G23" s="217">
        <f t="shared" si="0"/>
        <v>65.5</v>
      </c>
      <c r="H23" s="247" t="str">
        <f t="shared" si="1"/>
        <v/>
      </c>
      <c r="I23" s="239"/>
      <c r="J23" s="5">
        <v>17</v>
      </c>
      <c r="K23" s="5" t="str">
        <f t="shared" si="2"/>
        <v>r</v>
      </c>
      <c r="L23" s="199" t="str">
        <f>K23&amp;IF(QUOTIENT(J23,23)=0,"","_"&amp;QUOTIENT(J23,23))&amp;" : "&amp;'수학 진위판정'!E23-0.5&amp;"≤"&amp;'수학 진위판정'!C23&amp;"x+"&amp;'수학 진위판정'!D23&amp;"y+"&amp;IF(B23="확률과 통계", "확", IF(B23="미적분", "미", "기"))&amp;"&lt;"&amp;'수학 진위판정'!E23+0.5</f>
        <v>r : -0.5≤x+y+확&lt;0.5</v>
      </c>
    </row>
    <row r="24" spans="1:12" ht="21" hidden="1" customHeight="1">
      <c r="A24" s="4"/>
      <c r="B24" s="228" t="s">
        <v>113</v>
      </c>
      <c r="C24" s="224"/>
      <c r="D24" s="217"/>
      <c r="E24" s="217"/>
      <c r="F24" s="217">
        <f>C24*'점수 계산기'!$C$27+D24*'점수 계산기'!$C$28+'점수 계산기'!$C$31</f>
        <v>66</v>
      </c>
      <c r="G24" s="217">
        <f t="shared" si="0"/>
        <v>65.5</v>
      </c>
      <c r="H24" s="247" t="str">
        <f t="shared" si="1"/>
        <v/>
      </c>
      <c r="I24" s="239"/>
      <c r="J24" s="5">
        <v>18</v>
      </c>
      <c r="K24" s="5" t="str">
        <f t="shared" si="2"/>
        <v>s</v>
      </c>
      <c r="L24" s="199" t="str">
        <f>K24&amp;IF(QUOTIENT(J24,23)=0,"","_"&amp;QUOTIENT(J24,23))&amp;" : "&amp;'수학 진위판정'!E24-0.5&amp;"≤"&amp;'수학 진위판정'!C24&amp;"x+"&amp;'수학 진위판정'!D24&amp;"y+"&amp;IF(B24="확률과 통계", "확", IF(B24="미적분", "미", "기"))&amp;"&lt;"&amp;'수학 진위판정'!E24+0.5</f>
        <v>s : -0.5≤x+y+확&lt;0.5</v>
      </c>
    </row>
    <row r="25" spans="1:12" ht="21" hidden="1" customHeight="1">
      <c r="A25" s="4"/>
      <c r="B25" s="228" t="s">
        <v>113</v>
      </c>
      <c r="C25" s="224"/>
      <c r="D25" s="217"/>
      <c r="E25" s="217"/>
      <c r="F25" s="217">
        <f>C25*'점수 계산기'!$C$27+D25*'점수 계산기'!$C$28+'점수 계산기'!$C$31</f>
        <v>66</v>
      </c>
      <c r="G25" s="217">
        <f t="shared" si="0"/>
        <v>65.5</v>
      </c>
      <c r="H25" s="247" t="str">
        <f t="shared" si="1"/>
        <v/>
      </c>
      <c r="I25" s="239"/>
      <c r="J25" s="5">
        <v>19</v>
      </c>
      <c r="K25" s="5" t="str">
        <f t="shared" si="2"/>
        <v>t</v>
      </c>
      <c r="L25" s="199" t="str">
        <f>K25&amp;IF(QUOTIENT(J25,23)=0,"","_"&amp;QUOTIENT(J25,23))&amp;" : "&amp;'수학 진위판정'!E25-0.5&amp;"≤"&amp;'수학 진위판정'!C25&amp;"x+"&amp;'수학 진위판정'!D25&amp;"y+"&amp;IF(B25="확률과 통계", "확", IF(B25="미적분", "미", "기"))&amp;"&lt;"&amp;'수학 진위판정'!E25+0.5</f>
        <v>t : -0.5≤x+y+확&lt;0.5</v>
      </c>
    </row>
    <row r="26" spans="1:12" ht="21" hidden="1" customHeight="1">
      <c r="A26" s="4"/>
      <c r="B26" s="228" t="s">
        <v>113</v>
      </c>
      <c r="C26" s="224"/>
      <c r="D26" s="217"/>
      <c r="E26" s="217"/>
      <c r="F26" s="217">
        <f>C26*'점수 계산기'!$C$27+D26*'점수 계산기'!$C$28+'점수 계산기'!$C$31</f>
        <v>66</v>
      </c>
      <c r="G26" s="217">
        <f t="shared" si="0"/>
        <v>65.5</v>
      </c>
      <c r="H26" s="247" t="str">
        <f t="shared" si="1"/>
        <v/>
      </c>
      <c r="I26" s="239"/>
      <c r="J26" s="5">
        <v>20</v>
      </c>
      <c r="K26" s="5" t="str">
        <f t="shared" si="2"/>
        <v>u</v>
      </c>
      <c r="L26" s="199" t="str">
        <f>K26&amp;IF(QUOTIENT(J26,23)=0,"","_"&amp;QUOTIENT(J26,23))&amp;" : "&amp;'수학 진위판정'!E26-0.5&amp;"≤"&amp;'수학 진위판정'!C26&amp;"x+"&amp;'수학 진위판정'!D26&amp;"y+"&amp;IF(B26="확률과 통계", "확", IF(B26="미적분", "미", "기"))&amp;"&lt;"&amp;'수학 진위판정'!E26+0.5</f>
        <v>u : -0.5≤x+y+확&lt;0.5</v>
      </c>
    </row>
    <row r="27" spans="1:12" ht="21" hidden="1" customHeight="1">
      <c r="A27" s="4"/>
      <c r="B27" s="228" t="s">
        <v>113</v>
      </c>
      <c r="C27" s="224"/>
      <c r="D27" s="217"/>
      <c r="E27" s="217"/>
      <c r="F27" s="217">
        <f>C27*'점수 계산기'!$C$27+D27*'점수 계산기'!$C$28+'점수 계산기'!$C$31</f>
        <v>66</v>
      </c>
      <c r="G27" s="217">
        <f t="shared" si="0"/>
        <v>65.5</v>
      </c>
      <c r="H27" s="247" t="str">
        <f t="shared" si="1"/>
        <v/>
      </c>
      <c r="I27" s="239"/>
      <c r="J27" s="5">
        <v>21</v>
      </c>
      <c r="K27" s="5" t="str">
        <f t="shared" ref="K27:K42" si="3">CHAR(MOD(J27, 23)+97)</f>
        <v>v</v>
      </c>
      <c r="L27" s="199" t="str">
        <f>K27&amp;IF(QUOTIENT(J27,23)=0,"","_"&amp;QUOTIENT(J27,23))&amp;" : "&amp;'수학 진위판정'!E27-0.5&amp;"≤"&amp;'수학 진위판정'!C27&amp;"x+"&amp;'수학 진위판정'!D27&amp;"y+"&amp;IF(B27="확률과 통계", "확", IF(B27="미적분", "미", "기"))&amp;"&lt;"&amp;'수학 진위판정'!E27+0.5</f>
        <v>v : -0.5≤x+y+확&lt;0.5</v>
      </c>
    </row>
    <row r="28" spans="1:12" ht="21" hidden="1" customHeight="1">
      <c r="A28" s="4"/>
      <c r="B28" s="228" t="s">
        <v>113</v>
      </c>
      <c r="C28" s="224"/>
      <c r="D28" s="217"/>
      <c r="E28" s="217"/>
      <c r="F28" s="217">
        <f>C28*'점수 계산기'!$C$27+D28*'점수 계산기'!$C$28+'점수 계산기'!$C$31</f>
        <v>66</v>
      </c>
      <c r="G28" s="217">
        <f t="shared" si="0"/>
        <v>65.5</v>
      </c>
      <c r="H28" s="247" t="str">
        <f t="shared" si="1"/>
        <v/>
      </c>
      <c r="I28" s="239"/>
      <c r="J28" s="5">
        <v>22</v>
      </c>
      <c r="K28" s="5" t="str">
        <f t="shared" si="3"/>
        <v>w</v>
      </c>
      <c r="L28" s="199" t="str">
        <f>K28&amp;IF(QUOTIENT(J28,23)=0,"","_"&amp;QUOTIENT(J28,23))&amp;" : "&amp;'수학 진위판정'!E28-0.5&amp;"≤"&amp;'수학 진위판정'!C28&amp;"x+"&amp;'수학 진위판정'!D28&amp;"y+"&amp;IF(B28="확률과 통계", "확", IF(B28="미적분", "미", "기"))&amp;"&lt;"&amp;'수학 진위판정'!E28+0.5</f>
        <v>w : -0.5≤x+y+확&lt;0.5</v>
      </c>
    </row>
    <row r="29" spans="1:12" ht="21" hidden="1" customHeight="1">
      <c r="A29" s="4"/>
      <c r="B29" s="228" t="s">
        <v>113</v>
      </c>
      <c r="C29" s="224"/>
      <c r="D29" s="217"/>
      <c r="E29" s="217"/>
      <c r="F29" s="217">
        <f>C29*'점수 계산기'!$C$27+D29*'점수 계산기'!$C$28+'점수 계산기'!$C$31</f>
        <v>66</v>
      </c>
      <c r="G29" s="217">
        <f t="shared" si="0"/>
        <v>65.5</v>
      </c>
      <c r="H29" s="247" t="str">
        <f t="shared" si="1"/>
        <v/>
      </c>
      <c r="I29" s="239"/>
      <c r="J29" s="5">
        <v>23</v>
      </c>
      <c r="K29" s="5" t="str">
        <f t="shared" si="3"/>
        <v>a</v>
      </c>
      <c r="L29" s="199" t="str">
        <f>K29&amp;IF(QUOTIENT(J29,23)=0,"","_"&amp;QUOTIENT(J29,23))&amp;" : "&amp;'수학 진위판정'!E29-0.5&amp;"≤"&amp;'수학 진위판정'!C29&amp;"x+"&amp;'수학 진위판정'!D29&amp;"y+"&amp;IF(B29="확률과 통계", "확", IF(B29="미적분", "미", "기"))&amp;"&lt;"&amp;'수학 진위판정'!E29+0.5</f>
        <v>a_1 : -0.5≤x+y+확&lt;0.5</v>
      </c>
    </row>
    <row r="30" spans="1:12" ht="21" hidden="1" customHeight="1">
      <c r="A30" s="4"/>
      <c r="B30" s="228" t="s">
        <v>113</v>
      </c>
      <c r="C30" s="224"/>
      <c r="D30" s="217"/>
      <c r="E30" s="217"/>
      <c r="F30" s="217">
        <f>C30*'점수 계산기'!$C$27+D30*'점수 계산기'!$C$28+'점수 계산기'!$C$31</f>
        <v>66</v>
      </c>
      <c r="G30" s="217">
        <f t="shared" ref="G30:G49" si="4">MIN(ABS(E30-0.5-F30), ABS(E30+0.5-F30))</f>
        <v>65.5</v>
      </c>
      <c r="H30" s="247" t="str">
        <f t="shared" ref="H30:H49" si="5">IF(ROUND(F30,0)=E30,"진",IF(G30&lt;0.5,"재",IF(AND(C30=0, D30=0, E30=0),"","위")))</f>
        <v/>
      </c>
      <c r="I30" s="239"/>
      <c r="J30" s="5">
        <v>24</v>
      </c>
      <c r="K30" s="5" t="str">
        <f t="shared" si="3"/>
        <v>b</v>
      </c>
      <c r="L30" s="199" t="str">
        <f>K30&amp;IF(QUOTIENT(J30,23)=0,"","_"&amp;QUOTIENT(J30,23))&amp;" : "&amp;'수학 진위판정'!E30-0.5&amp;"≤"&amp;'수학 진위판정'!C30&amp;"x+"&amp;'수학 진위판정'!D30&amp;"y+"&amp;IF(B30="확률과 통계", "확", IF(B30="미적분", "미", "기"))&amp;"&lt;"&amp;'수학 진위판정'!E30+0.5</f>
        <v>b_1 : -0.5≤x+y+확&lt;0.5</v>
      </c>
    </row>
    <row r="31" spans="1:12" ht="21" hidden="1" customHeight="1">
      <c r="A31" s="4"/>
      <c r="B31" s="228" t="s">
        <v>113</v>
      </c>
      <c r="C31" s="224"/>
      <c r="D31" s="217"/>
      <c r="E31" s="217"/>
      <c r="F31" s="217">
        <f>C31*'점수 계산기'!$C$27+D31*'점수 계산기'!$C$28+'점수 계산기'!$C$31</f>
        <v>66</v>
      </c>
      <c r="G31" s="217">
        <f t="shared" si="4"/>
        <v>65.5</v>
      </c>
      <c r="H31" s="247" t="str">
        <f t="shared" si="5"/>
        <v/>
      </c>
      <c r="I31" s="239"/>
      <c r="J31" s="5">
        <v>25</v>
      </c>
      <c r="K31" s="5" t="str">
        <f t="shared" si="3"/>
        <v>c</v>
      </c>
      <c r="L31" s="199" t="str">
        <f>K31&amp;IF(QUOTIENT(J31,23)=0,"","_"&amp;QUOTIENT(J31,23))&amp;" : "&amp;'수학 진위판정'!E31-0.5&amp;"≤"&amp;'수학 진위판정'!C31&amp;"x+"&amp;'수학 진위판정'!D31&amp;"y+"&amp;IF(B31="확률과 통계", "확", IF(B31="미적분", "미", "기"))&amp;"&lt;"&amp;'수학 진위판정'!E31+0.5</f>
        <v>c_1 : -0.5≤x+y+확&lt;0.5</v>
      </c>
    </row>
    <row r="32" spans="1:12" ht="21" hidden="1" customHeight="1">
      <c r="A32" s="4"/>
      <c r="B32" s="228" t="s">
        <v>113</v>
      </c>
      <c r="C32" s="224"/>
      <c r="D32" s="217"/>
      <c r="E32" s="217"/>
      <c r="F32" s="217">
        <f>C32*'점수 계산기'!$C$27+D32*'점수 계산기'!$C$28+'점수 계산기'!$C$31</f>
        <v>66</v>
      </c>
      <c r="G32" s="217">
        <f t="shared" si="4"/>
        <v>65.5</v>
      </c>
      <c r="H32" s="247" t="str">
        <f t="shared" si="5"/>
        <v/>
      </c>
      <c r="I32" s="239"/>
      <c r="J32" s="5">
        <v>26</v>
      </c>
      <c r="K32" s="5" t="str">
        <f t="shared" si="3"/>
        <v>d</v>
      </c>
      <c r="L32" s="199" t="str">
        <f>K32&amp;IF(QUOTIENT(J32,23)=0,"","_"&amp;QUOTIENT(J32,23))&amp;" : "&amp;'수학 진위판정'!E32-0.5&amp;"≤"&amp;'수학 진위판정'!C32&amp;"x+"&amp;'수학 진위판정'!D32&amp;"y+"&amp;IF(B32="확률과 통계", "확", IF(B32="미적분", "미", "기"))&amp;"&lt;"&amp;'수학 진위판정'!E32+0.5</f>
        <v>d_1 : -0.5≤x+y+확&lt;0.5</v>
      </c>
    </row>
    <row r="33" spans="1:12" ht="21" hidden="1" customHeight="1">
      <c r="A33" s="4"/>
      <c r="B33" s="228" t="s">
        <v>113</v>
      </c>
      <c r="C33" s="224"/>
      <c r="D33" s="217"/>
      <c r="E33" s="217"/>
      <c r="F33" s="217">
        <f>C33*'점수 계산기'!$C$27+D33*'점수 계산기'!$C$28+'점수 계산기'!$C$31</f>
        <v>66</v>
      </c>
      <c r="G33" s="217">
        <f t="shared" si="4"/>
        <v>65.5</v>
      </c>
      <c r="H33" s="247" t="str">
        <f t="shared" si="5"/>
        <v/>
      </c>
      <c r="I33" s="239"/>
      <c r="J33" s="5">
        <v>27</v>
      </c>
      <c r="K33" s="5" t="str">
        <f t="shared" si="3"/>
        <v>e</v>
      </c>
      <c r="L33" s="199" t="str">
        <f>K33&amp;IF(QUOTIENT(J33,23)=0,"","_"&amp;QUOTIENT(J33,23))&amp;" : "&amp;'수학 진위판정'!E33-0.5&amp;"≤"&amp;'수학 진위판정'!C33&amp;"x+"&amp;'수학 진위판정'!D33&amp;"y+"&amp;IF(B33="확률과 통계", "확", IF(B33="미적분", "미", "기"))&amp;"&lt;"&amp;'수학 진위판정'!E33+0.5</f>
        <v>e_1 : -0.5≤x+y+확&lt;0.5</v>
      </c>
    </row>
    <row r="34" spans="1:12" ht="21" hidden="1" customHeight="1">
      <c r="A34" s="4"/>
      <c r="B34" s="228" t="s">
        <v>113</v>
      </c>
      <c r="C34" s="224"/>
      <c r="D34" s="217"/>
      <c r="E34" s="217"/>
      <c r="F34" s="217">
        <f>C34*'점수 계산기'!$C$27+D34*'점수 계산기'!$C$28+'점수 계산기'!$C$31</f>
        <v>66</v>
      </c>
      <c r="G34" s="217">
        <f t="shared" si="4"/>
        <v>65.5</v>
      </c>
      <c r="H34" s="247" t="str">
        <f t="shared" si="5"/>
        <v/>
      </c>
      <c r="I34" s="239"/>
      <c r="J34" s="5">
        <v>28</v>
      </c>
      <c r="K34" s="5" t="str">
        <f t="shared" si="3"/>
        <v>f</v>
      </c>
      <c r="L34" s="199" t="str">
        <f>K34&amp;IF(QUOTIENT(J34,23)=0,"","_"&amp;QUOTIENT(J34,23))&amp;" : "&amp;'수학 진위판정'!E34-0.5&amp;"≤"&amp;'수학 진위판정'!C34&amp;"x+"&amp;'수학 진위판정'!D34&amp;"y+"&amp;IF(B34="확률과 통계", "확", IF(B34="미적분", "미", "기"))&amp;"&lt;"&amp;'수학 진위판정'!E34+0.5</f>
        <v>f_1 : -0.5≤x+y+확&lt;0.5</v>
      </c>
    </row>
    <row r="35" spans="1:12" ht="21" hidden="1" customHeight="1">
      <c r="A35" s="4"/>
      <c r="B35" s="228" t="s">
        <v>113</v>
      </c>
      <c r="C35" s="224"/>
      <c r="D35" s="217"/>
      <c r="E35" s="217"/>
      <c r="F35" s="217">
        <f>C35*'점수 계산기'!$C$27+D35*'점수 계산기'!$C$28+'점수 계산기'!$C$31</f>
        <v>66</v>
      </c>
      <c r="G35" s="217">
        <f t="shared" si="4"/>
        <v>65.5</v>
      </c>
      <c r="H35" s="247" t="str">
        <f t="shared" si="5"/>
        <v/>
      </c>
      <c r="I35" s="239"/>
      <c r="J35" s="5">
        <v>29</v>
      </c>
      <c r="K35" s="5" t="str">
        <f t="shared" si="3"/>
        <v>g</v>
      </c>
      <c r="L35" s="199" t="str">
        <f>K35&amp;IF(QUOTIENT(J35,23)=0,"","_"&amp;QUOTIENT(J35,23))&amp;" : "&amp;'수학 진위판정'!E35-0.5&amp;"≤"&amp;'수학 진위판정'!C35&amp;"x+"&amp;'수학 진위판정'!D35&amp;"y+"&amp;IF(B35="확률과 통계", "확", IF(B35="미적분", "미", "기"))&amp;"&lt;"&amp;'수학 진위판정'!E35+0.5</f>
        <v>g_1 : -0.5≤x+y+확&lt;0.5</v>
      </c>
    </row>
    <row r="36" spans="1:12" ht="21" hidden="1" customHeight="1">
      <c r="A36" s="4"/>
      <c r="B36" s="228" t="s">
        <v>113</v>
      </c>
      <c r="C36" s="224"/>
      <c r="D36" s="217"/>
      <c r="E36" s="217"/>
      <c r="F36" s="217">
        <f>C36*'점수 계산기'!$C$27+D36*'점수 계산기'!$C$28+'점수 계산기'!$C$31</f>
        <v>66</v>
      </c>
      <c r="G36" s="217">
        <f t="shared" si="4"/>
        <v>65.5</v>
      </c>
      <c r="H36" s="247" t="str">
        <f t="shared" si="5"/>
        <v/>
      </c>
      <c r="I36" s="239"/>
      <c r="J36" s="5">
        <v>30</v>
      </c>
      <c r="K36" s="5" t="str">
        <f t="shared" si="3"/>
        <v>h</v>
      </c>
      <c r="L36" s="199" t="str">
        <f>K36&amp;IF(QUOTIENT(J36,23)=0,"","_"&amp;QUOTIENT(J36,23))&amp;" : "&amp;'수학 진위판정'!E36-0.5&amp;"≤"&amp;'수학 진위판정'!C36&amp;"x+"&amp;'수학 진위판정'!D36&amp;"y+"&amp;IF(B36="확률과 통계", "확", IF(B36="미적분", "미", "기"))&amp;"&lt;"&amp;'수학 진위판정'!E36+0.5</f>
        <v>h_1 : -0.5≤x+y+확&lt;0.5</v>
      </c>
    </row>
    <row r="37" spans="1:12" ht="21" hidden="1" customHeight="1">
      <c r="A37" s="4"/>
      <c r="B37" s="228" t="s">
        <v>113</v>
      </c>
      <c r="C37" s="224"/>
      <c r="D37" s="217"/>
      <c r="E37" s="217"/>
      <c r="F37" s="217">
        <f>C37*'점수 계산기'!$C$27+D37*'점수 계산기'!$C$28+'점수 계산기'!$C$31</f>
        <v>66</v>
      </c>
      <c r="G37" s="217">
        <f t="shared" si="4"/>
        <v>65.5</v>
      </c>
      <c r="H37" s="247" t="str">
        <f t="shared" si="5"/>
        <v/>
      </c>
      <c r="I37" s="239"/>
      <c r="J37" s="5">
        <v>31</v>
      </c>
      <c r="K37" s="5" t="str">
        <f t="shared" si="3"/>
        <v>i</v>
      </c>
      <c r="L37" s="199" t="str">
        <f>K37&amp;IF(QUOTIENT(J37,23)=0,"","_"&amp;QUOTIENT(J37,23))&amp;" : "&amp;'수학 진위판정'!E37-0.5&amp;"≤"&amp;'수학 진위판정'!C37&amp;"x+"&amp;'수학 진위판정'!D37&amp;"y+"&amp;IF(B37="확률과 통계", "확", IF(B37="미적분", "미", "기"))&amp;"&lt;"&amp;'수학 진위판정'!E37+0.5</f>
        <v>i_1 : -0.5≤x+y+확&lt;0.5</v>
      </c>
    </row>
    <row r="38" spans="1:12" ht="21" hidden="1" customHeight="1">
      <c r="A38" s="4"/>
      <c r="B38" s="228" t="s">
        <v>113</v>
      </c>
      <c r="C38" s="224"/>
      <c r="D38" s="217"/>
      <c r="E38" s="217"/>
      <c r="F38" s="217">
        <f>C38*'점수 계산기'!$C$27+D38*'점수 계산기'!$C$28+'점수 계산기'!$C$31</f>
        <v>66</v>
      </c>
      <c r="G38" s="217">
        <f t="shared" si="4"/>
        <v>65.5</v>
      </c>
      <c r="H38" s="247" t="str">
        <f t="shared" si="5"/>
        <v/>
      </c>
      <c r="I38" s="239"/>
      <c r="J38" s="5">
        <v>32</v>
      </c>
      <c r="K38" s="5" t="str">
        <f t="shared" si="3"/>
        <v>j</v>
      </c>
      <c r="L38" s="199" t="str">
        <f>K38&amp;IF(QUOTIENT(J38,23)=0,"","_"&amp;QUOTIENT(J38,23))&amp;" : "&amp;'수학 진위판정'!E38-0.5&amp;"≤"&amp;'수학 진위판정'!C38&amp;"x+"&amp;'수학 진위판정'!D38&amp;"y+"&amp;IF(B38="확률과 통계", "확", IF(B38="미적분", "미", "기"))&amp;"&lt;"&amp;'수학 진위판정'!E38+0.5</f>
        <v>j_1 : -0.5≤x+y+확&lt;0.5</v>
      </c>
    </row>
    <row r="39" spans="1:12" ht="21" hidden="1" customHeight="1">
      <c r="A39" s="4"/>
      <c r="B39" s="228" t="s">
        <v>118</v>
      </c>
      <c r="C39" s="224"/>
      <c r="D39" s="217"/>
      <c r="E39" s="217"/>
      <c r="F39" s="217">
        <f>C39*'점수 계산기'!$C$27+D39*'점수 계산기'!$C$28+'점수 계산기'!$C$31</f>
        <v>66</v>
      </c>
      <c r="G39" s="217">
        <f t="shared" si="4"/>
        <v>65.5</v>
      </c>
      <c r="H39" s="247" t="str">
        <f t="shared" si="5"/>
        <v/>
      </c>
      <c r="I39" s="239"/>
      <c r="J39" s="5">
        <v>33</v>
      </c>
      <c r="K39" s="5" t="str">
        <f t="shared" si="3"/>
        <v>k</v>
      </c>
      <c r="L39" s="199" t="str">
        <f>K39&amp;IF(QUOTIENT(J39,23)=0,"","_"&amp;QUOTIENT(J39,23))&amp;" : "&amp;'수학 진위판정'!E39-0.5&amp;"≤"&amp;'수학 진위판정'!C39&amp;"x+"&amp;'수학 진위판정'!D39&amp;"y+"&amp;IF(B39="확률과 통계", "확", IF(B39="미적분", "미", "기"))&amp;"&lt;"&amp;'수학 진위판정'!E39+0.5</f>
        <v>k_1 : -0.5≤x+y+확&lt;0.5</v>
      </c>
    </row>
    <row r="40" spans="1:12" ht="21" hidden="1" customHeight="1">
      <c r="A40" s="4"/>
      <c r="B40" s="228" t="s">
        <v>113</v>
      </c>
      <c r="C40" s="224"/>
      <c r="D40" s="217"/>
      <c r="E40" s="217"/>
      <c r="F40" s="217">
        <f>C40*'점수 계산기'!$C$27+D40*'점수 계산기'!$C$28+'점수 계산기'!$C$31</f>
        <v>66</v>
      </c>
      <c r="G40" s="217">
        <f t="shared" si="4"/>
        <v>65.5</v>
      </c>
      <c r="H40" s="247" t="str">
        <f t="shared" si="5"/>
        <v/>
      </c>
      <c r="I40" s="239"/>
      <c r="J40" s="5">
        <v>34</v>
      </c>
      <c r="K40" s="5" t="str">
        <f t="shared" si="3"/>
        <v>l</v>
      </c>
      <c r="L40" s="199" t="str">
        <f>K40&amp;IF(QUOTIENT(J40,23)=0,"","_"&amp;QUOTIENT(J40,23))&amp;" : "&amp;'수학 진위판정'!E40-0.5&amp;"≤"&amp;'수학 진위판정'!C40&amp;"x+"&amp;'수학 진위판정'!D40&amp;"y+"&amp;IF(B40="확률과 통계", "확", IF(B40="미적분", "미", "기"))&amp;"&lt;"&amp;'수학 진위판정'!E40+0.5</f>
        <v>l_1 : -0.5≤x+y+확&lt;0.5</v>
      </c>
    </row>
    <row r="41" spans="1:12" ht="21" hidden="1" customHeight="1">
      <c r="A41" s="4"/>
      <c r="B41" s="228" t="s">
        <v>113</v>
      </c>
      <c r="C41" s="229"/>
      <c r="D41" s="206"/>
      <c r="E41" s="206"/>
      <c r="F41" s="217">
        <f>C41*'점수 계산기'!$C$27+D41*'점수 계산기'!$C$28+'점수 계산기'!$C$31</f>
        <v>66</v>
      </c>
      <c r="G41" s="217">
        <f t="shared" si="4"/>
        <v>65.5</v>
      </c>
      <c r="H41" s="247" t="str">
        <f t="shared" si="5"/>
        <v/>
      </c>
      <c r="I41" s="239"/>
      <c r="J41" s="5">
        <v>35</v>
      </c>
      <c r="K41" s="5" t="str">
        <f t="shared" si="3"/>
        <v>m</v>
      </c>
      <c r="L41" s="199" t="str">
        <f>K41&amp;IF(QUOTIENT(J41,23)=0,"","_"&amp;QUOTIENT(J41,23))&amp;" : "&amp;'수학 진위판정'!E41-0.5&amp;"≤"&amp;'수학 진위판정'!C41&amp;"x+"&amp;'수학 진위판정'!D41&amp;"y+"&amp;IF(B41="확률과 통계", "확", IF(B41="미적분", "미", "기"))&amp;"&lt;"&amp;'수학 진위판정'!E41+0.5</f>
        <v>m_1 : -0.5≤x+y+확&lt;0.5</v>
      </c>
    </row>
    <row r="42" spans="1:12" ht="21" hidden="1" customHeight="1">
      <c r="A42" s="4"/>
      <c r="B42" s="228" t="s">
        <v>113</v>
      </c>
      <c r="C42" s="224"/>
      <c r="D42" s="217"/>
      <c r="E42" s="217"/>
      <c r="F42" s="217">
        <f>C42*'점수 계산기'!$C$27+D42*'점수 계산기'!$C$28+'점수 계산기'!$C$31</f>
        <v>66</v>
      </c>
      <c r="G42" s="207">
        <f t="shared" si="4"/>
        <v>65.5</v>
      </c>
      <c r="H42" s="247" t="str">
        <f t="shared" si="5"/>
        <v/>
      </c>
      <c r="I42" s="239"/>
      <c r="J42" s="5">
        <v>36</v>
      </c>
      <c r="K42" s="5" t="str">
        <f t="shared" si="3"/>
        <v>n</v>
      </c>
      <c r="L42" s="199" t="str">
        <f>K42&amp;IF(QUOTIENT(J42,23)=0,"","_"&amp;QUOTIENT(J42,23))&amp;" : "&amp;'수학 진위판정'!E42-0.5&amp;"≤"&amp;'수학 진위판정'!C42&amp;"x+"&amp;'수학 진위판정'!D42&amp;"y+"&amp;IF(B42="확률과 통계", "확", IF(B42="미적분", "미", "기"))&amp;"&lt;"&amp;'수학 진위판정'!E42+0.5</f>
        <v>n_1 : -0.5≤x+y+확&lt;0.5</v>
      </c>
    </row>
    <row r="43" spans="1:12" ht="21" hidden="1" customHeight="1">
      <c r="A43" s="4"/>
      <c r="B43" s="228" t="s">
        <v>113</v>
      </c>
      <c r="C43" s="224"/>
      <c r="D43" s="217"/>
      <c r="E43" s="217"/>
      <c r="F43" s="217">
        <f>C43*'점수 계산기'!$C$27+D43*'점수 계산기'!$C$28+'점수 계산기'!$C$31</f>
        <v>66</v>
      </c>
      <c r="G43" s="207">
        <f>MIN(ABS(E43-0.5-F43), ABS(E43+0.5-F43))</f>
        <v>65.5</v>
      </c>
      <c r="H43" s="247" t="str">
        <f>IF(ROUND(F43,0)=E43,"진",IF(G43&lt;0.5,"재",IF(AND(C43=0, D43=0, E43=0),"","위")))</f>
        <v/>
      </c>
      <c r="I43" s="239"/>
      <c r="J43" s="5">
        <v>37</v>
      </c>
      <c r="K43" s="5" t="str">
        <f t="shared" ref="K43:K99" si="6">CHAR(MOD(J43, 23)+97)</f>
        <v>o</v>
      </c>
      <c r="L43" s="199" t="str">
        <f>K43&amp;IF(QUOTIENT(J43,23)=0,"","_"&amp;QUOTIENT(J43,23))&amp;" : "&amp;'수학 진위판정'!E43-0.5&amp;"≤"&amp;'수학 진위판정'!C43&amp;"x+"&amp;'수학 진위판정'!D43&amp;"y+"&amp;IF(B43="확률과 통계", "확", IF(B43="미적분", "미", "기"))&amp;"&lt;"&amp;'수학 진위판정'!E43+0.5</f>
        <v>o_1 : -0.5≤x+y+확&lt;0.5</v>
      </c>
    </row>
    <row r="44" spans="1:12" ht="21" hidden="1" customHeight="1">
      <c r="A44" s="4"/>
      <c r="B44" s="228" t="s">
        <v>113</v>
      </c>
      <c r="C44" s="224"/>
      <c r="D44" s="217"/>
      <c r="E44" s="217"/>
      <c r="F44" s="217">
        <f>C44*'점수 계산기'!$C$27+D44*'점수 계산기'!$C$28+'점수 계산기'!$C$31</f>
        <v>66</v>
      </c>
      <c r="G44" s="207">
        <f>MIN(ABS(E44-0.5-F44), ABS(E44+0.5-F44))</f>
        <v>65.5</v>
      </c>
      <c r="H44" s="247" t="str">
        <f>IF(ROUND(F44,0)=E44,"진",IF(G44&lt;0.5,"재",IF(AND(C44=0, D44=0, E44=0),"","위")))</f>
        <v/>
      </c>
      <c r="I44" s="239"/>
      <c r="J44" s="5">
        <v>38</v>
      </c>
      <c r="K44" s="5" t="str">
        <f t="shared" si="6"/>
        <v>p</v>
      </c>
      <c r="L44" s="199" t="str">
        <f>K44&amp;IF(QUOTIENT(J44,23)=0,"","_"&amp;QUOTIENT(J44,23))&amp;" : "&amp;'수학 진위판정'!E44-0.5&amp;"≤"&amp;'수학 진위판정'!C44&amp;"x+"&amp;'수학 진위판정'!D44&amp;"y+"&amp;IF(B44="확률과 통계", "확", IF(B44="미적분", "미", "기"))&amp;"&lt;"&amp;'수학 진위판정'!E44+0.5</f>
        <v>p_1 : -0.5≤x+y+확&lt;0.5</v>
      </c>
    </row>
    <row r="45" spans="1:12" ht="21" hidden="1" customHeight="1">
      <c r="A45" s="4"/>
      <c r="B45" s="228" t="s">
        <v>113</v>
      </c>
      <c r="C45" s="224"/>
      <c r="D45" s="217"/>
      <c r="E45" s="217"/>
      <c r="F45" s="217">
        <f>C45*'점수 계산기'!$C$27+D45*'점수 계산기'!$C$28+'점수 계산기'!$C$31</f>
        <v>66</v>
      </c>
      <c r="G45" s="207">
        <f t="shared" si="4"/>
        <v>65.5</v>
      </c>
      <c r="H45" s="247" t="str">
        <f t="shared" si="5"/>
        <v/>
      </c>
      <c r="I45" s="239"/>
      <c r="J45" s="5">
        <v>39</v>
      </c>
      <c r="K45" s="5" t="str">
        <f t="shared" si="6"/>
        <v>q</v>
      </c>
      <c r="L45" s="199" t="str">
        <f>K45&amp;IF(QUOTIENT(J45,23)=0,"","_"&amp;QUOTIENT(J45,23))&amp;" : "&amp;'수학 진위판정'!E45-0.5&amp;"≤"&amp;'수학 진위판정'!C45&amp;"x+"&amp;'수학 진위판정'!D45&amp;"y+"&amp;IF(B45="확률과 통계", "확", IF(B45="미적분", "미", "기"))&amp;"&lt;"&amp;'수학 진위판정'!E45+0.5</f>
        <v>q_1 : -0.5≤x+y+확&lt;0.5</v>
      </c>
    </row>
    <row r="46" spans="1:12" ht="21" hidden="1" customHeight="1">
      <c r="A46" s="4"/>
      <c r="B46" s="228" t="s">
        <v>113</v>
      </c>
      <c r="C46" s="224"/>
      <c r="D46" s="217"/>
      <c r="E46" s="217"/>
      <c r="F46" s="217">
        <f>C46*'점수 계산기'!$C$27+D46*'점수 계산기'!$C$28+'점수 계산기'!$C$31</f>
        <v>66</v>
      </c>
      <c r="G46" s="207">
        <f t="shared" si="4"/>
        <v>65.5</v>
      </c>
      <c r="H46" s="247" t="str">
        <f t="shared" si="5"/>
        <v/>
      </c>
      <c r="I46" s="239"/>
      <c r="J46" s="5">
        <v>40</v>
      </c>
      <c r="K46" s="5" t="str">
        <f t="shared" si="6"/>
        <v>r</v>
      </c>
      <c r="L46" s="199" t="str">
        <f>K46&amp;IF(QUOTIENT(J46,23)=0,"","_"&amp;QUOTIENT(J46,23))&amp;" : "&amp;'수학 진위판정'!E46-0.5&amp;"≤"&amp;'수학 진위판정'!C46&amp;"x+"&amp;'수학 진위판정'!D46&amp;"y+"&amp;IF(B46="확률과 통계", "확", IF(B46="미적분", "미", "기"))&amp;"&lt;"&amp;'수학 진위판정'!E46+0.5</f>
        <v>r_1 : -0.5≤x+y+확&lt;0.5</v>
      </c>
    </row>
    <row r="47" spans="1:12" ht="21" hidden="1" customHeight="1">
      <c r="A47" s="4"/>
      <c r="B47" s="228" t="s">
        <v>113</v>
      </c>
      <c r="C47" s="224"/>
      <c r="D47" s="217"/>
      <c r="E47" s="217"/>
      <c r="F47" s="217">
        <f>C47*'점수 계산기'!$C$27+D47*'점수 계산기'!$C$28+'점수 계산기'!$C$31</f>
        <v>66</v>
      </c>
      <c r="G47" s="207">
        <f t="shared" si="4"/>
        <v>65.5</v>
      </c>
      <c r="H47" s="247" t="str">
        <f t="shared" si="5"/>
        <v/>
      </c>
      <c r="I47" s="239"/>
      <c r="J47" s="5">
        <v>41</v>
      </c>
      <c r="K47" s="5" t="str">
        <f t="shared" si="6"/>
        <v>s</v>
      </c>
      <c r="L47" s="199" t="str">
        <f>K47&amp;IF(QUOTIENT(J47,23)=0,"","_"&amp;QUOTIENT(J47,23))&amp;" : "&amp;'수학 진위판정'!E47-0.5&amp;"≤"&amp;'수학 진위판정'!C47&amp;"x+"&amp;'수학 진위판정'!D47&amp;"y+"&amp;IF(B47="확률과 통계", "확", IF(B47="미적분", "미", "기"))&amp;"&lt;"&amp;'수학 진위판정'!E47+0.5</f>
        <v>s_1 : -0.5≤x+y+확&lt;0.5</v>
      </c>
    </row>
    <row r="48" spans="1:12" ht="21" hidden="1" customHeight="1">
      <c r="A48" s="4"/>
      <c r="B48" s="228" t="s">
        <v>113</v>
      </c>
      <c r="C48" s="224"/>
      <c r="D48" s="217"/>
      <c r="E48" s="217"/>
      <c r="F48" s="217">
        <f>C48*'점수 계산기'!$C$27+D48*'점수 계산기'!$C$28+'점수 계산기'!$C$31</f>
        <v>66</v>
      </c>
      <c r="G48" s="207">
        <f t="shared" si="4"/>
        <v>65.5</v>
      </c>
      <c r="H48" s="247" t="str">
        <f t="shared" si="5"/>
        <v/>
      </c>
      <c r="I48" s="239"/>
      <c r="J48" s="5">
        <v>42</v>
      </c>
      <c r="K48" s="5" t="str">
        <f t="shared" si="6"/>
        <v>t</v>
      </c>
      <c r="L48" s="199" t="str">
        <f>K48&amp;IF(QUOTIENT(J48,23)=0,"","_"&amp;QUOTIENT(J48,23))&amp;" : "&amp;'수학 진위판정'!E48-0.5&amp;"≤"&amp;'수학 진위판정'!C48&amp;"x+"&amp;'수학 진위판정'!D48&amp;"y+"&amp;IF(B48="확률과 통계", "확", IF(B48="미적분", "미", "기"))&amp;"&lt;"&amp;'수학 진위판정'!E48+0.5</f>
        <v>t_1 : -0.5≤x+y+확&lt;0.5</v>
      </c>
    </row>
    <row r="49" spans="1:19" ht="21" hidden="1" customHeight="1">
      <c r="A49" s="4"/>
      <c r="B49" s="228" t="s">
        <v>113</v>
      </c>
      <c r="C49" s="224"/>
      <c r="D49" s="217"/>
      <c r="E49" s="217"/>
      <c r="F49" s="217">
        <f>C49*'점수 계산기'!$C$27+D49*'점수 계산기'!$C$28+'점수 계산기'!$C$31</f>
        <v>66</v>
      </c>
      <c r="G49" s="207">
        <f t="shared" si="4"/>
        <v>65.5</v>
      </c>
      <c r="H49" s="247" t="str">
        <f t="shared" si="5"/>
        <v/>
      </c>
      <c r="I49" s="239"/>
      <c r="J49" s="5">
        <v>43</v>
      </c>
      <c r="K49" s="5" t="str">
        <f t="shared" si="6"/>
        <v>u</v>
      </c>
      <c r="L49" s="199" t="str">
        <f>K49&amp;IF(QUOTIENT(J49,23)=0,"","_"&amp;QUOTIENT(J49,23))&amp;" : "&amp;'수학 진위판정'!E49-0.5&amp;"≤"&amp;'수학 진위판정'!C49&amp;"x+"&amp;'수학 진위판정'!D49&amp;"y+"&amp;IF(B49="확률과 통계", "확", IF(B49="미적분", "미", "기"))&amp;"&lt;"&amp;'수학 진위판정'!E49+0.5</f>
        <v>u_1 : -0.5≤x+y+확&lt;0.5</v>
      </c>
    </row>
    <row r="50" spans="1:19" ht="21" hidden="1" customHeight="1">
      <c r="A50" s="4"/>
      <c r="B50" s="228" t="s">
        <v>113</v>
      </c>
      <c r="C50" s="224"/>
      <c r="D50" s="217"/>
      <c r="E50" s="217"/>
      <c r="F50" s="217">
        <f>C50*'점수 계산기'!$C$27+D50*'점수 계산기'!$C$28+'점수 계산기'!$C$31</f>
        <v>66</v>
      </c>
      <c r="G50" s="207">
        <f t="shared" ref="G50:G51" si="7">MIN(ABS(E50-0.5-F50), ABS(E50+0.5-F50))</f>
        <v>65.5</v>
      </c>
      <c r="H50" s="247" t="str">
        <f t="shared" ref="H50:H51" si="8">IF(ROUND(F50,0)=E50,"진",IF(G50&lt;0.5,"재",IF(AND(C50=0, D50=0, E50=0),"","위")))</f>
        <v/>
      </c>
      <c r="I50" s="239"/>
      <c r="J50" s="5">
        <v>44</v>
      </c>
      <c r="K50" s="5" t="str">
        <f t="shared" si="6"/>
        <v>v</v>
      </c>
      <c r="L50" s="199" t="str">
        <f>K50&amp;IF(QUOTIENT(J50,23)=0,"","_"&amp;QUOTIENT(J50,23))&amp;" : "&amp;'수학 진위판정'!E50-0.5&amp;"≤"&amp;'수학 진위판정'!C50&amp;"x+"&amp;'수학 진위판정'!D50&amp;"y+"&amp;IF(B50="확률과 통계", "확", IF(B50="미적분", "미", "기"))&amp;"&lt;"&amp;'수학 진위판정'!E50+0.5</f>
        <v>v_1 : -0.5≤x+y+확&lt;0.5</v>
      </c>
    </row>
    <row r="51" spans="1:19" ht="21" hidden="1" customHeight="1" thickBot="1">
      <c r="A51" s="4"/>
      <c r="B51" s="230" t="s">
        <v>113</v>
      </c>
      <c r="C51" s="264"/>
      <c r="D51" s="219"/>
      <c r="E51" s="219"/>
      <c r="F51" s="219">
        <f>C51*'점수 계산기'!$C$27+D51*'점수 계산기'!$C$28+'점수 계산기'!$C$31</f>
        <v>66</v>
      </c>
      <c r="G51" s="220">
        <f t="shared" si="7"/>
        <v>65.5</v>
      </c>
      <c r="H51" s="457" t="str">
        <f t="shared" si="8"/>
        <v/>
      </c>
      <c r="I51" s="239"/>
      <c r="J51" s="5">
        <v>45</v>
      </c>
      <c r="K51" s="5" t="str">
        <f t="shared" si="6"/>
        <v>w</v>
      </c>
      <c r="L51" s="199" t="str">
        <f>K51&amp;IF(QUOTIENT(J51,23)=0,"","_"&amp;QUOTIENT(J51,23))&amp;" : "&amp;'수학 진위판정'!E51-0.5&amp;"≤"&amp;'수학 진위판정'!C51&amp;"x+"&amp;'수학 진위판정'!D51&amp;"y+"&amp;IF(B51="확률과 통계", "확", IF(B51="미적분", "미", "기"))&amp;"&lt;"&amp;'수학 진위판정'!E51+0.5</f>
        <v>w_1 : -0.5≤x+y+확&lt;0.5</v>
      </c>
    </row>
    <row r="52" spans="1:19" ht="21" customHeight="1" thickBot="1">
      <c r="A52" s="4"/>
      <c r="B52" s="231" t="s">
        <v>119</v>
      </c>
      <c r="C52" s="232">
        <v>74</v>
      </c>
      <c r="D52" s="233">
        <v>26</v>
      </c>
      <c r="E52" s="233">
        <v>156</v>
      </c>
      <c r="F52" s="197">
        <f>C52*'점수 계산기'!$C$27+D52*'점수 계산기'!$C$29+'점수 계산기'!$C$32</f>
        <v>148.96</v>
      </c>
      <c r="G52" s="198">
        <f t="shared" ref="G52:G83" si="9">MIN(ABS(E52-0.5-F52), ABS(E52+0.5-F52))</f>
        <v>6.539999999999992</v>
      </c>
      <c r="H52" s="242" t="str">
        <f t="shared" ref="H52:H83" si="10">IF(ROUND(F52,0)=E52,"진",IF(G52&lt;0.5,"재",IF(AND(C52=0, D52=0, E52=0),"","위")))</f>
        <v>위</v>
      </c>
      <c r="I52" s="239"/>
      <c r="J52" s="5">
        <v>46</v>
      </c>
      <c r="K52" s="5" t="str">
        <f t="shared" si="6"/>
        <v>a</v>
      </c>
      <c r="L52" s="199" t="str">
        <f>K52&amp;IF(QUOTIENT(J52,23)=0,"","_"&amp;QUOTIENT(J52,23))&amp;" : "&amp;'수학 진위판정'!E52-0.5&amp;"≤"&amp;'수학 진위판정'!C52&amp;"x+"&amp;'수학 진위판정'!D52&amp;"y+"&amp;IF(B52="확률과 통계", "확", IF(B52="미적분", "미", "기"))&amp;"&lt;"&amp;'수학 진위판정'!E52+0.5</f>
        <v>a_2 : 155.5≤74x+26y+미&lt;156.5</v>
      </c>
      <c r="O52" s="259" t="s">
        <v>52</v>
      </c>
      <c r="P52" s="212">
        <f>COUNTIF($H$121:$H$143, "진") + COUNTIF($H$121:$H$143, "인증")</f>
        <v>2</v>
      </c>
      <c r="Q52" s="213">
        <f>COUNTIF($H$121:$H$143, "위")</f>
        <v>1</v>
      </c>
      <c r="R52" s="214">
        <f>P52+Q52</f>
        <v>3</v>
      </c>
      <c r="S52" s="215">
        <f>P52/R52</f>
        <v>0.66666666666666663</v>
      </c>
    </row>
    <row r="53" spans="1:19" ht="21" customHeight="1">
      <c r="A53" s="4"/>
      <c r="B53" s="223" t="s">
        <v>119</v>
      </c>
      <c r="C53" s="234">
        <v>74</v>
      </c>
      <c r="D53" s="235">
        <v>22</v>
      </c>
      <c r="E53" s="235">
        <v>152</v>
      </c>
      <c r="F53" s="217">
        <f>C53*'점수 계산기'!$C$27+D53*'점수 계산기'!$C$29+'점수 계산기'!$C$32</f>
        <v>145.84</v>
      </c>
      <c r="G53" s="207">
        <f t="shared" si="9"/>
        <v>5.6599999999999966</v>
      </c>
      <c r="H53" s="247" t="str">
        <f t="shared" si="10"/>
        <v>위</v>
      </c>
      <c r="I53" s="239"/>
      <c r="J53" s="5">
        <v>47</v>
      </c>
      <c r="K53" s="5" t="str">
        <f t="shared" si="6"/>
        <v>b</v>
      </c>
      <c r="L53" s="199" t="str">
        <f>K53&amp;IF(QUOTIENT(J53,23)=0,"","_"&amp;QUOTIENT(J53,23))&amp;" : "&amp;'수학 진위판정'!E53-0.5&amp;"≤"&amp;'수학 진위판정'!C53&amp;"x+"&amp;'수학 진위판정'!D53&amp;"y+"&amp;IF(B53="확률과 통계", "확", IF(B53="미적분", "미", "기"))&amp;"&lt;"&amp;'수학 진위판정'!E53+0.5</f>
        <v>b_2 : 151.5≤74x+22y+미&lt;152.5</v>
      </c>
    </row>
    <row r="54" spans="1:19" ht="21" customHeight="1">
      <c r="A54" s="4"/>
      <c r="B54" s="223" t="s">
        <v>119</v>
      </c>
      <c r="C54" s="234">
        <v>70</v>
      </c>
      <c r="D54" s="235">
        <v>22</v>
      </c>
      <c r="E54" s="235">
        <v>148</v>
      </c>
      <c r="F54" s="217">
        <f>C54*'점수 계산기'!$C$27+D54*'점수 계산기'!$C$29+'점수 계산기'!$C$32</f>
        <v>142.56</v>
      </c>
      <c r="G54" s="207">
        <f t="shared" si="9"/>
        <v>4.9399999999999977</v>
      </c>
      <c r="H54" s="247" t="str">
        <f t="shared" si="10"/>
        <v>위</v>
      </c>
      <c r="I54" s="239"/>
      <c r="J54" s="5">
        <v>48</v>
      </c>
      <c r="K54" s="5" t="str">
        <f t="shared" si="6"/>
        <v>c</v>
      </c>
      <c r="L54" s="199" t="str">
        <f>K54&amp;IF(QUOTIENT(J54,23)=0,"","_"&amp;QUOTIENT(J54,23))&amp;" : "&amp;'수학 진위판정'!E54-0.5&amp;"≤"&amp;'수학 진위판정'!C54&amp;"x+"&amp;'수학 진위판정'!D54&amp;"y+"&amp;IF(B54="확률과 통계", "확", IF(B54="미적분", "미", "기"))&amp;"&lt;"&amp;'수학 진위판정'!E54+0.5</f>
        <v>c_2 : 147.5≤70x+22y+미&lt;148.5</v>
      </c>
    </row>
    <row r="55" spans="1:19" ht="21" customHeight="1">
      <c r="A55" s="4"/>
      <c r="B55" s="223" t="s">
        <v>119</v>
      </c>
      <c r="C55" s="234">
        <v>66</v>
      </c>
      <c r="D55" s="235">
        <v>22</v>
      </c>
      <c r="E55" s="235">
        <v>145</v>
      </c>
      <c r="F55" s="217">
        <f>C55*'점수 계산기'!$C$27+D55*'점수 계산기'!$C$29+'점수 계산기'!$C$32</f>
        <v>139.28</v>
      </c>
      <c r="G55" s="207">
        <f t="shared" si="9"/>
        <v>5.2199999999999989</v>
      </c>
      <c r="H55" s="247" t="str">
        <f t="shared" si="10"/>
        <v>위</v>
      </c>
      <c r="I55" s="239"/>
      <c r="J55" s="5">
        <v>49</v>
      </c>
      <c r="K55" s="5" t="str">
        <f t="shared" si="6"/>
        <v>d</v>
      </c>
      <c r="L55" s="199" t="str">
        <f>K55&amp;IF(QUOTIENT(J55,23)=0,"","_"&amp;QUOTIENT(J55,23))&amp;" : "&amp;'수학 진위판정'!E55-0.5&amp;"≤"&amp;'수학 진위판정'!C55&amp;"x+"&amp;'수학 진위판정'!D55&amp;"y+"&amp;IF(B55="확률과 통계", "확", IF(B55="미적분", "미", "기"))&amp;"&lt;"&amp;'수학 진위판정'!E55+0.5</f>
        <v>d_2 : 144.5≤66x+22y+미&lt;145.5</v>
      </c>
    </row>
    <row r="56" spans="1:19" ht="21" customHeight="1">
      <c r="A56" s="4"/>
      <c r="B56" s="223" t="s">
        <v>119</v>
      </c>
      <c r="C56" s="234">
        <v>70</v>
      </c>
      <c r="D56" s="235">
        <v>19</v>
      </c>
      <c r="E56" s="235">
        <v>145</v>
      </c>
      <c r="F56" s="217">
        <f>C56*'점수 계산기'!$C$27+D56*'점수 계산기'!$C$29+'점수 계산기'!$C$32</f>
        <v>140.22</v>
      </c>
      <c r="G56" s="207">
        <f t="shared" si="9"/>
        <v>4.2800000000000011</v>
      </c>
      <c r="H56" s="247" t="str">
        <f t="shared" si="10"/>
        <v>위</v>
      </c>
      <c r="I56" s="239"/>
      <c r="J56" s="5">
        <v>50</v>
      </c>
      <c r="K56" s="5" t="str">
        <f t="shared" si="6"/>
        <v>e</v>
      </c>
      <c r="L56" s="199" t="str">
        <f>K56&amp;IF(QUOTIENT(J56,23)=0,"","_"&amp;QUOTIENT(J56,23))&amp;" : "&amp;'수학 진위판정'!E56-0.5&amp;"≤"&amp;'수학 진위판정'!C56&amp;"x+"&amp;'수학 진위판정'!D56&amp;"y+"&amp;IF(B56="확률과 통계", "확", IF(B56="미적분", "미", "기"))&amp;"&lt;"&amp;'수학 진위판정'!E56+0.5</f>
        <v>e_2 : 144.5≤70x+19y+미&lt;145.5</v>
      </c>
    </row>
    <row r="57" spans="1:19" ht="21" customHeight="1">
      <c r="A57" s="4"/>
      <c r="B57" s="223" t="s">
        <v>119</v>
      </c>
      <c r="C57" s="234">
        <v>74</v>
      </c>
      <c r="D57" s="235">
        <v>18</v>
      </c>
      <c r="E57" s="235">
        <v>147</v>
      </c>
      <c r="F57" s="217">
        <f>C57*'점수 계산기'!$C$27+D57*'점수 계산기'!$C$29+'점수 계산기'!$C$32</f>
        <v>142.72</v>
      </c>
      <c r="G57" s="207">
        <f t="shared" si="9"/>
        <v>3.7800000000000011</v>
      </c>
      <c r="H57" s="247" t="str">
        <f t="shared" si="10"/>
        <v>위</v>
      </c>
      <c r="I57" s="239"/>
      <c r="J57" s="5">
        <v>51</v>
      </c>
      <c r="K57" s="5" t="str">
        <f t="shared" si="6"/>
        <v>f</v>
      </c>
      <c r="L57" s="199" t="str">
        <f>K57&amp;IF(QUOTIENT(J57,23)=0,"","_"&amp;QUOTIENT(J57,23))&amp;" : "&amp;'수학 진위판정'!E57-0.5&amp;"≤"&amp;'수학 진위판정'!C57&amp;"x+"&amp;'수학 진위판정'!D57&amp;"y+"&amp;IF(B57="확률과 통계", "확", IF(B57="미적분", "미", "기"))&amp;"&lt;"&amp;'수학 진위판정'!E57+0.5</f>
        <v>f_2 : 146.5≤74x+18y+미&lt;147.5</v>
      </c>
    </row>
    <row r="58" spans="1:19" ht="21" customHeight="1">
      <c r="A58" s="4"/>
      <c r="B58" s="223" t="s">
        <v>119</v>
      </c>
      <c r="C58" s="234">
        <v>70</v>
      </c>
      <c r="D58" s="235">
        <v>18</v>
      </c>
      <c r="E58" s="235">
        <v>144</v>
      </c>
      <c r="F58" s="217">
        <f>C58*'점수 계산기'!$C$27+D58*'점수 계산기'!$C$29+'점수 계산기'!$C$32</f>
        <v>139.44</v>
      </c>
      <c r="G58" s="207">
        <f t="shared" si="9"/>
        <v>4.0600000000000023</v>
      </c>
      <c r="H58" s="247" t="str">
        <f t="shared" si="10"/>
        <v>위</v>
      </c>
      <c r="I58" s="239"/>
      <c r="J58" s="5">
        <v>52</v>
      </c>
      <c r="K58" s="5" t="str">
        <f t="shared" si="6"/>
        <v>g</v>
      </c>
      <c r="L58" s="199" t="str">
        <f>K58&amp;IF(QUOTIENT(J58,23)=0,"","_"&amp;QUOTIENT(J58,23))&amp;" : "&amp;'수학 진위판정'!E58-0.5&amp;"≤"&amp;'수학 진위판정'!C58&amp;"x+"&amp;'수학 진위판정'!D58&amp;"y+"&amp;IF(B58="확률과 통계", "확", IF(B58="미적분", "미", "기"))&amp;"&lt;"&amp;'수학 진위판정'!E58+0.5</f>
        <v>g_2 : 143.5≤70x+18y+미&lt;144.5</v>
      </c>
    </row>
    <row r="59" spans="1:19" ht="21" customHeight="1">
      <c r="A59" s="4"/>
      <c r="B59" s="223" t="s">
        <v>119</v>
      </c>
      <c r="C59" s="234">
        <v>67</v>
      </c>
      <c r="D59" s="235">
        <v>18</v>
      </c>
      <c r="E59" s="235">
        <v>142</v>
      </c>
      <c r="F59" s="217">
        <f>C59*'점수 계산기'!$C$27+D59*'점수 계산기'!$C$29+'점수 계산기'!$C$32</f>
        <v>136.98000000000002</v>
      </c>
      <c r="G59" s="207">
        <f t="shared" si="9"/>
        <v>4.5199999999999818</v>
      </c>
      <c r="H59" s="247" t="str">
        <f t="shared" si="10"/>
        <v>위</v>
      </c>
      <c r="I59" s="239"/>
      <c r="J59" s="5">
        <v>53</v>
      </c>
      <c r="K59" s="5" t="str">
        <f t="shared" si="6"/>
        <v>h</v>
      </c>
      <c r="L59" s="199" t="str">
        <f>K59&amp;IF(QUOTIENT(J59,23)=0,"","_"&amp;QUOTIENT(J59,23))&amp;" : "&amp;'수학 진위판정'!E59-0.5&amp;"≤"&amp;'수학 진위판정'!C59&amp;"x+"&amp;'수학 진위판정'!D59&amp;"y+"&amp;IF(B59="확률과 통계", "확", IF(B59="미적분", "미", "기"))&amp;"&lt;"&amp;'수학 진위판정'!E59+0.5</f>
        <v>h_2 : 141.5≤67x+18y+미&lt;142.5</v>
      </c>
    </row>
    <row r="60" spans="1:19" ht="21" customHeight="1">
      <c r="A60" s="4"/>
      <c r="B60" s="223" t="s">
        <v>119</v>
      </c>
      <c r="C60" s="234">
        <v>66</v>
      </c>
      <c r="D60" s="235">
        <v>18</v>
      </c>
      <c r="E60" s="235">
        <v>141</v>
      </c>
      <c r="F60" s="217">
        <f>C60*'점수 계산기'!$C$27+D60*'점수 계산기'!$C$29+'점수 계산기'!$C$32</f>
        <v>136.16</v>
      </c>
      <c r="G60" s="207">
        <f t="shared" si="9"/>
        <v>4.3400000000000034</v>
      </c>
      <c r="H60" s="247" t="str">
        <f t="shared" si="10"/>
        <v>위</v>
      </c>
      <c r="I60" s="239"/>
      <c r="J60" s="5">
        <v>54</v>
      </c>
      <c r="K60" s="5" t="str">
        <f t="shared" si="6"/>
        <v>i</v>
      </c>
      <c r="L60" s="199" t="str">
        <f>K60&amp;IF(QUOTIENT(J60,23)=0,"","_"&amp;QUOTIENT(J60,23))&amp;" : "&amp;'수학 진위판정'!E60-0.5&amp;"≤"&amp;'수학 진위판정'!C60&amp;"x+"&amp;'수학 진위판정'!D60&amp;"y+"&amp;IF(B60="확률과 통계", "확", IF(B60="미적분", "미", "기"))&amp;"&lt;"&amp;'수학 진위판정'!E60+0.5</f>
        <v>i_2 : 140.5≤66x+18y+미&lt;141.5</v>
      </c>
    </row>
    <row r="61" spans="1:19" ht="21" customHeight="1">
      <c r="A61" s="4"/>
      <c r="B61" s="223" t="s">
        <v>119</v>
      </c>
      <c r="C61" s="234">
        <v>63</v>
      </c>
      <c r="D61" s="235">
        <v>18</v>
      </c>
      <c r="E61" s="235">
        <v>138</v>
      </c>
      <c r="F61" s="217">
        <f>C61*'점수 계산기'!$C$27+D61*'점수 계산기'!$C$29+'점수 계산기'!$C$32</f>
        <v>133.69999999999999</v>
      </c>
      <c r="G61" s="207">
        <f t="shared" si="9"/>
        <v>3.8000000000000114</v>
      </c>
      <c r="H61" s="247" t="str">
        <f t="shared" si="10"/>
        <v>위</v>
      </c>
      <c r="I61" s="239"/>
      <c r="J61" s="5">
        <v>55</v>
      </c>
      <c r="K61" s="5" t="str">
        <f t="shared" si="6"/>
        <v>j</v>
      </c>
      <c r="L61" s="199" t="str">
        <f>K61&amp;IF(QUOTIENT(J61,23)=0,"","_"&amp;QUOTIENT(J61,23))&amp;" : "&amp;'수학 진위판정'!E61-0.5&amp;"≤"&amp;'수학 진위판정'!C61&amp;"x+"&amp;'수학 진위판정'!D61&amp;"y+"&amp;IF(B61="확률과 통계", "확", IF(B61="미적분", "미", "기"))&amp;"&lt;"&amp;'수학 진위판정'!E61+0.5</f>
        <v>j_2 : 137.5≤63x+18y+미&lt;138.5</v>
      </c>
    </row>
    <row r="62" spans="1:19" ht="21" customHeight="1">
      <c r="A62" s="4"/>
      <c r="B62" s="223" t="s">
        <v>119</v>
      </c>
      <c r="C62" s="234">
        <v>62</v>
      </c>
      <c r="D62" s="235">
        <v>16</v>
      </c>
      <c r="E62" s="235">
        <v>135</v>
      </c>
      <c r="F62" s="217">
        <f>C62*'점수 계산기'!$C$27+D62*'점수 계산기'!$C$29+'점수 계산기'!$C$32</f>
        <v>131.32</v>
      </c>
      <c r="G62" s="207">
        <f t="shared" si="9"/>
        <v>3.1800000000000068</v>
      </c>
      <c r="H62" s="247" t="str">
        <f t="shared" si="10"/>
        <v>위</v>
      </c>
      <c r="I62" s="239"/>
      <c r="J62" s="5">
        <v>56</v>
      </c>
      <c r="K62" s="5" t="str">
        <f t="shared" si="6"/>
        <v>k</v>
      </c>
      <c r="L62" s="199" t="str">
        <f>K62&amp;IF(QUOTIENT(J62,23)=0,"","_"&amp;QUOTIENT(J62,23))&amp;" : "&amp;'수학 진위판정'!E62-0.5&amp;"≤"&amp;'수학 진위판정'!C62&amp;"x+"&amp;'수학 진위판정'!D62&amp;"y+"&amp;IF(B62="확률과 통계", "확", IF(B62="미적분", "미", "기"))&amp;"&lt;"&amp;'수학 진위판정'!E62+0.5</f>
        <v>k_2 : 134.5≤62x+16y+미&lt;135.5</v>
      </c>
    </row>
    <row r="63" spans="1:19" ht="21" customHeight="1">
      <c r="A63" s="4"/>
      <c r="B63" s="223" t="s">
        <v>119</v>
      </c>
      <c r="C63" s="234">
        <v>70</v>
      </c>
      <c r="D63" s="235">
        <v>14</v>
      </c>
      <c r="E63" s="235">
        <v>140</v>
      </c>
      <c r="F63" s="217">
        <f>C63*'점수 계산기'!$C$27+D63*'점수 계산기'!$C$29+'점수 계산기'!$C$32</f>
        <v>136.32</v>
      </c>
      <c r="G63" s="207">
        <f t="shared" si="9"/>
        <v>3.1800000000000068</v>
      </c>
      <c r="H63" s="247" t="str">
        <f t="shared" si="10"/>
        <v>위</v>
      </c>
      <c r="I63" s="239"/>
      <c r="J63" s="5">
        <v>57</v>
      </c>
      <c r="K63" s="5" t="str">
        <f t="shared" si="6"/>
        <v>l</v>
      </c>
      <c r="L63" s="199" t="str">
        <f>K63&amp;IF(QUOTIENT(J63,23)=0,"","_"&amp;QUOTIENT(J63,23))&amp;" : "&amp;'수학 진위판정'!E63-0.5&amp;"≤"&amp;'수학 진위판정'!C63&amp;"x+"&amp;'수학 진위판정'!D63&amp;"y+"&amp;IF(B63="확률과 통계", "확", IF(B63="미적분", "미", "기"))&amp;"&lt;"&amp;'수학 진위판정'!E63+0.5</f>
        <v>l_2 : 139.5≤70x+14y+미&lt;140.5</v>
      </c>
    </row>
    <row r="64" spans="1:19" ht="21" customHeight="1">
      <c r="A64" s="4"/>
      <c r="B64" s="223" t="s">
        <v>119</v>
      </c>
      <c r="C64" s="234">
        <v>67</v>
      </c>
      <c r="D64" s="235">
        <v>14</v>
      </c>
      <c r="E64" s="235">
        <v>137</v>
      </c>
      <c r="F64" s="217">
        <f>C64*'점수 계산기'!$C$27+D64*'점수 계산기'!$C$29+'점수 계산기'!$C$32</f>
        <v>133.86000000000001</v>
      </c>
      <c r="G64" s="207">
        <f t="shared" si="9"/>
        <v>2.6399999999999864</v>
      </c>
      <c r="H64" s="247" t="str">
        <f t="shared" si="10"/>
        <v>위</v>
      </c>
      <c r="I64" s="239"/>
      <c r="J64" s="5">
        <v>58</v>
      </c>
      <c r="K64" s="5" t="str">
        <f t="shared" si="6"/>
        <v>m</v>
      </c>
      <c r="L64" s="199" t="str">
        <f>K64&amp;IF(QUOTIENT(J64,23)=0,"","_"&amp;QUOTIENT(J64,23))&amp;" : "&amp;'수학 진위판정'!E64-0.5&amp;"≤"&amp;'수학 진위판정'!C64&amp;"x+"&amp;'수학 진위판정'!D64&amp;"y+"&amp;IF(B64="확률과 통계", "확", IF(B64="미적분", "미", "기"))&amp;"&lt;"&amp;'수학 진위판정'!E64+0.5</f>
        <v>m_2 : 136.5≤67x+14y+미&lt;137.5</v>
      </c>
    </row>
    <row r="65" spans="1:12" ht="21" customHeight="1">
      <c r="A65" s="4"/>
      <c r="B65" s="223" t="s">
        <v>119</v>
      </c>
      <c r="C65" s="234">
        <v>62</v>
      </c>
      <c r="D65" s="235">
        <v>14</v>
      </c>
      <c r="E65" s="236">
        <v>133</v>
      </c>
      <c r="F65" s="217">
        <f>C65*'점수 계산기'!$C$27+D65*'점수 계산기'!$C$29+'점수 계산기'!$C$32</f>
        <v>129.76</v>
      </c>
      <c r="G65" s="207">
        <f t="shared" si="9"/>
        <v>2.7400000000000091</v>
      </c>
      <c r="H65" s="247" t="str">
        <f t="shared" si="10"/>
        <v>위</v>
      </c>
      <c r="I65" s="239"/>
      <c r="J65" s="5">
        <v>59</v>
      </c>
      <c r="K65" s="5" t="str">
        <f t="shared" si="6"/>
        <v>n</v>
      </c>
      <c r="L65" s="199" t="str">
        <f>K65&amp;IF(QUOTIENT(J65,23)=0,"","_"&amp;QUOTIENT(J65,23))&amp;" : "&amp;'수학 진위판정'!E65-0.5&amp;"≤"&amp;'수학 진위판정'!C65&amp;"x+"&amp;'수학 진위판정'!D65&amp;"y+"&amp;IF(B65="확률과 통계", "확", IF(B65="미적분", "미", "기"))&amp;"&lt;"&amp;'수학 진위판정'!E65+0.5</f>
        <v>n_2 : 132.5≤62x+14y+미&lt;133.5</v>
      </c>
    </row>
    <row r="66" spans="1:12" ht="21" customHeight="1">
      <c r="A66" s="4"/>
      <c r="B66" s="223" t="s">
        <v>119</v>
      </c>
      <c r="C66" s="234">
        <v>59</v>
      </c>
      <c r="D66" s="235">
        <v>14</v>
      </c>
      <c r="E66" s="236">
        <v>131</v>
      </c>
      <c r="F66" s="217">
        <f>C66*'점수 계산기'!$C$27+D66*'점수 계산기'!$C$29+'점수 계산기'!$C$32</f>
        <v>127.3</v>
      </c>
      <c r="G66" s="207">
        <f t="shared" si="9"/>
        <v>3.2000000000000028</v>
      </c>
      <c r="H66" s="247" t="str">
        <f t="shared" si="10"/>
        <v>위</v>
      </c>
      <c r="I66" s="239"/>
      <c r="J66" s="5">
        <v>60</v>
      </c>
      <c r="K66" s="5" t="str">
        <f t="shared" si="6"/>
        <v>o</v>
      </c>
      <c r="L66" s="199" t="str">
        <f>K66&amp;IF(QUOTIENT(J66,23)=0,"","_"&amp;QUOTIENT(J66,23))&amp;" : "&amp;'수학 진위판정'!E66-0.5&amp;"≤"&amp;'수학 진위판정'!C66&amp;"x+"&amp;'수학 진위판정'!D66&amp;"y+"&amp;IF(B66="확률과 통계", "확", IF(B66="미적분", "미", "기"))&amp;"&lt;"&amp;'수학 진위판정'!E66+0.5</f>
        <v>o_2 : 130.5≤59x+14y+미&lt;131.5</v>
      </c>
    </row>
    <row r="67" spans="1:12" ht="21" customHeight="1">
      <c r="A67" s="4"/>
      <c r="B67" s="223" t="s">
        <v>119</v>
      </c>
      <c r="C67" s="234">
        <v>54</v>
      </c>
      <c r="D67" s="235">
        <v>14</v>
      </c>
      <c r="E67" s="236">
        <v>127</v>
      </c>
      <c r="F67" s="217">
        <f>C67*'점수 계산기'!$C$27+D67*'점수 계산기'!$C$29+'점수 계산기'!$C$32</f>
        <v>123.19999999999999</v>
      </c>
      <c r="G67" s="207">
        <f t="shared" si="9"/>
        <v>3.3000000000000114</v>
      </c>
      <c r="H67" s="247" t="str">
        <f t="shared" si="10"/>
        <v>위</v>
      </c>
      <c r="I67" s="239"/>
      <c r="J67" s="5">
        <v>61</v>
      </c>
      <c r="K67" s="5" t="str">
        <f t="shared" si="6"/>
        <v>p</v>
      </c>
      <c r="L67" s="199" t="str">
        <f>K67&amp;IF(QUOTIENT(J67,23)=0,"","_"&amp;QUOTIENT(J67,23))&amp;" : "&amp;'수학 진위판정'!E67-0.5&amp;"≤"&amp;'수학 진위판정'!C67&amp;"x+"&amp;'수학 진위판정'!D67&amp;"y+"&amp;IF(B67="확률과 통계", "확", IF(B67="미적분", "미", "기"))&amp;"&lt;"&amp;'수학 진위판정'!E67+0.5</f>
        <v>p_2 : 126.5≤54x+14y+미&lt;127.5</v>
      </c>
    </row>
    <row r="68" spans="1:12" ht="21" customHeight="1">
      <c r="A68" s="4"/>
      <c r="B68" s="223" t="s">
        <v>119</v>
      </c>
      <c r="C68" s="234">
        <v>66</v>
      </c>
      <c r="D68" s="235">
        <v>11</v>
      </c>
      <c r="E68" s="235">
        <v>133</v>
      </c>
      <c r="F68" s="217">
        <f>C68*'점수 계산기'!$C$27+D68*'점수 계산기'!$C$29+'점수 계산기'!$C$32</f>
        <v>130.69999999999999</v>
      </c>
      <c r="G68" s="207">
        <f t="shared" si="9"/>
        <v>1.8000000000000114</v>
      </c>
      <c r="H68" s="247" t="str">
        <f t="shared" si="10"/>
        <v>위</v>
      </c>
      <c r="I68" s="239"/>
      <c r="J68" s="5">
        <v>62</v>
      </c>
      <c r="K68" s="5" t="str">
        <f t="shared" si="6"/>
        <v>q</v>
      </c>
      <c r="L68" s="199" t="str">
        <f>K68&amp;IF(QUOTIENT(J68,23)=0,"","_"&amp;QUOTIENT(J68,23))&amp;" : "&amp;'수학 진위판정'!E68-0.5&amp;"≤"&amp;'수학 진위판정'!C68&amp;"x+"&amp;'수학 진위판정'!D68&amp;"y+"&amp;IF(B68="확률과 통계", "확", IF(B68="미적분", "미", "기"))&amp;"&lt;"&amp;'수학 진위판정'!E68+0.5</f>
        <v>q_2 : 132.5≤66x+11y+미&lt;133.5</v>
      </c>
    </row>
    <row r="69" spans="1:12" ht="21" customHeight="1">
      <c r="A69" s="4"/>
      <c r="B69" s="223" t="s">
        <v>119</v>
      </c>
      <c r="C69" s="234">
        <v>62</v>
      </c>
      <c r="D69" s="235">
        <v>11</v>
      </c>
      <c r="E69" s="235">
        <v>130</v>
      </c>
      <c r="F69" s="217">
        <f>C69*'점수 계산기'!$C$27+D69*'점수 계산기'!$C$29+'점수 계산기'!$C$32</f>
        <v>127.41999999999999</v>
      </c>
      <c r="G69" s="207">
        <f t="shared" si="9"/>
        <v>2.0800000000000125</v>
      </c>
      <c r="H69" s="247" t="str">
        <f t="shared" si="10"/>
        <v>위</v>
      </c>
      <c r="I69" s="239"/>
      <c r="J69" s="5">
        <v>63</v>
      </c>
      <c r="K69" s="5" t="str">
        <f t="shared" si="6"/>
        <v>r</v>
      </c>
      <c r="L69" s="199" t="str">
        <f>K69&amp;IF(QUOTIENT(J69,23)=0,"","_"&amp;QUOTIENT(J69,23))&amp;" : "&amp;'수학 진위판정'!E69-0.5&amp;"≤"&amp;'수학 진위판정'!C69&amp;"x+"&amp;'수학 진위판정'!D69&amp;"y+"&amp;IF(B69="확률과 통계", "확", IF(B69="미적분", "미", "기"))&amp;"&lt;"&amp;'수학 진위판정'!E69+0.5</f>
        <v>r_2 : 129.5≤62x+11y+미&lt;130.5</v>
      </c>
    </row>
    <row r="70" spans="1:12" ht="21" customHeight="1">
      <c r="A70" s="4"/>
      <c r="B70" s="223" t="s">
        <v>119</v>
      </c>
      <c r="C70" s="234">
        <v>59</v>
      </c>
      <c r="D70" s="235">
        <v>11</v>
      </c>
      <c r="E70" s="235">
        <v>127</v>
      </c>
      <c r="F70" s="217">
        <f>C70*'점수 계산기'!$C$27+D70*'점수 계산기'!$C$29+'점수 계산기'!$C$32</f>
        <v>124.96</v>
      </c>
      <c r="G70" s="207">
        <f t="shared" si="9"/>
        <v>1.5400000000000063</v>
      </c>
      <c r="H70" s="247" t="str">
        <f t="shared" si="10"/>
        <v>위</v>
      </c>
      <c r="I70" s="239"/>
      <c r="J70" s="5">
        <v>64</v>
      </c>
      <c r="K70" s="5" t="str">
        <f t="shared" si="6"/>
        <v>s</v>
      </c>
      <c r="L70" s="199" t="str">
        <f>K70&amp;IF(QUOTIENT(J70,23)=0,"","_"&amp;QUOTIENT(J70,23))&amp;" : "&amp;'수학 진위판정'!E70-0.5&amp;"≤"&amp;'수학 진위판정'!C70&amp;"x+"&amp;'수학 진위판정'!D70&amp;"y+"&amp;IF(B70="확률과 통계", "확", IF(B70="미적분", "미", "기"))&amp;"&lt;"&amp;'수학 진위판정'!E70+0.5</f>
        <v>s_2 : 126.5≤59x+11y+미&lt;127.5</v>
      </c>
    </row>
    <row r="71" spans="1:12" ht="21" customHeight="1">
      <c r="A71" s="4"/>
      <c r="B71" s="223" t="s">
        <v>119</v>
      </c>
      <c r="C71" s="234">
        <v>66</v>
      </c>
      <c r="D71" s="235">
        <v>14</v>
      </c>
      <c r="E71" s="235">
        <v>133</v>
      </c>
      <c r="F71" s="217">
        <f>C71*'점수 계산기'!$C$27+D71*'점수 계산기'!$C$29+'점수 계산기'!$C$32</f>
        <v>133.04</v>
      </c>
      <c r="G71" s="207">
        <f t="shared" si="9"/>
        <v>0.46000000000000796</v>
      </c>
      <c r="H71" s="247" t="str">
        <f t="shared" si="10"/>
        <v>진</v>
      </c>
      <c r="I71" s="239"/>
      <c r="J71" s="5">
        <v>65</v>
      </c>
      <c r="K71" s="5" t="str">
        <f t="shared" si="6"/>
        <v>t</v>
      </c>
      <c r="L71" s="199" t="str">
        <f>K71&amp;IF(QUOTIENT(J71,23)=0,"","_"&amp;QUOTIENT(J71,23))&amp;" : "&amp;'수학 진위판정'!E71-0.5&amp;"≤"&amp;'수학 진위판정'!C71&amp;"x+"&amp;'수학 진위판정'!D71&amp;"y+"&amp;IF(B71="확률과 통계", "확", IF(B71="미적분", "미", "기"))&amp;"&lt;"&amp;'수학 진위판정'!E71+0.5</f>
        <v>t_2 : 132.5≤66x+14y+미&lt;133.5</v>
      </c>
    </row>
    <row r="72" spans="1:12" ht="21" customHeight="1" thickBot="1">
      <c r="A72" s="4"/>
      <c r="B72" s="223" t="s">
        <v>119</v>
      </c>
      <c r="C72" s="234">
        <v>62</v>
      </c>
      <c r="D72" s="235">
        <v>8</v>
      </c>
      <c r="E72" s="235">
        <v>130</v>
      </c>
      <c r="F72" s="217">
        <f>C72*'점수 계산기'!$C$27+D72*'점수 계산기'!$C$29+'점수 계산기'!$C$32</f>
        <v>125.08</v>
      </c>
      <c r="G72" s="207">
        <f t="shared" si="9"/>
        <v>4.4200000000000017</v>
      </c>
      <c r="H72" s="247" t="str">
        <f t="shared" si="10"/>
        <v>위</v>
      </c>
      <c r="I72" s="239"/>
      <c r="J72" s="5">
        <v>66</v>
      </c>
      <c r="K72" s="5" t="str">
        <f t="shared" si="6"/>
        <v>u</v>
      </c>
      <c r="L72" s="199" t="str">
        <f>K72&amp;IF(QUOTIENT(J72,23)=0,"","_"&amp;QUOTIENT(J72,23))&amp;" : "&amp;'수학 진위판정'!E72-0.5&amp;"≤"&amp;'수학 진위판정'!C72&amp;"x+"&amp;'수학 진위판정'!D72&amp;"y+"&amp;IF(B72="확률과 통계", "확", IF(B72="미적분", "미", "기"))&amp;"&lt;"&amp;'수학 진위판정'!E72+0.5</f>
        <v>u_2 : 129.5≤62x+8y+미&lt;130.5</v>
      </c>
    </row>
    <row r="73" spans="1:12" ht="21" hidden="1" customHeight="1">
      <c r="A73" s="4"/>
      <c r="B73" s="223" t="s">
        <v>119</v>
      </c>
      <c r="C73" s="234"/>
      <c r="D73" s="235"/>
      <c r="E73" s="235"/>
      <c r="F73" s="217">
        <f>C73*'점수 계산기'!$C$27+D73*'점수 계산기'!$C$29+'점수 계산기'!$C$32</f>
        <v>68</v>
      </c>
      <c r="G73" s="207">
        <f t="shared" si="9"/>
        <v>67.5</v>
      </c>
      <c r="H73" s="247" t="str">
        <f t="shared" si="10"/>
        <v/>
      </c>
      <c r="I73" s="239"/>
      <c r="J73" s="5">
        <v>67</v>
      </c>
      <c r="K73" s="5" t="str">
        <f t="shared" si="6"/>
        <v>v</v>
      </c>
      <c r="L73" s="199" t="str">
        <f>K73&amp;IF(QUOTIENT(J73,23)=0,"","_"&amp;QUOTIENT(J73,23))&amp;" : "&amp;'수학 진위판정'!E73-0.5&amp;"≤"&amp;'수학 진위판정'!C73&amp;"x+"&amp;'수학 진위판정'!D73&amp;"y+"&amp;IF(B73="확률과 통계", "확", IF(B73="미적분", "미", "기"))&amp;"&lt;"&amp;'수학 진위판정'!E73+0.5</f>
        <v>v_2 : -0.5≤x+y+미&lt;0.5</v>
      </c>
    </row>
    <row r="74" spans="1:12" ht="21" hidden="1" customHeight="1">
      <c r="A74" s="4"/>
      <c r="B74" s="223" t="s">
        <v>119</v>
      </c>
      <c r="C74" s="234"/>
      <c r="D74" s="235"/>
      <c r="E74" s="235"/>
      <c r="F74" s="217">
        <f>C74*'점수 계산기'!$C$27+D74*'점수 계산기'!$C$29+'점수 계산기'!$C$32</f>
        <v>68</v>
      </c>
      <c r="G74" s="207">
        <f t="shared" si="9"/>
        <v>67.5</v>
      </c>
      <c r="H74" s="247" t="str">
        <f t="shared" si="10"/>
        <v/>
      </c>
      <c r="I74" s="239"/>
      <c r="J74" s="5">
        <v>68</v>
      </c>
      <c r="K74" s="5" t="str">
        <f t="shared" si="6"/>
        <v>w</v>
      </c>
      <c r="L74" s="199" t="str">
        <f>K74&amp;IF(QUOTIENT(J74,23)=0,"","_"&amp;QUOTIENT(J74,23))&amp;" : "&amp;'수학 진위판정'!E74-0.5&amp;"≤"&amp;'수학 진위판정'!C74&amp;"x+"&amp;'수학 진위판정'!D74&amp;"y+"&amp;IF(B74="확률과 통계", "확", IF(B74="미적분", "미", "기"))&amp;"&lt;"&amp;'수학 진위판정'!E74+0.5</f>
        <v>w_2 : -0.5≤x+y+미&lt;0.5</v>
      </c>
    </row>
    <row r="75" spans="1:12" ht="21" hidden="1" customHeight="1">
      <c r="A75" s="4"/>
      <c r="B75" s="223" t="s">
        <v>119</v>
      </c>
      <c r="C75" s="234"/>
      <c r="D75" s="235"/>
      <c r="E75" s="235"/>
      <c r="F75" s="217">
        <f>C75*'점수 계산기'!$C$27+D75*'점수 계산기'!$C$29+'점수 계산기'!$C$32</f>
        <v>68</v>
      </c>
      <c r="G75" s="207">
        <f t="shared" si="9"/>
        <v>67.5</v>
      </c>
      <c r="H75" s="247" t="str">
        <f t="shared" si="10"/>
        <v/>
      </c>
      <c r="I75" s="239"/>
      <c r="J75" s="5">
        <v>69</v>
      </c>
      <c r="K75" s="5" t="str">
        <f t="shared" si="6"/>
        <v>a</v>
      </c>
      <c r="L75" s="199" t="str">
        <f>K75&amp;IF(QUOTIENT(J75,23)=0,"","_"&amp;QUOTIENT(J75,23))&amp;" : "&amp;'수학 진위판정'!E75-0.5&amp;"≤"&amp;'수학 진위판정'!C75&amp;"x+"&amp;'수학 진위판정'!D75&amp;"y+"&amp;IF(B75="확률과 통계", "확", IF(B75="미적분", "미", "기"))&amp;"&lt;"&amp;'수학 진위판정'!E75+0.5</f>
        <v>a_3 : -0.5≤x+y+미&lt;0.5</v>
      </c>
    </row>
    <row r="76" spans="1:12" ht="21" hidden="1" customHeight="1">
      <c r="A76" s="4"/>
      <c r="B76" s="223" t="s">
        <v>119</v>
      </c>
      <c r="C76" s="234"/>
      <c r="D76" s="235"/>
      <c r="E76" s="235"/>
      <c r="F76" s="217">
        <f>C76*'점수 계산기'!$C$27+D76*'점수 계산기'!$C$29+'점수 계산기'!$C$32</f>
        <v>68</v>
      </c>
      <c r="G76" s="217">
        <f t="shared" si="9"/>
        <v>67.5</v>
      </c>
      <c r="H76" s="247" t="str">
        <f t="shared" si="10"/>
        <v/>
      </c>
      <c r="I76" s="239"/>
      <c r="J76" s="5">
        <v>70</v>
      </c>
      <c r="K76" s="5" t="str">
        <f t="shared" si="6"/>
        <v>b</v>
      </c>
      <c r="L76" s="199" t="str">
        <f>K76&amp;IF(QUOTIENT(J76,23)=0,"","_"&amp;QUOTIENT(J76,23))&amp;" : "&amp;'수학 진위판정'!E76-0.5&amp;"≤"&amp;'수학 진위판정'!C76&amp;"x+"&amp;'수학 진위판정'!D76&amp;"y+"&amp;IF(B76="확률과 통계", "확", IF(B76="미적분", "미", "기"))&amp;"&lt;"&amp;'수학 진위판정'!E76+0.5</f>
        <v>b_3 : -0.5≤x+y+미&lt;0.5</v>
      </c>
    </row>
    <row r="77" spans="1:12" ht="21" hidden="1" customHeight="1">
      <c r="A77" s="4"/>
      <c r="B77" s="223" t="s">
        <v>119</v>
      </c>
      <c r="C77" s="234"/>
      <c r="D77" s="235"/>
      <c r="E77" s="235"/>
      <c r="F77" s="217">
        <f>C77*'점수 계산기'!$C$27+D77*'점수 계산기'!$C$29+'점수 계산기'!$C$32</f>
        <v>68</v>
      </c>
      <c r="G77" s="217">
        <f t="shared" si="9"/>
        <v>67.5</v>
      </c>
      <c r="H77" s="247" t="str">
        <f t="shared" si="10"/>
        <v/>
      </c>
      <c r="I77" s="239"/>
      <c r="J77" s="5">
        <v>71</v>
      </c>
      <c r="K77" s="5" t="str">
        <f t="shared" si="6"/>
        <v>c</v>
      </c>
      <c r="L77" s="199" t="str">
        <f>K77&amp;IF(QUOTIENT(J77,23)=0,"","_"&amp;QUOTIENT(J77,23))&amp;" : "&amp;'수학 진위판정'!E77-0.5&amp;"≤"&amp;'수학 진위판정'!C77&amp;"x+"&amp;'수학 진위판정'!D77&amp;"y+"&amp;IF(B77="확률과 통계", "확", IF(B77="미적분", "미", "기"))&amp;"&lt;"&amp;'수학 진위판정'!E77+0.5</f>
        <v>c_3 : -0.5≤x+y+미&lt;0.5</v>
      </c>
    </row>
    <row r="78" spans="1:12" ht="21" hidden="1" customHeight="1">
      <c r="A78" s="4"/>
      <c r="B78" s="223" t="s">
        <v>119</v>
      </c>
      <c r="C78" s="234"/>
      <c r="D78" s="235"/>
      <c r="E78" s="235"/>
      <c r="F78" s="217">
        <f>C78*'점수 계산기'!$C$27+D78*'점수 계산기'!$C$29+'점수 계산기'!$C$32</f>
        <v>68</v>
      </c>
      <c r="G78" s="217">
        <f t="shared" si="9"/>
        <v>67.5</v>
      </c>
      <c r="H78" s="247" t="str">
        <f t="shared" si="10"/>
        <v/>
      </c>
      <c r="I78" s="239"/>
      <c r="J78" s="5">
        <v>72</v>
      </c>
      <c r="K78" s="5" t="str">
        <f t="shared" si="6"/>
        <v>d</v>
      </c>
      <c r="L78" s="199" t="str">
        <f>K78&amp;IF(QUOTIENT(J78,23)=0,"","_"&amp;QUOTIENT(J78,23))&amp;" : "&amp;'수학 진위판정'!E78-0.5&amp;"≤"&amp;'수학 진위판정'!C78&amp;"x+"&amp;'수학 진위판정'!D78&amp;"y+"&amp;IF(B78="확률과 통계", "확", IF(B78="미적분", "미", "기"))&amp;"&lt;"&amp;'수학 진위판정'!E78+0.5</f>
        <v>d_3 : -0.5≤x+y+미&lt;0.5</v>
      </c>
    </row>
    <row r="79" spans="1:12" ht="21" hidden="1" customHeight="1">
      <c r="A79" s="4"/>
      <c r="B79" s="223" t="s">
        <v>119</v>
      </c>
      <c r="C79" s="234"/>
      <c r="D79" s="235"/>
      <c r="E79" s="235"/>
      <c r="F79" s="217">
        <f>C79*'점수 계산기'!$C$27+D79*'점수 계산기'!$C$29+'점수 계산기'!$C$32</f>
        <v>68</v>
      </c>
      <c r="G79" s="217">
        <f t="shared" si="9"/>
        <v>67.5</v>
      </c>
      <c r="H79" s="247" t="str">
        <f t="shared" si="10"/>
        <v/>
      </c>
      <c r="I79" s="239"/>
      <c r="J79" s="5">
        <v>73</v>
      </c>
      <c r="K79" s="5" t="str">
        <f t="shared" si="6"/>
        <v>e</v>
      </c>
      <c r="L79" s="199" t="str">
        <f>K79&amp;IF(QUOTIENT(J79,23)=0,"","_"&amp;QUOTIENT(J79,23))&amp;" : "&amp;'수학 진위판정'!E79-0.5&amp;"≤"&amp;'수학 진위판정'!C79&amp;"x+"&amp;'수학 진위판정'!D79&amp;"y+"&amp;IF(B79="확률과 통계", "확", IF(B79="미적분", "미", "기"))&amp;"&lt;"&amp;'수학 진위판정'!E79+0.5</f>
        <v>e_3 : -0.5≤x+y+미&lt;0.5</v>
      </c>
    </row>
    <row r="80" spans="1:12" ht="21" hidden="1" customHeight="1">
      <c r="A80" s="4"/>
      <c r="B80" s="223" t="s">
        <v>119</v>
      </c>
      <c r="C80" s="234"/>
      <c r="D80" s="235"/>
      <c r="E80" s="235"/>
      <c r="F80" s="217">
        <f>C80*'점수 계산기'!$C$27+D80*'점수 계산기'!$C$29+'점수 계산기'!$C$32</f>
        <v>68</v>
      </c>
      <c r="G80" s="217">
        <f t="shared" si="9"/>
        <v>67.5</v>
      </c>
      <c r="H80" s="247" t="str">
        <f t="shared" si="10"/>
        <v/>
      </c>
      <c r="I80" s="239"/>
      <c r="J80" s="5">
        <v>74</v>
      </c>
      <c r="K80" s="5" t="str">
        <f t="shared" si="6"/>
        <v>f</v>
      </c>
      <c r="L80" s="199" t="str">
        <f>K80&amp;IF(QUOTIENT(J80,23)=0,"","_"&amp;QUOTIENT(J80,23))&amp;" : "&amp;'수학 진위판정'!E80-0.5&amp;"≤"&amp;'수학 진위판정'!C80&amp;"x+"&amp;'수학 진위판정'!D80&amp;"y+"&amp;IF(B80="확률과 통계", "확", IF(B80="미적분", "미", "기"))&amp;"&lt;"&amp;'수학 진위판정'!E80+0.5</f>
        <v>f_3 : -0.5≤x+y+미&lt;0.5</v>
      </c>
    </row>
    <row r="81" spans="1:12" ht="21" hidden="1" customHeight="1">
      <c r="A81" s="4"/>
      <c r="B81" s="223" t="s">
        <v>119</v>
      </c>
      <c r="C81" s="234"/>
      <c r="D81" s="235"/>
      <c r="E81" s="235"/>
      <c r="F81" s="217">
        <f>C81*'점수 계산기'!$C$27+D81*'점수 계산기'!$C$29+'점수 계산기'!$C$32</f>
        <v>68</v>
      </c>
      <c r="G81" s="217">
        <f t="shared" si="9"/>
        <v>67.5</v>
      </c>
      <c r="H81" s="247" t="str">
        <f t="shared" si="10"/>
        <v/>
      </c>
      <c r="I81" s="239"/>
      <c r="J81" s="5">
        <v>75</v>
      </c>
      <c r="K81" s="5" t="str">
        <f t="shared" si="6"/>
        <v>g</v>
      </c>
      <c r="L81" s="199" t="str">
        <f>K81&amp;IF(QUOTIENT(J81,23)=0,"","_"&amp;QUOTIENT(J81,23))&amp;" : "&amp;'수학 진위판정'!E81-0.5&amp;"≤"&amp;'수학 진위판정'!C81&amp;"x+"&amp;'수학 진위판정'!D81&amp;"y+"&amp;IF(B81="확률과 통계", "확", IF(B81="미적분", "미", "기"))&amp;"&lt;"&amp;'수학 진위판정'!E81+0.5</f>
        <v>g_3 : -0.5≤x+y+미&lt;0.5</v>
      </c>
    </row>
    <row r="82" spans="1:12" ht="21" hidden="1" customHeight="1">
      <c r="A82" s="4"/>
      <c r="B82" s="223" t="s">
        <v>119</v>
      </c>
      <c r="C82" s="234"/>
      <c r="D82" s="235"/>
      <c r="E82" s="235"/>
      <c r="F82" s="217">
        <f>C82*'점수 계산기'!$C$27+D82*'점수 계산기'!$C$29+'점수 계산기'!$C$32</f>
        <v>68</v>
      </c>
      <c r="G82" s="207">
        <f t="shared" si="9"/>
        <v>67.5</v>
      </c>
      <c r="H82" s="247" t="str">
        <f t="shared" si="10"/>
        <v/>
      </c>
      <c r="I82" s="239"/>
      <c r="J82" s="5">
        <v>76</v>
      </c>
      <c r="K82" s="5" t="str">
        <f t="shared" si="6"/>
        <v>h</v>
      </c>
      <c r="L82" s="199" t="str">
        <f>K82&amp;IF(QUOTIENT(J82,23)=0,"","_"&amp;QUOTIENT(J82,23))&amp;" : "&amp;'수학 진위판정'!E82-0.5&amp;"≤"&amp;'수학 진위판정'!C82&amp;"x+"&amp;'수학 진위판정'!D82&amp;"y+"&amp;IF(B82="확률과 통계", "확", IF(B82="미적분", "미", "기"))&amp;"&lt;"&amp;'수학 진위판정'!E82+0.5</f>
        <v>h_3 : -0.5≤x+y+미&lt;0.5</v>
      </c>
    </row>
    <row r="83" spans="1:12" ht="21" hidden="1" customHeight="1">
      <c r="A83" s="4"/>
      <c r="B83" s="223" t="s">
        <v>119</v>
      </c>
      <c r="C83" s="234"/>
      <c r="D83" s="235"/>
      <c r="E83" s="235"/>
      <c r="F83" s="217">
        <f>C83*'점수 계산기'!$C$27+D83*'점수 계산기'!$C$29+'점수 계산기'!$C$32</f>
        <v>68</v>
      </c>
      <c r="G83" s="207">
        <f t="shared" si="9"/>
        <v>67.5</v>
      </c>
      <c r="H83" s="247" t="str">
        <f t="shared" si="10"/>
        <v/>
      </c>
      <c r="I83" s="239"/>
      <c r="J83" s="5">
        <v>77</v>
      </c>
      <c r="K83" s="5" t="str">
        <f t="shared" si="6"/>
        <v>i</v>
      </c>
      <c r="L83" s="199" t="str">
        <f>K83&amp;IF(QUOTIENT(J83,23)=0,"","_"&amp;QUOTIENT(J83,23))&amp;" : "&amp;'수학 진위판정'!E83-0.5&amp;"≤"&amp;'수학 진위판정'!C83&amp;"x+"&amp;'수학 진위판정'!D83&amp;"y+"&amp;IF(B83="확률과 통계", "확", IF(B83="미적분", "미", "기"))&amp;"&lt;"&amp;'수학 진위판정'!E83+0.5</f>
        <v>i_3 : -0.5≤x+y+미&lt;0.5</v>
      </c>
    </row>
    <row r="84" spans="1:12" ht="21" hidden="1" customHeight="1">
      <c r="A84" s="4"/>
      <c r="B84" s="223" t="s">
        <v>119</v>
      </c>
      <c r="C84" s="234"/>
      <c r="D84" s="235"/>
      <c r="E84" s="235"/>
      <c r="F84" s="217">
        <f>C84*'점수 계산기'!$C$27+D84*'점수 계산기'!$C$29+'점수 계산기'!$C$32</f>
        <v>68</v>
      </c>
      <c r="G84" s="207">
        <f t="shared" ref="G84:G112" si="11">MIN(ABS(E84-0.5-F84), ABS(E84+0.5-F84))</f>
        <v>67.5</v>
      </c>
      <c r="H84" s="247" t="str">
        <f t="shared" ref="H84:H112" si="12">IF(ROUND(F84,0)=E84,"진",IF(G84&lt;0.5,"재",IF(AND(C84=0, D84=0, E84=0),"","위")))</f>
        <v/>
      </c>
      <c r="I84" s="239"/>
      <c r="J84" s="5">
        <v>78</v>
      </c>
      <c r="K84" s="5" t="str">
        <f t="shared" si="6"/>
        <v>j</v>
      </c>
      <c r="L84" s="199" t="str">
        <f>K84&amp;IF(QUOTIENT(J84,23)=0,"","_"&amp;QUOTIENT(J84,23))&amp;" : "&amp;'수학 진위판정'!E84-0.5&amp;"≤"&amp;'수학 진위판정'!C84&amp;"x+"&amp;'수학 진위판정'!D84&amp;"y+"&amp;IF(B84="확률과 통계", "확", IF(B84="미적분", "미", "기"))&amp;"&lt;"&amp;'수학 진위판정'!E84+0.5</f>
        <v>j_3 : -0.5≤x+y+미&lt;0.5</v>
      </c>
    </row>
    <row r="85" spans="1:12" ht="21" hidden="1" customHeight="1">
      <c r="A85" s="4"/>
      <c r="B85" s="223" t="s">
        <v>119</v>
      </c>
      <c r="C85" s="234"/>
      <c r="D85" s="235"/>
      <c r="E85" s="235"/>
      <c r="F85" s="217">
        <f>C85*'점수 계산기'!$C$27+D85*'점수 계산기'!$C$29+'점수 계산기'!$C$32</f>
        <v>68</v>
      </c>
      <c r="G85" s="207">
        <f t="shared" si="11"/>
        <v>67.5</v>
      </c>
      <c r="H85" s="247" t="str">
        <f t="shared" si="12"/>
        <v/>
      </c>
      <c r="I85" s="239"/>
      <c r="J85" s="5">
        <v>79</v>
      </c>
      <c r="K85" s="5" t="str">
        <f t="shared" si="6"/>
        <v>k</v>
      </c>
      <c r="L85" s="199" t="str">
        <f>K85&amp;IF(QUOTIENT(J85,23)=0,"","_"&amp;QUOTIENT(J85,23))&amp;" : "&amp;'수학 진위판정'!E85-0.5&amp;"≤"&amp;'수학 진위판정'!C85&amp;"x+"&amp;'수학 진위판정'!D85&amp;"y+"&amp;IF(B85="확률과 통계", "확", IF(B85="미적분", "미", "기"))&amp;"&lt;"&amp;'수학 진위판정'!E85+0.5</f>
        <v>k_3 : -0.5≤x+y+미&lt;0.5</v>
      </c>
    </row>
    <row r="86" spans="1:12" ht="21" hidden="1" customHeight="1">
      <c r="A86" s="4"/>
      <c r="B86" s="223" t="s">
        <v>119</v>
      </c>
      <c r="C86" s="234"/>
      <c r="D86" s="235"/>
      <c r="E86" s="235"/>
      <c r="F86" s="217">
        <f>C86*'점수 계산기'!$C$27+D86*'점수 계산기'!$C$29+'점수 계산기'!$C$32</f>
        <v>68</v>
      </c>
      <c r="G86" s="207">
        <f t="shared" si="11"/>
        <v>67.5</v>
      </c>
      <c r="H86" s="247" t="str">
        <f t="shared" si="12"/>
        <v/>
      </c>
      <c r="I86" s="239"/>
      <c r="J86" s="5">
        <v>80</v>
      </c>
      <c r="K86" s="5" t="str">
        <f t="shared" si="6"/>
        <v>l</v>
      </c>
      <c r="L86" s="199" t="str">
        <f>K86&amp;IF(QUOTIENT(J86,23)=0,"","_"&amp;QUOTIENT(J86,23))&amp;" : "&amp;'수학 진위판정'!E86-0.5&amp;"≤"&amp;'수학 진위판정'!C86&amp;"x+"&amp;'수학 진위판정'!D86&amp;"y+"&amp;IF(B86="확률과 통계", "확", IF(B86="미적분", "미", "기"))&amp;"&lt;"&amp;'수학 진위판정'!E86+0.5</f>
        <v>l_3 : -0.5≤x+y+미&lt;0.5</v>
      </c>
    </row>
    <row r="87" spans="1:12" ht="21" hidden="1" customHeight="1">
      <c r="A87" s="4"/>
      <c r="B87" s="223" t="s">
        <v>119</v>
      </c>
      <c r="C87" s="234"/>
      <c r="D87" s="235"/>
      <c r="E87" s="235"/>
      <c r="F87" s="217">
        <f>C87*'점수 계산기'!$C$27+D87*'점수 계산기'!$C$29+'점수 계산기'!$C$32</f>
        <v>68</v>
      </c>
      <c r="G87" s="207">
        <f t="shared" si="11"/>
        <v>67.5</v>
      </c>
      <c r="H87" s="247" t="str">
        <f t="shared" si="12"/>
        <v/>
      </c>
      <c r="I87" s="239"/>
      <c r="J87" s="5">
        <v>81</v>
      </c>
      <c r="K87" s="5" t="str">
        <f t="shared" si="6"/>
        <v>m</v>
      </c>
      <c r="L87" s="199" t="str">
        <f>K87&amp;IF(QUOTIENT(J87,23)=0,"","_"&amp;QUOTIENT(J87,23))&amp;" : "&amp;'수학 진위판정'!E87-0.5&amp;"≤"&amp;'수학 진위판정'!C87&amp;"x+"&amp;'수학 진위판정'!D87&amp;"y+"&amp;IF(B87="확률과 통계", "확", IF(B87="미적분", "미", "기"))&amp;"&lt;"&amp;'수학 진위판정'!E87+0.5</f>
        <v>m_3 : -0.5≤x+y+미&lt;0.5</v>
      </c>
    </row>
    <row r="88" spans="1:12" ht="21" hidden="1" customHeight="1">
      <c r="A88" s="4"/>
      <c r="B88" s="223" t="s">
        <v>119</v>
      </c>
      <c r="C88" s="234"/>
      <c r="D88" s="235"/>
      <c r="E88" s="235"/>
      <c r="F88" s="217">
        <f>C88*'점수 계산기'!$C$27+D88*'점수 계산기'!$C$29+'점수 계산기'!$C$32</f>
        <v>68</v>
      </c>
      <c r="G88" s="207">
        <f t="shared" si="11"/>
        <v>67.5</v>
      </c>
      <c r="H88" s="247" t="str">
        <f t="shared" si="12"/>
        <v/>
      </c>
      <c r="I88" s="239"/>
      <c r="J88" s="5">
        <v>82</v>
      </c>
      <c r="K88" s="5" t="str">
        <f t="shared" si="6"/>
        <v>n</v>
      </c>
      <c r="L88" s="199" t="str">
        <f>K88&amp;IF(QUOTIENT(J88,23)=0,"","_"&amp;QUOTIENT(J88,23))&amp;" : "&amp;'수학 진위판정'!E88-0.5&amp;"≤"&amp;'수학 진위판정'!C88&amp;"x+"&amp;'수학 진위판정'!D88&amp;"y+"&amp;IF(B88="확률과 통계", "확", IF(B88="미적분", "미", "기"))&amp;"&lt;"&amp;'수학 진위판정'!E88+0.5</f>
        <v>n_3 : -0.5≤x+y+미&lt;0.5</v>
      </c>
    </row>
    <row r="89" spans="1:12" ht="21" hidden="1" customHeight="1">
      <c r="A89" s="4"/>
      <c r="B89" s="223" t="s">
        <v>119</v>
      </c>
      <c r="C89" s="234"/>
      <c r="D89" s="235"/>
      <c r="E89" s="235"/>
      <c r="F89" s="217">
        <f>C89*'점수 계산기'!$C$27+D89*'점수 계산기'!$C$29+'점수 계산기'!$C$32</f>
        <v>68</v>
      </c>
      <c r="G89" s="207">
        <f t="shared" si="11"/>
        <v>67.5</v>
      </c>
      <c r="H89" s="247" t="str">
        <f t="shared" si="12"/>
        <v/>
      </c>
      <c r="I89" s="239"/>
      <c r="J89" s="5">
        <v>83</v>
      </c>
      <c r="K89" s="5" t="str">
        <f t="shared" si="6"/>
        <v>o</v>
      </c>
      <c r="L89" s="199" t="str">
        <f>K89&amp;IF(QUOTIENT(J89,23)=0,"","_"&amp;QUOTIENT(J89,23))&amp;" : "&amp;'수학 진위판정'!E89-0.5&amp;"≤"&amp;'수학 진위판정'!C89&amp;"x+"&amp;'수학 진위판정'!D89&amp;"y+"&amp;IF(B89="확률과 통계", "확", IF(B89="미적분", "미", "기"))&amp;"&lt;"&amp;'수학 진위판정'!E89+0.5</f>
        <v>o_3 : -0.5≤x+y+미&lt;0.5</v>
      </c>
    </row>
    <row r="90" spans="1:12" ht="21" hidden="1" customHeight="1">
      <c r="A90" s="4"/>
      <c r="B90" s="223" t="s">
        <v>119</v>
      </c>
      <c r="C90" s="234"/>
      <c r="D90" s="235"/>
      <c r="E90" s="235"/>
      <c r="F90" s="217">
        <f>C90*'점수 계산기'!$C$27+D90*'점수 계산기'!$C$29+'점수 계산기'!$C$32</f>
        <v>68</v>
      </c>
      <c r="G90" s="207">
        <f t="shared" si="11"/>
        <v>67.5</v>
      </c>
      <c r="H90" s="247" t="str">
        <f t="shared" si="12"/>
        <v/>
      </c>
      <c r="I90" s="239"/>
      <c r="J90" s="5">
        <v>84</v>
      </c>
      <c r="K90" s="5" t="str">
        <f t="shared" si="6"/>
        <v>p</v>
      </c>
      <c r="L90" s="199" t="str">
        <f>K90&amp;IF(QUOTIENT(J90,23)=0,"","_"&amp;QUOTIENT(J90,23))&amp;" : "&amp;'수학 진위판정'!E90-0.5&amp;"≤"&amp;'수학 진위판정'!C90&amp;"x+"&amp;'수학 진위판정'!D90&amp;"y+"&amp;IF(B90="확률과 통계", "확", IF(B90="미적분", "미", "기"))&amp;"&lt;"&amp;'수학 진위판정'!E90+0.5</f>
        <v>p_3 : -0.5≤x+y+미&lt;0.5</v>
      </c>
    </row>
    <row r="91" spans="1:12" ht="21" hidden="1" customHeight="1">
      <c r="A91" s="4"/>
      <c r="B91" s="223" t="s">
        <v>119</v>
      </c>
      <c r="C91" s="234"/>
      <c r="D91" s="235"/>
      <c r="E91" s="235"/>
      <c r="F91" s="217">
        <f>C91*'점수 계산기'!$C$27+D91*'점수 계산기'!$C$29+'점수 계산기'!$C$32</f>
        <v>68</v>
      </c>
      <c r="G91" s="207">
        <f t="shared" si="11"/>
        <v>67.5</v>
      </c>
      <c r="H91" s="247" t="str">
        <f t="shared" si="12"/>
        <v/>
      </c>
      <c r="I91" s="239"/>
      <c r="J91" s="5">
        <v>85</v>
      </c>
      <c r="K91" s="5" t="str">
        <f t="shared" si="6"/>
        <v>q</v>
      </c>
      <c r="L91" s="199" t="str">
        <f>K91&amp;IF(QUOTIENT(J91,23)=0,"","_"&amp;QUOTIENT(J91,23))&amp;" : "&amp;'수학 진위판정'!E91-0.5&amp;"≤"&amp;'수학 진위판정'!C91&amp;"x+"&amp;'수학 진위판정'!D91&amp;"y+"&amp;IF(B91="확률과 통계", "확", IF(B91="미적분", "미", "기"))&amp;"&lt;"&amp;'수학 진위판정'!E91+0.5</f>
        <v>q_3 : -0.5≤x+y+미&lt;0.5</v>
      </c>
    </row>
    <row r="92" spans="1:12" ht="21" hidden="1" customHeight="1">
      <c r="A92" s="4"/>
      <c r="B92" s="223" t="s">
        <v>119</v>
      </c>
      <c r="C92" s="234"/>
      <c r="D92" s="235"/>
      <c r="E92" s="235"/>
      <c r="F92" s="217">
        <f>C92*'점수 계산기'!$C$27+D92*'점수 계산기'!$C$29+'점수 계산기'!$C$32</f>
        <v>68</v>
      </c>
      <c r="G92" s="207">
        <f t="shared" si="11"/>
        <v>67.5</v>
      </c>
      <c r="H92" s="247" t="str">
        <f t="shared" si="12"/>
        <v/>
      </c>
      <c r="I92" s="239"/>
      <c r="J92" s="5">
        <v>86</v>
      </c>
      <c r="K92" s="5" t="str">
        <f t="shared" si="6"/>
        <v>r</v>
      </c>
      <c r="L92" s="199" t="str">
        <f>K92&amp;IF(QUOTIENT(J92,23)=0,"","_"&amp;QUOTIENT(J92,23))&amp;" : "&amp;'수학 진위판정'!E92-0.5&amp;"≤"&amp;'수학 진위판정'!C92&amp;"x+"&amp;'수학 진위판정'!D92&amp;"y+"&amp;IF(B92="확률과 통계", "확", IF(B92="미적분", "미", "기"))&amp;"&lt;"&amp;'수학 진위판정'!E92+0.5</f>
        <v>r_3 : -0.5≤x+y+미&lt;0.5</v>
      </c>
    </row>
    <row r="93" spans="1:12" ht="21" hidden="1" customHeight="1">
      <c r="A93" s="4"/>
      <c r="B93" s="223" t="s">
        <v>119</v>
      </c>
      <c r="C93" s="234"/>
      <c r="D93" s="235"/>
      <c r="E93" s="235"/>
      <c r="F93" s="217">
        <f>C93*'점수 계산기'!$C$27+D93*'점수 계산기'!$C$29+'점수 계산기'!$C$32</f>
        <v>68</v>
      </c>
      <c r="G93" s="207">
        <f t="shared" si="11"/>
        <v>67.5</v>
      </c>
      <c r="H93" s="247" t="str">
        <f t="shared" si="12"/>
        <v/>
      </c>
      <c r="I93" s="239"/>
      <c r="J93" s="5">
        <v>87</v>
      </c>
      <c r="K93" s="5" t="str">
        <f t="shared" si="6"/>
        <v>s</v>
      </c>
      <c r="L93" s="199" t="str">
        <f>K93&amp;IF(QUOTIENT(J93,23)=0,"","_"&amp;QUOTIENT(J93,23))&amp;" : "&amp;'수학 진위판정'!E93-0.5&amp;"≤"&amp;'수학 진위판정'!C93&amp;"x+"&amp;'수학 진위판정'!D93&amp;"y+"&amp;IF(B93="확률과 통계", "확", IF(B93="미적분", "미", "기"))&amp;"&lt;"&amp;'수학 진위판정'!E93+0.5</f>
        <v>s_3 : -0.5≤x+y+미&lt;0.5</v>
      </c>
    </row>
    <row r="94" spans="1:12" ht="21" hidden="1" customHeight="1">
      <c r="A94" s="4"/>
      <c r="B94" s="223" t="s">
        <v>119</v>
      </c>
      <c r="C94" s="234"/>
      <c r="D94" s="235"/>
      <c r="E94" s="235"/>
      <c r="F94" s="217">
        <f>C94*'점수 계산기'!$C$27+D94*'점수 계산기'!$C$29+'점수 계산기'!$C$32</f>
        <v>68</v>
      </c>
      <c r="G94" s="207">
        <f t="shared" si="11"/>
        <v>67.5</v>
      </c>
      <c r="H94" s="247" t="str">
        <f t="shared" si="12"/>
        <v/>
      </c>
      <c r="I94" s="239"/>
      <c r="J94" s="5">
        <v>88</v>
      </c>
      <c r="K94" s="5" t="str">
        <f t="shared" si="6"/>
        <v>t</v>
      </c>
      <c r="L94" s="199" t="str">
        <f>K94&amp;IF(QUOTIENT(J94,23)=0,"","_"&amp;QUOTIENT(J94,23))&amp;" : "&amp;'수학 진위판정'!E94-0.5&amp;"≤"&amp;'수학 진위판정'!C94&amp;"x+"&amp;'수학 진위판정'!D94&amp;"y+"&amp;IF(B94="확률과 통계", "확", IF(B94="미적분", "미", "기"))&amp;"&lt;"&amp;'수학 진위판정'!E94+0.5</f>
        <v>t_3 : -0.5≤x+y+미&lt;0.5</v>
      </c>
    </row>
    <row r="95" spans="1:12" ht="21" hidden="1" customHeight="1">
      <c r="A95" s="4"/>
      <c r="B95" s="223" t="s">
        <v>119</v>
      </c>
      <c r="C95" s="234"/>
      <c r="D95" s="235"/>
      <c r="E95" s="235"/>
      <c r="F95" s="217">
        <f>C95*'점수 계산기'!$C$27+D95*'점수 계산기'!$C$29+'점수 계산기'!$C$32</f>
        <v>68</v>
      </c>
      <c r="G95" s="207">
        <f t="shared" si="11"/>
        <v>67.5</v>
      </c>
      <c r="H95" s="247" t="str">
        <f t="shared" si="12"/>
        <v/>
      </c>
      <c r="I95" s="239"/>
      <c r="J95" s="5">
        <v>89</v>
      </c>
      <c r="K95" s="5" t="str">
        <f t="shared" si="6"/>
        <v>u</v>
      </c>
      <c r="L95" s="199" t="str">
        <f>K95&amp;IF(QUOTIENT(J95,23)=0,"","_"&amp;QUOTIENT(J95,23))&amp;" : "&amp;'수학 진위판정'!E95-0.5&amp;"≤"&amp;'수학 진위판정'!C95&amp;"x+"&amp;'수학 진위판정'!D95&amp;"y+"&amp;IF(B95="확률과 통계", "확", IF(B95="미적분", "미", "기"))&amp;"&lt;"&amp;'수학 진위판정'!E95+0.5</f>
        <v>u_3 : -0.5≤x+y+미&lt;0.5</v>
      </c>
    </row>
    <row r="96" spans="1:12" ht="21" hidden="1" customHeight="1">
      <c r="A96" s="4"/>
      <c r="B96" s="223" t="s">
        <v>119</v>
      </c>
      <c r="C96" s="234"/>
      <c r="D96" s="235"/>
      <c r="E96" s="235"/>
      <c r="F96" s="217">
        <f>C96*'점수 계산기'!$C$27+D96*'점수 계산기'!$C$29+'점수 계산기'!$C$32</f>
        <v>68</v>
      </c>
      <c r="G96" s="207">
        <f t="shared" si="11"/>
        <v>67.5</v>
      </c>
      <c r="H96" s="247" t="str">
        <f t="shared" si="12"/>
        <v/>
      </c>
      <c r="I96" s="239"/>
      <c r="J96" s="5">
        <v>90</v>
      </c>
      <c r="K96" s="5" t="str">
        <f t="shared" si="6"/>
        <v>v</v>
      </c>
      <c r="L96" s="199" t="str">
        <f>K96&amp;IF(QUOTIENT(J96,23)=0,"","_"&amp;QUOTIENT(J96,23))&amp;" : "&amp;'수학 진위판정'!E96-0.5&amp;"≤"&amp;'수학 진위판정'!C96&amp;"x+"&amp;'수학 진위판정'!D96&amp;"y+"&amp;IF(B96="확률과 통계", "확", IF(B96="미적분", "미", "기"))&amp;"&lt;"&amp;'수학 진위판정'!E96+0.5</f>
        <v>v_3 : -0.5≤x+y+미&lt;0.5</v>
      </c>
    </row>
    <row r="97" spans="1:12" ht="21" hidden="1" customHeight="1">
      <c r="A97" s="4"/>
      <c r="B97" s="223" t="s">
        <v>119</v>
      </c>
      <c r="C97" s="234"/>
      <c r="D97" s="235"/>
      <c r="E97" s="235"/>
      <c r="F97" s="217">
        <f>C97*'점수 계산기'!$C$27+D97*'점수 계산기'!$C$29+'점수 계산기'!$C$32</f>
        <v>68</v>
      </c>
      <c r="G97" s="207">
        <f t="shared" si="11"/>
        <v>67.5</v>
      </c>
      <c r="H97" s="247" t="str">
        <f t="shared" si="12"/>
        <v/>
      </c>
      <c r="I97" s="239"/>
      <c r="J97" s="5">
        <v>91</v>
      </c>
      <c r="K97" s="5" t="str">
        <f t="shared" si="6"/>
        <v>w</v>
      </c>
      <c r="L97" s="199" t="str">
        <f>K97&amp;IF(QUOTIENT(J97,23)=0,"","_"&amp;QUOTIENT(J97,23))&amp;" : "&amp;'수학 진위판정'!E97-0.5&amp;"≤"&amp;'수학 진위판정'!C97&amp;"x+"&amp;'수학 진위판정'!D97&amp;"y+"&amp;IF(B97="확률과 통계", "확", IF(B97="미적분", "미", "기"))&amp;"&lt;"&amp;'수학 진위판정'!E97+0.5</f>
        <v>w_3 : -0.5≤x+y+미&lt;0.5</v>
      </c>
    </row>
    <row r="98" spans="1:12" ht="21" hidden="1" customHeight="1">
      <c r="A98" s="4"/>
      <c r="B98" s="223" t="s">
        <v>119</v>
      </c>
      <c r="C98" s="234"/>
      <c r="D98" s="235"/>
      <c r="E98" s="235"/>
      <c r="F98" s="217">
        <f>C98*'점수 계산기'!$C$27+D98*'점수 계산기'!$C$29+'점수 계산기'!$C$32</f>
        <v>68</v>
      </c>
      <c r="G98" s="207">
        <f t="shared" si="11"/>
        <v>67.5</v>
      </c>
      <c r="H98" s="247" t="str">
        <f t="shared" si="12"/>
        <v/>
      </c>
      <c r="I98" s="239"/>
      <c r="J98" s="5">
        <v>92</v>
      </c>
      <c r="K98" s="5" t="str">
        <f t="shared" si="6"/>
        <v>a</v>
      </c>
      <c r="L98" s="199" t="str">
        <f>K98&amp;IF(QUOTIENT(J98,23)=0,"","_"&amp;QUOTIENT(J98,23))&amp;" : "&amp;'수학 진위판정'!E98-0.5&amp;"≤"&amp;'수학 진위판정'!C98&amp;"x+"&amp;'수학 진위판정'!D98&amp;"y+"&amp;IF(B98="확률과 통계", "확", IF(B98="미적분", "미", "기"))&amp;"&lt;"&amp;'수학 진위판정'!E98+0.5</f>
        <v>a_4 : -0.5≤x+y+미&lt;0.5</v>
      </c>
    </row>
    <row r="99" spans="1:12" ht="21" hidden="1" customHeight="1">
      <c r="A99" s="4"/>
      <c r="B99" s="223" t="s">
        <v>119</v>
      </c>
      <c r="C99" s="234"/>
      <c r="D99" s="235"/>
      <c r="E99" s="235"/>
      <c r="F99" s="217">
        <f>C99*'점수 계산기'!$C$27+D99*'점수 계산기'!$C$29+'점수 계산기'!$C$32</f>
        <v>68</v>
      </c>
      <c r="G99" s="207">
        <f t="shared" si="11"/>
        <v>67.5</v>
      </c>
      <c r="H99" s="247" t="str">
        <f t="shared" si="12"/>
        <v/>
      </c>
      <c r="I99" s="239"/>
      <c r="J99" s="5">
        <v>93</v>
      </c>
      <c r="K99" s="5" t="str">
        <f t="shared" si="6"/>
        <v>b</v>
      </c>
      <c r="L99" s="199" t="str">
        <f>K99&amp;IF(QUOTIENT(J99,23)=0,"","_"&amp;QUOTIENT(J99,23))&amp;" : "&amp;'수학 진위판정'!E99-0.5&amp;"≤"&amp;'수학 진위판정'!C99&amp;"x+"&amp;'수학 진위판정'!D99&amp;"y+"&amp;IF(B99="확률과 통계", "확", IF(B99="미적분", "미", "기"))&amp;"&lt;"&amp;'수학 진위판정'!E99+0.5</f>
        <v>b_4 : -0.5≤x+y+미&lt;0.5</v>
      </c>
    </row>
    <row r="100" spans="1:12" ht="21" hidden="1" customHeight="1">
      <c r="A100" s="4"/>
      <c r="B100" s="223" t="s">
        <v>119</v>
      </c>
      <c r="C100" s="234"/>
      <c r="D100" s="235"/>
      <c r="E100" s="235"/>
      <c r="F100" s="217">
        <f>C100*'점수 계산기'!$C$27+D100*'점수 계산기'!$C$29+'점수 계산기'!$C$32</f>
        <v>68</v>
      </c>
      <c r="G100" s="207">
        <f t="shared" si="11"/>
        <v>67.5</v>
      </c>
      <c r="H100" s="247" t="str">
        <f t="shared" si="12"/>
        <v/>
      </c>
      <c r="I100" s="239"/>
      <c r="J100" s="5">
        <v>94</v>
      </c>
      <c r="K100" s="5" t="str">
        <f t="shared" ref="K100:K143" si="13">CHAR(MOD(J100, 23)+97)</f>
        <v>c</v>
      </c>
      <c r="L100" s="199" t="str">
        <f>K100&amp;IF(QUOTIENT(J100,23)=0,"","_"&amp;QUOTIENT(J100,23))&amp;" : "&amp;'수학 진위판정'!E100-0.5&amp;"≤"&amp;'수학 진위판정'!C100&amp;"x+"&amp;'수학 진위판정'!D100&amp;"y+"&amp;IF(B100="확률과 통계", "확", IF(B100="미적분", "미", "기"))&amp;"&lt;"&amp;'수학 진위판정'!E100+0.5</f>
        <v>c_4 : -0.5≤x+y+미&lt;0.5</v>
      </c>
    </row>
    <row r="101" spans="1:12" ht="21" hidden="1" customHeight="1">
      <c r="A101" s="4"/>
      <c r="B101" s="223" t="s">
        <v>119</v>
      </c>
      <c r="C101" s="234"/>
      <c r="D101" s="235"/>
      <c r="E101" s="235"/>
      <c r="F101" s="217">
        <f>C101*'점수 계산기'!$C$27+D101*'점수 계산기'!$C$29+'점수 계산기'!$C$32</f>
        <v>68</v>
      </c>
      <c r="G101" s="207">
        <f t="shared" si="11"/>
        <v>67.5</v>
      </c>
      <c r="H101" s="247" t="str">
        <f t="shared" si="12"/>
        <v/>
      </c>
      <c r="I101" s="239"/>
      <c r="J101" s="5">
        <v>95</v>
      </c>
      <c r="K101" s="5" t="str">
        <f t="shared" si="13"/>
        <v>d</v>
      </c>
      <c r="L101" s="199" t="str">
        <f>K101&amp;IF(QUOTIENT(J101,23)=0,"","_"&amp;QUOTIENT(J101,23))&amp;" : "&amp;'수학 진위판정'!E101-0.5&amp;"≤"&amp;'수학 진위판정'!C101&amp;"x+"&amp;'수학 진위판정'!D101&amp;"y+"&amp;IF(B101="확률과 통계", "확", IF(B101="미적분", "미", "기"))&amp;"&lt;"&amp;'수학 진위판정'!E101+0.5</f>
        <v>d_4 : -0.5≤x+y+미&lt;0.5</v>
      </c>
    </row>
    <row r="102" spans="1:12" ht="21" hidden="1" customHeight="1">
      <c r="A102" s="4"/>
      <c r="B102" s="223" t="s">
        <v>119</v>
      </c>
      <c r="C102" s="234"/>
      <c r="D102" s="235"/>
      <c r="E102" s="235"/>
      <c r="F102" s="217">
        <f>C102*'점수 계산기'!$C$27+D102*'점수 계산기'!$C$29+'점수 계산기'!$C$32</f>
        <v>68</v>
      </c>
      <c r="G102" s="207">
        <f t="shared" si="11"/>
        <v>67.5</v>
      </c>
      <c r="H102" s="247" t="str">
        <f t="shared" si="12"/>
        <v/>
      </c>
      <c r="I102" s="239"/>
      <c r="J102" s="5">
        <v>96</v>
      </c>
      <c r="K102" s="5" t="str">
        <f t="shared" si="13"/>
        <v>e</v>
      </c>
      <c r="L102" s="199" t="str">
        <f>K102&amp;IF(QUOTIENT(J102,23)=0,"","_"&amp;QUOTIENT(J102,23))&amp;" : "&amp;'수학 진위판정'!E102-0.5&amp;"≤"&amp;'수학 진위판정'!C102&amp;"x+"&amp;'수학 진위판정'!D102&amp;"y+"&amp;IF(B102="확률과 통계", "확", IF(B102="미적분", "미", "기"))&amp;"&lt;"&amp;'수학 진위판정'!E102+0.5</f>
        <v>e_4 : -0.5≤x+y+미&lt;0.5</v>
      </c>
    </row>
    <row r="103" spans="1:12" ht="21" hidden="1" customHeight="1">
      <c r="A103" s="4"/>
      <c r="B103" s="223" t="s">
        <v>119</v>
      </c>
      <c r="C103" s="234"/>
      <c r="D103" s="235"/>
      <c r="E103" s="235"/>
      <c r="F103" s="217">
        <f>C103*'점수 계산기'!$C$27+D103*'점수 계산기'!$C$29+'점수 계산기'!$C$32</f>
        <v>68</v>
      </c>
      <c r="G103" s="207">
        <f t="shared" si="11"/>
        <v>67.5</v>
      </c>
      <c r="H103" s="247" t="str">
        <f t="shared" si="12"/>
        <v/>
      </c>
      <c r="I103" s="239"/>
      <c r="J103" s="5">
        <v>97</v>
      </c>
      <c r="K103" s="5" t="str">
        <f t="shared" si="13"/>
        <v>f</v>
      </c>
      <c r="L103" s="199" t="str">
        <f>K103&amp;IF(QUOTIENT(J103,23)=0,"","_"&amp;QUOTIENT(J103,23))&amp;" : "&amp;'수학 진위판정'!E103-0.5&amp;"≤"&amp;'수학 진위판정'!C103&amp;"x+"&amp;'수학 진위판정'!D103&amp;"y+"&amp;IF(B103="확률과 통계", "확", IF(B103="미적분", "미", "기"))&amp;"&lt;"&amp;'수학 진위판정'!E103+0.5</f>
        <v>f_4 : -0.5≤x+y+미&lt;0.5</v>
      </c>
    </row>
    <row r="104" spans="1:12" ht="21" hidden="1" customHeight="1">
      <c r="A104" s="4"/>
      <c r="B104" s="223" t="s">
        <v>119</v>
      </c>
      <c r="C104" s="234"/>
      <c r="D104" s="235"/>
      <c r="E104" s="235"/>
      <c r="F104" s="217">
        <f>C104*'점수 계산기'!$C$27+D104*'점수 계산기'!$C$29+'점수 계산기'!$C$32</f>
        <v>68</v>
      </c>
      <c r="G104" s="207">
        <f t="shared" si="11"/>
        <v>67.5</v>
      </c>
      <c r="H104" s="247" t="str">
        <f t="shared" si="12"/>
        <v/>
      </c>
      <c r="I104" s="239"/>
      <c r="J104" s="5">
        <v>98</v>
      </c>
      <c r="K104" s="5" t="str">
        <f t="shared" si="13"/>
        <v>g</v>
      </c>
      <c r="L104" s="199" t="str">
        <f>K104&amp;IF(QUOTIENT(J104,23)=0,"","_"&amp;QUOTIENT(J104,23))&amp;" : "&amp;'수학 진위판정'!E104-0.5&amp;"≤"&amp;'수학 진위판정'!C104&amp;"x+"&amp;'수학 진위판정'!D104&amp;"y+"&amp;IF(B104="확률과 통계", "확", IF(B104="미적분", "미", "기"))&amp;"&lt;"&amp;'수학 진위판정'!E104+0.5</f>
        <v>g_4 : -0.5≤x+y+미&lt;0.5</v>
      </c>
    </row>
    <row r="105" spans="1:12" ht="21" hidden="1" customHeight="1">
      <c r="A105" s="4"/>
      <c r="B105" s="223" t="s">
        <v>119</v>
      </c>
      <c r="C105" s="234"/>
      <c r="D105" s="235"/>
      <c r="E105" s="235"/>
      <c r="F105" s="217">
        <f>C105*'점수 계산기'!$C$27+D105*'점수 계산기'!$C$29+'점수 계산기'!$C$32</f>
        <v>68</v>
      </c>
      <c r="G105" s="207">
        <f t="shared" si="11"/>
        <v>67.5</v>
      </c>
      <c r="H105" s="247" t="str">
        <f t="shared" si="12"/>
        <v/>
      </c>
      <c r="I105" s="239"/>
      <c r="J105" s="5">
        <v>99</v>
      </c>
      <c r="K105" s="5" t="str">
        <f t="shared" si="13"/>
        <v>h</v>
      </c>
      <c r="L105" s="199" t="str">
        <f>K105&amp;IF(QUOTIENT(J105,23)=0,"","_"&amp;QUOTIENT(J105,23))&amp;" : "&amp;'수학 진위판정'!E105-0.5&amp;"≤"&amp;'수학 진위판정'!C105&amp;"x+"&amp;'수학 진위판정'!D105&amp;"y+"&amp;IF(B105="확률과 통계", "확", IF(B105="미적분", "미", "기"))&amp;"&lt;"&amp;'수학 진위판정'!E105+0.5</f>
        <v>h_4 : -0.5≤x+y+미&lt;0.5</v>
      </c>
    </row>
    <row r="106" spans="1:12" ht="21" hidden="1" customHeight="1">
      <c r="A106" s="4"/>
      <c r="B106" s="223" t="s">
        <v>119</v>
      </c>
      <c r="C106" s="234"/>
      <c r="D106" s="235"/>
      <c r="E106" s="235"/>
      <c r="F106" s="217">
        <f>C106*'점수 계산기'!$C$27+D106*'점수 계산기'!$C$29+'점수 계산기'!$C$32</f>
        <v>68</v>
      </c>
      <c r="G106" s="207">
        <f t="shared" si="11"/>
        <v>67.5</v>
      </c>
      <c r="H106" s="247" t="str">
        <f t="shared" si="12"/>
        <v/>
      </c>
      <c r="I106" s="239"/>
      <c r="J106" s="5">
        <v>100</v>
      </c>
      <c r="K106" s="5" t="str">
        <f t="shared" si="13"/>
        <v>i</v>
      </c>
      <c r="L106" s="199" t="str">
        <f>K106&amp;IF(QUOTIENT(J106,23)=0,"","_"&amp;QUOTIENT(J106,23))&amp;" : "&amp;'수학 진위판정'!E106-0.5&amp;"≤"&amp;'수학 진위판정'!C106&amp;"x+"&amp;'수학 진위판정'!D106&amp;"y+"&amp;IF(B106="확률과 통계", "확", IF(B106="미적분", "미", "기"))&amp;"&lt;"&amp;'수학 진위판정'!E106+0.5</f>
        <v>i_4 : -0.5≤x+y+미&lt;0.5</v>
      </c>
    </row>
    <row r="107" spans="1:12" ht="21" hidden="1" customHeight="1">
      <c r="A107" s="4"/>
      <c r="B107" s="223" t="s">
        <v>119</v>
      </c>
      <c r="C107" s="234"/>
      <c r="D107" s="235"/>
      <c r="E107" s="235"/>
      <c r="F107" s="217">
        <f>C107*'점수 계산기'!$C$27+D107*'점수 계산기'!$C$29+'점수 계산기'!$C$32</f>
        <v>68</v>
      </c>
      <c r="G107" s="207">
        <f t="shared" si="11"/>
        <v>67.5</v>
      </c>
      <c r="H107" s="247" t="str">
        <f t="shared" si="12"/>
        <v/>
      </c>
      <c r="I107" s="239"/>
      <c r="J107" s="5">
        <v>101</v>
      </c>
      <c r="K107" s="5" t="str">
        <f t="shared" si="13"/>
        <v>j</v>
      </c>
      <c r="L107" s="199" t="str">
        <f>K107&amp;IF(QUOTIENT(J107,23)=0,"","_"&amp;QUOTIENT(J107,23))&amp;" : "&amp;'수학 진위판정'!E107-0.5&amp;"≤"&amp;'수학 진위판정'!C107&amp;"x+"&amp;'수학 진위판정'!D107&amp;"y+"&amp;IF(B107="확률과 통계", "확", IF(B107="미적분", "미", "기"))&amp;"&lt;"&amp;'수학 진위판정'!E107+0.5</f>
        <v>j_4 : -0.5≤x+y+미&lt;0.5</v>
      </c>
    </row>
    <row r="108" spans="1:12" ht="21" hidden="1" customHeight="1">
      <c r="A108" s="4"/>
      <c r="B108" s="223" t="s">
        <v>119</v>
      </c>
      <c r="C108" s="234"/>
      <c r="D108" s="235"/>
      <c r="E108" s="235"/>
      <c r="F108" s="217">
        <f>C108*'점수 계산기'!$C$27+D108*'점수 계산기'!$C$29+'점수 계산기'!$C$32</f>
        <v>68</v>
      </c>
      <c r="G108" s="207">
        <f t="shared" si="11"/>
        <v>67.5</v>
      </c>
      <c r="H108" s="247" t="str">
        <f t="shared" si="12"/>
        <v/>
      </c>
      <c r="I108" s="239"/>
      <c r="J108" s="5">
        <v>102</v>
      </c>
      <c r="K108" s="5" t="str">
        <f t="shared" si="13"/>
        <v>k</v>
      </c>
      <c r="L108" s="199" t="str">
        <f>K108&amp;IF(QUOTIENT(J108,23)=0,"","_"&amp;QUOTIENT(J108,23))&amp;" : "&amp;'수학 진위판정'!E108-0.5&amp;"≤"&amp;'수학 진위판정'!C108&amp;"x+"&amp;'수학 진위판정'!D108&amp;"y+"&amp;IF(B108="확률과 통계", "확", IF(B108="미적분", "미", "기"))&amp;"&lt;"&amp;'수학 진위판정'!E108+0.5</f>
        <v>k_4 : -0.5≤x+y+미&lt;0.5</v>
      </c>
    </row>
    <row r="109" spans="1:12" ht="21" hidden="1" customHeight="1">
      <c r="A109" s="4"/>
      <c r="B109" s="223" t="s">
        <v>119</v>
      </c>
      <c r="C109" s="234"/>
      <c r="D109" s="235"/>
      <c r="E109" s="235"/>
      <c r="F109" s="217">
        <f>C109*'점수 계산기'!$C$27+D109*'점수 계산기'!$C$29+'점수 계산기'!$C$32</f>
        <v>68</v>
      </c>
      <c r="G109" s="207">
        <f t="shared" si="11"/>
        <v>67.5</v>
      </c>
      <c r="H109" s="247" t="str">
        <f t="shared" si="12"/>
        <v/>
      </c>
      <c r="I109" s="239"/>
      <c r="J109" s="5">
        <v>103</v>
      </c>
      <c r="K109" s="5" t="str">
        <f t="shared" si="13"/>
        <v>l</v>
      </c>
      <c r="L109" s="199" t="str">
        <f>K109&amp;IF(QUOTIENT(J109,23)=0,"","_"&amp;QUOTIENT(J109,23))&amp;" : "&amp;'수학 진위판정'!E109-0.5&amp;"≤"&amp;'수학 진위판정'!C109&amp;"x+"&amp;'수학 진위판정'!D109&amp;"y+"&amp;IF(B109="확률과 통계", "확", IF(B109="미적분", "미", "기"))&amp;"&lt;"&amp;'수학 진위판정'!E109+0.5</f>
        <v>l_4 : -0.5≤x+y+미&lt;0.5</v>
      </c>
    </row>
    <row r="110" spans="1:12" ht="21" hidden="1" customHeight="1">
      <c r="A110" s="4"/>
      <c r="B110" s="223" t="s">
        <v>119</v>
      </c>
      <c r="C110" s="234"/>
      <c r="D110" s="235"/>
      <c r="E110" s="235"/>
      <c r="F110" s="217">
        <f>C110*'점수 계산기'!$C$27+D110*'점수 계산기'!$C$29+'점수 계산기'!$C$32</f>
        <v>68</v>
      </c>
      <c r="G110" s="207">
        <f t="shared" si="11"/>
        <v>67.5</v>
      </c>
      <c r="H110" s="247" t="str">
        <f t="shared" si="12"/>
        <v/>
      </c>
      <c r="I110" s="239"/>
      <c r="J110" s="5">
        <v>104</v>
      </c>
      <c r="K110" s="5" t="str">
        <f t="shared" si="13"/>
        <v>m</v>
      </c>
      <c r="L110" s="199" t="str">
        <f>K110&amp;IF(QUOTIENT(J110,23)=0,"","_"&amp;QUOTIENT(J110,23))&amp;" : "&amp;'수학 진위판정'!E110-0.5&amp;"≤"&amp;'수학 진위판정'!C110&amp;"x+"&amp;'수학 진위판정'!D110&amp;"y+"&amp;IF(B110="확률과 통계", "확", IF(B110="미적분", "미", "기"))&amp;"&lt;"&amp;'수학 진위판정'!E110+0.5</f>
        <v>m_4 : -0.5≤x+y+미&lt;0.5</v>
      </c>
    </row>
    <row r="111" spans="1:12" ht="21" hidden="1" customHeight="1">
      <c r="A111" s="4"/>
      <c r="B111" s="223" t="s">
        <v>119</v>
      </c>
      <c r="C111" s="234"/>
      <c r="D111" s="235"/>
      <c r="E111" s="235"/>
      <c r="F111" s="217">
        <f>C111*'점수 계산기'!$C$27+D111*'점수 계산기'!$C$29+'점수 계산기'!$C$32</f>
        <v>68</v>
      </c>
      <c r="G111" s="207">
        <f t="shared" si="11"/>
        <v>67.5</v>
      </c>
      <c r="H111" s="247" t="str">
        <f t="shared" si="12"/>
        <v/>
      </c>
      <c r="I111" s="239"/>
      <c r="J111" s="5">
        <v>105</v>
      </c>
      <c r="K111" s="5" t="str">
        <f t="shared" si="13"/>
        <v>n</v>
      </c>
      <c r="L111" s="199" t="str">
        <f>K111&amp;IF(QUOTIENT(J111,23)=0,"","_"&amp;QUOTIENT(J111,23))&amp;" : "&amp;'수학 진위판정'!E111-0.5&amp;"≤"&amp;'수학 진위판정'!C111&amp;"x+"&amp;'수학 진위판정'!D111&amp;"y+"&amp;IF(B111="확률과 통계", "확", IF(B111="미적분", "미", "기"))&amp;"&lt;"&amp;'수학 진위판정'!E111+0.5</f>
        <v>n_4 : -0.5≤x+y+미&lt;0.5</v>
      </c>
    </row>
    <row r="112" spans="1:12" ht="21" hidden="1" customHeight="1" thickBot="1">
      <c r="A112" s="4"/>
      <c r="B112" s="225" t="s">
        <v>119</v>
      </c>
      <c r="C112" s="459"/>
      <c r="D112" s="460"/>
      <c r="E112" s="460"/>
      <c r="F112" s="219">
        <f>C112*'점수 계산기'!$C$27+D112*'점수 계산기'!$C$29+'점수 계산기'!$C$32</f>
        <v>68</v>
      </c>
      <c r="G112" s="220">
        <f t="shared" si="11"/>
        <v>67.5</v>
      </c>
      <c r="H112" s="247" t="str">
        <f t="shared" si="12"/>
        <v/>
      </c>
      <c r="I112" s="239"/>
      <c r="J112" s="5">
        <v>106</v>
      </c>
      <c r="K112" s="5" t="str">
        <f t="shared" si="13"/>
        <v>o</v>
      </c>
      <c r="L112" s="199" t="str">
        <f>K112&amp;IF(QUOTIENT(J112,23)=0,"","_"&amp;QUOTIENT(J112,23))&amp;" : "&amp;'수학 진위판정'!E112-0.5&amp;"≤"&amp;'수학 진위판정'!C112&amp;"x+"&amp;'수학 진위판정'!D112&amp;"y+"&amp;IF(B112="확률과 통계", "확", IF(B112="미적분", "미", "기"))&amp;"&lt;"&amp;'수학 진위판정'!E112+0.5</f>
        <v>o_4 : -0.5≤x+y+미&lt;0.5</v>
      </c>
    </row>
    <row r="113" spans="1:12" ht="21" hidden="1" customHeight="1">
      <c r="A113" s="4"/>
      <c r="B113" s="221" t="s">
        <v>119</v>
      </c>
      <c r="C113" s="467"/>
      <c r="D113" s="468"/>
      <c r="E113" s="468"/>
      <c r="F113" s="206">
        <f>C113*'점수 계산기'!$C$27+D113*'점수 계산기'!$C$29+'점수 계산기'!$C$32</f>
        <v>68</v>
      </c>
      <c r="G113" s="207">
        <f t="shared" ref="G113:G118" si="14">MIN(ABS(E113-0.5-F113), ABS(E113+0.5-F113))</f>
        <v>67.5</v>
      </c>
      <c r="H113" s="243" t="str">
        <f t="shared" ref="H113:H118" si="15">IF(ROUND(F113,0)=E113,"진",IF(G113&lt;0.5,"재",IF(AND(C113=0, D113=0, E113=0),"","위")))</f>
        <v/>
      </c>
      <c r="I113" s="239"/>
      <c r="J113" s="5">
        <v>107</v>
      </c>
      <c r="K113" s="5" t="str">
        <f t="shared" si="13"/>
        <v>p</v>
      </c>
      <c r="L113" s="199" t="str">
        <f>K113&amp;IF(QUOTIENT(J113,23)=0,"","_"&amp;QUOTIENT(J113,23))&amp;" : "&amp;'수학 진위판정'!E113-0.5&amp;"≤"&amp;'수학 진위판정'!C113&amp;"x+"&amp;'수학 진위판정'!D113&amp;"y+"&amp;IF(B113="확률과 통계", "확", IF(B113="미적분", "미", "기"))&amp;"&lt;"&amp;'수학 진위판정'!E113+0.5</f>
        <v>p_4 : -0.5≤x+y+미&lt;0.5</v>
      </c>
    </row>
    <row r="114" spans="1:12" ht="21" hidden="1" customHeight="1">
      <c r="A114" s="4"/>
      <c r="B114" s="223" t="s">
        <v>119</v>
      </c>
      <c r="C114" s="234"/>
      <c r="D114" s="235"/>
      <c r="E114" s="235"/>
      <c r="F114" s="217">
        <f>C114*'점수 계산기'!$C$27+D114*'점수 계산기'!$C$29+'점수 계산기'!$C$32</f>
        <v>68</v>
      </c>
      <c r="G114" s="207">
        <f t="shared" si="14"/>
        <v>67.5</v>
      </c>
      <c r="H114" s="247" t="str">
        <f t="shared" si="15"/>
        <v/>
      </c>
      <c r="I114" s="239"/>
      <c r="J114" s="5">
        <v>108</v>
      </c>
      <c r="K114" s="5" t="str">
        <f t="shared" si="13"/>
        <v>q</v>
      </c>
      <c r="L114" s="199" t="str">
        <f>K114&amp;IF(QUOTIENT(J114,23)=0,"","_"&amp;QUOTIENT(J114,23))&amp;" : "&amp;'수학 진위판정'!E114-0.5&amp;"≤"&amp;'수학 진위판정'!C114&amp;"x+"&amp;'수학 진위판정'!D114&amp;"y+"&amp;IF(B114="확률과 통계", "확", IF(B114="미적분", "미", "기"))&amp;"&lt;"&amp;'수학 진위판정'!E114+0.5</f>
        <v>q_4 : -0.5≤x+y+미&lt;0.5</v>
      </c>
    </row>
    <row r="115" spans="1:12" ht="21" hidden="1" customHeight="1">
      <c r="A115" s="4"/>
      <c r="B115" s="223" t="s">
        <v>119</v>
      </c>
      <c r="C115" s="234"/>
      <c r="D115" s="235"/>
      <c r="E115" s="235"/>
      <c r="F115" s="217">
        <f>C115*'점수 계산기'!$C$27+D115*'점수 계산기'!$C$29+'점수 계산기'!$C$32</f>
        <v>68</v>
      </c>
      <c r="G115" s="207">
        <f t="shared" si="14"/>
        <v>67.5</v>
      </c>
      <c r="H115" s="247" t="str">
        <f t="shared" si="15"/>
        <v/>
      </c>
      <c r="I115" s="239"/>
      <c r="J115" s="5">
        <v>109</v>
      </c>
      <c r="K115" s="5" t="str">
        <f t="shared" si="13"/>
        <v>r</v>
      </c>
      <c r="L115" s="199" t="str">
        <f>K115&amp;IF(QUOTIENT(J115,23)=0,"","_"&amp;QUOTIENT(J115,23))&amp;" : "&amp;'수학 진위판정'!E115-0.5&amp;"≤"&amp;'수학 진위판정'!C115&amp;"x+"&amp;'수학 진위판정'!D115&amp;"y+"&amp;IF(B115="확률과 통계", "확", IF(B115="미적분", "미", "기"))&amp;"&lt;"&amp;'수학 진위판정'!E115+0.5</f>
        <v>r_4 : -0.5≤x+y+미&lt;0.5</v>
      </c>
    </row>
    <row r="116" spans="1:12" ht="21" hidden="1" customHeight="1">
      <c r="A116" s="4"/>
      <c r="B116" s="223" t="s">
        <v>119</v>
      </c>
      <c r="C116" s="234"/>
      <c r="D116" s="235"/>
      <c r="E116" s="235"/>
      <c r="F116" s="217">
        <f>C116*'점수 계산기'!$C$27+D116*'점수 계산기'!$C$29+'점수 계산기'!$C$32</f>
        <v>68</v>
      </c>
      <c r="G116" s="207">
        <f t="shared" si="14"/>
        <v>67.5</v>
      </c>
      <c r="H116" s="247" t="str">
        <f t="shared" si="15"/>
        <v/>
      </c>
      <c r="I116" s="239"/>
      <c r="J116" s="5">
        <v>110</v>
      </c>
      <c r="K116" s="5" t="str">
        <f t="shared" si="13"/>
        <v>s</v>
      </c>
      <c r="L116" s="199" t="str">
        <f>K116&amp;IF(QUOTIENT(J116,23)=0,"","_"&amp;QUOTIENT(J116,23))&amp;" : "&amp;'수학 진위판정'!E116-0.5&amp;"≤"&amp;'수학 진위판정'!C116&amp;"x+"&amp;'수학 진위판정'!D116&amp;"y+"&amp;IF(B116="확률과 통계", "확", IF(B116="미적분", "미", "기"))&amp;"&lt;"&amp;'수학 진위판정'!E116+0.5</f>
        <v>s_4 : -0.5≤x+y+미&lt;0.5</v>
      </c>
    </row>
    <row r="117" spans="1:12" ht="21" hidden="1" customHeight="1">
      <c r="A117" s="4"/>
      <c r="B117" s="223" t="s">
        <v>119</v>
      </c>
      <c r="C117" s="234"/>
      <c r="D117" s="235"/>
      <c r="E117" s="235"/>
      <c r="F117" s="217">
        <f>C117*'점수 계산기'!$C$27+D117*'점수 계산기'!$C$29+'점수 계산기'!$C$32</f>
        <v>68</v>
      </c>
      <c r="G117" s="207">
        <f t="shared" si="14"/>
        <v>67.5</v>
      </c>
      <c r="H117" s="247" t="str">
        <f t="shared" si="15"/>
        <v/>
      </c>
      <c r="I117" s="239"/>
      <c r="J117" s="5">
        <v>111</v>
      </c>
      <c r="K117" s="5" t="str">
        <f t="shared" si="13"/>
        <v>t</v>
      </c>
      <c r="L117" s="199" t="str">
        <f>K117&amp;IF(QUOTIENT(J117,23)=0,"","_"&amp;QUOTIENT(J117,23))&amp;" : "&amp;'수학 진위판정'!E117-0.5&amp;"≤"&amp;'수학 진위판정'!C117&amp;"x+"&amp;'수학 진위판정'!D117&amp;"y+"&amp;IF(B117="확률과 통계", "확", IF(B117="미적분", "미", "기"))&amp;"&lt;"&amp;'수학 진위판정'!E117+0.5</f>
        <v>t_4 : -0.5≤x+y+미&lt;0.5</v>
      </c>
    </row>
    <row r="118" spans="1:12" ht="21" hidden="1" customHeight="1">
      <c r="A118" s="4"/>
      <c r="B118" s="223" t="s">
        <v>119</v>
      </c>
      <c r="C118" s="234"/>
      <c r="D118" s="235"/>
      <c r="E118" s="235"/>
      <c r="F118" s="217">
        <f>C118*'점수 계산기'!$C$27+D118*'점수 계산기'!$C$29+'점수 계산기'!$C$32</f>
        <v>68</v>
      </c>
      <c r="G118" s="207">
        <f t="shared" si="14"/>
        <v>67.5</v>
      </c>
      <c r="H118" s="247" t="str">
        <f t="shared" si="15"/>
        <v/>
      </c>
      <c r="I118" s="239"/>
      <c r="J118" s="5">
        <v>112</v>
      </c>
      <c r="K118" s="5" t="str">
        <f t="shared" si="13"/>
        <v>u</v>
      </c>
      <c r="L118" s="199" t="str">
        <f>K118&amp;IF(QUOTIENT(J118,23)=0,"","_"&amp;QUOTIENT(J118,23))&amp;" : "&amp;'수학 진위판정'!E118-0.5&amp;"≤"&amp;'수학 진위판정'!C118&amp;"x+"&amp;'수학 진위판정'!D118&amp;"y+"&amp;IF(B118="확률과 통계", "확", IF(B118="미적분", "미", "기"))&amp;"&lt;"&amp;'수학 진위판정'!E118+0.5</f>
        <v>u_4 : -0.5≤x+y+미&lt;0.5</v>
      </c>
    </row>
    <row r="119" spans="1:12" ht="21" hidden="1" customHeight="1">
      <c r="A119" s="4"/>
      <c r="B119" s="223" t="s">
        <v>119</v>
      </c>
      <c r="C119" s="234"/>
      <c r="D119" s="235"/>
      <c r="E119" s="235"/>
      <c r="F119" s="217">
        <f>C119*'점수 계산기'!$C$27+D119*'점수 계산기'!$C$29+'점수 계산기'!$C$32</f>
        <v>68</v>
      </c>
      <c r="G119" s="207">
        <f t="shared" ref="G119:G120" si="16">MIN(ABS(E119-0.5-F119), ABS(E119+0.5-F119))</f>
        <v>67.5</v>
      </c>
      <c r="H119" s="247" t="str">
        <f t="shared" ref="H119:H120" si="17">IF(ROUND(F119,0)=E119,"진",IF(G119&lt;0.5,"재",IF(AND(C119=0, D119=0, E119=0),"","위")))</f>
        <v/>
      </c>
      <c r="I119" s="239"/>
      <c r="J119" s="5">
        <v>113</v>
      </c>
      <c r="K119" s="5" t="str">
        <f t="shared" si="13"/>
        <v>v</v>
      </c>
      <c r="L119" s="199" t="str">
        <f>K119&amp;IF(QUOTIENT(J119,23)=0,"","_"&amp;QUOTIENT(J119,23))&amp;" : "&amp;'수학 진위판정'!E119-0.5&amp;"≤"&amp;'수학 진위판정'!C119&amp;"x+"&amp;'수학 진위판정'!D119&amp;"y+"&amp;IF(B119="확률과 통계", "확", IF(B119="미적분", "미", "기"))&amp;"&lt;"&amp;'수학 진위판정'!E119+0.5</f>
        <v>v_4 : -0.5≤x+y+미&lt;0.5</v>
      </c>
    </row>
    <row r="120" spans="1:12" ht="21" hidden="1" customHeight="1" thickBot="1">
      <c r="A120" s="4"/>
      <c r="B120" s="225" t="s">
        <v>119</v>
      </c>
      <c r="C120" s="459"/>
      <c r="D120" s="460"/>
      <c r="E120" s="460"/>
      <c r="F120" s="219">
        <f>C120*'점수 계산기'!$C$27+D120*'점수 계산기'!$C$29+'점수 계산기'!$C$32</f>
        <v>68</v>
      </c>
      <c r="G120" s="220">
        <f t="shared" si="16"/>
        <v>67.5</v>
      </c>
      <c r="H120" s="457" t="str">
        <f t="shared" si="17"/>
        <v/>
      </c>
      <c r="I120" s="239"/>
      <c r="J120" s="5">
        <v>114</v>
      </c>
      <c r="K120" s="5" t="str">
        <f t="shared" si="13"/>
        <v>w</v>
      </c>
      <c r="L120" s="199" t="str">
        <f>K120&amp;IF(QUOTIENT(J120,23)=0,"","_"&amp;QUOTIENT(J120,23))&amp;" : "&amp;'수학 진위판정'!E120-0.5&amp;"≤"&amp;'수학 진위판정'!C120&amp;"x+"&amp;'수학 진위판정'!D120&amp;"y+"&amp;IF(B120="확률과 통계", "확", IF(B120="미적분", "미", "기"))&amp;"&lt;"&amp;'수학 진위판정'!E120+0.5</f>
        <v>w_4 : -0.5≤x+y+미&lt;0.5</v>
      </c>
    </row>
    <row r="121" spans="1:12" ht="21" customHeight="1">
      <c r="A121" s="4"/>
      <c r="B121" s="469" t="s">
        <v>120</v>
      </c>
      <c r="C121" s="196">
        <v>74</v>
      </c>
      <c r="D121" s="197">
        <v>26</v>
      </c>
      <c r="E121" s="197">
        <v>152</v>
      </c>
      <c r="F121" s="197">
        <f>C121*'점수 계산기'!$C$27+D121*'점수 계산기'!$C$30+'점수 계산기'!$C$33</f>
        <v>150.56</v>
      </c>
      <c r="G121" s="198">
        <f t="shared" ref="G121:G136" si="18">MIN(ABS(E121-0.5-F121), ABS(E121+0.5-F121))</f>
        <v>0.93999999999999773</v>
      </c>
      <c r="H121" s="242" t="str">
        <f t="shared" ref="H121:H135" si="19">IF(ROUND(F121,0)=E121,"진",IF(G121&lt;0.5,"재",IF(AND(C121=0, D121=0, E121=0),"","위")))</f>
        <v>위</v>
      </c>
      <c r="I121" s="239"/>
      <c r="J121" s="5">
        <v>115</v>
      </c>
      <c r="K121" s="5" t="str">
        <f t="shared" si="13"/>
        <v>a</v>
      </c>
      <c r="L121" s="199" t="str">
        <f>K121&amp;IF(QUOTIENT(J121,23)=0,"","_"&amp;QUOTIENT(J121,23))&amp;" : "&amp;'수학 진위판정'!E121-0.5&amp;"≤"&amp;'수학 진위판정'!C121&amp;"x+"&amp;'수학 진위판정'!D121&amp;"y+"&amp;IF(B121="확률과 통계", "확", IF(B121="미적분", "미", "기"))&amp;"&lt;"&amp;'수학 진위판정'!E121+0.5</f>
        <v>a_5 : 151.5≤74x+26y+기&lt;152.5</v>
      </c>
    </row>
    <row r="122" spans="1:12" ht="21" customHeight="1">
      <c r="A122" s="4"/>
      <c r="B122" s="237" t="s">
        <v>120</v>
      </c>
      <c r="C122" s="205">
        <v>55</v>
      </c>
      <c r="D122" s="206">
        <v>22</v>
      </c>
      <c r="E122" s="217">
        <v>132</v>
      </c>
      <c r="F122" s="217">
        <f>C122*'점수 계산기'!$C$27+D122*'점수 계산기'!$C$30+'점수 계산기'!$C$33</f>
        <v>131.45999999999998</v>
      </c>
      <c r="G122" s="207">
        <f t="shared" si="18"/>
        <v>4.0000000000020464E-2</v>
      </c>
      <c r="H122" s="247" t="str">
        <f t="shared" si="19"/>
        <v>재</v>
      </c>
      <c r="I122" s="239"/>
      <c r="J122" s="5">
        <v>116</v>
      </c>
      <c r="K122" s="5" t="str">
        <f t="shared" si="13"/>
        <v>b</v>
      </c>
      <c r="L122" s="199" t="str">
        <f>K122&amp;IF(QUOTIENT(J122,23)=0,"","_"&amp;QUOTIENT(J122,23))&amp;" : "&amp;'수학 진위판정'!E122-0.5&amp;"≤"&amp;'수학 진위판정'!C122&amp;"x+"&amp;'수학 진위판정'!D122&amp;"y+"&amp;IF(B122="확률과 통계", "확", IF(B122="미적분", "미", "기"))&amp;"&lt;"&amp;'수학 진위판정'!E122+0.5</f>
        <v>b_5 : 131.5≤55x+22y+기&lt;132.5</v>
      </c>
    </row>
    <row r="123" spans="1:12" ht="21" customHeight="1" thickBot="1">
      <c r="A123" s="4"/>
      <c r="B123" s="238" t="s">
        <v>120</v>
      </c>
      <c r="C123" s="218">
        <v>50</v>
      </c>
      <c r="D123" s="219">
        <v>15</v>
      </c>
      <c r="E123" s="219">
        <v>121</v>
      </c>
      <c r="F123" s="219">
        <f>C123*'점수 계산기'!$C$27+D123*'점수 계산기'!$C$30+'점수 계산기'!$C$33</f>
        <v>121.2</v>
      </c>
      <c r="G123" s="220">
        <f t="shared" si="18"/>
        <v>0.29999999999999716</v>
      </c>
      <c r="H123" s="457" t="str">
        <f t="shared" si="19"/>
        <v>진</v>
      </c>
      <c r="I123" s="239"/>
      <c r="J123" s="5">
        <v>117</v>
      </c>
      <c r="K123" s="5" t="str">
        <f t="shared" si="13"/>
        <v>c</v>
      </c>
      <c r="L123" s="199" t="str">
        <f>K123&amp;IF(QUOTIENT(J123,23)=0,"","_"&amp;QUOTIENT(J123,23))&amp;" : "&amp;'수학 진위판정'!E123-0.5&amp;"≤"&amp;'수학 진위판정'!C123&amp;"x+"&amp;'수학 진위판정'!D123&amp;"y+"&amp;IF(B123="확률과 통계", "확", IF(B123="미적분", "미", "기"))&amp;"&lt;"&amp;'수학 진위판정'!E123+0.5</f>
        <v>c_5 : 120.5≤50x+15y+기&lt;121.5</v>
      </c>
    </row>
    <row r="124" spans="1:12" ht="21" hidden="1" customHeight="1">
      <c r="A124" s="4"/>
      <c r="B124" s="458" t="s">
        <v>120</v>
      </c>
      <c r="C124" s="205">
        <v>54</v>
      </c>
      <c r="D124" s="206">
        <v>14</v>
      </c>
      <c r="E124" s="206">
        <v>124</v>
      </c>
      <c r="F124" s="206">
        <f>C124*'점수 계산기'!$C$27+D124*'점수 계산기'!$C$30+'점수 계산기'!$C$33</f>
        <v>123.6</v>
      </c>
      <c r="G124" s="207">
        <f t="shared" si="18"/>
        <v>9.9999999999994316E-2</v>
      </c>
      <c r="H124" s="243" t="str">
        <f t="shared" si="19"/>
        <v>진</v>
      </c>
      <c r="I124" s="239"/>
      <c r="J124" s="5">
        <v>118</v>
      </c>
      <c r="K124" s="5" t="str">
        <f t="shared" si="13"/>
        <v>d</v>
      </c>
      <c r="L124" s="199" t="str">
        <f>K124&amp;IF(QUOTIENT(J124,23)=0,"","_"&amp;QUOTIENT(J124,23))&amp;" : "&amp;'수학 진위판정'!E124-0.5&amp;"≤"&amp;'수학 진위판정'!C124&amp;"x+"&amp;'수학 진위판정'!D124&amp;"y+"&amp;IF(B124="확률과 통계", "확", IF(B124="미적분", "미", "기"))&amp;"&lt;"&amp;'수학 진위판정'!E124+0.5</f>
        <v>d_5 : 123.5≤54x+14y+기&lt;124.5</v>
      </c>
    </row>
    <row r="125" spans="1:12" ht="21" hidden="1" customHeight="1">
      <c r="A125" s="4"/>
      <c r="B125" s="237" t="s">
        <v>120</v>
      </c>
      <c r="C125" s="216"/>
      <c r="D125" s="217"/>
      <c r="E125" s="217"/>
      <c r="F125" s="217">
        <f>C125*'점수 계산기'!$C$27+D125*'점수 계산기'!$C$30+'점수 계산기'!$C$33</f>
        <v>67</v>
      </c>
      <c r="G125" s="207">
        <f t="shared" si="18"/>
        <v>66.5</v>
      </c>
      <c r="H125" s="247" t="str">
        <f t="shared" si="19"/>
        <v/>
      </c>
      <c r="I125" s="239"/>
      <c r="J125" s="5">
        <v>119</v>
      </c>
      <c r="K125" s="5" t="str">
        <f t="shared" si="13"/>
        <v>e</v>
      </c>
      <c r="L125" s="199" t="str">
        <f>K125&amp;IF(QUOTIENT(J125,23)=0,"","_"&amp;QUOTIENT(J125,23))&amp;" : "&amp;'수학 진위판정'!E125-0.5&amp;"≤"&amp;'수학 진위판정'!C125&amp;"x+"&amp;'수학 진위판정'!D125&amp;"y+"&amp;IF(B125="확률과 통계", "확", IF(B125="미적분", "미", "기"))&amp;"&lt;"&amp;'수학 진위판정'!E125+0.5</f>
        <v>e_5 : -0.5≤x+y+기&lt;0.5</v>
      </c>
    </row>
    <row r="126" spans="1:12" ht="21" hidden="1" customHeight="1">
      <c r="A126" s="4"/>
      <c r="B126" s="237" t="s">
        <v>120</v>
      </c>
      <c r="C126" s="216"/>
      <c r="D126" s="217"/>
      <c r="E126" s="217"/>
      <c r="F126" s="217">
        <f>C126*'점수 계산기'!$C$27+D126*'점수 계산기'!$C$30+'점수 계산기'!$C$33</f>
        <v>67</v>
      </c>
      <c r="G126" s="207">
        <f t="shared" si="18"/>
        <v>66.5</v>
      </c>
      <c r="H126" s="247" t="str">
        <f t="shared" si="19"/>
        <v/>
      </c>
      <c r="I126" s="239"/>
      <c r="J126" s="5">
        <v>120</v>
      </c>
      <c r="K126" s="5" t="str">
        <f t="shared" si="13"/>
        <v>f</v>
      </c>
      <c r="L126" s="199" t="str">
        <f>K126&amp;IF(QUOTIENT(J126,23)=0,"","_"&amp;QUOTIENT(J126,23))&amp;" : "&amp;'수학 진위판정'!E126-0.5&amp;"≤"&amp;'수학 진위판정'!C126&amp;"x+"&amp;'수학 진위판정'!D126&amp;"y+"&amp;IF(B126="확률과 통계", "확", IF(B126="미적분", "미", "기"))&amp;"&lt;"&amp;'수학 진위판정'!E126+0.5</f>
        <v>f_5 : -0.5≤x+y+기&lt;0.5</v>
      </c>
    </row>
    <row r="127" spans="1:12" ht="21" hidden="1" customHeight="1">
      <c r="A127" s="4"/>
      <c r="B127" s="237" t="s">
        <v>120</v>
      </c>
      <c r="C127" s="216"/>
      <c r="D127" s="217"/>
      <c r="E127" s="217"/>
      <c r="F127" s="217">
        <f>C127*'점수 계산기'!$C$27+D127*'점수 계산기'!$C$30+'점수 계산기'!$C$33</f>
        <v>67</v>
      </c>
      <c r="G127" s="207">
        <f t="shared" si="18"/>
        <v>66.5</v>
      </c>
      <c r="H127" s="247" t="str">
        <f t="shared" si="19"/>
        <v/>
      </c>
      <c r="I127" s="239"/>
      <c r="J127" s="5">
        <v>121</v>
      </c>
      <c r="K127" s="5" t="str">
        <f t="shared" si="13"/>
        <v>g</v>
      </c>
      <c r="L127" s="199" t="str">
        <f>K127&amp;IF(QUOTIENT(J127,23)=0,"","_"&amp;QUOTIENT(J127,23))&amp;" : "&amp;'수학 진위판정'!E127-0.5&amp;"≤"&amp;'수학 진위판정'!C127&amp;"x+"&amp;'수학 진위판정'!D127&amp;"y+"&amp;IF(B127="확률과 통계", "확", IF(B127="미적분", "미", "기"))&amp;"&lt;"&amp;'수학 진위판정'!E127+0.5</f>
        <v>g_5 : -0.5≤x+y+기&lt;0.5</v>
      </c>
    </row>
    <row r="128" spans="1:12" ht="21" hidden="1" customHeight="1">
      <c r="A128" s="4"/>
      <c r="B128" s="237" t="s">
        <v>120</v>
      </c>
      <c r="C128" s="216"/>
      <c r="D128" s="217"/>
      <c r="E128" s="217"/>
      <c r="F128" s="217">
        <f>C128*'점수 계산기'!$C$27+D128*'점수 계산기'!$C$30+'점수 계산기'!$C$33</f>
        <v>67</v>
      </c>
      <c r="G128" s="207">
        <f t="shared" si="18"/>
        <v>66.5</v>
      </c>
      <c r="H128" s="247" t="str">
        <f t="shared" si="19"/>
        <v/>
      </c>
      <c r="I128" s="239"/>
      <c r="J128" s="5">
        <v>122</v>
      </c>
      <c r="K128" s="5" t="str">
        <f t="shared" si="13"/>
        <v>h</v>
      </c>
      <c r="L128" s="199" t="str">
        <f>K128&amp;IF(QUOTIENT(J128,23)=0,"","_"&amp;QUOTIENT(J128,23))&amp;" : "&amp;'수학 진위판정'!E128-0.5&amp;"≤"&amp;'수학 진위판정'!C128&amp;"x+"&amp;'수학 진위판정'!D128&amp;"y+"&amp;IF(B128="확률과 통계", "확", IF(B128="미적분", "미", "기"))&amp;"&lt;"&amp;'수학 진위판정'!E128+0.5</f>
        <v>h_5 : -0.5≤x+y+기&lt;0.5</v>
      </c>
    </row>
    <row r="129" spans="1:12" ht="21" hidden="1" customHeight="1">
      <c r="A129" s="4"/>
      <c r="B129" s="237" t="s">
        <v>120</v>
      </c>
      <c r="C129" s="216"/>
      <c r="D129" s="217"/>
      <c r="E129" s="217"/>
      <c r="F129" s="217">
        <f>C129*'점수 계산기'!$C$27+D129*'점수 계산기'!$C$30+'점수 계산기'!$C$33</f>
        <v>67</v>
      </c>
      <c r="G129" s="207">
        <f t="shared" si="18"/>
        <v>66.5</v>
      </c>
      <c r="H129" s="247" t="str">
        <f t="shared" si="19"/>
        <v/>
      </c>
      <c r="I129" s="239"/>
      <c r="J129" s="5">
        <v>123</v>
      </c>
      <c r="K129" s="5" t="str">
        <f t="shared" si="13"/>
        <v>i</v>
      </c>
      <c r="L129" s="199" t="str">
        <f>K129&amp;IF(QUOTIENT(J129,23)=0,"","_"&amp;QUOTIENT(J129,23))&amp;" : "&amp;'수학 진위판정'!E129-0.5&amp;"≤"&amp;'수학 진위판정'!C129&amp;"x+"&amp;'수학 진위판정'!D129&amp;"y+"&amp;IF(B129="확률과 통계", "확", IF(B129="미적분", "미", "기"))&amp;"&lt;"&amp;'수학 진위판정'!E129+0.5</f>
        <v>i_5 : -0.5≤x+y+기&lt;0.5</v>
      </c>
    </row>
    <row r="130" spans="1:12" ht="21" hidden="1" customHeight="1">
      <c r="A130" s="4"/>
      <c r="B130" s="237" t="s">
        <v>120</v>
      </c>
      <c r="C130" s="216"/>
      <c r="D130" s="217"/>
      <c r="E130" s="217"/>
      <c r="F130" s="217">
        <f>C130*'점수 계산기'!$C$27+D130*'점수 계산기'!$C$30+'점수 계산기'!$C$33</f>
        <v>67</v>
      </c>
      <c r="G130" s="207">
        <f t="shared" si="18"/>
        <v>66.5</v>
      </c>
      <c r="H130" s="247" t="str">
        <f t="shared" si="19"/>
        <v/>
      </c>
      <c r="I130" s="239"/>
      <c r="J130" s="5">
        <v>124</v>
      </c>
      <c r="K130" s="5" t="str">
        <f t="shared" si="13"/>
        <v>j</v>
      </c>
      <c r="L130" s="199" t="str">
        <f>K130&amp;IF(QUOTIENT(J130,23)=0,"","_"&amp;QUOTIENT(J130,23))&amp;" : "&amp;'수학 진위판정'!E130-0.5&amp;"≤"&amp;'수학 진위판정'!C130&amp;"x+"&amp;'수학 진위판정'!D130&amp;"y+"&amp;IF(B130="확률과 통계", "확", IF(B130="미적분", "미", "기"))&amp;"&lt;"&amp;'수학 진위판정'!E130+0.5</f>
        <v>j_5 : -0.5≤x+y+기&lt;0.5</v>
      </c>
    </row>
    <row r="131" spans="1:12" ht="21" hidden="1" customHeight="1">
      <c r="A131" s="4"/>
      <c r="B131" s="237" t="s">
        <v>120</v>
      </c>
      <c r="C131" s="216"/>
      <c r="D131" s="217"/>
      <c r="E131" s="217"/>
      <c r="F131" s="217">
        <f>C131*'점수 계산기'!$C$27+D131*'점수 계산기'!$C$30+'점수 계산기'!$C$33</f>
        <v>67</v>
      </c>
      <c r="G131" s="207">
        <f t="shared" si="18"/>
        <v>66.5</v>
      </c>
      <c r="H131" s="247" t="str">
        <f t="shared" si="19"/>
        <v/>
      </c>
      <c r="I131" s="239"/>
      <c r="J131" s="5">
        <v>125</v>
      </c>
      <c r="K131" s="5" t="str">
        <f t="shared" si="13"/>
        <v>k</v>
      </c>
      <c r="L131" s="199" t="str">
        <f>K131&amp;IF(QUOTIENT(J131,23)=0,"","_"&amp;QUOTIENT(J131,23))&amp;" : "&amp;'수학 진위판정'!E131-0.5&amp;"≤"&amp;'수학 진위판정'!C131&amp;"x+"&amp;'수학 진위판정'!D131&amp;"y+"&amp;IF(B131="확률과 통계", "확", IF(B131="미적분", "미", "기"))&amp;"&lt;"&amp;'수학 진위판정'!E131+0.5</f>
        <v>k_5 : -0.5≤x+y+기&lt;0.5</v>
      </c>
    </row>
    <row r="132" spans="1:12" ht="21" hidden="1" customHeight="1">
      <c r="A132" s="4"/>
      <c r="B132" s="237" t="s">
        <v>120</v>
      </c>
      <c r="C132" s="216"/>
      <c r="D132" s="217"/>
      <c r="E132" s="217"/>
      <c r="F132" s="217">
        <f>C132*'점수 계산기'!$C$27+D132*'점수 계산기'!$C$30+'점수 계산기'!$C$33</f>
        <v>67</v>
      </c>
      <c r="G132" s="207">
        <f t="shared" si="18"/>
        <v>66.5</v>
      </c>
      <c r="H132" s="247" t="str">
        <f t="shared" si="19"/>
        <v/>
      </c>
      <c r="I132" s="239"/>
      <c r="J132" s="5">
        <v>126</v>
      </c>
      <c r="K132" s="5" t="str">
        <f t="shared" si="13"/>
        <v>l</v>
      </c>
      <c r="L132" s="199" t="str">
        <f>K132&amp;IF(QUOTIENT(J132,23)=0,"","_"&amp;QUOTIENT(J132,23))&amp;" : "&amp;'수학 진위판정'!E132-0.5&amp;"≤"&amp;'수학 진위판정'!C132&amp;"x+"&amp;'수학 진위판정'!D132&amp;"y+"&amp;IF(B132="확률과 통계", "확", IF(B132="미적분", "미", "기"))&amp;"&lt;"&amp;'수학 진위판정'!E132+0.5</f>
        <v>l_5 : -0.5≤x+y+기&lt;0.5</v>
      </c>
    </row>
    <row r="133" spans="1:12" ht="21" hidden="1" customHeight="1">
      <c r="A133" s="4"/>
      <c r="B133" s="237" t="s">
        <v>120</v>
      </c>
      <c r="C133" s="216"/>
      <c r="D133" s="217"/>
      <c r="E133" s="217"/>
      <c r="F133" s="217">
        <f>C133*'점수 계산기'!$C$27+D133*'점수 계산기'!$C$30+'점수 계산기'!$C$33</f>
        <v>67</v>
      </c>
      <c r="G133" s="207">
        <f t="shared" si="18"/>
        <v>66.5</v>
      </c>
      <c r="H133" s="247" t="str">
        <f t="shared" si="19"/>
        <v/>
      </c>
      <c r="I133" s="239"/>
      <c r="J133" s="5">
        <v>127</v>
      </c>
      <c r="K133" s="5" t="str">
        <f t="shared" si="13"/>
        <v>m</v>
      </c>
      <c r="L133" s="199" t="str">
        <f>K133&amp;IF(QUOTIENT(J133,23)=0,"","_"&amp;QUOTIENT(J133,23))&amp;" : "&amp;'수학 진위판정'!E133-0.5&amp;"≤"&amp;'수학 진위판정'!C133&amp;"x+"&amp;'수학 진위판정'!D133&amp;"y+"&amp;IF(B133="확률과 통계", "확", IF(B133="미적분", "미", "기"))&amp;"&lt;"&amp;'수학 진위판정'!E133+0.5</f>
        <v>m_5 : -0.5≤x+y+기&lt;0.5</v>
      </c>
    </row>
    <row r="134" spans="1:12" ht="21" hidden="1" customHeight="1">
      <c r="A134" s="4"/>
      <c r="B134" s="237" t="s">
        <v>120</v>
      </c>
      <c r="C134" s="216"/>
      <c r="D134" s="217"/>
      <c r="E134" s="217"/>
      <c r="F134" s="217">
        <f>C134*'점수 계산기'!$C$27+D134*'점수 계산기'!$C$30+'점수 계산기'!$C$33</f>
        <v>67</v>
      </c>
      <c r="G134" s="207">
        <f t="shared" si="18"/>
        <v>66.5</v>
      </c>
      <c r="H134" s="247" t="str">
        <f t="shared" si="19"/>
        <v/>
      </c>
      <c r="I134" s="239"/>
      <c r="J134" s="5">
        <v>128</v>
      </c>
      <c r="K134" s="5" t="str">
        <f t="shared" si="13"/>
        <v>n</v>
      </c>
      <c r="L134" s="199" t="str">
        <f>K134&amp;IF(QUOTIENT(J134,23)=0,"","_"&amp;QUOTIENT(J134,23))&amp;" : "&amp;'수학 진위판정'!E134-0.5&amp;"≤"&amp;'수학 진위판정'!C134&amp;"x+"&amp;'수학 진위판정'!D134&amp;"y+"&amp;IF(B134="확률과 통계", "확", IF(B134="미적분", "미", "기"))&amp;"&lt;"&amp;'수학 진위판정'!E134+0.5</f>
        <v>n_5 : -0.5≤x+y+기&lt;0.5</v>
      </c>
    </row>
    <row r="135" spans="1:12" ht="21" hidden="1" customHeight="1">
      <c r="A135" s="4"/>
      <c r="B135" s="237" t="s">
        <v>120</v>
      </c>
      <c r="C135" s="216"/>
      <c r="D135" s="217"/>
      <c r="E135" s="217"/>
      <c r="F135" s="217">
        <f>C135*'점수 계산기'!$C$27+D135*'점수 계산기'!$C$30+'점수 계산기'!$C$33</f>
        <v>67</v>
      </c>
      <c r="G135" s="207">
        <f t="shared" si="18"/>
        <v>66.5</v>
      </c>
      <c r="H135" s="247" t="str">
        <f t="shared" si="19"/>
        <v/>
      </c>
      <c r="I135" s="239"/>
      <c r="J135" s="5">
        <v>129</v>
      </c>
      <c r="K135" s="5" t="str">
        <f t="shared" si="13"/>
        <v>o</v>
      </c>
      <c r="L135" s="199" t="str">
        <f>K135&amp;IF(QUOTIENT(J135,23)=0,"","_"&amp;QUOTIENT(J135,23))&amp;" : "&amp;'수학 진위판정'!E135-0.5&amp;"≤"&amp;'수학 진위판정'!C135&amp;"x+"&amp;'수학 진위판정'!D135&amp;"y+"&amp;IF(B135="확률과 통계", "확", IF(B135="미적분", "미", "기"))&amp;"&lt;"&amp;'수학 진위판정'!E135+0.5</f>
        <v>o_5 : -0.5≤x+y+기&lt;0.5</v>
      </c>
    </row>
    <row r="136" spans="1:12" ht="21" hidden="1" customHeight="1" thickBot="1">
      <c r="A136" s="4"/>
      <c r="B136" s="238" t="s">
        <v>120</v>
      </c>
      <c r="C136" s="218"/>
      <c r="D136" s="219"/>
      <c r="E136" s="219"/>
      <c r="F136" s="219">
        <f>C136*'점수 계산기'!$C$27+D136*'점수 계산기'!$C$30+'점수 계산기'!$C$33</f>
        <v>67</v>
      </c>
      <c r="G136" s="220">
        <f t="shared" si="18"/>
        <v>66.5</v>
      </c>
      <c r="H136" s="457" t="str">
        <f>IF(ROUND(F136,0)=E136,"진",IF(G136&lt;0.5,"재",IF(AND(C136=0, D136=0, E136=0),"","위")))</f>
        <v/>
      </c>
      <c r="I136" s="239"/>
      <c r="J136" s="5">
        <v>130</v>
      </c>
      <c r="K136" s="5" t="str">
        <f t="shared" si="13"/>
        <v>p</v>
      </c>
      <c r="L136" s="199" t="str">
        <f>K136&amp;IF(QUOTIENT(J136,23)=0,"","_"&amp;QUOTIENT(J136,23))&amp;" : "&amp;'수학 진위판정'!E136-0.5&amp;"≤"&amp;'수학 진위판정'!C136&amp;"x+"&amp;'수학 진위판정'!D136&amp;"y+"&amp;IF(B136="확률과 통계", "확", IF(B136="미적분", "미", "기"))&amp;"&lt;"&amp;'수학 진위판정'!E136+0.5</f>
        <v>p_5 : -0.5≤x+y+기&lt;0.5</v>
      </c>
    </row>
    <row r="137" spans="1:12" ht="21" hidden="1" customHeight="1">
      <c r="A137" s="4"/>
      <c r="B137" s="458" t="s">
        <v>120</v>
      </c>
      <c r="C137" s="205"/>
      <c r="D137" s="206"/>
      <c r="E137" s="206"/>
      <c r="F137" s="206">
        <f>C137*'점수 계산기'!$C$27+D137*'점수 계산기'!$C$30+'점수 계산기'!$C$33</f>
        <v>67</v>
      </c>
      <c r="G137" s="207">
        <f t="shared" ref="G137:G139" si="20">MIN(ABS(E137-0.5-F137), ABS(E137+0.5-F137))</f>
        <v>66.5</v>
      </c>
      <c r="H137" s="243" t="str">
        <f t="shared" ref="H137:H139" si="21">IF(ROUND(F137,0)=E137,"진",IF(G137&lt;0.5,"재",IF(AND(C137=0, D137=0, E137=0),"","위")))</f>
        <v/>
      </c>
      <c r="I137" s="239"/>
      <c r="J137" s="5">
        <v>131</v>
      </c>
      <c r="K137" s="5" t="str">
        <f t="shared" si="13"/>
        <v>q</v>
      </c>
      <c r="L137" s="199" t="str">
        <f>K137&amp;IF(QUOTIENT(J137,23)=0,"","_"&amp;QUOTIENT(J137,23))&amp;" : "&amp;'수학 진위판정'!E137-0.5&amp;"≤"&amp;'수학 진위판정'!C137&amp;"x+"&amp;'수학 진위판정'!D137&amp;"y+"&amp;IF(B137="확률과 통계", "확", IF(B137="미적분", "미", "기"))&amp;"&lt;"&amp;'수학 진위판정'!E137+0.5</f>
        <v>q_5 : -0.5≤x+y+기&lt;0.5</v>
      </c>
    </row>
    <row r="138" spans="1:12" ht="21" hidden="1" customHeight="1">
      <c r="A138" s="4"/>
      <c r="B138" s="237" t="s">
        <v>120</v>
      </c>
      <c r="C138" s="216"/>
      <c r="D138" s="217"/>
      <c r="E138" s="217"/>
      <c r="F138" s="217">
        <f>C138*'점수 계산기'!$C$27+D138*'점수 계산기'!$C$30+'점수 계산기'!$C$33</f>
        <v>67</v>
      </c>
      <c r="G138" s="207">
        <f t="shared" si="20"/>
        <v>66.5</v>
      </c>
      <c r="H138" s="247" t="str">
        <f t="shared" si="21"/>
        <v/>
      </c>
      <c r="I138" s="239"/>
      <c r="J138" s="5">
        <v>132</v>
      </c>
      <c r="K138" s="5" t="str">
        <f t="shared" si="13"/>
        <v>r</v>
      </c>
      <c r="L138" s="199" t="str">
        <f>K138&amp;IF(QUOTIENT(J138,23)=0,"","_"&amp;QUOTIENT(J138,23))&amp;" : "&amp;'수학 진위판정'!E138-0.5&amp;"≤"&amp;'수학 진위판정'!C138&amp;"x+"&amp;'수학 진위판정'!D138&amp;"y+"&amp;IF(B138="확률과 통계", "확", IF(B138="미적분", "미", "기"))&amp;"&lt;"&amp;'수학 진위판정'!E138+0.5</f>
        <v>r_5 : -0.5≤x+y+기&lt;0.5</v>
      </c>
    </row>
    <row r="139" spans="1:12" ht="21" hidden="1" customHeight="1">
      <c r="A139" s="4"/>
      <c r="B139" s="237" t="s">
        <v>120</v>
      </c>
      <c r="C139" s="216"/>
      <c r="D139" s="217"/>
      <c r="E139" s="217"/>
      <c r="F139" s="217">
        <f>C139*'점수 계산기'!$C$27+D139*'점수 계산기'!$C$30+'점수 계산기'!$C$33</f>
        <v>67</v>
      </c>
      <c r="G139" s="207">
        <f t="shared" si="20"/>
        <v>66.5</v>
      </c>
      <c r="H139" s="247" t="str">
        <f t="shared" si="21"/>
        <v/>
      </c>
      <c r="I139" s="239"/>
      <c r="J139" s="5">
        <v>133</v>
      </c>
      <c r="K139" s="5" t="str">
        <f t="shared" si="13"/>
        <v>s</v>
      </c>
      <c r="L139" s="199" t="str">
        <f>K139&amp;IF(QUOTIENT(J139,23)=0,"","_"&amp;QUOTIENT(J139,23))&amp;" : "&amp;'수학 진위판정'!E139-0.5&amp;"≤"&amp;'수학 진위판정'!C139&amp;"x+"&amp;'수학 진위판정'!D139&amp;"y+"&amp;IF(B139="확률과 통계", "확", IF(B139="미적분", "미", "기"))&amp;"&lt;"&amp;'수학 진위판정'!E139+0.5</f>
        <v>s_5 : -0.5≤x+y+기&lt;0.5</v>
      </c>
    </row>
    <row r="140" spans="1:12" ht="21" hidden="1" customHeight="1">
      <c r="A140" s="4"/>
      <c r="B140" s="237" t="s">
        <v>120</v>
      </c>
      <c r="C140" s="216"/>
      <c r="D140" s="217"/>
      <c r="E140" s="217"/>
      <c r="F140" s="217">
        <f>C140*'점수 계산기'!$C$27+D140*'점수 계산기'!$C$30+'점수 계산기'!$C$33</f>
        <v>67</v>
      </c>
      <c r="G140" s="207">
        <f t="shared" ref="G140" si="22">MIN(ABS(E140-0.5-F140), ABS(E140+0.5-F140))</f>
        <v>66.5</v>
      </c>
      <c r="H140" s="247" t="str">
        <f t="shared" ref="H140:H141" si="23">IF(ROUND(F140,0)=E140,"진",IF(G140&lt;0.5,"재",IF(AND(C140=0, D140=0, E140=0),"","위")))</f>
        <v/>
      </c>
      <c r="I140" s="239"/>
      <c r="J140" s="5">
        <v>134</v>
      </c>
      <c r="K140" s="5" t="str">
        <f t="shared" si="13"/>
        <v>t</v>
      </c>
      <c r="L140" s="199" t="str">
        <f>K140&amp;IF(QUOTIENT(J140,23)=0,"","_"&amp;QUOTIENT(J140,23))&amp;" : "&amp;'수학 진위판정'!E140-0.5&amp;"≤"&amp;'수학 진위판정'!C140&amp;"x+"&amp;'수학 진위판정'!D140&amp;"y+"&amp;IF(B140="확률과 통계", "확", IF(B140="미적분", "미", "기"))&amp;"&lt;"&amp;'수학 진위판정'!E140+0.5</f>
        <v>t_5 : -0.5≤x+y+기&lt;0.5</v>
      </c>
    </row>
    <row r="141" spans="1:12" ht="21" hidden="1" customHeight="1">
      <c r="A141" s="4"/>
      <c r="B141" s="237" t="s">
        <v>120</v>
      </c>
      <c r="C141" s="216"/>
      <c r="D141" s="217"/>
      <c r="E141" s="217"/>
      <c r="F141" s="217">
        <f>C141*'점수 계산기'!$C$27+D141*'점수 계산기'!$C$30+'점수 계산기'!$C$33</f>
        <v>67</v>
      </c>
      <c r="G141" s="207">
        <f t="shared" ref="G141:G143" si="24">MIN(ABS(E141-0.5-F141), ABS(E141+0.5-F141))</f>
        <v>66.5</v>
      </c>
      <c r="H141" s="247" t="str">
        <f t="shared" si="23"/>
        <v/>
      </c>
      <c r="I141" s="239"/>
      <c r="J141" s="5">
        <v>135</v>
      </c>
      <c r="K141" s="5" t="str">
        <f t="shared" si="13"/>
        <v>u</v>
      </c>
      <c r="L141" s="199" t="str">
        <f>K141&amp;IF(QUOTIENT(J141,23)=0,"","_"&amp;QUOTIENT(J141,23))&amp;" : "&amp;'수학 진위판정'!E141-0.5&amp;"≤"&amp;'수학 진위판정'!C141&amp;"x+"&amp;'수학 진위판정'!D141&amp;"y+"&amp;IF(B141="확률과 통계", "확", IF(B141="미적분", "미", "기"))&amp;"&lt;"&amp;'수학 진위판정'!E141+0.5</f>
        <v>u_5 : -0.5≤x+y+기&lt;0.5</v>
      </c>
    </row>
    <row r="142" spans="1:12" ht="21" hidden="1" customHeight="1">
      <c r="A142" s="4"/>
      <c r="B142" s="237" t="s">
        <v>120</v>
      </c>
      <c r="C142" s="216"/>
      <c r="D142" s="217"/>
      <c r="E142" s="217"/>
      <c r="F142" s="217">
        <f>C142*'점수 계산기'!$C$27+D142*'점수 계산기'!$C$30+'점수 계산기'!$C$33</f>
        <v>67</v>
      </c>
      <c r="G142" s="207">
        <f t="shared" si="24"/>
        <v>66.5</v>
      </c>
      <c r="H142" s="247" t="str">
        <f t="shared" ref="H142:H143" si="25">IF(ROUND(F142,0)=E142,"진",IF(G142&lt;0.5,"재",IF(AND(C142=0, D142=0, E142=0),"","위")))</f>
        <v/>
      </c>
      <c r="I142" s="239"/>
      <c r="J142" s="5">
        <v>136</v>
      </c>
      <c r="K142" s="5" t="str">
        <f t="shared" si="13"/>
        <v>v</v>
      </c>
      <c r="L142" s="199" t="str">
        <f>K142&amp;IF(QUOTIENT(J142,23)=0,"","_"&amp;QUOTIENT(J142,23))&amp;" : "&amp;'수학 진위판정'!E142-0.5&amp;"≤"&amp;'수학 진위판정'!C142&amp;"x+"&amp;'수학 진위판정'!D142&amp;"y+"&amp;IF(B142="확률과 통계", "확", IF(B142="미적분", "미", "기"))&amp;"&lt;"&amp;'수학 진위판정'!E142+0.5</f>
        <v>v_5 : -0.5≤x+y+기&lt;0.5</v>
      </c>
    </row>
    <row r="143" spans="1:12" ht="21" hidden="1" customHeight="1" thickBot="1">
      <c r="A143" s="4"/>
      <c r="B143" s="238" t="s">
        <v>120</v>
      </c>
      <c r="C143" s="218"/>
      <c r="D143" s="219"/>
      <c r="E143" s="219"/>
      <c r="F143" s="219">
        <f>C143*'점수 계산기'!$C$27+D143*'점수 계산기'!$C$30+'점수 계산기'!$C$33</f>
        <v>67</v>
      </c>
      <c r="G143" s="220">
        <f t="shared" si="24"/>
        <v>66.5</v>
      </c>
      <c r="H143" s="457" t="str">
        <f t="shared" si="25"/>
        <v/>
      </c>
      <c r="I143" s="239"/>
      <c r="J143" s="5">
        <v>137</v>
      </c>
      <c r="K143" s="5" t="str">
        <f t="shared" si="13"/>
        <v>w</v>
      </c>
      <c r="L143" s="199" t="str">
        <f>K143&amp;IF(QUOTIENT(J143,23)=0,"","_"&amp;QUOTIENT(J143,23))&amp;" : "&amp;'수학 진위판정'!E143-0.5&amp;"≤"&amp;'수학 진위판정'!C143&amp;"x+"&amp;'수학 진위판정'!D143&amp;"y+"&amp;IF(B143="확률과 통계", "확", IF(B143="미적분", "미", "기"))&amp;"&lt;"&amp;'수학 진위판정'!E143+0.5</f>
        <v>w_5 : -0.5≤x+y+기&lt;0.5</v>
      </c>
    </row>
    <row r="144" spans="1:12">
      <c r="A144" s="4"/>
      <c r="B144" s="3"/>
      <c r="C144" s="3"/>
      <c r="D144" s="3"/>
      <c r="E144" s="3"/>
      <c r="F144" s="71"/>
      <c r="G144" s="71"/>
      <c r="H144" s="39"/>
      <c r="I144" s="3"/>
      <c r="J144" s="5"/>
      <c r="K144" s="5"/>
      <c r="L144" s="37"/>
    </row>
    <row r="145" spans="1:12">
      <c r="A145" s="4"/>
      <c r="B145" s="3"/>
      <c r="C145" s="3"/>
      <c r="D145" s="3"/>
      <c r="E145" s="3"/>
      <c r="F145" s="71"/>
      <c r="G145" s="71"/>
      <c r="H145" s="39"/>
      <c r="I145" s="3"/>
      <c r="J145" s="5"/>
      <c r="K145" s="5"/>
      <c r="L145" s="37"/>
    </row>
    <row r="146" spans="1:12">
      <c r="F146" s="65"/>
      <c r="G146" s="65"/>
      <c r="J146" s="5"/>
      <c r="K146" s="5"/>
      <c r="L146" s="37"/>
    </row>
    <row r="147" spans="1:12">
      <c r="E147"/>
      <c r="F147" s="65"/>
      <c r="G147" s="65"/>
      <c r="H147" s="106"/>
      <c r="J147" s="5"/>
      <c r="K147" s="5"/>
      <c r="L147" s="37"/>
    </row>
    <row r="148" spans="1:12">
      <c r="F148" s="65"/>
      <c r="G148" s="65"/>
      <c r="J148" s="5"/>
      <c r="K148" s="5"/>
      <c r="L148" s="37"/>
    </row>
    <row r="149" spans="1:12">
      <c r="F149" s="65"/>
      <c r="G149" s="65"/>
      <c r="J149" s="5"/>
      <c r="K149" s="5"/>
      <c r="L149" s="37"/>
    </row>
    <row r="150" spans="1:12">
      <c r="F150" s="65"/>
      <c r="G150" s="65"/>
      <c r="J150" s="5"/>
      <c r="K150" s="5"/>
      <c r="L150" s="37"/>
    </row>
    <row r="151" spans="1:12">
      <c r="F151" s="65"/>
      <c r="G151" s="65"/>
      <c r="J151" s="5"/>
      <c r="K151" s="5"/>
      <c r="L151" s="37"/>
    </row>
    <row r="152" spans="1:12">
      <c r="F152" s="65"/>
      <c r="G152" s="65"/>
      <c r="J152" s="5"/>
      <c r="K152" s="5"/>
      <c r="L152" s="37"/>
    </row>
    <row r="153" spans="1:12">
      <c r="J153" s="5"/>
      <c r="K153" s="5"/>
      <c r="L153" s="37"/>
    </row>
    <row r="154" spans="1:12">
      <c r="J154" s="5"/>
      <c r="K154" s="5"/>
      <c r="L154" s="37"/>
    </row>
    <row r="155" spans="1:12">
      <c r="J155" s="5"/>
      <c r="K155" s="5"/>
      <c r="L155" s="37"/>
    </row>
    <row r="156" spans="1:12">
      <c r="J156" s="5"/>
      <c r="K156" s="5"/>
      <c r="L156" s="37"/>
    </row>
    <row r="157" spans="1:12">
      <c r="J157" s="5"/>
      <c r="K157" s="5"/>
      <c r="L157" s="37"/>
    </row>
    <row r="158" spans="1:12">
      <c r="J158" s="5"/>
      <c r="K158" s="5"/>
      <c r="L158" s="37"/>
    </row>
    <row r="159" spans="1:12">
      <c r="J159" s="5"/>
      <c r="K159" s="5"/>
      <c r="L159" s="37"/>
    </row>
    <row r="160" spans="1:12">
      <c r="J160" s="5"/>
      <c r="K160" s="5"/>
      <c r="L160" s="37"/>
    </row>
    <row r="161" spans="10:12">
      <c r="J161" s="5"/>
      <c r="K161" s="5"/>
      <c r="L161" s="37"/>
    </row>
    <row r="162" spans="10:12">
      <c r="J162" s="5"/>
      <c r="K162" s="5"/>
      <c r="L162" s="37"/>
    </row>
    <row r="163" spans="10:12">
      <c r="J163" s="5"/>
      <c r="K163" s="5"/>
      <c r="L163" s="37"/>
    </row>
    <row r="164" spans="10:12">
      <c r="J164" s="5"/>
      <c r="K164" s="5"/>
      <c r="L164" s="37"/>
    </row>
    <row r="165" spans="10:12">
      <c r="J165" s="5"/>
      <c r="K165" s="5"/>
      <c r="L165" s="37"/>
    </row>
    <row r="166" spans="10:12">
      <c r="J166" s="5"/>
      <c r="K166" s="5"/>
      <c r="L166" s="37"/>
    </row>
    <row r="167" spans="10:12">
      <c r="J167" s="5"/>
      <c r="K167" s="5"/>
      <c r="L167" s="37"/>
    </row>
    <row r="168" spans="10:12">
      <c r="J168" s="5"/>
      <c r="K168" s="5"/>
      <c r="L168" s="37"/>
    </row>
    <row r="169" spans="10:12">
      <c r="J169" s="5"/>
      <c r="K169" s="5"/>
      <c r="L169" s="37"/>
    </row>
    <row r="170" spans="10:12">
      <c r="J170" s="5"/>
      <c r="K170" s="5"/>
      <c r="L170" s="37"/>
    </row>
    <row r="171" spans="10:12">
      <c r="J171" s="5"/>
      <c r="K171" s="5"/>
      <c r="L171" s="37"/>
    </row>
    <row r="172" spans="10:12">
      <c r="J172" s="5"/>
      <c r="K172" s="5"/>
      <c r="L172" s="37"/>
    </row>
    <row r="173" spans="10:12">
      <c r="J173" s="5"/>
      <c r="K173" s="5"/>
      <c r="L173" s="37"/>
    </row>
    <row r="174" spans="10:12">
      <c r="J174" s="5"/>
      <c r="K174" s="5"/>
      <c r="L174" s="37"/>
    </row>
    <row r="175" spans="10:12">
      <c r="J175" s="5"/>
      <c r="K175" s="5"/>
      <c r="L175" s="37"/>
    </row>
    <row r="176" spans="10:12">
      <c r="J176" s="5"/>
      <c r="K176" s="5"/>
      <c r="L176" s="37"/>
    </row>
    <row r="177" spans="10:12">
      <c r="J177" s="5"/>
      <c r="K177" s="5"/>
      <c r="L177" s="37"/>
    </row>
    <row r="178" spans="10:12">
      <c r="J178" s="5"/>
      <c r="K178" s="5"/>
      <c r="L178" s="37"/>
    </row>
    <row r="179" spans="10:12">
      <c r="J179" s="5"/>
      <c r="K179" s="5"/>
      <c r="L179" s="37"/>
    </row>
    <row r="180" spans="10:12">
      <c r="J180" s="5"/>
      <c r="K180" s="5"/>
      <c r="L180" s="37"/>
    </row>
    <row r="181" spans="10:12">
      <c r="J181" s="5"/>
      <c r="K181" s="5"/>
      <c r="L181" s="37"/>
    </row>
    <row r="182" spans="10:12">
      <c r="J182" s="5"/>
      <c r="K182" s="5"/>
      <c r="L182" s="37"/>
    </row>
    <row r="183" spans="10:12">
      <c r="J183" s="5"/>
      <c r="K183" s="5"/>
      <c r="L183" s="37"/>
    </row>
    <row r="184" spans="10:12">
      <c r="J184" s="5"/>
      <c r="K184" s="5"/>
      <c r="L184" s="37"/>
    </row>
    <row r="185" spans="10:12">
      <c r="J185" s="5"/>
      <c r="K185" s="5"/>
      <c r="L185" s="37"/>
    </row>
  </sheetData>
  <sortState xmlns:xlrd2="http://schemas.microsoft.com/office/spreadsheetml/2017/richdata2" ref="C52:H112">
    <sortCondition descending="1" ref="H52:H112"/>
    <sortCondition descending="1" ref="D52:D112"/>
    <sortCondition descending="1" ref="C52:C112"/>
  </sortState>
  <mergeCells count="3">
    <mergeCell ref="C2:E2"/>
    <mergeCell ref="C3:E3"/>
    <mergeCell ref="O5:S5"/>
  </mergeCells>
  <phoneticPr fontId="1" type="noConversion"/>
  <conditionalFormatting sqref="H3:H146 H148:H1048576">
    <cfRule type="expression" dxfId="14" priority="1">
      <formula>$H3="재"</formula>
    </cfRule>
    <cfRule type="expression" dxfId="13" priority="2">
      <formula>$H3="위"</formula>
    </cfRule>
  </conditionalFormatting>
  <pageMargins left="0.7" right="0.7" top="0.75" bottom="0.75" header="0.3" footer="0.3"/>
  <pageSetup paperSize="9" scale="5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2"/>
  <sheetViews>
    <sheetView showGridLines="0" showRuler="0" zoomScale="85" zoomScaleNormal="85" zoomScalePageLayoutView="40" workbookViewId="0">
      <selection activeCell="N10" sqref="N10"/>
    </sheetView>
  </sheetViews>
  <sheetFormatPr defaultRowHeight="17"/>
  <cols>
    <col min="1" max="1" width="11.08203125" customWidth="1"/>
    <col min="2" max="4" width="17.58203125" style="137" customWidth="1"/>
    <col min="5" max="8" width="15.58203125" style="137" hidden="1" customWidth="1"/>
    <col min="9" max="12" width="10.58203125" customWidth="1"/>
    <col min="13" max="13" width="17.08203125" customWidth="1"/>
    <col min="14" max="14" width="18.08203125" customWidth="1"/>
    <col min="15" max="15" width="12.08203125" customWidth="1"/>
    <col min="17" max="18" width="8.58203125" customWidth="1"/>
  </cols>
  <sheetData>
    <row r="1" spans="1:18" ht="17.5" customHeight="1" thickBot="1">
      <c r="A1" s="4"/>
      <c r="B1" s="129"/>
      <c r="C1" s="129"/>
      <c r="D1" s="129"/>
      <c r="E1" s="129"/>
      <c r="F1" s="129"/>
      <c r="G1" s="129"/>
      <c r="H1" s="129"/>
      <c r="I1" s="4"/>
      <c r="J1" s="4"/>
      <c r="K1" s="4"/>
      <c r="L1" s="4"/>
      <c r="M1" s="4"/>
      <c r="N1" s="4"/>
    </row>
    <row r="2" spans="1:18" ht="25" customHeight="1">
      <c r="A2" s="4"/>
      <c r="B2" s="321" t="s">
        <v>53</v>
      </c>
      <c r="C2" s="612" t="s">
        <v>142</v>
      </c>
      <c r="D2" s="612"/>
      <c r="E2" s="612"/>
      <c r="F2" s="612"/>
      <c r="G2" s="612"/>
      <c r="H2" s="612"/>
      <c r="I2" s="613"/>
      <c r="J2" s="4"/>
    </row>
    <row r="3" spans="1:18" ht="25" customHeight="1" thickBot="1">
      <c r="A3" s="4"/>
      <c r="B3" s="416" t="s">
        <v>8</v>
      </c>
      <c r="C3" s="614" t="s">
        <v>148</v>
      </c>
      <c r="D3" s="614"/>
      <c r="E3" s="614"/>
      <c r="F3" s="614"/>
      <c r="G3" s="614"/>
      <c r="H3" s="614"/>
      <c r="I3" s="615"/>
      <c r="J3" s="4"/>
    </row>
    <row r="4" spans="1:18" ht="25" customHeight="1" thickBot="1">
      <c r="A4" s="4"/>
      <c r="B4" s="116"/>
      <c r="C4" s="116"/>
      <c r="D4" s="616" t="s">
        <v>141</v>
      </c>
      <c r="E4" s="617"/>
      <c r="F4" s="617"/>
      <c r="G4" s="617"/>
      <c r="H4" s="617"/>
      <c r="I4" s="617"/>
      <c r="J4" s="617"/>
      <c r="K4" s="617"/>
      <c r="L4" s="617"/>
      <c r="M4" s="4"/>
      <c r="N4" s="4"/>
    </row>
    <row r="5" spans="1:18" s="276" customFormat="1" ht="25" customHeight="1">
      <c r="A5" s="266"/>
      <c r="B5" s="598" t="s">
        <v>58</v>
      </c>
      <c r="C5" s="600" t="s">
        <v>59</v>
      </c>
      <c r="D5" s="602" t="s">
        <v>60</v>
      </c>
      <c r="E5" s="632" t="s">
        <v>106</v>
      </c>
      <c r="F5" s="633"/>
      <c r="G5" s="632" t="s">
        <v>107</v>
      </c>
      <c r="H5" s="634"/>
      <c r="I5" s="618" t="s">
        <v>108</v>
      </c>
      <c r="J5" s="619"/>
      <c r="K5" s="619"/>
      <c r="L5" s="620"/>
      <c r="M5" s="266"/>
      <c r="N5" s="271"/>
      <c r="O5" s="340"/>
    </row>
    <row r="6" spans="1:18" s="276" customFormat="1" ht="25" customHeight="1" thickBot="1">
      <c r="A6" s="266"/>
      <c r="B6" s="599"/>
      <c r="C6" s="601"/>
      <c r="D6" s="603"/>
      <c r="E6" s="405" t="s">
        <v>109</v>
      </c>
      <c r="F6" s="405" t="s">
        <v>110</v>
      </c>
      <c r="G6" s="405" t="s">
        <v>109</v>
      </c>
      <c r="H6" s="405" t="s">
        <v>110</v>
      </c>
      <c r="I6" s="621" t="s">
        <v>42</v>
      </c>
      <c r="J6" s="622"/>
      <c r="K6" s="622" t="s">
        <v>43</v>
      </c>
      <c r="L6" s="623"/>
      <c r="M6" s="266"/>
      <c r="N6" s="271"/>
      <c r="O6" s="340"/>
    </row>
    <row r="7" spans="1:18" s="276" customFormat="1" ht="25" customHeight="1">
      <c r="A7" s="266"/>
      <c r="B7" s="395">
        <f>'인원 입력 기능'!B5</f>
        <v>134</v>
      </c>
      <c r="C7" s="396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514">
        <f>'국어 백분위 표'!D6</f>
        <v>99.747709705124535</v>
      </c>
      <c r="E7" s="400" t="str">
        <f>_xlfn.IFNA(VLOOKUP($B7, '화법과 작문 차트'!$AC$6:$AF$106, 4, FALSE), _xlfn.IFNA(VLOOKUP($B7+1, '화법과 작문 차트'!$AC$6:$AF$106, 4, FALSE), "-"))</f>
        <v>-</v>
      </c>
      <c r="F7" s="400" t="str">
        <f>_xlfn.IFNA(VLOOKUP($B7, '화법과 작문 차트'!$AB$6:$AE$106, 4, FALSE), _xlfn.IFNA(VLOOKUP($B7-1, '화법과 작문 차트'!$AB$6:$AE$106, 4, FALSE), "-"))</f>
        <v>-</v>
      </c>
      <c r="G7" s="400">
        <f>_xlfn.IFNA(VLOOKUP($B7, '언어와 매체 차트'!$AC$6:$AF$106, 4, FALSE), _xlfn.IFNA(VLOOKUP($B7+1, '언어와 매체 차트'!$AC$6:$AF$106, 4, FALSE), "-"))</f>
        <v>100</v>
      </c>
      <c r="H7" s="400">
        <f>_xlfn.IFNA(VLOOKUP($B7, '언어와 매체 차트'!$AB$6:$AE$106, 4, FALSE), _xlfn.IFNA(VLOOKUP($B7-1, '언어와 매체 차트'!$AB$6:$AE$106, 4, FALSE), "-"))</f>
        <v>100</v>
      </c>
      <c r="I7" s="604" t="str">
        <f>IF(OR(E7="-",F7="-", E7&gt;F7),"-",IF(E7=F7,E7,E7&amp;" - "&amp;F7))</f>
        <v>-</v>
      </c>
      <c r="J7" s="605"/>
      <c r="K7" s="606">
        <f>IF(OR(G7="-",H7="-", G7&gt;H7),"-",IF(G7=H7,G7,G7&amp;" - "&amp;H7))</f>
        <v>100</v>
      </c>
      <c r="L7" s="607"/>
      <c r="M7" s="266"/>
      <c r="N7" s="266"/>
      <c r="O7" s="341"/>
      <c r="Q7" s="341">
        <v>1</v>
      </c>
      <c r="R7" s="674">
        <v>129</v>
      </c>
    </row>
    <row r="8" spans="1:18" s="276" customFormat="1" ht="25" customHeight="1">
      <c r="A8" s="266"/>
      <c r="B8" s="397">
        <f>'인원 입력 기능'!B6</f>
        <v>133</v>
      </c>
      <c r="C8" s="398">
        <f t="shared" si="0"/>
        <v>1</v>
      </c>
      <c r="D8" s="515">
        <f>'국어 백분위 표'!D7</f>
        <v>99.344522378089522</v>
      </c>
      <c r="E8" s="401" t="str">
        <f>_xlfn.IFNA(VLOOKUP($B8, '화법과 작문 차트'!$AC$6:$AF$106, 4, FALSE), _xlfn.IFNA(VLOOKUP($B8+1, '화법과 작문 차트'!$AC$6:$AF$106, 4, FALSE), "-"))</f>
        <v>-</v>
      </c>
      <c r="F8" s="401" t="str">
        <f>_xlfn.IFNA(VLOOKUP($B8, '화법과 작문 차트'!$AB$6:$AE$106, 4, FALSE), _xlfn.IFNA(VLOOKUP($B8-1, '화법과 작문 차트'!$AB$6:$AE$106, 4, FALSE), "-"))</f>
        <v>-</v>
      </c>
      <c r="G8" s="401">
        <f>_xlfn.IFNA(VLOOKUP($B8, '언어와 매체 차트'!$AC$6:$AF$106, 4, FALSE), _xlfn.IFNA(VLOOKUP($B8+1, '언어와 매체 차트'!$AC$6:$AF$106, 4, FALSE), "-"))</f>
        <v>98</v>
      </c>
      <c r="H8" s="401">
        <f>_xlfn.IFNA(VLOOKUP($B8, '언어와 매체 차트'!$AB$6:$AE$106, 4, FALSE), _xlfn.IFNA(VLOOKUP($B8-1, '언어와 매체 차트'!$AB$6:$AE$106, 4, FALSE), "-"))</f>
        <v>98</v>
      </c>
      <c r="I8" s="608" t="str">
        <f t="shared" ref="I8:I71" si="1">IF(OR(E8="-",F8="-", E8&gt;F8),"-",IF(E8=F8,E8,E8&amp;" - "&amp;F8))</f>
        <v>-</v>
      </c>
      <c r="J8" s="609"/>
      <c r="K8" s="610">
        <f t="shared" ref="K8:K13" si="2">IF(OR(G8="-",H8="-", G8&gt;H8),"-",IF(G8=H8,G8,G8&amp;" - "&amp;H8))</f>
        <v>98</v>
      </c>
      <c r="L8" s="611"/>
      <c r="M8" s="266"/>
      <c r="N8" s="266"/>
      <c r="O8" s="341"/>
      <c r="Q8" s="341">
        <v>2</v>
      </c>
      <c r="R8" s="674">
        <v>124</v>
      </c>
    </row>
    <row r="9" spans="1:18" s="276" customFormat="1" ht="25" customHeight="1">
      <c r="A9" s="266"/>
      <c r="B9" s="397">
        <f>'인원 입력 기능'!B7</f>
        <v>132</v>
      </c>
      <c r="C9" s="398">
        <f t="shared" si="0"/>
        <v>1</v>
      </c>
      <c r="D9" s="515">
        <f>'국어 백분위 표'!D8</f>
        <v>98.819066704838249</v>
      </c>
      <c r="E9" s="401" t="str">
        <f>_xlfn.IFNA(VLOOKUP($B9, '화법과 작문 차트'!$AC$6:$AF$106, 4, FALSE), _xlfn.IFNA(VLOOKUP($B9+1, '화법과 작문 차트'!$AC$6:$AF$106, 4, FALSE), "-"))</f>
        <v>-</v>
      </c>
      <c r="F9" s="401">
        <f>_xlfn.IFNA(VLOOKUP($B9, '화법과 작문 차트'!$AB$6:$AE$106, 4, FALSE), _xlfn.IFNA(VLOOKUP($B9-1, '화법과 작문 차트'!$AB$6:$AE$106, 4, FALSE), "-"))</f>
        <v>100</v>
      </c>
      <c r="G9" s="401">
        <f>_xlfn.IFNA(VLOOKUP($B9, '언어와 매체 차트'!$AC$6:$AF$106, 4, FALSE), _xlfn.IFNA(VLOOKUP($B9+1, '언어와 매체 차트'!$AC$6:$AF$106, 4, FALSE), "-"))</f>
        <v>97</v>
      </c>
      <c r="H9" s="401">
        <f>_xlfn.IFNA(VLOOKUP($B9, '언어와 매체 차트'!$AB$6:$AE$106, 4, FALSE), _xlfn.IFNA(VLOOKUP($B9-1, '언어와 매체 차트'!$AB$6:$AE$106, 4, FALSE), "-"))</f>
        <v>98</v>
      </c>
      <c r="I9" s="608" t="str">
        <f t="shared" si="1"/>
        <v>-</v>
      </c>
      <c r="J9" s="609"/>
      <c r="K9" s="610" t="str">
        <f t="shared" si="2"/>
        <v>97 - 98</v>
      </c>
      <c r="L9" s="611"/>
      <c r="M9" s="266"/>
      <c r="N9" s="266"/>
      <c r="O9" s="341"/>
      <c r="Q9" s="341">
        <v>3</v>
      </c>
      <c r="R9" s="674">
        <v>117</v>
      </c>
    </row>
    <row r="10" spans="1:18" s="276" customFormat="1" ht="25" customHeight="1">
      <c r="A10" s="266"/>
      <c r="B10" s="397">
        <f>'인원 입력 기능'!B8</f>
        <v>131</v>
      </c>
      <c r="C10" s="398">
        <f t="shared" si="0"/>
        <v>1</v>
      </c>
      <c r="D10" s="515">
        <f>'국어 백분위 표'!D9</f>
        <v>97.956627540795878</v>
      </c>
      <c r="E10" s="401">
        <f>_xlfn.IFNA(VLOOKUP($B10, '화법과 작문 차트'!$AC$6:$AF$106, 4, FALSE), _xlfn.IFNA(VLOOKUP($B10+1, '화법과 작문 차트'!$AC$6:$AF$106, 4, FALSE), "-"))</f>
        <v>100</v>
      </c>
      <c r="F10" s="401">
        <f>_xlfn.IFNA(VLOOKUP($B10, '화법과 작문 차트'!$AB$6:$AE$106, 4, FALSE), _xlfn.IFNA(VLOOKUP($B10-1, '화법과 작문 차트'!$AB$6:$AE$106, 4, FALSE), "-"))</f>
        <v>100</v>
      </c>
      <c r="G10" s="401">
        <f>_xlfn.IFNA(VLOOKUP($B10, '언어와 매체 차트'!$AC$6:$AF$106, 4, FALSE), _xlfn.IFNA(VLOOKUP($B10+1, '언어와 매체 차트'!$AC$6:$AF$106, 4, FALSE), "-"))</f>
        <v>96</v>
      </c>
      <c r="H10" s="401">
        <f>_xlfn.IFNA(VLOOKUP($B10, '언어와 매체 차트'!$AB$6:$AE$106, 4, FALSE), _xlfn.IFNA(VLOOKUP($B10-1, '언어와 매체 차트'!$AB$6:$AE$106, 4, FALSE), "-"))</f>
        <v>96</v>
      </c>
      <c r="I10" s="608">
        <f t="shared" si="1"/>
        <v>100</v>
      </c>
      <c r="J10" s="609"/>
      <c r="K10" s="610">
        <f t="shared" si="2"/>
        <v>96</v>
      </c>
      <c r="L10" s="611"/>
      <c r="M10" s="266"/>
      <c r="N10" s="266"/>
      <c r="O10" s="341"/>
      <c r="Q10" s="341">
        <v>4</v>
      </c>
      <c r="R10" s="674">
        <v>109</v>
      </c>
    </row>
    <row r="11" spans="1:18" s="276" customFormat="1" ht="25" customHeight="1">
      <c r="A11" s="266"/>
      <c r="B11" s="397">
        <f>'인원 입력 기능'!B9</f>
        <v>130</v>
      </c>
      <c r="C11" s="398">
        <f t="shared" si="0"/>
        <v>1</v>
      </c>
      <c r="D11" s="515">
        <f>'국어 백분위 표'!D10</f>
        <v>97.161783885230776</v>
      </c>
      <c r="E11" s="401">
        <f>_xlfn.IFNA(VLOOKUP($B11, '화법과 작문 차트'!$AC$6:$AF$106, 4, FALSE), _xlfn.IFNA(VLOOKUP($B11+1, '화법과 작문 차트'!$AC$6:$AF$106, 4, FALSE), "-"))</f>
        <v>98</v>
      </c>
      <c r="F11" s="401">
        <f>_xlfn.IFNA(VLOOKUP($B11, '화법과 작문 차트'!$AB$6:$AE$106, 4, FALSE), _xlfn.IFNA(VLOOKUP($B11-1, '화법과 작문 차트'!$AB$6:$AE$106, 4, FALSE), "-"))</f>
        <v>98</v>
      </c>
      <c r="G11" s="401">
        <f>_xlfn.IFNA(VLOOKUP($B11, '언어와 매체 차트'!$AC$6:$AF$106, 4, FALSE), _xlfn.IFNA(VLOOKUP($B11+1, '언어와 매체 차트'!$AC$6:$AF$106, 4, FALSE), "-"))</f>
        <v>94</v>
      </c>
      <c r="H11" s="401">
        <f>_xlfn.IFNA(VLOOKUP($B11, '언어와 매체 차트'!$AB$6:$AE$106, 4, FALSE), _xlfn.IFNA(VLOOKUP($B11-1, '언어와 매체 차트'!$AB$6:$AE$106, 4, FALSE), "-"))</f>
        <v>95</v>
      </c>
      <c r="I11" s="608">
        <f t="shared" si="1"/>
        <v>98</v>
      </c>
      <c r="J11" s="609"/>
      <c r="K11" s="610" t="str">
        <f t="shared" si="2"/>
        <v>94 - 95</v>
      </c>
      <c r="L11" s="611"/>
      <c r="M11" s="266"/>
      <c r="N11" s="266"/>
      <c r="O11" s="341"/>
      <c r="Q11" s="341">
        <v>5</v>
      </c>
      <c r="R11" s="674">
        <v>97</v>
      </c>
    </row>
    <row r="12" spans="1:18" s="276" customFormat="1" ht="25" customHeight="1">
      <c r="A12" s="266"/>
      <c r="B12" s="397">
        <f>'인원 입력 기능'!B10</f>
        <v>129</v>
      </c>
      <c r="C12" s="398">
        <f t="shared" si="0"/>
        <v>1</v>
      </c>
      <c r="D12" s="515">
        <f>'국어 백분위 표'!D11</f>
        <v>96.056398511308331</v>
      </c>
      <c r="E12" s="401">
        <f>_xlfn.IFNA(VLOOKUP($B12, '화법과 작문 차트'!$AC$6:$AF$106, 4, FALSE), _xlfn.IFNA(VLOOKUP($B12+1, '화법과 작문 차트'!$AC$6:$AF$106, 4, FALSE), "-"))</f>
        <v>97</v>
      </c>
      <c r="F12" s="401">
        <f>_xlfn.IFNA(VLOOKUP($B12, '화법과 작문 차트'!$AB$6:$AE$106, 4, FALSE), _xlfn.IFNA(VLOOKUP($B12-1, '화법과 작문 차트'!$AB$6:$AE$106, 4, FALSE), "-"))</f>
        <v>98</v>
      </c>
      <c r="G12" s="401">
        <f>_xlfn.IFNA(VLOOKUP($B12, '언어와 매체 차트'!$AC$6:$AF$106, 4, FALSE), _xlfn.IFNA(VLOOKUP($B12+1, '언어와 매체 차트'!$AC$6:$AF$106, 4, FALSE), "-"))</f>
        <v>93</v>
      </c>
      <c r="H12" s="401">
        <f>_xlfn.IFNA(VLOOKUP($B12, '언어와 매체 차트'!$AB$6:$AE$106, 4, FALSE), _xlfn.IFNA(VLOOKUP($B12-1, '언어와 매체 차트'!$AB$6:$AE$106, 4, FALSE), "-"))</f>
        <v>94</v>
      </c>
      <c r="I12" s="608" t="str">
        <f t="shared" si="1"/>
        <v>97 - 98</v>
      </c>
      <c r="J12" s="609"/>
      <c r="K12" s="610" t="str">
        <f t="shared" si="2"/>
        <v>93 - 94</v>
      </c>
      <c r="L12" s="611"/>
      <c r="M12" s="266"/>
      <c r="N12" s="266"/>
      <c r="O12" s="341"/>
      <c r="Q12" s="341">
        <v>6</v>
      </c>
      <c r="R12" s="674">
        <v>82</v>
      </c>
    </row>
    <row r="13" spans="1:18" s="276" customFormat="1" ht="25" customHeight="1">
      <c r="A13" s="266"/>
      <c r="B13" s="397">
        <f>'인원 입력 기능'!B11</f>
        <v>128</v>
      </c>
      <c r="C13" s="398">
        <f t="shared" si="0"/>
        <v>2</v>
      </c>
      <c r="D13" s="515">
        <f>'국어 백분위 표'!D12</f>
        <v>94.610451060851858</v>
      </c>
      <c r="E13" s="401">
        <f>_xlfn.IFNA(VLOOKUP($B13, '화법과 작문 차트'!$AC$6:$AF$106, 4, FALSE), _xlfn.IFNA(VLOOKUP($B13+1, '화법과 작문 차트'!$AC$6:$AF$106, 4, FALSE), "-"))</f>
        <v>95</v>
      </c>
      <c r="F13" s="401">
        <f>_xlfn.IFNA(VLOOKUP($B13, '화법과 작문 차트'!$AB$6:$AE$106, 4, FALSE), _xlfn.IFNA(VLOOKUP($B13-1, '화법과 작문 차트'!$AB$6:$AE$106, 4, FALSE), "-"))</f>
        <v>97</v>
      </c>
      <c r="G13" s="401">
        <f>_xlfn.IFNA(VLOOKUP($B13, '언어와 매체 차트'!$AC$6:$AF$106, 4, FALSE), _xlfn.IFNA(VLOOKUP($B13+1, '언어와 매체 차트'!$AC$6:$AF$106, 4, FALSE), "-"))</f>
        <v>92</v>
      </c>
      <c r="H13" s="401">
        <f>_xlfn.IFNA(VLOOKUP($B13, '언어와 매체 차트'!$AB$6:$AE$106, 4, FALSE), _xlfn.IFNA(VLOOKUP($B13-1, '언어와 매체 차트'!$AB$6:$AE$106, 4, FALSE), "-"))</f>
        <v>93</v>
      </c>
      <c r="I13" s="608" t="str">
        <f t="shared" si="1"/>
        <v>95 - 97</v>
      </c>
      <c r="J13" s="609"/>
      <c r="K13" s="610" t="str">
        <f t="shared" si="2"/>
        <v>92 - 93</v>
      </c>
      <c r="L13" s="611"/>
      <c r="M13" s="266"/>
      <c r="N13" s="266"/>
      <c r="O13" s="341"/>
      <c r="Q13" s="341">
        <v>7</v>
      </c>
      <c r="R13" s="674">
        <v>70</v>
      </c>
    </row>
    <row r="14" spans="1:18" s="276" customFormat="1" ht="25" customHeight="1">
      <c r="A14" s="266"/>
      <c r="B14" s="397">
        <f>'인원 입력 기능'!B12</f>
        <v>127</v>
      </c>
      <c r="C14" s="398">
        <f t="shared" si="0"/>
        <v>2</v>
      </c>
      <c r="D14" s="515">
        <f>'국어 백분위 표'!D13</f>
        <v>93.364904411998609</v>
      </c>
      <c r="E14" s="401">
        <f>_xlfn.IFNA(VLOOKUP($B14, '화법과 작문 차트'!$AC$6:$AF$106, 4, FALSE), _xlfn.IFNA(VLOOKUP($B14+1, '화법과 작문 차트'!$AC$6:$AF$106, 4, FALSE), "-"))</f>
        <v>94</v>
      </c>
      <c r="F14" s="401">
        <f>_xlfn.IFNA(VLOOKUP($B14, '화법과 작문 차트'!$AB$6:$AE$106, 4, FALSE), _xlfn.IFNA(VLOOKUP($B14-1, '화법과 작문 차트'!$AB$6:$AE$106, 4, FALSE), "-"))</f>
        <v>95</v>
      </c>
      <c r="G14" s="401">
        <f>_xlfn.IFNA(VLOOKUP($B14, '언어와 매체 차트'!$AC$6:$AF$106, 4, FALSE), _xlfn.IFNA(VLOOKUP($B14+1, '언어와 매체 차트'!$AC$6:$AF$106, 4, FALSE), "-"))</f>
        <v>90</v>
      </c>
      <c r="H14" s="401">
        <f>_xlfn.IFNA(VLOOKUP($B14, '언어와 매체 차트'!$AB$6:$AE$106, 4, FALSE), _xlfn.IFNA(VLOOKUP($B14-1, '언어와 매체 차트'!$AB$6:$AE$106, 4, FALSE), "-"))</f>
        <v>91</v>
      </c>
      <c r="I14" s="608" t="str">
        <f t="shared" si="1"/>
        <v>94 - 95</v>
      </c>
      <c r="J14" s="609"/>
      <c r="K14" s="610" t="str">
        <f t="shared" ref="K14:K77" si="3">IF(OR(G14="-",H14="-", G14&gt;H14),"-",IF(G14=H14,G14,G14&amp;" - "&amp;H14))</f>
        <v>90 - 91</v>
      </c>
      <c r="L14" s="611"/>
      <c r="M14" s="266"/>
      <c r="N14" s="266"/>
      <c r="O14" s="341"/>
      <c r="Q14" s="341">
        <v>8</v>
      </c>
      <c r="R14" s="674">
        <v>66</v>
      </c>
    </row>
    <row r="15" spans="1:18" s="276" customFormat="1" ht="25" customHeight="1">
      <c r="A15" s="266"/>
      <c r="B15" s="397">
        <f>'인원 입력 기능'!B13</f>
        <v>126</v>
      </c>
      <c r="C15" s="398">
        <f t="shared" si="0"/>
        <v>2</v>
      </c>
      <c r="D15" s="515">
        <f>'국어 백분위 표'!D14</f>
        <v>92.140630467283785</v>
      </c>
      <c r="E15" s="401">
        <f>_xlfn.IFNA(VLOOKUP($B15, '화법과 작문 차트'!$AC$6:$AF$106, 4, FALSE), _xlfn.IFNA(VLOOKUP($B15+1, '화법과 작문 차트'!$AC$6:$AF$106, 4, FALSE), "-"))</f>
        <v>92</v>
      </c>
      <c r="F15" s="401">
        <f>_xlfn.IFNA(VLOOKUP($B15, '화법과 작문 차트'!$AB$6:$AE$106, 4, FALSE), _xlfn.IFNA(VLOOKUP($B15-1, '화법과 작문 차트'!$AB$6:$AE$106, 4, FALSE), "-"))</f>
        <v>94</v>
      </c>
      <c r="G15" s="401">
        <f>_xlfn.IFNA(VLOOKUP($B15, '언어와 매체 차트'!$AC$6:$AF$106, 4, FALSE), _xlfn.IFNA(VLOOKUP($B15+1, '언어와 매체 차트'!$AC$6:$AF$106, 4, FALSE), "-"))</f>
        <v>89</v>
      </c>
      <c r="H15" s="401">
        <f>_xlfn.IFNA(VLOOKUP($B15, '언어와 매체 차트'!$AB$6:$AE$106, 4, FALSE), _xlfn.IFNA(VLOOKUP($B15-1, '언어와 매체 차트'!$AB$6:$AE$106, 4, FALSE), "-"))</f>
        <v>90</v>
      </c>
      <c r="I15" s="608" t="str">
        <f t="shared" si="1"/>
        <v>92 - 94</v>
      </c>
      <c r="J15" s="609"/>
      <c r="K15" s="610" t="str">
        <f t="shared" si="3"/>
        <v>89 - 90</v>
      </c>
      <c r="L15" s="611"/>
      <c r="M15" s="266"/>
      <c r="N15" s="266"/>
      <c r="O15" s="341"/>
      <c r="Q15" s="341">
        <v>9</v>
      </c>
      <c r="R15" s="674">
        <v>53</v>
      </c>
    </row>
    <row r="16" spans="1:18" s="276" customFormat="1" ht="25" customHeight="1">
      <c r="A16" s="266"/>
      <c r="B16" s="397">
        <f>'인원 입력 기능'!B14</f>
        <v>125</v>
      </c>
      <c r="C16" s="398">
        <f t="shared" si="0"/>
        <v>2</v>
      </c>
      <c r="D16" s="515">
        <f>'국어 백분위 표'!D15</f>
        <v>90.609194579635471</v>
      </c>
      <c r="E16" s="401">
        <f>_xlfn.IFNA(VLOOKUP($B16, '화법과 작문 차트'!$AC$6:$AF$106, 4, FALSE), _xlfn.IFNA(VLOOKUP($B16+1, '화법과 작문 차트'!$AC$6:$AF$106, 4, FALSE), "-"))</f>
        <v>91</v>
      </c>
      <c r="F16" s="401">
        <f>_xlfn.IFNA(VLOOKUP($B16, '화법과 작문 차트'!$AB$6:$AE$106, 4, FALSE), _xlfn.IFNA(VLOOKUP($B16-1, '화법과 작문 차트'!$AB$6:$AE$106, 4, FALSE), "-"))</f>
        <v>93</v>
      </c>
      <c r="G16" s="401">
        <f>_xlfn.IFNA(VLOOKUP($B16, '언어와 매체 차트'!$AC$6:$AF$106, 4, FALSE), _xlfn.IFNA(VLOOKUP($B16+1, '언어와 매체 차트'!$AC$6:$AF$106, 4, FALSE), "-"))</f>
        <v>88</v>
      </c>
      <c r="H16" s="401">
        <f>_xlfn.IFNA(VLOOKUP($B16, '언어와 매체 차트'!$AB$6:$AE$106, 4, FALSE), _xlfn.IFNA(VLOOKUP($B16-1, '언어와 매체 차트'!$AB$6:$AE$106, 4, FALSE), "-"))</f>
        <v>89</v>
      </c>
      <c r="I16" s="608" t="str">
        <f t="shared" si="1"/>
        <v>91 - 93</v>
      </c>
      <c r="J16" s="609"/>
      <c r="K16" s="610" t="str">
        <f t="shared" si="3"/>
        <v>88 - 89</v>
      </c>
      <c r="L16" s="611"/>
      <c r="M16" s="266"/>
      <c r="N16" s="266"/>
      <c r="O16" s="341"/>
    </row>
    <row r="17" spans="1:15" s="276" customFormat="1" ht="25" customHeight="1">
      <c r="A17" s="266"/>
      <c r="B17" s="397">
        <f>'인원 입력 기능'!B15</f>
        <v>124</v>
      </c>
      <c r="C17" s="398">
        <f t="shared" si="0"/>
        <v>2</v>
      </c>
      <c r="D17" s="515">
        <f>'국어 백분위 표'!D16</f>
        <v>88.760457422782068</v>
      </c>
      <c r="E17" s="401">
        <f>_xlfn.IFNA(VLOOKUP($B17, '화법과 작문 차트'!$AC$6:$AF$106, 4, FALSE), _xlfn.IFNA(VLOOKUP($B17+1, '화법과 작문 차트'!$AC$6:$AF$106, 4, FALSE), "-"))</f>
        <v>89</v>
      </c>
      <c r="F17" s="401">
        <f>_xlfn.IFNA(VLOOKUP($B17, '화법과 작문 차트'!$AB$6:$AE$106, 4, FALSE), _xlfn.IFNA(VLOOKUP($B17-1, '화법과 작문 차트'!$AB$6:$AE$106, 4, FALSE), "-"))</f>
        <v>92</v>
      </c>
      <c r="G17" s="401">
        <f>_xlfn.IFNA(VLOOKUP($B17, '언어와 매체 차트'!$AC$6:$AF$106, 4, FALSE), _xlfn.IFNA(VLOOKUP($B17+1, '언어와 매체 차트'!$AC$6:$AF$106, 4, FALSE), "-"))</f>
        <v>86</v>
      </c>
      <c r="H17" s="401">
        <f>_xlfn.IFNA(VLOOKUP($B17, '언어와 매체 차트'!$AB$6:$AE$106, 4, FALSE), _xlfn.IFNA(VLOOKUP($B17-1, '언어와 매체 차트'!$AB$6:$AE$106, 4, FALSE), "-"))</f>
        <v>88</v>
      </c>
      <c r="I17" s="608" t="str">
        <f t="shared" si="1"/>
        <v>89 - 92</v>
      </c>
      <c r="J17" s="609"/>
      <c r="K17" s="610" t="str">
        <f t="shared" si="3"/>
        <v>86 - 88</v>
      </c>
      <c r="L17" s="611"/>
      <c r="M17" s="266"/>
      <c r="N17" s="266"/>
      <c r="O17" s="341"/>
    </row>
    <row r="18" spans="1:15" s="276" customFormat="1" ht="25" customHeight="1">
      <c r="A18" s="266"/>
      <c r="B18" s="397">
        <f>'인원 입력 기능'!B16</f>
        <v>123</v>
      </c>
      <c r="C18" s="398">
        <f t="shared" si="0"/>
        <v>3</v>
      </c>
      <c r="D18" s="515">
        <f>'국어 백분위 표'!D17</f>
        <v>87.12305563507968</v>
      </c>
      <c r="E18" s="401">
        <f>_xlfn.IFNA(VLOOKUP($B18, '화법과 작문 차트'!$AC$6:$AF$106, 4, FALSE), _xlfn.IFNA(VLOOKUP($B18+1, '화법과 작문 차트'!$AC$6:$AF$106, 4, FALSE), "-"))</f>
        <v>88</v>
      </c>
      <c r="F18" s="401">
        <f>_xlfn.IFNA(VLOOKUP($B18, '화법과 작문 차트'!$AB$6:$AE$106, 4, FALSE), _xlfn.IFNA(VLOOKUP($B18-1, '화법과 작문 차트'!$AB$6:$AE$106, 4, FALSE), "-"))</f>
        <v>90</v>
      </c>
      <c r="G18" s="401">
        <f>_xlfn.IFNA(VLOOKUP($B18, '언어와 매체 차트'!$AC$6:$AF$106, 4, FALSE), _xlfn.IFNA(VLOOKUP($B18+1, '언어와 매체 차트'!$AC$6:$AF$106, 4, FALSE), "-"))</f>
        <v>85</v>
      </c>
      <c r="H18" s="401">
        <f>_xlfn.IFNA(VLOOKUP($B18, '언어와 매체 차트'!$AB$6:$AE$106, 4, FALSE), _xlfn.IFNA(VLOOKUP($B18-1, '언어와 매체 차트'!$AB$6:$AE$106, 4, FALSE), "-"))</f>
        <v>87</v>
      </c>
      <c r="I18" s="608" t="str">
        <f t="shared" si="1"/>
        <v>88 - 90</v>
      </c>
      <c r="J18" s="609"/>
      <c r="K18" s="610" t="str">
        <f t="shared" si="3"/>
        <v>85 - 87</v>
      </c>
      <c r="L18" s="611"/>
      <c r="M18" s="266"/>
      <c r="N18" s="266"/>
      <c r="O18" s="341"/>
    </row>
    <row r="19" spans="1:15" s="276" customFormat="1" ht="25" customHeight="1">
      <c r="A19" s="266"/>
      <c r="B19" s="397">
        <f>'인원 입력 기능'!B17</f>
        <v>122</v>
      </c>
      <c r="C19" s="398">
        <f t="shared" si="0"/>
        <v>3</v>
      </c>
      <c r="D19" s="515">
        <f>'국어 백분위 표'!D18</f>
        <v>85.635556827941599</v>
      </c>
      <c r="E19" s="401">
        <f>_xlfn.IFNA(VLOOKUP($B19, '화법과 작문 차트'!$AC$6:$AF$106, 4, FALSE), _xlfn.IFNA(VLOOKUP($B19+1, '화법과 작문 차트'!$AC$6:$AF$106, 4, FALSE), "-"))</f>
        <v>86</v>
      </c>
      <c r="F19" s="401">
        <f>_xlfn.IFNA(VLOOKUP($B19, '화법과 작문 차트'!$AB$6:$AE$106, 4, FALSE), _xlfn.IFNA(VLOOKUP($B19-1, '화법과 작문 차트'!$AB$6:$AE$106, 4, FALSE), "-"))</f>
        <v>89</v>
      </c>
      <c r="G19" s="401">
        <f>_xlfn.IFNA(VLOOKUP($B19, '언어와 매체 차트'!$AC$6:$AF$106, 4, FALSE), _xlfn.IFNA(VLOOKUP($B19+1, '언어와 매체 차트'!$AC$6:$AF$106, 4, FALSE), "-"))</f>
        <v>83</v>
      </c>
      <c r="H19" s="401">
        <f>_xlfn.IFNA(VLOOKUP($B19, '언어와 매체 차트'!$AB$6:$AE$106, 4, FALSE), _xlfn.IFNA(VLOOKUP($B19-1, '언어와 매체 차트'!$AB$6:$AE$106, 4, FALSE), "-"))</f>
        <v>85</v>
      </c>
      <c r="I19" s="608" t="str">
        <f t="shared" si="1"/>
        <v>86 - 89</v>
      </c>
      <c r="J19" s="609"/>
      <c r="K19" s="610" t="str">
        <f t="shared" si="3"/>
        <v>83 - 85</v>
      </c>
      <c r="L19" s="611"/>
      <c r="M19" s="266"/>
      <c r="N19" s="266"/>
      <c r="O19" s="341"/>
    </row>
    <row r="20" spans="1:15" s="276" customFormat="1" ht="25" customHeight="1">
      <c r="A20" s="266"/>
      <c r="B20" s="397">
        <f>'인원 입력 기능'!B18</f>
        <v>121</v>
      </c>
      <c r="C20" s="398">
        <f t="shared" si="0"/>
        <v>3</v>
      </c>
      <c r="D20" s="515">
        <f>'국어 백분위 표'!D19</f>
        <v>83.921215446766553</v>
      </c>
      <c r="E20" s="401">
        <f>_xlfn.IFNA(VLOOKUP($B20, '화법과 작문 차트'!$AC$6:$AF$106, 4, FALSE), _xlfn.IFNA(VLOOKUP($B20+1, '화법과 작문 차트'!$AC$6:$AF$106, 4, FALSE), "-"))</f>
        <v>84</v>
      </c>
      <c r="F20" s="401">
        <f>_xlfn.IFNA(VLOOKUP($B20, '화법과 작문 차트'!$AB$6:$AE$106, 4, FALSE), _xlfn.IFNA(VLOOKUP($B20-1, '화법과 작문 차트'!$AB$6:$AE$106, 4, FALSE), "-"))</f>
        <v>88</v>
      </c>
      <c r="G20" s="401">
        <f>_xlfn.IFNA(VLOOKUP($B20, '언어와 매체 차트'!$AC$6:$AF$106, 4, FALSE), _xlfn.IFNA(VLOOKUP($B20+1, '언어와 매체 차트'!$AC$6:$AF$106, 4, FALSE), "-"))</f>
        <v>82</v>
      </c>
      <c r="H20" s="401">
        <f>_xlfn.IFNA(VLOOKUP($B20, '언어와 매체 차트'!$AB$6:$AE$106, 4, FALSE), _xlfn.IFNA(VLOOKUP($B20-1, '언어와 매체 차트'!$AB$6:$AE$106, 4, FALSE), "-"))</f>
        <v>84</v>
      </c>
      <c r="I20" s="608" t="str">
        <f t="shared" si="1"/>
        <v>84 - 88</v>
      </c>
      <c r="J20" s="609"/>
      <c r="K20" s="610" t="str">
        <f t="shared" si="3"/>
        <v>82 - 84</v>
      </c>
      <c r="L20" s="611"/>
      <c r="M20" s="266"/>
      <c r="N20" s="266"/>
      <c r="O20" s="341"/>
    </row>
    <row r="21" spans="1:15" s="276" customFormat="1" ht="25" customHeight="1">
      <c r="A21" s="266"/>
      <c r="B21" s="397">
        <f>'인원 입력 기능'!B19</f>
        <v>120</v>
      </c>
      <c r="C21" s="398">
        <f t="shared" si="0"/>
        <v>3</v>
      </c>
      <c r="D21" s="515">
        <f>'국어 백분위 표'!D20</f>
        <v>81.89394662340554</v>
      </c>
      <c r="E21" s="401">
        <f>_xlfn.IFNA(VLOOKUP($B21, '화법과 작문 차트'!$AC$6:$AF$106, 4, FALSE), _xlfn.IFNA(VLOOKUP($B21+1, '화법과 작문 차트'!$AC$6:$AF$106, 4, FALSE), "-"))</f>
        <v>83</v>
      </c>
      <c r="F21" s="401">
        <f>_xlfn.IFNA(VLOOKUP($B21, '화법과 작문 차트'!$AB$6:$AE$106, 4, FALSE), _xlfn.IFNA(VLOOKUP($B21-1, '화법과 작문 차트'!$AB$6:$AE$106, 4, FALSE), "-"))</f>
        <v>87</v>
      </c>
      <c r="G21" s="401">
        <f>_xlfn.IFNA(VLOOKUP($B21, '언어와 매체 차트'!$AC$6:$AF$106, 4, FALSE), _xlfn.IFNA(VLOOKUP($B21+1, '언어와 매체 차트'!$AC$6:$AF$106, 4, FALSE), "-"))</f>
        <v>81</v>
      </c>
      <c r="H21" s="401">
        <f>_xlfn.IFNA(VLOOKUP($B21, '언어와 매체 차트'!$AB$6:$AE$106, 4, FALSE), _xlfn.IFNA(VLOOKUP($B21-1, '언어와 매체 차트'!$AB$6:$AE$106, 4, FALSE), "-"))</f>
        <v>83</v>
      </c>
      <c r="I21" s="608" t="str">
        <f t="shared" si="1"/>
        <v>83 - 87</v>
      </c>
      <c r="J21" s="609"/>
      <c r="K21" s="610" t="str">
        <f t="shared" si="3"/>
        <v>81 - 83</v>
      </c>
      <c r="L21" s="611"/>
      <c r="M21" s="266"/>
      <c r="N21" s="266"/>
      <c r="O21" s="341"/>
    </row>
    <row r="22" spans="1:15" s="276" customFormat="1" ht="25" customHeight="1">
      <c r="A22" s="266"/>
      <c r="B22" s="397">
        <f>'인원 입력 기능'!B20</f>
        <v>119</v>
      </c>
      <c r="C22" s="398">
        <f t="shared" si="0"/>
        <v>3</v>
      </c>
      <c r="D22" s="515">
        <f>'국어 백분위 표'!D21</f>
        <v>79.930098291821736</v>
      </c>
      <c r="E22" s="401">
        <f>_xlfn.IFNA(VLOOKUP($B22, '화법과 작문 차트'!$AC$6:$AF$106, 4, FALSE), _xlfn.IFNA(VLOOKUP($B22+1, '화법과 작문 차트'!$AC$6:$AF$106, 4, FALSE), "-"))</f>
        <v>81</v>
      </c>
      <c r="F22" s="401">
        <f>_xlfn.IFNA(VLOOKUP($B22, '화법과 작문 차트'!$AB$6:$AE$106, 4, FALSE), _xlfn.IFNA(VLOOKUP($B22-1, '화법과 작문 차트'!$AB$6:$AE$106, 4, FALSE), "-"))</f>
        <v>86</v>
      </c>
      <c r="G22" s="401">
        <f>_xlfn.IFNA(VLOOKUP($B22, '언어와 매체 차트'!$AC$6:$AF$106, 4, FALSE), _xlfn.IFNA(VLOOKUP($B22+1, '언어와 매체 차트'!$AC$6:$AF$106, 4, FALSE), "-"))</f>
        <v>79</v>
      </c>
      <c r="H22" s="401">
        <f>_xlfn.IFNA(VLOOKUP($B22, '언어와 매체 차트'!$AB$6:$AE$106, 4, FALSE), _xlfn.IFNA(VLOOKUP($B22-1, '언어와 매체 차트'!$AB$6:$AE$106, 4, FALSE), "-"))</f>
        <v>82</v>
      </c>
      <c r="I22" s="608" t="str">
        <f t="shared" si="1"/>
        <v>81 - 86</v>
      </c>
      <c r="J22" s="609"/>
      <c r="K22" s="610" t="str">
        <f t="shared" si="3"/>
        <v>79 - 82</v>
      </c>
      <c r="L22" s="611"/>
      <c r="M22" s="266"/>
      <c r="N22" s="266"/>
      <c r="O22" s="341"/>
    </row>
    <row r="23" spans="1:15" s="276" customFormat="1" ht="25" customHeight="1">
      <c r="A23" s="266"/>
      <c r="B23" s="397">
        <f>'인원 입력 기능'!B21</f>
        <v>118</v>
      </c>
      <c r="C23" s="398">
        <f t="shared" si="0"/>
        <v>3</v>
      </c>
      <c r="D23" s="515">
        <f>'국어 백분위 표'!D22</f>
        <v>78.16009002131247</v>
      </c>
      <c r="E23" s="401">
        <f>_xlfn.IFNA(VLOOKUP($B23, '화법과 작문 차트'!$AC$6:$AF$106, 4, FALSE), _xlfn.IFNA(VLOOKUP($B23+1, '화법과 작문 차트'!$AC$6:$AF$106, 4, FALSE), "-"))</f>
        <v>80</v>
      </c>
      <c r="F23" s="401">
        <f>_xlfn.IFNA(VLOOKUP($B23, '화법과 작문 차트'!$AB$6:$AE$106, 4, FALSE), _xlfn.IFNA(VLOOKUP($B23-1, '화법과 작문 차트'!$AB$6:$AE$106, 4, FALSE), "-"))</f>
        <v>84</v>
      </c>
      <c r="G23" s="401">
        <f>_xlfn.IFNA(VLOOKUP($B23, '언어와 매체 차트'!$AC$6:$AF$106, 4, FALSE), _xlfn.IFNA(VLOOKUP($B23+1, '언어와 매체 차트'!$AC$6:$AF$106, 4, FALSE), "-"))</f>
        <v>78</v>
      </c>
      <c r="H23" s="401">
        <f>_xlfn.IFNA(VLOOKUP($B23, '언어와 매체 차트'!$AB$6:$AE$106, 4, FALSE), _xlfn.IFNA(VLOOKUP($B23-1, '언어와 매체 차트'!$AB$6:$AE$106, 4, FALSE), "-"))</f>
        <v>80</v>
      </c>
      <c r="I23" s="608" t="str">
        <f t="shared" si="1"/>
        <v>80 - 84</v>
      </c>
      <c r="J23" s="609"/>
      <c r="K23" s="610" t="str">
        <f t="shared" si="3"/>
        <v>78 - 80</v>
      </c>
      <c r="L23" s="611"/>
      <c r="M23" s="266"/>
      <c r="N23" s="266"/>
      <c r="O23" s="341"/>
    </row>
    <row r="24" spans="1:15" s="276" customFormat="1" ht="25" customHeight="1">
      <c r="A24" s="266"/>
      <c r="B24" s="397">
        <f>'인원 입력 기능'!B22</f>
        <v>117</v>
      </c>
      <c r="C24" s="398">
        <f t="shared" si="0"/>
        <v>3</v>
      </c>
      <c r="D24" s="515">
        <f>'국어 백분위 표'!D23</f>
        <v>76.259463371186825</v>
      </c>
      <c r="E24" s="401">
        <f>_xlfn.IFNA(VLOOKUP($B24, '화법과 작문 차트'!$AC$6:$AF$106, 4, FALSE), _xlfn.IFNA(VLOOKUP($B24+1, '화법과 작문 차트'!$AC$6:$AF$106, 4, FALSE), "-"))</f>
        <v>78</v>
      </c>
      <c r="F24" s="401">
        <f>_xlfn.IFNA(VLOOKUP($B24, '화법과 작문 차트'!$AB$6:$AE$106, 4, FALSE), _xlfn.IFNA(VLOOKUP($B24-1, '화법과 작문 차트'!$AB$6:$AE$106, 4, FALSE), "-"))</f>
        <v>83</v>
      </c>
      <c r="G24" s="401">
        <f>_xlfn.IFNA(VLOOKUP($B24, '언어와 매체 차트'!$AC$6:$AF$106, 4, FALSE), _xlfn.IFNA(VLOOKUP($B24+1, '언어와 매체 차트'!$AC$6:$AF$106, 4, FALSE), "-"))</f>
        <v>77</v>
      </c>
      <c r="H24" s="401">
        <f>_xlfn.IFNA(VLOOKUP($B24, '언어와 매체 차트'!$AB$6:$AE$106, 4, FALSE), _xlfn.IFNA(VLOOKUP($B24-1, '언어와 매체 차트'!$AB$6:$AE$106, 4, FALSE), "-"))</f>
        <v>79</v>
      </c>
      <c r="I24" s="608" t="str">
        <f t="shared" si="1"/>
        <v>78 - 83</v>
      </c>
      <c r="J24" s="609"/>
      <c r="K24" s="610" t="str">
        <f t="shared" si="3"/>
        <v>77 - 79</v>
      </c>
      <c r="L24" s="611"/>
      <c r="M24" s="266"/>
      <c r="N24" s="266"/>
      <c r="O24" s="341"/>
    </row>
    <row r="25" spans="1:15" s="276" customFormat="1" ht="25" customHeight="1">
      <c r="A25" s="266"/>
      <c r="B25" s="397">
        <f>'인원 입력 기능'!B23</f>
        <v>116</v>
      </c>
      <c r="C25" s="398">
        <f t="shared" si="0"/>
        <v>4</v>
      </c>
      <c r="D25" s="515">
        <f>'국어 백분위 표'!D24</f>
        <v>74.117282183414446</v>
      </c>
      <c r="E25" s="401">
        <f>_xlfn.IFNA(VLOOKUP($B25, '화법과 작문 차트'!$AC$6:$AF$106, 4, FALSE), _xlfn.IFNA(VLOOKUP($B25+1, '화법과 작문 차트'!$AC$6:$AF$106, 4, FALSE), "-"))</f>
        <v>77</v>
      </c>
      <c r="F25" s="401">
        <f>_xlfn.IFNA(VLOOKUP($B25, '화법과 작문 차트'!$AB$6:$AE$106, 4, FALSE), _xlfn.IFNA(VLOOKUP($B25-1, '화법과 작문 차트'!$AB$6:$AE$106, 4, FALSE), "-"))</f>
        <v>82</v>
      </c>
      <c r="G25" s="401">
        <f>_xlfn.IFNA(VLOOKUP($B25, '언어와 매체 차트'!$AC$6:$AF$106, 4, FALSE), _xlfn.IFNA(VLOOKUP($B25+1, '언어와 매체 차트'!$AC$6:$AF$106, 4, FALSE), "-"))</f>
        <v>76</v>
      </c>
      <c r="H25" s="401">
        <f>_xlfn.IFNA(VLOOKUP($B25, '언어와 매체 차트'!$AB$6:$AE$106, 4, FALSE), _xlfn.IFNA(VLOOKUP($B25-1, '언어와 매체 차트'!$AB$6:$AE$106, 4, FALSE), "-"))</f>
        <v>78</v>
      </c>
      <c r="I25" s="608" t="str">
        <f t="shared" si="1"/>
        <v>77 - 82</v>
      </c>
      <c r="J25" s="609"/>
      <c r="K25" s="610" t="str">
        <f t="shared" si="3"/>
        <v>76 - 78</v>
      </c>
      <c r="L25" s="611"/>
      <c r="M25" s="266"/>
      <c r="N25" s="266"/>
      <c r="O25" s="341"/>
    </row>
    <row r="26" spans="1:15" s="276" customFormat="1" ht="25" customHeight="1">
      <c r="A26" s="266"/>
      <c r="B26" s="397">
        <f>'인원 입력 기능'!B24</f>
        <v>115</v>
      </c>
      <c r="C26" s="398">
        <f t="shared" si="0"/>
        <v>4</v>
      </c>
      <c r="D26" s="515">
        <f>'국어 백분위 표'!D25</f>
        <v>72.077687120272287</v>
      </c>
      <c r="E26" s="401">
        <f>_xlfn.IFNA(VLOOKUP($B26, '화법과 작문 차트'!$AC$6:$AF$106, 4, FALSE), _xlfn.IFNA(VLOOKUP($B26+1, '화법과 작문 차트'!$AC$6:$AF$106, 4, FALSE), "-"))</f>
        <v>76</v>
      </c>
      <c r="F26" s="401">
        <f>_xlfn.IFNA(VLOOKUP($B26, '화법과 작문 차트'!$AB$6:$AE$106, 4, FALSE), _xlfn.IFNA(VLOOKUP($B26-1, '화법과 작문 차트'!$AB$6:$AE$106, 4, FALSE), "-"))</f>
        <v>81</v>
      </c>
      <c r="G26" s="401">
        <f>_xlfn.IFNA(VLOOKUP($B26, '언어와 매체 차트'!$AC$6:$AF$106, 4, FALSE), _xlfn.IFNA(VLOOKUP($B26+1, '언어와 매체 차트'!$AC$6:$AF$106, 4, FALSE), "-"))</f>
        <v>74</v>
      </c>
      <c r="H26" s="401">
        <f>_xlfn.IFNA(VLOOKUP($B26, '언어와 매체 차트'!$AB$6:$AE$106, 4, FALSE), _xlfn.IFNA(VLOOKUP($B26-1, '언어와 매체 차트'!$AB$6:$AE$106, 4, FALSE), "-"))</f>
        <v>77</v>
      </c>
      <c r="I26" s="608" t="str">
        <f t="shared" si="1"/>
        <v>76 - 81</v>
      </c>
      <c r="J26" s="609"/>
      <c r="K26" s="610" t="str">
        <f t="shared" si="3"/>
        <v>74 - 77</v>
      </c>
      <c r="L26" s="611"/>
      <c r="M26" s="266"/>
      <c r="N26" s="266"/>
      <c r="O26" s="341"/>
    </row>
    <row r="27" spans="1:15" s="276" customFormat="1" ht="25" customHeight="1">
      <c r="A27" s="266"/>
      <c r="B27" s="397">
        <f>'인원 입력 기능'!B25</f>
        <v>114</v>
      </c>
      <c r="C27" s="398">
        <f t="shared" si="0"/>
        <v>4</v>
      </c>
      <c r="D27" s="515">
        <f>'국어 백분위 표'!D26</f>
        <v>70.348236154849374</v>
      </c>
      <c r="E27" s="401">
        <f>_xlfn.IFNA(VLOOKUP($B27, '화법과 작문 차트'!$AC$6:$AF$106, 4, FALSE), _xlfn.IFNA(VLOOKUP($B27+1, '화법과 작문 차트'!$AC$6:$AF$106, 4, FALSE), "-"))</f>
        <v>74</v>
      </c>
      <c r="F27" s="401">
        <f>_xlfn.IFNA(VLOOKUP($B27, '화법과 작문 차트'!$AB$6:$AE$106, 4, FALSE), _xlfn.IFNA(VLOOKUP($B27-1, '화법과 작문 차트'!$AB$6:$AE$106, 4, FALSE), "-"))</f>
        <v>79</v>
      </c>
      <c r="G27" s="401">
        <f>_xlfn.IFNA(VLOOKUP($B27, '언어와 매체 차트'!$AC$6:$AF$106, 4, FALSE), _xlfn.IFNA(VLOOKUP($B27+1, '언어와 매체 차트'!$AC$6:$AF$106, 4, FALSE), "-"))</f>
        <v>73</v>
      </c>
      <c r="H27" s="401">
        <f>_xlfn.IFNA(VLOOKUP($B27, '언어와 매체 차트'!$AB$6:$AE$106, 4, FALSE), _xlfn.IFNA(VLOOKUP($B27-1, '언어와 매체 차트'!$AB$6:$AE$106, 4, FALSE), "-"))</f>
        <v>76</v>
      </c>
      <c r="I27" s="608" t="str">
        <f t="shared" si="1"/>
        <v>74 - 79</v>
      </c>
      <c r="J27" s="609"/>
      <c r="K27" s="610" t="str">
        <f t="shared" si="3"/>
        <v>73 - 76</v>
      </c>
      <c r="L27" s="611"/>
      <c r="M27" s="266"/>
      <c r="N27" s="266"/>
      <c r="O27" s="341"/>
    </row>
    <row r="28" spans="1:15" s="276" customFormat="1" ht="25" customHeight="1">
      <c r="A28" s="266"/>
      <c r="B28" s="397">
        <f>'인원 입력 기능'!B26</f>
        <v>113</v>
      </c>
      <c r="C28" s="398">
        <f t="shared" si="0"/>
        <v>4</v>
      </c>
      <c r="D28" s="515">
        <f>'국어 백분위 표'!D27</f>
        <v>68.401485510703949</v>
      </c>
      <c r="E28" s="401">
        <f>_xlfn.IFNA(VLOOKUP($B28, '화법과 작문 차트'!$AC$6:$AF$106, 4, FALSE), _xlfn.IFNA(VLOOKUP($B28+1, '화법과 작문 차트'!$AC$6:$AF$106, 4, FALSE), "-"))</f>
        <v>73</v>
      </c>
      <c r="F28" s="401">
        <f>_xlfn.IFNA(VLOOKUP($B28, '화법과 작문 차트'!$AB$6:$AE$106, 4, FALSE), _xlfn.IFNA(VLOOKUP($B28-1, '화법과 작문 차트'!$AB$6:$AE$106, 4, FALSE), "-"))</f>
        <v>78</v>
      </c>
      <c r="G28" s="401">
        <f>_xlfn.IFNA(VLOOKUP($B28, '언어와 매체 차트'!$AC$6:$AF$106, 4, FALSE), _xlfn.IFNA(VLOOKUP($B28+1, '언어와 매체 차트'!$AC$6:$AF$106, 4, FALSE), "-"))</f>
        <v>72</v>
      </c>
      <c r="H28" s="401">
        <f>_xlfn.IFNA(VLOOKUP($B28, '언어와 매체 차트'!$AB$6:$AE$106, 4, FALSE), _xlfn.IFNA(VLOOKUP($B28-1, '언어와 매체 차트'!$AB$6:$AE$106, 4, FALSE), "-"))</f>
        <v>74</v>
      </c>
      <c r="I28" s="608" t="str">
        <f t="shared" si="1"/>
        <v>73 - 78</v>
      </c>
      <c r="J28" s="609"/>
      <c r="K28" s="610" t="str">
        <f t="shared" si="3"/>
        <v>72 - 74</v>
      </c>
      <c r="L28" s="611"/>
      <c r="M28" s="266"/>
      <c r="N28" s="266"/>
      <c r="O28" s="341"/>
    </row>
    <row r="29" spans="1:15" s="276" customFormat="1" ht="25" customHeight="1">
      <c r="A29" s="266"/>
      <c r="B29" s="397">
        <f>'인원 입력 기능'!B27</f>
        <v>112</v>
      </c>
      <c r="C29" s="398">
        <f t="shared" si="0"/>
        <v>4</v>
      </c>
      <c r="D29" s="515">
        <f>'국어 백분위 표'!D28</f>
        <v>66.244194738683717</v>
      </c>
      <c r="E29" s="401">
        <f>_xlfn.IFNA(VLOOKUP($B29, '화법과 작문 차트'!$AC$6:$AF$106, 4, FALSE), _xlfn.IFNA(VLOOKUP($B29+1, '화법과 작문 차트'!$AC$6:$AF$106, 4, FALSE), "-"))</f>
        <v>72</v>
      </c>
      <c r="F29" s="401">
        <f>_xlfn.IFNA(VLOOKUP($B29, '화법과 작문 차트'!$AB$6:$AE$106, 4, FALSE), _xlfn.IFNA(VLOOKUP($B29-1, '화법과 작문 차트'!$AB$6:$AE$106, 4, FALSE), "-"))</f>
        <v>77</v>
      </c>
      <c r="G29" s="401">
        <f>_xlfn.IFNA(VLOOKUP($B29, '언어와 매체 차트'!$AC$6:$AF$106, 4, FALSE), _xlfn.IFNA(VLOOKUP($B29+1, '언어와 매체 차트'!$AC$6:$AF$106, 4, FALSE), "-"))</f>
        <v>71</v>
      </c>
      <c r="H29" s="401">
        <f>_xlfn.IFNA(VLOOKUP($B29, '언어와 매체 차트'!$AB$6:$AE$106, 4, FALSE), _xlfn.IFNA(VLOOKUP($B29-1, '언어와 매체 차트'!$AB$6:$AE$106, 4, FALSE), "-"))</f>
        <v>73</v>
      </c>
      <c r="I29" s="608" t="str">
        <f t="shared" si="1"/>
        <v>72 - 77</v>
      </c>
      <c r="J29" s="609"/>
      <c r="K29" s="610" t="str">
        <f t="shared" si="3"/>
        <v>71 - 73</v>
      </c>
      <c r="L29" s="611"/>
      <c r="M29" s="266"/>
      <c r="N29" s="266"/>
      <c r="O29" s="341"/>
    </row>
    <row r="30" spans="1:15" s="276" customFormat="1" ht="25" customHeight="1">
      <c r="A30" s="266"/>
      <c r="B30" s="397">
        <f>'인원 입력 기능'!B28</f>
        <v>111</v>
      </c>
      <c r="C30" s="398">
        <f t="shared" si="0"/>
        <v>4</v>
      </c>
      <c r="D30" s="515">
        <f>'국어 백분위 표'!D29</f>
        <v>64.293865508795363</v>
      </c>
      <c r="E30" s="401">
        <f>_xlfn.IFNA(VLOOKUP($B30, '화법과 작문 차트'!$AC$6:$AF$106, 4, FALSE), _xlfn.IFNA(VLOOKUP($B30+1, '화법과 작문 차트'!$AC$6:$AF$106, 4, FALSE), "-"))</f>
        <v>71</v>
      </c>
      <c r="F30" s="401">
        <f>_xlfn.IFNA(VLOOKUP($B30, '화법과 작문 차트'!$AB$6:$AE$106, 4, FALSE), _xlfn.IFNA(VLOOKUP($B30-1, '화법과 작문 차트'!$AB$6:$AE$106, 4, FALSE), "-"))</f>
        <v>76</v>
      </c>
      <c r="G30" s="401">
        <f>_xlfn.IFNA(VLOOKUP($B30, '언어와 매체 차트'!$AC$6:$AF$106, 4, FALSE), _xlfn.IFNA(VLOOKUP($B30+1, '언어와 매체 차트'!$AC$6:$AF$106, 4, FALSE), "-"))</f>
        <v>69</v>
      </c>
      <c r="H30" s="401">
        <f>_xlfn.IFNA(VLOOKUP($B30, '언어와 매체 차트'!$AB$6:$AE$106, 4, FALSE), _xlfn.IFNA(VLOOKUP($B30-1, '언어와 매체 차트'!$AB$6:$AE$106, 4, FALSE), "-"))</f>
        <v>72</v>
      </c>
      <c r="I30" s="608" t="str">
        <f t="shared" si="1"/>
        <v>71 - 76</v>
      </c>
      <c r="J30" s="609"/>
      <c r="K30" s="610" t="str">
        <f t="shared" si="3"/>
        <v>69 - 72</v>
      </c>
      <c r="L30" s="611"/>
      <c r="M30" s="266"/>
      <c r="N30" s="266"/>
      <c r="O30" s="341"/>
    </row>
    <row r="31" spans="1:15" s="276" customFormat="1" ht="25" customHeight="1">
      <c r="A31" s="266"/>
      <c r="B31" s="397">
        <f>'인원 입력 기능'!B29</f>
        <v>110</v>
      </c>
      <c r="C31" s="398">
        <f t="shared" si="0"/>
        <v>4</v>
      </c>
      <c r="D31" s="515">
        <f>'국어 백분위 표'!D30</f>
        <v>62.447315265451529</v>
      </c>
      <c r="E31" s="401">
        <f>_xlfn.IFNA(VLOOKUP($B31, '화법과 작문 차트'!$AC$6:$AF$106, 4, FALSE), _xlfn.IFNA(VLOOKUP($B31+1, '화법과 작문 차트'!$AC$6:$AF$106, 4, FALSE), "-"))</f>
        <v>69</v>
      </c>
      <c r="F31" s="401">
        <f>_xlfn.IFNA(VLOOKUP($B31, '화법과 작문 차트'!$AB$6:$AE$106, 4, FALSE), _xlfn.IFNA(VLOOKUP($B31-1, '화법과 작문 차트'!$AB$6:$AE$106, 4, FALSE), "-"))</f>
        <v>75</v>
      </c>
      <c r="G31" s="401">
        <f>_xlfn.IFNA(VLOOKUP($B31, '언어와 매체 차트'!$AC$6:$AF$106, 4, FALSE), _xlfn.IFNA(VLOOKUP($B31+1, '언어와 매체 차트'!$AC$6:$AF$106, 4, FALSE), "-"))</f>
        <v>68</v>
      </c>
      <c r="H31" s="401">
        <f>_xlfn.IFNA(VLOOKUP($B31, '언어와 매체 차트'!$AB$6:$AE$106, 4, FALSE), _xlfn.IFNA(VLOOKUP($B31-1, '언어와 매체 차트'!$AB$6:$AE$106, 4, FALSE), "-"))</f>
        <v>71</v>
      </c>
      <c r="I31" s="608" t="str">
        <f t="shared" si="1"/>
        <v>69 - 75</v>
      </c>
      <c r="J31" s="609"/>
      <c r="K31" s="610" t="str">
        <f t="shared" si="3"/>
        <v>68 - 71</v>
      </c>
      <c r="L31" s="611"/>
      <c r="M31" s="266"/>
      <c r="N31" s="266"/>
      <c r="O31" s="341"/>
    </row>
    <row r="32" spans="1:15" s="276" customFormat="1" ht="25" customHeight="1">
      <c r="A32" s="266"/>
      <c r="B32" s="397">
        <f>'인원 입력 기능'!B30</f>
        <v>109</v>
      </c>
      <c r="C32" s="398">
        <f t="shared" si="0"/>
        <v>4</v>
      </c>
      <c r="D32" s="515">
        <f>'국어 백분위 표'!D31</f>
        <v>60.576112542545403</v>
      </c>
      <c r="E32" s="401">
        <f>_xlfn.IFNA(VLOOKUP($B32, '화법과 작문 차트'!$AC$6:$AF$106, 4, FALSE), _xlfn.IFNA(VLOOKUP($B32+1, '화법과 작문 차트'!$AC$6:$AF$106, 4, FALSE), "-"))</f>
        <v>68</v>
      </c>
      <c r="F32" s="401">
        <f>_xlfn.IFNA(VLOOKUP($B32, '화법과 작문 차트'!$AB$6:$AE$106, 4, FALSE), _xlfn.IFNA(VLOOKUP($B32-1, '화법과 작문 차트'!$AB$6:$AE$106, 4, FALSE), "-"))</f>
        <v>73</v>
      </c>
      <c r="G32" s="401">
        <f>_xlfn.IFNA(VLOOKUP($B32, '언어와 매체 차트'!$AC$6:$AF$106, 4, FALSE), _xlfn.IFNA(VLOOKUP($B32+1, '언어와 매체 차트'!$AC$6:$AF$106, 4, FALSE), "-"))</f>
        <v>67</v>
      </c>
      <c r="H32" s="401">
        <f>_xlfn.IFNA(VLOOKUP($B32, '언어와 매체 차트'!$AB$6:$AE$106, 4, FALSE), _xlfn.IFNA(VLOOKUP($B32-1, '언어와 매체 차트'!$AB$6:$AE$106, 4, FALSE), "-"))</f>
        <v>70</v>
      </c>
      <c r="I32" s="608" t="str">
        <f t="shared" si="1"/>
        <v>68 - 73</v>
      </c>
      <c r="J32" s="609"/>
      <c r="K32" s="610" t="str">
        <f t="shared" si="3"/>
        <v>67 - 70</v>
      </c>
      <c r="L32" s="611"/>
      <c r="M32" s="266"/>
      <c r="N32" s="266"/>
      <c r="O32" s="341"/>
    </row>
    <row r="33" spans="1:15" s="276" customFormat="1" ht="25" customHeight="1">
      <c r="A33" s="266"/>
      <c r="B33" s="397">
        <f>'인원 입력 기능'!B31</f>
        <v>108</v>
      </c>
      <c r="C33" s="398">
        <f t="shared" si="0"/>
        <v>5</v>
      </c>
      <c r="D33" s="515">
        <f>'국어 백분위 표'!D32</f>
        <v>58.651231033495563</v>
      </c>
      <c r="E33" s="401">
        <f>_xlfn.IFNA(VLOOKUP($B33, '화법과 작문 차트'!$AC$6:$AF$106, 4, FALSE), _xlfn.IFNA(VLOOKUP($B33+1, '화법과 작문 차트'!$AC$6:$AF$106, 4, FALSE), "-"))</f>
        <v>67</v>
      </c>
      <c r="F33" s="401">
        <f>_xlfn.IFNA(VLOOKUP($B33, '화법과 작문 차트'!$AB$6:$AE$106, 4, FALSE), _xlfn.IFNA(VLOOKUP($B33-1, '화법과 작문 차트'!$AB$6:$AE$106, 4, FALSE), "-"))</f>
        <v>72</v>
      </c>
      <c r="G33" s="401">
        <f>_xlfn.IFNA(VLOOKUP($B33, '언어와 매체 차트'!$AC$6:$AF$106, 4, FALSE), _xlfn.IFNA(VLOOKUP($B33+1, '언어와 매체 차트'!$AC$6:$AF$106, 4, FALSE), "-"))</f>
        <v>66</v>
      </c>
      <c r="H33" s="401">
        <f>_xlfn.IFNA(VLOOKUP($B33, '언어와 매체 차트'!$AB$6:$AE$106, 4, FALSE), _xlfn.IFNA(VLOOKUP($B33-1, '언어와 매체 차트'!$AB$6:$AE$106, 4, FALSE), "-"))</f>
        <v>68</v>
      </c>
      <c r="I33" s="608" t="str">
        <f t="shared" si="1"/>
        <v>67 - 72</v>
      </c>
      <c r="J33" s="609"/>
      <c r="K33" s="610" t="str">
        <f t="shared" si="3"/>
        <v>66 - 68</v>
      </c>
      <c r="L33" s="611"/>
      <c r="M33" s="266"/>
      <c r="N33" s="266"/>
      <c r="O33" s="341"/>
    </row>
    <row r="34" spans="1:15" s="276" customFormat="1" ht="25" customHeight="1">
      <c r="A34" s="266"/>
      <c r="B34" s="397">
        <f>'인원 입력 기능'!B32</f>
        <v>107</v>
      </c>
      <c r="C34" s="398">
        <f t="shared" si="0"/>
        <v>5</v>
      </c>
      <c r="D34" s="515">
        <f>'국어 백분위 표'!D33</f>
        <v>56.656169481820783</v>
      </c>
      <c r="E34" s="401">
        <f>_xlfn.IFNA(VLOOKUP($B34, '화법과 작문 차트'!$AC$6:$AF$106, 4, FALSE), _xlfn.IFNA(VLOOKUP($B34+1, '화법과 작문 차트'!$AC$6:$AF$106, 4, FALSE), "-"))</f>
        <v>66</v>
      </c>
      <c r="F34" s="401">
        <f>_xlfn.IFNA(VLOOKUP($B34, '화법과 작문 차트'!$AB$6:$AE$106, 4, FALSE), _xlfn.IFNA(VLOOKUP($B34-1, '화법과 작문 차트'!$AB$6:$AE$106, 4, FALSE), "-"))</f>
        <v>71</v>
      </c>
      <c r="G34" s="401">
        <f>_xlfn.IFNA(VLOOKUP($B34, '언어와 매체 차트'!$AC$6:$AF$106, 4, FALSE), _xlfn.IFNA(VLOOKUP($B34+1, '언어와 매체 차트'!$AC$6:$AF$106, 4, FALSE), "-"))</f>
        <v>65</v>
      </c>
      <c r="H34" s="401">
        <f>_xlfn.IFNA(VLOOKUP($B34, '언어와 매체 차트'!$AB$6:$AE$106, 4, FALSE), _xlfn.IFNA(VLOOKUP($B34-1, '언어와 매체 차트'!$AB$6:$AE$106, 4, FALSE), "-"))</f>
        <v>67</v>
      </c>
      <c r="I34" s="608" t="str">
        <f t="shared" si="1"/>
        <v>66 - 71</v>
      </c>
      <c r="J34" s="609"/>
      <c r="K34" s="610" t="str">
        <f t="shared" si="3"/>
        <v>65 - 67</v>
      </c>
      <c r="L34" s="611"/>
      <c r="M34" s="266"/>
      <c r="N34" s="266"/>
      <c r="O34" s="341"/>
    </row>
    <row r="35" spans="1:15" s="276" customFormat="1" ht="25" customHeight="1">
      <c r="A35" s="266"/>
      <c r="B35" s="397">
        <f>'인원 입력 기능'!B33</f>
        <v>106</v>
      </c>
      <c r="C35" s="398">
        <f t="shared" si="0"/>
        <v>5</v>
      </c>
      <c r="D35" s="515">
        <f>'국어 백분위 표'!D34</f>
        <v>54.804052549543528</v>
      </c>
      <c r="E35" s="401">
        <f>_xlfn.IFNA(VLOOKUP($B35, '화법과 작문 차트'!$AC$6:$AF$106, 4, FALSE), _xlfn.IFNA(VLOOKUP($B35+1, '화법과 작문 차트'!$AC$6:$AF$106, 4, FALSE), "-"))</f>
        <v>65</v>
      </c>
      <c r="F35" s="401">
        <f>_xlfn.IFNA(VLOOKUP($B35, '화법과 작문 차트'!$AB$6:$AE$106, 4, FALSE), _xlfn.IFNA(VLOOKUP($B35-1, '화법과 작문 차트'!$AB$6:$AE$106, 4, FALSE), "-"))</f>
        <v>70</v>
      </c>
      <c r="G35" s="401">
        <f>_xlfn.IFNA(VLOOKUP($B35, '언어와 매체 차트'!$AC$6:$AF$106, 4, FALSE), _xlfn.IFNA(VLOOKUP($B35+1, '언어와 매체 차트'!$AC$6:$AF$106, 4, FALSE), "-"))</f>
        <v>63</v>
      </c>
      <c r="H35" s="401">
        <f>_xlfn.IFNA(VLOOKUP($B35, '언어와 매체 차트'!$AB$6:$AE$106, 4, FALSE), _xlfn.IFNA(VLOOKUP($B35-1, '언어와 매체 차트'!$AB$6:$AE$106, 4, FALSE), "-"))</f>
        <v>66</v>
      </c>
      <c r="I35" s="608" t="str">
        <f t="shared" si="1"/>
        <v>65 - 70</v>
      </c>
      <c r="J35" s="609"/>
      <c r="K35" s="610" t="str">
        <f t="shared" si="3"/>
        <v>63 - 66</v>
      </c>
      <c r="L35" s="611"/>
      <c r="M35" s="266"/>
      <c r="N35" s="266"/>
      <c r="O35" s="341"/>
    </row>
    <row r="36" spans="1:15" s="276" customFormat="1" ht="25" customHeight="1">
      <c r="A36" s="266"/>
      <c r="B36" s="397">
        <f>'인원 입력 기능'!B34</f>
        <v>105</v>
      </c>
      <c r="C36" s="398">
        <f t="shared" si="0"/>
        <v>5</v>
      </c>
      <c r="D36" s="515">
        <f>'국어 백분위 표'!D35</f>
        <v>53.057901517320346</v>
      </c>
      <c r="E36" s="401">
        <f>_xlfn.IFNA(VLOOKUP($B36, '화법과 작문 차트'!$AC$6:$AF$106, 4, FALSE), _xlfn.IFNA(VLOOKUP($B36+1, '화법과 작문 차트'!$AC$6:$AF$106, 4, FALSE), "-"))</f>
        <v>63</v>
      </c>
      <c r="F36" s="401">
        <f>_xlfn.IFNA(VLOOKUP($B36, '화법과 작문 차트'!$AB$6:$AE$106, 4, FALSE), _xlfn.IFNA(VLOOKUP($B36-1, '화법과 작문 차트'!$AB$6:$AE$106, 4, FALSE), "-"))</f>
        <v>68</v>
      </c>
      <c r="G36" s="401">
        <f>_xlfn.IFNA(VLOOKUP($B36, '언어와 매체 차트'!$AC$6:$AF$106, 4, FALSE), _xlfn.IFNA(VLOOKUP($B36+1, '언어와 매체 차트'!$AC$6:$AF$106, 4, FALSE), "-"))</f>
        <v>62</v>
      </c>
      <c r="H36" s="401">
        <f>_xlfn.IFNA(VLOOKUP($B36, '언어와 매체 차트'!$AB$6:$AE$106, 4, FALSE), _xlfn.IFNA(VLOOKUP($B36-1, '언어와 매체 차트'!$AB$6:$AE$106, 4, FALSE), "-"))</f>
        <v>65</v>
      </c>
      <c r="I36" s="608" t="str">
        <f t="shared" si="1"/>
        <v>63 - 68</v>
      </c>
      <c r="J36" s="609"/>
      <c r="K36" s="610" t="str">
        <f t="shared" si="3"/>
        <v>62 - 65</v>
      </c>
      <c r="L36" s="611"/>
      <c r="M36" s="266"/>
      <c r="N36" s="266"/>
      <c r="O36" s="341"/>
    </row>
    <row r="37" spans="1:15" s="276" customFormat="1" ht="25" customHeight="1">
      <c r="A37" s="266"/>
      <c r="B37" s="397">
        <f>'인원 입력 기능'!B35</f>
        <v>104</v>
      </c>
      <c r="C37" s="398">
        <f t="shared" si="0"/>
        <v>5</v>
      </c>
      <c r="D37" s="515">
        <f>'국어 백분위 표'!D36</f>
        <v>51.258469319591569</v>
      </c>
      <c r="E37" s="401">
        <f>_xlfn.IFNA(VLOOKUP($B37, '화법과 작문 차트'!$AC$6:$AF$106, 4, FALSE), _xlfn.IFNA(VLOOKUP($B37+1, '화법과 작문 차트'!$AC$6:$AF$106, 4, FALSE), "-"))</f>
        <v>62</v>
      </c>
      <c r="F37" s="401">
        <f>_xlfn.IFNA(VLOOKUP($B37, '화법과 작문 차트'!$AB$6:$AE$106, 4, FALSE), _xlfn.IFNA(VLOOKUP($B37-1, '화법과 작문 차트'!$AB$6:$AE$106, 4, FALSE), "-"))</f>
        <v>67</v>
      </c>
      <c r="G37" s="401">
        <f>_xlfn.IFNA(VLOOKUP($B37, '언어와 매체 차트'!$AC$6:$AF$106, 4, FALSE), _xlfn.IFNA(VLOOKUP($B37+1, '언어와 매체 차트'!$AC$6:$AF$106, 4, FALSE), "-"))</f>
        <v>61</v>
      </c>
      <c r="H37" s="401">
        <f>_xlfn.IFNA(VLOOKUP($B37, '언어와 매체 차트'!$AB$6:$AE$106, 4, FALSE), _xlfn.IFNA(VLOOKUP($B37-1, '언어와 매체 차트'!$AB$6:$AE$106, 4, FALSE), "-"))</f>
        <v>63</v>
      </c>
      <c r="I37" s="608" t="str">
        <f t="shared" si="1"/>
        <v>62 - 67</v>
      </c>
      <c r="J37" s="609"/>
      <c r="K37" s="610" t="str">
        <f t="shared" si="3"/>
        <v>61 - 63</v>
      </c>
      <c r="L37" s="611"/>
      <c r="M37" s="266"/>
      <c r="N37" s="266"/>
      <c r="O37" s="341"/>
    </row>
    <row r="38" spans="1:15" s="276" customFormat="1" ht="25" customHeight="1">
      <c r="A38" s="266"/>
      <c r="B38" s="397">
        <f>'인원 입력 기능'!B36</f>
        <v>103</v>
      </c>
      <c r="C38" s="398">
        <f t="shared" si="0"/>
        <v>5</v>
      </c>
      <c r="D38" s="515">
        <f>'국어 백분위 표'!D37</f>
        <v>49.459434742500875</v>
      </c>
      <c r="E38" s="401">
        <f>_xlfn.IFNA(VLOOKUP($B38, '화법과 작문 차트'!$AC$6:$AF$106, 4, FALSE), _xlfn.IFNA(VLOOKUP($B38+1, '화법과 작문 차트'!$AC$6:$AF$106, 4, FALSE), "-"))</f>
        <v>61</v>
      </c>
      <c r="F38" s="401">
        <f>_xlfn.IFNA(VLOOKUP($B38, '화법과 작문 차트'!$AB$6:$AE$106, 4, FALSE), _xlfn.IFNA(VLOOKUP($B38-1, '화법과 작문 차트'!$AB$6:$AE$106, 4, FALSE), "-"))</f>
        <v>66</v>
      </c>
      <c r="G38" s="401">
        <f>_xlfn.IFNA(VLOOKUP($B38, '언어와 매체 차트'!$AC$6:$AF$106, 4, FALSE), _xlfn.IFNA(VLOOKUP($B38+1, '언어와 매체 차트'!$AC$6:$AF$106, 4, FALSE), "-"))</f>
        <v>60</v>
      </c>
      <c r="H38" s="401">
        <f>_xlfn.IFNA(VLOOKUP($B38, '언어와 매체 차트'!$AB$6:$AE$106, 4, FALSE), _xlfn.IFNA(VLOOKUP($B38-1, '언어와 매체 차트'!$AB$6:$AE$106, 4, FALSE), "-"))</f>
        <v>62</v>
      </c>
      <c r="I38" s="608" t="str">
        <f t="shared" si="1"/>
        <v>61 - 66</v>
      </c>
      <c r="J38" s="609"/>
      <c r="K38" s="610" t="str">
        <f t="shared" si="3"/>
        <v>60 - 62</v>
      </c>
      <c r="L38" s="611"/>
      <c r="M38" s="266"/>
      <c r="N38" s="266"/>
      <c r="O38" s="341"/>
    </row>
    <row r="39" spans="1:15" s="276" customFormat="1" ht="25" customHeight="1">
      <c r="A39" s="266"/>
      <c r="B39" s="397">
        <f>'인원 입력 기능'!B37</f>
        <v>102</v>
      </c>
      <c r="C39" s="398">
        <f t="shared" si="0"/>
        <v>5</v>
      </c>
      <c r="D39" s="515">
        <f>'국어 백분위 표'!D38</f>
        <v>47.746485033559182</v>
      </c>
      <c r="E39" s="401">
        <f>_xlfn.IFNA(VLOOKUP($B39, '화법과 작문 차트'!$AC$6:$AF$106, 4, FALSE), _xlfn.IFNA(VLOOKUP($B39+1, '화법과 작문 차트'!$AC$6:$AF$106, 4, FALSE), "-"))</f>
        <v>60</v>
      </c>
      <c r="F39" s="401">
        <f>_xlfn.IFNA(VLOOKUP($B39, '화법과 작문 차트'!$AB$6:$AE$106, 4, FALSE), _xlfn.IFNA(VLOOKUP($B39-1, '화법과 작문 차트'!$AB$6:$AE$106, 4, FALSE), "-"))</f>
        <v>65</v>
      </c>
      <c r="G39" s="401">
        <f>_xlfn.IFNA(VLOOKUP($B39, '언어와 매체 차트'!$AC$6:$AF$106, 4, FALSE), _xlfn.IFNA(VLOOKUP($B39+1, '언어와 매체 차트'!$AC$6:$AF$106, 4, FALSE), "-"))</f>
        <v>58</v>
      </c>
      <c r="H39" s="401">
        <f>_xlfn.IFNA(VLOOKUP($B39, '언어와 매체 차트'!$AB$6:$AE$106, 4, FALSE), _xlfn.IFNA(VLOOKUP($B39-1, '언어와 매체 차트'!$AB$6:$AE$106, 4, FALSE), "-"))</f>
        <v>61</v>
      </c>
      <c r="I39" s="608" t="str">
        <f t="shared" si="1"/>
        <v>60 - 65</v>
      </c>
      <c r="J39" s="609"/>
      <c r="K39" s="610" t="str">
        <f t="shared" si="3"/>
        <v>58 - 61</v>
      </c>
      <c r="L39" s="611"/>
      <c r="M39" s="266"/>
      <c r="N39" s="266"/>
      <c r="O39" s="341"/>
    </row>
    <row r="40" spans="1:15" s="276" customFormat="1" ht="25" customHeight="1">
      <c r="A40" s="266"/>
      <c r="B40" s="397">
        <f>'인원 입력 기능'!B38</f>
        <v>101</v>
      </c>
      <c r="C40" s="398">
        <f t="shared" si="0"/>
        <v>5</v>
      </c>
      <c r="D40" s="515">
        <f>'국어 백분위 표'!D39</f>
        <v>46.156400101790886</v>
      </c>
      <c r="E40" s="401">
        <f>_xlfn.IFNA(VLOOKUP($B40, '화법과 작문 차트'!$AC$6:$AF$106, 4, FALSE), _xlfn.IFNA(VLOOKUP($B40+1, '화법과 작문 차트'!$AC$6:$AF$106, 4, FALSE), "-"))</f>
        <v>58</v>
      </c>
      <c r="F40" s="401">
        <f>_xlfn.IFNA(VLOOKUP($B40, '화법과 작문 차트'!$AB$6:$AE$106, 4, FALSE), _xlfn.IFNA(VLOOKUP($B40-1, '화법과 작문 차트'!$AB$6:$AE$106, 4, FALSE), "-"))</f>
        <v>64</v>
      </c>
      <c r="G40" s="401">
        <f>_xlfn.IFNA(VLOOKUP($B40, '언어와 매체 차트'!$AC$6:$AF$106, 4, FALSE), _xlfn.IFNA(VLOOKUP($B40+1, '언어와 매체 차트'!$AC$6:$AF$106, 4, FALSE), "-"))</f>
        <v>57</v>
      </c>
      <c r="H40" s="401">
        <f>_xlfn.IFNA(VLOOKUP($B40, '언어와 매체 차트'!$AB$6:$AE$106, 4, FALSE), _xlfn.IFNA(VLOOKUP($B40-1, '언어와 매체 차트'!$AB$6:$AE$106, 4, FALSE), "-"))</f>
        <v>60</v>
      </c>
      <c r="I40" s="608" t="str">
        <f t="shared" si="1"/>
        <v>58 - 64</v>
      </c>
      <c r="J40" s="609"/>
      <c r="K40" s="610" t="str">
        <f t="shared" si="3"/>
        <v>57 - 60</v>
      </c>
      <c r="L40" s="611"/>
      <c r="M40" s="266"/>
      <c r="N40" s="266"/>
      <c r="O40" s="341"/>
    </row>
    <row r="41" spans="1:15" s="276" customFormat="1" ht="25" customHeight="1">
      <c r="A41" s="266"/>
      <c r="B41" s="397">
        <f>'인원 입력 기능'!B39</f>
        <v>100</v>
      </c>
      <c r="C41" s="398">
        <f t="shared" si="0"/>
        <v>5</v>
      </c>
      <c r="D41" s="515">
        <f>'국어 백분위 표'!D40</f>
        <v>44.52158284823615</v>
      </c>
      <c r="E41" s="401">
        <f>_xlfn.IFNA(VLOOKUP($B41, '화법과 작문 차트'!$AC$6:$AF$106, 4, FALSE), _xlfn.IFNA(VLOOKUP($B41+1, '화법과 작문 차트'!$AC$6:$AF$106, 4, FALSE), "-"))</f>
        <v>57</v>
      </c>
      <c r="F41" s="401">
        <f>_xlfn.IFNA(VLOOKUP($B41, '화법과 작문 차트'!$AB$6:$AE$106, 4, FALSE), _xlfn.IFNA(VLOOKUP($B41-1, '화법과 작문 차트'!$AB$6:$AE$106, 4, FALSE), "-"))</f>
        <v>62</v>
      </c>
      <c r="G41" s="401">
        <f>_xlfn.IFNA(VLOOKUP($B41, '언어와 매체 차트'!$AC$6:$AF$106, 4, FALSE), _xlfn.IFNA(VLOOKUP($B41+1, '언어와 매체 차트'!$AC$6:$AF$106, 4, FALSE), "-"))</f>
        <v>56</v>
      </c>
      <c r="H41" s="401">
        <f>_xlfn.IFNA(VLOOKUP($B41, '언어와 매체 차트'!$AB$6:$AE$106, 4, FALSE), _xlfn.IFNA(VLOOKUP($B41-1, '언어와 매체 차트'!$AB$6:$AE$106, 4, FALSE), "-"))</f>
        <v>59</v>
      </c>
      <c r="I41" s="608" t="str">
        <f t="shared" si="1"/>
        <v>57 - 62</v>
      </c>
      <c r="J41" s="609"/>
      <c r="K41" s="610" t="str">
        <f t="shared" si="3"/>
        <v>56 - 59</v>
      </c>
      <c r="L41" s="611"/>
      <c r="M41" s="266"/>
      <c r="N41" s="266"/>
      <c r="O41" s="341"/>
    </row>
    <row r="42" spans="1:15" s="276" customFormat="1" ht="25" customHeight="1">
      <c r="A42" s="266"/>
      <c r="B42" s="397">
        <f>'인원 입력 기능'!B40</f>
        <v>99</v>
      </c>
      <c r="C42" s="398">
        <f t="shared" si="0"/>
        <v>5</v>
      </c>
      <c r="D42" s="515">
        <f>'국어 백분위 표'!D41</f>
        <v>42.862908356395337</v>
      </c>
      <c r="E42" s="401">
        <f>_xlfn.IFNA(VLOOKUP($B42, '화법과 작문 차트'!$AC$6:$AF$106, 4, FALSE), _xlfn.IFNA(VLOOKUP($B42+1, '화법과 작문 차트'!$AC$6:$AF$106, 4, FALSE), "-"))</f>
        <v>56</v>
      </c>
      <c r="F42" s="401">
        <f>_xlfn.IFNA(VLOOKUP($B42, '화법과 작문 차트'!$AB$6:$AE$106, 4, FALSE), _xlfn.IFNA(VLOOKUP($B42-1, '화법과 작문 차트'!$AB$6:$AE$106, 4, FALSE), "-"))</f>
        <v>61</v>
      </c>
      <c r="G42" s="401">
        <f>_xlfn.IFNA(VLOOKUP($B42, '언어와 매체 차트'!$AC$6:$AF$106, 4, FALSE), _xlfn.IFNA(VLOOKUP($B42+1, '언어와 매체 차트'!$AC$6:$AF$106, 4, FALSE), "-"))</f>
        <v>55</v>
      </c>
      <c r="H42" s="401">
        <f>_xlfn.IFNA(VLOOKUP($B42, '언어와 매체 차트'!$AB$6:$AE$106, 4, FALSE), _xlfn.IFNA(VLOOKUP($B42-1, '언어와 매체 차트'!$AB$6:$AE$106, 4, FALSE), "-"))</f>
        <v>57</v>
      </c>
      <c r="I42" s="608" t="str">
        <f t="shared" si="1"/>
        <v>56 - 61</v>
      </c>
      <c r="J42" s="609"/>
      <c r="K42" s="610" t="str">
        <f t="shared" si="3"/>
        <v>55 - 57</v>
      </c>
      <c r="L42" s="611"/>
      <c r="M42" s="266"/>
      <c r="N42" s="266"/>
      <c r="O42" s="341"/>
    </row>
    <row r="43" spans="1:15" s="276" customFormat="1" ht="25" customHeight="1">
      <c r="A43" s="266"/>
      <c r="B43" s="397">
        <f>'인원 입력 기능'!B41</f>
        <v>98</v>
      </c>
      <c r="C43" s="398">
        <f t="shared" si="0"/>
        <v>5</v>
      </c>
      <c r="D43" s="515">
        <f>'국어 백분위 표'!D42</f>
        <v>41.404435855838663</v>
      </c>
      <c r="E43" s="401">
        <f>_xlfn.IFNA(VLOOKUP($B43, '화법과 작문 차트'!$AC$6:$AF$106, 4, FALSE), _xlfn.IFNA(VLOOKUP($B43+1, '화법과 작문 차트'!$AC$6:$AF$106, 4, FALSE), "-"))</f>
        <v>55</v>
      </c>
      <c r="F43" s="401">
        <f>_xlfn.IFNA(VLOOKUP($B43, '화법과 작문 차트'!$AB$6:$AE$106, 4, FALSE), _xlfn.IFNA(VLOOKUP($B43-1, '화법과 작문 차트'!$AB$6:$AE$106, 4, FALSE), "-"))</f>
        <v>60</v>
      </c>
      <c r="G43" s="401">
        <f>_xlfn.IFNA(VLOOKUP($B43, '언어와 매체 차트'!$AC$6:$AF$106, 4, FALSE), _xlfn.IFNA(VLOOKUP($B43+1, '언어와 매체 차트'!$AC$6:$AF$106, 4, FALSE), "-"))</f>
        <v>54</v>
      </c>
      <c r="H43" s="401">
        <f>_xlfn.IFNA(VLOOKUP($B43, '언어와 매체 차트'!$AB$6:$AE$106, 4, FALSE), _xlfn.IFNA(VLOOKUP($B43-1, '언어와 매체 차트'!$AB$6:$AE$106, 4, FALSE), "-"))</f>
        <v>56</v>
      </c>
      <c r="I43" s="608" t="str">
        <f t="shared" si="1"/>
        <v>55 - 60</v>
      </c>
      <c r="J43" s="609"/>
      <c r="K43" s="610" t="str">
        <f t="shared" si="3"/>
        <v>54 - 56</v>
      </c>
      <c r="L43" s="611"/>
      <c r="M43" s="266"/>
      <c r="N43" s="266"/>
      <c r="O43" s="341"/>
    </row>
    <row r="44" spans="1:15" s="276" customFormat="1" ht="25" customHeight="1">
      <c r="A44" s="266"/>
      <c r="B44" s="397">
        <f>'인원 입력 기능'!B42</f>
        <v>97</v>
      </c>
      <c r="C44" s="398">
        <f t="shared" si="0"/>
        <v>5</v>
      </c>
      <c r="D44" s="515">
        <f>'국어 백분위 표'!D43</f>
        <v>39.945764544962948</v>
      </c>
      <c r="E44" s="401">
        <f>_xlfn.IFNA(VLOOKUP($B44, '화법과 작문 차트'!$AC$6:$AF$106, 4, FALSE), _xlfn.IFNA(VLOOKUP($B44+1, '화법과 작문 차트'!$AC$6:$AF$106, 4, FALSE), "-"))</f>
        <v>54</v>
      </c>
      <c r="F44" s="401">
        <f>_xlfn.IFNA(VLOOKUP($B44, '화법과 작문 차트'!$AB$6:$AE$106, 4, FALSE), _xlfn.IFNA(VLOOKUP($B44-1, '화법과 작문 차트'!$AB$6:$AE$106, 4, FALSE), "-"))</f>
        <v>59</v>
      </c>
      <c r="G44" s="401">
        <f>_xlfn.IFNA(VLOOKUP($B44, '언어와 매체 차트'!$AC$6:$AF$106, 4, FALSE), _xlfn.IFNA(VLOOKUP($B44+1, '언어와 매체 차트'!$AC$6:$AF$106, 4, FALSE), "-"))</f>
        <v>52</v>
      </c>
      <c r="H44" s="401">
        <f>_xlfn.IFNA(VLOOKUP($B44, '언어와 매체 차트'!$AB$6:$AE$106, 4, FALSE), _xlfn.IFNA(VLOOKUP($B44-1, '언어와 매체 차트'!$AB$6:$AE$106, 4, FALSE), "-"))</f>
        <v>55</v>
      </c>
      <c r="I44" s="608" t="str">
        <f t="shared" si="1"/>
        <v>54 - 59</v>
      </c>
      <c r="J44" s="609"/>
      <c r="K44" s="610" t="str">
        <f t="shared" si="3"/>
        <v>52 - 55</v>
      </c>
      <c r="L44" s="611"/>
      <c r="M44" s="266"/>
      <c r="N44" s="266"/>
      <c r="O44" s="341"/>
    </row>
    <row r="45" spans="1:15" s="276" customFormat="1" ht="25" customHeight="1">
      <c r="A45" s="266"/>
      <c r="B45" s="397">
        <f>'인원 입력 기능'!B43</f>
        <v>96</v>
      </c>
      <c r="C45" s="398">
        <f t="shared" si="0"/>
        <v>6</v>
      </c>
      <c r="D45" s="515">
        <f>'국어 백분위 표'!D44</f>
        <v>38.450909756019982</v>
      </c>
      <c r="E45" s="401">
        <f>_xlfn.IFNA(VLOOKUP($B45, '화법과 작문 차트'!$AC$6:$AF$106, 4, FALSE), _xlfn.IFNA(VLOOKUP($B45+1, '화법과 작문 차트'!$AC$6:$AF$106, 4, FALSE), "-"))</f>
        <v>52</v>
      </c>
      <c r="F45" s="401">
        <f>_xlfn.IFNA(VLOOKUP($B45, '화법과 작문 차트'!$AB$6:$AE$106, 4, FALSE), _xlfn.IFNA(VLOOKUP($B45-1, '화법과 작문 차트'!$AB$6:$AE$106, 4, FALSE), "-"))</f>
        <v>58</v>
      </c>
      <c r="G45" s="401">
        <f>_xlfn.IFNA(VLOOKUP($B45, '언어와 매체 차트'!$AC$6:$AF$106, 4, FALSE), _xlfn.IFNA(VLOOKUP($B45+1, '언어와 매체 차트'!$AC$6:$AF$106, 4, FALSE), "-"))</f>
        <v>51</v>
      </c>
      <c r="H45" s="401">
        <f>_xlfn.IFNA(VLOOKUP($B45, '언어와 매체 차트'!$AB$6:$AE$106, 4, FALSE), _xlfn.IFNA(VLOOKUP($B45-1, '언어와 매체 차트'!$AB$6:$AE$106, 4, FALSE), "-"))</f>
        <v>54</v>
      </c>
      <c r="I45" s="608" t="str">
        <f t="shared" si="1"/>
        <v>52 - 58</v>
      </c>
      <c r="J45" s="609"/>
      <c r="K45" s="610" t="str">
        <f t="shared" si="3"/>
        <v>51 - 54</v>
      </c>
      <c r="L45" s="611"/>
      <c r="M45" s="266"/>
      <c r="N45" s="266"/>
      <c r="O45" s="341"/>
    </row>
    <row r="46" spans="1:15" s="276" customFormat="1" ht="25" customHeight="1">
      <c r="A46" s="266"/>
      <c r="B46" s="397">
        <f>'인원 입력 기능'!B44</f>
        <v>95</v>
      </c>
      <c r="C46" s="398">
        <f t="shared" si="0"/>
        <v>6</v>
      </c>
      <c r="D46" s="515">
        <f>'국어 백분위 표'!D45</f>
        <v>37.083691191907619</v>
      </c>
      <c r="E46" s="401">
        <f>_xlfn.IFNA(VLOOKUP($B46, '화법과 작문 차트'!$AC$6:$AF$106, 4, FALSE), _xlfn.IFNA(VLOOKUP($B46+1, '화법과 작문 차트'!$AC$6:$AF$106, 4, FALSE), "-"))</f>
        <v>51</v>
      </c>
      <c r="F46" s="401">
        <f>_xlfn.IFNA(VLOOKUP($B46, '화법과 작문 차트'!$AB$6:$AE$106, 4, FALSE), _xlfn.IFNA(VLOOKUP($B46-1, '화법과 작문 차트'!$AB$6:$AE$106, 4, FALSE), "-"))</f>
        <v>56</v>
      </c>
      <c r="G46" s="401">
        <f>_xlfn.IFNA(VLOOKUP($B46, '언어와 매체 차트'!$AC$6:$AF$106, 4, FALSE), _xlfn.IFNA(VLOOKUP($B46+1, '언어와 매체 차트'!$AC$6:$AF$106, 4, FALSE), "-"))</f>
        <v>50</v>
      </c>
      <c r="H46" s="401">
        <f>_xlfn.IFNA(VLOOKUP($B46, '언어와 매체 차트'!$AB$6:$AE$106, 4, FALSE), _xlfn.IFNA(VLOOKUP($B46-1, '언어와 매체 차트'!$AB$6:$AE$106, 4, FALSE), "-"))</f>
        <v>52</v>
      </c>
      <c r="I46" s="608" t="str">
        <f t="shared" si="1"/>
        <v>51 - 56</v>
      </c>
      <c r="J46" s="609"/>
      <c r="K46" s="610" t="str">
        <f t="shared" si="3"/>
        <v>50 - 52</v>
      </c>
      <c r="L46" s="611"/>
      <c r="M46" s="266"/>
      <c r="N46" s="266"/>
      <c r="O46" s="341"/>
    </row>
    <row r="47" spans="1:15" s="276" customFormat="1" ht="25" customHeight="1">
      <c r="A47" s="266"/>
      <c r="B47" s="397">
        <f>'인원 입력 기능'!B45</f>
        <v>94</v>
      </c>
      <c r="C47" s="398">
        <f t="shared" si="0"/>
        <v>6</v>
      </c>
      <c r="D47" s="515">
        <f>'국어 백분위 표'!D46</f>
        <v>35.771543086172343</v>
      </c>
      <c r="E47" s="401">
        <f>_xlfn.IFNA(VLOOKUP($B47, '화법과 작문 차트'!$AC$6:$AF$106, 4, FALSE), _xlfn.IFNA(VLOOKUP($B47+1, '화법과 작문 차트'!$AC$6:$AF$106, 4, FALSE), "-"))</f>
        <v>50</v>
      </c>
      <c r="F47" s="401">
        <f>_xlfn.IFNA(VLOOKUP($B47, '화법과 작문 차트'!$AB$6:$AE$106, 4, FALSE), _xlfn.IFNA(VLOOKUP($B47-1, '화법과 작문 차트'!$AB$6:$AE$106, 4, FALSE), "-"))</f>
        <v>55</v>
      </c>
      <c r="G47" s="401">
        <f>_xlfn.IFNA(VLOOKUP($B47, '언어와 매체 차트'!$AC$6:$AF$106, 4, FALSE), _xlfn.IFNA(VLOOKUP($B47+1, '언어와 매체 차트'!$AC$6:$AF$106, 4, FALSE), "-"))</f>
        <v>49</v>
      </c>
      <c r="H47" s="401">
        <f>_xlfn.IFNA(VLOOKUP($B47, '언어와 매체 차트'!$AB$6:$AE$106, 4, FALSE), _xlfn.IFNA(VLOOKUP($B47-1, '언어와 매체 차트'!$AB$6:$AE$106, 4, FALSE), "-"))</f>
        <v>51</v>
      </c>
      <c r="I47" s="608" t="str">
        <f t="shared" si="1"/>
        <v>50 - 55</v>
      </c>
      <c r="J47" s="609"/>
      <c r="K47" s="610" t="str">
        <f t="shared" si="3"/>
        <v>49 - 51</v>
      </c>
      <c r="L47" s="611"/>
      <c r="M47" s="266"/>
      <c r="N47" s="266"/>
      <c r="O47" s="341"/>
    </row>
    <row r="48" spans="1:15" s="276" customFormat="1" ht="25" customHeight="1">
      <c r="A48" s="266"/>
      <c r="B48" s="397">
        <f>'인원 입력 기능'!B46</f>
        <v>93</v>
      </c>
      <c r="C48" s="398">
        <f t="shared" si="0"/>
        <v>6</v>
      </c>
      <c r="D48" s="515">
        <f>'국어 백분위 표'!D47</f>
        <v>34.537726246143073</v>
      </c>
      <c r="E48" s="401">
        <f>_xlfn.IFNA(VLOOKUP($B48, '화법과 작문 차트'!$AC$6:$AF$106, 4, FALSE), _xlfn.IFNA(VLOOKUP($B48+1, '화법과 작문 차트'!$AC$6:$AF$106, 4, FALSE), "-"))</f>
        <v>49</v>
      </c>
      <c r="F48" s="401">
        <f>_xlfn.IFNA(VLOOKUP($B48, '화법과 작문 차트'!$AB$6:$AE$106, 4, FALSE), _xlfn.IFNA(VLOOKUP($B48-1, '화법과 작문 차트'!$AB$6:$AE$106, 4, FALSE), "-"))</f>
        <v>54</v>
      </c>
      <c r="G48" s="401">
        <f>_xlfn.IFNA(VLOOKUP($B48, '언어와 매체 차트'!$AC$6:$AF$106, 4, FALSE), _xlfn.IFNA(VLOOKUP($B48+1, '언어와 매체 차트'!$AC$6:$AF$106, 4, FALSE), "-"))</f>
        <v>47</v>
      </c>
      <c r="H48" s="401">
        <f>_xlfn.IFNA(VLOOKUP($B48, '언어와 매체 차트'!$AB$6:$AE$106, 4, FALSE), _xlfn.IFNA(VLOOKUP($B48-1, '언어와 매체 차트'!$AB$6:$AE$106, 4, FALSE), "-"))</f>
        <v>50</v>
      </c>
      <c r="I48" s="608" t="str">
        <f t="shared" si="1"/>
        <v>49 - 54</v>
      </c>
      <c r="J48" s="609"/>
      <c r="K48" s="610" t="str">
        <f t="shared" si="3"/>
        <v>47 - 50</v>
      </c>
      <c r="L48" s="611"/>
      <c r="M48" s="266"/>
      <c r="N48" s="266"/>
      <c r="O48" s="341"/>
    </row>
    <row r="49" spans="1:15" s="276" customFormat="1" ht="25" customHeight="1">
      <c r="A49" s="266"/>
      <c r="B49" s="397">
        <f>'인원 입력 기능'!B47</f>
        <v>92</v>
      </c>
      <c r="C49" s="398">
        <f t="shared" si="0"/>
        <v>6</v>
      </c>
      <c r="D49" s="515">
        <f>'국어 백분위 표'!D48</f>
        <v>33.351623882686013</v>
      </c>
      <c r="E49" s="401">
        <f>_xlfn.IFNA(VLOOKUP($B49, '화법과 작문 차트'!$AC$6:$AF$106, 4, FALSE), _xlfn.IFNA(VLOOKUP($B49+1, '화법과 작문 차트'!$AC$6:$AF$106, 4, FALSE), "-"))</f>
        <v>47</v>
      </c>
      <c r="F49" s="401">
        <f>_xlfn.IFNA(VLOOKUP($B49, '화법과 작문 차트'!$AB$6:$AE$106, 4, FALSE), _xlfn.IFNA(VLOOKUP($B49-1, '화법과 작문 차트'!$AB$6:$AE$106, 4, FALSE), "-"))</f>
        <v>53</v>
      </c>
      <c r="G49" s="401">
        <f>_xlfn.IFNA(VLOOKUP($B49, '언어와 매체 차트'!$AC$6:$AF$106, 4, FALSE), _xlfn.IFNA(VLOOKUP($B49+1, '언어와 매체 차트'!$AC$6:$AF$106, 4, FALSE), "-"))</f>
        <v>46</v>
      </c>
      <c r="H49" s="401">
        <f>_xlfn.IFNA(VLOOKUP($B49, '언어와 매체 차트'!$AB$6:$AE$106, 4, FALSE), _xlfn.IFNA(VLOOKUP($B49-1, '언어와 매체 차트'!$AB$6:$AE$106, 4, FALSE), "-"))</f>
        <v>49</v>
      </c>
      <c r="I49" s="608" t="str">
        <f t="shared" si="1"/>
        <v>47 - 53</v>
      </c>
      <c r="J49" s="609"/>
      <c r="K49" s="610" t="str">
        <f t="shared" si="3"/>
        <v>46 - 49</v>
      </c>
      <c r="L49" s="611"/>
      <c r="M49" s="266"/>
      <c r="N49" s="266"/>
      <c r="O49" s="341"/>
    </row>
    <row r="50" spans="1:15" s="276" customFormat="1" ht="25" customHeight="1">
      <c r="A50" s="266"/>
      <c r="B50" s="397">
        <f>'인원 입력 기능'!B48</f>
        <v>91</v>
      </c>
      <c r="C50" s="398">
        <f t="shared" si="0"/>
        <v>6</v>
      </c>
      <c r="D50" s="515">
        <f>'국어 백분위 표'!D49</f>
        <v>32.146038107961964</v>
      </c>
      <c r="E50" s="401">
        <f>_xlfn.IFNA(VLOOKUP($B50, '화법과 작문 차트'!$AC$6:$AF$106, 4, FALSE), _xlfn.IFNA(VLOOKUP($B50+1, '화법과 작문 차트'!$AC$6:$AF$106, 4, FALSE), "-"))</f>
        <v>46</v>
      </c>
      <c r="F50" s="401">
        <f>_xlfn.IFNA(VLOOKUP($B50, '화법과 작문 차트'!$AB$6:$AE$106, 4, FALSE), _xlfn.IFNA(VLOOKUP($B50-1, '화법과 작문 차트'!$AB$6:$AE$106, 4, FALSE), "-"))</f>
        <v>51</v>
      </c>
      <c r="G50" s="401">
        <f>_xlfn.IFNA(VLOOKUP($B50, '언어와 매체 차트'!$AC$6:$AF$106, 4, FALSE), _xlfn.IFNA(VLOOKUP($B50+1, '언어와 매체 차트'!$AC$6:$AF$106, 4, FALSE), "-"))</f>
        <v>45</v>
      </c>
      <c r="H50" s="401">
        <f>_xlfn.IFNA(VLOOKUP($B50, '언어와 매체 차트'!$AB$6:$AE$106, 4, FALSE), _xlfn.IFNA(VLOOKUP($B50-1, '언어와 매체 차트'!$AB$6:$AE$106, 4, FALSE), "-"))</f>
        <v>48</v>
      </c>
      <c r="I50" s="608" t="str">
        <f t="shared" si="1"/>
        <v>46 - 51</v>
      </c>
      <c r="J50" s="609"/>
      <c r="K50" s="610" t="str">
        <f t="shared" si="3"/>
        <v>45 - 48</v>
      </c>
      <c r="L50" s="611"/>
      <c r="M50" s="266"/>
      <c r="O50" s="341"/>
    </row>
    <row r="51" spans="1:15" s="276" customFormat="1" ht="25" customHeight="1">
      <c r="A51" s="266"/>
      <c r="B51" s="397">
        <f>'인원 입력 기능'!B49</f>
        <v>90</v>
      </c>
      <c r="C51" s="398">
        <f t="shared" si="0"/>
        <v>6</v>
      </c>
      <c r="D51" s="515">
        <f>'국어 백분위 표'!D50</f>
        <v>30.980214397048066</v>
      </c>
      <c r="E51" s="401">
        <f>_xlfn.IFNA(VLOOKUP($B51, '화법과 작문 차트'!$AC$6:$AF$106, 4, FALSE), _xlfn.IFNA(VLOOKUP($B51+1, '화법과 작문 차트'!$AC$6:$AF$106, 4, FALSE), "-"))</f>
        <v>45</v>
      </c>
      <c r="F51" s="401">
        <f>_xlfn.IFNA(VLOOKUP($B51, '화법과 작문 차트'!$AB$6:$AE$106, 4, FALSE), _xlfn.IFNA(VLOOKUP($B51-1, '화법과 작문 차트'!$AB$6:$AE$106, 4, FALSE), "-"))</f>
        <v>50</v>
      </c>
      <c r="G51" s="401">
        <f>_xlfn.IFNA(VLOOKUP($B51, '언어와 매체 차트'!$AC$6:$AF$106, 4, FALSE), _xlfn.IFNA(VLOOKUP($B51+1, '언어와 매체 차트'!$AC$6:$AF$106, 4, FALSE), "-"))</f>
        <v>44</v>
      </c>
      <c r="H51" s="401">
        <f>_xlfn.IFNA(VLOOKUP($B51, '언어와 매체 차트'!$AB$6:$AE$106, 4, FALSE), _xlfn.IFNA(VLOOKUP($B51-1, '언어와 매체 차트'!$AB$6:$AE$106, 4, FALSE), "-"))</f>
        <v>46</v>
      </c>
      <c r="I51" s="608" t="str">
        <f t="shared" si="1"/>
        <v>45 - 50</v>
      </c>
      <c r="J51" s="609"/>
      <c r="K51" s="610" t="str">
        <f t="shared" si="3"/>
        <v>44 - 46</v>
      </c>
      <c r="L51" s="611"/>
      <c r="M51" s="266"/>
      <c r="N51" s="266"/>
      <c r="O51" s="341"/>
    </row>
    <row r="52" spans="1:15" s="276" customFormat="1" ht="25" customHeight="1">
      <c r="A52" s="266"/>
      <c r="B52" s="397">
        <f>'인원 입력 기능'!B50</f>
        <v>89</v>
      </c>
      <c r="C52" s="398">
        <f t="shared" si="0"/>
        <v>6</v>
      </c>
      <c r="D52" s="515">
        <f>'국어 백분위 표'!D51</f>
        <v>29.8837754874829</v>
      </c>
      <c r="E52" s="401">
        <f>_xlfn.IFNA(VLOOKUP($B52, '화법과 작문 차트'!$AC$6:$AF$106, 4, FALSE), _xlfn.IFNA(VLOOKUP($B52+1, '화법과 작문 차트'!$AC$6:$AF$106, 4, FALSE), "-"))</f>
        <v>44</v>
      </c>
      <c r="F52" s="401">
        <f>_xlfn.IFNA(VLOOKUP($B52, '화법과 작문 차트'!$AB$6:$AE$106, 4, FALSE), _xlfn.IFNA(VLOOKUP($B52-1, '화법과 작문 차트'!$AB$6:$AE$106, 4, FALSE), "-"))</f>
        <v>49</v>
      </c>
      <c r="G52" s="401">
        <f>_xlfn.IFNA(VLOOKUP($B52, '언어와 매체 차트'!$AC$6:$AF$106, 4, FALSE), _xlfn.IFNA(VLOOKUP($B52+1, '언어와 매체 차트'!$AC$6:$AF$106, 4, FALSE), "-"))</f>
        <v>43</v>
      </c>
      <c r="H52" s="401">
        <f>_xlfn.IFNA(VLOOKUP($B52, '언어와 매체 차트'!$AB$6:$AE$106, 4, FALSE), _xlfn.IFNA(VLOOKUP($B52-1, '언어와 매체 차트'!$AB$6:$AE$106, 4, FALSE), "-"))</f>
        <v>45</v>
      </c>
      <c r="I52" s="608" t="str">
        <f t="shared" si="1"/>
        <v>44 - 49</v>
      </c>
      <c r="J52" s="609"/>
      <c r="K52" s="610" t="str">
        <f t="shared" si="3"/>
        <v>43 - 45</v>
      </c>
      <c r="L52" s="611"/>
      <c r="M52" s="266"/>
      <c r="N52" s="266"/>
      <c r="O52" s="341"/>
    </row>
    <row r="53" spans="1:15" s="276" customFormat="1" ht="25" customHeight="1">
      <c r="A53" s="266"/>
      <c r="B53" s="397">
        <f>'인원 입력 기능'!B51</f>
        <v>88</v>
      </c>
      <c r="C53" s="398">
        <f t="shared" si="0"/>
        <v>6</v>
      </c>
      <c r="D53" s="515">
        <f>'국어 백분위 표'!D52</f>
        <v>28.84837134586633</v>
      </c>
      <c r="E53" s="401">
        <f>_xlfn.IFNA(VLOOKUP($B53, '화법과 작문 차트'!$AC$6:$AF$106, 4, FALSE), _xlfn.IFNA(VLOOKUP($B53+1, '화법과 작문 차트'!$AC$6:$AF$106, 4, FALSE), "-"))</f>
        <v>43</v>
      </c>
      <c r="F53" s="401">
        <f>_xlfn.IFNA(VLOOKUP($B53, '화법과 작문 차트'!$AB$6:$AE$106, 4, FALSE), _xlfn.IFNA(VLOOKUP($B53-1, '화법과 작문 차트'!$AB$6:$AE$106, 4, FALSE), "-"))</f>
        <v>48</v>
      </c>
      <c r="G53" s="401">
        <f>_xlfn.IFNA(VLOOKUP($B53, '언어와 매체 차트'!$AC$6:$AF$106, 4, FALSE), _xlfn.IFNA(VLOOKUP($B53+1, '언어와 매체 차트'!$AC$6:$AF$106, 4, FALSE), "-"))</f>
        <v>41</v>
      </c>
      <c r="H53" s="401">
        <f>_xlfn.IFNA(VLOOKUP($B53, '언어와 매체 차트'!$AB$6:$AE$106, 4, FALSE), _xlfn.IFNA(VLOOKUP($B53-1, '언어와 매체 차트'!$AB$6:$AE$106, 4, FALSE), "-"))</f>
        <v>44</v>
      </c>
      <c r="I53" s="608" t="str">
        <f t="shared" si="1"/>
        <v>43 - 48</v>
      </c>
      <c r="J53" s="609"/>
      <c r="K53" s="610" t="str">
        <f t="shared" si="3"/>
        <v>41 - 44</v>
      </c>
      <c r="L53" s="611"/>
      <c r="M53" s="266"/>
      <c r="N53" s="266"/>
      <c r="O53" s="341"/>
    </row>
    <row r="54" spans="1:15" s="276" customFormat="1" ht="25" customHeight="1">
      <c r="A54" s="266"/>
      <c r="B54" s="397">
        <f>'인원 입력 기능'!B52</f>
        <v>87</v>
      </c>
      <c r="C54" s="398">
        <f t="shared" si="0"/>
        <v>6</v>
      </c>
      <c r="D54" s="515">
        <f>'국어 백분위 표'!D53</f>
        <v>27.825492254349971</v>
      </c>
      <c r="E54" s="401">
        <f>_xlfn.IFNA(VLOOKUP($B54, '화법과 작문 차트'!$AC$6:$AF$106, 4, FALSE), _xlfn.IFNA(VLOOKUP($B54+1, '화법과 작문 차트'!$AC$6:$AF$106, 4, FALSE), "-"))</f>
        <v>41</v>
      </c>
      <c r="F54" s="401">
        <f>_xlfn.IFNA(VLOOKUP($B54, '화법과 작문 차트'!$AB$6:$AE$106, 4, FALSE), _xlfn.IFNA(VLOOKUP($B54-1, '화법과 작문 차트'!$AB$6:$AE$106, 4, FALSE), "-"))</f>
        <v>47</v>
      </c>
      <c r="G54" s="401">
        <f>_xlfn.IFNA(VLOOKUP($B54, '언어와 매체 차트'!$AC$6:$AF$106, 4, FALSE), _xlfn.IFNA(VLOOKUP($B54+1, '언어와 매체 차트'!$AC$6:$AF$106, 4, FALSE), "-"))</f>
        <v>40</v>
      </c>
      <c r="H54" s="401">
        <f>_xlfn.IFNA(VLOOKUP($B54, '언어와 매체 차트'!$AB$6:$AE$106, 4, FALSE), _xlfn.IFNA(VLOOKUP($B54-1, '언어와 매체 차트'!$AB$6:$AE$106, 4, FALSE), "-"))</f>
        <v>43</v>
      </c>
      <c r="I54" s="608" t="str">
        <f t="shared" si="1"/>
        <v>41 - 47</v>
      </c>
      <c r="J54" s="609"/>
      <c r="K54" s="610" t="str">
        <f t="shared" si="3"/>
        <v>40 - 43</v>
      </c>
      <c r="L54" s="611"/>
      <c r="M54" s="266"/>
      <c r="N54" s="266"/>
      <c r="O54" s="341"/>
    </row>
    <row r="55" spans="1:15" s="276" customFormat="1" ht="25" customHeight="1">
      <c r="A55" s="266"/>
      <c r="B55" s="397">
        <f>'인원 입력 기능'!B53</f>
        <v>86</v>
      </c>
      <c r="C55" s="398">
        <f t="shared" si="0"/>
        <v>6</v>
      </c>
      <c r="D55" s="515">
        <f>'국어 백분위 표'!D54</f>
        <v>26.853508604510612</v>
      </c>
      <c r="E55" s="401">
        <f>_xlfn.IFNA(VLOOKUP($B55, '화법과 작문 차트'!$AC$6:$AF$106, 4, FALSE), _xlfn.IFNA(VLOOKUP($B55+1, '화법과 작문 차트'!$AC$6:$AF$106, 4, FALSE), "-"))</f>
        <v>40</v>
      </c>
      <c r="F55" s="401">
        <f>_xlfn.IFNA(VLOOKUP($B55, '화법과 작문 차트'!$AB$6:$AE$106, 4, FALSE), _xlfn.IFNA(VLOOKUP($B55-1, '화법과 작문 차트'!$AB$6:$AE$106, 4, FALSE), "-"))</f>
        <v>45</v>
      </c>
      <c r="G55" s="401">
        <f>_xlfn.IFNA(VLOOKUP($B55, '언어와 매체 차트'!$AC$6:$AF$106, 4, FALSE), _xlfn.IFNA(VLOOKUP($B55+1, '언어와 매체 차트'!$AC$6:$AF$106, 4, FALSE), "-"))</f>
        <v>39</v>
      </c>
      <c r="H55" s="401">
        <f>_xlfn.IFNA(VLOOKUP($B55, '언어와 매체 차트'!$AB$6:$AE$106, 4, FALSE), _xlfn.IFNA(VLOOKUP($B55-1, '언어와 매체 차트'!$AB$6:$AE$106, 4, FALSE), "-"))</f>
        <v>41</v>
      </c>
      <c r="I55" s="608" t="str">
        <f t="shared" si="1"/>
        <v>40 - 45</v>
      </c>
      <c r="J55" s="609"/>
      <c r="K55" s="610" t="str">
        <f t="shared" si="3"/>
        <v>39 - 41</v>
      </c>
      <c r="L55" s="611"/>
      <c r="M55" s="266"/>
      <c r="N55" s="266"/>
      <c r="O55" s="341"/>
    </row>
    <row r="56" spans="1:15" s="276" customFormat="1" ht="25" customHeight="1">
      <c r="A56" s="266"/>
      <c r="B56" s="397">
        <f>'인원 입력 기능'!B54</f>
        <v>85</v>
      </c>
      <c r="C56" s="398">
        <f t="shared" si="0"/>
        <v>6</v>
      </c>
      <c r="D56" s="515">
        <f>'국어 백분위 표'!D55</f>
        <v>25.979140821325185</v>
      </c>
      <c r="E56" s="401">
        <f>_xlfn.IFNA(VLOOKUP($B56, '화법과 작문 차트'!$AC$6:$AF$106, 4, FALSE), _xlfn.IFNA(VLOOKUP($B56+1, '화법과 작문 차트'!$AC$6:$AF$106, 4, FALSE), "-"))</f>
        <v>39</v>
      </c>
      <c r="F56" s="401">
        <f>_xlfn.IFNA(VLOOKUP($B56, '화법과 작문 차트'!$AB$6:$AE$106, 4, FALSE), _xlfn.IFNA(VLOOKUP($B56-1, '화법과 작문 차트'!$AB$6:$AE$106, 4, FALSE), "-"))</f>
        <v>44</v>
      </c>
      <c r="G56" s="401">
        <f>_xlfn.IFNA(VLOOKUP($B56, '언어와 매체 차트'!$AC$6:$AF$106, 4, FALSE), _xlfn.IFNA(VLOOKUP($B56+1, '언어와 매체 차트'!$AC$6:$AF$106, 4, FALSE), "-"))</f>
        <v>38</v>
      </c>
      <c r="H56" s="401">
        <f>_xlfn.IFNA(VLOOKUP($B56, '언어와 매체 차트'!$AB$6:$AE$106, 4, FALSE), _xlfn.IFNA(VLOOKUP($B56-1, '언어와 매체 차트'!$AB$6:$AE$106, 4, FALSE), "-"))</f>
        <v>40</v>
      </c>
      <c r="I56" s="608" t="str">
        <f t="shared" si="1"/>
        <v>39 - 44</v>
      </c>
      <c r="J56" s="609"/>
      <c r="K56" s="610" t="str">
        <f t="shared" si="3"/>
        <v>38 - 40</v>
      </c>
      <c r="L56" s="611"/>
      <c r="M56" s="266"/>
      <c r="N56" s="266"/>
      <c r="O56" s="341"/>
    </row>
    <row r="57" spans="1:15" s="276" customFormat="1" ht="25" customHeight="1">
      <c r="A57" s="266"/>
      <c r="B57" s="397">
        <f>'인원 입력 기능'!B55</f>
        <v>84</v>
      </c>
      <c r="C57" s="398">
        <f t="shared" si="0"/>
        <v>6</v>
      </c>
      <c r="D57" s="515">
        <f>'국어 백분위 표'!D56</f>
        <v>25.097615866653943</v>
      </c>
      <c r="E57" s="401">
        <f>_xlfn.IFNA(VLOOKUP($B57, '화법과 작문 차트'!$AC$6:$AF$106, 4, FALSE), _xlfn.IFNA(VLOOKUP($B57+1, '화법과 작문 차트'!$AC$6:$AF$106, 4, FALSE), "-"))</f>
        <v>38</v>
      </c>
      <c r="F57" s="401">
        <f>_xlfn.IFNA(VLOOKUP($B57, '화법과 작문 차트'!$AB$6:$AE$106, 4, FALSE), _xlfn.IFNA(VLOOKUP($B57-1, '화법과 작문 차트'!$AB$6:$AE$106, 4, FALSE), "-"))</f>
        <v>43</v>
      </c>
      <c r="G57" s="401">
        <f>_xlfn.IFNA(VLOOKUP($B57, '언어와 매체 차트'!$AC$6:$AF$106, 4, FALSE), _xlfn.IFNA(VLOOKUP($B57+1, '언어와 매체 차트'!$AC$6:$AF$106, 4, FALSE), "-"))</f>
        <v>36</v>
      </c>
      <c r="H57" s="401">
        <f>_xlfn.IFNA(VLOOKUP($B57, '언어와 매체 차트'!$AB$6:$AE$106, 4, FALSE), _xlfn.IFNA(VLOOKUP($B57-1, '언어와 매체 차트'!$AB$6:$AE$106, 4, FALSE), "-"))</f>
        <v>39</v>
      </c>
      <c r="I57" s="608" t="str">
        <f t="shared" si="1"/>
        <v>38 - 43</v>
      </c>
      <c r="J57" s="609"/>
      <c r="K57" s="610" t="str">
        <f t="shared" si="3"/>
        <v>36 - 39</v>
      </c>
      <c r="L57" s="611"/>
      <c r="M57" s="266"/>
      <c r="N57" s="266"/>
      <c r="O57" s="341"/>
    </row>
    <row r="58" spans="1:15" s="276" customFormat="1" ht="25" customHeight="1">
      <c r="A58" s="266"/>
      <c r="B58" s="397">
        <f>'인원 입력 기능'!B56</f>
        <v>83</v>
      </c>
      <c r="C58" s="398">
        <f t="shared" si="0"/>
        <v>6</v>
      </c>
      <c r="D58" s="515">
        <f>'국어 백분위 표'!D57</f>
        <v>24.236369564525873</v>
      </c>
      <c r="E58" s="401">
        <f>_xlfn.IFNA(VLOOKUP($B58, '화법과 작문 차트'!$AC$6:$AF$106, 4, FALSE), _xlfn.IFNA(VLOOKUP($B58+1, '화법과 작문 차트'!$AC$6:$AF$106, 4, FALSE), "-"))</f>
        <v>36</v>
      </c>
      <c r="F58" s="401">
        <f>_xlfn.IFNA(VLOOKUP($B58, '화법과 작문 차트'!$AB$6:$AE$106, 4, FALSE), _xlfn.IFNA(VLOOKUP($B58-1, '화법과 작문 차트'!$AB$6:$AE$106, 4, FALSE), "-"))</f>
        <v>42</v>
      </c>
      <c r="G58" s="401">
        <f>_xlfn.IFNA(VLOOKUP($B58, '언어와 매체 차트'!$AC$6:$AF$106, 4, FALSE), _xlfn.IFNA(VLOOKUP($B58+1, '언어와 매체 차트'!$AC$6:$AF$106, 4, FALSE), "-"))</f>
        <v>35</v>
      </c>
      <c r="H58" s="401">
        <f>_xlfn.IFNA(VLOOKUP($B58, '언어와 매체 차트'!$AB$6:$AE$106, 4, FALSE), _xlfn.IFNA(VLOOKUP($B58-1, '언어와 매체 차트'!$AB$6:$AE$106, 4, FALSE), "-"))</f>
        <v>38</v>
      </c>
      <c r="I58" s="608" t="str">
        <f t="shared" si="1"/>
        <v>36 - 42</v>
      </c>
      <c r="J58" s="609"/>
      <c r="K58" s="610" t="str">
        <f t="shared" si="3"/>
        <v>35 - 38</v>
      </c>
      <c r="L58" s="611"/>
      <c r="M58" s="266"/>
      <c r="N58" s="266"/>
      <c r="O58" s="341"/>
    </row>
    <row r="59" spans="1:15" s="276" customFormat="1" ht="25" customHeight="1">
      <c r="A59" s="266"/>
      <c r="B59" s="397">
        <f>'인원 입력 기능'!B57</f>
        <v>82</v>
      </c>
      <c r="C59" s="398">
        <f t="shared" si="0"/>
        <v>6</v>
      </c>
      <c r="D59" s="515">
        <f>'국어 백분위 표'!D58</f>
        <v>23.410113878550753</v>
      </c>
      <c r="E59" s="401">
        <f>_xlfn.IFNA(VLOOKUP($B59, '화법과 작문 차트'!$AC$6:$AF$106, 4, FALSE), _xlfn.IFNA(VLOOKUP($B59+1, '화법과 작문 차트'!$AC$6:$AF$106, 4, FALSE), "-"))</f>
        <v>35</v>
      </c>
      <c r="F59" s="401">
        <f>_xlfn.IFNA(VLOOKUP($B59, '화법과 작문 차트'!$AB$6:$AE$106, 4, FALSE), _xlfn.IFNA(VLOOKUP($B59-1, '화법과 작문 차트'!$AB$6:$AE$106, 4, FALSE), "-"))</f>
        <v>40</v>
      </c>
      <c r="G59" s="401">
        <f>_xlfn.IFNA(VLOOKUP($B59, '언어와 매체 차트'!$AC$6:$AF$106, 4, FALSE), _xlfn.IFNA(VLOOKUP($B59+1, '언어와 매체 차트'!$AC$6:$AF$106, 4, FALSE), "-"))</f>
        <v>34</v>
      </c>
      <c r="H59" s="401">
        <f>_xlfn.IFNA(VLOOKUP($B59, '언어와 매체 차트'!$AB$6:$AE$106, 4, FALSE), _xlfn.IFNA(VLOOKUP($B59-1, '언어와 매체 차트'!$AB$6:$AE$106, 4, FALSE), "-"))</f>
        <v>37</v>
      </c>
      <c r="I59" s="608" t="str">
        <f t="shared" si="1"/>
        <v>35 - 40</v>
      </c>
      <c r="J59" s="609"/>
      <c r="K59" s="610" t="str">
        <f t="shared" si="3"/>
        <v>34 - 37</v>
      </c>
      <c r="L59" s="611"/>
      <c r="M59" s="266"/>
      <c r="N59" s="266"/>
      <c r="O59" s="341"/>
    </row>
    <row r="60" spans="1:15" s="276" customFormat="1" ht="25" customHeight="1">
      <c r="A60" s="266"/>
      <c r="B60" s="397">
        <f>'인원 입력 기능'!B58</f>
        <v>81</v>
      </c>
      <c r="C60" s="398">
        <f t="shared" si="0"/>
        <v>7</v>
      </c>
      <c r="D60" s="515">
        <f>'국어 백분위 표'!D59</f>
        <v>22.563181919394349</v>
      </c>
      <c r="E60" s="401">
        <f>_xlfn.IFNA(VLOOKUP($B60, '화법과 작문 차트'!$AC$6:$AF$106, 4, FALSE), _xlfn.IFNA(VLOOKUP($B60+1, '화법과 작문 차트'!$AC$6:$AF$106, 4, FALSE), "-"))</f>
        <v>34</v>
      </c>
      <c r="F60" s="401">
        <f>_xlfn.IFNA(VLOOKUP($B60, '화법과 작문 차트'!$AB$6:$AE$106, 4, FALSE), _xlfn.IFNA(VLOOKUP($B60-1, '화법과 작문 차트'!$AB$6:$AE$106, 4, FALSE), "-"))</f>
        <v>39</v>
      </c>
      <c r="G60" s="401">
        <f>_xlfn.IFNA(VLOOKUP($B60, '언어와 매체 차트'!$AC$6:$AF$106, 4, FALSE), _xlfn.IFNA(VLOOKUP($B60+1, '언어와 매체 차트'!$AC$6:$AF$106, 4, FALSE), "-"))</f>
        <v>33</v>
      </c>
      <c r="H60" s="401">
        <f>_xlfn.IFNA(VLOOKUP($B60, '언어와 매체 차트'!$AB$6:$AE$106, 4, FALSE), _xlfn.IFNA(VLOOKUP($B60-1, '언어와 매체 차트'!$AB$6:$AE$106, 4, FALSE), "-"))</f>
        <v>35</v>
      </c>
      <c r="I60" s="608" t="str">
        <f t="shared" si="1"/>
        <v>34 - 39</v>
      </c>
      <c r="J60" s="609"/>
      <c r="K60" s="610" t="str">
        <f t="shared" si="3"/>
        <v>33 - 35</v>
      </c>
      <c r="L60" s="611"/>
      <c r="M60" s="266"/>
      <c r="N60" s="266"/>
      <c r="O60" s="341"/>
    </row>
    <row r="61" spans="1:15" s="276" customFormat="1" ht="25" customHeight="1">
      <c r="A61" s="266"/>
      <c r="B61" s="397">
        <f>'인원 입력 기능'!B59</f>
        <v>80</v>
      </c>
      <c r="C61" s="398">
        <f t="shared" si="0"/>
        <v>7</v>
      </c>
      <c r="D61" s="515">
        <f>'국어 백분위 표'!D60</f>
        <v>21.710086840347365</v>
      </c>
      <c r="E61" s="401">
        <f>_xlfn.IFNA(VLOOKUP($B61, '화법과 작문 차트'!$AC$6:$AF$106, 4, FALSE), _xlfn.IFNA(VLOOKUP($B61+1, '화법과 작문 차트'!$AC$6:$AF$106, 4, FALSE), "-"))</f>
        <v>33</v>
      </c>
      <c r="F61" s="401">
        <f>_xlfn.IFNA(VLOOKUP($B61, '화법과 작문 차트'!$AB$6:$AE$106, 4, FALSE), _xlfn.IFNA(VLOOKUP($B61-1, '화법과 작문 차트'!$AB$6:$AE$106, 4, FALSE), "-"))</f>
        <v>38</v>
      </c>
      <c r="G61" s="401">
        <f>_xlfn.IFNA(VLOOKUP($B61, '언어와 매체 차트'!$AC$6:$AF$106, 4, FALSE), _xlfn.IFNA(VLOOKUP($B61+1, '언어와 매체 차트'!$AC$6:$AF$106, 4, FALSE), "-"))</f>
        <v>32</v>
      </c>
      <c r="H61" s="401">
        <f>_xlfn.IFNA(VLOOKUP($B61, '언어와 매체 차트'!$AB$6:$AE$106, 4, FALSE), _xlfn.IFNA(VLOOKUP($B61-1, '언어와 매체 차트'!$AB$6:$AE$106, 4, FALSE), "-"))</f>
        <v>34</v>
      </c>
      <c r="I61" s="608" t="str">
        <f t="shared" si="1"/>
        <v>33 - 38</v>
      </c>
      <c r="J61" s="609"/>
      <c r="K61" s="610" t="str">
        <f t="shared" si="3"/>
        <v>32 - 34</v>
      </c>
      <c r="L61" s="611"/>
      <c r="M61" s="266"/>
      <c r="N61" s="266"/>
      <c r="O61" s="341"/>
    </row>
    <row r="62" spans="1:15" s="276" customFormat="1" ht="25" customHeight="1">
      <c r="A62" s="266"/>
      <c r="B62" s="397">
        <f>'인원 입력 기능'!B60</f>
        <v>79</v>
      </c>
      <c r="C62" s="398">
        <f t="shared" si="0"/>
        <v>7</v>
      </c>
      <c r="D62" s="515">
        <f>'국어 백분위 표'!D61</f>
        <v>20.843472659604924</v>
      </c>
      <c r="E62" s="401">
        <f>_xlfn.IFNA(VLOOKUP($B62, '화법과 작문 차트'!$AC$6:$AF$106, 4, FALSE), _xlfn.IFNA(VLOOKUP($B62+1, '화법과 작문 차트'!$AC$6:$AF$106, 4, FALSE), "-"))</f>
        <v>32</v>
      </c>
      <c r="F62" s="401">
        <f>_xlfn.IFNA(VLOOKUP($B62, '화법과 작문 차트'!$AB$6:$AE$106, 4, FALSE), _xlfn.IFNA(VLOOKUP($B62-1, '화법과 작문 차트'!$AB$6:$AE$106, 4, FALSE), "-"))</f>
        <v>37</v>
      </c>
      <c r="G62" s="401">
        <f>_xlfn.IFNA(VLOOKUP($B62, '언어와 매체 차트'!$AC$6:$AF$106, 4, FALSE), _xlfn.IFNA(VLOOKUP($B62+1, '언어와 매체 차트'!$AC$6:$AF$106, 4, FALSE), "-"))</f>
        <v>30</v>
      </c>
      <c r="H62" s="401">
        <f>_xlfn.IFNA(VLOOKUP($B62, '언어와 매체 차트'!$AB$6:$AE$106, 4, FALSE), _xlfn.IFNA(VLOOKUP($B62-1, '언어와 매체 차트'!$AB$6:$AE$106, 4, FALSE), "-"))</f>
        <v>33</v>
      </c>
      <c r="I62" s="608" t="str">
        <f t="shared" si="1"/>
        <v>32 - 37</v>
      </c>
      <c r="J62" s="609"/>
      <c r="K62" s="610" t="str">
        <f t="shared" si="3"/>
        <v>30 - 33</v>
      </c>
      <c r="L62" s="611"/>
      <c r="M62" s="266"/>
      <c r="N62" s="266"/>
      <c r="O62" s="341"/>
    </row>
    <row r="63" spans="1:15" s="276" customFormat="1" ht="25" customHeight="1">
      <c r="A63" s="266"/>
      <c r="B63" s="397">
        <f>'인원 입력 기능'!B61</f>
        <v>78</v>
      </c>
      <c r="C63" s="398">
        <f t="shared" si="0"/>
        <v>7</v>
      </c>
      <c r="D63" s="515">
        <f>'국어 백분위 표'!D62</f>
        <v>19.995745459172309</v>
      </c>
      <c r="E63" s="401">
        <f>_xlfn.IFNA(VLOOKUP($B63, '화법과 작문 차트'!$AC$6:$AF$106, 4, FALSE), _xlfn.IFNA(VLOOKUP($B63+1, '화법과 작문 차트'!$AC$6:$AF$106, 4, FALSE), "-"))</f>
        <v>30</v>
      </c>
      <c r="F63" s="401">
        <f>_xlfn.IFNA(VLOOKUP($B63, '화법과 작문 차트'!$AB$6:$AE$106, 4, FALSE), _xlfn.IFNA(VLOOKUP($B63-1, '화법과 작문 차트'!$AB$6:$AE$106, 4, FALSE), "-"))</f>
        <v>36</v>
      </c>
      <c r="G63" s="401">
        <f>_xlfn.IFNA(VLOOKUP($B63, '언어와 매체 차트'!$AC$6:$AF$106, 4, FALSE), _xlfn.IFNA(VLOOKUP($B63+1, '언어와 매체 차트'!$AC$6:$AF$106, 4, FALSE), "-"))</f>
        <v>29</v>
      </c>
      <c r="H63" s="401">
        <f>_xlfn.IFNA(VLOOKUP($B63, '언어와 매체 차트'!$AB$6:$AE$106, 4, FALSE), _xlfn.IFNA(VLOOKUP($B63-1, '언어와 매체 차트'!$AB$6:$AE$106, 4, FALSE), "-"))</f>
        <v>32</v>
      </c>
      <c r="I63" s="608" t="str">
        <f t="shared" si="1"/>
        <v>30 - 36</v>
      </c>
      <c r="J63" s="609"/>
      <c r="K63" s="610" t="str">
        <f t="shared" si="3"/>
        <v>29 - 32</v>
      </c>
      <c r="L63" s="611"/>
      <c r="M63" s="266"/>
      <c r="N63" s="266"/>
      <c r="O63" s="341"/>
    </row>
    <row r="64" spans="1:15" s="276" customFormat="1" ht="25" customHeight="1">
      <c r="A64" s="266"/>
      <c r="B64" s="397">
        <f>'인원 입력 기능'!B62</f>
        <v>77</v>
      </c>
      <c r="C64" s="398">
        <f t="shared" si="0"/>
        <v>7</v>
      </c>
      <c r="D64" s="515">
        <f>'국어 백분위 표'!D63</f>
        <v>19.137878932468112</v>
      </c>
      <c r="E64" s="401">
        <f>_xlfn.IFNA(VLOOKUP($B64, '화법과 작문 차트'!$AC$6:$AF$106, 4, FALSE), _xlfn.IFNA(VLOOKUP($B64+1, '화법과 작문 차트'!$AC$6:$AF$106, 4, FALSE), "-"))</f>
        <v>29</v>
      </c>
      <c r="F64" s="401">
        <f>_xlfn.IFNA(VLOOKUP($B64, '화법과 작문 차트'!$AB$6:$AE$106, 4, FALSE), _xlfn.IFNA(VLOOKUP($B64-1, '화법과 작문 차트'!$AB$6:$AE$106, 4, FALSE), "-"))</f>
        <v>34</v>
      </c>
      <c r="G64" s="401">
        <f>_xlfn.IFNA(VLOOKUP($B64, '언어와 매체 차트'!$AC$6:$AF$106, 4, FALSE), _xlfn.IFNA(VLOOKUP($B64+1, '언어와 매체 차트'!$AC$6:$AF$106, 4, FALSE), "-"))</f>
        <v>28</v>
      </c>
      <c r="H64" s="401">
        <f>_xlfn.IFNA(VLOOKUP($B64, '언어와 매체 차트'!$AB$6:$AE$106, 4, FALSE), _xlfn.IFNA(VLOOKUP($B64-1, '언어와 매체 차트'!$AB$6:$AE$106, 4, FALSE), "-"))</f>
        <v>30</v>
      </c>
      <c r="I64" s="608" t="str">
        <f t="shared" si="1"/>
        <v>29 - 34</v>
      </c>
      <c r="J64" s="609"/>
      <c r="K64" s="610" t="str">
        <f t="shared" si="3"/>
        <v>28 - 30</v>
      </c>
      <c r="L64" s="611"/>
      <c r="M64" s="266"/>
      <c r="N64" s="266"/>
      <c r="O64" s="341"/>
    </row>
    <row r="65" spans="1:15" s="276" customFormat="1" ht="25" customHeight="1">
      <c r="A65" s="266"/>
      <c r="B65" s="397">
        <f>'인원 입력 기능'!B63</f>
        <v>76</v>
      </c>
      <c r="C65" s="398">
        <f t="shared" si="0"/>
        <v>7</v>
      </c>
      <c r="D65" s="515">
        <f>'국어 백분위 표'!D64</f>
        <v>18.233689601425073</v>
      </c>
      <c r="E65" s="401">
        <f>_xlfn.IFNA(VLOOKUP($B65, '화법과 작문 차트'!$AC$6:$AF$106, 4, FALSE), _xlfn.IFNA(VLOOKUP($B65+1, '화법과 작문 차트'!$AC$6:$AF$106, 4, FALSE), "-"))</f>
        <v>28</v>
      </c>
      <c r="F65" s="401">
        <f>_xlfn.IFNA(VLOOKUP($B65, '화법과 작문 차트'!$AB$6:$AE$106, 4, FALSE), _xlfn.IFNA(VLOOKUP($B65-1, '화법과 작문 차트'!$AB$6:$AE$106, 4, FALSE), "-"))</f>
        <v>33</v>
      </c>
      <c r="G65" s="401">
        <f>_xlfn.IFNA(VLOOKUP($B65, '언어와 매체 차트'!$AC$6:$AF$106, 4, FALSE), _xlfn.IFNA(VLOOKUP($B65+1, '언어와 매체 차트'!$AC$6:$AF$106, 4, FALSE), "-"))</f>
        <v>27</v>
      </c>
      <c r="H65" s="401">
        <f>_xlfn.IFNA(VLOOKUP($B65, '언어와 매체 차트'!$AB$6:$AE$106, 4, FALSE), _xlfn.IFNA(VLOOKUP($B65-1, '언어와 매체 차트'!$AB$6:$AE$106, 4, FALSE), "-"))</f>
        <v>29</v>
      </c>
      <c r="I65" s="608" t="str">
        <f t="shared" si="1"/>
        <v>28 - 33</v>
      </c>
      <c r="J65" s="609"/>
      <c r="K65" s="610" t="str">
        <f t="shared" si="3"/>
        <v>27 - 29</v>
      </c>
      <c r="L65" s="611"/>
      <c r="M65" s="266"/>
      <c r="N65" s="266"/>
      <c r="O65" s="341"/>
    </row>
    <row r="66" spans="1:15" s="276" customFormat="1" ht="25" customHeight="1">
      <c r="A66" s="266"/>
      <c r="B66" s="397">
        <f>'인원 입력 기능'!B64</f>
        <v>75</v>
      </c>
      <c r="C66" s="398">
        <f t="shared" si="0"/>
        <v>7</v>
      </c>
      <c r="D66" s="515">
        <f>'국어 백분위 표'!D65</f>
        <v>17.303853739224483</v>
      </c>
      <c r="E66" s="401">
        <f>_xlfn.IFNA(VLOOKUP($B66, '화법과 작문 차트'!$AC$6:$AF$106, 4, FALSE), _xlfn.IFNA(VLOOKUP($B66+1, '화법과 작문 차트'!$AC$6:$AF$106, 4, FALSE), "-"))</f>
        <v>27</v>
      </c>
      <c r="F66" s="401">
        <f>_xlfn.IFNA(VLOOKUP($B66, '화법과 작문 차트'!$AB$6:$AE$106, 4, FALSE), _xlfn.IFNA(VLOOKUP($B66-1, '화법과 작문 차트'!$AB$6:$AE$106, 4, FALSE), "-"))</f>
        <v>32</v>
      </c>
      <c r="G66" s="401">
        <f>_xlfn.IFNA(VLOOKUP($B66, '언어와 매체 차트'!$AC$6:$AF$106, 4, FALSE), _xlfn.IFNA(VLOOKUP($B66+1, '언어와 매체 차트'!$AC$6:$AF$106, 4, FALSE), "-"))</f>
        <v>25</v>
      </c>
      <c r="H66" s="401">
        <f>_xlfn.IFNA(VLOOKUP($B66, '언어와 매체 차트'!$AB$6:$AE$106, 4, FALSE), _xlfn.IFNA(VLOOKUP($B66-1, '언어와 매체 차트'!$AB$6:$AE$106, 4, FALSE), "-"))</f>
        <v>28</v>
      </c>
      <c r="I66" s="608" t="str">
        <f t="shared" si="1"/>
        <v>27 - 32</v>
      </c>
      <c r="J66" s="609"/>
      <c r="K66" s="610" t="str">
        <f t="shared" si="3"/>
        <v>25 - 28</v>
      </c>
      <c r="L66" s="611"/>
      <c r="M66" s="266"/>
      <c r="N66" s="266"/>
      <c r="O66" s="341"/>
    </row>
    <row r="67" spans="1:15" s="276" customFormat="1" ht="25" customHeight="1">
      <c r="A67" s="266"/>
      <c r="B67" s="397">
        <f>'인원 입력 기능'!B65</f>
        <v>74</v>
      </c>
      <c r="C67" s="398">
        <f t="shared" si="0"/>
        <v>7</v>
      </c>
      <c r="D67" s="515">
        <f>'국어 백분위 표'!D66</f>
        <v>16.318350987689666</v>
      </c>
      <c r="E67" s="401">
        <f>_xlfn.IFNA(VLOOKUP($B67, '화법과 작문 차트'!$AC$6:$AF$106, 4, FALSE), _xlfn.IFNA(VLOOKUP($B67+1, '화법과 작문 차트'!$AC$6:$AF$106, 4, FALSE), "-"))</f>
        <v>25</v>
      </c>
      <c r="F67" s="401">
        <f>_xlfn.IFNA(VLOOKUP($B67, '화법과 작문 차트'!$AB$6:$AE$106, 4, FALSE), _xlfn.IFNA(VLOOKUP($B67-1, '화법과 작문 차트'!$AB$6:$AE$106, 4, FALSE), "-"))</f>
        <v>31</v>
      </c>
      <c r="G67" s="401">
        <f>_xlfn.IFNA(VLOOKUP($B67, '언어와 매체 차트'!$AC$6:$AF$106, 4, FALSE), _xlfn.IFNA(VLOOKUP($B67+1, '언어와 매체 차트'!$AC$6:$AF$106, 4, FALSE), "-"))</f>
        <v>24</v>
      </c>
      <c r="H67" s="401">
        <f>_xlfn.IFNA(VLOOKUP($B67, '언어와 매체 차트'!$AB$6:$AE$106, 4, FALSE), _xlfn.IFNA(VLOOKUP($B67-1, '언어와 매체 차트'!$AB$6:$AE$106, 4, FALSE), "-"))</f>
        <v>27</v>
      </c>
      <c r="I67" s="608" t="str">
        <f t="shared" si="1"/>
        <v>25 - 31</v>
      </c>
      <c r="J67" s="609"/>
      <c r="K67" s="610" t="str">
        <f t="shared" si="3"/>
        <v>24 - 27</v>
      </c>
      <c r="L67" s="611"/>
      <c r="M67" s="266"/>
      <c r="N67" s="266"/>
      <c r="O67" s="341"/>
    </row>
    <row r="68" spans="1:15" s="276" customFormat="1" ht="25" customHeight="1">
      <c r="A68" s="266"/>
      <c r="B68" s="397">
        <f>'인원 입력 기능'!B66</f>
        <v>73</v>
      </c>
      <c r="C68" s="398">
        <f t="shared" si="0"/>
        <v>7</v>
      </c>
      <c r="D68" s="515">
        <f>'국어 백분위 표'!D67</f>
        <v>15.293881413620891</v>
      </c>
      <c r="E68" s="401">
        <f>_xlfn.IFNA(VLOOKUP($B68, '화법과 작문 차트'!$AC$6:$AF$106, 4, FALSE), _xlfn.IFNA(VLOOKUP($B68+1, '화법과 작문 차트'!$AC$6:$AF$106, 4, FALSE), "-"))</f>
        <v>24</v>
      </c>
      <c r="F68" s="401">
        <f>_xlfn.IFNA(VLOOKUP($B68, '화법과 작문 차트'!$AB$6:$AE$106, 4, FALSE), _xlfn.IFNA(VLOOKUP($B68-1, '화법과 작문 차트'!$AB$6:$AE$106, 4, FALSE), "-"))</f>
        <v>29</v>
      </c>
      <c r="G68" s="401">
        <f>_xlfn.IFNA(VLOOKUP($B68, '언어와 매체 차트'!$AC$6:$AF$106, 4, FALSE), _xlfn.IFNA(VLOOKUP($B68+1, '언어와 매체 차트'!$AC$6:$AF$106, 4, FALSE), "-"))</f>
        <v>23</v>
      </c>
      <c r="H68" s="401">
        <f>_xlfn.IFNA(VLOOKUP($B68, '언어와 매체 차트'!$AB$6:$AE$106, 4, FALSE), _xlfn.IFNA(VLOOKUP($B68-1, '언어와 매체 차트'!$AB$6:$AE$106, 4, FALSE), "-"))</f>
        <v>26</v>
      </c>
      <c r="I68" s="608" t="str">
        <f t="shared" si="1"/>
        <v>24 - 29</v>
      </c>
      <c r="J68" s="609"/>
      <c r="K68" s="610" t="str">
        <f t="shared" si="3"/>
        <v>23 - 26</v>
      </c>
      <c r="L68" s="611"/>
      <c r="M68" s="266"/>
      <c r="N68" s="266"/>
      <c r="O68" s="341"/>
    </row>
    <row r="69" spans="1:15" s="276" customFormat="1" ht="25" customHeight="1">
      <c r="A69" s="266"/>
      <c r="B69" s="397">
        <f>'인원 입력 기능'!B67</f>
        <v>72</v>
      </c>
      <c r="C69" s="398">
        <f t="shared" si="0"/>
        <v>7</v>
      </c>
      <c r="D69" s="515">
        <f>'국어 백분위 표'!D68</f>
        <v>14.211359226389286</v>
      </c>
      <c r="E69" s="401">
        <f>_xlfn.IFNA(VLOOKUP($B69, '화법과 작문 차트'!$AC$6:$AF$106, 4, FALSE), _xlfn.IFNA(VLOOKUP($B69+1, '화법과 작문 차트'!$AC$6:$AF$106, 4, FALSE), "-"))</f>
        <v>23</v>
      </c>
      <c r="F69" s="401">
        <f>_xlfn.IFNA(VLOOKUP($B69, '화법과 작문 차트'!$AB$6:$AE$106, 4, FALSE), _xlfn.IFNA(VLOOKUP($B69-1, '화법과 작문 차트'!$AB$6:$AE$106, 4, FALSE), "-"))</f>
        <v>28</v>
      </c>
      <c r="G69" s="401">
        <f>_xlfn.IFNA(VLOOKUP($B69, '언어와 매체 차트'!$AC$6:$AF$106, 4, FALSE), _xlfn.IFNA(VLOOKUP($B69+1, '언어와 매체 차트'!$AC$6:$AF$106, 4, FALSE), "-"))</f>
        <v>22</v>
      </c>
      <c r="H69" s="401">
        <f>_xlfn.IFNA(VLOOKUP($B69, '언어와 매체 차트'!$AB$6:$AE$106, 4, FALSE), _xlfn.IFNA(VLOOKUP($B69-1, '언어와 매체 차트'!$AB$6:$AE$106, 4, FALSE), "-"))</f>
        <v>24</v>
      </c>
      <c r="I69" s="608" t="str">
        <f t="shared" si="1"/>
        <v>23 - 28</v>
      </c>
      <c r="J69" s="609"/>
      <c r="K69" s="610" t="str">
        <f t="shared" si="3"/>
        <v>22 - 24</v>
      </c>
      <c r="L69" s="611"/>
      <c r="M69" s="266"/>
      <c r="N69" s="266"/>
      <c r="O69" s="341"/>
    </row>
    <row r="70" spans="1:15" s="276" customFormat="1" ht="25" customHeight="1">
      <c r="A70" s="266"/>
      <c r="B70" s="397">
        <f>'인원 입력 기능'!B68</f>
        <v>71</v>
      </c>
      <c r="C70" s="398">
        <f t="shared" si="0"/>
        <v>7</v>
      </c>
      <c r="D70" s="515">
        <f>'국어 백분위 표'!D69</f>
        <v>13.010147278684347</v>
      </c>
      <c r="E70" s="401">
        <f>_xlfn.IFNA(VLOOKUP($B70, '화법과 작문 차트'!$AC$6:$AF$106, 4, FALSE), _xlfn.IFNA(VLOOKUP($B70+1, '화법과 작문 차트'!$AC$6:$AF$106, 4, FALSE), "-"))</f>
        <v>22</v>
      </c>
      <c r="F70" s="401">
        <f>_xlfn.IFNA(VLOOKUP($B70, '화법과 작문 차트'!$AB$6:$AE$106, 4, FALSE), _xlfn.IFNA(VLOOKUP($B70-1, '화법과 작문 차트'!$AB$6:$AE$106, 4, FALSE), "-"))</f>
        <v>27</v>
      </c>
      <c r="G70" s="401">
        <f>_xlfn.IFNA(VLOOKUP($B70, '언어와 매체 차트'!$AC$6:$AF$106, 4, FALSE), _xlfn.IFNA(VLOOKUP($B70+1, '언어와 매체 차트'!$AC$6:$AF$106, 4, FALSE), "-"))</f>
        <v>21</v>
      </c>
      <c r="H70" s="401">
        <f>_xlfn.IFNA(VLOOKUP($B70, '언어와 매체 차트'!$AB$6:$AE$106, 4, FALSE), _xlfn.IFNA(VLOOKUP($B70-1, '언어와 매체 차트'!$AB$6:$AE$106, 4, FALSE), "-"))</f>
        <v>23</v>
      </c>
      <c r="I70" s="608" t="str">
        <f t="shared" si="1"/>
        <v>22 - 27</v>
      </c>
      <c r="J70" s="609"/>
      <c r="K70" s="610" t="str">
        <f t="shared" si="3"/>
        <v>21 - 23</v>
      </c>
      <c r="L70" s="611"/>
      <c r="M70" s="266"/>
      <c r="N70" s="266"/>
      <c r="O70" s="341"/>
    </row>
    <row r="71" spans="1:15" s="276" customFormat="1" ht="25" customHeight="1">
      <c r="A71" s="266"/>
      <c r="B71" s="397">
        <f>'인원 입력 기능'!B69</f>
        <v>70</v>
      </c>
      <c r="C71" s="398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7</v>
      </c>
      <c r="D71" s="515">
        <f>'국어 백분위 표'!D70</f>
        <v>10.918662722269934</v>
      </c>
      <c r="E71" s="401">
        <f>_xlfn.IFNA(VLOOKUP($B71, '화법과 작문 차트'!$AC$6:$AF$106, 4, FALSE), _xlfn.IFNA(VLOOKUP($B71+1, '화법과 작문 차트'!$AC$6:$AF$106, 4, FALSE), "-"))</f>
        <v>21</v>
      </c>
      <c r="F71" s="401">
        <f>_xlfn.IFNA(VLOOKUP($B71, '화법과 작문 차트'!$AB$6:$AE$106, 4, FALSE), _xlfn.IFNA(VLOOKUP($B71-1, '화법과 작문 차트'!$AB$6:$AE$106, 4, FALSE), "-"))</f>
        <v>26</v>
      </c>
      <c r="G71" s="401">
        <f>_xlfn.IFNA(VLOOKUP($B71, '언어와 매체 차트'!$AC$6:$AF$106, 4, FALSE), _xlfn.IFNA(VLOOKUP($B71+1, '언어와 매체 차트'!$AC$6:$AF$106, 4, FALSE), "-"))</f>
        <v>19</v>
      </c>
      <c r="H71" s="401">
        <f>_xlfn.IFNA(VLOOKUP($B71, '언어와 매체 차트'!$AB$6:$AE$106, 4, FALSE), _xlfn.IFNA(VLOOKUP($B71-1, '언어와 매체 차트'!$AB$6:$AE$106, 4, FALSE), "-"))</f>
        <v>22</v>
      </c>
      <c r="I71" s="608" t="str">
        <f t="shared" si="1"/>
        <v>21 - 26</v>
      </c>
      <c r="J71" s="609"/>
      <c r="K71" s="610" t="str">
        <f t="shared" si="3"/>
        <v>19 - 22</v>
      </c>
      <c r="L71" s="611"/>
      <c r="M71" s="266"/>
      <c r="N71" s="266"/>
      <c r="O71" s="341"/>
    </row>
    <row r="72" spans="1:15" s="276" customFormat="1" ht="25" customHeight="1">
      <c r="A72" s="266"/>
      <c r="B72" s="397">
        <f>'인원 입력 기능'!B70</f>
        <v>69</v>
      </c>
      <c r="C72" s="398">
        <f t="shared" si="4"/>
        <v>8</v>
      </c>
      <c r="D72" s="515">
        <f>'국어 백분위 표'!D71</f>
        <v>8.7066991125107407</v>
      </c>
      <c r="E72" s="401">
        <f>_xlfn.IFNA(VLOOKUP($B72, '화법과 작문 차트'!$AC$6:$AF$106, 4, FALSE), _xlfn.IFNA(VLOOKUP($B72+1, '화법과 작문 차트'!$AC$6:$AF$106, 4, FALSE), "-"))</f>
        <v>19</v>
      </c>
      <c r="F72" s="401">
        <f>_xlfn.IFNA(VLOOKUP($B72, '화법과 작문 차트'!$AB$6:$AE$106, 4, FALSE), _xlfn.IFNA(VLOOKUP($B72-1, '화법과 작문 차트'!$AB$6:$AE$106, 4, FALSE), "-"))</f>
        <v>24</v>
      </c>
      <c r="G72" s="401">
        <f>_xlfn.IFNA(VLOOKUP($B72, '언어와 매체 차트'!$AC$6:$AF$106, 4, FALSE), _xlfn.IFNA(VLOOKUP($B72+1, '언어와 매체 차트'!$AC$6:$AF$106, 4, FALSE), "-"))</f>
        <v>18</v>
      </c>
      <c r="H72" s="401">
        <f>_xlfn.IFNA(VLOOKUP($B72, '언어와 매체 차트'!$AB$6:$AE$106, 4, FALSE), _xlfn.IFNA(VLOOKUP($B72-1, '언어와 매체 차트'!$AB$6:$AE$106, 4, FALSE), "-"))</f>
        <v>20</v>
      </c>
      <c r="I72" s="608" t="str">
        <f t="shared" ref="I72:I97" si="5">IF(OR(E72="-",F72="-", E72&gt;F72),"-",IF(E72=F72,E72,E72&amp;" - "&amp;F72))</f>
        <v>19 - 24</v>
      </c>
      <c r="J72" s="609"/>
      <c r="K72" s="610" t="str">
        <f t="shared" si="3"/>
        <v>18 - 20</v>
      </c>
      <c r="L72" s="611"/>
      <c r="M72" s="266"/>
      <c r="N72" s="266"/>
      <c r="O72" s="341"/>
    </row>
    <row r="73" spans="1:15" s="276" customFormat="1" ht="25" customHeight="1">
      <c r="A73" s="266"/>
      <c r="B73" s="397">
        <f>'인원 입력 기능'!B71</f>
        <v>68</v>
      </c>
      <c r="C73" s="398">
        <f t="shared" si="4"/>
        <v>8</v>
      </c>
      <c r="D73" s="515">
        <f>'국어 백분위 표'!D72</f>
        <v>7.4961430798104134</v>
      </c>
      <c r="E73" s="401">
        <f>_xlfn.IFNA(VLOOKUP($B73, '화법과 작문 차트'!$AC$6:$AF$106, 4, FALSE), _xlfn.IFNA(VLOOKUP($B73+1, '화법과 작문 차트'!$AC$6:$AF$106, 4, FALSE), "-"))</f>
        <v>18</v>
      </c>
      <c r="F73" s="401">
        <f>_xlfn.IFNA(VLOOKUP($B73, '화법과 작문 차트'!$AB$6:$AE$106, 4, FALSE), _xlfn.IFNA(VLOOKUP($B73-1, '화법과 작문 차트'!$AB$6:$AE$106, 4, FALSE), "-"))</f>
        <v>23</v>
      </c>
      <c r="G73" s="401">
        <f>_xlfn.IFNA(VLOOKUP($B73, '언어와 매체 차트'!$AC$6:$AF$106, 4, FALSE), _xlfn.IFNA(VLOOKUP($B73+1, '언어와 매체 차트'!$AC$6:$AF$106, 4, FALSE), "-"))</f>
        <v>17</v>
      </c>
      <c r="H73" s="401">
        <f>_xlfn.IFNA(VLOOKUP($B73, '언어와 매체 차트'!$AB$6:$AE$106, 4, FALSE), _xlfn.IFNA(VLOOKUP($B73-1, '언어와 매체 차트'!$AB$6:$AE$106, 4, FALSE), "-"))</f>
        <v>19</v>
      </c>
      <c r="I73" s="608" t="str">
        <f t="shared" si="5"/>
        <v>18 - 23</v>
      </c>
      <c r="J73" s="609"/>
      <c r="K73" s="610" t="str">
        <f t="shared" si="3"/>
        <v>17 - 19</v>
      </c>
      <c r="L73" s="611"/>
      <c r="M73" s="266"/>
      <c r="N73" s="266"/>
      <c r="O73" s="341"/>
    </row>
    <row r="74" spans="1:15" s="276" customFormat="1" ht="25" customHeight="1">
      <c r="A74" s="266"/>
      <c r="B74" s="397">
        <f>'인원 입력 기능'!B72</f>
        <v>67</v>
      </c>
      <c r="C74" s="398">
        <f t="shared" si="4"/>
        <v>8</v>
      </c>
      <c r="D74" s="515">
        <f>'국어 백분위 표'!D73</f>
        <v>6.4001017908833502</v>
      </c>
      <c r="E74" s="401">
        <f>_xlfn.IFNA(VLOOKUP($B74, '화법과 작문 차트'!$AC$6:$AF$106, 4, FALSE), _xlfn.IFNA(VLOOKUP($B74+1, '화법과 작문 차트'!$AC$6:$AF$106, 4, FALSE), "-"))</f>
        <v>17</v>
      </c>
      <c r="F74" s="401">
        <f>_xlfn.IFNA(VLOOKUP($B74, '화법과 작문 차트'!$AB$6:$AE$106, 4, FALSE), _xlfn.IFNA(VLOOKUP($B74-1, '화법과 작문 차트'!$AB$6:$AE$106, 4, FALSE), "-"))</f>
        <v>22</v>
      </c>
      <c r="G74" s="401">
        <f>_xlfn.IFNA(VLOOKUP($B74, '언어와 매체 차트'!$AC$6:$AF$106, 4, FALSE), _xlfn.IFNA(VLOOKUP($B74+1, '언어와 매체 차트'!$AC$6:$AF$106, 4, FALSE), "-"))</f>
        <v>16</v>
      </c>
      <c r="H74" s="401">
        <f>_xlfn.IFNA(VLOOKUP($B74, '언어와 매체 차트'!$AB$6:$AE$106, 4, FALSE), _xlfn.IFNA(VLOOKUP($B74-1, '언어와 매체 차트'!$AB$6:$AE$106, 4, FALSE), "-"))</f>
        <v>18</v>
      </c>
      <c r="I74" s="608" t="str">
        <f t="shared" si="5"/>
        <v>17 - 22</v>
      </c>
      <c r="J74" s="609"/>
      <c r="K74" s="610" t="str">
        <f t="shared" si="3"/>
        <v>16 - 18</v>
      </c>
      <c r="L74" s="611"/>
      <c r="M74" s="266"/>
      <c r="N74" s="266"/>
      <c r="O74" s="341"/>
    </row>
    <row r="75" spans="1:15" s="276" customFormat="1" ht="25" customHeight="1">
      <c r="A75" s="266"/>
      <c r="B75" s="397">
        <f>'인원 입력 기능'!B73</f>
        <v>66</v>
      </c>
      <c r="C75" s="398">
        <f t="shared" si="4"/>
        <v>8</v>
      </c>
      <c r="D75" s="515">
        <f>'국어 백분위 표'!D74</f>
        <v>4.3461923847695427</v>
      </c>
      <c r="E75" s="401">
        <f>_xlfn.IFNA(VLOOKUP($B75, '화법과 작문 차트'!$AC$6:$AF$106, 4, FALSE), _xlfn.IFNA(VLOOKUP($B75+1, '화법과 작문 차트'!$AC$6:$AF$106, 4, FALSE), "-"))</f>
        <v>16</v>
      </c>
      <c r="F75" s="401">
        <f>_xlfn.IFNA(VLOOKUP($B75, '화법과 작문 차트'!$AB$6:$AE$106, 4, FALSE), _xlfn.IFNA(VLOOKUP($B75-1, '화법과 작문 차트'!$AB$6:$AE$106, 4, FALSE), "-"))</f>
        <v>20</v>
      </c>
      <c r="G75" s="401">
        <f>_xlfn.IFNA(VLOOKUP($B75, '언어와 매체 차트'!$AC$6:$AF$106, 4, FALSE), _xlfn.IFNA(VLOOKUP($B75+1, '언어와 매체 차트'!$AC$6:$AF$106, 4, FALSE), "-"))</f>
        <v>15</v>
      </c>
      <c r="H75" s="401">
        <f>_xlfn.IFNA(VLOOKUP($B75, '언어와 매체 차트'!$AB$6:$AE$106, 4, FALSE), _xlfn.IFNA(VLOOKUP($B75-1, '언어와 매체 차트'!$AB$6:$AE$106, 4, FALSE), "-"))</f>
        <v>16</v>
      </c>
      <c r="I75" s="608" t="str">
        <f t="shared" si="5"/>
        <v>16 - 20</v>
      </c>
      <c r="J75" s="609"/>
      <c r="K75" s="610" t="str">
        <f t="shared" si="3"/>
        <v>15 - 16</v>
      </c>
      <c r="L75" s="611"/>
      <c r="M75" s="266"/>
      <c r="N75" s="266"/>
      <c r="O75" s="341"/>
    </row>
    <row r="76" spans="1:15" s="276" customFormat="1" ht="25" customHeight="1">
      <c r="A76" s="266"/>
      <c r="B76" s="397">
        <f>'인원 입력 기능'!B74</f>
        <v>65</v>
      </c>
      <c r="C76" s="398">
        <f t="shared" si="4"/>
        <v>9</v>
      </c>
      <c r="D76" s="515">
        <f>'국어 백분위 표'!D75</f>
        <v>2.6246938321086599</v>
      </c>
      <c r="E76" s="401">
        <f>_xlfn.IFNA(VLOOKUP($B76, '화법과 작문 차트'!$AC$6:$AF$106, 4, FALSE), _xlfn.IFNA(VLOOKUP($B76+1, '화법과 작문 차트'!$AC$6:$AF$106, 4, FALSE), "-"))</f>
        <v>15</v>
      </c>
      <c r="F76" s="401">
        <f>_xlfn.IFNA(VLOOKUP($B76, '화법과 작문 차트'!$AB$6:$AE$106, 4, FALSE), _xlfn.IFNA(VLOOKUP($B76-1, '화법과 작문 차트'!$AB$6:$AE$106, 4, FALSE), "-"))</f>
        <v>19</v>
      </c>
      <c r="G76" s="401">
        <f>_xlfn.IFNA(VLOOKUP($B76, '언어와 매체 차트'!$AC$6:$AF$106, 4, FALSE), _xlfn.IFNA(VLOOKUP($B76+1, '언어와 매체 차트'!$AC$6:$AF$106, 4, FALSE), "-"))</f>
        <v>13</v>
      </c>
      <c r="H76" s="401">
        <f>_xlfn.IFNA(VLOOKUP($B76, '언어와 매체 차트'!$AB$6:$AE$106, 4, FALSE), _xlfn.IFNA(VLOOKUP($B76-1, '언어와 매체 차트'!$AB$6:$AE$106, 4, FALSE), "-"))</f>
        <v>15</v>
      </c>
      <c r="I76" s="608" t="str">
        <f t="shared" si="5"/>
        <v>15 - 19</v>
      </c>
      <c r="J76" s="609"/>
      <c r="K76" s="610" t="str">
        <f t="shared" si="3"/>
        <v>13 - 15</v>
      </c>
      <c r="L76" s="611"/>
      <c r="M76" s="266"/>
      <c r="N76" s="266"/>
      <c r="O76" s="341"/>
    </row>
    <row r="77" spans="1:15" s="276" customFormat="1" ht="25" customHeight="1">
      <c r="A77" s="266"/>
      <c r="B77" s="397">
        <f>'인원 입력 기능'!B75</f>
        <v>64</v>
      </c>
      <c r="C77" s="398">
        <f t="shared" si="4"/>
        <v>9</v>
      </c>
      <c r="D77" s="515">
        <f>'국어 백분위 표'!D76</f>
        <v>2.0455593727136789</v>
      </c>
      <c r="E77" s="401">
        <f>_xlfn.IFNA(VLOOKUP($B77, '화법과 작문 차트'!$AC$6:$AF$106, 4, FALSE), _xlfn.IFNA(VLOOKUP($B77+1, '화법과 작문 차트'!$AC$6:$AF$106, 4, FALSE), "-"))</f>
        <v>13</v>
      </c>
      <c r="F77" s="401">
        <f>_xlfn.IFNA(VLOOKUP($B77, '화법과 작문 차트'!$AB$6:$AE$106, 4, FALSE), _xlfn.IFNA(VLOOKUP($B77-1, '화법과 작문 차트'!$AB$6:$AE$106, 4, FALSE), "-"))</f>
        <v>17</v>
      </c>
      <c r="G77" s="401">
        <f>_xlfn.IFNA(VLOOKUP($B77, '언어와 매체 차트'!$AC$6:$AF$106, 4, FALSE), _xlfn.IFNA(VLOOKUP($B77+1, '언어와 매체 차트'!$AC$6:$AF$106, 4, FALSE), "-"))</f>
        <v>12</v>
      </c>
      <c r="H77" s="401">
        <f>_xlfn.IFNA(VLOOKUP($B77, '언어와 매체 차트'!$AB$6:$AE$106, 4, FALSE), _xlfn.IFNA(VLOOKUP($B77-1, '언어와 매체 차트'!$AB$6:$AE$106, 4, FALSE), "-"))</f>
        <v>14</v>
      </c>
      <c r="I77" s="608" t="str">
        <f t="shared" si="5"/>
        <v>13 - 17</v>
      </c>
      <c r="J77" s="609"/>
      <c r="K77" s="610" t="str">
        <f t="shared" si="3"/>
        <v>12 - 14</v>
      </c>
      <c r="L77" s="611"/>
      <c r="M77" s="266"/>
      <c r="N77" s="266"/>
      <c r="O77" s="341"/>
    </row>
    <row r="78" spans="1:15" s="276" customFormat="1" ht="25" customHeight="1">
      <c r="A78" s="266"/>
      <c r="B78" s="397">
        <f>'인원 입력 기능'!B76</f>
        <v>63</v>
      </c>
      <c r="C78" s="398">
        <f t="shared" si="4"/>
        <v>9</v>
      </c>
      <c r="D78" s="515">
        <f>'국어 백분위 표'!D77</f>
        <v>1.5763670197537882</v>
      </c>
      <c r="E78" s="401">
        <f>_xlfn.IFNA(VLOOKUP($B78, '화법과 작문 차트'!$AC$6:$AF$106, 4, FALSE), _xlfn.IFNA(VLOOKUP($B78+1, '화법과 작문 차트'!$AC$6:$AF$106, 4, FALSE), "-"))</f>
        <v>12</v>
      </c>
      <c r="F78" s="401">
        <f>_xlfn.IFNA(VLOOKUP($B78, '화법과 작문 차트'!$AB$6:$AE$106, 4, FALSE), _xlfn.IFNA(VLOOKUP($B78-1, '화법과 작문 차트'!$AB$6:$AE$106, 4, FALSE), "-"))</f>
        <v>16</v>
      </c>
      <c r="G78" s="401">
        <f>_xlfn.IFNA(VLOOKUP($B78, '언어와 매체 차트'!$AC$6:$AF$106, 4, FALSE), _xlfn.IFNA(VLOOKUP($B78+1, '언어와 매체 차트'!$AC$6:$AF$106, 4, FALSE), "-"))</f>
        <v>11</v>
      </c>
      <c r="H78" s="401">
        <f>_xlfn.IFNA(VLOOKUP($B78, '언어와 매체 차트'!$AB$6:$AE$106, 4, FALSE), _xlfn.IFNA(VLOOKUP($B78-1, '언어와 매체 차트'!$AB$6:$AE$106, 4, FALSE), "-"))</f>
        <v>12</v>
      </c>
      <c r="I78" s="608" t="str">
        <f t="shared" si="5"/>
        <v>12 - 16</v>
      </c>
      <c r="J78" s="609"/>
      <c r="K78" s="610" t="str">
        <f t="shared" ref="K78:K97" si="6">IF(OR(G78="-",H78="-", G78&gt;H78),"-",IF(G78=H78,G78,G78&amp;" - "&amp;H78))</f>
        <v>11 - 12</v>
      </c>
      <c r="L78" s="611"/>
      <c r="M78" s="266"/>
      <c r="N78" s="266"/>
      <c r="O78" s="341"/>
    </row>
    <row r="79" spans="1:15" s="276" customFormat="1" ht="25" customHeight="1">
      <c r="A79" s="266"/>
      <c r="B79" s="397">
        <f>'인원 입력 기능'!B77</f>
        <v>62</v>
      </c>
      <c r="C79" s="398">
        <f t="shared" si="4"/>
        <v>9</v>
      </c>
      <c r="D79" s="515">
        <f>'국어 백분위 표'!D78</f>
        <v>1.2479323726818703</v>
      </c>
      <c r="E79" s="401">
        <f>_xlfn.IFNA(VLOOKUP($B79, '화법과 작문 차트'!$AC$6:$AF$106, 4, FALSE), _xlfn.IFNA(VLOOKUP($B79+1, '화법과 작문 차트'!$AC$6:$AF$106, 4, FALSE), "-"))</f>
        <v>11</v>
      </c>
      <c r="F79" s="401">
        <f>_xlfn.IFNA(VLOOKUP($B79, '화법과 작문 차트'!$AB$6:$AE$106, 4, FALSE), _xlfn.IFNA(VLOOKUP($B79-1, '화법과 작문 차트'!$AB$6:$AE$106, 4, FALSE), "-"))</f>
        <v>14</v>
      </c>
      <c r="G79" s="401">
        <f>_xlfn.IFNA(VLOOKUP($B79, '언어와 매체 차트'!$AC$6:$AF$106, 4, FALSE), _xlfn.IFNA(VLOOKUP($B79+1, '언어와 매체 차트'!$AC$6:$AF$106, 4, FALSE), "-"))</f>
        <v>10</v>
      </c>
      <c r="H79" s="401">
        <f>_xlfn.IFNA(VLOOKUP($B79, '언어와 매체 차트'!$AB$6:$AE$106, 4, FALSE), _xlfn.IFNA(VLOOKUP($B79-1, '언어와 매체 차트'!$AB$6:$AE$106, 4, FALSE), "-"))</f>
        <v>11</v>
      </c>
      <c r="I79" s="608" t="str">
        <f t="shared" si="5"/>
        <v>11 - 14</v>
      </c>
      <c r="J79" s="609"/>
      <c r="K79" s="610" t="str">
        <f t="shared" si="6"/>
        <v>10 - 11</v>
      </c>
      <c r="L79" s="611"/>
      <c r="M79" s="266"/>
      <c r="N79" s="266"/>
      <c r="O79" s="341"/>
    </row>
    <row r="80" spans="1:15" s="276" customFormat="1" ht="25" customHeight="1">
      <c r="A80" s="266"/>
      <c r="B80" s="397">
        <f>'인원 입력 기능'!B78</f>
        <v>61</v>
      </c>
      <c r="C80" s="398">
        <f t="shared" si="4"/>
        <v>9</v>
      </c>
      <c r="D80" s="515">
        <f>'국어 백분위 표'!D79</f>
        <v>1.021686229602059</v>
      </c>
      <c r="E80" s="401">
        <f>_xlfn.IFNA(VLOOKUP($B80, '화법과 작문 차트'!$AC$6:$AF$106, 4, FALSE), _xlfn.IFNA(VLOOKUP($B80+1, '화법과 작문 차트'!$AC$6:$AF$106, 4, FALSE), "-"))</f>
        <v>10</v>
      </c>
      <c r="F80" s="401">
        <f>_xlfn.IFNA(VLOOKUP($B80, '화법과 작문 차트'!$AB$6:$AE$106, 4, FALSE), _xlfn.IFNA(VLOOKUP($B80-1, '화법과 작문 차트'!$AB$6:$AE$106, 4, FALSE), "-"))</f>
        <v>13</v>
      </c>
      <c r="G80" s="401">
        <f>_xlfn.IFNA(VLOOKUP($B80, '언어와 매체 차트'!$AC$6:$AF$106, 4, FALSE), _xlfn.IFNA(VLOOKUP($B80+1, '언어와 매체 차트'!$AC$6:$AF$106, 4, FALSE), "-"))</f>
        <v>8</v>
      </c>
      <c r="H80" s="401">
        <f>_xlfn.IFNA(VLOOKUP($B80, '언어와 매체 차트'!$AB$6:$AE$106, 4, FALSE), _xlfn.IFNA(VLOOKUP($B80-1, '언어와 매체 차트'!$AB$6:$AE$106, 4, FALSE), "-"))</f>
        <v>10</v>
      </c>
      <c r="I80" s="608" t="str">
        <f t="shared" si="5"/>
        <v>10 - 13</v>
      </c>
      <c r="J80" s="609"/>
      <c r="K80" s="610" t="str">
        <f t="shared" si="6"/>
        <v>8 - 10</v>
      </c>
      <c r="L80" s="611"/>
      <c r="M80" s="266"/>
      <c r="N80" s="266"/>
      <c r="O80" s="341"/>
    </row>
    <row r="81" spans="1:15" s="276" customFormat="1" ht="25" customHeight="1">
      <c r="A81" s="266"/>
      <c r="B81" s="397">
        <f>'인원 입력 기능'!B79</f>
        <v>60</v>
      </c>
      <c r="C81" s="398">
        <f t="shared" si="4"/>
        <v>9</v>
      </c>
      <c r="D81" s="515">
        <f>'국어 백분위 표'!D80</f>
        <v>0.86303559499952831</v>
      </c>
      <c r="E81" s="401">
        <f>_xlfn.IFNA(VLOOKUP($B81, '화법과 작문 차트'!$AC$6:$AF$106, 4, FALSE), _xlfn.IFNA(VLOOKUP($B81+1, '화법과 작문 차트'!$AC$6:$AF$106, 4, FALSE), "-"))</f>
        <v>8</v>
      </c>
      <c r="F81" s="401">
        <f>_xlfn.IFNA(VLOOKUP($B81, '화법과 작문 차트'!$AB$6:$AE$106, 4, FALSE), _xlfn.IFNA(VLOOKUP($B81-1, '화법과 작문 차트'!$AB$6:$AE$106, 4, FALSE), "-"))</f>
        <v>11</v>
      </c>
      <c r="G81" s="401">
        <f>_xlfn.IFNA(VLOOKUP($B81, '언어와 매체 차트'!$AC$6:$AF$106, 4, FALSE), _xlfn.IFNA(VLOOKUP($B81+1, '언어와 매체 차트'!$AC$6:$AF$106, 4, FALSE), "-"))</f>
        <v>7</v>
      </c>
      <c r="H81" s="401">
        <f>_xlfn.IFNA(VLOOKUP($B81, '언어와 매체 차트'!$AB$6:$AE$106, 4, FALSE), _xlfn.IFNA(VLOOKUP($B81-1, '언어와 매체 차트'!$AB$6:$AE$106, 4, FALSE), "-"))</f>
        <v>8</v>
      </c>
      <c r="I81" s="608" t="str">
        <f t="shared" si="5"/>
        <v>8 - 11</v>
      </c>
      <c r="J81" s="609"/>
      <c r="K81" s="610" t="str">
        <f t="shared" si="6"/>
        <v>7 - 8</v>
      </c>
      <c r="L81" s="611"/>
      <c r="M81" s="266"/>
      <c r="N81" s="266"/>
      <c r="O81" s="341"/>
    </row>
    <row r="82" spans="1:15" s="276" customFormat="1" ht="25" customHeight="1">
      <c r="A82" s="266"/>
      <c r="B82" s="397">
        <f>'인원 입력 기능'!B80</f>
        <v>59</v>
      </c>
      <c r="C82" s="398">
        <f t="shared" si="4"/>
        <v>9</v>
      </c>
      <c r="D82" s="515">
        <f>'국어 백분위 표'!D81</f>
        <v>0.75528040207398783</v>
      </c>
      <c r="E82" s="401">
        <f>_xlfn.IFNA(VLOOKUP($B82, '화법과 작문 차트'!$AC$6:$AF$106, 4, FALSE), _xlfn.IFNA(VLOOKUP($B82+1, '화법과 작문 차트'!$AC$6:$AF$106, 4, FALSE), "-"))</f>
        <v>7</v>
      </c>
      <c r="F82" s="401">
        <f>_xlfn.IFNA(VLOOKUP($B82, '화법과 작문 차트'!$AB$6:$AE$106, 4, FALSE), _xlfn.IFNA(VLOOKUP($B82-1, '화법과 작문 차트'!$AB$6:$AE$106, 4, FALSE), "-"))</f>
        <v>9</v>
      </c>
      <c r="G82" s="401">
        <f>_xlfn.IFNA(VLOOKUP($B82, '언어와 매체 차트'!$AC$6:$AF$106, 4, FALSE), _xlfn.IFNA(VLOOKUP($B82+1, '언어와 매체 차트'!$AC$6:$AF$106, 4, FALSE), "-"))</f>
        <v>6</v>
      </c>
      <c r="H82" s="401">
        <f>_xlfn.IFNA(VLOOKUP($B82, '언어와 매체 차트'!$AB$6:$AE$106, 4, FALSE), _xlfn.IFNA(VLOOKUP($B82-1, '언어와 매체 차트'!$AB$6:$AE$106, 4, FALSE), "-"))</f>
        <v>7</v>
      </c>
      <c r="I82" s="608" t="str">
        <f t="shared" si="5"/>
        <v>7 - 9</v>
      </c>
      <c r="J82" s="609"/>
      <c r="K82" s="610" t="str">
        <f t="shared" si="6"/>
        <v>6 - 7</v>
      </c>
      <c r="L82" s="611"/>
      <c r="M82" s="266"/>
      <c r="N82" s="266"/>
      <c r="O82" s="341"/>
    </row>
    <row r="83" spans="1:15" s="276" customFormat="1" ht="25" customHeight="1">
      <c r="A83" s="266"/>
      <c r="B83" s="397">
        <f>'인원 입력 기능'!B81</f>
        <v>58</v>
      </c>
      <c r="C83" s="398">
        <f t="shared" si="4"/>
        <v>9</v>
      </c>
      <c r="D83" s="515">
        <f>'국어 백분위 표'!D82</f>
        <v>0.69762540954925178</v>
      </c>
      <c r="E83" s="401">
        <f>_xlfn.IFNA(VLOOKUP($B83, '화법과 작문 차트'!$AC$6:$AF$106, 4, FALSE), _xlfn.IFNA(VLOOKUP($B83+1, '화법과 작문 차트'!$AC$6:$AF$106, 4, FALSE), "-"))</f>
        <v>6</v>
      </c>
      <c r="F83" s="401">
        <f>_xlfn.IFNA(VLOOKUP($B83, '화법과 작문 차트'!$AB$6:$AE$106, 4, FALSE), _xlfn.IFNA(VLOOKUP($B83-1, '화법과 작문 차트'!$AB$6:$AE$106, 4, FALSE), "-"))</f>
        <v>8</v>
      </c>
      <c r="G83" s="401">
        <f>_xlfn.IFNA(VLOOKUP($B83, '언어와 매체 차트'!$AC$6:$AF$106, 4, FALSE), _xlfn.IFNA(VLOOKUP($B83+1, '언어와 매체 차트'!$AC$6:$AF$106, 4, FALSE), "-"))</f>
        <v>5</v>
      </c>
      <c r="H83" s="401">
        <f>_xlfn.IFNA(VLOOKUP($B83, '언어와 매체 차트'!$AB$6:$AE$106, 4, FALSE), _xlfn.IFNA(VLOOKUP($B83-1, '언어와 매체 차트'!$AB$6:$AE$106, 4, FALSE), "-"))</f>
        <v>6</v>
      </c>
      <c r="I83" s="608" t="str">
        <f t="shared" si="5"/>
        <v>6 - 8</v>
      </c>
      <c r="J83" s="609"/>
      <c r="K83" s="610" t="str">
        <f t="shared" si="6"/>
        <v>5 - 6</v>
      </c>
      <c r="L83" s="611"/>
      <c r="M83" s="266"/>
      <c r="N83" s="266"/>
      <c r="O83" s="341"/>
    </row>
    <row r="84" spans="1:15" s="276" customFormat="1" ht="25" customHeight="1">
      <c r="A84" s="266"/>
      <c r="B84" s="397">
        <f>'인원 입력 기능'!B82</f>
        <v>57</v>
      </c>
      <c r="C84" s="398">
        <f t="shared" si="4"/>
        <v>9</v>
      </c>
      <c r="D84" s="515">
        <f>'국어 백분위 표'!D83</f>
        <v>0.65309189808188117</v>
      </c>
      <c r="E84" s="401">
        <f>_xlfn.IFNA(VLOOKUP($B84, '화법과 작문 차트'!$AC$6:$AF$106, 4, FALSE), _xlfn.IFNA(VLOOKUP($B84+1, '화법과 작문 차트'!$AC$6:$AF$106, 4, FALSE), "-"))</f>
        <v>5</v>
      </c>
      <c r="F84" s="401">
        <f>_xlfn.IFNA(VLOOKUP($B84, '화법과 작문 차트'!$AB$6:$AE$106, 4, FALSE), _xlfn.IFNA(VLOOKUP($B84-1, '화법과 작문 차트'!$AB$6:$AE$106, 4, FALSE), "-"))</f>
        <v>6</v>
      </c>
      <c r="G84" s="401">
        <f>_xlfn.IFNA(VLOOKUP($B84, '언어와 매체 차트'!$AC$6:$AF$106, 4, FALSE), _xlfn.IFNA(VLOOKUP($B84+1, '언어와 매체 차트'!$AC$6:$AF$106, 4, FALSE), "-"))</f>
        <v>4</v>
      </c>
      <c r="H84" s="401">
        <f>_xlfn.IFNA(VLOOKUP($B84, '언어와 매체 차트'!$AB$6:$AE$106, 4, FALSE), _xlfn.IFNA(VLOOKUP($B84-1, '언어와 매체 차트'!$AB$6:$AE$106, 4, FALSE), "-"))</f>
        <v>4</v>
      </c>
      <c r="I84" s="608" t="str">
        <f t="shared" si="5"/>
        <v>5 - 6</v>
      </c>
      <c r="J84" s="609"/>
      <c r="K84" s="610">
        <f t="shared" si="6"/>
        <v>4</v>
      </c>
      <c r="L84" s="611"/>
      <c r="M84" s="266"/>
      <c r="N84" s="266"/>
      <c r="O84" s="341"/>
    </row>
    <row r="85" spans="1:15" s="276" customFormat="1" ht="25" customHeight="1">
      <c r="A85" s="266"/>
      <c r="B85" s="397">
        <f>'인원 입력 기능'!B83</f>
        <v>56</v>
      </c>
      <c r="C85" s="398">
        <f t="shared" si="4"/>
        <v>9</v>
      </c>
      <c r="D85" s="515">
        <f>'국어 백분위 표'!D84</f>
        <v>0.61571555810032708</v>
      </c>
      <c r="E85" s="401">
        <f>_xlfn.IFNA(VLOOKUP($B85, '화법과 작문 차트'!$AC$6:$AF$106, 4, FALSE), _xlfn.IFNA(VLOOKUP($B85+1, '화법과 작문 차트'!$AC$6:$AF$106, 4, FALSE), "-"))</f>
        <v>4</v>
      </c>
      <c r="F85" s="401">
        <f>_xlfn.IFNA(VLOOKUP($B85, '화법과 작문 차트'!$AB$6:$AE$106, 4, FALSE), _xlfn.IFNA(VLOOKUP($B85-1, '화법과 작문 차트'!$AB$6:$AE$106, 4, FALSE), "-"))</f>
        <v>5</v>
      </c>
      <c r="G85" s="401">
        <f>_xlfn.IFNA(VLOOKUP($B85, '언어와 매체 차트'!$AC$6:$AF$106, 4, FALSE), _xlfn.IFNA(VLOOKUP($B85+1, '언어와 매체 차트'!$AC$6:$AF$106, 4, FALSE), "-"))</f>
        <v>2</v>
      </c>
      <c r="H85" s="401">
        <f>_xlfn.IFNA(VLOOKUP($B85, '언어와 매체 차트'!$AB$6:$AE$106, 4, FALSE), _xlfn.IFNA(VLOOKUP($B85-1, '언어와 매체 차트'!$AB$6:$AE$106, 4, FALSE), "-"))</f>
        <v>3</v>
      </c>
      <c r="I85" s="608" t="str">
        <f t="shared" si="5"/>
        <v>4 - 5</v>
      </c>
      <c r="J85" s="609"/>
      <c r="K85" s="610" t="str">
        <f t="shared" si="6"/>
        <v>2 - 3</v>
      </c>
      <c r="L85" s="611"/>
      <c r="M85" s="266"/>
      <c r="N85" s="266"/>
      <c r="O85" s="341"/>
    </row>
    <row r="86" spans="1:15" s="276" customFormat="1" ht="25" customHeight="1">
      <c r="A86" s="266"/>
      <c r="B86" s="397">
        <f>'인원 입력 기능'!B84</f>
        <v>55</v>
      </c>
      <c r="C86" s="398">
        <f t="shared" si="4"/>
        <v>9</v>
      </c>
      <c r="D86" s="515">
        <f>'국어 백분위 표'!D85</f>
        <v>0.59563571587619712</v>
      </c>
      <c r="E86" s="401">
        <f>_xlfn.IFNA(VLOOKUP($B86, '화법과 작문 차트'!$AC$6:$AF$106, 4, FALSE), _xlfn.IFNA(VLOOKUP($B86+1, '화법과 작문 차트'!$AC$6:$AF$106, 4, FALSE), "-"))</f>
        <v>2</v>
      </c>
      <c r="F86" s="401">
        <f>_xlfn.IFNA(VLOOKUP($B86, '화법과 작문 차트'!$AB$6:$AE$106, 4, FALSE), _xlfn.IFNA(VLOOKUP($B86-1, '화법과 작문 차트'!$AB$6:$AE$106, 4, FALSE), "-"))</f>
        <v>3</v>
      </c>
      <c r="G86" s="401">
        <f>_xlfn.IFNA(VLOOKUP($B86, '언어와 매체 차트'!$AC$6:$AF$106, 4, FALSE), _xlfn.IFNA(VLOOKUP($B86+1, '언어와 매체 차트'!$AC$6:$AF$106, 4, FALSE), "-"))</f>
        <v>2</v>
      </c>
      <c r="H86" s="401">
        <f>_xlfn.IFNA(VLOOKUP($B86, '언어와 매체 차트'!$AB$6:$AE$106, 4, FALSE), _xlfn.IFNA(VLOOKUP($B86-1, '언어와 매체 차트'!$AB$6:$AE$106, 4, FALSE), "-"))</f>
        <v>2</v>
      </c>
      <c r="I86" s="608" t="str">
        <f t="shared" si="5"/>
        <v>2 - 3</v>
      </c>
      <c r="J86" s="609"/>
      <c r="K86" s="610">
        <f t="shared" si="6"/>
        <v>2</v>
      </c>
      <c r="L86" s="611"/>
      <c r="M86" s="266"/>
      <c r="N86" s="266"/>
      <c r="O86" s="341"/>
    </row>
    <row r="87" spans="1:15" s="276" customFormat="1" ht="25" customHeight="1">
      <c r="A87" s="266"/>
      <c r="B87" s="397">
        <f>'인원 입력 기능'!B85</f>
        <v>54</v>
      </c>
      <c r="C87" s="398">
        <f t="shared" si="4"/>
        <v>9</v>
      </c>
      <c r="D87" s="515">
        <f>'국어 백분위 표'!D86</f>
        <v>0.50994846836530661</v>
      </c>
      <c r="E87" s="401">
        <f>_xlfn.IFNA(VLOOKUP($B87, '화법과 작문 차트'!$AC$6:$AF$106, 4, FALSE), _xlfn.IFNA(VLOOKUP($B87+1, '화법과 작문 차트'!$AC$6:$AF$106, 4, FALSE), "-"))</f>
        <v>2</v>
      </c>
      <c r="F87" s="401">
        <f>_xlfn.IFNA(VLOOKUP($B87, '화법과 작문 차트'!$AB$6:$AE$106, 4, FALSE), _xlfn.IFNA(VLOOKUP($B87-1, '화법과 작문 차트'!$AB$6:$AE$106, 4, FALSE), "-"))</f>
        <v>2</v>
      </c>
      <c r="G87" s="401">
        <f>_xlfn.IFNA(VLOOKUP($B87, '언어와 매체 차트'!$AC$6:$AF$106, 4, FALSE), _xlfn.IFNA(VLOOKUP($B87+1, '언어와 매체 차트'!$AC$6:$AF$106, 4, FALSE), "-"))</f>
        <v>0</v>
      </c>
      <c r="H87" s="401">
        <f>_xlfn.IFNA(VLOOKUP($B87, '언어와 매체 차트'!$AB$6:$AE$106, 4, FALSE), _xlfn.IFNA(VLOOKUP($B87-1, '언어와 매체 차트'!$AB$6:$AE$106, 4, FALSE), "-"))</f>
        <v>0</v>
      </c>
      <c r="I87" s="608">
        <f t="shared" si="5"/>
        <v>2</v>
      </c>
      <c r="J87" s="609"/>
      <c r="K87" s="610">
        <f t="shared" si="6"/>
        <v>0</v>
      </c>
      <c r="L87" s="611"/>
      <c r="M87" s="266"/>
      <c r="N87" s="266"/>
      <c r="O87" s="341"/>
    </row>
    <row r="88" spans="1:15" s="276" customFormat="1" ht="25" customHeight="1" thickBot="1">
      <c r="A88" s="266"/>
      <c r="B88" s="428">
        <f>'인원 입력 기능'!B86</f>
        <v>53</v>
      </c>
      <c r="C88" s="429">
        <f t="shared" si="4"/>
        <v>9</v>
      </c>
      <c r="D88" s="506">
        <f>'국어 백분위 표'!D87</f>
        <v>0.21551038585106985</v>
      </c>
      <c r="E88" s="431">
        <f>_xlfn.IFNA(VLOOKUP($B88, '화법과 작문 차트'!$AC$6:$AF$106, 4, FALSE), _xlfn.IFNA(VLOOKUP($B88+1, '화법과 작문 차트'!$AC$6:$AF$106, 4, FALSE), "-"))</f>
        <v>0</v>
      </c>
      <c r="F88" s="431">
        <f>_xlfn.IFNA(VLOOKUP($B88, '화법과 작문 차트'!$AB$6:$AE$106, 4, FALSE), _xlfn.IFNA(VLOOKUP($B88-1, '화법과 작문 차트'!$AB$6:$AE$106, 4, FALSE), "-"))</f>
        <v>0</v>
      </c>
      <c r="G88" s="431">
        <f>_xlfn.IFNA(VLOOKUP($B88, '언어와 매체 차트'!$AC$6:$AF$106, 4, FALSE), _xlfn.IFNA(VLOOKUP($B88+1, '언어와 매체 차트'!$AC$6:$AF$106, 4, FALSE), "-"))</f>
        <v>0</v>
      </c>
      <c r="H88" s="431" t="str">
        <f>_xlfn.IFNA(VLOOKUP($B88, '언어와 매체 차트'!$AB$6:$AE$106, 4, FALSE), _xlfn.IFNA(VLOOKUP($B88-1, '언어와 매체 차트'!$AB$6:$AE$106, 4, FALSE), "-"))</f>
        <v>-</v>
      </c>
      <c r="I88" s="624">
        <f t="shared" si="5"/>
        <v>0</v>
      </c>
      <c r="J88" s="625"/>
      <c r="K88" s="626" t="str">
        <f t="shared" si="6"/>
        <v>-</v>
      </c>
      <c r="L88" s="627"/>
      <c r="M88" s="266"/>
      <c r="N88" s="266"/>
      <c r="O88" s="341"/>
    </row>
    <row r="89" spans="1:15" s="276" customFormat="1" ht="25" hidden="1" customHeight="1">
      <c r="A89" s="266"/>
      <c r="B89" s="425">
        <f>'인원 입력 기능'!B87</f>
        <v>0</v>
      </c>
      <c r="C89" s="426">
        <f t="shared" si="4"/>
        <v>9</v>
      </c>
      <c r="D89" s="675">
        <f>'국어 백분위 표'!D88</f>
        <v>0</v>
      </c>
      <c r="E89" s="513">
        <f>_xlfn.IFNA(VLOOKUP($B89, '화법과 작문 차트'!$AC$6:$AF$106, 4, FALSE), _xlfn.IFNA(VLOOKUP($B89+1, '화법과 작문 차트'!$AC$6:$AF$106, 4, FALSE), "-"))</f>
        <v>1</v>
      </c>
      <c r="F89" s="513">
        <f>_xlfn.IFNA(VLOOKUP($B89, '화법과 작문 차트'!$AB$6:$AE$106, 4, FALSE), _xlfn.IFNA(VLOOKUP($B89-1, '화법과 작문 차트'!$AB$6:$AE$106, 4, FALSE), "-"))</f>
        <v>99</v>
      </c>
      <c r="G89" s="513">
        <f>_xlfn.IFNA(VLOOKUP($B89, '언어와 매체 차트'!$AC$6:$AF$106, 4, FALSE), _xlfn.IFNA(VLOOKUP($B89+1, '언어와 매체 차트'!$AC$6:$AF$106, 4, FALSE), "-"))</f>
        <v>1</v>
      </c>
      <c r="H89" s="513">
        <f>_xlfn.IFNA(VLOOKUP($B89, '언어와 매체 차트'!$AB$6:$AE$106, 4, FALSE), _xlfn.IFNA(VLOOKUP($B89-1, '언어와 매체 차트'!$AB$6:$AE$106, 4, FALSE), "-"))</f>
        <v>99</v>
      </c>
      <c r="I89" s="628" t="str">
        <f t="shared" si="5"/>
        <v>1 - 99</v>
      </c>
      <c r="J89" s="629"/>
      <c r="K89" s="630" t="str">
        <f t="shared" si="6"/>
        <v>1 - 99</v>
      </c>
      <c r="L89" s="631"/>
      <c r="M89" s="266"/>
      <c r="N89" s="266"/>
      <c r="O89" s="341"/>
    </row>
    <row r="90" spans="1:15" s="276" customFormat="1" ht="25" hidden="1" customHeight="1">
      <c r="A90" s="266"/>
      <c r="B90" s="397">
        <f>'인원 입력 기능'!B88</f>
        <v>0</v>
      </c>
      <c r="C90" s="398">
        <f t="shared" si="4"/>
        <v>9</v>
      </c>
      <c r="D90" s="515">
        <f>'국어 백분위 표'!D89</f>
        <v>0</v>
      </c>
      <c r="E90" s="401">
        <f>_xlfn.IFNA(VLOOKUP($B90, '화법과 작문 차트'!$AC$6:$AF$106, 4, FALSE), _xlfn.IFNA(VLOOKUP($B90+1, '화법과 작문 차트'!$AC$6:$AF$106, 4, FALSE), "-"))</f>
        <v>1</v>
      </c>
      <c r="F90" s="401">
        <f>_xlfn.IFNA(VLOOKUP($B90, '화법과 작문 차트'!$AB$6:$AE$106, 4, FALSE), _xlfn.IFNA(VLOOKUP($B90-1, '화법과 작문 차트'!$AB$6:$AE$106, 4, FALSE), "-"))</f>
        <v>99</v>
      </c>
      <c r="G90" s="401">
        <f>_xlfn.IFNA(VLOOKUP($B90, '언어와 매체 차트'!$AC$6:$AF$106, 4, FALSE), _xlfn.IFNA(VLOOKUP($B90+1, '언어와 매체 차트'!$AC$6:$AF$106, 4, FALSE), "-"))</f>
        <v>1</v>
      </c>
      <c r="H90" s="401">
        <f>_xlfn.IFNA(VLOOKUP($B90, '언어와 매체 차트'!$AB$6:$AE$106, 4, FALSE), _xlfn.IFNA(VLOOKUP($B90-1, '언어와 매체 차트'!$AB$6:$AE$106, 4, FALSE), "-"))</f>
        <v>99</v>
      </c>
      <c r="I90" s="608" t="str">
        <f t="shared" si="5"/>
        <v>1 - 99</v>
      </c>
      <c r="J90" s="609"/>
      <c r="K90" s="610" t="str">
        <f t="shared" si="6"/>
        <v>1 - 99</v>
      </c>
      <c r="L90" s="611"/>
      <c r="M90" s="266"/>
      <c r="N90" s="266"/>
      <c r="O90" s="341"/>
    </row>
    <row r="91" spans="1:15" s="276" customFormat="1" ht="25" hidden="1" customHeight="1" thickBot="1">
      <c r="A91" s="266"/>
      <c r="B91" s="428">
        <f>'인원 입력 기능'!B89</f>
        <v>0</v>
      </c>
      <c r="C91" s="429">
        <f t="shared" si="4"/>
        <v>9</v>
      </c>
      <c r="D91" s="506">
        <f>'국어 백분위 표'!D90</f>
        <v>0</v>
      </c>
      <c r="E91" s="431">
        <f>_xlfn.IFNA(VLOOKUP($B91, '화법과 작문 차트'!$AC$6:$AF$106, 4, FALSE), _xlfn.IFNA(VLOOKUP($B91+1, '화법과 작문 차트'!$AC$6:$AF$106, 4, FALSE), "-"))</f>
        <v>1</v>
      </c>
      <c r="F91" s="431">
        <f>_xlfn.IFNA(VLOOKUP($B91, '화법과 작문 차트'!$AB$6:$AE$106, 4, FALSE), _xlfn.IFNA(VLOOKUP($B91-1, '화법과 작문 차트'!$AB$6:$AE$106, 4, FALSE), "-"))</f>
        <v>99</v>
      </c>
      <c r="G91" s="431">
        <f>_xlfn.IFNA(VLOOKUP($B91, '언어와 매체 차트'!$AC$6:$AF$106, 4, FALSE), _xlfn.IFNA(VLOOKUP($B91+1, '언어와 매체 차트'!$AC$6:$AF$106, 4, FALSE), "-"))</f>
        <v>1</v>
      </c>
      <c r="H91" s="431">
        <f>_xlfn.IFNA(VLOOKUP($B91, '언어와 매체 차트'!$AB$6:$AE$106, 4, FALSE), _xlfn.IFNA(VLOOKUP($B91-1, '언어와 매체 차트'!$AB$6:$AE$106, 4, FALSE), "-"))</f>
        <v>99</v>
      </c>
      <c r="I91" s="624" t="str">
        <f t="shared" si="5"/>
        <v>1 - 99</v>
      </c>
      <c r="J91" s="625"/>
      <c r="K91" s="626" t="str">
        <f t="shared" si="6"/>
        <v>1 - 99</v>
      </c>
      <c r="L91" s="627"/>
      <c r="M91" s="266"/>
      <c r="N91" s="266"/>
      <c r="O91" s="341"/>
    </row>
    <row r="92" spans="1:15" s="276" customFormat="1" ht="25" hidden="1" customHeight="1">
      <c r="A92" s="266"/>
      <c r="B92" s="425">
        <f>'인원 입력 기능'!B90</f>
        <v>0</v>
      </c>
      <c r="C92" s="426">
        <f t="shared" si="4"/>
        <v>9</v>
      </c>
      <c r="D92" s="427">
        <f>'국어 백분위 표'!D91</f>
        <v>0</v>
      </c>
      <c r="E92" s="513">
        <f>_xlfn.IFNA(VLOOKUP($B92, '화법과 작문 차트'!$AC$6:$AF$106, 4, FALSE), _xlfn.IFNA(VLOOKUP($B92+1, '화법과 작문 차트'!$AC$6:$AF$106, 4, FALSE), "-"))</f>
        <v>1</v>
      </c>
      <c r="F92" s="513">
        <f>_xlfn.IFNA(VLOOKUP($B92, '화법과 작문 차트'!$AB$6:$AE$106, 4, FALSE), _xlfn.IFNA(VLOOKUP($B92-1, '화법과 작문 차트'!$AB$6:$AE$106, 4, FALSE), "-"))</f>
        <v>99</v>
      </c>
      <c r="G92" s="513">
        <f>_xlfn.IFNA(VLOOKUP($B92, '언어와 매체 차트'!$AC$6:$AF$106, 4, FALSE), _xlfn.IFNA(VLOOKUP($B92+1, '언어와 매체 차트'!$AC$6:$AF$106, 4, FALSE), "-"))</f>
        <v>1</v>
      </c>
      <c r="H92" s="513">
        <f>_xlfn.IFNA(VLOOKUP($B92, '언어와 매체 차트'!$AB$6:$AE$106, 4, FALSE), _xlfn.IFNA(VLOOKUP($B92-1, '언어와 매체 차트'!$AB$6:$AE$106, 4, FALSE), "-"))</f>
        <v>99</v>
      </c>
      <c r="I92" s="628" t="str">
        <f t="shared" si="5"/>
        <v>1 - 99</v>
      </c>
      <c r="J92" s="629"/>
      <c r="K92" s="630" t="str">
        <f t="shared" si="6"/>
        <v>1 - 99</v>
      </c>
      <c r="L92" s="631"/>
      <c r="M92" s="266"/>
      <c r="N92" s="266"/>
      <c r="O92" s="341"/>
    </row>
    <row r="93" spans="1:15" s="276" customFormat="1" ht="25" hidden="1" customHeight="1">
      <c r="A93" s="266"/>
      <c r="B93" s="397">
        <f>'인원 입력 기능'!B91</f>
        <v>0</v>
      </c>
      <c r="C93" s="398">
        <f t="shared" si="4"/>
        <v>9</v>
      </c>
      <c r="D93" s="399">
        <f>'국어 백분위 표'!D92</f>
        <v>0</v>
      </c>
      <c r="E93" s="401">
        <f>_xlfn.IFNA(VLOOKUP($B93, '화법과 작문 차트'!$AC$6:$AF$106, 4, FALSE), _xlfn.IFNA(VLOOKUP($B93+1, '화법과 작문 차트'!$AC$6:$AF$106, 4, FALSE), "-"))</f>
        <v>1</v>
      </c>
      <c r="F93" s="401">
        <f>_xlfn.IFNA(VLOOKUP($B93, '화법과 작문 차트'!$AB$6:$AE$106, 4, FALSE), _xlfn.IFNA(VLOOKUP($B93-1, '화법과 작문 차트'!$AB$6:$AE$106, 4, FALSE), "-"))</f>
        <v>99</v>
      </c>
      <c r="G93" s="401">
        <f>_xlfn.IFNA(VLOOKUP($B93, '언어와 매체 차트'!$AC$6:$AF$106, 4, FALSE), _xlfn.IFNA(VLOOKUP($B93+1, '언어와 매체 차트'!$AC$6:$AF$106, 4, FALSE), "-"))</f>
        <v>1</v>
      </c>
      <c r="H93" s="401">
        <f>_xlfn.IFNA(VLOOKUP($B93, '언어와 매체 차트'!$AB$6:$AE$106, 4, FALSE), _xlfn.IFNA(VLOOKUP($B93-1, '언어와 매체 차트'!$AB$6:$AE$106, 4, FALSE), "-"))</f>
        <v>99</v>
      </c>
      <c r="I93" s="608" t="str">
        <f t="shared" si="5"/>
        <v>1 - 99</v>
      </c>
      <c r="J93" s="609"/>
      <c r="K93" s="610" t="str">
        <f t="shared" si="6"/>
        <v>1 - 99</v>
      </c>
      <c r="L93" s="611"/>
      <c r="M93" s="266"/>
      <c r="N93" s="266"/>
      <c r="O93" s="341"/>
    </row>
    <row r="94" spans="1:15" s="276" customFormat="1" ht="25" hidden="1" customHeight="1">
      <c r="A94" s="266"/>
      <c r="B94" s="397">
        <f>'인원 입력 기능'!B92</f>
        <v>0</v>
      </c>
      <c r="C94" s="398">
        <f t="shared" si="4"/>
        <v>9</v>
      </c>
      <c r="D94" s="399">
        <f>'국어 백분위 표'!D93</f>
        <v>0</v>
      </c>
      <c r="E94" s="401">
        <f>_xlfn.IFNA(VLOOKUP($B94, '화법과 작문 차트'!$AC$6:$AF$106, 4, FALSE), _xlfn.IFNA(VLOOKUP($B94+1, '화법과 작문 차트'!$AC$6:$AF$106, 4, FALSE), "-"))</f>
        <v>1</v>
      </c>
      <c r="F94" s="401">
        <f>_xlfn.IFNA(VLOOKUP($B94, '화법과 작문 차트'!$AB$6:$AE$106, 4, FALSE), _xlfn.IFNA(VLOOKUP($B94-1, '화법과 작문 차트'!$AB$6:$AE$106, 4, FALSE), "-"))</f>
        <v>99</v>
      </c>
      <c r="G94" s="401">
        <f>_xlfn.IFNA(VLOOKUP($B94, '언어와 매체 차트'!$AC$6:$AF$106, 4, FALSE), _xlfn.IFNA(VLOOKUP($B94+1, '언어와 매체 차트'!$AC$6:$AF$106, 4, FALSE), "-"))</f>
        <v>1</v>
      </c>
      <c r="H94" s="401">
        <f>_xlfn.IFNA(VLOOKUP($B94, '언어와 매체 차트'!$AB$6:$AE$106, 4, FALSE), _xlfn.IFNA(VLOOKUP($B94-1, '언어와 매체 차트'!$AB$6:$AE$106, 4, FALSE), "-"))</f>
        <v>99</v>
      </c>
      <c r="I94" s="608" t="str">
        <f t="shared" si="5"/>
        <v>1 - 99</v>
      </c>
      <c r="J94" s="609"/>
      <c r="K94" s="610" t="str">
        <f t="shared" si="6"/>
        <v>1 - 99</v>
      </c>
      <c r="L94" s="611"/>
      <c r="M94" s="266"/>
      <c r="N94" s="266"/>
    </row>
    <row r="95" spans="1:15" s="276" customFormat="1" ht="25" hidden="1" customHeight="1">
      <c r="A95" s="266"/>
      <c r="B95" s="397">
        <f>'인원 입력 기능'!B93</f>
        <v>0</v>
      </c>
      <c r="C95" s="398">
        <f t="shared" si="4"/>
        <v>9</v>
      </c>
      <c r="D95" s="399">
        <f>'국어 백분위 표'!D94</f>
        <v>0</v>
      </c>
      <c r="E95" s="401">
        <f>_xlfn.IFNA(VLOOKUP($B95, '화법과 작문 차트'!$AC$6:$AF$106, 4, FALSE), _xlfn.IFNA(VLOOKUP($B95+1, '화법과 작문 차트'!$AC$6:$AF$106, 4, FALSE), "-"))</f>
        <v>1</v>
      </c>
      <c r="F95" s="401">
        <f>_xlfn.IFNA(VLOOKUP($B95, '화법과 작문 차트'!$AB$6:$AE$106, 4, FALSE), _xlfn.IFNA(VLOOKUP($B95-1, '화법과 작문 차트'!$AB$6:$AE$106, 4, FALSE), "-"))</f>
        <v>99</v>
      </c>
      <c r="G95" s="401">
        <f>_xlfn.IFNA(VLOOKUP($B95, '언어와 매체 차트'!$AC$6:$AF$106, 4, FALSE), _xlfn.IFNA(VLOOKUP($B95+1, '언어와 매체 차트'!$AC$6:$AF$106, 4, FALSE), "-"))</f>
        <v>1</v>
      </c>
      <c r="H95" s="401">
        <f>_xlfn.IFNA(VLOOKUP($B95, '언어와 매체 차트'!$AB$6:$AE$106, 4, FALSE), _xlfn.IFNA(VLOOKUP($B95-1, '언어와 매체 차트'!$AB$6:$AE$106, 4, FALSE), "-"))</f>
        <v>99</v>
      </c>
      <c r="I95" s="608" t="str">
        <f t="shared" si="5"/>
        <v>1 - 99</v>
      </c>
      <c r="J95" s="609"/>
      <c r="K95" s="610" t="str">
        <f t="shared" si="6"/>
        <v>1 - 99</v>
      </c>
      <c r="L95" s="611"/>
      <c r="M95" s="266"/>
      <c r="N95" s="266"/>
    </row>
    <row r="96" spans="1:15" s="276" customFormat="1" ht="25" hidden="1" customHeight="1">
      <c r="A96" s="266"/>
      <c r="B96" s="397">
        <f>'인원 입력 기능'!B94</f>
        <v>0</v>
      </c>
      <c r="C96" s="398">
        <f t="shared" si="4"/>
        <v>9</v>
      </c>
      <c r="D96" s="399">
        <f>'국어 백분위 표'!D95</f>
        <v>0</v>
      </c>
      <c r="E96" s="401">
        <f>_xlfn.IFNA(VLOOKUP($B96, '화법과 작문 차트'!$AC$6:$AF$106, 4, FALSE), _xlfn.IFNA(VLOOKUP($B96+1, '화법과 작문 차트'!$AC$6:$AF$106, 4, FALSE), "-"))</f>
        <v>1</v>
      </c>
      <c r="F96" s="401">
        <f>_xlfn.IFNA(VLOOKUP($B96, '화법과 작문 차트'!$AB$6:$AE$106, 4, FALSE), _xlfn.IFNA(VLOOKUP($B96-1, '화법과 작문 차트'!$AB$6:$AE$106, 4, FALSE), "-"))</f>
        <v>99</v>
      </c>
      <c r="G96" s="401">
        <f>_xlfn.IFNA(VLOOKUP($B96, '언어와 매체 차트'!$AC$6:$AF$106, 4, FALSE), _xlfn.IFNA(VLOOKUP($B96+1, '언어와 매체 차트'!$AC$6:$AF$106, 4, FALSE), "-"))</f>
        <v>1</v>
      </c>
      <c r="H96" s="401">
        <f>_xlfn.IFNA(VLOOKUP($B96, '언어와 매체 차트'!$AB$6:$AE$106, 4, FALSE), _xlfn.IFNA(VLOOKUP($B96-1, '언어와 매체 차트'!$AB$6:$AE$106, 4, FALSE), "-"))</f>
        <v>99</v>
      </c>
      <c r="I96" s="608" t="str">
        <f t="shared" si="5"/>
        <v>1 - 99</v>
      </c>
      <c r="J96" s="609"/>
      <c r="K96" s="610" t="str">
        <f t="shared" si="6"/>
        <v>1 - 99</v>
      </c>
      <c r="L96" s="611"/>
      <c r="M96" s="266"/>
      <c r="N96" s="266"/>
    </row>
    <row r="97" spans="1:14" s="276" customFormat="1" ht="25" hidden="1" customHeight="1">
      <c r="A97" s="266"/>
      <c r="B97" s="397">
        <f>'인원 입력 기능'!B95</f>
        <v>0</v>
      </c>
      <c r="C97" s="398">
        <f t="shared" si="4"/>
        <v>9</v>
      </c>
      <c r="D97" s="399">
        <f>'국어 백분위 표'!D96</f>
        <v>0</v>
      </c>
      <c r="E97" s="401">
        <f>_xlfn.IFNA(VLOOKUP($B97, '화법과 작문 차트'!$AC$6:$AF$106, 4, FALSE), _xlfn.IFNA(VLOOKUP($B97+1, '화법과 작문 차트'!$AC$6:$AF$106, 4, FALSE), "-"))</f>
        <v>1</v>
      </c>
      <c r="F97" s="401">
        <f>_xlfn.IFNA(VLOOKUP($B97, '화법과 작문 차트'!$AB$6:$AE$106, 4, FALSE), _xlfn.IFNA(VLOOKUP($B97-1, '화법과 작문 차트'!$AB$6:$AE$106, 4, FALSE), "-"))</f>
        <v>99</v>
      </c>
      <c r="G97" s="401">
        <f>_xlfn.IFNA(VLOOKUP($B97, '언어와 매체 차트'!$AC$6:$AF$106, 4, FALSE), _xlfn.IFNA(VLOOKUP($B97+1, '언어와 매체 차트'!$AC$6:$AF$106, 4, FALSE), "-"))</f>
        <v>1</v>
      </c>
      <c r="H97" s="401">
        <f>_xlfn.IFNA(VLOOKUP($B97, '언어와 매체 차트'!$AB$6:$AE$106, 4, FALSE), _xlfn.IFNA(VLOOKUP($B97-1, '언어와 매체 차트'!$AB$6:$AE$106, 4, FALSE), "-"))</f>
        <v>99</v>
      </c>
      <c r="I97" s="608" t="str">
        <f t="shared" si="5"/>
        <v>1 - 99</v>
      </c>
      <c r="J97" s="609"/>
      <c r="K97" s="610" t="str">
        <f t="shared" si="6"/>
        <v>1 - 99</v>
      </c>
      <c r="L97" s="611"/>
      <c r="M97" s="266"/>
      <c r="N97" s="266"/>
    </row>
    <row r="98" spans="1:14" s="276" customFormat="1" ht="25" hidden="1" customHeight="1">
      <c r="A98" s="266"/>
      <c r="B98" s="397">
        <f>'인원 입력 기능'!B96</f>
        <v>0</v>
      </c>
      <c r="C98" s="398">
        <f t="shared" ref="C98:C108" si="7">IF(ROUND(B98,0)&gt;=$R$7,1,IF(ROUND(B98,0)&gt;=$R$8,2,IF(ROUND(B98,0)&gt;=$R$9,3,IF(ROUND(B98,0)&gt;=$R$10,4,IF(ROUND(B98,0)&gt;=$R$11,5,IF(ROUND(B98,0)&gt;=$R$12,6,IF(ROUND(B98,0)&gt;=$R$13,7,IF(ROUND(B98,0)&gt;=$R$14,8,9))))))))</f>
        <v>9</v>
      </c>
      <c r="D98" s="399">
        <f>'국어 백분위 표'!D97</f>
        <v>0</v>
      </c>
      <c r="E98" s="401">
        <f>_xlfn.IFNA(VLOOKUP($B98, '화법과 작문 차트'!$AC$6:$AF$106, 4, FALSE), _xlfn.IFNA(VLOOKUP($B98+1, '화법과 작문 차트'!$AC$6:$AF$106, 4, FALSE), "-"))</f>
        <v>1</v>
      </c>
      <c r="F98" s="401">
        <f>_xlfn.IFNA(VLOOKUP($B98, '화법과 작문 차트'!$AB$6:$AE$106, 4, FALSE), _xlfn.IFNA(VLOOKUP($B98-1, '화법과 작문 차트'!$AB$6:$AE$106, 4, FALSE), "-"))</f>
        <v>99</v>
      </c>
      <c r="G98" s="401">
        <f>_xlfn.IFNA(VLOOKUP($B98, '언어와 매체 차트'!$AC$6:$AF$106, 4, FALSE), _xlfn.IFNA(VLOOKUP($B98+1, '언어와 매체 차트'!$AC$6:$AF$106, 4, FALSE), "-"))</f>
        <v>1</v>
      </c>
      <c r="H98" s="401">
        <f>_xlfn.IFNA(VLOOKUP($B98, '언어와 매체 차트'!$AB$6:$AE$106, 4, FALSE), _xlfn.IFNA(VLOOKUP($B98-1, '언어와 매체 차트'!$AB$6:$AE$106, 4, FALSE), "-"))</f>
        <v>99</v>
      </c>
      <c r="I98" s="608" t="str">
        <f t="shared" ref="I98:I108" si="8">IF(OR(E98="-",F98="-", E98&gt;F98),"-",IF(E98=F98,E98,E98&amp;" - "&amp;F98))</f>
        <v>1 - 99</v>
      </c>
      <c r="J98" s="609"/>
      <c r="K98" s="610" t="str">
        <f t="shared" ref="K98:K108" si="9">IF(OR(G98="-",H98="-", G98&gt;H98),"-",IF(G98=H98,G98,G98&amp;" - "&amp;H98))</f>
        <v>1 - 99</v>
      </c>
      <c r="L98" s="611"/>
      <c r="M98" s="266"/>
      <c r="N98" s="266"/>
    </row>
    <row r="99" spans="1:14" s="276" customFormat="1" ht="25" hidden="1" customHeight="1">
      <c r="A99" s="266"/>
      <c r="B99" s="397">
        <f>'인원 입력 기능'!B97</f>
        <v>0</v>
      </c>
      <c r="C99" s="398">
        <f t="shared" si="7"/>
        <v>9</v>
      </c>
      <c r="D99" s="399">
        <f>'국어 백분위 표'!D98</f>
        <v>0</v>
      </c>
      <c r="E99" s="401">
        <f>_xlfn.IFNA(VLOOKUP($B99, '화법과 작문 차트'!$AC$6:$AF$106, 4, FALSE), _xlfn.IFNA(VLOOKUP($B99+1, '화법과 작문 차트'!$AC$6:$AF$106, 4, FALSE), "-"))</f>
        <v>1</v>
      </c>
      <c r="F99" s="401">
        <f>_xlfn.IFNA(VLOOKUP($B99, '화법과 작문 차트'!$AB$6:$AE$106, 4, FALSE), _xlfn.IFNA(VLOOKUP($B99-1, '화법과 작문 차트'!$AB$6:$AE$106, 4, FALSE), "-"))</f>
        <v>99</v>
      </c>
      <c r="G99" s="401">
        <f>_xlfn.IFNA(VLOOKUP($B99, '언어와 매체 차트'!$AC$6:$AF$106, 4, FALSE), _xlfn.IFNA(VLOOKUP($B99+1, '언어와 매체 차트'!$AC$6:$AF$106, 4, FALSE), "-"))</f>
        <v>1</v>
      </c>
      <c r="H99" s="401">
        <f>_xlfn.IFNA(VLOOKUP($B99, '언어와 매체 차트'!$AB$6:$AE$106, 4, FALSE), _xlfn.IFNA(VLOOKUP($B99-1, '언어와 매체 차트'!$AB$6:$AE$106, 4, FALSE), "-"))</f>
        <v>99</v>
      </c>
      <c r="I99" s="608" t="str">
        <f t="shared" si="8"/>
        <v>1 - 99</v>
      </c>
      <c r="J99" s="609"/>
      <c r="K99" s="610" t="str">
        <f t="shared" si="9"/>
        <v>1 - 99</v>
      </c>
      <c r="L99" s="611"/>
      <c r="M99" s="266"/>
      <c r="N99" s="266"/>
    </row>
    <row r="100" spans="1:14" s="276" customFormat="1" ht="25" hidden="1" customHeight="1">
      <c r="A100" s="266"/>
      <c r="B100" s="397">
        <f>'인원 입력 기능'!B98</f>
        <v>0</v>
      </c>
      <c r="C100" s="398">
        <f t="shared" si="7"/>
        <v>9</v>
      </c>
      <c r="D100" s="399">
        <f>'국어 백분위 표'!D99</f>
        <v>0</v>
      </c>
      <c r="E100" s="401">
        <f>_xlfn.IFNA(VLOOKUP($B100, '화법과 작문 차트'!$AC$6:$AF$106, 4, FALSE), _xlfn.IFNA(VLOOKUP($B100+1, '화법과 작문 차트'!$AC$6:$AF$106, 4, FALSE), "-"))</f>
        <v>1</v>
      </c>
      <c r="F100" s="401">
        <f>_xlfn.IFNA(VLOOKUP($B100, '화법과 작문 차트'!$AB$6:$AE$106, 4, FALSE), _xlfn.IFNA(VLOOKUP($B100-1, '화법과 작문 차트'!$AB$6:$AE$106, 4, FALSE), "-"))</f>
        <v>99</v>
      </c>
      <c r="G100" s="401">
        <f>_xlfn.IFNA(VLOOKUP($B100, '언어와 매체 차트'!$AC$6:$AF$106, 4, FALSE), _xlfn.IFNA(VLOOKUP($B100+1, '언어와 매체 차트'!$AC$6:$AF$106, 4, FALSE), "-"))</f>
        <v>1</v>
      </c>
      <c r="H100" s="401">
        <f>_xlfn.IFNA(VLOOKUP($B100, '언어와 매체 차트'!$AB$6:$AE$106, 4, FALSE), _xlfn.IFNA(VLOOKUP($B100-1, '언어와 매체 차트'!$AB$6:$AE$106, 4, FALSE), "-"))</f>
        <v>99</v>
      </c>
      <c r="I100" s="608" t="str">
        <f t="shared" si="8"/>
        <v>1 - 99</v>
      </c>
      <c r="J100" s="609"/>
      <c r="K100" s="610" t="str">
        <f t="shared" si="9"/>
        <v>1 - 99</v>
      </c>
      <c r="L100" s="611"/>
      <c r="M100" s="266"/>
      <c r="N100" s="266"/>
    </row>
    <row r="101" spans="1:14" ht="25" hidden="1" customHeight="1">
      <c r="A101" s="4"/>
      <c r="B101" s="397">
        <f>'인원 입력 기능'!B99</f>
        <v>0</v>
      </c>
      <c r="C101" s="398">
        <f t="shared" si="7"/>
        <v>9</v>
      </c>
      <c r="D101" s="399">
        <f>'국어 백분위 표'!D100</f>
        <v>0</v>
      </c>
      <c r="E101" s="401">
        <f>_xlfn.IFNA(VLOOKUP($B101, '화법과 작문 차트'!$AC$6:$AF$106, 4, FALSE), _xlfn.IFNA(VLOOKUP($B101+1, '화법과 작문 차트'!$AC$6:$AF$106, 4, FALSE), "-"))</f>
        <v>1</v>
      </c>
      <c r="F101" s="401">
        <f>_xlfn.IFNA(VLOOKUP($B101, '화법과 작문 차트'!$AB$6:$AE$106, 4, FALSE), _xlfn.IFNA(VLOOKUP($B101-1, '화법과 작문 차트'!$AB$6:$AE$106, 4, FALSE), "-"))</f>
        <v>99</v>
      </c>
      <c r="G101" s="401">
        <f>_xlfn.IFNA(VLOOKUP($B101, '언어와 매체 차트'!$AC$6:$AF$106, 4, FALSE), _xlfn.IFNA(VLOOKUP($B101+1, '언어와 매체 차트'!$AC$6:$AF$106, 4, FALSE), "-"))</f>
        <v>1</v>
      </c>
      <c r="H101" s="401">
        <f>_xlfn.IFNA(VLOOKUP($B101, '언어와 매체 차트'!$AB$6:$AE$106, 4, FALSE), _xlfn.IFNA(VLOOKUP($B101-1, '언어와 매체 차트'!$AB$6:$AE$106, 4, FALSE), "-"))</f>
        <v>99</v>
      </c>
      <c r="I101" s="608" t="str">
        <f t="shared" si="8"/>
        <v>1 - 99</v>
      </c>
      <c r="J101" s="609"/>
      <c r="K101" s="610" t="str">
        <f t="shared" si="9"/>
        <v>1 - 99</v>
      </c>
      <c r="L101" s="611"/>
      <c r="M101" s="4"/>
      <c r="N101" s="4"/>
    </row>
    <row r="102" spans="1:14" ht="25" hidden="1" customHeight="1">
      <c r="A102" s="4"/>
      <c r="B102" s="397">
        <f>'인원 입력 기능'!B100</f>
        <v>0</v>
      </c>
      <c r="C102" s="398">
        <f t="shared" si="7"/>
        <v>9</v>
      </c>
      <c r="D102" s="399">
        <f>'국어 백분위 표'!D101</f>
        <v>0</v>
      </c>
      <c r="E102" s="401">
        <f>_xlfn.IFNA(VLOOKUP($B102, '화법과 작문 차트'!$AC$6:$AF$106, 4, FALSE), _xlfn.IFNA(VLOOKUP($B102+1, '화법과 작문 차트'!$AC$6:$AF$106, 4, FALSE), "-"))</f>
        <v>1</v>
      </c>
      <c r="F102" s="401">
        <f>_xlfn.IFNA(VLOOKUP($B102, '화법과 작문 차트'!$AB$6:$AE$106, 4, FALSE), _xlfn.IFNA(VLOOKUP($B102-1, '화법과 작문 차트'!$AB$6:$AE$106, 4, FALSE), "-"))</f>
        <v>99</v>
      </c>
      <c r="G102" s="401">
        <f>_xlfn.IFNA(VLOOKUP($B102, '언어와 매체 차트'!$AC$6:$AF$106, 4, FALSE), _xlfn.IFNA(VLOOKUP($B102+1, '언어와 매체 차트'!$AC$6:$AF$106, 4, FALSE), "-"))</f>
        <v>1</v>
      </c>
      <c r="H102" s="401">
        <f>_xlfn.IFNA(VLOOKUP($B102, '언어와 매체 차트'!$AB$6:$AE$106, 4, FALSE), _xlfn.IFNA(VLOOKUP($B102-1, '언어와 매체 차트'!$AB$6:$AE$106, 4, FALSE), "-"))</f>
        <v>99</v>
      </c>
      <c r="I102" s="608" t="str">
        <f t="shared" si="8"/>
        <v>1 - 99</v>
      </c>
      <c r="J102" s="609"/>
      <c r="K102" s="610" t="str">
        <f t="shared" si="9"/>
        <v>1 - 99</v>
      </c>
      <c r="L102" s="611"/>
      <c r="M102" s="4"/>
      <c r="N102" s="4"/>
    </row>
    <row r="103" spans="1:14" ht="25" hidden="1" customHeight="1">
      <c r="A103" s="4"/>
      <c r="B103" s="397">
        <f>'인원 입력 기능'!B101</f>
        <v>0</v>
      </c>
      <c r="C103" s="398">
        <f t="shared" si="7"/>
        <v>9</v>
      </c>
      <c r="D103" s="399">
        <f>'국어 백분위 표'!D102</f>
        <v>0</v>
      </c>
      <c r="E103" s="401">
        <f>_xlfn.IFNA(VLOOKUP($B103, '화법과 작문 차트'!$AC$6:$AF$106, 4, FALSE), _xlfn.IFNA(VLOOKUP($B103+1, '화법과 작문 차트'!$AC$6:$AF$106, 4, FALSE), "-"))</f>
        <v>1</v>
      </c>
      <c r="F103" s="401">
        <f>_xlfn.IFNA(VLOOKUP($B103, '화법과 작문 차트'!$AB$6:$AE$106, 4, FALSE), _xlfn.IFNA(VLOOKUP($B103-1, '화법과 작문 차트'!$AB$6:$AE$106, 4, FALSE), "-"))</f>
        <v>99</v>
      </c>
      <c r="G103" s="401">
        <f>_xlfn.IFNA(VLOOKUP($B103, '언어와 매체 차트'!$AC$6:$AF$106, 4, FALSE), _xlfn.IFNA(VLOOKUP($B103+1, '언어와 매체 차트'!$AC$6:$AF$106, 4, FALSE), "-"))</f>
        <v>1</v>
      </c>
      <c r="H103" s="401">
        <f>_xlfn.IFNA(VLOOKUP($B103, '언어와 매체 차트'!$AB$6:$AE$106, 4, FALSE), _xlfn.IFNA(VLOOKUP($B103-1, '언어와 매체 차트'!$AB$6:$AE$106, 4, FALSE), "-"))</f>
        <v>99</v>
      </c>
      <c r="I103" s="608" t="str">
        <f t="shared" si="8"/>
        <v>1 - 99</v>
      </c>
      <c r="J103" s="609"/>
      <c r="K103" s="610" t="str">
        <f t="shared" si="9"/>
        <v>1 - 99</v>
      </c>
      <c r="L103" s="611"/>
      <c r="M103" s="4"/>
      <c r="N103" s="4"/>
    </row>
    <row r="104" spans="1:14" ht="25" hidden="1" customHeight="1">
      <c r="A104" s="4"/>
      <c r="B104" s="397">
        <f>'인원 입력 기능'!B102</f>
        <v>0</v>
      </c>
      <c r="C104" s="398">
        <f t="shared" si="7"/>
        <v>9</v>
      </c>
      <c r="D104" s="399">
        <f>'국어 백분위 표'!D103</f>
        <v>0</v>
      </c>
      <c r="E104" s="401">
        <f>_xlfn.IFNA(VLOOKUP($B104, '화법과 작문 차트'!$AC$6:$AF$106, 4, FALSE), _xlfn.IFNA(VLOOKUP($B104+1, '화법과 작문 차트'!$AC$6:$AF$106, 4, FALSE), "-"))</f>
        <v>1</v>
      </c>
      <c r="F104" s="401">
        <f>_xlfn.IFNA(VLOOKUP($B104, '화법과 작문 차트'!$AB$6:$AE$106, 4, FALSE), _xlfn.IFNA(VLOOKUP($B104-1, '화법과 작문 차트'!$AB$6:$AE$106, 4, FALSE), "-"))</f>
        <v>99</v>
      </c>
      <c r="G104" s="401">
        <f>_xlfn.IFNA(VLOOKUP($B104, '언어와 매체 차트'!$AC$6:$AF$106, 4, FALSE), _xlfn.IFNA(VLOOKUP($B104+1, '언어와 매체 차트'!$AC$6:$AF$106, 4, FALSE), "-"))</f>
        <v>1</v>
      </c>
      <c r="H104" s="401">
        <f>_xlfn.IFNA(VLOOKUP($B104, '언어와 매체 차트'!$AB$6:$AE$106, 4, FALSE), _xlfn.IFNA(VLOOKUP($B104-1, '언어와 매체 차트'!$AB$6:$AE$106, 4, FALSE), "-"))</f>
        <v>99</v>
      </c>
      <c r="I104" s="608" t="str">
        <f t="shared" si="8"/>
        <v>1 - 99</v>
      </c>
      <c r="J104" s="609"/>
      <c r="K104" s="610" t="str">
        <f t="shared" si="9"/>
        <v>1 - 99</v>
      </c>
      <c r="L104" s="611"/>
      <c r="M104" s="4"/>
      <c r="N104" s="4"/>
    </row>
    <row r="105" spans="1:14" ht="25" hidden="1" customHeight="1">
      <c r="A105" s="4"/>
      <c r="B105" s="397">
        <f>'인원 입력 기능'!B103</f>
        <v>0</v>
      </c>
      <c r="C105" s="398">
        <f t="shared" si="7"/>
        <v>9</v>
      </c>
      <c r="D105" s="399">
        <f>'국어 백분위 표'!D104</f>
        <v>0</v>
      </c>
      <c r="E105" s="401">
        <f>_xlfn.IFNA(VLOOKUP($B105, '화법과 작문 차트'!$AC$6:$AF$106, 4, FALSE), _xlfn.IFNA(VLOOKUP($B105+1, '화법과 작문 차트'!$AC$6:$AF$106, 4, FALSE), "-"))</f>
        <v>1</v>
      </c>
      <c r="F105" s="401">
        <f>_xlfn.IFNA(VLOOKUP($B105, '화법과 작문 차트'!$AB$6:$AE$106, 4, FALSE), _xlfn.IFNA(VLOOKUP($B105-1, '화법과 작문 차트'!$AB$6:$AE$106, 4, FALSE), "-"))</f>
        <v>99</v>
      </c>
      <c r="G105" s="401">
        <f>_xlfn.IFNA(VLOOKUP($B105, '언어와 매체 차트'!$AC$6:$AF$106, 4, FALSE), _xlfn.IFNA(VLOOKUP($B105+1, '언어와 매체 차트'!$AC$6:$AF$106, 4, FALSE), "-"))</f>
        <v>1</v>
      </c>
      <c r="H105" s="401">
        <f>_xlfn.IFNA(VLOOKUP($B105, '언어와 매체 차트'!$AB$6:$AE$106, 4, FALSE), _xlfn.IFNA(VLOOKUP($B105-1, '언어와 매체 차트'!$AB$6:$AE$106, 4, FALSE), "-"))</f>
        <v>99</v>
      </c>
      <c r="I105" s="608" t="str">
        <f t="shared" si="8"/>
        <v>1 - 99</v>
      </c>
      <c r="J105" s="609"/>
      <c r="K105" s="610" t="str">
        <f t="shared" si="9"/>
        <v>1 - 99</v>
      </c>
      <c r="L105" s="611"/>
      <c r="M105" s="4"/>
      <c r="N105" s="4"/>
    </row>
    <row r="106" spans="1:14" ht="25" hidden="1" customHeight="1">
      <c r="A106" s="4"/>
      <c r="B106" s="397">
        <f>'인원 입력 기능'!B104</f>
        <v>0</v>
      </c>
      <c r="C106" s="398">
        <f t="shared" si="7"/>
        <v>9</v>
      </c>
      <c r="D106" s="399">
        <f>'국어 백분위 표'!D105</f>
        <v>0</v>
      </c>
      <c r="E106" s="401">
        <f>_xlfn.IFNA(VLOOKUP($B106, '화법과 작문 차트'!$AC$6:$AF$106, 4, FALSE), _xlfn.IFNA(VLOOKUP($B106+1, '화법과 작문 차트'!$AC$6:$AF$106, 4, FALSE), "-"))</f>
        <v>1</v>
      </c>
      <c r="F106" s="401">
        <f>_xlfn.IFNA(VLOOKUP($B106, '화법과 작문 차트'!$AB$6:$AE$106, 4, FALSE), _xlfn.IFNA(VLOOKUP($B106-1, '화법과 작문 차트'!$AB$6:$AE$106, 4, FALSE), "-"))</f>
        <v>99</v>
      </c>
      <c r="G106" s="401">
        <f>_xlfn.IFNA(VLOOKUP($B106, '언어와 매체 차트'!$AC$6:$AF$106, 4, FALSE), _xlfn.IFNA(VLOOKUP($B106+1, '언어와 매체 차트'!$AC$6:$AF$106, 4, FALSE), "-"))</f>
        <v>1</v>
      </c>
      <c r="H106" s="401">
        <f>_xlfn.IFNA(VLOOKUP($B106, '언어와 매체 차트'!$AB$6:$AE$106, 4, FALSE), _xlfn.IFNA(VLOOKUP($B106-1, '언어와 매체 차트'!$AB$6:$AE$106, 4, FALSE), "-"))</f>
        <v>99</v>
      </c>
      <c r="I106" s="608" t="str">
        <f t="shared" si="8"/>
        <v>1 - 99</v>
      </c>
      <c r="J106" s="609"/>
      <c r="K106" s="610" t="str">
        <f t="shared" si="9"/>
        <v>1 - 99</v>
      </c>
      <c r="L106" s="611"/>
      <c r="M106" s="4"/>
      <c r="N106" s="4"/>
    </row>
    <row r="107" spans="1:14" ht="25" hidden="1" customHeight="1">
      <c r="A107" s="4"/>
      <c r="B107" s="397">
        <f>'인원 입력 기능'!B105</f>
        <v>0</v>
      </c>
      <c r="C107" s="398">
        <f t="shared" si="7"/>
        <v>9</v>
      </c>
      <c r="D107" s="399">
        <f>'국어 백분위 표'!D106</f>
        <v>0</v>
      </c>
      <c r="E107" s="401">
        <f>_xlfn.IFNA(VLOOKUP($B107, '화법과 작문 차트'!$AC$6:$AF$106, 4, FALSE), _xlfn.IFNA(VLOOKUP($B107+1, '화법과 작문 차트'!$AC$6:$AF$106, 4, FALSE), "-"))</f>
        <v>1</v>
      </c>
      <c r="F107" s="401">
        <f>_xlfn.IFNA(VLOOKUP($B107, '화법과 작문 차트'!$AB$6:$AE$106, 4, FALSE), _xlfn.IFNA(VLOOKUP($B107-1, '화법과 작문 차트'!$AB$6:$AE$106, 4, FALSE), "-"))</f>
        <v>99</v>
      </c>
      <c r="G107" s="401">
        <f>_xlfn.IFNA(VLOOKUP($B107, '언어와 매체 차트'!$AC$6:$AF$106, 4, FALSE), _xlfn.IFNA(VLOOKUP($B107+1, '언어와 매체 차트'!$AC$6:$AF$106, 4, FALSE), "-"))</f>
        <v>1</v>
      </c>
      <c r="H107" s="401">
        <f>_xlfn.IFNA(VLOOKUP($B107, '언어와 매체 차트'!$AB$6:$AE$106, 4, FALSE), _xlfn.IFNA(VLOOKUP($B107-1, '언어와 매체 차트'!$AB$6:$AE$106, 4, FALSE), "-"))</f>
        <v>99</v>
      </c>
      <c r="I107" s="608" t="str">
        <f t="shared" si="8"/>
        <v>1 - 99</v>
      </c>
      <c r="J107" s="609"/>
      <c r="K107" s="610" t="str">
        <f t="shared" si="9"/>
        <v>1 - 99</v>
      </c>
      <c r="L107" s="611"/>
      <c r="M107" s="4"/>
      <c r="N107" s="4"/>
    </row>
    <row r="108" spans="1:14" ht="25" hidden="1" customHeight="1" thickBot="1">
      <c r="A108" s="4"/>
      <c r="B108" s="428">
        <f>'인원 입력 기능'!B106</f>
        <v>0</v>
      </c>
      <c r="C108" s="429">
        <f t="shared" si="7"/>
        <v>9</v>
      </c>
      <c r="D108" s="430">
        <f>'국어 백분위 표'!D107</f>
        <v>0</v>
      </c>
      <c r="E108" s="431">
        <f>_xlfn.IFNA(VLOOKUP($B108, '화법과 작문 차트'!$AC$6:$AF$106, 4, FALSE), _xlfn.IFNA(VLOOKUP($B108+1, '화법과 작문 차트'!$AC$6:$AF$106, 4, FALSE), "-"))</f>
        <v>1</v>
      </c>
      <c r="F108" s="431">
        <f>_xlfn.IFNA(VLOOKUP($B108, '화법과 작문 차트'!$AB$6:$AE$106, 4, FALSE), _xlfn.IFNA(VLOOKUP($B108-1, '화법과 작문 차트'!$AB$6:$AE$106, 4, FALSE), "-"))</f>
        <v>99</v>
      </c>
      <c r="G108" s="431">
        <f>_xlfn.IFNA(VLOOKUP($B108, '언어와 매체 차트'!$AC$6:$AF$106, 4, FALSE), _xlfn.IFNA(VLOOKUP($B108+1, '언어와 매체 차트'!$AC$6:$AF$106, 4, FALSE), "-"))</f>
        <v>1</v>
      </c>
      <c r="H108" s="431">
        <f>_xlfn.IFNA(VLOOKUP($B108, '언어와 매체 차트'!$AB$6:$AE$106, 4, FALSE), _xlfn.IFNA(VLOOKUP($B108-1, '언어와 매체 차트'!$AB$6:$AE$106, 4, FALSE), "-"))</f>
        <v>99</v>
      </c>
      <c r="I108" s="624" t="str">
        <f t="shared" si="8"/>
        <v>1 - 99</v>
      </c>
      <c r="J108" s="625"/>
      <c r="K108" s="626" t="str">
        <f t="shared" si="9"/>
        <v>1 - 99</v>
      </c>
      <c r="L108" s="627"/>
      <c r="M108" s="4"/>
      <c r="N108" s="4"/>
    </row>
    <row r="109" spans="1:14" ht="21" hidden="1" customHeight="1">
      <c r="A109" s="4"/>
      <c r="B109" s="380">
        <f>'인원 입력 기능'!B107</f>
        <v>0</v>
      </c>
      <c r="C109" s="303">
        <f t="shared" si="4"/>
        <v>9</v>
      </c>
      <c r="D109" s="381">
        <f>'국어 백분위 표'!D108</f>
        <v>0</v>
      </c>
      <c r="E109" s="402">
        <f>_xlfn.IFNA(VLOOKUP($B109, '화법과 작문 차트'!$AC$6:$AF$106, 4, FALSE), _xlfn.IFNA(VLOOKUP($B109+1, '화법과 작문 차트'!$AC$6:$AF$106, 4, FALSE), "-"))</f>
        <v>1</v>
      </c>
      <c r="F109" s="402">
        <f>_xlfn.IFNA(VLOOKUP($B109, '화법과 작문 차트'!$AB$6:$AE$106, 4, FALSE), _xlfn.IFNA(VLOOKUP($B109-1, '화법과 작문 차트'!$AB$6:$AE$106, 4, FALSE), "-"))</f>
        <v>99</v>
      </c>
      <c r="G109" s="402">
        <f>_xlfn.IFNA(VLOOKUP($B109, '언어와 매체 차트'!$AC$6:$AF$106, 4, FALSE), _xlfn.IFNA(VLOOKUP($B109+1, '언어와 매체 차트'!$AC$6:$AF$106, 4, FALSE), "-"))</f>
        <v>1</v>
      </c>
      <c r="H109" s="402">
        <f>_xlfn.IFNA(VLOOKUP($B109, '언어와 매체 차트'!$AB$6:$AE$106, 4, FALSE), _xlfn.IFNA(VLOOKUP($B109-1, '언어와 매체 차트'!$AB$6:$AE$106, 4, FALSE), "-"))</f>
        <v>99</v>
      </c>
      <c r="I109" s="628">
        <f>'인원 입력 기능'!E107</f>
        <v>0</v>
      </c>
      <c r="J109" s="629"/>
      <c r="K109" s="630">
        <f t="shared" ref="K109:K139" si="10">I109</f>
        <v>0</v>
      </c>
      <c r="L109" s="631"/>
      <c r="M109" s="4"/>
      <c r="N109" s="4"/>
    </row>
    <row r="110" spans="1:14" ht="21" hidden="1" customHeight="1">
      <c r="A110" s="4"/>
      <c r="B110" s="330">
        <f>'인원 입력 기능'!B108</f>
        <v>0</v>
      </c>
      <c r="C110" s="286">
        <f t="shared" si="4"/>
        <v>9</v>
      </c>
      <c r="D110" s="331">
        <f>'국어 백분위 표'!D109</f>
        <v>0</v>
      </c>
      <c r="E110" s="403">
        <f>_xlfn.IFNA(VLOOKUP($B110, '화법과 작문 차트'!$AC$6:$AF$106, 4, FALSE), _xlfn.IFNA(VLOOKUP($B110+1, '화법과 작문 차트'!$AC$6:$AF$106, 4, FALSE), "-"))</f>
        <v>1</v>
      </c>
      <c r="F110" s="403">
        <f>_xlfn.IFNA(VLOOKUP($B110, '화법과 작문 차트'!$AB$6:$AE$106, 4, FALSE), _xlfn.IFNA(VLOOKUP($B110-1, '화법과 작문 차트'!$AB$6:$AE$106, 4, FALSE), "-"))</f>
        <v>99</v>
      </c>
      <c r="G110" s="403">
        <f>_xlfn.IFNA(VLOOKUP($B110, '언어와 매체 차트'!$AC$6:$AF$106, 4, FALSE), _xlfn.IFNA(VLOOKUP($B110+1, '언어와 매체 차트'!$AC$6:$AF$106, 4, FALSE), "-"))</f>
        <v>1</v>
      </c>
      <c r="H110" s="403">
        <f>_xlfn.IFNA(VLOOKUP($B110, '언어와 매체 차트'!$AB$6:$AE$106, 4, FALSE), _xlfn.IFNA(VLOOKUP($B110-1, '언어와 매체 차트'!$AB$6:$AE$106, 4, FALSE), "-"))</f>
        <v>99</v>
      </c>
      <c r="I110" s="608">
        <f>'인원 입력 기능'!E108</f>
        <v>0</v>
      </c>
      <c r="J110" s="609"/>
      <c r="K110" s="610">
        <f t="shared" si="10"/>
        <v>0</v>
      </c>
      <c r="L110" s="611"/>
      <c r="M110" s="4"/>
      <c r="N110" s="4"/>
    </row>
    <row r="111" spans="1:14" ht="21" hidden="1" customHeight="1">
      <c r="A111" s="4"/>
      <c r="B111" s="330">
        <f>'인원 입력 기능'!B109</f>
        <v>0</v>
      </c>
      <c r="C111" s="286">
        <f t="shared" si="4"/>
        <v>9</v>
      </c>
      <c r="D111" s="331">
        <f>'국어 백분위 표'!D110</f>
        <v>0</v>
      </c>
      <c r="E111" s="403">
        <f>_xlfn.IFNA(VLOOKUP($B111, '화법과 작문 차트'!$AC$6:$AF$106, 4, FALSE), _xlfn.IFNA(VLOOKUP($B111+1, '화법과 작문 차트'!$AC$6:$AF$106, 4, FALSE), "-"))</f>
        <v>1</v>
      </c>
      <c r="F111" s="403">
        <f>_xlfn.IFNA(VLOOKUP($B111, '화법과 작문 차트'!$AB$6:$AE$106, 4, FALSE), _xlfn.IFNA(VLOOKUP($B111-1, '화법과 작문 차트'!$AB$6:$AE$106, 4, FALSE), "-"))</f>
        <v>99</v>
      </c>
      <c r="G111" s="403">
        <f>_xlfn.IFNA(VLOOKUP($B111, '언어와 매체 차트'!$AC$6:$AF$106, 4, FALSE), _xlfn.IFNA(VLOOKUP($B111+1, '언어와 매체 차트'!$AC$6:$AF$106, 4, FALSE), "-"))</f>
        <v>1</v>
      </c>
      <c r="H111" s="403">
        <f>_xlfn.IFNA(VLOOKUP($B111, '언어와 매체 차트'!$AB$6:$AE$106, 4, FALSE), _xlfn.IFNA(VLOOKUP($B111-1, '언어와 매체 차트'!$AB$6:$AE$106, 4, FALSE), "-"))</f>
        <v>99</v>
      </c>
      <c r="I111" s="608">
        <f>'인원 입력 기능'!E109</f>
        <v>0</v>
      </c>
      <c r="J111" s="609"/>
      <c r="K111" s="610">
        <f t="shared" si="10"/>
        <v>0</v>
      </c>
      <c r="L111" s="611"/>
      <c r="M111" s="4"/>
      <c r="N111" s="4"/>
    </row>
    <row r="112" spans="1:14" ht="21" hidden="1" customHeight="1">
      <c r="A112" s="4"/>
      <c r="B112" s="330">
        <f>'인원 입력 기능'!B110</f>
        <v>0</v>
      </c>
      <c r="C112" s="286">
        <f t="shared" si="4"/>
        <v>9</v>
      </c>
      <c r="D112" s="331">
        <f>'국어 백분위 표'!D111</f>
        <v>0</v>
      </c>
      <c r="E112" s="403">
        <f>_xlfn.IFNA(VLOOKUP($B112, '화법과 작문 차트'!$AC$6:$AF$106, 4, FALSE), _xlfn.IFNA(VLOOKUP($B112+1, '화법과 작문 차트'!$AC$6:$AF$106, 4, FALSE), "-"))</f>
        <v>1</v>
      </c>
      <c r="F112" s="403">
        <f>_xlfn.IFNA(VLOOKUP($B112, '화법과 작문 차트'!$AB$6:$AE$106, 4, FALSE), _xlfn.IFNA(VLOOKUP($B112-1, '화법과 작문 차트'!$AB$6:$AE$106, 4, FALSE), "-"))</f>
        <v>99</v>
      </c>
      <c r="G112" s="403">
        <f>_xlfn.IFNA(VLOOKUP($B112, '언어와 매체 차트'!$AC$6:$AF$106, 4, FALSE), _xlfn.IFNA(VLOOKUP($B112+1, '언어와 매체 차트'!$AC$6:$AF$106, 4, FALSE), "-"))</f>
        <v>1</v>
      </c>
      <c r="H112" s="403">
        <f>_xlfn.IFNA(VLOOKUP($B112, '언어와 매체 차트'!$AB$6:$AE$106, 4, FALSE), _xlfn.IFNA(VLOOKUP($B112-1, '언어와 매체 차트'!$AB$6:$AE$106, 4, FALSE), "-"))</f>
        <v>99</v>
      </c>
      <c r="I112" s="608">
        <f>'인원 입력 기능'!E110</f>
        <v>0</v>
      </c>
      <c r="J112" s="609"/>
      <c r="K112" s="610">
        <f t="shared" si="10"/>
        <v>0</v>
      </c>
      <c r="L112" s="611"/>
      <c r="M112" s="4"/>
      <c r="N112" s="4"/>
    </row>
    <row r="113" spans="1:14" ht="21" hidden="1" customHeight="1">
      <c r="A113" s="4"/>
      <c r="B113" s="330">
        <f>'인원 입력 기능'!B111</f>
        <v>0</v>
      </c>
      <c r="C113" s="286">
        <f t="shared" si="4"/>
        <v>9</v>
      </c>
      <c r="D113" s="331">
        <f>'국어 백분위 표'!D112</f>
        <v>0</v>
      </c>
      <c r="E113" s="403">
        <f>_xlfn.IFNA(VLOOKUP($B113, '화법과 작문 차트'!$AC$6:$AF$106, 4, FALSE), _xlfn.IFNA(VLOOKUP($B113+1, '화법과 작문 차트'!$AC$6:$AF$106, 4, FALSE), "-"))</f>
        <v>1</v>
      </c>
      <c r="F113" s="403">
        <f>_xlfn.IFNA(VLOOKUP($B113, '화법과 작문 차트'!$AB$6:$AE$106, 4, FALSE), _xlfn.IFNA(VLOOKUP($B113-1, '화법과 작문 차트'!$AB$6:$AE$106, 4, FALSE), "-"))</f>
        <v>99</v>
      </c>
      <c r="G113" s="403">
        <f>_xlfn.IFNA(VLOOKUP($B113, '언어와 매체 차트'!$AC$6:$AF$106, 4, FALSE), _xlfn.IFNA(VLOOKUP($B113+1, '언어와 매체 차트'!$AC$6:$AF$106, 4, FALSE), "-"))</f>
        <v>1</v>
      </c>
      <c r="H113" s="403">
        <f>_xlfn.IFNA(VLOOKUP($B113, '언어와 매체 차트'!$AB$6:$AE$106, 4, FALSE), _xlfn.IFNA(VLOOKUP($B113-1, '언어와 매체 차트'!$AB$6:$AE$106, 4, FALSE), "-"))</f>
        <v>99</v>
      </c>
      <c r="I113" s="608">
        <f>'인원 입력 기능'!E111</f>
        <v>0</v>
      </c>
      <c r="J113" s="609"/>
      <c r="K113" s="610">
        <f t="shared" si="10"/>
        <v>0</v>
      </c>
      <c r="L113" s="611"/>
      <c r="M113" s="4"/>
      <c r="N113" s="4"/>
    </row>
    <row r="114" spans="1:14" ht="21" hidden="1" customHeight="1">
      <c r="A114" s="4"/>
      <c r="B114" s="330">
        <f>'인원 입력 기능'!B112</f>
        <v>0</v>
      </c>
      <c r="C114" s="286">
        <f t="shared" si="4"/>
        <v>9</v>
      </c>
      <c r="D114" s="331">
        <f>'국어 백분위 표'!D113</f>
        <v>0</v>
      </c>
      <c r="E114" s="403">
        <f>_xlfn.IFNA(VLOOKUP($B114, '화법과 작문 차트'!$AC$6:$AF$106, 4, FALSE), _xlfn.IFNA(VLOOKUP($B114+1, '화법과 작문 차트'!$AC$6:$AF$106, 4, FALSE), "-"))</f>
        <v>1</v>
      </c>
      <c r="F114" s="403">
        <f>_xlfn.IFNA(VLOOKUP($B114, '화법과 작문 차트'!$AB$6:$AE$106, 4, FALSE), _xlfn.IFNA(VLOOKUP($B114-1, '화법과 작문 차트'!$AB$6:$AE$106, 4, FALSE), "-"))</f>
        <v>99</v>
      </c>
      <c r="G114" s="403">
        <f>_xlfn.IFNA(VLOOKUP($B114, '언어와 매체 차트'!$AC$6:$AF$106, 4, FALSE), _xlfn.IFNA(VLOOKUP($B114+1, '언어와 매체 차트'!$AC$6:$AF$106, 4, FALSE), "-"))</f>
        <v>1</v>
      </c>
      <c r="H114" s="403">
        <f>_xlfn.IFNA(VLOOKUP($B114, '언어와 매체 차트'!$AB$6:$AE$106, 4, FALSE), _xlfn.IFNA(VLOOKUP($B114-1, '언어와 매체 차트'!$AB$6:$AE$106, 4, FALSE), "-"))</f>
        <v>99</v>
      </c>
      <c r="I114" s="608">
        <f>'인원 입력 기능'!E112</f>
        <v>0</v>
      </c>
      <c r="J114" s="609"/>
      <c r="K114" s="610">
        <f t="shared" si="10"/>
        <v>0</v>
      </c>
      <c r="L114" s="611"/>
      <c r="M114" s="4"/>
      <c r="N114" s="4"/>
    </row>
    <row r="115" spans="1:14" ht="21" hidden="1" customHeight="1">
      <c r="A115" s="4"/>
      <c r="B115" s="330">
        <f>'인원 입력 기능'!B113</f>
        <v>0</v>
      </c>
      <c r="C115" s="286">
        <f t="shared" si="4"/>
        <v>9</v>
      </c>
      <c r="D115" s="331">
        <f>'국어 백분위 표'!D114</f>
        <v>0</v>
      </c>
      <c r="E115" s="403">
        <f>_xlfn.IFNA(VLOOKUP($B115, '화법과 작문 차트'!$AC$6:$AF$106, 4, FALSE), _xlfn.IFNA(VLOOKUP($B115+1, '화법과 작문 차트'!$AC$6:$AF$106, 4, FALSE), "-"))</f>
        <v>1</v>
      </c>
      <c r="F115" s="403">
        <f>_xlfn.IFNA(VLOOKUP($B115, '화법과 작문 차트'!$AB$6:$AE$106, 4, FALSE), _xlfn.IFNA(VLOOKUP($B115-1, '화법과 작문 차트'!$AB$6:$AE$106, 4, FALSE), "-"))</f>
        <v>99</v>
      </c>
      <c r="G115" s="403">
        <f>_xlfn.IFNA(VLOOKUP($B115, '언어와 매체 차트'!$AC$6:$AF$106, 4, FALSE), _xlfn.IFNA(VLOOKUP($B115+1, '언어와 매체 차트'!$AC$6:$AF$106, 4, FALSE), "-"))</f>
        <v>1</v>
      </c>
      <c r="H115" s="403">
        <f>_xlfn.IFNA(VLOOKUP($B115, '언어와 매체 차트'!$AB$6:$AE$106, 4, FALSE), _xlfn.IFNA(VLOOKUP($B115-1, '언어와 매체 차트'!$AB$6:$AE$106, 4, FALSE), "-"))</f>
        <v>99</v>
      </c>
      <c r="I115" s="608">
        <f>'인원 입력 기능'!E113</f>
        <v>0</v>
      </c>
      <c r="J115" s="609"/>
      <c r="K115" s="610">
        <f t="shared" si="10"/>
        <v>0</v>
      </c>
      <c r="L115" s="611"/>
      <c r="M115" s="4"/>
      <c r="N115" s="4"/>
    </row>
    <row r="116" spans="1:14" ht="21" hidden="1" customHeight="1">
      <c r="A116" s="4"/>
      <c r="B116" s="330">
        <f>'인원 입력 기능'!B114</f>
        <v>0</v>
      </c>
      <c r="C116" s="286">
        <f t="shared" si="4"/>
        <v>9</v>
      </c>
      <c r="D116" s="331">
        <f>'국어 백분위 표'!D115</f>
        <v>0</v>
      </c>
      <c r="E116" s="403">
        <f>_xlfn.IFNA(VLOOKUP($B116, '화법과 작문 차트'!$AC$6:$AF$106, 4, FALSE), _xlfn.IFNA(VLOOKUP($B116+1, '화법과 작문 차트'!$AC$6:$AF$106, 4, FALSE), "-"))</f>
        <v>1</v>
      </c>
      <c r="F116" s="403">
        <f>_xlfn.IFNA(VLOOKUP($B116, '화법과 작문 차트'!$AB$6:$AE$106, 4, FALSE), _xlfn.IFNA(VLOOKUP($B116-1, '화법과 작문 차트'!$AB$6:$AE$106, 4, FALSE), "-"))</f>
        <v>99</v>
      </c>
      <c r="G116" s="403">
        <f>_xlfn.IFNA(VLOOKUP($B116, '언어와 매체 차트'!$AC$6:$AF$106, 4, FALSE), _xlfn.IFNA(VLOOKUP($B116+1, '언어와 매체 차트'!$AC$6:$AF$106, 4, FALSE), "-"))</f>
        <v>1</v>
      </c>
      <c r="H116" s="403">
        <f>_xlfn.IFNA(VLOOKUP($B116, '언어와 매체 차트'!$AB$6:$AE$106, 4, FALSE), _xlfn.IFNA(VLOOKUP($B116-1, '언어와 매체 차트'!$AB$6:$AE$106, 4, FALSE), "-"))</f>
        <v>99</v>
      </c>
      <c r="I116" s="608">
        <f>'인원 입력 기능'!E114</f>
        <v>0</v>
      </c>
      <c r="J116" s="609"/>
      <c r="K116" s="610">
        <f t="shared" si="10"/>
        <v>0</v>
      </c>
      <c r="L116" s="611"/>
      <c r="M116" s="4"/>
      <c r="N116" s="4"/>
    </row>
    <row r="117" spans="1:14" ht="21" hidden="1" customHeight="1">
      <c r="A117" s="4"/>
      <c r="B117" s="330">
        <f>'인원 입력 기능'!B115</f>
        <v>0</v>
      </c>
      <c r="C117" s="286">
        <f t="shared" si="4"/>
        <v>9</v>
      </c>
      <c r="D117" s="331">
        <f>'국어 백분위 표'!D116</f>
        <v>0</v>
      </c>
      <c r="E117" s="403">
        <f>_xlfn.IFNA(VLOOKUP($B117, '화법과 작문 차트'!$AC$6:$AF$106, 4, FALSE), _xlfn.IFNA(VLOOKUP($B117+1, '화법과 작문 차트'!$AC$6:$AF$106, 4, FALSE), "-"))</f>
        <v>1</v>
      </c>
      <c r="F117" s="403">
        <f>_xlfn.IFNA(VLOOKUP($B117, '화법과 작문 차트'!$AB$6:$AE$106, 4, FALSE), _xlfn.IFNA(VLOOKUP($B117-1, '화법과 작문 차트'!$AB$6:$AE$106, 4, FALSE), "-"))</f>
        <v>99</v>
      </c>
      <c r="G117" s="403">
        <f>_xlfn.IFNA(VLOOKUP($B117, '언어와 매체 차트'!$AC$6:$AF$106, 4, FALSE), _xlfn.IFNA(VLOOKUP($B117+1, '언어와 매체 차트'!$AC$6:$AF$106, 4, FALSE), "-"))</f>
        <v>1</v>
      </c>
      <c r="H117" s="403">
        <f>_xlfn.IFNA(VLOOKUP($B117, '언어와 매체 차트'!$AB$6:$AE$106, 4, FALSE), _xlfn.IFNA(VLOOKUP($B117-1, '언어와 매체 차트'!$AB$6:$AE$106, 4, FALSE), "-"))</f>
        <v>99</v>
      </c>
      <c r="I117" s="608">
        <f>'인원 입력 기능'!E115</f>
        <v>0</v>
      </c>
      <c r="J117" s="609"/>
      <c r="K117" s="610">
        <f t="shared" si="10"/>
        <v>0</v>
      </c>
      <c r="L117" s="611"/>
      <c r="M117" s="4"/>
      <c r="N117" s="4"/>
    </row>
    <row r="118" spans="1:14" ht="21" hidden="1" customHeight="1">
      <c r="A118" s="4"/>
      <c r="B118" s="330">
        <f>'인원 입력 기능'!B116</f>
        <v>0</v>
      </c>
      <c r="C118" s="286">
        <f t="shared" si="4"/>
        <v>9</v>
      </c>
      <c r="D118" s="331">
        <f>'국어 백분위 표'!D117</f>
        <v>0</v>
      </c>
      <c r="E118" s="403">
        <f>_xlfn.IFNA(VLOOKUP($B118, '화법과 작문 차트'!$AC$6:$AF$106, 4, FALSE), _xlfn.IFNA(VLOOKUP($B118+1, '화법과 작문 차트'!$AC$6:$AF$106, 4, FALSE), "-"))</f>
        <v>1</v>
      </c>
      <c r="F118" s="403">
        <f>_xlfn.IFNA(VLOOKUP($B118, '화법과 작문 차트'!$AB$6:$AE$106, 4, FALSE), _xlfn.IFNA(VLOOKUP($B118-1, '화법과 작문 차트'!$AB$6:$AE$106, 4, FALSE), "-"))</f>
        <v>99</v>
      </c>
      <c r="G118" s="403">
        <f>_xlfn.IFNA(VLOOKUP($B118, '언어와 매체 차트'!$AC$6:$AF$106, 4, FALSE), _xlfn.IFNA(VLOOKUP($B118+1, '언어와 매체 차트'!$AC$6:$AF$106, 4, FALSE), "-"))</f>
        <v>1</v>
      </c>
      <c r="H118" s="403">
        <f>_xlfn.IFNA(VLOOKUP($B118, '언어와 매체 차트'!$AB$6:$AE$106, 4, FALSE), _xlfn.IFNA(VLOOKUP($B118-1, '언어와 매체 차트'!$AB$6:$AE$106, 4, FALSE), "-"))</f>
        <v>99</v>
      </c>
      <c r="I118" s="608">
        <f>'인원 입력 기능'!E116</f>
        <v>0</v>
      </c>
      <c r="J118" s="609"/>
      <c r="K118" s="610">
        <f t="shared" si="10"/>
        <v>0</v>
      </c>
      <c r="L118" s="611"/>
      <c r="M118" s="4"/>
      <c r="N118" s="4"/>
    </row>
    <row r="119" spans="1:14" ht="21" hidden="1" customHeight="1">
      <c r="A119" s="4"/>
      <c r="B119" s="149">
        <f>'인원 입력 기능'!B117</f>
        <v>0</v>
      </c>
      <c r="C119" s="122">
        <f t="shared" si="4"/>
        <v>9</v>
      </c>
      <c r="D119" s="331">
        <f>'국어 백분위 표'!D118</f>
        <v>50</v>
      </c>
      <c r="E119" s="403">
        <f>_xlfn.IFNA(VLOOKUP($B119, '화법과 작문 차트'!$AC$6:$AF$106, 4, FALSE), _xlfn.IFNA(VLOOKUP($B119+1, '화법과 작문 차트'!$AC$6:$AF$106, 4, FALSE), "-"))</f>
        <v>1</v>
      </c>
      <c r="F119" s="403">
        <f>_xlfn.IFNA(VLOOKUP($B119, '화법과 작문 차트'!$AB$6:$AE$106, 4, FALSE), _xlfn.IFNA(VLOOKUP($B119-1, '화법과 작문 차트'!$AB$6:$AE$106, 4, FALSE), "-"))</f>
        <v>99</v>
      </c>
      <c r="G119" s="403">
        <f>_xlfn.IFNA(VLOOKUP($B119, '언어와 매체 차트'!$AC$6:$AF$106, 4, FALSE), _xlfn.IFNA(VLOOKUP($B119+1, '언어와 매체 차트'!$AC$6:$AF$106, 4, FALSE), "-"))</f>
        <v>1</v>
      </c>
      <c r="H119" s="403">
        <f>_xlfn.IFNA(VLOOKUP($B119, '언어와 매체 차트'!$AB$6:$AE$106, 4, FALSE), _xlfn.IFNA(VLOOKUP($B119-1, '언어와 매체 차트'!$AB$6:$AE$106, 4, FALSE), "-"))</f>
        <v>99</v>
      </c>
      <c r="I119" s="608">
        <f>'인원 입력 기능'!E117</f>
        <v>0</v>
      </c>
      <c r="J119" s="609"/>
      <c r="K119" s="610">
        <f t="shared" si="10"/>
        <v>0</v>
      </c>
      <c r="L119" s="611"/>
      <c r="M119" s="4"/>
      <c r="N119" s="4"/>
    </row>
    <row r="120" spans="1:14" ht="21" hidden="1" customHeight="1">
      <c r="A120" s="4"/>
      <c r="B120" s="149">
        <f>'인원 입력 기능'!B118</f>
        <v>0</v>
      </c>
      <c r="C120" s="122">
        <f t="shared" si="4"/>
        <v>9</v>
      </c>
      <c r="D120" s="331">
        <f>'국어 백분위 표'!D119</f>
        <v>100</v>
      </c>
      <c r="E120" s="403">
        <f>_xlfn.IFNA(VLOOKUP($B120, '화법과 작문 차트'!$AC$6:$AF$106, 4, FALSE), _xlfn.IFNA(VLOOKUP($B120+1, '화법과 작문 차트'!$AC$6:$AF$106, 4, FALSE), "-"))</f>
        <v>1</v>
      </c>
      <c r="F120" s="403">
        <f>_xlfn.IFNA(VLOOKUP($B120, '화법과 작문 차트'!$AB$6:$AE$106, 4, FALSE), _xlfn.IFNA(VLOOKUP($B120-1, '화법과 작문 차트'!$AB$6:$AE$106, 4, FALSE), "-"))</f>
        <v>99</v>
      </c>
      <c r="G120" s="403">
        <f>_xlfn.IFNA(VLOOKUP($B120, '언어와 매체 차트'!$AC$6:$AF$106, 4, FALSE), _xlfn.IFNA(VLOOKUP($B120+1, '언어와 매체 차트'!$AC$6:$AF$106, 4, FALSE), "-"))</f>
        <v>1</v>
      </c>
      <c r="H120" s="403">
        <f>_xlfn.IFNA(VLOOKUP($B120, '언어와 매체 차트'!$AB$6:$AE$106, 4, FALSE), _xlfn.IFNA(VLOOKUP($B120-1, '언어와 매체 차트'!$AB$6:$AE$106, 4, FALSE), "-"))</f>
        <v>99</v>
      </c>
      <c r="I120" s="608">
        <f>'인원 입력 기능'!E118</f>
        <v>0</v>
      </c>
      <c r="J120" s="609"/>
      <c r="K120" s="610">
        <f t="shared" si="10"/>
        <v>0</v>
      </c>
      <c r="L120" s="611"/>
      <c r="M120" s="4"/>
      <c r="N120" s="4"/>
    </row>
    <row r="121" spans="1:14" ht="21" hidden="1" customHeight="1">
      <c r="A121" s="4"/>
      <c r="B121" s="149">
        <f>'인원 입력 기능'!B119</f>
        <v>0</v>
      </c>
      <c r="C121" s="122">
        <f t="shared" si="4"/>
        <v>9</v>
      </c>
      <c r="D121" s="331">
        <f>'국어 백분위 표'!D120</f>
        <v>100</v>
      </c>
      <c r="E121" s="403">
        <f>_xlfn.IFNA(VLOOKUP($B121, '화법과 작문 차트'!$AC$6:$AF$106, 4, FALSE), _xlfn.IFNA(VLOOKUP($B121+1, '화법과 작문 차트'!$AC$6:$AF$106, 4, FALSE), "-"))</f>
        <v>1</v>
      </c>
      <c r="F121" s="403">
        <f>_xlfn.IFNA(VLOOKUP($B121, '화법과 작문 차트'!$AB$6:$AE$106, 4, FALSE), _xlfn.IFNA(VLOOKUP($B121-1, '화법과 작문 차트'!$AB$6:$AE$106, 4, FALSE), "-"))</f>
        <v>99</v>
      </c>
      <c r="G121" s="403">
        <f>_xlfn.IFNA(VLOOKUP($B121, '언어와 매체 차트'!$AC$6:$AF$106, 4, FALSE), _xlfn.IFNA(VLOOKUP($B121+1, '언어와 매체 차트'!$AC$6:$AF$106, 4, FALSE), "-"))</f>
        <v>1</v>
      </c>
      <c r="H121" s="403">
        <f>_xlfn.IFNA(VLOOKUP($B121, '언어와 매체 차트'!$AB$6:$AE$106, 4, FALSE), _xlfn.IFNA(VLOOKUP($B121-1, '언어와 매체 차트'!$AB$6:$AE$106, 4, FALSE), "-"))</f>
        <v>99</v>
      </c>
      <c r="I121" s="608">
        <f>'인원 입력 기능'!E119</f>
        <v>0</v>
      </c>
      <c r="J121" s="609"/>
      <c r="K121" s="610">
        <f t="shared" si="10"/>
        <v>0</v>
      </c>
      <c r="L121" s="611"/>
      <c r="M121" s="4"/>
      <c r="N121" s="4"/>
    </row>
    <row r="122" spans="1:14" ht="21" hidden="1" customHeight="1">
      <c r="A122" s="4"/>
      <c r="B122" s="149">
        <f>'인원 입력 기능'!B120</f>
        <v>0</v>
      </c>
      <c r="C122" s="122">
        <f t="shared" si="4"/>
        <v>9</v>
      </c>
      <c r="D122" s="331">
        <f>'국어 백분위 표'!D121</f>
        <v>100</v>
      </c>
      <c r="E122" s="403">
        <f>_xlfn.IFNA(VLOOKUP($B122, '화법과 작문 차트'!$AC$6:$AF$106, 4, FALSE), _xlfn.IFNA(VLOOKUP($B122+1, '화법과 작문 차트'!$AC$6:$AF$106, 4, FALSE), "-"))</f>
        <v>1</v>
      </c>
      <c r="F122" s="403">
        <f>_xlfn.IFNA(VLOOKUP($B122, '화법과 작문 차트'!$AB$6:$AE$106, 4, FALSE), _xlfn.IFNA(VLOOKUP($B122-1, '화법과 작문 차트'!$AB$6:$AE$106, 4, FALSE), "-"))</f>
        <v>99</v>
      </c>
      <c r="G122" s="403">
        <f>_xlfn.IFNA(VLOOKUP($B122, '언어와 매체 차트'!$AC$6:$AF$106, 4, FALSE), _xlfn.IFNA(VLOOKUP($B122+1, '언어와 매체 차트'!$AC$6:$AF$106, 4, FALSE), "-"))</f>
        <v>1</v>
      </c>
      <c r="H122" s="403">
        <f>_xlfn.IFNA(VLOOKUP($B122, '언어와 매체 차트'!$AB$6:$AE$106, 4, FALSE), _xlfn.IFNA(VLOOKUP($B122-1, '언어와 매체 차트'!$AB$6:$AE$106, 4, FALSE), "-"))</f>
        <v>99</v>
      </c>
      <c r="I122" s="608">
        <f>'인원 입력 기능'!E120</f>
        <v>0</v>
      </c>
      <c r="J122" s="609"/>
      <c r="K122" s="610">
        <f t="shared" si="10"/>
        <v>0</v>
      </c>
      <c r="L122" s="611"/>
      <c r="M122" s="4"/>
      <c r="N122" s="4"/>
    </row>
    <row r="123" spans="1:14" ht="21" hidden="1" customHeight="1">
      <c r="B123" s="149">
        <f>'인원 입력 기능'!B121</f>
        <v>0</v>
      </c>
      <c r="C123" s="122">
        <f t="shared" si="4"/>
        <v>9</v>
      </c>
      <c r="D123" s="331">
        <f>'국어 백분위 표'!D122</f>
        <v>100</v>
      </c>
      <c r="E123" s="403">
        <f>_xlfn.IFNA(VLOOKUP($B123, '화법과 작문 차트'!$AC$6:$AF$106, 4, FALSE), _xlfn.IFNA(VLOOKUP($B123+1, '화법과 작문 차트'!$AC$6:$AF$106, 4, FALSE), "-"))</f>
        <v>1</v>
      </c>
      <c r="F123" s="403">
        <f>_xlfn.IFNA(VLOOKUP($B123, '화법과 작문 차트'!$AB$6:$AE$106, 4, FALSE), _xlfn.IFNA(VLOOKUP($B123-1, '화법과 작문 차트'!$AB$6:$AE$106, 4, FALSE), "-"))</f>
        <v>99</v>
      </c>
      <c r="G123" s="403">
        <f>_xlfn.IFNA(VLOOKUP($B123, '언어와 매체 차트'!$AC$6:$AF$106, 4, FALSE), _xlfn.IFNA(VLOOKUP($B123+1, '언어와 매체 차트'!$AC$6:$AF$106, 4, FALSE), "-"))</f>
        <v>1</v>
      </c>
      <c r="H123" s="403">
        <f>_xlfn.IFNA(VLOOKUP($B123, '언어와 매체 차트'!$AB$6:$AE$106, 4, FALSE), _xlfn.IFNA(VLOOKUP($B123-1, '언어와 매체 차트'!$AB$6:$AE$106, 4, FALSE), "-"))</f>
        <v>99</v>
      </c>
      <c r="I123" s="608">
        <f>'인원 입력 기능'!E121</f>
        <v>0</v>
      </c>
      <c r="J123" s="609"/>
      <c r="K123" s="610">
        <f t="shared" si="10"/>
        <v>0</v>
      </c>
      <c r="L123" s="611"/>
    </row>
    <row r="124" spans="1:14" ht="21" hidden="1" customHeight="1">
      <c r="B124" s="149">
        <f>'인원 입력 기능'!B122</f>
        <v>0</v>
      </c>
      <c r="C124" s="122">
        <f t="shared" si="4"/>
        <v>9</v>
      </c>
      <c r="D124" s="331">
        <f>'국어 백분위 표'!D123</f>
        <v>100</v>
      </c>
      <c r="E124" s="403">
        <f>_xlfn.IFNA(VLOOKUP($B124, '화법과 작문 차트'!$AC$6:$AF$106, 4, FALSE), _xlfn.IFNA(VLOOKUP($B124+1, '화법과 작문 차트'!$AC$6:$AF$106, 4, FALSE), "-"))</f>
        <v>1</v>
      </c>
      <c r="F124" s="403">
        <f>_xlfn.IFNA(VLOOKUP($B124, '화법과 작문 차트'!$AB$6:$AE$106, 4, FALSE), _xlfn.IFNA(VLOOKUP($B124-1, '화법과 작문 차트'!$AB$6:$AE$106, 4, FALSE), "-"))</f>
        <v>99</v>
      </c>
      <c r="G124" s="403">
        <f>_xlfn.IFNA(VLOOKUP($B124, '언어와 매체 차트'!$AC$6:$AF$106, 4, FALSE), _xlfn.IFNA(VLOOKUP($B124+1, '언어와 매체 차트'!$AC$6:$AF$106, 4, FALSE), "-"))</f>
        <v>1</v>
      </c>
      <c r="H124" s="403">
        <f>_xlfn.IFNA(VLOOKUP($B124, '언어와 매체 차트'!$AB$6:$AE$106, 4, FALSE), _xlfn.IFNA(VLOOKUP($B124-1, '언어와 매체 차트'!$AB$6:$AE$106, 4, FALSE), "-"))</f>
        <v>99</v>
      </c>
      <c r="I124" s="608">
        <f>'인원 입력 기능'!E122</f>
        <v>0</v>
      </c>
      <c r="J124" s="609"/>
      <c r="K124" s="610">
        <f t="shared" si="10"/>
        <v>0</v>
      </c>
      <c r="L124" s="611"/>
    </row>
    <row r="125" spans="1:14" ht="21" hidden="1" customHeight="1">
      <c r="B125" s="149">
        <f>'인원 입력 기능'!B123</f>
        <v>0</v>
      </c>
      <c r="C125" s="122">
        <f t="shared" si="4"/>
        <v>9</v>
      </c>
      <c r="D125" s="331">
        <f>'국어 백분위 표'!D124</f>
        <v>100</v>
      </c>
      <c r="E125" s="403">
        <f>_xlfn.IFNA(VLOOKUP($B125, '화법과 작문 차트'!$AC$6:$AF$106, 4, FALSE), _xlfn.IFNA(VLOOKUP($B125+1, '화법과 작문 차트'!$AC$6:$AF$106, 4, FALSE), "-"))</f>
        <v>1</v>
      </c>
      <c r="F125" s="403">
        <f>_xlfn.IFNA(VLOOKUP($B125, '화법과 작문 차트'!$AB$6:$AE$106, 4, FALSE), _xlfn.IFNA(VLOOKUP($B125-1, '화법과 작문 차트'!$AB$6:$AE$106, 4, FALSE), "-"))</f>
        <v>99</v>
      </c>
      <c r="G125" s="403">
        <f>_xlfn.IFNA(VLOOKUP($B125, '언어와 매체 차트'!$AC$6:$AF$106, 4, FALSE), _xlfn.IFNA(VLOOKUP($B125+1, '언어와 매체 차트'!$AC$6:$AF$106, 4, FALSE), "-"))</f>
        <v>1</v>
      </c>
      <c r="H125" s="403">
        <f>_xlfn.IFNA(VLOOKUP($B125, '언어와 매체 차트'!$AB$6:$AE$106, 4, FALSE), _xlfn.IFNA(VLOOKUP($B125-1, '언어와 매체 차트'!$AB$6:$AE$106, 4, FALSE), "-"))</f>
        <v>99</v>
      </c>
      <c r="I125" s="608">
        <f>'인원 입력 기능'!E123</f>
        <v>0</v>
      </c>
      <c r="J125" s="609"/>
      <c r="K125" s="610">
        <f t="shared" si="10"/>
        <v>0</v>
      </c>
      <c r="L125" s="611"/>
    </row>
    <row r="126" spans="1:14" ht="21" hidden="1" customHeight="1">
      <c r="B126" s="149">
        <f>'인원 입력 기능'!B124</f>
        <v>0</v>
      </c>
      <c r="C126" s="122">
        <f t="shared" si="4"/>
        <v>9</v>
      </c>
      <c r="D126" s="331">
        <f>'국어 백분위 표'!D125</f>
        <v>100</v>
      </c>
      <c r="E126" s="403">
        <f>_xlfn.IFNA(VLOOKUP($B126, '화법과 작문 차트'!$AC$6:$AF$106, 4, FALSE), _xlfn.IFNA(VLOOKUP($B126+1, '화법과 작문 차트'!$AC$6:$AF$106, 4, FALSE), "-"))</f>
        <v>1</v>
      </c>
      <c r="F126" s="403">
        <f>_xlfn.IFNA(VLOOKUP($B126, '화법과 작문 차트'!$AB$6:$AE$106, 4, FALSE), _xlfn.IFNA(VLOOKUP($B126-1, '화법과 작문 차트'!$AB$6:$AE$106, 4, FALSE), "-"))</f>
        <v>99</v>
      </c>
      <c r="G126" s="403">
        <f>_xlfn.IFNA(VLOOKUP($B126, '언어와 매체 차트'!$AC$6:$AF$106, 4, FALSE), _xlfn.IFNA(VLOOKUP($B126+1, '언어와 매체 차트'!$AC$6:$AF$106, 4, FALSE), "-"))</f>
        <v>1</v>
      </c>
      <c r="H126" s="403">
        <f>_xlfn.IFNA(VLOOKUP($B126, '언어와 매체 차트'!$AB$6:$AE$106, 4, FALSE), _xlfn.IFNA(VLOOKUP($B126-1, '언어와 매체 차트'!$AB$6:$AE$106, 4, FALSE), "-"))</f>
        <v>99</v>
      </c>
      <c r="I126" s="608">
        <f>'인원 입력 기능'!E124</f>
        <v>0</v>
      </c>
      <c r="J126" s="609"/>
      <c r="K126" s="610">
        <f t="shared" si="10"/>
        <v>0</v>
      </c>
      <c r="L126" s="611"/>
    </row>
    <row r="127" spans="1:14" ht="21" hidden="1" customHeight="1">
      <c r="B127" s="149">
        <f>'인원 입력 기능'!B125</f>
        <v>0</v>
      </c>
      <c r="C127" s="122">
        <f t="shared" si="4"/>
        <v>9</v>
      </c>
      <c r="D127" s="331">
        <f>'국어 백분위 표'!D126</f>
        <v>100</v>
      </c>
      <c r="E127" s="403">
        <f>_xlfn.IFNA(VLOOKUP($B127, '화법과 작문 차트'!$AC$6:$AF$106, 4, FALSE), _xlfn.IFNA(VLOOKUP($B127+1, '화법과 작문 차트'!$AC$6:$AF$106, 4, FALSE), "-"))</f>
        <v>1</v>
      </c>
      <c r="F127" s="403">
        <f>_xlfn.IFNA(VLOOKUP($B127, '화법과 작문 차트'!$AB$6:$AE$106, 4, FALSE), _xlfn.IFNA(VLOOKUP($B127-1, '화법과 작문 차트'!$AB$6:$AE$106, 4, FALSE), "-"))</f>
        <v>99</v>
      </c>
      <c r="G127" s="403">
        <f>_xlfn.IFNA(VLOOKUP($B127, '언어와 매체 차트'!$AC$6:$AF$106, 4, FALSE), _xlfn.IFNA(VLOOKUP($B127+1, '언어와 매체 차트'!$AC$6:$AF$106, 4, FALSE), "-"))</f>
        <v>1</v>
      </c>
      <c r="H127" s="403">
        <f>_xlfn.IFNA(VLOOKUP($B127, '언어와 매체 차트'!$AB$6:$AE$106, 4, FALSE), _xlfn.IFNA(VLOOKUP($B127-1, '언어와 매체 차트'!$AB$6:$AE$106, 4, FALSE), "-"))</f>
        <v>99</v>
      </c>
      <c r="I127" s="608">
        <f>'인원 입력 기능'!E125</f>
        <v>0</v>
      </c>
      <c r="J127" s="609"/>
      <c r="K127" s="610">
        <f t="shared" si="10"/>
        <v>0</v>
      </c>
      <c r="L127" s="611"/>
    </row>
    <row r="128" spans="1:14" ht="21" hidden="1" customHeight="1">
      <c r="B128" s="149">
        <f>'인원 입력 기능'!B126</f>
        <v>0</v>
      </c>
      <c r="C128" s="122">
        <f t="shared" si="4"/>
        <v>9</v>
      </c>
      <c r="D128" s="331">
        <f>'국어 백분위 표'!D127</f>
        <v>100</v>
      </c>
      <c r="E128" s="403">
        <f>_xlfn.IFNA(VLOOKUP($B128, '화법과 작문 차트'!$AC$6:$AF$106, 4, FALSE), _xlfn.IFNA(VLOOKUP($B128+1, '화법과 작문 차트'!$AC$6:$AF$106, 4, FALSE), "-"))</f>
        <v>1</v>
      </c>
      <c r="F128" s="403">
        <f>_xlfn.IFNA(VLOOKUP($B128, '화법과 작문 차트'!$AB$6:$AE$106, 4, FALSE), _xlfn.IFNA(VLOOKUP($B128-1, '화법과 작문 차트'!$AB$6:$AE$106, 4, FALSE), "-"))</f>
        <v>99</v>
      </c>
      <c r="G128" s="403">
        <f>_xlfn.IFNA(VLOOKUP($B128, '언어와 매체 차트'!$AC$6:$AF$106, 4, FALSE), _xlfn.IFNA(VLOOKUP($B128+1, '언어와 매체 차트'!$AC$6:$AF$106, 4, FALSE), "-"))</f>
        <v>1</v>
      </c>
      <c r="H128" s="403">
        <f>_xlfn.IFNA(VLOOKUP($B128, '언어와 매체 차트'!$AB$6:$AE$106, 4, FALSE), _xlfn.IFNA(VLOOKUP($B128-1, '언어와 매체 차트'!$AB$6:$AE$106, 4, FALSE), "-"))</f>
        <v>99</v>
      </c>
      <c r="I128" s="608">
        <f>'인원 입력 기능'!E126</f>
        <v>0</v>
      </c>
      <c r="J128" s="609"/>
      <c r="K128" s="610">
        <f t="shared" si="10"/>
        <v>0</v>
      </c>
      <c r="L128" s="611"/>
    </row>
    <row r="129" spans="2:12" ht="21" hidden="1" customHeight="1">
      <c r="B129" s="149">
        <f>'인원 입력 기능'!B127</f>
        <v>0</v>
      </c>
      <c r="C129" s="122">
        <f t="shared" si="4"/>
        <v>9</v>
      </c>
      <c r="D129" s="331">
        <f>'국어 백분위 표'!D128</f>
        <v>100</v>
      </c>
      <c r="E129" s="403">
        <f>_xlfn.IFNA(VLOOKUP($B129, '화법과 작문 차트'!$AC$6:$AF$106, 4, FALSE), _xlfn.IFNA(VLOOKUP($B129+1, '화법과 작문 차트'!$AC$6:$AF$106, 4, FALSE), "-"))</f>
        <v>1</v>
      </c>
      <c r="F129" s="403">
        <f>_xlfn.IFNA(VLOOKUP($B129, '화법과 작문 차트'!$AB$6:$AE$106, 4, FALSE), _xlfn.IFNA(VLOOKUP($B129-1, '화법과 작문 차트'!$AB$6:$AE$106, 4, FALSE), "-"))</f>
        <v>99</v>
      </c>
      <c r="G129" s="403">
        <f>_xlfn.IFNA(VLOOKUP($B129, '언어와 매체 차트'!$AC$6:$AF$106, 4, FALSE), _xlfn.IFNA(VLOOKUP($B129+1, '언어와 매체 차트'!$AC$6:$AF$106, 4, FALSE), "-"))</f>
        <v>1</v>
      </c>
      <c r="H129" s="403">
        <f>_xlfn.IFNA(VLOOKUP($B129, '언어와 매체 차트'!$AB$6:$AE$106, 4, FALSE), _xlfn.IFNA(VLOOKUP($B129-1, '언어와 매체 차트'!$AB$6:$AE$106, 4, FALSE), "-"))</f>
        <v>99</v>
      </c>
      <c r="I129" s="608">
        <f>'인원 입력 기능'!E127</f>
        <v>0</v>
      </c>
      <c r="J129" s="609"/>
      <c r="K129" s="610">
        <f t="shared" si="10"/>
        <v>0</v>
      </c>
      <c r="L129" s="611"/>
    </row>
    <row r="130" spans="2:12" ht="21" hidden="1" customHeight="1">
      <c r="B130" s="149">
        <f>'인원 입력 기능'!B128</f>
        <v>0</v>
      </c>
      <c r="C130" s="122">
        <f t="shared" si="4"/>
        <v>9</v>
      </c>
      <c r="D130" s="331">
        <f>'국어 백분위 표'!D129</f>
        <v>100</v>
      </c>
      <c r="E130" s="403">
        <f>_xlfn.IFNA(VLOOKUP($B130, '화법과 작문 차트'!$AC$6:$AF$106, 4, FALSE), _xlfn.IFNA(VLOOKUP($B130+1, '화법과 작문 차트'!$AC$6:$AF$106, 4, FALSE), "-"))</f>
        <v>1</v>
      </c>
      <c r="F130" s="403">
        <f>_xlfn.IFNA(VLOOKUP($B130, '화법과 작문 차트'!$AB$6:$AE$106, 4, FALSE), _xlfn.IFNA(VLOOKUP($B130-1, '화법과 작문 차트'!$AB$6:$AE$106, 4, FALSE), "-"))</f>
        <v>99</v>
      </c>
      <c r="G130" s="403">
        <f>_xlfn.IFNA(VLOOKUP($B130, '언어와 매체 차트'!$AC$6:$AF$106, 4, FALSE), _xlfn.IFNA(VLOOKUP($B130+1, '언어와 매체 차트'!$AC$6:$AF$106, 4, FALSE), "-"))</f>
        <v>1</v>
      </c>
      <c r="H130" s="403">
        <f>_xlfn.IFNA(VLOOKUP($B130, '언어와 매체 차트'!$AB$6:$AE$106, 4, FALSE), _xlfn.IFNA(VLOOKUP($B130-1, '언어와 매체 차트'!$AB$6:$AE$106, 4, FALSE), "-"))</f>
        <v>99</v>
      </c>
      <c r="I130" s="608">
        <f>'인원 입력 기능'!E128</f>
        <v>0</v>
      </c>
      <c r="J130" s="609"/>
      <c r="K130" s="610">
        <f t="shared" si="10"/>
        <v>0</v>
      </c>
      <c r="L130" s="611"/>
    </row>
    <row r="131" spans="2:12" ht="21" hidden="1" customHeight="1">
      <c r="B131" s="149">
        <f>'인원 입력 기능'!B129</f>
        <v>0</v>
      </c>
      <c r="C131" s="122">
        <f t="shared" si="4"/>
        <v>9</v>
      </c>
      <c r="D131" s="331">
        <f>'국어 백분위 표'!D130</f>
        <v>100</v>
      </c>
      <c r="E131" s="403">
        <f>_xlfn.IFNA(VLOOKUP($B131, '화법과 작문 차트'!$AC$6:$AF$106, 4, FALSE), _xlfn.IFNA(VLOOKUP($B131+1, '화법과 작문 차트'!$AC$6:$AF$106, 4, FALSE), "-"))</f>
        <v>1</v>
      </c>
      <c r="F131" s="403">
        <f>_xlfn.IFNA(VLOOKUP($B131, '화법과 작문 차트'!$AB$6:$AE$106, 4, FALSE), _xlfn.IFNA(VLOOKUP($B131-1, '화법과 작문 차트'!$AB$6:$AE$106, 4, FALSE), "-"))</f>
        <v>99</v>
      </c>
      <c r="G131" s="403">
        <f>_xlfn.IFNA(VLOOKUP($B131, '언어와 매체 차트'!$AC$6:$AF$106, 4, FALSE), _xlfn.IFNA(VLOOKUP($B131+1, '언어와 매체 차트'!$AC$6:$AF$106, 4, FALSE), "-"))</f>
        <v>1</v>
      </c>
      <c r="H131" s="403">
        <f>_xlfn.IFNA(VLOOKUP($B131, '언어와 매체 차트'!$AB$6:$AE$106, 4, FALSE), _xlfn.IFNA(VLOOKUP($B131-1, '언어와 매체 차트'!$AB$6:$AE$106, 4, FALSE), "-"))</f>
        <v>99</v>
      </c>
      <c r="I131" s="608">
        <f>'인원 입력 기능'!E129</f>
        <v>0</v>
      </c>
      <c r="J131" s="609"/>
      <c r="K131" s="610">
        <f t="shared" si="10"/>
        <v>0</v>
      </c>
      <c r="L131" s="611"/>
    </row>
    <row r="132" spans="2:12" ht="21" hidden="1" customHeight="1">
      <c r="B132" s="149">
        <f>'인원 입력 기능'!B130</f>
        <v>0</v>
      </c>
      <c r="C132" s="122">
        <f t="shared" si="4"/>
        <v>9</v>
      </c>
      <c r="D132" s="331">
        <f>'국어 백분위 표'!D131</f>
        <v>100</v>
      </c>
      <c r="E132" s="403">
        <f>_xlfn.IFNA(VLOOKUP($B132, '화법과 작문 차트'!$AC$6:$AF$106, 4, FALSE), _xlfn.IFNA(VLOOKUP($B132+1, '화법과 작문 차트'!$AC$6:$AF$106, 4, FALSE), "-"))</f>
        <v>1</v>
      </c>
      <c r="F132" s="403">
        <f>_xlfn.IFNA(VLOOKUP($B132, '화법과 작문 차트'!$AB$6:$AE$106, 4, FALSE), _xlfn.IFNA(VLOOKUP($B132-1, '화법과 작문 차트'!$AB$6:$AE$106, 4, FALSE), "-"))</f>
        <v>99</v>
      </c>
      <c r="G132" s="403">
        <f>_xlfn.IFNA(VLOOKUP($B132, '언어와 매체 차트'!$AC$6:$AF$106, 4, FALSE), _xlfn.IFNA(VLOOKUP($B132+1, '언어와 매체 차트'!$AC$6:$AF$106, 4, FALSE), "-"))</f>
        <v>1</v>
      </c>
      <c r="H132" s="403">
        <f>_xlfn.IFNA(VLOOKUP($B132, '언어와 매체 차트'!$AB$6:$AE$106, 4, FALSE), _xlfn.IFNA(VLOOKUP($B132-1, '언어와 매체 차트'!$AB$6:$AE$106, 4, FALSE), "-"))</f>
        <v>99</v>
      </c>
      <c r="I132" s="608">
        <f>'인원 입력 기능'!E130</f>
        <v>0</v>
      </c>
      <c r="J132" s="609"/>
      <c r="K132" s="610">
        <f t="shared" si="10"/>
        <v>0</v>
      </c>
      <c r="L132" s="611"/>
    </row>
    <row r="133" spans="2:12" ht="21" hidden="1" customHeight="1">
      <c r="B133" s="149">
        <f>'인원 입력 기능'!B131</f>
        <v>0</v>
      </c>
      <c r="C133" s="122">
        <f t="shared" si="4"/>
        <v>9</v>
      </c>
      <c r="D133" s="331">
        <f>'국어 백분위 표'!D132</f>
        <v>100</v>
      </c>
      <c r="E133" s="403">
        <f>_xlfn.IFNA(VLOOKUP($B133, '화법과 작문 차트'!$AC$6:$AF$106, 4, FALSE), _xlfn.IFNA(VLOOKUP($B133+1, '화법과 작문 차트'!$AC$6:$AF$106, 4, FALSE), "-"))</f>
        <v>1</v>
      </c>
      <c r="F133" s="403">
        <f>_xlfn.IFNA(VLOOKUP($B133, '화법과 작문 차트'!$AB$6:$AE$106, 4, FALSE), _xlfn.IFNA(VLOOKUP($B133-1, '화법과 작문 차트'!$AB$6:$AE$106, 4, FALSE), "-"))</f>
        <v>99</v>
      </c>
      <c r="G133" s="403">
        <f>_xlfn.IFNA(VLOOKUP($B133, '언어와 매체 차트'!$AC$6:$AF$106, 4, FALSE), _xlfn.IFNA(VLOOKUP($B133+1, '언어와 매체 차트'!$AC$6:$AF$106, 4, FALSE), "-"))</f>
        <v>1</v>
      </c>
      <c r="H133" s="403">
        <f>_xlfn.IFNA(VLOOKUP($B133, '언어와 매체 차트'!$AB$6:$AE$106, 4, FALSE), _xlfn.IFNA(VLOOKUP($B133-1, '언어와 매체 차트'!$AB$6:$AE$106, 4, FALSE), "-"))</f>
        <v>99</v>
      </c>
      <c r="I133" s="608">
        <f>'인원 입력 기능'!E131</f>
        <v>0</v>
      </c>
      <c r="J133" s="609"/>
      <c r="K133" s="610">
        <f t="shared" si="10"/>
        <v>0</v>
      </c>
      <c r="L133" s="611"/>
    </row>
    <row r="134" spans="2:12" ht="21" hidden="1" customHeight="1">
      <c r="B134" s="149">
        <f>'인원 입력 기능'!B132</f>
        <v>0</v>
      </c>
      <c r="C134" s="122">
        <f t="shared" si="4"/>
        <v>9</v>
      </c>
      <c r="D134" s="331">
        <f>'국어 백분위 표'!D133</f>
        <v>100</v>
      </c>
      <c r="E134" s="403">
        <f>_xlfn.IFNA(VLOOKUP($B134, '화법과 작문 차트'!$AC$6:$AF$106, 4, FALSE), _xlfn.IFNA(VLOOKUP($B134+1, '화법과 작문 차트'!$AC$6:$AF$106, 4, FALSE), "-"))</f>
        <v>1</v>
      </c>
      <c r="F134" s="403">
        <f>_xlfn.IFNA(VLOOKUP($B134, '화법과 작문 차트'!$AB$6:$AE$106, 4, FALSE), _xlfn.IFNA(VLOOKUP($B134-1, '화법과 작문 차트'!$AB$6:$AE$106, 4, FALSE), "-"))</f>
        <v>99</v>
      </c>
      <c r="G134" s="403">
        <f>_xlfn.IFNA(VLOOKUP($B134, '언어와 매체 차트'!$AC$6:$AF$106, 4, FALSE), _xlfn.IFNA(VLOOKUP($B134+1, '언어와 매체 차트'!$AC$6:$AF$106, 4, FALSE), "-"))</f>
        <v>1</v>
      </c>
      <c r="H134" s="403">
        <f>_xlfn.IFNA(VLOOKUP($B134, '언어와 매체 차트'!$AB$6:$AE$106, 4, FALSE), _xlfn.IFNA(VLOOKUP($B134-1, '언어와 매체 차트'!$AB$6:$AE$106, 4, FALSE), "-"))</f>
        <v>99</v>
      </c>
      <c r="I134" s="608">
        <f>'인원 입력 기능'!E132</f>
        <v>0</v>
      </c>
      <c r="J134" s="609"/>
      <c r="K134" s="610">
        <f t="shared" si="10"/>
        <v>0</v>
      </c>
      <c r="L134" s="611"/>
    </row>
    <row r="135" spans="2:12" ht="21" hidden="1" customHeight="1">
      <c r="B135" s="149">
        <f>'인원 입력 기능'!B133</f>
        <v>0</v>
      </c>
      <c r="C135" s="122">
        <f t="shared" ref="C135:C141" si="11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31">
        <f>'국어 백분위 표'!D134</f>
        <v>100</v>
      </c>
      <c r="E135" s="403">
        <f>_xlfn.IFNA(VLOOKUP($B135, '화법과 작문 차트'!$AC$6:$AF$106, 4, FALSE), _xlfn.IFNA(VLOOKUP($B135+1, '화법과 작문 차트'!$AC$6:$AF$106, 4, FALSE), "-"))</f>
        <v>1</v>
      </c>
      <c r="F135" s="403">
        <f>_xlfn.IFNA(VLOOKUP($B135, '화법과 작문 차트'!$AB$6:$AE$106, 4, FALSE), _xlfn.IFNA(VLOOKUP($B135-1, '화법과 작문 차트'!$AB$6:$AE$106, 4, FALSE), "-"))</f>
        <v>99</v>
      </c>
      <c r="G135" s="403">
        <f>_xlfn.IFNA(VLOOKUP($B135, '언어와 매체 차트'!$AC$6:$AF$106, 4, FALSE), _xlfn.IFNA(VLOOKUP($B135+1, '언어와 매체 차트'!$AC$6:$AF$106, 4, FALSE), "-"))</f>
        <v>1</v>
      </c>
      <c r="H135" s="403">
        <f>_xlfn.IFNA(VLOOKUP($B135, '언어와 매체 차트'!$AB$6:$AE$106, 4, FALSE), _xlfn.IFNA(VLOOKUP($B135-1, '언어와 매체 차트'!$AB$6:$AE$106, 4, FALSE), "-"))</f>
        <v>99</v>
      </c>
      <c r="I135" s="608">
        <f>'인원 입력 기능'!E133</f>
        <v>0</v>
      </c>
      <c r="J135" s="609"/>
      <c r="K135" s="610">
        <f t="shared" si="10"/>
        <v>0</v>
      </c>
      <c r="L135" s="611"/>
    </row>
    <row r="136" spans="2:12" ht="21" hidden="1" customHeight="1">
      <c r="B136" s="149">
        <f>'인원 입력 기능'!B134</f>
        <v>0</v>
      </c>
      <c r="C136" s="122">
        <f t="shared" si="11"/>
        <v>9</v>
      </c>
      <c r="D136" s="331">
        <f>'국어 백분위 표'!D135</f>
        <v>100</v>
      </c>
      <c r="E136" s="403">
        <f>_xlfn.IFNA(VLOOKUP($B136, '화법과 작문 차트'!$AC$6:$AF$106, 4, FALSE), _xlfn.IFNA(VLOOKUP($B136+1, '화법과 작문 차트'!$AC$6:$AF$106, 4, FALSE), "-"))</f>
        <v>1</v>
      </c>
      <c r="F136" s="403">
        <f>_xlfn.IFNA(VLOOKUP($B136, '화법과 작문 차트'!$AB$6:$AE$106, 4, FALSE), _xlfn.IFNA(VLOOKUP($B136-1, '화법과 작문 차트'!$AB$6:$AE$106, 4, FALSE), "-"))</f>
        <v>99</v>
      </c>
      <c r="G136" s="403">
        <f>_xlfn.IFNA(VLOOKUP($B136, '언어와 매체 차트'!$AC$6:$AF$106, 4, FALSE), _xlfn.IFNA(VLOOKUP($B136+1, '언어와 매체 차트'!$AC$6:$AF$106, 4, FALSE), "-"))</f>
        <v>1</v>
      </c>
      <c r="H136" s="403">
        <f>_xlfn.IFNA(VLOOKUP($B136, '언어와 매체 차트'!$AB$6:$AE$106, 4, FALSE), _xlfn.IFNA(VLOOKUP($B136-1, '언어와 매체 차트'!$AB$6:$AE$106, 4, FALSE), "-"))</f>
        <v>99</v>
      </c>
      <c r="I136" s="608">
        <f>'인원 입력 기능'!E134</f>
        <v>0</v>
      </c>
      <c r="J136" s="609"/>
      <c r="K136" s="610">
        <f t="shared" si="10"/>
        <v>0</v>
      </c>
      <c r="L136" s="611"/>
    </row>
    <row r="137" spans="2:12" ht="21" hidden="1" customHeight="1">
      <c r="B137" s="149">
        <f>'인원 입력 기능'!B135</f>
        <v>0</v>
      </c>
      <c r="C137" s="122">
        <f t="shared" si="11"/>
        <v>9</v>
      </c>
      <c r="D137" s="331">
        <f>'국어 백분위 표'!D136</f>
        <v>100</v>
      </c>
      <c r="E137" s="403">
        <f>_xlfn.IFNA(VLOOKUP($B137, '화법과 작문 차트'!$AC$6:$AF$106, 4, FALSE), _xlfn.IFNA(VLOOKUP($B137+1, '화법과 작문 차트'!$AC$6:$AF$106, 4, FALSE), "-"))</f>
        <v>1</v>
      </c>
      <c r="F137" s="403">
        <f>_xlfn.IFNA(VLOOKUP($B137, '화법과 작문 차트'!$AB$6:$AE$106, 4, FALSE), _xlfn.IFNA(VLOOKUP($B137-1, '화법과 작문 차트'!$AB$6:$AE$106, 4, FALSE), "-"))</f>
        <v>99</v>
      </c>
      <c r="G137" s="403">
        <f>_xlfn.IFNA(VLOOKUP($B137, '언어와 매체 차트'!$AC$6:$AF$106, 4, FALSE), _xlfn.IFNA(VLOOKUP($B137+1, '언어와 매체 차트'!$AC$6:$AF$106, 4, FALSE), "-"))</f>
        <v>1</v>
      </c>
      <c r="H137" s="403">
        <f>_xlfn.IFNA(VLOOKUP($B137, '언어와 매체 차트'!$AB$6:$AE$106, 4, FALSE), _xlfn.IFNA(VLOOKUP($B137-1, '언어와 매체 차트'!$AB$6:$AE$106, 4, FALSE), "-"))</f>
        <v>99</v>
      </c>
      <c r="I137" s="608">
        <f>'인원 입력 기능'!E135</f>
        <v>0</v>
      </c>
      <c r="J137" s="609"/>
      <c r="K137" s="610">
        <f t="shared" si="10"/>
        <v>0</v>
      </c>
      <c r="L137" s="611"/>
    </row>
    <row r="138" spans="2:12" ht="21" hidden="1" customHeight="1">
      <c r="B138" s="149">
        <f>'인원 입력 기능'!B136</f>
        <v>0</v>
      </c>
      <c r="C138" s="122">
        <f t="shared" si="11"/>
        <v>9</v>
      </c>
      <c r="D138" s="331">
        <f>'국어 백분위 표'!D137</f>
        <v>100</v>
      </c>
      <c r="E138" s="403">
        <f>_xlfn.IFNA(VLOOKUP($B138, '화법과 작문 차트'!$AC$6:$AF$106, 4, FALSE), _xlfn.IFNA(VLOOKUP($B138+1, '화법과 작문 차트'!$AC$6:$AF$106, 4, FALSE), "-"))</f>
        <v>1</v>
      </c>
      <c r="F138" s="403">
        <f>_xlfn.IFNA(VLOOKUP($B138, '화법과 작문 차트'!$AB$6:$AE$106, 4, FALSE), _xlfn.IFNA(VLOOKUP($B138-1, '화법과 작문 차트'!$AB$6:$AE$106, 4, FALSE), "-"))</f>
        <v>99</v>
      </c>
      <c r="G138" s="403">
        <f>_xlfn.IFNA(VLOOKUP($B138, '언어와 매체 차트'!$AC$6:$AF$106, 4, FALSE), _xlfn.IFNA(VLOOKUP($B138+1, '언어와 매체 차트'!$AC$6:$AF$106, 4, FALSE), "-"))</f>
        <v>1</v>
      </c>
      <c r="H138" s="403">
        <f>_xlfn.IFNA(VLOOKUP($B138, '언어와 매체 차트'!$AB$6:$AE$106, 4, FALSE), _xlfn.IFNA(VLOOKUP($B138-1, '언어와 매체 차트'!$AB$6:$AE$106, 4, FALSE), "-"))</f>
        <v>99</v>
      </c>
      <c r="I138" s="608">
        <f>'인원 입력 기능'!E136</f>
        <v>0</v>
      </c>
      <c r="J138" s="609"/>
      <c r="K138" s="610">
        <f t="shared" si="10"/>
        <v>0</v>
      </c>
      <c r="L138" s="611"/>
    </row>
    <row r="139" spans="2:12" ht="21" hidden="1" customHeight="1">
      <c r="B139" s="149">
        <f>'인원 입력 기능'!B137</f>
        <v>0</v>
      </c>
      <c r="C139" s="122">
        <f t="shared" si="11"/>
        <v>9</v>
      </c>
      <c r="D139" s="331">
        <f>'국어 백분위 표'!D138</f>
        <v>100</v>
      </c>
      <c r="E139" s="403">
        <f>_xlfn.IFNA(VLOOKUP($B139, '화법과 작문 차트'!$AC$6:$AF$106, 4, FALSE), _xlfn.IFNA(VLOOKUP($B139+1, '화법과 작문 차트'!$AC$6:$AF$106, 4, FALSE), "-"))</f>
        <v>1</v>
      </c>
      <c r="F139" s="403">
        <f>_xlfn.IFNA(VLOOKUP($B139, '화법과 작문 차트'!$AB$6:$AE$106, 4, FALSE), _xlfn.IFNA(VLOOKUP($B139-1, '화법과 작문 차트'!$AB$6:$AE$106, 4, FALSE), "-"))</f>
        <v>99</v>
      </c>
      <c r="G139" s="403">
        <f>_xlfn.IFNA(VLOOKUP($B139, '언어와 매체 차트'!$AC$6:$AF$106, 4, FALSE), _xlfn.IFNA(VLOOKUP($B139+1, '언어와 매체 차트'!$AC$6:$AF$106, 4, FALSE), "-"))</f>
        <v>1</v>
      </c>
      <c r="H139" s="403">
        <f>_xlfn.IFNA(VLOOKUP($B139, '언어와 매체 차트'!$AB$6:$AE$106, 4, FALSE), _xlfn.IFNA(VLOOKUP($B139-1, '언어와 매체 차트'!$AB$6:$AE$106, 4, FALSE), "-"))</f>
        <v>99</v>
      </c>
      <c r="I139" s="608">
        <f>'인원 입력 기능'!E137</f>
        <v>0</v>
      </c>
      <c r="J139" s="609"/>
      <c r="K139" s="610">
        <f t="shared" si="10"/>
        <v>0</v>
      </c>
      <c r="L139" s="611"/>
    </row>
    <row r="140" spans="2:12" ht="21" hidden="1" customHeight="1">
      <c r="B140" s="149">
        <f>'인원 입력 기능'!B138</f>
        <v>0</v>
      </c>
      <c r="C140" s="122">
        <f t="shared" si="11"/>
        <v>9</v>
      </c>
      <c r="D140" s="331">
        <f>'국어 백분위 표'!D139</f>
        <v>100</v>
      </c>
      <c r="E140" s="404">
        <f>_xlfn.IFNA(VLOOKUP($B140, '화법과 작문 차트'!$AC$6:$AF$106, 4, FALSE), _xlfn.IFNA(VLOOKUP($B140+1, '화법과 작문 차트'!$AC$6:$AF$106, 4, FALSE), "-"))</f>
        <v>1</v>
      </c>
      <c r="F140" s="404">
        <f>_xlfn.IFNA(VLOOKUP($B140, '화법과 작문 차트'!$AB$6:$AE$106, 4, FALSE), _xlfn.IFNA(VLOOKUP($B140-1, '화법과 작문 차트'!$AB$6:$AE$106, 4, FALSE), "-"))</f>
        <v>99</v>
      </c>
      <c r="G140" s="404">
        <f>_xlfn.IFNA(VLOOKUP($B140, '언어와 매체 차트'!$AC$6:$AF$106, 4, FALSE), _xlfn.IFNA(VLOOKUP($B140+1, '언어와 매체 차트'!$AC$6:$AF$106, 4, FALSE), "-"))</f>
        <v>1</v>
      </c>
      <c r="H140" s="404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51">
        <f>'인원 입력 기능'!B139</f>
        <v>0</v>
      </c>
      <c r="C141" s="125">
        <f t="shared" si="11"/>
        <v>9</v>
      </c>
      <c r="D141" s="331">
        <f>'국어 백분위 표'!D140</f>
        <v>100</v>
      </c>
      <c r="E141" s="404">
        <f>_xlfn.IFNA(VLOOKUP($B141, '화법과 작문 차트'!$AC$6:$AF$106, 4, FALSE), _xlfn.IFNA(VLOOKUP($B141+1, '화법과 작문 차트'!$AC$6:$AF$106, 4, FALSE), "-"))</f>
        <v>1</v>
      </c>
      <c r="F141" s="404">
        <f>_xlfn.IFNA(VLOOKUP($B141, '화법과 작문 차트'!$AB$6:$AE$106, 4, FALSE), _xlfn.IFNA(VLOOKUP($B141-1, '화법과 작문 차트'!$AB$6:$AE$106, 4, FALSE), "-"))</f>
        <v>99</v>
      </c>
      <c r="G141" s="404">
        <f>_xlfn.IFNA(VLOOKUP($B141, '언어와 매체 차트'!$AC$6:$AF$106, 4, FALSE), _xlfn.IFNA(VLOOKUP($B141+1, '언어와 매체 차트'!$AC$6:$AF$106, 4, FALSE), "-"))</f>
        <v>1</v>
      </c>
      <c r="H141" s="404">
        <f>_xlfn.IFNA(VLOOKUP($B141, '언어와 매체 차트'!$AB$6:$AE$106, 4, FALSE), _xlfn.IFNA(VLOOKUP($B141-1, '언어와 매체 차트'!$AB$6:$AE$106, 4, FALSE), "-"))</f>
        <v>99</v>
      </c>
    </row>
    <row r="142" spans="2:12" hidden="1"/>
  </sheetData>
  <mergeCells count="277"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D4:L4"/>
  </mergeCells>
  <phoneticPr fontId="1" type="noConversion"/>
  <conditionalFormatting sqref="B7:B141">
    <cfRule type="expression" dxfId="12" priority="1">
      <formula>$B7=$B8</formula>
    </cfRule>
  </conditionalFormatting>
  <conditionalFormatting sqref="B7:F7 B8:B16 B17:C108 B109:H141 G7:H108 I7:I139 K7:K139 C8:F8 C9:C16 D9:F108">
    <cfRule type="expression" dxfId="11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132-CC20-4187-B1FD-65C3A627D369}">
  <sheetPr>
    <tabColor rgb="FF00B050"/>
  </sheetPr>
  <dimension ref="C2:G17"/>
  <sheetViews>
    <sheetView workbookViewId="0">
      <selection activeCell="C3" sqref="C3:G3"/>
    </sheetView>
  </sheetViews>
  <sheetFormatPr defaultRowHeight="17"/>
  <cols>
    <col min="3" max="7" width="14.08203125" customWidth="1"/>
  </cols>
  <sheetData>
    <row r="2" spans="3:7" ht="17.5" thickBot="1"/>
    <row r="3" spans="3:7" ht="21" customHeight="1" thickBot="1">
      <c r="C3" s="595" t="s">
        <v>138</v>
      </c>
      <c r="D3" s="596"/>
      <c r="E3" s="596"/>
      <c r="F3" s="596"/>
      <c r="G3" s="597"/>
    </row>
    <row r="4" spans="3:7" ht="21" customHeight="1" thickBot="1">
      <c r="C4" s="256" t="s">
        <v>114</v>
      </c>
      <c r="D4" s="260" t="s">
        <v>115</v>
      </c>
      <c r="E4" s="261" t="s">
        <v>116</v>
      </c>
      <c r="F4" s="262" t="s">
        <v>44</v>
      </c>
      <c r="G4" s="263" t="s">
        <v>117</v>
      </c>
    </row>
    <row r="5" spans="3:7" ht="21" customHeight="1">
      <c r="C5" s="257" t="s">
        <v>50</v>
      </c>
      <c r="D5" s="248">
        <v>23</v>
      </c>
      <c r="E5" s="249">
        <v>4</v>
      </c>
      <c r="F5" s="250">
        <f>D5+E5</f>
        <v>27</v>
      </c>
      <c r="G5" s="251">
        <f>D5/F5</f>
        <v>0.85185185185185186</v>
      </c>
    </row>
    <row r="6" spans="3:7" ht="21" customHeight="1">
      <c r="C6" s="258" t="s">
        <v>51</v>
      </c>
      <c r="D6" s="252">
        <v>118</v>
      </c>
      <c r="E6" s="253">
        <v>9</v>
      </c>
      <c r="F6" s="254">
        <f>D6+E6</f>
        <v>127</v>
      </c>
      <c r="G6" s="255">
        <f>D6/F6</f>
        <v>0.92913385826771655</v>
      </c>
    </row>
    <row r="7" spans="3:7" ht="21" customHeight="1">
      <c r="C7" s="258" t="s">
        <v>52</v>
      </c>
      <c r="D7" s="252">
        <v>20</v>
      </c>
      <c r="E7" s="253">
        <v>2</v>
      </c>
      <c r="F7" s="254">
        <f>D7+E7</f>
        <v>22</v>
      </c>
      <c r="G7" s="255">
        <f>D7/F7</f>
        <v>0.90909090909090906</v>
      </c>
    </row>
    <row r="8" spans="3:7" ht="21" customHeight="1" thickBot="1">
      <c r="C8" s="259" t="s">
        <v>136</v>
      </c>
      <c r="D8" s="638">
        <v>5</v>
      </c>
      <c r="E8" s="639"/>
      <c r="F8" s="639"/>
      <c r="G8" s="640"/>
    </row>
    <row r="9" spans="3:7" ht="21" customHeight="1"/>
    <row r="10" spans="3:7" ht="21" customHeight="1"/>
    <row r="11" spans="3:7" ht="21" customHeight="1"/>
    <row r="12" spans="3:7" ht="21" customHeight="1" thickBot="1"/>
    <row r="13" spans="3:7" ht="21" customHeight="1" thickBot="1">
      <c r="C13" s="595" t="s">
        <v>137</v>
      </c>
      <c r="D13" s="596"/>
      <c r="E13" s="596"/>
      <c r="F13" s="596"/>
      <c r="G13" s="597"/>
    </row>
    <row r="14" spans="3:7" ht="21" customHeight="1" thickBot="1">
      <c r="C14" s="256" t="s">
        <v>114</v>
      </c>
      <c r="D14" s="260" t="s">
        <v>115</v>
      </c>
      <c r="E14" s="261" t="s">
        <v>116</v>
      </c>
      <c r="F14" s="262" t="s">
        <v>44</v>
      </c>
      <c r="G14" s="263" t="s">
        <v>117</v>
      </c>
    </row>
    <row r="15" spans="3:7" ht="21" customHeight="1">
      <c r="C15" s="257" t="s">
        <v>42</v>
      </c>
      <c r="D15" s="248">
        <v>34</v>
      </c>
      <c r="E15" s="249">
        <v>3</v>
      </c>
      <c r="F15" s="250">
        <f>D15+E15</f>
        <v>37</v>
      </c>
      <c r="G15" s="251">
        <f>D15/F15</f>
        <v>0.91891891891891897</v>
      </c>
    </row>
    <row r="16" spans="3:7" ht="21" customHeight="1">
      <c r="C16" s="258" t="s">
        <v>43</v>
      </c>
      <c r="D16" s="252">
        <v>118</v>
      </c>
      <c r="E16" s="253">
        <v>11</v>
      </c>
      <c r="F16" s="254">
        <f>D16+E16</f>
        <v>129</v>
      </c>
      <c r="G16" s="255">
        <f>D16/F16</f>
        <v>0.9147286821705426</v>
      </c>
    </row>
    <row r="17" spans="3:7" ht="21" customHeight="1" thickBot="1">
      <c r="C17" s="259" t="s">
        <v>136</v>
      </c>
      <c r="D17" s="635">
        <v>15</v>
      </c>
      <c r="E17" s="636"/>
      <c r="F17" s="636"/>
      <c r="G17" s="637"/>
    </row>
  </sheetData>
  <mergeCells count="4">
    <mergeCell ref="C3:G3"/>
    <mergeCell ref="C13:G13"/>
    <mergeCell ref="D17:G17"/>
    <mergeCell ref="D8:G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7121-175C-4EF3-8D65-4CA7E6B513C2}">
  <dimension ref="G167"/>
  <sheetViews>
    <sheetView workbookViewId="0">
      <selection activeCell="J14" sqref="J14"/>
    </sheetView>
  </sheetViews>
  <sheetFormatPr defaultRowHeight="17"/>
  <sheetData>
    <row r="167" spans="7:7">
      <c r="G167" t="e">
        <f>COUNTIF(#REF!, FALSE)</f>
        <v>#REF!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topLeftCell="A79" zoomScale="85" zoomScaleNormal="85" zoomScalePageLayoutView="25" workbookViewId="0">
      <selection sqref="A1:I106"/>
    </sheetView>
  </sheetViews>
  <sheetFormatPr defaultRowHeight="17"/>
  <cols>
    <col min="1" max="1" width="8.58203125" customWidth="1"/>
    <col min="2" max="2" width="14.08203125" style="135" customWidth="1"/>
    <col min="3" max="4" width="21.25" style="135" customWidth="1"/>
    <col min="5" max="9" width="14.08203125" customWidth="1"/>
    <col min="10" max="11" width="12.33203125" customWidth="1"/>
    <col min="13" max="14" width="8.58203125" customWidth="1"/>
  </cols>
  <sheetData>
    <row r="1" spans="1:14" ht="17.5" thickBot="1">
      <c r="A1" s="4"/>
      <c r="B1" s="132"/>
      <c r="C1" s="132"/>
      <c r="D1" s="132"/>
      <c r="E1" s="4"/>
      <c r="F1" s="4"/>
      <c r="G1" s="4"/>
      <c r="H1" s="4"/>
      <c r="I1" s="4"/>
    </row>
    <row r="2" spans="1:14" ht="25" customHeight="1" thickBot="1">
      <c r="A2" s="4"/>
      <c r="B2" s="361" t="s">
        <v>53</v>
      </c>
      <c r="C2" s="641" t="s">
        <v>142</v>
      </c>
      <c r="D2" s="642"/>
      <c r="E2" s="362" t="s">
        <v>54</v>
      </c>
      <c r="F2" s="363" t="s">
        <v>55</v>
      </c>
      <c r="G2" s="364" t="s">
        <v>45</v>
      </c>
      <c r="H2" s="352">
        <f>MAX('인원 입력 기능'!K:K)</f>
        <v>251025</v>
      </c>
      <c r="I2" s="4"/>
    </row>
    <row r="3" spans="1:14" ht="25" customHeight="1" thickBot="1">
      <c r="A3" s="4"/>
      <c r="B3" s="414" t="s">
        <v>8</v>
      </c>
      <c r="C3" s="643" t="s">
        <v>121</v>
      </c>
      <c r="D3" s="644"/>
      <c r="E3" s="365" t="s">
        <v>57</v>
      </c>
      <c r="F3" s="366" t="s">
        <v>55</v>
      </c>
      <c r="G3" s="355"/>
      <c r="H3" s="356"/>
      <c r="I3" s="4"/>
    </row>
    <row r="4" spans="1:14" ht="25" customHeight="1" thickBot="1">
      <c r="A4" s="4"/>
      <c r="B4" s="134"/>
      <c r="C4" s="134"/>
      <c r="D4" s="134"/>
      <c r="E4" s="570" t="s">
        <v>139</v>
      </c>
      <c r="F4" s="570"/>
      <c r="G4" s="570"/>
      <c r="H4" s="570"/>
      <c r="I4" s="4"/>
    </row>
    <row r="5" spans="1:14" s="276" customFormat="1" ht="25" customHeight="1" thickBot="1">
      <c r="A5" s="266"/>
      <c r="B5" s="334" t="s">
        <v>122</v>
      </c>
      <c r="C5" s="335" t="s">
        <v>123</v>
      </c>
      <c r="D5" s="336" t="s">
        <v>124</v>
      </c>
      <c r="E5" s="409" t="s">
        <v>61</v>
      </c>
      <c r="F5" s="423" t="s">
        <v>62</v>
      </c>
      <c r="G5" s="423" t="s">
        <v>63</v>
      </c>
      <c r="H5" s="424" t="s">
        <v>64</v>
      </c>
      <c r="I5" s="266"/>
      <c r="J5" s="271"/>
      <c r="K5" s="358"/>
    </row>
    <row r="6" spans="1:14" s="276" customFormat="1" ht="25" customHeight="1">
      <c r="A6" s="266"/>
      <c r="B6" s="328">
        <f>'인원 입력 기능'!G5</f>
        <v>151</v>
      </c>
      <c r="C6" s="329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504">
        <f>100*(1-(0+G6)/2/$H$2)</f>
        <v>99.999800816651728</v>
      </c>
      <c r="E6" s="344">
        <f>'인원 입력 기능'!J5</f>
        <v>1</v>
      </c>
      <c r="F6" s="345">
        <f>E6/$H$2</f>
        <v>3.9836669654416887E-6</v>
      </c>
      <c r="G6" s="346">
        <f>E6</f>
        <v>1</v>
      </c>
      <c r="H6" s="347">
        <f>G6/$H$2</f>
        <v>3.9836669654416887E-6</v>
      </c>
      <c r="I6" s="266"/>
      <c r="K6" s="341"/>
      <c r="L6" s="341">
        <v>1</v>
      </c>
      <c r="M6" s="674">
        <v>136</v>
      </c>
      <c r="N6" s="341"/>
    </row>
    <row r="7" spans="1:14" s="276" customFormat="1" ht="25" customHeight="1">
      <c r="A7" s="266"/>
      <c r="B7" s="330">
        <f>'인원 입력 기능'!G6</f>
        <v>149</v>
      </c>
      <c r="C7" s="359">
        <f t="shared" si="0"/>
        <v>1</v>
      </c>
      <c r="D7" s="505">
        <f>100*(1-(G6+G7)/2/$H$2)</f>
        <v>99.821133353251668</v>
      </c>
      <c r="E7" s="332">
        <f>'인원 입력 기능'!J6</f>
        <v>896</v>
      </c>
      <c r="F7" s="367">
        <f t="shared" ref="F7:F70" si="1">E7/$H$2</f>
        <v>3.5693656010357534E-3</v>
      </c>
      <c r="G7" s="360">
        <f>E7+G6</f>
        <v>897</v>
      </c>
      <c r="H7" s="373">
        <f t="shared" ref="H7:H70" si="2">G7/$H$2</f>
        <v>3.573349268001195E-3</v>
      </c>
      <c r="I7" s="266"/>
      <c r="K7" s="341"/>
      <c r="L7" s="341">
        <v>2</v>
      </c>
      <c r="M7" s="674">
        <v>127</v>
      </c>
      <c r="N7" s="341"/>
    </row>
    <row r="8" spans="1:14" s="276" customFormat="1" ht="25" customHeight="1">
      <c r="A8" s="266"/>
      <c r="B8" s="330">
        <f>'인원 입력 기능'!G7</f>
        <v>148</v>
      </c>
      <c r="C8" s="359">
        <f t="shared" si="0"/>
        <v>1</v>
      </c>
      <c r="D8" s="505">
        <f t="shared" ref="D8:D71" si="3">100*(1-(G7+G8)/2/$H$2)</f>
        <v>99.64067323971716</v>
      </c>
      <c r="E8" s="332">
        <f>'인원 입력 기능'!J7</f>
        <v>10</v>
      </c>
      <c r="F8" s="367">
        <f t="shared" si="1"/>
        <v>3.9836669654416889E-5</v>
      </c>
      <c r="G8" s="360">
        <f t="shared" ref="G8:G71" si="4">E8+G7</f>
        <v>907</v>
      </c>
      <c r="H8" s="373">
        <f t="shared" si="2"/>
        <v>3.6131859376556121E-3</v>
      </c>
      <c r="I8" s="266"/>
      <c r="K8" s="341"/>
      <c r="L8" s="341">
        <v>3</v>
      </c>
      <c r="M8" s="674">
        <v>118</v>
      </c>
      <c r="N8" s="341"/>
    </row>
    <row r="9" spans="1:14" s="276" customFormat="1" ht="25" customHeight="1">
      <c r="A9" s="266"/>
      <c r="B9" s="330">
        <f>'인원 입력 기능'!G8</f>
        <v>147</v>
      </c>
      <c r="C9" s="359">
        <f t="shared" si="0"/>
        <v>1</v>
      </c>
      <c r="D9" s="505">
        <f t="shared" si="3"/>
        <v>99.593466786176677</v>
      </c>
      <c r="E9" s="332">
        <f>'인원 입력 기능'!J8</f>
        <v>227</v>
      </c>
      <c r="F9" s="367">
        <f t="shared" si="1"/>
        <v>9.0429240115526342E-4</v>
      </c>
      <c r="G9" s="360">
        <f t="shared" si="4"/>
        <v>1134</v>
      </c>
      <c r="H9" s="373">
        <f t="shared" si="2"/>
        <v>4.5174783388108753E-3</v>
      </c>
      <c r="I9" s="266"/>
      <c r="K9" s="341"/>
      <c r="L9" s="341">
        <v>4</v>
      </c>
      <c r="M9" s="674">
        <v>106</v>
      </c>
      <c r="N9" s="341"/>
    </row>
    <row r="10" spans="1:14" s="276" customFormat="1" ht="25" customHeight="1">
      <c r="A10" s="266"/>
      <c r="B10" s="330">
        <f>'인원 입력 기능'!G9</f>
        <v>146</v>
      </c>
      <c r="C10" s="359">
        <f t="shared" si="0"/>
        <v>1</v>
      </c>
      <c r="D10" s="505">
        <f t="shared" si="3"/>
        <v>99.331540683198881</v>
      </c>
      <c r="E10" s="332">
        <f>'인원 입력 기능'!J9</f>
        <v>1088</v>
      </c>
      <c r="F10" s="367">
        <f t="shared" si="1"/>
        <v>4.3342296584005574E-3</v>
      </c>
      <c r="G10" s="360">
        <f t="shared" si="4"/>
        <v>2222</v>
      </c>
      <c r="H10" s="373">
        <f t="shared" si="2"/>
        <v>8.8517079972114335E-3</v>
      </c>
      <c r="I10" s="266"/>
      <c r="K10" s="341"/>
      <c r="L10" s="341">
        <v>5</v>
      </c>
      <c r="M10" s="674">
        <v>92</v>
      </c>
      <c r="N10" s="341"/>
    </row>
    <row r="11" spans="1:14" s="276" customFormat="1" ht="25" customHeight="1">
      <c r="A11" s="266"/>
      <c r="B11" s="330">
        <f>'인원 입력 기능'!G10</f>
        <v>145</v>
      </c>
      <c r="C11" s="359">
        <f t="shared" si="0"/>
        <v>1</v>
      </c>
      <c r="D11" s="505">
        <f t="shared" si="3"/>
        <v>99.113833283537502</v>
      </c>
      <c r="E11" s="332">
        <f>'인원 입력 기능'!J10</f>
        <v>5</v>
      </c>
      <c r="F11" s="367">
        <f t="shared" si="1"/>
        <v>1.9918334827208444E-5</v>
      </c>
      <c r="G11" s="360">
        <f t="shared" si="4"/>
        <v>2227</v>
      </c>
      <c r="H11" s="373">
        <f t="shared" si="2"/>
        <v>8.8716263320386419E-3</v>
      </c>
      <c r="I11" s="266"/>
      <c r="K11" s="341"/>
      <c r="L11" s="341">
        <v>6</v>
      </c>
      <c r="M11" s="674">
        <v>80</v>
      </c>
      <c r="N11" s="341"/>
    </row>
    <row r="12" spans="1:14" s="276" customFormat="1" ht="25" customHeight="1">
      <c r="A12" s="266"/>
      <c r="B12" s="330">
        <f>'인원 입력 기능'!G11</f>
        <v>144</v>
      </c>
      <c r="C12" s="359">
        <f t="shared" si="0"/>
        <v>1</v>
      </c>
      <c r="D12" s="505">
        <f t="shared" si="3"/>
        <v>99.042326461507812</v>
      </c>
      <c r="E12" s="332">
        <f>'인원 입력 기능'!J11</f>
        <v>354</v>
      </c>
      <c r="F12" s="367">
        <f t="shared" si="1"/>
        <v>1.4102181057663579E-3</v>
      </c>
      <c r="G12" s="360">
        <f t="shared" si="4"/>
        <v>2581</v>
      </c>
      <c r="H12" s="373">
        <f t="shared" si="2"/>
        <v>1.0281844437804999E-2</v>
      </c>
      <c r="I12" s="266"/>
      <c r="K12" s="341"/>
      <c r="L12" s="341">
        <v>7</v>
      </c>
      <c r="M12" s="674">
        <v>75</v>
      </c>
      <c r="N12" s="341"/>
    </row>
    <row r="13" spans="1:14" s="276" customFormat="1" ht="25" customHeight="1">
      <c r="A13" s="266"/>
      <c r="B13" s="330">
        <f>'인원 입력 기능'!G12</f>
        <v>143</v>
      </c>
      <c r="C13" s="359">
        <f t="shared" si="0"/>
        <v>1</v>
      </c>
      <c r="D13" s="505">
        <f t="shared" si="3"/>
        <v>98.685987451449066</v>
      </c>
      <c r="E13" s="332">
        <f>'인원 입력 기능'!J12</f>
        <v>1435</v>
      </c>
      <c r="F13" s="367">
        <f t="shared" si="1"/>
        <v>5.7165620954088238E-3</v>
      </c>
      <c r="G13" s="360">
        <f t="shared" si="4"/>
        <v>4016</v>
      </c>
      <c r="H13" s="373">
        <f t="shared" si="2"/>
        <v>1.5998406533213824E-2</v>
      </c>
      <c r="I13" s="266"/>
      <c r="K13" s="341"/>
      <c r="L13" s="341">
        <v>8</v>
      </c>
      <c r="M13" s="674">
        <v>74</v>
      </c>
      <c r="N13" s="341"/>
    </row>
    <row r="14" spans="1:14" s="276" customFormat="1" ht="25" customHeight="1">
      <c r="A14" s="266"/>
      <c r="B14" s="330">
        <f>'인원 입력 기능'!G13</f>
        <v>142</v>
      </c>
      <c r="C14" s="359">
        <f t="shared" si="0"/>
        <v>1</v>
      </c>
      <c r="D14" s="505">
        <f t="shared" si="3"/>
        <v>98.399163429937246</v>
      </c>
      <c r="E14" s="332">
        <f>'인원 입력 기능'!J13</f>
        <v>5</v>
      </c>
      <c r="F14" s="367">
        <f t="shared" si="1"/>
        <v>1.9918334827208444E-5</v>
      </c>
      <c r="G14" s="360">
        <f t="shared" si="4"/>
        <v>4021</v>
      </c>
      <c r="H14" s="373">
        <f t="shared" si="2"/>
        <v>1.6018324868041032E-2</v>
      </c>
      <c r="I14" s="266"/>
      <c r="K14" s="341"/>
      <c r="L14" s="341">
        <v>9</v>
      </c>
      <c r="M14" s="674">
        <v>66</v>
      </c>
    </row>
    <row r="15" spans="1:14" s="276" customFormat="1" ht="25" customHeight="1">
      <c r="A15" s="266"/>
      <c r="B15" s="330">
        <f>'인원 입력 기능'!G14</f>
        <v>141</v>
      </c>
      <c r="C15" s="359">
        <f t="shared" si="0"/>
        <v>1</v>
      </c>
      <c r="D15" s="505">
        <f t="shared" si="3"/>
        <v>98.375858978189427</v>
      </c>
      <c r="E15" s="332">
        <f>'인원 입력 기능'!J14</f>
        <v>112</v>
      </c>
      <c r="F15" s="367">
        <f t="shared" si="1"/>
        <v>4.4617070012946918E-4</v>
      </c>
      <c r="G15" s="360">
        <f t="shared" si="4"/>
        <v>4133</v>
      </c>
      <c r="H15" s="373">
        <f t="shared" si="2"/>
        <v>1.6464495568170499E-2</v>
      </c>
      <c r="I15" s="266"/>
      <c r="K15" s="341"/>
    </row>
    <row r="16" spans="1:14" s="276" customFormat="1" ht="25" customHeight="1">
      <c r="A16" s="266"/>
      <c r="B16" s="330">
        <f>'인원 입력 기능'!G15</f>
        <v>140</v>
      </c>
      <c r="C16" s="359">
        <f t="shared" si="0"/>
        <v>1</v>
      </c>
      <c r="D16" s="505">
        <f t="shared" si="3"/>
        <v>98.140025893835286</v>
      </c>
      <c r="E16" s="332">
        <f>'인원 입력 기능'!J15</f>
        <v>1072</v>
      </c>
      <c r="F16" s="367">
        <f t="shared" si="1"/>
        <v>4.2704909869534903E-3</v>
      </c>
      <c r="G16" s="360">
        <f t="shared" si="4"/>
        <v>5205</v>
      </c>
      <c r="H16" s="373">
        <f t="shared" si="2"/>
        <v>2.0734986555123992E-2</v>
      </c>
      <c r="I16" s="266"/>
      <c r="K16" s="341"/>
    </row>
    <row r="17" spans="1:11" s="276" customFormat="1" ht="25" customHeight="1">
      <c r="A17" s="266"/>
      <c r="B17" s="330">
        <f>'인원 입력 기능'!G16</f>
        <v>139</v>
      </c>
      <c r="C17" s="359">
        <f t="shared" si="0"/>
        <v>1</v>
      </c>
      <c r="D17" s="505">
        <f t="shared" si="3"/>
        <v>97.646051190120502</v>
      </c>
      <c r="E17" s="332">
        <f>'인원 입력 기능'!J16</f>
        <v>1408</v>
      </c>
      <c r="F17" s="367">
        <f t="shared" si="1"/>
        <v>5.609003087341898E-3</v>
      </c>
      <c r="G17" s="360">
        <f t="shared" si="4"/>
        <v>6613</v>
      </c>
      <c r="H17" s="373">
        <f t="shared" si="2"/>
        <v>2.6343989642465891E-2</v>
      </c>
      <c r="I17" s="266"/>
      <c r="K17" s="341"/>
    </row>
    <row r="18" spans="1:11" s="276" customFormat="1" ht="25" customHeight="1">
      <c r="A18" s="266"/>
      <c r="B18" s="330">
        <f>'인원 입력 기능'!G17</f>
        <v>138</v>
      </c>
      <c r="C18" s="359">
        <f t="shared" si="0"/>
        <v>1</v>
      </c>
      <c r="D18" s="505">
        <f t="shared" si="3"/>
        <v>97.31660193207847</v>
      </c>
      <c r="E18" s="332">
        <f>'인원 입력 기능'!J17</f>
        <v>246</v>
      </c>
      <c r="F18" s="367">
        <f t="shared" si="1"/>
        <v>9.7998207349865541E-4</v>
      </c>
      <c r="G18" s="360">
        <f t="shared" si="4"/>
        <v>6859</v>
      </c>
      <c r="H18" s="373">
        <f t="shared" si="2"/>
        <v>2.7323971715964547E-2</v>
      </c>
      <c r="I18" s="266"/>
      <c r="K18" s="341"/>
    </row>
    <row r="19" spans="1:11" s="276" customFormat="1" ht="25" customHeight="1">
      <c r="A19" s="266"/>
      <c r="B19" s="330">
        <f>'인원 입력 기능'!G18</f>
        <v>137</v>
      </c>
      <c r="C19" s="359">
        <f t="shared" si="0"/>
        <v>1</v>
      </c>
      <c r="D19" s="505">
        <f t="shared" si="3"/>
        <v>97.017428542973803</v>
      </c>
      <c r="E19" s="332">
        <f>'인원 입력 기능'!J18</f>
        <v>1256</v>
      </c>
      <c r="F19" s="367">
        <f t="shared" si="1"/>
        <v>5.0034857085947612E-3</v>
      </c>
      <c r="G19" s="360">
        <f t="shared" si="4"/>
        <v>8115</v>
      </c>
      <c r="H19" s="373">
        <f t="shared" si="2"/>
        <v>3.2327457424559308E-2</v>
      </c>
      <c r="I19" s="266"/>
      <c r="K19" s="341"/>
    </row>
    <row r="20" spans="1:11" s="276" customFormat="1" ht="25" customHeight="1">
      <c r="A20" s="266"/>
      <c r="B20" s="330">
        <f>'인원 입력 기능'!G19</f>
        <v>136</v>
      </c>
      <c r="C20" s="359">
        <f t="shared" si="0"/>
        <v>1</v>
      </c>
      <c r="D20" s="505">
        <f t="shared" si="3"/>
        <v>96.358729210238025</v>
      </c>
      <c r="E20" s="332">
        <f>'인원 입력 기능'!J19</f>
        <v>2051</v>
      </c>
      <c r="F20" s="367">
        <f t="shared" si="1"/>
        <v>8.1705009461209045E-3</v>
      </c>
      <c r="G20" s="360">
        <f t="shared" si="4"/>
        <v>10166</v>
      </c>
      <c r="H20" s="373">
        <f t="shared" si="2"/>
        <v>4.0497958370680209E-2</v>
      </c>
      <c r="I20" s="266"/>
      <c r="K20" s="341"/>
    </row>
    <row r="21" spans="1:11" s="276" customFormat="1" ht="25" customHeight="1">
      <c r="A21" s="266"/>
      <c r="B21" s="330">
        <f>'인원 입력 기능'!G20</f>
        <v>135</v>
      </c>
      <c r="C21" s="359">
        <f t="shared" si="0"/>
        <v>2</v>
      </c>
      <c r="D21" s="505">
        <f t="shared" si="3"/>
        <v>95.848222288616668</v>
      </c>
      <c r="E21" s="332">
        <f>'인원 입력 기능'!J20</f>
        <v>512</v>
      </c>
      <c r="F21" s="367">
        <f t="shared" si="1"/>
        <v>2.0396374863061446E-3</v>
      </c>
      <c r="G21" s="360">
        <f t="shared" si="4"/>
        <v>10678</v>
      </c>
      <c r="H21" s="373">
        <f t="shared" si="2"/>
        <v>4.2537595856986354E-2</v>
      </c>
      <c r="I21" s="266"/>
      <c r="K21" s="341"/>
    </row>
    <row r="22" spans="1:11" s="276" customFormat="1" ht="25" customHeight="1">
      <c r="A22" s="266"/>
      <c r="B22" s="330">
        <f>'인원 입력 기능'!G21</f>
        <v>134</v>
      </c>
      <c r="C22" s="359">
        <f t="shared" si="0"/>
        <v>2</v>
      </c>
      <c r="D22" s="505">
        <f t="shared" si="3"/>
        <v>95.32536599940245</v>
      </c>
      <c r="E22" s="332">
        <f>'인원 입력 기능'!J21</f>
        <v>2113</v>
      </c>
      <c r="F22" s="367">
        <f t="shared" si="1"/>
        <v>8.4174882979782886E-3</v>
      </c>
      <c r="G22" s="360">
        <f t="shared" si="4"/>
        <v>12791</v>
      </c>
      <c r="H22" s="373">
        <f t="shared" si="2"/>
        <v>5.0955084154964643E-2</v>
      </c>
      <c r="I22" s="266"/>
      <c r="K22" s="341"/>
    </row>
    <row r="23" spans="1:11" s="276" customFormat="1" ht="25" customHeight="1">
      <c r="A23" s="266"/>
      <c r="B23" s="330">
        <f>'인원 입력 기능'!G22</f>
        <v>133</v>
      </c>
      <c r="C23" s="359">
        <f t="shared" si="0"/>
        <v>2</v>
      </c>
      <c r="D23" s="505">
        <f t="shared" si="3"/>
        <v>94.446369883477743</v>
      </c>
      <c r="E23" s="332">
        <f>'인원 입력 기능'!J22</f>
        <v>2300</v>
      </c>
      <c r="F23" s="367">
        <f t="shared" si="1"/>
        <v>9.1624340205158847E-3</v>
      </c>
      <c r="G23" s="360">
        <f t="shared" si="4"/>
        <v>15091</v>
      </c>
      <c r="H23" s="373">
        <f t="shared" si="2"/>
        <v>6.0117518175480528E-2</v>
      </c>
      <c r="I23" s="266"/>
      <c r="K23" s="341"/>
    </row>
    <row r="24" spans="1:11" s="276" customFormat="1" ht="25" customHeight="1">
      <c r="A24" s="266"/>
      <c r="B24" s="330">
        <f>'인원 입력 기능'!G23</f>
        <v>132</v>
      </c>
      <c r="C24" s="359">
        <f t="shared" si="0"/>
        <v>2</v>
      </c>
      <c r="D24" s="505">
        <f t="shared" si="3"/>
        <v>93.902599342694941</v>
      </c>
      <c r="E24" s="332">
        <f>'인원 입력 기능'!J23</f>
        <v>430</v>
      </c>
      <c r="F24" s="367">
        <f t="shared" si="1"/>
        <v>1.7129767951399263E-3</v>
      </c>
      <c r="G24" s="360">
        <f t="shared" si="4"/>
        <v>15521</v>
      </c>
      <c r="H24" s="373">
        <f t="shared" si="2"/>
        <v>6.1830494970620459E-2</v>
      </c>
      <c r="I24" s="266"/>
      <c r="K24" s="341"/>
    </row>
    <row r="25" spans="1:11" s="276" customFormat="1" ht="25" customHeight="1">
      <c r="A25" s="266"/>
      <c r="B25" s="330">
        <f>'인원 입력 기능'!G24</f>
        <v>131</v>
      </c>
      <c r="C25" s="359">
        <f t="shared" si="0"/>
        <v>2</v>
      </c>
      <c r="D25" s="505">
        <f t="shared" si="3"/>
        <v>93.130166318095803</v>
      </c>
      <c r="E25" s="332">
        <f>'인원 입력 기능'!J24</f>
        <v>3448</v>
      </c>
      <c r="F25" s="367">
        <f t="shared" si="1"/>
        <v>1.3735683696842945E-2</v>
      </c>
      <c r="G25" s="360">
        <f t="shared" si="4"/>
        <v>18969</v>
      </c>
      <c r="H25" s="373">
        <f t="shared" si="2"/>
        <v>7.5566178667463402E-2</v>
      </c>
      <c r="I25" s="266"/>
      <c r="K25" s="341"/>
    </row>
    <row r="26" spans="1:11" s="276" customFormat="1" ht="25" customHeight="1">
      <c r="A26" s="266"/>
      <c r="B26" s="330">
        <f>'인원 입력 기능'!G25</f>
        <v>130</v>
      </c>
      <c r="C26" s="359">
        <f t="shared" si="0"/>
        <v>2</v>
      </c>
      <c r="D26" s="505">
        <f t="shared" si="3"/>
        <v>91.87033164027487</v>
      </c>
      <c r="E26" s="332">
        <f>'인원 입력 기능'!J25</f>
        <v>2877</v>
      </c>
      <c r="F26" s="367">
        <f t="shared" si="1"/>
        <v>1.146100985957574E-2</v>
      </c>
      <c r="G26" s="360">
        <f t="shared" si="4"/>
        <v>21846</v>
      </c>
      <c r="H26" s="373">
        <f t="shared" si="2"/>
        <v>8.702718852703914E-2</v>
      </c>
      <c r="I26" s="266"/>
      <c r="K26" s="341"/>
    </row>
    <row r="27" spans="1:11" s="276" customFormat="1" ht="25" customHeight="1">
      <c r="A27" s="266"/>
      <c r="B27" s="330">
        <f>'인원 입력 기능'!G26</f>
        <v>129</v>
      </c>
      <c r="C27" s="359">
        <f t="shared" si="0"/>
        <v>2</v>
      </c>
      <c r="D27" s="505">
        <f t="shared" si="3"/>
        <v>91.222388208345791</v>
      </c>
      <c r="E27" s="332">
        <f>'인원 입력 기능'!J26</f>
        <v>376</v>
      </c>
      <c r="F27" s="367">
        <f t="shared" si="1"/>
        <v>1.4978587790060751E-3</v>
      </c>
      <c r="G27" s="360">
        <f t="shared" si="4"/>
        <v>22222</v>
      </c>
      <c r="H27" s="373">
        <f t="shared" si="2"/>
        <v>8.8525047306045213E-2</v>
      </c>
      <c r="I27" s="266"/>
      <c r="K27" s="341"/>
    </row>
    <row r="28" spans="1:11" s="276" customFormat="1" ht="25" customHeight="1">
      <c r="A28" s="266"/>
      <c r="B28" s="330">
        <f>'인원 입력 기능'!G27</f>
        <v>128</v>
      </c>
      <c r="C28" s="359">
        <f t="shared" si="0"/>
        <v>2</v>
      </c>
      <c r="D28" s="505">
        <f t="shared" si="3"/>
        <v>90.718055970520865</v>
      </c>
      <c r="E28" s="332">
        <f>'인원 입력 기능'!J27</f>
        <v>2156</v>
      </c>
      <c r="F28" s="367">
        <f t="shared" si="1"/>
        <v>8.5887859774922814E-3</v>
      </c>
      <c r="G28" s="360">
        <f t="shared" si="4"/>
        <v>24378</v>
      </c>
      <c r="H28" s="373">
        <f t="shared" si="2"/>
        <v>9.7113833283537496E-2</v>
      </c>
      <c r="I28" s="266"/>
      <c r="K28" s="341"/>
    </row>
    <row r="29" spans="1:11" s="276" customFormat="1" ht="25" customHeight="1">
      <c r="A29" s="266"/>
      <c r="B29" s="330">
        <f>'인원 입력 기능'!G28</f>
        <v>127</v>
      </c>
      <c r="C29" s="359">
        <f t="shared" si="0"/>
        <v>2</v>
      </c>
      <c r="D29" s="505">
        <f t="shared" si="3"/>
        <v>89.408624638980186</v>
      </c>
      <c r="E29" s="332">
        <f>'인원 입력 기능'!J28</f>
        <v>4418</v>
      </c>
      <c r="F29" s="367">
        <f t="shared" si="1"/>
        <v>1.7599840653321382E-2</v>
      </c>
      <c r="G29" s="360">
        <f t="shared" si="4"/>
        <v>28796</v>
      </c>
      <c r="H29" s="373">
        <f t="shared" si="2"/>
        <v>0.11471367393685888</v>
      </c>
      <c r="I29" s="266"/>
      <c r="K29" s="341"/>
    </row>
    <row r="30" spans="1:11" s="276" customFormat="1" ht="25" customHeight="1">
      <c r="A30" s="266"/>
      <c r="B30" s="330">
        <f>'인원 입력 기능'!G29</f>
        <v>126</v>
      </c>
      <c r="C30" s="359">
        <f t="shared" si="0"/>
        <v>3</v>
      </c>
      <c r="D30" s="505">
        <f t="shared" si="3"/>
        <v>88.127676526242411</v>
      </c>
      <c r="E30" s="332">
        <f>'인원 입력 기능'!J29</f>
        <v>2013</v>
      </c>
      <c r="F30" s="367">
        <f t="shared" si="1"/>
        <v>8.0191216014341201E-3</v>
      </c>
      <c r="G30" s="360">
        <f t="shared" si="4"/>
        <v>30809</v>
      </c>
      <c r="H30" s="373">
        <f t="shared" si="2"/>
        <v>0.122732795538293</v>
      </c>
      <c r="I30" s="266"/>
      <c r="K30" s="341"/>
    </row>
    <row r="31" spans="1:11" s="276" customFormat="1" ht="25" customHeight="1">
      <c r="A31" s="266"/>
      <c r="B31" s="330">
        <f>'인원 입력 기능'!G30</f>
        <v>125</v>
      </c>
      <c r="C31" s="359">
        <f t="shared" si="0"/>
        <v>3</v>
      </c>
      <c r="D31" s="505">
        <f t="shared" si="3"/>
        <v>87.018424459715177</v>
      </c>
      <c r="E31" s="332">
        <f>'인원 입력 기능'!J30</f>
        <v>3556</v>
      </c>
      <c r="F31" s="367">
        <f t="shared" si="1"/>
        <v>1.4165919729110646E-2</v>
      </c>
      <c r="G31" s="360">
        <f t="shared" si="4"/>
        <v>34365</v>
      </c>
      <c r="H31" s="373">
        <f t="shared" si="2"/>
        <v>0.13689871526740366</v>
      </c>
      <c r="I31" s="266"/>
      <c r="K31" s="341"/>
    </row>
    <row r="32" spans="1:11" s="276" customFormat="1" ht="25" customHeight="1">
      <c r="A32" s="266"/>
      <c r="B32" s="330">
        <f>'인원 입력 기능'!G31</f>
        <v>124</v>
      </c>
      <c r="C32" s="359">
        <f t="shared" si="0"/>
        <v>3</v>
      </c>
      <c r="D32" s="505">
        <f t="shared" si="3"/>
        <v>85.549048899512002</v>
      </c>
      <c r="E32" s="332">
        <f>'인원 입력 기능'!J31</f>
        <v>3821</v>
      </c>
      <c r="F32" s="367">
        <f t="shared" si="1"/>
        <v>1.5221591474952695E-2</v>
      </c>
      <c r="G32" s="360">
        <f t="shared" si="4"/>
        <v>38186</v>
      </c>
      <c r="H32" s="373">
        <f t="shared" si="2"/>
        <v>0.15212030674235633</v>
      </c>
      <c r="I32" s="266"/>
      <c r="K32" s="341"/>
    </row>
    <row r="33" spans="1:11" s="276" customFormat="1" ht="25" customHeight="1">
      <c r="A33" s="266"/>
      <c r="B33" s="330">
        <f>'인원 입력 기능'!G32</f>
        <v>123</v>
      </c>
      <c r="C33" s="359">
        <f t="shared" si="0"/>
        <v>3</v>
      </c>
      <c r="D33" s="505">
        <f t="shared" si="3"/>
        <v>84.503734687780096</v>
      </c>
      <c r="E33" s="332">
        <f>'인원 입력 기능'!J32</f>
        <v>1427</v>
      </c>
      <c r="F33" s="367">
        <f t="shared" si="1"/>
        <v>5.6846927596852902E-3</v>
      </c>
      <c r="G33" s="360">
        <f t="shared" si="4"/>
        <v>39613</v>
      </c>
      <c r="H33" s="373">
        <f t="shared" si="2"/>
        <v>0.15780499950204163</v>
      </c>
      <c r="I33" s="266"/>
      <c r="K33" s="341"/>
    </row>
    <row r="34" spans="1:11" s="276" customFormat="1" ht="25" customHeight="1">
      <c r="A34" s="266"/>
      <c r="B34" s="330">
        <f>'인원 입력 기능'!G33</f>
        <v>122</v>
      </c>
      <c r="C34" s="359">
        <f t="shared" si="0"/>
        <v>3</v>
      </c>
      <c r="D34" s="505">
        <f t="shared" si="3"/>
        <v>83.013444876008364</v>
      </c>
      <c r="E34" s="332">
        <f>'인원 입력 기능'!J33</f>
        <v>6055</v>
      </c>
      <c r="F34" s="367">
        <f t="shared" si="1"/>
        <v>2.4121103475749427E-2</v>
      </c>
      <c r="G34" s="360">
        <f t="shared" si="4"/>
        <v>45668</v>
      </c>
      <c r="H34" s="373">
        <f t="shared" si="2"/>
        <v>0.18192610297779105</v>
      </c>
      <c r="I34" s="266"/>
      <c r="K34" s="341"/>
    </row>
    <row r="35" spans="1:11" s="276" customFormat="1" ht="25" customHeight="1">
      <c r="A35" s="266"/>
      <c r="B35" s="330">
        <f>'인원 입력 기능'!G34</f>
        <v>121</v>
      </c>
      <c r="C35" s="359">
        <f t="shared" si="0"/>
        <v>3</v>
      </c>
      <c r="D35" s="505">
        <f t="shared" si="3"/>
        <v>81.231749825714573</v>
      </c>
      <c r="E35" s="332">
        <f>'인원 입력 기능'!J34</f>
        <v>2890</v>
      </c>
      <c r="F35" s="367">
        <f t="shared" si="1"/>
        <v>1.1512797530126481E-2</v>
      </c>
      <c r="G35" s="360">
        <f t="shared" si="4"/>
        <v>48558</v>
      </c>
      <c r="H35" s="373">
        <f t="shared" si="2"/>
        <v>0.19343890050791754</v>
      </c>
      <c r="I35" s="266"/>
      <c r="K35" s="341"/>
    </row>
    <row r="36" spans="1:11" s="276" customFormat="1" ht="25" customHeight="1">
      <c r="A36" s="266"/>
      <c r="B36" s="330">
        <f>'인원 입력 기능'!G35</f>
        <v>120</v>
      </c>
      <c r="C36" s="359">
        <f t="shared" si="0"/>
        <v>3</v>
      </c>
      <c r="D36" s="505">
        <f t="shared" si="3"/>
        <v>80.442784583208834</v>
      </c>
      <c r="E36" s="332">
        <f>'인원 입력 기능'!J35</f>
        <v>1071</v>
      </c>
      <c r="F36" s="367">
        <f t="shared" si="1"/>
        <v>4.2665073199880492E-3</v>
      </c>
      <c r="G36" s="360">
        <f t="shared" si="4"/>
        <v>49629</v>
      </c>
      <c r="H36" s="373">
        <f t="shared" si="2"/>
        <v>0.19770540782790558</v>
      </c>
      <c r="I36" s="266"/>
      <c r="K36" s="341"/>
    </row>
    <row r="37" spans="1:11" s="276" customFormat="1" ht="25" customHeight="1">
      <c r="A37" s="266"/>
      <c r="B37" s="330">
        <f>'인원 입력 기능'!G36</f>
        <v>119</v>
      </c>
      <c r="C37" s="359">
        <f t="shared" si="0"/>
        <v>3</v>
      </c>
      <c r="D37" s="505">
        <f t="shared" si="3"/>
        <v>79.484712678020117</v>
      </c>
      <c r="E37" s="332">
        <f>'인원 입력 기능'!J36</f>
        <v>3739</v>
      </c>
      <c r="F37" s="367">
        <f t="shared" si="1"/>
        <v>1.4894930783786476E-2</v>
      </c>
      <c r="G37" s="360">
        <f t="shared" si="4"/>
        <v>53368</v>
      </c>
      <c r="H37" s="373">
        <f t="shared" si="2"/>
        <v>0.21260033861169206</v>
      </c>
      <c r="I37" s="266"/>
      <c r="K37" s="341"/>
    </row>
    <row r="38" spans="1:11" s="276" customFormat="1" ht="25" customHeight="1">
      <c r="A38" s="266"/>
      <c r="B38" s="330">
        <f>'인원 입력 기능'!G37</f>
        <v>118</v>
      </c>
      <c r="C38" s="359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3</v>
      </c>
      <c r="D38" s="505">
        <f t="shared" si="3"/>
        <v>77.644258539986055</v>
      </c>
      <c r="E38" s="332">
        <f>'인원 입력 기능'!J37</f>
        <v>5501</v>
      </c>
      <c r="F38" s="367">
        <f t="shared" si="1"/>
        <v>2.1914151976894732E-2</v>
      </c>
      <c r="G38" s="360">
        <f t="shared" si="4"/>
        <v>58869</v>
      </c>
      <c r="H38" s="373">
        <f t="shared" si="2"/>
        <v>0.23451449058858678</v>
      </c>
      <c r="I38" s="266"/>
      <c r="K38" s="341"/>
    </row>
    <row r="39" spans="1:11" s="276" customFormat="1" ht="25" customHeight="1">
      <c r="A39" s="266"/>
      <c r="B39" s="330">
        <f>'인원 입력 기능'!G38</f>
        <v>117</v>
      </c>
      <c r="C39" s="359">
        <f t="shared" si="5"/>
        <v>4</v>
      </c>
      <c r="D39" s="505">
        <f t="shared" si="3"/>
        <v>76.173090329648446</v>
      </c>
      <c r="E39" s="332">
        <f>'인원 입력 기능'!J38</f>
        <v>1885</v>
      </c>
      <c r="F39" s="367">
        <f t="shared" si="1"/>
        <v>7.5092122298575838E-3</v>
      </c>
      <c r="G39" s="360">
        <f t="shared" si="4"/>
        <v>60754</v>
      </c>
      <c r="H39" s="373">
        <f t="shared" si="2"/>
        <v>0.24202370281844438</v>
      </c>
      <c r="I39" s="266"/>
      <c r="K39" s="341"/>
    </row>
    <row r="40" spans="1:11" s="276" customFormat="1" ht="25" customHeight="1">
      <c r="A40" s="266"/>
      <c r="B40" s="330">
        <f>'인원 입력 기능'!G39</f>
        <v>116</v>
      </c>
      <c r="C40" s="359">
        <f t="shared" si="5"/>
        <v>4</v>
      </c>
      <c r="D40" s="505">
        <f t="shared" si="3"/>
        <v>74.958470271885275</v>
      </c>
      <c r="E40" s="332">
        <f>'인원 입력 기능'!J39</f>
        <v>4213</v>
      </c>
      <c r="F40" s="367">
        <f t="shared" si="1"/>
        <v>1.6783188925405836E-2</v>
      </c>
      <c r="G40" s="360">
        <f t="shared" si="4"/>
        <v>64967</v>
      </c>
      <c r="H40" s="373">
        <f t="shared" si="2"/>
        <v>0.25880689174385019</v>
      </c>
      <c r="I40" s="266"/>
      <c r="K40" s="341"/>
    </row>
    <row r="41" spans="1:11" s="276" customFormat="1" ht="25" customHeight="1">
      <c r="A41" s="266"/>
      <c r="B41" s="330">
        <f>'인원 입력 기능'!G40</f>
        <v>115</v>
      </c>
      <c r="C41" s="359">
        <f t="shared" si="5"/>
        <v>4</v>
      </c>
      <c r="D41" s="505">
        <f t="shared" si="3"/>
        <v>73.435713574345186</v>
      </c>
      <c r="E41" s="332">
        <f>'인원 입력 기능'!J40</f>
        <v>3432</v>
      </c>
      <c r="F41" s="367">
        <f t="shared" si="1"/>
        <v>1.3671945025395878E-2</v>
      </c>
      <c r="G41" s="360">
        <f t="shared" si="4"/>
        <v>68399</v>
      </c>
      <c r="H41" s="373">
        <f t="shared" si="2"/>
        <v>0.27247883676924611</v>
      </c>
      <c r="I41" s="266"/>
      <c r="K41" s="341"/>
    </row>
    <row r="42" spans="1:11" s="276" customFormat="1" ht="25" customHeight="1">
      <c r="A42" s="266"/>
      <c r="B42" s="330">
        <f>'인원 입력 기능'!G41</f>
        <v>114</v>
      </c>
      <c r="C42" s="359">
        <f t="shared" si="5"/>
        <v>4</v>
      </c>
      <c r="D42" s="505">
        <f t="shared" si="3"/>
        <v>72.000199183348286</v>
      </c>
      <c r="E42" s="332">
        <f>'인원 입력 기능'!J41</f>
        <v>3775</v>
      </c>
      <c r="F42" s="367">
        <f t="shared" si="1"/>
        <v>1.5038342794542376E-2</v>
      </c>
      <c r="G42" s="360">
        <f t="shared" si="4"/>
        <v>72174</v>
      </c>
      <c r="H42" s="373">
        <f t="shared" si="2"/>
        <v>0.28751717956378847</v>
      </c>
      <c r="I42" s="266"/>
      <c r="K42" s="341"/>
    </row>
    <row r="43" spans="1:11" s="276" customFormat="1" ht="25" customHeight="1">
      <c r="A43" s="266"/>
      <c r="B43" s="330">
        <f>'인원 입력 기능'!G42</f>
        <v>113</v>
      </c>
      <c r="C43" s="359">
        <f t="shared" si="5"/>
        <v>4</v>
      </c>
      <c r="D43" s="505">
        <f t="shared" si="3"/>
        <v>70.270291803605218</v>
      </c>
      <c r="E43" s="332">
        <f>'인원 입력 기능'!J42</f>
        <v>4910</v>
      </c>
      <c r="F43" s="367">
        <f t="shared" si="1"/>
        <v>1.9559804800318693E-2</v>
      </c>
      <c r="G43" s="360">
        <f t="shared" si="4"/>
        <v>77084</v>
      </c>
      <c r="H43" s="373">
        <f t="shared" si="2"/>
        <v>0.30707698436410719</v>
      </c>
      <c r="I43" s="266"/>
      <c r="K43" s="341"/>
    </row>
    <row r="44" spans="1:11" s="276" customFormat="1" ht="25" customHeight="1">
      <c r="A44" s="266"/>
      <c r="B44" s="330">
        <f>'인원 입력 기능'!G43</f>
        <v>112</v>
      </c>
      <c r="C44" s="359">
        <f t="shared" si="5"/>
        <v>4</v>
      </c>
      <c r="D44" s="505">
        <f t="shared" si="3"/>
        <v>68.831391295687681</v>
      </c>
      <c r="E44" s="332">
        <f>'인원 입력 기능'!J43</f>
        <v>2314</v>
      </c>
      <c r="F44" s="367">
        <f t="shared" si="1"/>
        <v>9.2182053580320677E-3</v>
      </c>
      <c r="G44" s="360">
        <f t="shared" si="4"/>
        <v>79398</v>
      </c>
      <c r="H44" s="373">
        <f t="shared" si="2"/>
        <v>0.31629518972213921</v>
      </c>
      <c r="I44" s="266"/>
      <c r="K44" s="341"/>
    </row>
    <row r="45" spans="1:11" s="276" customFormat="1" ht="25" customHeight="1">
      <c r="A45" s="266"/>
      <c r="B45" s="330">
        <f>'인원 입력 기능'!G44</f>
        <v>111</v>
      </c>
      <c r="C45" s="359">
        <f t="shared" si="5"/>
        <v>4</v>
      </c>
      <c r="D45" s="505">
        <f t="shared" si="3"/>
        <v>68.004382033661997</v>
      </c>
      <c r="E45" s="332">
        <f>'인원 입력 기능'!J44</f>
        <v>1838</v>
      </c>
      <c r="F45" s="367">
        <f t="shared" si="1"/>
        <v>7.3219798824818248E-3</v>
      </c>
      <c r="G45" s="360">
        <f t="shared" si="4"/>
        <v>81236</v>
      </c>
      <c r="H45" s="373">
        <f t="shared" si="2"/>
        <v>0.32361716960462106</v>
      </c>
      <c r="I45" s="266"/>
      <c r="K45" s="341"/>
    </row>
    <row r="46" spans="1:11" s="276" customFormat="1" ht="25" customHeight="1">
      <c r="A46" s="266"/>
      <c r="B46" s="330">
        <f>'인원 입력 기능'!G45</f>
        <v>110</v>
      </c>
      <c r="C46" s="359">
        <f t="shared" si="5"/>
        <v>4</v>
      </c>
      <c r="D46" s="505">
        <f t="shared" si="3"/>
        <v>66.380440195199682</v>
      </c>
      <c r="E46" s="332">
        <f>'인원 입력 기능'!J45</f>
        <v>6315</v>
      </c>
      <c r="F46" s="367">
        <f t="shared" si="1"/>
        <v>2.5156856886764268E-2</v>
      </c>
      <c r="G46" s="360">
        <f t="shared" si="4"/>
        <v>87551</v>
      </c>
      <c r="H46" s="373">
        <f t="shared" si="2"/>
        <v>0.34877402649138534</v>
      </c>
      <c r="I46" s="266"/>
      <c r="K46" s="341"/>
    </row>
    <row r="47" spans="1:11" s="276" customFormat="1" ht="25" customHeight="1">
      <c r="A47" s="266"/>
      <c r="B47" s="330">
        <f>'인원 입력 기능'!G46</f>
        <v>109</v>
      </c>
      <c r="C47" s="359">
        <f t="shared" si="5"/>
        <v>4</v>
      </c>
      <c r="D47" s="505">
        <f t="shared" si="3"/>
        <v>64.490389403445874</v>
      </c>
      <c r="E47" s="332">
        <f>'인원 입력 기능'!J46</f>
        <v>3174</v>
      </c>
      <c r="F47" s="367">
        <f t="shared" si="1"/>
        <v>1.2644158948311921E-2</v>
      </c>
      <c r="G47" s="360">
        <f t="shared" si="4"/>
        <v>90725</v>
      </c>
      <c r="H47" s="373">
        <f t="shared" si="2"/>
        <v>0.36141818543969723</v>
      </c>
      <c r="I47" s="266"/>
      <c r="K47" s="341"/>
    </row>
    <row r="48" spans="1:11" s="276" customFormat="1" ht="25" customHeight="1">
      <c r="A48" s="266"/>
      <c r="B48" s="330">
        <f>'인원 입력 기능'!G47</f>
        <v>108</v>
      </c>
      <c r="C48" s="359">
        <f t="shared" si="5"/>
        <v>4</v>
      </c>
      <c r="D48" s="505">
        <f t="shared" si="3"/>
        <v>63.283139129568767</v>
      </c>
      <c r="E48" s="332">
        <f>'인원 입력 기능'!J47</f>
        <v>2887</v>
      </c>
      <c r="F48" s="367">
        <f t="shared" si="1"/>
        <v>1.1500846529230157E-2</v>
      </c>
      <c r="G48" s="360">
        <f t="shared" si="4"/>
        <v>93612</v>
      </c>
      <c r="H48" s="373">
        <f t="shared" si="2"/>
        <v>0.37291903196892739</v>
      </c>
      <c r="I48" s="266"/>
      <c r="K48" s="341"/>
    </row>
    <row r="49" spans="1:11" s="276" customFormat="1" ht="25" customHeight="1">
      <c r="A49" s="266"/>
      <c r="B49" s="330">
        <f>'인원 입력 기능'!G48</f>
        <v>107</v>
      </c>
      <c r="C49" s="359">
        <f t="shared" si="5"/>
        <v>4</v>
      </c>
      <c r="D49" s="505">
        <f t="shared" si="3"/>
        <v>61.880888357733291</v>
      </c>
      <c r="E49" s="332">
        <f>'인원 입력 기능'!J48</f>
        <v>4153</v>
      </c>
      <c r="F49" s="367">
        <f t="shared" si="1"/>
        <v>1.6544168907479336E-2</v>
      </c>
      <c r="G49" s="360">
        <f t="shared" si="4"/>
        <v>97765</v>
      </c>
      <c r="H49" s="373">
        <f t="shared" si="2"/>
        <v>0.38946320087640673</v>
      </c>
      <c r="I49" s="266"/>
      <c r="K49" s="341"/>
    </row>
    <row r="50" spans="1:11" s="276" customFormat="1" ht="25" customHeight="1">
      <c r="A50" s="266"/>
      <c r="B50" s="330">
        <f>'인원 입력 기능'!G49</f>
        <v>106</v>
      </c>
      <c r="C50" s="359">
        <f t="shared" si="5"/>
        <v>4</v>
      </c>
      <c r="D50" s="505">
        <f t="shared" si="3"/>
        <v>60.458520067722347</v>
      </c>
      <c r="E50" s="332">
        <f>'인원 입력 기능'!J49</f>
        <v>2988</v>
      </c>
      <c r="F50" s="367">
        <f t="shared" si="1"/>
        <v>1.1903196892739767E-2</v>
      </c>
      <c r="G50" s="360">
        <f t="shared" si="4"/>
        <v>100753</v>
      </c>
      <c r="H50" s="373">
        <f t="shared" si="2"/>
        <v>0.40136639776914651</v>
      </c>
      <c r="I50" s="266"/>
      <c r="K50" s="341"/>
    </row>
    <row r="51" spans="1:11" s="276" customFormat="1" ht="25" customHeight="1">
      <c r="A51" s="266"/>
      <c r="B51" s="330">
        <f>'인원 입력 기능'!G50</f>
        <v>105</v>
      </c>
      <c r="C51" s="359">
        <f t="shared" si="5"/>
        <v>5</v>
      </c>
      <c r="D51" s="505">
        <f t="shared" si="3"/>
        <v>58.771835474554337</v>
      </c>
      <c r="E51" s="332">
        <f>'인원 입력 기능'!J50</f>
        <v>5480</v>
      </c>
      <c r="F51" s="367">
        <f t="shared" si="1"/>
        <v>2.1830494970620454E-2</v>
      </c>
      <c r="G51" s="360">
        <f t="shared" si="4"/>
        <v>106233</v>
      </c>
      <c r="H51" s="373">
        <f t="shared" si="2"/>
        <v>0.42319689273976696</v>
      </c>
      <c r="I51" s="266"/>
      <c r="K51" s="341"/>
    </row>
    <row r="52" spans="1:11" s="276" customFormat="1" ht="25" customHeight="1">
      <c r="A52" s="266"/>
      <c r="B52" s="330">
        <f>'인원 입력 기능'!G51</f>
        <v>104</v>
      </c>
      <c r="C52" s="359">
        <f t="shared" si="5"/>
        <v>5</v>
      </c>
      <c r="D52" s="505">
        <f t="shared" si="3"/>
        <v>56.983169007071012</v>
      </c>
      <c r="E52" s="332">
        <f>'인원 입력 기능'!J51</f>
        <v>3500</v>
      </c>
      <c r="F52" s="367">
        <f t="shared" si="1"/>
        <v>1.3942834379045912E-2</v>
      </c>
      <c r="G52" s="360">
        <f t="shared" si="4"/>
        <v>109733</v>
      </c>
      <c r="H52" s="373">
        <f t="shared" si="2"/>
        <v>0.43713972711881288</v>
      </c>
      <c r="I52" s="266"/>
      <c r="K52" s="341"/>
    </row>
    <row r="53" spans="1:11" s="276" customFormat="1" ht="25" customHeight="1">
      <c r="A53" s="266"/>
      <c r="B53" s="330">
        <f>'인원 입력 기능'!G52</f>
        <v>103</v>
      </c>
      <c r="C53" s="359">
        <f t="shared" si="5"/>
        <v>5</v>
      </c>
      <c r="D53" s="505">
        <f t="shared" si="3"/>
        <v>55.87132755701623</v>
      </c>
      <c r="E53" s="332">
        <f>'인원 입력 기능'!J52</f>
        <v>2082</v>
      </c>
      <c r="F53" s="367">
        <f t="shared" si="1"/>
        <v>8.2939946220495966E-3</v>
      </c>
      <c r="G53" s="360">
        <f t="shared" si="4"/>
        <v>111815</v>
      </c>
      <c r="H53" s="373">
        <f t="shared" si="2"/>
        <v>0.44543372174086249</v>
      </c>
      <c r="I53" s="266"/>
      <c r="K53" s="341"/>
    </row>
    <row r="54" spans="1:11" s="276" customFormat="1" ht="25" customHeight="1">
      <c r="A54" s="266"/>
      <c r="B54" s="330">
        <f>'인원 입력 기능'!G53</f>
        <v>102</v>
      </c>
      <c r="C54" s="359">
        <f t="shared" si="5"/>
        <v>5</v>
      </c>
      <c r="D54" s="505">
        <f t="shared" si="3"/>
        <v>54.8333831291704</v>
      </c>
      <c r="E54" s="332">
        <f>'인원 입력 기능'!J53</f>
        <v>3129</v>
      </c>
      <c r="F54" s="367">
        <f t="shared" si="1"/>
        <v>1.2464893934867044E-2</v>
      </c>
      <c r="G54" s="360">
        <f t="shared" si="4"/>
        <v>114944</v>
      </c>
      <c r="H54" s="373">
        <f t="shared" si="2"/>
        <v>0.45789861567572954</v>
      </c>
      <c r="I54" s="266"/>
      <c r="K54" s="341"/>
    </row>
    <row r="55" spans="1:11" s="276" customFormat="1" ht="25" customHeight="1">
      <c r="A55" s="266"/>
      <c r="B55" s="330">
        <f>'인원 입력 기능'!G54</f>
        <v>101</v>
      </c>
      <c r="C55" s="359">
        <f t="shared" si="5"/>
        <v>5</v>
      </c>
      <c r="D55" s="505">
        <f t="shared" si="3"/>
        <v>52.973807389702223</v>
      </c>
      <c r="E55" s="332">
        <f>'인원 입력 기능'!J54</f>
        <v>6207</v>
      </c>
      <c r="F55" s="367">
        <f t="shared" si="1"/>
        <v>2.4726620854496565E-2</v>
      </c>
      <c r="G55" s="360">
        <f t="shared" si="4"/>
        <v>121151</v>
      </c>
      <c r="H55" s="373">
        <f t="shared" si="2"/>
        <v>0.4826252365302261</v>
      </c>
      <c r="I55" s="266"/>
      <c r="K55" s="341"/>
    </row>
    <row r="56" spans="1:11" s="276" customFormat="1" ht="25" customHeight="1">
      <c r="A56" s="266"/>
      <c r="B56" s="330">
        <f>'인원 입력 기능'!G55</f>
        <v>100</v>
      </c>
      <c r="C56" s="359">
        <f t="shared" si="5"/>
        <v>5</v>
      </c>
      <c r="D56" s="505">
        <f t="shared" si="3"/>
        <v>51.220993924907873</v>
      </c>
      <c r="E56" s="332">
        <f>'인원 입력 기능'!J55</f>
        <v>2593</v>
      </c>
      <c r="F56" s="367">
        <f t="shared" si="1"/>
        <v>1.03296484413903E-2</v>
      </c>
      <c r="G56" s="360">
        <f t="shared" si="4"/>
        <v>123744</v>
      </c>
      <c r="H56" s="373">
        <f t="shared" si="2"/>
        <v>0.49295488497161638</v>
      </c>
      <c r="I56" s="266"/>
      <c r="K56" s="341"/>
    </row>
    <row r="57" spans="1:11" s="276" customFormat="1" ht="25" customHeight="1">
      <c r="A57" s="266"/>
      <c r="B57" s="330">
        <f>'인원 입력 기능'!G56</f>
        <v>99</v>
      </c>
      <c r="C57" s="359">
        <f t="shared" si="5"/>
        <v>5</v>
      </c>
      <c r="D57" s="505">
        <f t="shared" si="3"/>
        <v>49.928293994622052</v>
      </c>
      <c r="E57" s="332">
        <f>'인원 입력 기능'!J56</f>
        <v>3897</v>
      </c>
      <c r="F57" s="367">
        <f t="shared" si="1"/>
        <v>1.5524350164326262E-2</v>
      </c>
      <c r="G57" s="360">
        <f t="shared" si="4"/>
        <v>127641</v>
      </c>
      <c r="H57" s="373">
        <f t="shared" si="2"/>
        <v>0.50847923513594262</v>
      </c>
      <c r="I57" s="266"/>
      <c r="K57" s="341"/>
    </row>
    <row r="58" spans="1:11" s="276" customFormat="1" ht="25" customHeight="1">
      <c r="A58" s="266"/>
      <c r="B58" s="330">
        <f>'인원 입력 기능'!G57</f>
        <v>98</v>
      </c>
      <c r="C58" s="359">
        <f t="shared" si="5"/>
        <v>5</v>
      </c>
      <c r="D58" s="505">
        <f t="shared" si="3"/>
        <v>48.581017826909665</v>
      </c>
      <c r="E58" s="332">
        <f>'인원 입력 기능'!J57</f>
        <v>2867</v>
      </c>
      <c r="F58" s="367">
        <f t="shared" si="1"/>
        <v>1.1421173189921323E-2</v>
      </c>
      <c r="G58" s="360">
        <f t="shared" si="4"/>
        <v>130508</v>
      </c>
      <c r="H58" s="373">
        <f t="shared" si="2"/>
        <v>0.51990040832586393</v>
      </c>
      <c r="I58" s="266"/>
      <c r="K58" s="341"/>
    </row>
    <row r="59" spans="1:11" s="276" customFormat="1" ht="25" customHeight="1">
      <c r="A59" s="266"/>
      <c r="B59" s="330">
        <f>'인원 입력 기능'!G58</f>
        <v>97</v>
      </c>
      <c r="C59" s="359">
        <f t="shared" si="5"/>
        <v>5</v>
      </c>
      <c r="D59" s="505">
        <f t="shared" si="3"/>
        <v>47.099292899113635</v>
      </c>
      <c r="E59" s="332">
        <f>'인원 입력 기능'!J58</f>
        <v>4572</v>
      </c>
      <c r="F59" s="367">
        <f t="shared" si="1"/>
        <v>1.8213325365999403E-2</v>
      </c>
      <c r="G59" s="360">
        <f t="shared" si="4"/>
        <v>135080</v>
      </c>
      <c r="H59" s="373">
        <f t="shared" si="2"/>
        <v>0.53811373369186333</v>
      </c>
      <c r="I59" s="266"/>
      <c r="K59" s="341"/>
    </row>
    <row r="60" spans="1:11" s="276" customFormat="1" ht="25" customHeight="1">
      <c r="A60" s="266"/>
      <c r="B60" s="330">
        <f>'인원 입력 기능'!G59</f>
        <v>96</v>
      </c>
      <c r="C60" s="359">
        <f t="shared" si="5"/>
        <v>5</v>
      </c>
      <c r="D60" s="505">
        <f t="shared" si="3"/>
        <v>45.447465391893239</v>
      </c>
      <c r="E60" s="332">
        <f>'인원 입력 기능'!J59</f>
        <v>3721</v>
      </c>
      <c r="F60" s="367">
        <f t="shared" si="1"/>
        <v>1.4823224778408525E-2</v>
      </c>
      <c r="G60" s="360">
        <f t="shared" si="4"/>
        <v>138801</v>
      </c>
      <c r="H60" s="373">
        <f t="shared" si="2"/>
        <v>0.55293695847027191</v>
      </c>
      <c r="I60" s="266"/>
      <c r="K60" s="341"/>
    </row>
    <row r="61" spans="1:11" s="276" customFormat="1" ht="25" customHeight="1">
      <c r="A61" s="266"/>
      <c r="B61" s="330">
        <f>'인원 입력 기능'!G60</f>
        <v>95</v>
      </c>
      <c r="C61" s="359">
        <f t="shared" si="5"/>
        <v>5</v>
      </c>
      <c r="D61" s="505">
        <f t="shared" si="3"/>
        <v>44.248381635295289</v>
      </c>
      <c r="E61" s="332">
        <f>'인원 입력 기능'!J60</f>
        <v>2299</v>
      </c>
      <c r="F61" s="367">
        <f t="shared" si="1"/>
        <v>9.1584503535504427E-3</v>
      </c>
      <c r="G61" s="360">
        <f t="shared" si="4"/>
        <v>141100</v>
      </c>
      <c r="H61" s="373">
        <f t="shared" si="2"/>
        <v>0.56209540882382236</v>
      </c>
      <c r="I61" s="266"/>
      <c r="K61" s="341"/>
    </row>
    <row r="62" spans="1:11" s="276" customFormat="1" ht="25" customHeight="1">
      <c r="A62" s="266"/>
      <c r="B62" s="330">
        <f>'인원 입력 기능'!G61</f>
        <v>94</v>
      </c>
      <c r="C62" s="359">
        <f t="shared" si="5"/>
        <v>5</v>
      </c>
      <c r="D62" s="505">
        <f t="shared" si="3"/>
        <v>43.25206652723832</v>
      </c>
      <c r="E62" s="332">
        <f>'인원 입력 기능'!J61</f>
        <v>2703</v>
      </c>
      <c r="F62" s="367">
        <f t="shared" si="1"/>
        <v>1.0767851807588885E-2</v>
      </c>
      <c r="G62" s="360">
        <f t="shared" si="4"/>
        <v>143803</v>
      </c>
      <c r="H62" s="373">
        <f t="shared" si="2"/>
        <v>0.57286326063141124</v>
      </c>
      <c r="I62" s="266"/>
      <c r="K62" s="341"/>
    </row>
    <row r="63" spans="1:11" s="276" customFormat="1" ht="25" customHeight="1">
      <c r="A63" s="266"/>
      <c r="B63" s="330">
        <f>'인원 입력 기능'!G62</f>
        <v>93</v>
      </c>
      <c r="C63" s="359">
        <f t="shared" si="5"/>
        <v>5</v>
      </c>
      <c r="D63" s="505">
        <f t="shared" si="3"/>
        <v>41.891046708495175</v>
      </c>
      <c r="E63" s="332">
        <f>'인원 입력 기능'!J62</f>
        <v>4130</v>
      </c>
      <c r="F63" s="367">
        <f t="shared" si="1"/>
        <v>1.6452544567274175E-2</v>
      </c>
      <c r="G63" s="360">
        <f t="shared" si="4"/>
        <v>147933</v>
      </c>
      <c r="H63" s="373">
        <f t="shared" si="2"/>
        <v>0.58931580519868543</v>
      </c>
      <c r="I63" s="266"/>
      <c r="K63" s="341"/>
    </row>
    <row r="64" spans="1:11" s="276" customFormat="1" ht="25" customHeight="1">
      <c r="A64" s="266"/>
      <c r="B64" s="330">
        <f>'인원 입력 기능'!G63</f>
        <v>92</v>
      </c>
      <c r="C64" s="359">
        <f t="shared" si="5"/>
        <v>5</v>
      </c>
      <c r="D64" s="505">
        <f t="shared" si="3"/>
        <v>40.380639378547954</v>
      </c>
      <c r="E64" s="332">
        <f>'인원 입력 기능'!J63</f>
        <v>3453</v>
      </c>
      <c r="F64" s="367">
        <f t="shared" si="1"/>
        <v>1.3755602031670153E-2</v>
      </c>
      <c r="G64" s="360">
        <f t="shared" si="4"/>
        <v>151386</v>
      </c>
      <c r="H64" s="373">
        <f t="shared" si="2"/>
        <v>0.60307140723035557</v>
      </c>
      <c r="I64" s="266"/>
      <c r="K64" s="341"/>
    </row>
    <row r="65" spans="1:11" s="276" customFormat="1" ht="25" customHeight="1">
      <c r="A65" s="266"/>
      <c r="B65" s="330">
        <f>'인원 입력 기능'!G64</f>
        <v>91</v>
      </c>
      <c r="C65" s="359">
        <f t="shared" si="5"/>
        <v>6</v>
      </c>
      <c r="D65" s="505">
        <f t="shared" si="3"/>
        <v>39.164824220695152</v>
      </c>
      <c r="E65" s="332">
        <f>'인원 입력 기능'!J64</f>
        <v>2651</v>
      </c>
      <c r="F65" s="367">
        <f t="shared" si="1"/>
        <v>1.0560701125385917E-2</v>
      </c>
      <c r="G65" s="360">
        <f t="shared" si="4"/>
        <v>154037</v>
      </c>
      <c r="H65" s="373">
        <f t="shared" si="2"/>
        <v>0.61363210835574145</v>
      </c>
      <c r="I65" s="266"/>
      <c r="K65" s="341"/>
    </row>
    <row r="66" spans="1:11" s="276" customFormat="1" ht="25" customHeight="1">
      <c r="A66" s="266"/>
      <c r="B66" s="330">
        <f>'인원 입력 기능'!G65</f>
        <v>90</v>
      </c>
      <c r="C66" s="359">
        <f t="shared" si="5"/>
        <v>6</v>
      </c>
      <c r="D66" s="505">
        <f t="shared" si="3"/>
        <v>38.163728712279656</v>
      </c>
      <c r="E66" s="332">
        <f>'인원 입력 기능'!J65</f>
        <v>2375</v>
      </c>
      <c r="F66" s="367">
        <f t="shared" si="1"/>
        <v>9.4612090429240115E-3</v>
      </c>
      <c r="G66" s="360">
        <f t="shared" si="4"/>
        <v>156412</v>
      </c>
      <c r="H66" s="373">
        <f t="shared" si="2"/>
        <v>0.62309331739866547</v>
      </c>
      <c r="I66" s="266"/>
      <c r="K66" s="341"/>
    </row>
    <row r="67" spans="1:11" s="276" customFormat="1" ht="25" customHeight="1">
      <c r="A67" s="266"/>
      <c r="B67" s="330">
        <f>'인원 입력 기능'!G66</f>
        <v>89</v>
      </c>
      <c r="C67" s="359">
        <f t="shared" si="5"/>
        <v>6</v>
      </c>
      <c r="D67" s="505">
        <f t="shared" si="3"/>
        <v>37.093914948710285</v>
      </c>
      <c r="E67" s="332">
        <f>'인원 입력 기능'!J66</f>
        <v>2996</v>
      </c>
      <c r="F67" s="367">
        <f t="shared" si="1"/>
        <v>1.19350662284633E-2</v>
      </c>
      <c r="G67" s="360">
        <f t="shared" si="4"/>
        <v>159408</v>
      </c>
      <c r="H67" s="373">
        <f t="shared" si="2"/>
        <v>0.63502838362712877</v>
      </c>
      <c r="I67" s="266"/>
      <c r="K67" s="341"/>
    </row>
    <row r="68" spans="1:11" s="276" customFormat="1" ht="25" customHeight="1">
      <c r="A68" s="266"/>
      <c r="B68" s="330">
        <f>'인원 입력 기능'!G67</f>
        <v>88</v>
      </c>
      <c r="C68" s="359">
        <f t="shared" si="5"/>
        <v>6</v>
      </c>
      <c r="D68" s="505">
        <f t="shared" si="3"/>
        <v>35.64067323971716</v>
      </c>
      <c r="E68" s="332">
        <f>'인원 입력 기능'!J67</f>
        <v>4300</v>
      </c>
      <c r="F68" s="367">
        <f t="shared" si="1"/>
        <v>1.7129767951399262E-2</v>
      </c>
      <c r="G68" s="360">
        <f t="shared" si="4"/>
        <v>163708</v>
      </c>
      <c r="H68" s="373">
        <f t="shared" si="2"/>
        <v>0.65215815157852808</v>
      </c>
      <c r="I68" s="266"/>
      <c r="K68" s="341"/>
    </row>
    <row r="69" spans="1:11" s="276" customFormat="1" ht="25" customHeight="1">
      <c r="A69" s="266"/>
      <c r="B69" s="330">
        <f>'인원 입력 기능'!G68</f>
        <v>87</v>
      </c>
      <c r="C69" s="359">
        <f t="shared" si="5"/>
        <v>6</v>
      </c>
      <c r="D69" s="505">
        <f t="shared" si="3"/>
        <v>34.271885270391401</v>
      </c>
      <c r="E69" s="332">
        <f>'인원 입력 기능'!J68</f>
        <v>2572</v>
      </c>
      <c r="F69" s="367">
        <f t="shared" si="1"/>
        <v>1.0245991435116024E-2</v>
      </c>
      <c r="G69" s="360">
        <f t="shared" si="4"/>
        <v>166280</v>
      </c>
      <c r="H69" s="373">
        <f t="shared" si="2"/>
        <v>0.66240414301364403</v>
      </c>
      <c r="I69" s="266"/>
      <c r="K69" s="341"/>
    </row>
    <row r="70" spans="1:11" s="276" customFormat="1" ht="25" customHeight="1">
      <c r="A70" s="266"/>
      <c r="B70" s="330">
        <f>'인원 입력 기능'!G69</f>
        <v>86</v>
      </c>
      <c r="C70" s="359">
        <f t="shared" ref="C70:C85" si="6">IF(ROUND(B70,0)&gt;=$M$6,1,IF(ROUND(B70,0)&gt;=$M$7,2,IF(ROUND(B70,0)&gt;=$M$8,3,IF(ROUND(B70,0)&gt;=$M$9,4,IF(ROUND(B70,0)&gt;=$M$10,5,IF(ROUND(B70,0)&gt;=$M$11,6,IF(ROUND(B70,0)&gt;=$M$12,7,IF(ROUND(B70,0)&gt;=$M$13,8,9))))))))</f>
        <v>6</v>
      </c>
      <c r="D70" s="505">
        <f t="shared" si="3"/>
        <v>33.224579225176775</v>
      </c>
      <c r="E70" s="332">
        <f>'인원 입력 기능'!J69</f>
        <v>2686</v>
      </c>
      <c r="F70" s="367">
        <f t="shared" si="1"/>
        <v>1.0700129469176378E-2</v>
      </c>
      <c r="G70" s="360">
        <f t="shared" si="4"/>
        <v>168966</v>
      </c>
      <c r="H70" s="373">
        <f t="shared" si="2"/>
        <v>0.67310427248282045</v>
      </c>
      <c r="I70" s="266"/>
      <c r="K70" s="341"/>
    </row>
    <row r="71" spans="1:11" s="276" customFormat="1" ht="25" customHeight="1">
      <c r="A71" s="266"/>
      <c r="B71" s="330">
        <f>'인원 입력 기능'!G70</f>
        <v>85</v>
      </c>
      <c r="C71" s="359">
        <f t="shared" si="6"/>
        <v>6</v>
      </c>
      <c r="D71" s="505">
        <f t="shared" si="3"/>
        <v>32.114331241908175</v>
      </c>
      <c r="E71" s="332">
        <f>'인원 입력 기능'!J70</f>
        <v>2888</v>
      </c>
      <c r="F71" s="367">
        <f t="shared" ref="F71:F85" si="7">E71/$H$2</f>
        <v>1.1504830196195599E-2</v>
      </c>
      <c r="G71" s="360">
        <f t="shared" si="4"/>
        <v>171854</v>
      </c>
      <c r="H71" s="373">
        <f t="shared" ref="H71:H85" si="8">G71/$H$2</f>
        <v>0.68460910267901598</v>
      </c>
      <c r="I71" s="266"/>
      <c r="K71" s="341"/>
    </row>
    <row r="72" spans="1:11" s="276" customFormat="1" ht="25" customHeight="1">
      <c r="A72" s="266"/>
      <c r="B72" s="330">
        <f>'인원 입력 기능'!G71</f>
        <v>84</v>
      </c>
      <c r="C72" s="359">
        <f t="shared" si="6"/>
        <v>6</v>
      </c>
      <c r="D72" s="505">
        <f t="shared" ref="D72:D85" si="9">100*(1-(G71+G72)/2/$H$2)</f>
        <v>30.496564087242305</v>
      </c>
      <c r="E72" s="332">
        <f>'인원 입력 기능'!J71</f>
        <v>5234</v>
      </c>
      <c r="F72" s="367">
        <f t="shared" si="7"/>
        <v>2.0850512897121802E-2</v>
      </c>
      <c r="G72" s="360">
        <f t="shared" ref="G72:G80" si="10">E72+G71</f>
        <v>177088</v>
      </c>
      <c r="H72" s="373">
        <f t="shared" si="8"/>
        <v>0.70545961557613779</v>
      </c>
      <c r="I72" s="266"/>
      <c r="K72" s="341"/>
    </row>
    <row r="73" spans="1:11" s="276" customFormat="1" ht="25" customHeight="1">
      <c r="A73" s="266"/>
      <c r="B73" s="330">
        <f>'인원 입력 기능'!G72</f>
        <v>83</v>
      </c>
      <c r="C73" s="359">
        <f t="shared" si="6"/>
        <v>6</v>
      </c>
      <c r="D73" s="505">
        <f t="shared" si="9"/>
        <v>28.747535106065136</v>
      </c>
      <c r="E73" s="332">
        <f>'인원 입력 기능'!J72</f>
        <v>3547</v>
      </c>
      <c r="F73" s="367">
        <f t="shared" si="7"/>
        <v>1.4130066726421671E-2</v>
      </c>
      <c r="G73" s="360">
        <f t="shared" si="10"/>
        <v>180635</v>
      </c>
      <c r="H73" s="373">
        <f t="shared" si="8"/>
        <v>0.71958968230255949</v>
      </c>
      <c r="I73" s="266"/>
      <c r="K73" s="341"/>
    </row>
    <row r="74" spans="1:11" s="276" customFormat="1" ht="25" customHeight="1">
      <c r="A74" s="266"/>
      <c r="B74" s="330">
        <f>'인원 입력 기능'!G73</f>
        <v>82</v>
      </c>
      <c r="C74" s="359">
        <f t="shared" si="6"/>
        <v>6</v>
      </c>
      <c r="D74" s="505">
        <f t="shared" si="9"/>
        <v>27.388507120804707</v>
      </c>
      <c r="E74" s="332">
        <f>'인원 입력 기능'!J73</f>
        <v>3276</v>
      </c>
      <c r="F74" s="367">
        <f t="shared" si="7"/>
        <v>1.3050492978786974E-2</v>
      </c>
      <c r="G74" s="360">
        <f t="shared" si="10"/>
        <v>183911</v>
      </c>
      <c r="H74" s="373">
        <f t="shared" si="8"/>
        <v>0.73264017528134651</v>
      </c>
      <c r="I74" s="266"/>
      <c r="K74" s="341"/>
    </row>
    <row r="75" spans="1:11" s="276" customFormat="1" ht="25" customHeight="1">
      <c r="A75" s="266"/>
      <c r="B75" s="330">
        <f>'인원 입력 기능'!G74</f>
        <v>81</v>
      </c>
      <c r="C75" s="359">
        <f t="shared" si="6"/>
        <v>6</v>
      </c>
      <c r="D75" s="505">
        <f t="shared" si="9"/>
        <v>26.033861169206251</v>
      </c>
      <c r="E75" s="332">
        <f>'인원 입력 기능'!J74</f>
        <v>3525</v>
      </c>
      <c r="F75" s="367">
        <f t="shared" si="7"/>
        <v>1.4042426053181954E-2</v>
      </c>
      <c r="G75" s="360">
        <f t="shared" si="10"/>
        <v>187436</v>
      </c>
      <c r="H75" s="373">
        <f t="shared" si="8"/>
        <v>0.74668260133452846</v>
      </c>
      <c r="I75" s="266"/>
      <c r="K75" s="341"/>
    </row>
    <row r="76" spans="1:11" s="276" customFormat="1" ht="25" customHeight="1">
      <c r="A76" s="266"/>
      <c r="B76" s="330">
        <f>'인원 입력 기능'!G75</f>
        <v>80</v>
      </c>
      <c r="C76" s="359">
        <f t="shared" si="6"/>
        <v>6</v>
      </c>
      <c r="D76" s="505">
        <f t="shared" si="9"/>
        <v>23.773528533014641</v>
      </c>
      <c r="E76" s="332">
        <f>'인원 입력 기능'!J75</f>
        <v>7823</v>
      </c>
      <c r="F76" s="367">
        <f t="shared" si="7"/>
        <v>3.1164226670650334E-2</v>
      </c>
      <c r="G76" s="360">
        <f t="shared" si="10"/>
        <v>195259</v>
      </c>
      <c r="H76" s="373">
        <f t="shared" si="8"/>
        <v>0.77784682800517879</v>
      </c>
      <c r="I76" s="266"/>
      <c r="K76" s="341"/>
    </row>
    <row r="77" spans="1:11" s="276" customFormat="1" ht="25" customHeight="1">
      <c r="A77" s="266"/>
      <c r="B77" s="330">
        <f>'인원 입력 기능'!G76</f>
        <v>79</v>
      </c>
      <c r="C77" s="359">
        <f t="shared" si="6"/>
        <v>7</v>
      </c>
      <c r="D77" s="505">
        <f t="shared" si="9"/>
        <v>20.973807389702227</v>
      </c>
      <c r="E77" s="332">
        <f>'인원 입력 기능'!J76</f>
        <v>6233</v>
      </c>
      <c r="F77" s="367">
        <f t="shared" si="7"/>
        <v>2.4830196195598047E-2</v>
      </c>
      <c r="G77" s="360">
        <f t="shared" si="10"/>
        <v>201492</v>
      </c>
      <c r="H77" s="373">
        <f t="shared" si="8"/>
        <v>0.8026770242007768</v>
      </c>
      <c r="I77" s="266"/>
      <c r="K77" s="341"/>
    </row>
    <row r="78" spans="1:11" s="276" customFormat="1" ht="25" customHeight="1">
      <c r="A78" s="266"/>
      <c r="B78" s="330">
        <f>'인원 입력 기능'!G77</f>
        <v>78</v>
      </c>
      <c r="C78" s="359">
        <f t="shared" si="6"/>
        <v>7</v>
      </c>
      <c r="D78" s="505">
        <f t="shared" si="9"/>
        <v>18.219300866447561</v>
      </c>
      <c r="E78" s="332">
        <f>'인원 입력 기능'!J77</f>
        <v>7596</v>
      </c>
      <c r="F78" s="367">
        <f t="shared" si="7"/>
        <v>3.0259934269495071E-2</v>
      </c>
      <c r="G78" s="360">
        <f t="shared" si="10"/>
        <v>209088</v>
      </c>
      <c r="H78" s="373">
        <f t="shared" si="8"/>
        <v>0.83293695847027194</v>
      </c>
      <c r="I78" s="266"/>
      <c r="K78" s="341"/>
    </row>
    <row r="79" spans="1:11" s="276" customFormat="1" ht="25" customHeight="1">
      <c r="A79" s="266"/>
      <c r="B79" s="330">
        <f>'인원 입력 기능'!G78</f>
        <v>77</v>
      </c>
      <c r="C79" s="359">
        <f t="shared" si="6"/>
        <v>7</v>
      </c>
      <c r="D79" s="505">
        <f t="shared" si="9"/>
        <v>15.169803804401949</v>
      </c>
      <c r="E79" s="332">
        <f>'인원 입력 기능'!J78</f>
        <v>7714</v>
      </c>
      <c r="F79" s="367">
        <f t="shared" si="7"/>
        <v>3.073000697141719E-2</v>
      </c>
      <c r="G79" s="360">
        <f t="shared" si="10"/>
        <v>216802</v>
      </c>
      <c r="H79" s="373">
        <f t="shared" si="8"/>
        <v>0.86366696544168908</v>
      </c>
      <c r="I79" s="266"/>
      <c r="K79" s="341"/>
    </row>
    <row r="80" spans="1:11" s="276" customFormat="1" ht="25" customHeight="1">
      <c r="A80" s="266"/>
      <c r="B80" s="330">
        <f>'인원 입력 기능'!G79</f>
        <v>76</v>
      </c>
      <c r="C80" s="359">
        <f t="shared" si="6"/>
        <v>7</v>
      </c>
      <c r="D80" s="505">
        <f t="shared" si="9"/>
        <v>12.586395777313019</v>
      </c>
      <c r="E80" s="332">
        <f>'인원 입력 기능'!J79</f>
        <v>5256</v>
      </c>
      <c r="F80" s="367">
        <f t="shared" si="7"/>
        <v>2.0938153570361519E-2</v>
      </c>
      <c r="G80" s="360">
        <f t="shared" si="10"/>
        <v>222058</v>
      </c>
      <c r="H80" s="373">
        <f t="shared" si="8"/>
        <v>0.88460511901205063</v>
      </c>
      <c r="I80" s="266"/>
      <c r="K80" s="341"/>
    </row>
    <row r="81" spans="1:11" s="276" customFormat="1" ht="25" customHeight="1">
      <c r="A81" s="266"/>
      <c r="B81" s="330">
        <f>'인원 입력 기능'!G80</f>
        <v>75</v>
      </c>
      <c r="C81" s="359">
        <f t="shared" si="6"/>
        <v>7</v>
      </c>
      <c r="D81" s="505">
        <f t="shared" si="9"/>
        <v>8.1139328752116278</v>
      </c>
      <c r="E81" s="332">
        <f>'인원 입력 기능'!J80</f>
        <v>17198</v>
      </c>
      <c r="F81" s="367">
        <f t="shared" si="7"/>
        <v>6.8511104471666168E-2</v>
      </c>
      <c r="G81" s="360">
        <f>E81+G80</f>
        <v>239256</v>
      </c>
      <c r="H81" s="373">
        <f t="shared" si="8"/>
        <v>0.95311622348371672</v>
      </c>
      <c r="I81" s="266"/>
      <c r="K81" s="341"/>
    </row>
    <row r="82" spans="1:11" s="276" customFormat="1" ht="25" customHeight="1">
      <c r="A82" s="266"/>
      <c r="B82" s="330">
        <f>'인원 입력 기능'!G81</f>
        <v>74</v>
      </c>
      <c r="C82" s="359">
        <f t="shared" si="6"/>
        <v>8</v>
      </c>
      <c r="D82" s="505">
        <f t="shared" si="9"/>
        <v>4.1774723633104305</v>
      </c>
      <c r="E82" s="332">
        <f>'인원 입력 기능'!J81</f>
        <v>2565</v>
      </c>
      <c r="F82" s="367">
        <f t="shared" si="7"/>
        <v>1.0218105766357932E-2</v>
      </c>
      <c r="G82" s="360">
        <f t="shared" ref="G82:G85" si="11">E82+G81</f>
        <v>241821</v>
      </c>
      <c r="H82" s="373">
        <f t="shared" si="8"/>
        <v>0.96333432925007467</v>
      </c>
      <c r="I82" s="266"/>
      <c r="K82" s="341"/>
    </row>
    <row r="83" spans="1:11" s="276" customFormat="1" ht="25" customHeight="1">
      <c r="A83" s="266"/>
      <c r="B83" s="330">
        <f>'인원 입력 기능'!G82</f>
        <v>73</v>
      </c>
      <c r="C83" s="359">
        <f t="shared" si="6"/>
        <v>9</v>
      </c>
      <c r="D83" s="505">
        <f t="shared" si="9"/>
        <v>3.3150084652923018</v>
      </c>
      <c r="E83" s="332">
        <f>'인원 입력 기능'!J82</f>
        <v>1765</v>
      </c>
      <c r="F83" s="367">
        <f t="shared" si="7"/>
        <v>7.0311721940045811E-3</v>
      </c>
      <c r="G83" s="360">
        <f t="shared" si="11"/>
        <v>243586</v>
      </c>
      <c r="H83" s="373">
        <f t="shared" si="8"/>
        <v>0.97036550144407929</v>
      </c>
      <c r="I83" s="266"/>
      <c r="K83" s="341"/>
    </row>
    <row r="84" spans="1:11" s="276" customFormat="1" ht="25" customHeight="1">
      <c r="A84" s="266"/>
      <c r="B84" s="330">
        <f>'인원 입력 기능'!G83</f>
        <v>72</v>
      </c>
      <c r="C84" s="359">
        <f t="shared" si="6"/>
        <v>9</v>
      </c>
      <c r="D84" s="505">
        <f t="shared" si="9"/>
        <v>2.6234438800916249</v>
      </c>
      <c r="E84" s="332">
        <f>'인원 입력 기능'!J83</f>
        <v>1707</v>
      </c>
      <c r="F84" s="367">
        <f t="shared" si="7"/>
        <v>6.8001195100089633E-3</v>
      </c>
      <c r="G84" s="360">
        <f t="shared" si="11"/>
        <v>245293</v>
      </c>
      <c r="H84" s="373">
        <f t="shared" si="8"/>
        <v>0.97716562095408821</v>
      </c>
      <c r="I84" s="266"/>
      <c r="K84" s="341"/>
    </row>
    <row r="85" spans="1:11" s="276" customFormat="1" ht="25" customHeight="1">
      <c r="A85" s="266"/>
      <c r="B85" s="330">
        <f>'인원 입력 기능'!G84</f>
        <v>71</v>
      </c>
      <c r="C85" s="359">
        <f t="shared" si="6"/>
        <v>9</v>
      </c>
      <c r="D85" s="505">
        <f t="shared" si="9"/>
        <v>1.8508116721442036</v>
      </c>
      <c r="E85" s="332">
        <f>'인원 입력 기능'!J84</f>
        <v>2172</v>
      </c>
      <c r="F85" s="367">
        <f t="shared" si="7"/>
        <v>8.6525246489393484E-3</v>
      </c>
      <c r="G85" s="360">
        <f t="shared" si="11"/>
        <v>247465</v>
      </c>
      <c r="H85" s="373">
        <f t="shared" si="8"/>
        <v>0.98581814560302761</v>
      </c>
      <c r="I85" s="266"/>
      <c r="K85" s="341"/>
    </row>
    <row r="86" spans="1:11" s="276" customFormat="1" ht="25" customHeight="1">
      <c r="A86" s="266"/>
      <c r="B86" s="330">
        <f>'인원 입력 기능'!G85</f>
        <v>70</v>
      </c>
      <c r="C86" s="359">
        <f t="shared" ref="C86:C90" si="12">IF(ROUND(B86,0)&gt;=$M$6,1,IF(ROUND(B86,0)&gt;=$M$7,2,IF(ROUND(B86,0)&gt;=$M$8,3,IF(ROUND(B86,0)&gt;=$M$9,4,IF(ROUND(B86,0)&gt;=$M$10,5,IF(ROUND(B86,0)&gt;=$M$11,6,IF(ROUND(B86,0)&gt;=$M$12,7,IF(ROUND(B86,0)&gt;=$M$13,8,9))))))))</f>
        <v>9</v>
      </c>
      <c r="D86" s="505">
        <f t="shared" ref="D86:D90" si="13">100*(1-(G85+G86)/2/$H$2)</f>
        <v>1.3235733492680035</v>
      </c>
      <c r="E86" s="332">
        <f>'인원 입력 기능'!J85</f>
        <v>475</v>
      </c>
      <c r="F86" s="367">
        <f t="shared" ref="F86:F90" si="14">E86/$H$2</f>
        <v>1.8922418085848022E-3</v>
      </c>
      <c r="G86" s="360">
        <f t="shared" ref="G86:G90" si="15">E86+G85</f>
        <v>247940</v>
      </c>
      <c r="H86" s="373">
        <f t="shared" ref="H86:H90" si="16">G86/$H$2</f>
        <v>0.98771038741161243</v>
      </c>
      <c r="I86" s="266"/>
      <c r="K86" s="341"/>
    </row>
    <row r="87" spans="1:11" ht="25" customHeight="1">
      <c r="A87" s="4"/>
      <c r="B87" s="330">
        <f>'인원 입력 기능'!G86</f>
        <v>69</v>
      </c>
      <c r="C87" s="359">
        <f t="shared" si="12"/>
        <v>9</v>
      </c>
      <c r="D87" s="505">
        <f t="shared" si="13"/>
        <v>1.1387312020715079</v>
      </c>
      <c r="E87" s="332">
        <f>'인원 입력 기능'!J86</f>
        <v>453</v>
      </c>
      <c r="F87" s="367">
        <f t="shared" si="14"/>
        <v>1.804601135345085E-3</v>
      </c>
      <c r="G87" s="360">
        <f t="shared" si="15"/>
        <v>248393</v>
      </c>
      <c r="H87" s="373">
        <f t="shared" si="16"/>
        <v>0.98951498854695752</v>
      </c>
      <c r="I87" s="4"/>
      <c r="K87" s="5"/>
    </row>
    <row r="88" spans="1:11" ht="25" customHeight="1">
      <c r="A88" s="4"/>
      <c r="B88" s="330">
        <f>'인원 입력 기능'!G87</f>
        <v>68</v>
      </c>
      <c r="C88" s="359">
        <f t="shared" si="12"/>
        <v>9</v>
      </c>
      <c r="D88" s="505">
        <f t="shared" si="13"/>
        <v>0.80689174385021323</v>
      </c>
      <c r="E88" s="332">
        <f>'인원 입력 기능'!J87</f>
        <v>1213</v>
      </c>
      <c r="F88" s="367">
        <f t="shared" si="14"/>
        <v>4.8321880290807685E-3</v>
      </c>
      <c r="G88" s="360">
        <f t="shared" si="15"/>
        <v>249606</v>
      </c>
      <c r="H88" s="373">
        <f t="shared" si="16"/>
        <v>0.99434717657603822</v>
      </c>
      <c r="I88" s="4"/>
      <c r="K88" s="5"/>
    </row>
    <row r="89" spans="1:11" ht="25" customHeight="1">
      <c r="A89" s="4"/>
      <c r="B89" s="330">
        <f>'인원 입력 기능'!G88</f>
        <v>67</v>
      </c>
      <c r="C89" s="359">
        <f t="shared" si="12"/>
        <v>9</v>
      </c>
      <c r="D89" s="505">
        <f t="shared" si="13"/>
        <v>0.53281545662782204</v>
      </c>
      <c r="E89" s="332">
        <f>'인원 입력 기능'!J88</f>
        <v>163</v>
      </c>
      <c r="F89" s="367">
        <f t="shared" si="14"/>
        <v>6.4933771536699529E-4</v>
      </c>
      <c r="G89" s="360">
        <f t="shared" si="15"/>
        <v>249769</v>
      </c>
      <c r="H89" s="373">
        <f t="shared" si="16"/>
        <v>0.99499651429140523</v>
      </c>
      <c r="I89" s="4"/>
      <c r="K89" s="5"/>
    </row>
    <row r="90" spans="1:11" ht="25" customHeight="1" thickBot="1">
      <c r="A90" s="4"/>
      <c r="B90" s="428">
        <f>'인원 입력 기능'!G89</f>
        <v>66</v>
      </c>
      <c r="C90" s="429">
        <f t="shared" si="12"/>
        <v>9</v>
      </c>
      <c r="D90" s="506">
        <f t="shared" si="13"/>
        <v>0.25017428542973841</v>
      </c>
      <c r="E90" s="441">
        <f>'인원 입력 기능'!J89</f>
        <v>1256</v>
      </c>
      <c r="F90" s="454">
        <f t="shared" si="14"/>
        <v>5.0034857085947612E-3</v>
      </c>
      <c r="G90" s="442">
        <f t="shared" si="15"/>
        <v>251025</v>
      </c>
      <c r="H90" s="455">
        <f t="shared" si="16"/>
        <v>1</v>
      </c>
      <c r="I90" s="4"/>
      <c r="K90" s="5"/>
    </row>
    <row r="91" spans="1:11" ht="25" hidden="1" customHeight="1">
      <c r="A91" s="4"/>
      <c r="B91" s="380">
        <f>'인원 입력 기능'!G90</f>
        <v>0</v>
      </c>
      <c r="C91" s="452">
        <f t="shared" ref="C91:C105" si="17">IF(ROUND(B91,0)&gt;=$M$6,1,IF(ROUND(B91,0)&gt;=$M$7,2,IF(ROUND(B91,0)&gt;=$M$8,3,IF(ROUND(B91,0)&gt;=$M$9,4,IF(ROUND(B91,0)&gt;=$M$10,5,IF(ROUND(B91,0)&gt;=$M$11,6,IF(ROUND(B91,0)&gt;=$M$12,7,IF(ROUND(B91,0)&gt;=$M$13,8,9))))))))</f>
        <v>9</v>
      </c>
      <c r="D91" s="512">
        <f t="shared" ref="D91:D105" si="18">100*(1-(G90+G91)/2/$H$2)</f>
        <v>0</v>
      </c>
      <c r="E91" s="382">
        <f>'인원 입력 기능'!J90</f>
        <v>0</v>
      </c>
      <c r="F91" s="342">
        <f t="shared" ref="F91:F105" si="19">E91/$H$2</f>
        <v>0</v>
      </c>
      <c r="G91" s="453">
        <f t="shared" ref="G91:G105" si="20">E91+G90</f>
        <v>251025</v>
      </c>
      <c r="H91" s="343">
        <f t="shared" ref="H91:H105" si="21">G91/$H$2</f>
        <v>1</v>
      </c>
      <c r="I91" s="4"/>
      <c r="K91" s="5"/>
    </row>
    <row r="92" spans="1:11" ht="25" hidden="1" customHeight="1">
      <c r="A92" s="4"/>
      <c r="B92" s="330">
        <f>'인원 입력 기능'!G91</f>
        <v>0</v>
      </c>
      <c r="C92" s="359">
        <f t="shared" si="17"/>
        <v>9</v>
      </c>
      <c r="D92" s="505">
        <f t="shared" si="18"/>
        <v>0</v>
      </c>
      <c r="E92" s="332">
        <f>'인원 입력 기능'!J91</f>
        <v>0</v>
      </c>
      <c r="F92" s="367">
        <f t="shared" si="19"/>
        <v>0</v>
      </c>
      <c r="G92" s="360">
        <f t="shared" si="20"/>
        <v>251025</v>
      </c>
      <c r="H92" s="373">
        <f t="shared" si="21"/>
        <v>1</v>
      </c>
      <c r="I92" s="4"/>
      <c r="K92" s="5"/>
    </row>
    <row r="93" spans="1:11" ht="25" hidden="1" customHeight="1">
      <c r="A93" s="4"/>
      <c r="B93" s="330">
        <f>'인원 입력 기능'!G92</f>
        <v>0</v>
      </c>
      <c r="C93" s="359">
        <f t="shared" si="17"/>
        <v>9</v>
      </c>
      <c r="D93" s="505">
        <f t="shared" si="18"/>
        <v>0</v>
      </c>
      <c r="E93" s="332">
        <f>'인원 입력 기능'!J92</f>
        <v>0</v>
      </c>
      <c r="F93" s="367">
        <f t="shared" si="19"/>
        <v>0</v>
      </c>
      <c r="G93" s="360">
        <f t="shared" si="20"/>
        <v>251025</v>
      </c>
      <c r="H93" s="373">
        <f t="shared" si="21"/>
        <v>1</v>
      </c>
      <c r="I93" s="4"/>
      <c r="K93" s="5"/>
    </row>
    <row r="94" spans="1:11" ht="25" hidden="1" customHeight="1" thickBot="1">
      <c r="A94" s="4"/>
      <c r="B94" s="428">
        <f>'인원 입력 기능'!G93</f>
        <v>0</v>
      </c>
      <c r="C94" s="429">
        <f t="shared" si="17"/>
        <v>9</v>
      </c>
      <c r="D94" s="506">
        <f t="shared" si="18"/>
        <v>0</v>
      </c>
      <c r="E94" s="441">
        <f>'인원 입력 기능'!J93</f>
        <v>0</v>
      </c>
      <c r="F94" s="454">
        <f t="shared" si="19"/>
        <v>0</v>
      </c>
      <c r="G94" s="442">
        <f t="shared" si="20"/>
        <v>251025</v>
      </c>
      <c r="H94" s="455">
        <f t="shared" si="21"/>
        <v>1</v>
      </c>
      <c r="I94" s="4"/>
      <c r="K94" s="5"/>
    </row>
    <row r="95" spans="1:11" ht="25" hidden="1" customHeight="1">
      <c r="A95" s="4"/>
      <c r="B95" s="380">
        <f>'인원 입력 기능'!G94</f>
        <v>0</v>
      </c>
      <c r="C95" s="452">
        <f t="shared" si="17"/>
        <v>9</v>
      </c>
      <c r="D95" s="512">
        <f t="shared" si="18"/>
        <v>0</v>
      </c>
      <c r="E95" s="382">
        <f>'인원 입력 기능'!J94</f>
        <v>0</v>
      </c>
      <c r="F95" s="342">
        <f t="shared" si="19"/>
        <v>0</v>
      </c>
      <c r="G95" s="453">
        <f t="shared" si="20"/>
        <v>251025</v>
      </c>
      <c r="H95" s="343">
        <f t="shared" si="21"/>
        <v>1</v>
      </c>
      <c r="I95" s="4"/>
      <c r="K95" s="5"/>
    </row>
    <row r="96" spans="1:11" ht="25" hidden="1" customHeight="1" thickBot="1">
      <c r="A96" s="4"/>
      <c r="B96" s="428">
        <f>'인원 입력 기능'!G95</f>
        <v>0</v>
      </c>
      <c r="C96" s="429">
        <f t="shared" si="17"/>
        <v>9</v>
      </c>
      <c r="D96" s="506">
        <f t="shared" si="18"/>
        <v>0</v>
      </c>
      <c r="E96" s="441">
        <f>'인원 입력 기능'!J95</f>
        <v>0</v>
      </c>
      <c r="F96" s="454">
        <f t="shared" si="19"/>
        <v>0</v>
      </c>
      <c r="G96" s="442">
        <f t="shared" si="20"/>
        <v>251025</v>
      </c>
      <c r="H96" s="455">
        <f t="shared" si="21"/>
        <v>1</v>
      </c>
      <c r="I96" s="4"/>
      <c r="K96" s="5"/>
    </row>
    <row r="97" spans="1:11" ht="21" hidden="1" customHeight="1">
      <c r="A97" s="4"/>
      <c r="B97" s="380">
        <f>'인원 입력 기능'!G96</f>
        <v>0</v>
      </c>
      <c r="C97" s="452">
        <f t="shared" si="17"/>
        <v>9</v>
      </c>
      <c r="D97" s="381">
        <f t="shared" si="18"/>
        <v>0</v>
      </c>
      <c r="E97" s="382">
        <f>'인원 입력 기능'!J96</f>
        <v>0</v>
      </c>
      <c r="F97" s="342">
        <f t="shared" si="19"/>
        <v>0</v>
      </c>
      <c r="G97" s="453">
        <f t="shared" si="20"/>
        <v>251025</v>
      </c>
      <c r="H97" s="343">
        <f t="shared" si="21"/>
        <v>1</v>
      </c>
      <c r="I97" s="4"/>
      <c r="K97" s="5"/>
    </row>
    <row r="98" spans="1:11" ht="21" hidden="1" customHeight="1">
      <c r="A98" s="4"/>
      <c r="B98" s="330">
        <f>'인원 입력 기능'!G97</f>
        <v>0</v>
      </c>
      <c r="C98" s="359">
        <f t="shared" si="17"/>
        <v>9</v>
      </c>
      <c r="D98" s="331">
        <f t="shared" si="18"/>
        <v>0</v>
      </c>
      <c r="E98" s="332">
        <f>'인원 입력 기능'!J97</f>
        <v>0</v>
      </c>
      <c r="F98" s="367">
        <f t="shared" si="19"/>
        <v>0</v>
      </c>
      <c r="G98" s="360">
        <f t="shared" si="20"/>
        <v>251025</v>
      </c>
      <c r="H98" s="373">
        <f t="shared" si="21"/>
        <v>1</v>
      </c>
      <c r="I98" s="4"/>
      <c r="K98" s="5"/>
    </row>
    <row r="99" spans="1:11" ht="21" hidden="1" customHeight="1">
      <c r="A99" s="4"/>
      <c r="B99" s="330">
        <f>'인원 입력 기능'!G98</f>
        <v>0</v>
      </c>
      <c r="C99" s="359">
        <f t="shared" si="17"/>
        <v>9</v>
      </c>
      <c r="D99" s="331">
        <f t="shared" si="18"/>
        <v>0</v>
      </c>
      <c r="E99" s="332">
        <f>'인원 입력 기능'!J98</f>
        <v>0</v>
      </c>
      <c r="F99" s="367">
        <f t="shared" si="19"/>
        <v>0</v>
      </c>
      <c r="G99" s="360">
        <f t="shared" si="20"/>
        <v>251025</v>
      </c>
      <c r="H99" s="373">
        <f t="shared" si="21"/>
        <v>1</v>
      </c>
      <c r="I99" s="4"/>
      <c r="K99" s="5"/>
    </row>
    <row r="100" spans="1:11" ht="21" hidden="1" customHeight="1" thickBot="1">
      <c r="A100" s="4"/>
      <c r="B100" s="330">
        <f>'인원 입력 기능'!G99</f>
        <v>0</v>
      </c>
      <c r="C100" s="359">
        <f t="shared" si="17"/>
        <v>9</v>
      </c>
      <c r="D100" s="331">
        <f t="shared" si="18"/>
        <v>0</v>
      </c>
      <c r="E100" s="332">
        <f>'인원 입력 기능'!J99</f>
        <v>0</v>
      </c>
      <c r="F100" s="367">
        <f t="shared" si="19"/>
        <v>0</v>
      </c>
      <c r="G100" s="360">
        <f t="shared" si="20"/>
        <v>251025</v>
      </c>
      <c r="H100" s="373">
        <f t="shared" si="21"/>
        <v>1</v>
      </c>
      <c r="I100" s="4"/>
      <c r="K100" s="5"/>
    </row>
    <row r="101" spans="1:11" ht="21" hidden="1" customHeight="1" thickBot="1">
      <c r="A101" s="4"/>
      <c r="B101" s="330">
        <f>'인원 입력 기능'!G100</f>
        <v>0</v>
      </c>
      <c r="C101" s="359">
        <f t="shared" si="17"/>
        <v>9</v>
      </c>
      <c r="D101" s="331">
        <f t="shared" si="18"/>
        <v>0</v>
      </c>
      <c r="E101" s="332">
        <f>'인원 입력 기능'!J100</f>
        <v>0</v>
      </c>
      <c r="F101" s="367">
        <f t="shared" si="19"/>
        <v>0</v>
      </c>
      <c r="G101" s="360">
        <f t="shared" si="20"/>
        <v>251025</v>
      </c>
      <c r="H101" s="373">
        <f t="shared" si="21"/>
        <v>1</v>
      </c>
      <c r="I101" s="4"/>
      <c r="K101" s="5"/>
    </row>
    <row r="102" spans="1:11" ht="21" hidden="1" customHeight="1">
      <c r="A102" s="4"/>
      <c r="B102" s="330">
        <f>'인원 입력 기능'!G101</f>
        <v>0</v>
      </c>
      <c r="C102" s="359">
        <f t="shared" si="17"/>
        <v>9</v>
      </c>
      <c r="D102" s="331">
        <f t="shared" si="18"/>
        <v>0</v>
      </c>
      <c r="E102" s="332">
        <f>'인원 입력 기능'!J101</f>
        <v>0</v>
      </c>
      <c r="F102" s="367">
        <f t="shared" si="19"/>
        <v>0</v>
      </c>
      <c r="G102" s="360">
        <f t="shared" si="20"/>
        <v>251025</v>
      </c>
      <c r="H102" s="373">
        <f t="shared" si="21"/>
        <v>1</v>
      </c>
      <c r="I102" s="4"/>
      <c r="K102" s="5"/>
    </row>
    <row r="103" spans="1:11" ht="21" hidden="1" customHeight="1">
      <c r="A103" s="4"/>
      <c r="B103" s="330">
        <f>'인원 입력 기능'!G102</f>
        <v>0</v>
      </c>
      <c r="C103" s="359">
        <f t="shared" si="17"/>
        <v>9</v>
      </c>
      <c r="D103" s="331">
        <f t="shared" si="18"/>
        <v>0</v>
      </c>
      <c r="E103" s="332">
        <f>'인원 입력 기능'!J102</f>
        <v>0</v>
      </c>
      <c r="F103" s="367">
        <f t="shared" si="19"/>
        <v>0</v>
      </c>
      <c r="G103" s="360">
        <f t="shared" si="20"/>
        <v>251025</v>
      </c>
      <c r="H103" s="373">
        <f t="shared" si="21"/>
        <v>1</v>
      </c>
      <c r="I103" s="4"/>
      <c r="K103" s="5"/>
    </row>
    <row r="104" spans="1:11" ht="21" hidden="1" customHeight="1">
      <c r="A104" s="4"/>
      <c r="B104" s="330">
        <f>'인원 입력 기능'!G103</f>
        <v>0</v>
      </c>
      <c r="C104" s="359">
        <f t="shared" si="17"/>
        <v>9</v>
      </c>
      <c r="D104" s="331">
        <f t="shared" si="18"/>
        <v>0</v>
      </c>
      <c r="E104" s="332">
        <f>'인원 입력 기능'!J103</f>
        <v>0</v>
      </c>
      <c r="F104" s="367">
        <f t="shared" si="19"/>
        <v>0</v>
      </c>
      <c r="G104" s="360">
        <f t="shared" si="20"/>
        <v>251025</v>
      </c>
      <c r="H104" s="373">
        <f t="shared" si="21"/>
        <v>1</v>
      </c>
      <c r="I104" s="4"/>
    </row>
    <row r="105" spans="1:11" ht="21" hidden="1" customHeight="1" thickBot="1">
      <c r="A105" s="4"/>
      <c r="B105" s="330">
        <f>'인원 입력 기능'!G104</f>
        <v>0</v>
      </c>
      <c r="C105" s="359">
        <f t="shared" si="17"/>
        <v>9</v>
      </c>
      <c r="D105" s="331">
        <f t="shared" si="18"/>
        <v>0</v>
      </c>
      <c r="E105" s="332">
        <f>'인원 입력 기능'!J104</f>
        <v>0</v>
      </c>
      <c r="F105" s="367">
        <f t="shared" si="19"/>
        <v>0</v>
      </c>
      <c r="G105" s="360">
        <f t="shared" si="20"/>
        <v>251025</v>
      </c>
      <c r="H105" s="373">
        <f t="shared" si="21"/>
        <v>1</v>
      </c>
      <c r="I105" s="4"/>
    </row>
    <row r="106" spans="1:11" ht="21" customHeight="1">
      <c r="A106" s="4"/>
      <c r="B106" s="132"/>
      <c r="C106" s="132"/>
      <c r="D106" s="132"/>
      <c r="E106" s="4"/>
      <c r="F106" s="4"/>
      <c r="G106" s="4"/>
      <c r="H106" s="4"/>
      <c r="I106" s="4"/>
    </row>
    <row r="107" spans="1:11" ht="21" customHeight="1"/>
  </sheetData>
  <mergeCells count="3">
    <mergeCell ref="C2:D2"/>
    <mergeCell ref="C3:D3"/>
    <mergeCell ref="E4:H4"/>
  </mergeCells>
  <phoneticPr fontId="1" type="noConversion"/>
  <conditionalFormatting sqref="B6:B105">
    <cfRule type="expression" dxfId="10" priority="1">
      <formula>$B6=$B7</formula>
    </cfRule>
  </conditionalFormatting>
  <conditionalFormatting sqref="B90:B105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zoomScale="115" zoomScaleNormal="115" workbookViewId="0">
      <selection activeCell="C2" sqref="C2:E2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589" t="s">
        <v>143</v>
      </c>
      <c r="D2" s="590"/>
      <c r="E2" s="59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574" t="s">
        <v>149</v>
      </c>
      <c r="D3" s="575"/>
      <c r="E3" s="5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125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07" t="s">
        <v>67</v>
      </c>
      <c r="AD5" s="407" t="s">
        <v>68</v>
      </c>
      <c r="AE5" s="407" t="s">
        <v>69</v>
      </c>
      <c r="AF5" s="408" t="s">
        <v>70</v>
      </c>
      <c r="AG5" s="408" t="s">
        <v>71</v>
      </c>
      <c r="AH5" s="408" t="s">
        <v>72</v>
      </c>
    </row>
    <row r="6" spans="1:34" ht="21" customHeight="1">
      <c r="A6" s="4"/>
      <c r="B6" s="16">
        <v>100</v>
      </c>
      <c r="C6" s="471">
        <f>IF(OR($B6-C$5&gt;74, $B6-C$5=73, $B6-C$5=1, $B6-C$5&lt;0),"",ROUND(($B6-C$5)*'점수 계산기'!$C$27+C$5*'점수 계산기'!$C$28+'점수 계산기'!$C$31,0))</f>
        <v>147</v>
      </c>
      <c r="D6" s="471" t="str">
        <f>IF(OR($B6-D$5&gt;74, $B6-D$5=73, $B6-D$5=1, $B6-D$5&lt;0),"",ROUND(($B6-D$5)*'점수 계산기'!$C$27+D$5*'점수 계산기'!$C$28+'점수 계산기'!$C$31,0))</f>
        <v/>
      </c>
      <c r="E6" s="471" t="str">
        <f>IF(OR($B6-E$5&gt;74, $B6-E$5=73, $B6-E$5=1, $B6-E$5&lt;0),"",ROUND(($B6-E$5)*'점수 계산기'!$C$27+E$5*'점수 계산기'!$C$28+'점수 계산기'!$C$31,0))</f>
        <v/>
      </c>
      <c r="F6" s="471" t="str">
        <f>IF(OR($B6-F$5&gt;74, $B6-F$5=73, $B6-F$5=1, $B6-F$5&lt;0),"",ROUND(($B6-F$5)*'점수 계산기'!$C$27+F$5*'점수 계산기'!$C$28+'점수 계산기'!$C$31,0))</f>
        <v/>
      </c>
      <c r="G6" s="471" t="str">
        <f>IF(OR($B6-G$5&gt;74, $B6-G$5=73, $B6-G$5=1, $B6-G$5&lt;0),"",ROUND(($B6-G$5)*'점수 계산기'!$C$27+G$5*'점수 계산기'!$C$28+'점수 계산기'!$C$31,0))</f>
        <v/>
      </c>
      <c r="H6" s="471" t="str">
        <f>IF(OR($B6-H$5&gt;74, $B6-H$5=73, $B6-H$5=1, $B6-H$5&lt;0),"",ROUND(($B6-H$5)*'점수 계산기'!$C$27+H$5*'점수 계산기'!$C$28+'점수 계산기'!$C$31,0))</f>
        <v/>
      </c>
      <c r="I6" s="471" t="str">
        <f>IF(OR($B6-I$5&gt;74, $B6-I$5=73, $B6-I$5=1, $B6-I$5&lt;0),"",ROUND(($B6-I$5)*'점수 계산기'!$C$27+I$5*'점수 계산기'!$C$28+'점수 계산기'!$C$31,0))</f>
        <v/>
      </c>
      <c r="J6" s="471" t="str">
        <f>IF(OR($B6-J$5&gt;74, $B6-J$5=73, $B6-J$5=1, $B6-J$5&lt;0),"",ROUND(($B6-J$5)*'점수 계산기'!$C$27+J$5*'점수 계산기'!$C$28+'점수 계산기'!$C$31,0))</f>
        <v/>
      </c>
      <c r="K6" s="471" t="str">
        <f>IF(OR($B6-K$5&gt;74, $B6-K$5=73, $B6-K$5=1, $B6-K$5&lt;0),"",ROUND(($B6-K$5)*'점수 계산기'!$C$27+K$5*'점수 계산기'!$C$28+'점수 계산기'!$C$31,0))</f>
        <v/>
      </c>
      <c r="L6" s="471" t="str">
        <f>IF(OR($B6-L$5&gt;74, $B6-L$5=73, $B6-L$5=1, $B6-L$5&lt;0),"",ROUND(($B6-L$5)*'점수 계산기'!$C$27+L$5*'점수 계산기'!$C$28+'점수 계산기'!$C$31,0))</f>
        <v/>
      </c>
      <c r="M6" s="471" t="str">
        <f>IF(OR($B6-M$5&gt;74, $B6-M$5=73, $B6-M$5=1, $B6-M$5&lt;0),"",ROUND(($B6-M$5)*'점수 계산기'!$C$27+M$5*'점수 계산기'!$C$28+'점수 계산기'!$C$31,0))</f>
        <v/>
      </c>
      <c r="N6" s="471" t="str">
        <f>IF(OR($B6-N$5&gt;74, $B6-N$5=73, $B6-N$5=1, $B6-N$5&lt;0),"",ROUND(($B6-N$5)*'점수 계산기'!$C$27+N$5*'점수 계산기'!$C$28+'점수 계산기'!$C$31,0))</f>
        <v/>
      </c>
      <c r="O6" s="471" t="str">
        <f>IF(OR($B6-O$5&gt;74, $B6-O$5=73, $B6-O$5=1, $B6-O$5&lt;0),"",ROUND(($B6-O$5)*'점수 계산기'!$C$27+O$5*'점수 계산기'!$C$28+'점수 계산기'!$C$31,0))</f>
        <v/>
      </c>
      <c r="P6" s="471" t="str">
        <f>IF(OR($B6-P$5&gt;74, $B6-P$5=73, $B6-P$5=1, $B6-P$5&lt;0),"",ROUND(($B6-P$5)*'점수 계산기'!$C$27+P$5*'점수 계산기'!$C$28+'점수 계산기'!$C$31,0))</f>
        <v/>
      </c>
      <c r="Q6" s="471" t="str">
        <f>IF(OR($B6-Q$5&gt;74, $B6-Q$5=73, $B6-Q$5=1, $B6-Q$5&lt;0),"",ROUND(($B6-Q$5)*'점수 계산기'!$C$27+Q$5*'점수 계산기'!$C$28+'점수 계산기'!$C$31,0))</f>
        <v/>
      </c>
      <c r="R6" s="471" t="str">
        <f>IF(OR($B6-R$5&gt;74, $B6-R$5=73, $B6-R$5=1, $B6-R$5&lt;0),"",ROUND(($B6-R$5)*'점수 계산기'!$C$27+R$5*'점수 계산기'!$C$28+'점수 계산기'!$C$31,0))</f>
        <v/>
      </c>
      <c r="S6" s="471" t="str">
        <f>IF(OR($B6-S$5&gt;74, $B6-S$5=73, $B6-S$5=1, $B6-S$5&lt;0),"",ROUND(($B6-S$5)*'점수 계산기'!$C$27+S$5*'점수 계산기'!$C$28+'점수 계산기'!$C$31,0))</f>
        <v/>
      </c>
      <c r="T6" s="471" t="str">
        <f>IF(OR($B6-T$5&gt;74, $B6-T$5=73, $B6-T$5=1, $B6-T$5&lt;0),"",ROUND(($B6-T$5)*'점수 계산기'!$C$27+T$5*'점수 계산기'!$C$28+'점수 계산기'!$C$31,0))</f>
        <v/>
      </c>
      <c r="U6" s="471" t="str">
        <f>IF(OR($B6-U$5&gt;74, $B6-U$5=73, $B6-U$5=1, $B6-U$5&lt;0),"",ROUND(($B6-U$5)*'점수 계산기'!$C$27+U$5*'점수 계산기'!$C$28+'점수 계산기'!$C$31,0))</f>
        <v/>
      </c>
      <c r="V6" s="471" t="str">
        <f>IF(OR($B6-V$5&gt;74, $B6-V$5=73, $B6-V$5=1, $B6-V$5&lt;0),"",ROUND(($B6-V$5)*'점수 계산기'!$C$27+V$5*'점수 계산기'!$C$28+'점수 계산기'!$C$31,0))</f>
        <v/>
      </c>
      <c r="W6" s="471" t="str">
        <f>IF(OR($B6-W$5&gt;74, $B6-W$5=73, $B6-W$5=1, $B6-W$5&lt;0),"",ROUND(($B6-W$5)*'점수 계산기'!$C$27+W$5*'점수 계산기'!$C$28+'점수 계산기'!$C$31,0))</f>
        <v/>
      </c>
      <c r="X6" s="471" t="str">
        <f>IF(OR($B6-X$5&gt;74, $B6-X$5=73, $B6-X$5=1, $B6-X$5&lt;0),"",ROUND(($B6-X$5)*'점수 계산기'!$C$27+X$5*'점수 계산기'!$C$28+'점수 계산기'!$C$31,0))</f>
        <v/>
      </c>
      <c r="Y6" s="471" t="str">
        <f>IF(OR($B6-Y$5&gt;74, $B6-Y$5=73, $B6-Y$5=1, $B6-Y$5&lt;0),"",ROUND(($B6-Y$5)*'점수 계산기'!$C$27+Y$5*'점수 계산기'!$C$28+'점수 계산기'!$C$31,0))</f>
        <v/>
      </c>
      <c r="Z6" s="471" t="str">
        <f>IF(OR($B6-Z$5&gt;74, $B6-Z$5=73, $B6-Z$5=1, $B6-Z$5&lt;0),"",ROUND(($B6-Z$5)*'점수 계산기'!$C$27+Z$5*'점수 계산기'!$C$28+'점수 계산기'!$C$31,0))</f>
        <v/>
      </c>
      <c r="AA6" s="472" t="str">
        <f>IF(OR($B6-AA$5&gt;74, $B6-AA$5=73, $B6-AA$5=1, $B6-AA$5&lt;0),"",ROUND(($B6-AA$5)*'점수 계산기'!$C$27+AA$5*'점수 계산기'!$C$28+'점수 계산기'!$C$31,0))</f>
        <v/>
      </c>
      <c r="AC6" s="170">
        <v>101</v>
      </c>
      <c r="AD6" s="170">
        <f>MIN(C6:AA6)</f>
        <v>147</v>
      </c>
      <c r="AE6" s="170" cm="1">
        <f t="array" ref="AE6">INDEX($AF$6:$AF$106, AC6, 1)</f>
        <v>66</v>
      </c>
      <c r="AF6" s="170">
        <f>MAX(C6:AA6)</f>
        <v>147</v>
      </c>
      <c r="AG6" s="170">
        <v>100</v>
      </c>
      <c r="AH6" s="170">
        <v>0</v>
      </c>
    </row>
    <row r="7" spans="1:34" ht="21" customHeight="1">
      <c r="A7" s="4"/>
      <c r="B7" s="17">
        <v>99</v>
      </c>
      <c r="C7" s="471" t="str">
        <f>IF(OR($B7-C$5&gt;74, $B7-C$5=73, $B7-C$5=1, $B7-C$5&lt;0),"",ROUND(($B7-C$5)*'점수 계산기'!$C$27+C$5*'점수 계산기'!$C$28+'점수 계산기'!$C$31,0))</f>
        <v/>
      </c>
      <c r="D7" s="471" t="str">
        <f>IF(OR($B7-D$5&gt;74, $B7-D$5=73, $B7-D$5=1, $B7-D$5&lt;0),"",ROUND(($B7-D$5)*'점수 계산기'!$C$27+D$5*'점수 계산기'!$C$28+'점수 계산기'!$C$31,0))</f>
        <v/>
      </c>
      <c r="E7" s="471" t="str">
        <f>IF(OR($B7-E$5&gt;74, $B7-E$5=73, $B7-E$5=1, $B7-E$5&lt;0),"",ROUND(($B7-E$5)*'점수 계산기'!$C$27+E$5*'점수 계산기'!$C$28+'점수 계산기'!$C$31,0))</f>
        <v/>
      </c>
      <c r="F7" s="471" t="str">
        <f>IF(OR($B7-F$5&gt;74, $B7-F$5=73, $B7-F$5=1, $B7-F$5&lt;0),"",ROUND(($B7-F$5)*'점수 계산기'!$C$27+F$5*'점수 계산기'!$C$28+'점수 계산기'!$C$31,0))</f>
        <v/>
      </c>
      <c r="G7" s="471" t="str">
        <f>IF(OR($B7-G$5&gt;74, $B7-G$5=73, $B7-G$5=1, $B7-G$5&lt;0),"",ROUND(($B7-G$5)*'점수 계산기'!$C$27+G$5*'점수 계산기'!$C$28+'점수 계산기'!$C$31,0))</f>
        <v/>
      </c>
      <c r="H7" s="471" t="str">
        <f>IF(OR($B7-H$5&gt;74, $B7-H$5=73, $B7-H$5=1, $B7-H$5&lt;0),"",ROUND(($B7-H$5)*'점수 계산기'!$C$27+H$5*'점수 계산기'!$C$28+'점수 계산기'!$C$31,0))</f>
        <v/>
      </c>
      <c r="I7" s="471" t="str">
        <f>IF(OR($B7-I$5&gt;74, $B7-I$5=73, $B7-I$5=1, $B7-I$5&lt;0),"",ROUND(($B7-I$5)*'점수 계산기'!$C$27+I$5*'점수 계산기'!$C$28+'점수 계산기'!$C$31,0))</f>
        <v/>
      </c>
      <c r="J7" s="471" t="str">
        <f>IF(OR($B7-J$5&gt;74, $B7-J$5=73, $B7-J$5=1, $B7-J$5&lt;0),"",ROUND(($B7-J$5)*'점수 계산기'!$C$27+J$5*'점수 계산기'!$C$28+'점수 계산기'!$C$31,0))</f>
        <v/>
      </c>
      <c r="K7" s="471" t="str">
        <f>IF(OR($B7-K$5&gt;74, $B7-K$5=73, $B7-K$5=1, $B7-K$5&lt;0),"",ROUND(($B7-K$5)*'점수 계산기'!$C$27+K$5*'점수 계산기'!$C$28+'점수 계산기'!$C$31,0))</f>
        <v/>
      </c>
      <c r="L7" s="471" t="str">
        <f>IF(OR($B7-L$5&gt;74, $B7-L$5=73, $B7-L$5=1, $B7-L$5&lt;0),"",ROUND(($B7-L$5)*'점수 계산기'!$C$27+L$5*'점수 계산기'!$C$28+'점수 계산기'!$C$31,0))</f>
        <v/>
      </c>
      <c r="M7" s="471" t="str">
        <f>IF(OR($B7-M$5&gt;74, $B7-M$5=73, $B7-M$5=1, $B7-M$5&lt;0),"",ROUND(($B7-M$5)*'점수 계산기'!$C$27+M$5*'점수 계산기'!$C$28+'점수 계산기'!$C$31,0))</f>
        <v/>
      </c>
      <c r="N7" s="471" t="str">
        <f>IF(OR($B7-N$5&gt;74, $B7-N$5=73, $B7-N$5=1, $B7-N$5&lt;0),"",ROUND(($B7-N$5)*'점수 계산기'!$C$27+N$5*'점수 계산기'!$C$28+'점수 계산기'!$C$31,0))</f>
        <v/>
      </c>
      <c r="O7" s="471" t="str">
        <f>IF(OR($B7-O$5&gt;74, $B7-O$5=73, $B7-O$5=1, $B7-O$5&lt;0),"",ROUND(($B7-O$5)*'점수 계산기'!$C$27+O$5*'점수 계산기'!$C$28+'점수 계산기'!$C$31,0))</f>
        <v/>
      </c>
      <c r="P7" s="471" t="str">
        <f>IF(OR($B7-P$5&gt;74, $B7-P$5=73, $B7-P$5=1, $B7-P$5&lt;0),"",ROUND(($B7-P$5)*'점수 계산기'!$C$27+P$5*'점수 계산기'!$C$28+'점수 계산기'!$C$31,0))</f>
        <v/>
      </c>
      <c r="Q7" s="471" t="str">
        <f>IF(OR($B7-Q$5&gt;74, $B7-Q$5=73, $B7-Q$5=1, $B7-Q$5&lt;0),"",ROUND(($B7-Q$5)*'점수 계산기'!$C$27+Q$5*'점수 계산기'!$C$28+'점수 계산기'!$C$31,0))</f>
        <v/>
      </c>
      <c r="R7" s="471" t="str">
        <f>IF(OR($B7-R$5&gt;74, $B7-R$5=73, $B7-R$5=1, $B7-R$5&lt;0),"",ROUND(($B7-R$5)*'점수 계산기'!$C$27+R$5*'점수 계산기'!$C$28+'점수 계산기'!$C$31,0))</f>
        <v/>
      </c>
      <c r="S7" s="471" t="str">
        <f>IF(OR($B7-S$5&gt;74, $B7-S$5=73, $B7-S$5=1, $B7-S$5&lt;0),"",ROUND(($B7-S$5)*'점수 계산기'!$C$27+S$5*'점수 계산기'!$C$28+'점수 계산기'!$C$31,0))</f>
        <v/>
      </c>
      <c r="T7" s="471" t="str">
        <f>IF(OR($B7-T$5&gt;74, $B7-T$5=73, $B7-T$5=1, $B7-T$5&lt;0),"",ROUND(($B7-T$5)*'점수 계산기'!$C$27+T$5*'점수 계산기'!$C$28+'점수 계산기'!$C$31,0))</f>
        <v/>
      </c>
      <c r="U7" s="471" t="str">
        <f>IF(OR($B7-U$5&gt;74, $B7-U$5=73, $B7-U$5=1, $B7-U$5&lt;0),"",ROUND(($B7-U$5)*'점수 계산기'!$C$27+U$5*'점수 계산기'!$C$28+'점수 계산기'!$C$31,0))</f>
        <v/>
      </c>
      <c r="V7" s="471" t="str">
        <f>IF(OR($B7-V$5&gt;74, $B7-V$5=73, $B7-V$5=1, $B7-V$5&lt;0),"",ROUND(($B7-V$5)*'점수 계산기'!$C$27+V$5*'점수 계산기'!$C$28+'점수 계산기'!$C$31,0))</f>
        <v/>
      </c>
      <c r="W7" s="471" t="str">
        <f>IF(OR($B7-W$5&gt;74, $B7-W$5=73, $B7-W$5=1, $B7-W$5&lt;0),"",ROUND(($B7-W$5)*'점수 계산기'!$C$27+W$5*'점수 계산기'!$C$28+'점수 계산기'!$C$31,0))</f>
        <v/>
      </c>
      <c r="X7" s="471" t="str">
        <f>IF(OR($B7-X$5&gt;74, $B7-X$5=73, $B7-X$5=1, $B7-X$5&lt;0),"",ROUND(($B7-X$5)*'점수 계산기'!$C$27+X$5*'점수 계산기'!$C$28+'점수 계산기'!$C$31,0))</f>
        <v/>
      </c>
      <c r="Y7" s="471" t="str">
        <f>IF(OR($B7-Y$5&gt;74, $B7-Y$5=73, $B7-Y$5=1, $B7-Y$5&lt;0),"",ROUND(($B7-Y$5)*'점수 계산기'!$C$27+Y$5*'점수 계산기'!$C$28+'점수 계산기'!$C$31,0))</f>
        <v/>
      </c>
      <c r="Z7" s="471" t="str">
        <f>IF(OR($B7-Z$5&gt;74, $B7-Z$5=73, $B7-Z$5=1, $B7-Z$5&lt;0),"",ROUND(($B7-Z$5)*'점수 계산기'!$C$27+Z$5*'점수 계산기'!$C$28+'점수 계산기'!$C$31,0))</f>
        <v/>
      </c>
      <c r="AA7" s="472" t="str">
        <f>IF(OR($B7-AA$5&gt;74, $B7-AA$5=73, $B7-AA$5=1, $B7-AA$5&lt;0),"",ROUND(($B7-AA$5)*'점수 계산기'!$C$27+AA$5*'점수 계산기'!$C$28+'점수 계산기'!$C$31,0))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17">
        <v>98</v>
      </c>
      <c r="C8" s="471">
        <f>IF(OR($B8-C$5&gt;74, $B8-C$5=73, $B8-C$5=1, $B8-C$5&lt;0),"",ROUND(($B8-C$5)*'점수 계산기'!$C$27+C$5*'점수 계산기'!$C$28+'점수 계산기'!$C$31,0))</f>
        <v>145</v>
      </c>
      <c r="D8" s="471">
        <f>IF(OR($B8-D$5&gt;74, $B8-D$5=73, $B8-D$5=1, $B8-D$5&lt;0),"",ROUND(($B8-D$5)*'점수 계산기'!$C$27+D$5*'점수 계산기'!$C$28+'점수 계산기'!$C$31,0))</f>
        <v>145</v>
      </c>
      <c r="E8" s="471" t="str">
        <f>IF(OR($B8-E$5&gt;74, $B8-E$5=73, $B8-E$5=1, $B8-E$5&lt;0),"",ROUND(($B8-E$5)*'점수 계산기'!$C$27+E$5*'점수 계산기'!$C$28+'점수 계산기'!$C$31,0))</f>
        <v/>
      </c>
      <c r="F8" s="471" t="str">
        <f>IF(OR($B8-F$5&gt;74, $B8-F$5=73, $B8-F$5=1, $B8-F$5&lt;0),"",ROUND(($B8-F$5)*'점수 계산기'!$C$27+F$5*'점수 계산기'!$C$28+'점수 계산기'!$C$31,0))</f>
        <v/>
      </c>
      <c r="G8" s="471" t="str">
        <f>IF(OR($B8-G$5&gt;74, $B8-G$5=73, $B8-G$5=1, $B8-G$5&lt;0),"",ROUND(($B8-G$5)*'점수 계산기'!$C$27+G$5*'점수 계산기'!$C$28+'점수 계산기'!$C$31,0))</f>
        <v/>
      </c>
      <c r="H8" s="471" t="str">
        <f>IF(OR($B8-H$5&gt;74, $B8-H$5=73, $B8-H$5=1, $B8-H$5&lt;0),"",ROUND(($B8-H$5)*'점수 계산기'!$C$27+H$5*'점수 계산기'!$C$28+'점수 계산기'!$C$31,0))</f>
        <v/>
      </c>
      <c r="I8" s="471" t="str">
        <f>IF(OR($B8-I$5&gt;74, $B8-I$5=73, $B8-I$5=1, $B8-I$5&lt;0),"",ROUND(($B8-I$5)*'점수 계산기'!$C$27+I$5*'점수 계산기'!$C$28+'점수 계산기'!$C$31,0))</f>
        <v/>
      </c>
      <c r="J8" s="471" t="str">
        <f>IF(OR($B8-J$5&gt;74, $B8-J$5=73, $B8-J$5=1, $B8-J$5&lt;0),"",ROUND(($B8-J$5)*'점수 계산기'!$C$27+J$5*'점수 계산기'!$C$28+'점수 계산기'!$C$31,0))</f>
        <v/>
      </c>
      <c r="K8" s="471" t="str">
        <f>IF(OR($B8-K$5&gt;74, $B8-K$5=73, $B8-K$5=1, $B8-K$5&lt;0),"",ROUND(($B8-K$5)*'점수 계산기'!$C$27+K$5*'점수 계산기'!$C$28+'점수 계산기'!$C$31,0))</f>
        <v/>
      </c>
      <c r="L8" s="471" t="str">
        <f>IF(OR($B8-L$5&gt;74, $B8-L$5=73, $B8-L$5=1, $B8-L$5&lt;0),"",ROUND(($B8-L$5)*'점수 계산기'!$C$27+L$5*'점수 계산기'!$C$28+'점수 계산기'!$C$31,0))</f>
        <v/>
      </c>
      <c r="M8" s="471" t="str">
        <f>IF(OR($B8-M$5&gt;74, $B8-M$5=73, $B8-M$5=1, $B8-M$5&lt;0),"",ROUND(($B8-M$5)*'점수 계산기'!$C$27+M$5*'점수 계산기'!$C$28+'점수 계산기'!$C$31,0))</f>
        <v/>
      </c>
      <c r="N8" s="471" t="str">
        <f>IF(OR($B8-N$5&gt;74, $B8-N$5=73, $B8-N$5=1, $B8-N$5&lt;0),"",ROUND(($B8-N$5)*'점수 계산기'!$C$27+N$5*'점수 계산기'!$C$28+'점수 계산기'!$C$31,0))</f>
        <v/>
      </c>
      <c r="O8" s="471" t="str">
        <f>IF(OR($B8-O$5&gt;74, $B8-O$5=73, $B8-O$5=1, $B8-O$5&lt;0),"",ROUND(($B8-O$5)*'점수 계산기'!$C$27+O$5*'점수 계산기'!$C$28+'점수 계산기'!$C$31,0))</f>
        <v/>
      </c>
      <c r="P8" s="471" t="str">
        <f>IF(OR($B8-P$5&gt;74, $B8-P$5=73, $B8-P$5=1, $B8-P$5&lt;0),"",ROUND(($B8-P$5)*'점수 계산기'!$C$27+P$5*'점수 계산기'!$C$28+'점수 계산기'!$C$31,0))</f>
        <v/>
      </c>
      <c r="Q8" s="471" t="str">
        <f>IF(OR($B8-Q$5&gt;74, $B8-Q$5=73, $B8-Q$5=1, $B8-Q$5&lt;0),"",ROUND(($B8-Q$5)*'점수 계산기'!$C$27+Q$5*'점수 계산기'!$C$28+'점수 계산기'!$C$31,0))</f>
        <v/>
      </c>
      <c r="R8" s="471" t="str">
        <f>IF(OR($B8-R$5&gt;74, $B8-R$5=73, $B8-R$5=1, $B8-R$5&lt;0),"",ROUND(($B8-R$5)*'점수 계산기'!$C$27+R$5*'점수 계산기'!$C$28+'점수 계산기'!$C$31,0))</f>
        <v/>
      </c>
      <c r="S8" s="471" t="str">
        <f>IF(OR($B8-S$5&gt;74, $B8-S$5=73, $B8-S$5=1, $B8-S$5&lt;0),"",ROUND(($B8-S$5)*'점수 계산기'!$C$27+S$5*'점수 계산기'!$C$28+'점수 계산기'!$C$31,0))</f>
        <v/>
      </c>
      <c r="T8" s="471" t="str">
        <f>IF(OR($B8-T$5&gt;74, $B8-T$5=73, $B8-T$5=1, $B8-T$5&lt;0),"",ROUND(($B8-T$5)*'점수 계산기'!$C$27+T$5*'점수 계산기'!$C$28+'점수 계산기'!$C$31,0))</f>
        <v/>
      </c>
      <c r="U8" s="471" t="str">
        <f>IF(OR($B8-U$5&gt;74, $B8-U$5=73, $B8-U$5=1, $B8-U$5&lt;0),"",ROUND(($B8-U$5)*'점수 계산기'!$C$27+U$5*'점수 계산기'!$C$28+'점수 계산기'!$C$31,0))</f>
        <v/>
      </c>
      <c r="V8" s="471" t="str">
        <f>IF(OR($B8-V$5&gt;74, $B8-V$5=73, $B8-V$5=1, $B8-V$5&lt;0),"",ROUND(($B8-V$5)*'점수 계산기'!$C$27+V$5*'점수 계산기'!$C$28+'점수 계산기'!$C$31,0))</f>
        <v/>
      </c>
      <c r="W8" s="471" t="str">
        <f>IF(OR($B8-W$5&gt;74, $B8-W$5=73, $B8-W$5=1, $B8-W$5&lt;0),"",ROUND(($B8-W$5)*'점수 계산기'!$C$27+W$5*'점수 계산기'!$C$28+'점수 계산기'!$C$31,0))</f>
        <v/>
      </c>
      <c r="X8" s="471" t="str">
        <f>IF(OR($B8-X$5&gt;74, $B8-X$5=73, $B8-X$5=1, $B8-X$5&lt;0),"",ROUND(($B8-X$5)*'점수 계산기'!$C$27+X$5*'점수 계산기'!$C$28+'점수 계산기'!$C$31,0))</f>
        <v/>
      </c>
      <c r="Y8" s="471" t="str">
        <f>IF(OR($B8-Y$5&gt;74, $B8-Y$5=73, $B8-Y$5=1, $B8-Y$5&lt;0),"",ROUND(($B8-Y$5)*'점수 계산기'!$C$27+Y$5*'점수 계산기'!$C$28+'점수 계산기'!$C$31,0))</f>
        <v/>
      </c>
      <c r="Z8" s="471" t="str">
        <f>IF(OR($B8-Z$5&gt;74, $B8-Z$5=73, $B8-Z$5=1, $B8-Z$5&lt;0),"",ROUND(($B8-Z$5)*'점수 계산기'!$C$27+Z$5*'점수 계산기'!$C$28+'점수 계산기'!$C$31,0))</f>
        <v/>
      </c>
      <c r="AA8" s="472" t="str">
        <f>IF(OR($B8-AA$5&gt;74, $B8-AA$5=73, $B8-AA$5=1, $B8-AA$5&lt;0),"",ROUND(($B8-AA$5)*'점수 계산기'!$C$27+AA$5*'점수 계산기'!$C$28+'점수 계산기'!$C$31,0))</f>
        <v/>
      </c>
      <c r="AC8" s="170">
        <v>99</v>
      </c>
      <c r="AD8" s="170">
        <f t="shared" si="0"/>
        <v>145</v>
      </c>
      <c r="AE8" s="170" cm="1">
        <f t="array" ref="AE8">INDEX($AF$6:$AF$106, AC8, 1)</f>
        <v>68</v>
      </c>
      <c r="AF8" s="170">
        <f t="shared" si="1"/>
        <v>145</v>
      </c>
      <c r="AG8" s="170">
        <v>98</v>
      </c>
      <c r="AH8" s="170">
        <v>2</v>
      </c>
    </row>
    <row r="9" spans="1:34" ht="21" customHeight="1">
      <c r="A9" s="4"/>
      <c r="B9" s="17">
        <v>97</v>
      </c>
      <c r="C9" s="471">
        <f>IF(OR($B9-C$5&gt;74, $B9-C$5=73, $B9-C$5=1, $B9-C$5&lt;0),"",ROUND(($B9-C$5)*'점수 계산기'!$C$27+C$5*'점수 계산기'!$C$28+'점수 계산기'!$C$31,0))</f>
        <v>145</v>
      </c>
      <c r="D9" s="471" t="str">
        <f>IF(OR($B9-D$5&gt;74, $B9-D$5=73, $B9-D$5=1, $B9-D$5&lt;0),"",ROUND(($B9-D$5)*'점수 계산기'!$C$27+D$5*'점수 계산기'!$C$28+'점수 계산기'!$C$31,0))</f>
        <v/>
      </c>
      <c r="E9" s="471">
        <f>IF(OR($B9-E$5&gt;74, $B9-E$5=73, $B9-E$5=1, $B9-E$5&lt;0),"",ROUND(($B9-E$5)*'점수 계산기'!$C$27+E$5*'점수 계산기'!$C$28+'점수 계산기'!$C$31,0))</f>
        <v>145</v>
      </c>
      <c r="F9" s="471" t="str">
        <f>IF(OR($B9-F$5&gt;74, $B9-F$5=73, $B9-F$5=1, $B9-F$5&lt;0),"",ROUND(($B9-F$5)*'점수 계산기'!$C$27+F$5*'점수 계산기'!$C$28+'점수 계산기'!$C$31,0))</f>
        <v/>
      </c>
      <c r="G9" s="471" t="str">
        <f>IF(OR($B9-G$5&gt;74, $B9-G$5=73, $B9-G$5=1, $B9-G$5&lt;0),"",ROUND(($B9-G$5)*'점수 계산기'!$C$27+G$5*'점수 계산기'!$C$28+'점수 계산기'!$C$31,0))</f>
        <v/>
      </c>
      <c r="H9" s="471" t="str">
        <f>IF(OR($B9-H$5&gt;74, $B9-H$5=73, $B9-H$5=1, $B9-H$5&lt;0),"",ROUND(($B9-H$5)*'점수 계산기'!$C$27+H$5*'점수 계산기'!$C$28+'점수 계산기'!$C$31,0))</f>
        <v/>
      </c>
      <c r="I9" s="471" t="str">
        <f>IF(OR($B9-I$5&gt;74, $B9-I$5=73, $B9-I$5=1, $B9-I$5&lt;0),"",ROUND(($B9-I$5)*'점수 계산기'!$C$27+I$5*'점수 계산기'!$C$28+'점수 계산기'!$C$31,0))</f>
        <v/>
      </c>
      <c r="J9" s="471" t="str">
        <f>IF(OR($B9-J$5&gt;74, $B9-J$5=73, $B9-J$5=1, $B9-J$5&lt;0),"",ROUND(($B9-J$5)*'점수 계산기'!$C$27+J$5*'점수 계산기'!$C$28+'점수 계산기'!$C$31,0))</f>
        <v/>
      </c>
      <c r="K9" s="471" t="str">
        <f>IF(OR($B9-K$5&gt;74, $B9-K$5=73, $B9-K$5=1, $B9-K$5&lt;0),"",ROUND(($B9-K$5)*'점수 계산기'!$C$27+K$5*'점수 계산기'!$C$28+'점수 계산기'!$C$31,0))</f>
        <v/>
      </c>
      <c r="L9" s="471" t="str">
        <f>IF(OR($B9-L$5&gt;74, $B9-L$5=73, $B9-L$5=1, $B9-L$5&lt;0),"",ROUND(($B9-L$5)*'점수 계산기'!$C$27+L$5*'점수 계산기'!$C$28+'점수 계산기'!$C$31,0))</f>
        <v/>
      </c>
      <c r="M9" s="471" t="str">
        <f>IF(OR($B9-M$5&gt;74, $B9-M$5=73, $B9-M$5=1, $B9-M$5&lt;0),"",ROUND(($B9-M$5)*'점수 계산기'!$C$27+M$5*'점수 계산기'!$C$28+'점수 계산기'!$C$31,0))</f>
        <v/>
      </c>
      <c r="N9" s="471" t="str">
        <f>IF(OR($B9-N$5&gt;74, $B9-N$5=73, $B9-N$5=1, $B9-N$5&lt;0),"",ROUND(($B9-N$5)*'점수 계산기'!$C$27+N$5*'점수 계산기'!$C$28+'점수 계산기'!$C$31,0))</f>
        <v/>
      </c>
      <c r="O9" s="471" t="str">
        <f>IF(OR($B9-O$5&gt;74, $B9-O$5=73, $B9-O$5=1, $B9-O$5&lt;0),"",ROUND(($B9-O$5)*'점수 계산기'!$C$27+O$5*'점수 계산기'!$C$28+'점수 계산기'!$C$31,0))</f>
        <v/>
      </c>
      <c r="P9" s="471" t="str">
        <f>IF(OR($B9-P$5&gt;74, $B9-P$5=73, $B9-P$5=1, $B9-P$5&lt;0),"",ROUND(($B9-P$5)*'점수 계산기'!$C$27+P$5*'점수 계산기'!$C$28+'점수 계산기'!$C$31,0))</f>
        <v/>
      </c>
      <c r="Q9" s="471" t="str">
        <f>IF(OR($B9-Q$5&gt;74, $B9-Q$5=73, $B9-Q$5=1, $B9-Q$5&lt;0),"",ROUND(($B9-Q$5)*'점수 계산기'!$C$27+Q$5*'점수 계산기'!$C$28+'점수 계산기'!$C$31,0))</f>
        <v/>
      </c>
      <c r="R9" s="471" t="str">
        <f>IF(OR($B9-R$5&gt;74, $B9-R$5=73, $B9-R$5=1, $B9-R$5&lt;0),"",ROUND(($B9-R$5)*'점수 계산기'!$C$27+R$5*'점수 계산기'!$C$28+'점수 계산기'!$C$31,0))</f>
        <v/>
      </c>
      <c r="S9" s="471" t="str">
        <f>IF(OR($B9-S$5&gt;74, $B9-S$5=73, $B9-S$5=1, $B9-S$5&lt;0),"",ROUND(($B9-S$5)*'점수 계산기'!$C$27+S$5*'점수 계산기'!$C$28+'점수 계산기'!$C$31,0))</f>
        <v/>
      </c>
      <c r="T9" s="471" t="str">
        <f>IF(OR($B9-T$5&gt;74, $B9-T$5=73, $B9-T$5=1, $B9-T$5&lt;0),"",ROUND(($B9-T$5)*'점수 계산기'!$C$27+T$5*'점수 계산기'!$C$28+'점수 계산기'!$C$31,0))</f>
        <v/>
      </c>
      <c r="U9" s="471" t="str">
        <f>IF(OR($B9-U$5&gt;74, $B9-U$5=73, $B9-U$5=1, $B9-U$5&lt;0),"",ROUND(($B9-U$5)*'점수 계산기'!$C$27+U$5*'점수 계산기'!$C$28+'점수 계산기'!$C$31,0))</f>
        <v/>
      </c>
      <c r="V9" s="471" t="str">
        <f>IF(OR($B9-V$5&gt;74, $B9-V$5=73, $B9-V$5=1, $B9-V$5&lt;0),"",ROUND(($B9-V$5)*'점수 계산기'!$C$27+V$5*'점수 계산기'!$C$28+'점수 계산기'!$C$31,0))</f>
        <v/>
      </c>
      <c r="W9" s="471" t="str">
        <f>IF(OR($B9-W$5&gt;74, $B9-W$5=73, $B9-W$5=1, $B9-W$5&lt;0),"",ROUND(($B9-W$5)*'점수 계산기'!$C$27+W$5*'점수 계산기'!$C$28+'점수 계산기'!$C$31,0))</f>
        <v/>
      </c>
      <c r="X9" s="471" t="str">
        <f>IF(OR($B9-X$5&gt;74, $B9-X$5=73, $B9-X$5=1, $B9-X$5&lt;0),"",ROUND(($B9-X$5)*'점수 계산기'!$C$27+X$5*'점수 계산기'!$C$28+'점수 계산기'!$C$31,0))</f>
        <v/>
      </c>
      <c r="Y9" s="471" t="str">
        <f>IF(OR($B9-Y$5&gt;74, $B9-Y$5=73, $B9-Y$5=1, $B9-Y$5&lt;0),"",ROUND(($B9-Y$5)*'점수 계산기'!$C$27+Y$5*'점수 계산기'!$C$28+'점수 계산기'!$C$31,0))</f>
        <v/>
      </c>
      <c r="Z9" s="471" t="str">
        <f>IF(OR($B9-Z$5&gt;74, $B9-Z$5=73, $B9-Z$5=1, $B9-Z$5&lt;0),"",ROUND(($B9-Z$5)*'점수 계산기'!$C$27+Z$5*'점수 계산기'!$C$28+'점수 계산기'!$C$31,0))</f>
        <v/>
      </c>
      <c r="AA9" s="472" t="str">
        <f>IF(OR($B9-AA$5&gt;74, $B9-AA$5=73, $B9-AA$5=1, $B9-AA$5&lt;0),"",ROUND(($B9-AA$5)*'점수 계산기'!$C$27+AA$5*'점수 계산기'!$C$28+'점수 계산기'!$C$31,0))</f>
        <v/>
      </c>
      <c r="AC9" s="170">
        <v>98</v>
      </c>
      <c r="AD9" s="170">
        <f t="shared" si="0"/>
        <v>145</v>
      </c>
      <c r="AE9" s="170" cm="1">
        <f t="array" ref="AE9">INDEX($AF$6:$AF$106, AC9, 1)</f>
        <v>68</v>
      </c>
      <c r="AF9" s="170">
        <f t="shared" si="1"/>
        <v>145</v>
      </c>
      <c r="AG9" s="170">
        <v>97</v>
      </c>
      <c r="AH9" s="170">
        <v>3</v>
      </c>
    </row>
    <row r="10" spans="1:34" ht="21" customHeight="1">
      <c r="A10" s="4"/>
      <c r="B10" s="18">
        <v>96</v>
      </c>
      <c r="C10" s="473">
        <f>IF(OR($B10-C$5&gt;74, $B10-C$5=73, $B10-C$5=1, $B10-C$5&lt;0),"",ROUND(($B10-C$5)*'점수 계산기'!$C$27+C$5*'점수 계산기'!$C$28+'점수 계산기'!$C$31,0))</f>
        <v>144</v>
      </c>
      <c r="D10" s="473">
        <f>IF(OR($B10-D$5&gt;74, $B10-D$5=73, $B10-D$5=1, $B10-D$5&lt;0),"",ROUND(($B10-D$5)*'점수 계산기'!$C$27+D$5*'점수 계산기'!$C$28+'점수 계산기'!$C$31,0))</f>
        <v>144</v>
      </c>
      <c r="E10" s="473" t="str">
        <f>IF(OR($B10-E$5&gt;74, $B10-E$5=73, $B10-E$5=1, $B10-E$5&lt;0),"",ROUND(($B10-E$5)*'점수 계산기'!$C$27+E$5*'점수 계산기'!$C$28+'점수 계산기'!$C$31,0))</f>
        <v/>
      </c>
      <c r="F10" s="473">
        <f>IF(OR($B10-F$5&gt;74, $B10-F$5=73, $B10-F$5=1, $B10-F$5&lt;0),"",ROUND(($B10-F$5)*'점수 계산기'!$C$27+F$5*'점수 계산기'!$C$28+'점수 계산기'!$C$31,0))</f>
        <v>144</v>
      </c>
      <c r="G10" s="473" t="str">
        <f>IF(OR($B10-G$5&gt;74, $B10-G$5=73, $B10-G$5=1, $B10-G$5&lt;0),"",ROUND(($B10-G$5)*'점수 계산기'!$C$27+G$5*'점수 계산기'!$C$28+'점수 계산기'!$C$31,0))</f>
        <v/>
      </c>
      <c r="H10" s="473" t="str">
        <f>IF(OR($B10-H$5&gt;74, $B10-H$5=73, $B10-H$5=1, $B10-H$5&lt;0),"",ROUND(($B10-H$5)*'점수 계산기'!$C$27+H$5*'점수 계산기'!$C$28+'점수 계산기'!$C$31,0))</f>
        <v/>
      </c>
      <c r="I10" s="473" t="str">
        <f>IF(OR($B10-I$5&gt;74, $B10-I$5=73, $B10-I$5=1, $B10-I$5&lt;0),"",ROUND(($B10-I$5)*'점수 계산기'!$C$27+I$5*'점수 계산기'!$C$28+'점수 계산기'!$C$31,0))</f>
        <v/>
      </c>
      <c r="J10" s="473" t="str">
        <f>IF(OR($B10-J$5&gt;74, $B10-J$5=73, $B10-J$5=1, $B10-J$5&lt;0),"",ROUND(($B10-J$5)*'점수 계산기'!$C$27+J$5*'점수 계산기'!$C$28+'점수 계산기'!$C$31,0))</f>
        <v/>
      </c>
      <c r="K10" s="473" t="str">
        <f>IF(OR($B10-K$5&gt;74, $B10-K$5=73, $B10-K$5=1, $B10-K$5&lt;0),"",ROUND(($B10-K$5)*'점수 계산기'!$C$27+K$5*'점수 계산기'!$C$28+'점수 계산기'!$C$31,0))</f>
        <v/>
      </c>
      <c r="L10" s="473" t="str">
        <f>IF(OR($B10-L$5&gt;74, $B10-L$5=73, $B10-L$5=1, $B10-L$5&lt;0),"",ROUND(($B10-L$5)*'점수 계산기'!$C$27+L$5*'점수 계산기'!$C$28+'점수 계산기'!$C$31,0))</f>
        <v/>
      </c>
      <c r="M10" s="473" t="str">
        <f>IF(OR($B10-M$5&gt;74, $B10-M$5=73, $B10-M$5=1, $B10-M$5&lt;0),"",ROUND(($B10-M$5)*'점수 계산기'!$C$27+M$5*'점수 계산기'!$C$28+'점수 계산기'!$C$31,0))</f>
        <v/>
      </c>
      <c r="N10" s="473" t="str">
        <f>IF(OR($B10-N$5&gt;74, $B10-N$5=73, $B10-N$5=1, $B10-N$5&lt;0),"",ROUND(($B10-N$5)*'점수 계산기'!$C$27+N$5*'점수 계산기'!$C$28+'점수 계산기'!$C$31,0))</f>
        <v/>
      </c>
      <c r="O10" s="473" t="str">
        <f>IF(OR($B10-O$5&gt;74, $B10-O$5=73, $B10-O$5=1, $B10-O$5&lt;0),"",ROUND(($B10-O$5)*'점수 계산기'!$C$27+O$5*'점수 계산기'!$C$28+'점수 계산기'!$C$31,0))</f>
        <v/>
      </c>
      <c r="P10" s="473" t="str">
        <f>IF(OR($B10-P$5&gt;74, $B10-P$5=73, $B10-P$5=1, $B10-P$5&lt;0),"",ROUND(($B10-P$5)*'점수 계산기'!$C$27+P$5*'점수 계산기'!$C$28+'점수 계산기'!$C$31,0))</f>
        <v/>
      </c>
      <c r="Q10" s="473" t="str">
        <f>IF(OR($B10-Q$5&gt;74, $B10-Q$5=73, $B10-Q$5=1, $B10-Q$5&lt;0),"",ROUND(($B10-Q$5)*'점수 계산기'!$C$27+Q$5*'점수 계산기'!$C$28+'점수 계산기'!$C$31,0))</f>
        <v/>
      </c>
      <c r="R10" s="473" t="str">
        <f>IF(OR($B10-R$5&gt;74, $B10-R$5=73, $B10-R$5=1, $B10-R$5&lt;0),"",ROUND(($B10-R$5)*'점수 계산기'!$C$27+R$5*'점수 계산기'!$C$28+'점수 계산기'!$C$31,0))</f>
        <v/>
      </c>
      <c r="S10" s="473" t="str">
        <f>IF(OR($B10-S$5&gt;74, $B10-S$5=73, $B10-S$5=1, $B10-S$5&lt;0),"",ROUND(($B10-S$5)*'점수 계산기'!$C$27+S$5*'점수 계산기'!$C$28+'점수 계산기'!$C$31,0))</f>
        <v/>
      </c>
      <c r="T10" s="473" t="str">
        <f>IF(OR($B10-T$5&gt;74, $B10-T$5=73, $B10-T$5=1, $B10-T$5&lt;0),"",ROUND(($B10-T$5)*'점수 계산기'!$C$27+T$5*'점수 계산기'!$C$28+'점수 계산기'!$C$31,0))</f>
        <v/>
      </c>
      <c r="U10" s="473" t="str">
        <f>IF(OR($B10-U$5&gt;74, $B10-U$5=73, $B10-U$5=1, $B10-U$5&lt;0),"",ROUND(($B10-U$5)*'점수 계산기'!$C$27+U$5*'점수 계산기'!$C$28+'점수 계산기'!$C$31,0))</f>
        <v/>
      </c>
      <c r="V10" s="473" t="str">
        <f>IF(OR($B10-V$5&gt;74, $B10-V$5=73, $B10-V$5=1, $B10-V$5&lt;0),"",ROUND(($B10-V$5)*'점수 계산기'!$C$27+V$5*'점수 계산기'!$C$28+'점수 계산기'!$C$31,0))</f>
        <v/>
      </c>
      <c r="W10" s="473" t="str">
        <f>IF(OR($B10-W$5&gt;74, $B10-W$5=73, $B10-W$5=1, $B10-W$5&lt;0),"",ROUND(($B10-W$5)*'점수 계산기'!$C$27+W$5*'점수 계산기'!$C$28+'점수 계산기'!$C$31,0))</f>
        <v/>
      </c>
      <c r="X10" s="473" t="str">
        <f>IF(OR($B10-X$5&gt;74, $B10-X$5=73, $B10-X$5=1, $B10-X$5&lt;0),"",ROUND(($B10-X$5)*'점수 계산기'!$C$27+X$5*'점수 계산기'!$C$28+'점수 계산기'!$C$31,0))</f>
        <v/>
      </c>
      <c r="Y10" s="473" t="str">
        <f>IF(OR($B10-Y$5&gt;74, $B10-Y$5=73, $B10-Y$5=1, $B10-Y$5&lt;0),"",ROUND(($B10-Y$5)*'점수 계산기'!$C$27+Y$5*'점수 계산기'!$C$28+'점수 계산기'!$C$31,0))</f>
        <v/>
      </c>
      <c r="Z10" s="473" t="str">
        <f>IF(OR($B10-Z$5&gt;74, $B10-Z$5=73, $B10-Z$5=1, $B10-Z$5&lt;0),"",ROUND(($B10-Z$5)*'점수 계산기'!$C$27+Z$5*'점수 계산기'!$C$28+'점수 계산기'!$C$31,0))</f>
        <v/>
      </c>
      <c r="AA10" s="474" t="str">
        <f>IF(OR($B10-AA$5&gt;74, $B10-AA$5=73, $B10-AA$5=1, $B10-AA$5&lt;0),"",ROUND(($B10-AA$5)*'점수 계산기'!$C$27+AA$5*'점수 계산기'!$C$28+'점수 계산기'!$C$31,0))</f>
        <v/>
      </c>
      <c r="AC10" s="170">
        <v>97</v>
      </c>
      <c r="AD10" s="170">
        <f t="shared" si="0"/>
        <v>144</v>
      </c>
      <c r="AE10" s="170" cm="1">
        <f t="array" ref="AE10">INDEX($AF$6:$AF$106, AC10, 1)</f>
        <v>69</v>
      </c>
      <c r="AF10" s="170">
        <f t="shared" si="1"/>
        <v>144</v>
      </c>
      <c r="AG10" s="170">
        <v>96</v>
      </c>
      <c r="AH10" s="170">
        <v>4</v>
      </c>
    </row>
    <row r="11" spans="1:34" ht="21" customHeight="1">
      <c r="A11" s="4"/>
      <c r="B11" s="18">
        <v>95</v>
      </c>
      <c r="C11" s="473">
        <f>IF(OR($B11-C$5&gt;74, $B11-C$5=73, $B11-C$5=1, $B11-C$5&lt;0),"",ROUND(($B11-C$5)*'점수 계산기'!$C$27+C$5*'점수 계산기'!$C$28+'점수 계산기'!$C$31,0))</f>
        <v>143</v>
      </c>
      <c r="D11" s="473">
        <f>IF(OR($B11-D$5&gt;74, $B11-D$5=73, $B11-D$5=1, $B11-D$5&lt;0),"",ROUND(($B11-D$5)*'점수 계산기'!$C$27+D$5*'점수 계산기'!$C$28+'점수 계산기'!$C$31,0))</f>
        <v>143</v>
      </c>
      <c r="E11" s="473">
        <f>IF(OR($B11-E$5&gt;74, $B11-E$5=73, $B11-E$5=1, $B11-E$5&lt;0),"",ROUND(($B11-E$5)*'점수 계산기'!$C$27+E$5*'점수 계산기'!$C$28+'점수 계산기'!$C$31,0))</f>
        <v>143</v>
      </c>
      <c r="F11" s="473" t="str">
        <f>IF(OR($B11-F$5&gt;74, $B11-F$5=73, $B11-F$5=1, $B11-F$5&lt;0),"",ROUND(($B11-F$5)*'점수 계산기'!$C$27+F$5*'점수 계산기'!$C$28+'점수 계산기'!$C$31,0))</f>
        <v/>
      </c>
      <c r="G11" s="473">
        <f>IF(OR($B11-G$5&gt;74, $B11-G$5=73, $B11-G$5=1, $B11-G$5&lt;0),"",ROUND(($B11-G$5)*'점수 계산기'!$C$27+G$5*'점수 계산기'!$C$28+'점수 계산기'!$C$31,0))</f>
        <v>143</v>
      </c>
      <c r="H11" s="473" t="str">
        <f>IF(OR($B11-H$5&gt;74, $B11-H$5=73, $B11-H$5=1, $B11-H$5&lt;0),"",ROUND(($B11-H$5)*'점수 계산기'!$C$27+H$5*'점수 계산기'!$C$28+'점수 계산기'!$C$31,0))</f>
        <v/>
      </c>
      <c r="I11" s="473" t="str">
        <f>IF(OR($B11-I$5&gt;74, $B11-I$5=73, $B11-I$5=1, $B11-I$5&lt;0),"",ROUND(($B11-I$5)*'점수 계산기'!$C$27+I$5*'점수 계산기'!$C$28+'점수 계산기'!$C$31,0))</f>
        <v/>
      </c>
      <c r="J11" s="473" t="str">
        <f>IF(OR($B11-J$5&gt;74, $B11-J$5=73, $B11-J$5=1, $B11-J$5&lt;0),"",ROUND(($B11-J$5)*'점수 계산기'!$C$27+J$5*'점수 계산기'!$C$28+'점수 계산기'!$C$31,0))</f>
        <v/>
      </c>
      <c r="K11" s="473" t="str">
        <f>IF(OR($B11-K$5&gt;74, $B11-K$5=73, $B11-K$5=1, $B11-K$5&lt;0),"",ROUND(($B11-K$5)*'점수 계산기'!$C$27+K$5*'점수 계산기'!$C$28+'점수 계산기'!$C$31,0))</f>
        <v/>
      </c>
      <c r="L11" s="473" t="str">
        <f>IF(OR($B11-L$5&gt;74, $B11-L$5=73, $B11-L$5=1, $B11-L$5&lt;0),"",ROUND(($B11-L$5)*'점수 계산기'!$C$27+L$5*'점수 계산기'!$C$28+'점수 계산기'!$C$31,0))</f>
        <v/>
      </c>
      <c r="M11" s="473" t="str">
        <f>IF(OR($B11-M$5&gt;74, $B11-M$5=73, $B11-M$5=1, $B11-M$5&lt;0),"",ROUND(($B11-M$5)*'점수 계산기'!$C$27+M$5*'점수 계산기'!$C$28+'점수 계산기'!$C$31,0))</f>
        <v/>
      </c>
      <c r="N11" s="473" t="str">
        <f>IF(OR($B11-N$5&gt;74, $B11-N$5=73, $B11-N$5=1, $B11-N$5&lt;0),"",ROUND(($B11-N$5)*'점수 계산기'!$C$27+N$5*'점수 계산기'!$C$28+'점수 계산기'!$C$31,0))</f>
        <v/>
      </c>
      <c r="O11" s="473" t="str">
        <f>IF(OR($B11-O$5&gt;74, $B11-O$5=73, $B11-O$5=1, $B11-O$5&lt;0),"",ROUND(($B11-O$5)*'점수 계산기'!$C$27+O$5*'점수 계산기'!$C$28+'점수 계산기'!$C$31,0))</f>
        <v/>
      </c>
      <c r="P11" s="473" t="str">
        <f>IF(OR($B11-P$5&gt;74, $B11-P$5=73, $B11-P$5=1, $B11-P$5&lt;0),"",ROUND(($B11-P$5)*'점수 계산기'!$C$27+P$5*'점수 계산기'!$C$28+'점수 계산기'!$C$31,0))</f>
        <v/>
      </c>
      <c r="Q11" s="473" t="str">
        <f>IF(OR($B11-Q$5&gt;74, $B11-Q$5=73, $B11-Q$5=1, $B11-Q$5&lt;0),"",ROUND(($B11-Q$5)*'점수 계산기'!$C$27+Q$5*'점수 계산기'!$C$28+'점수 계산기'!$C$31,0))</f>
        <v/>
      </c>
      <c r="R11" s="473" t="str">
        <f>IF(OR($B11-R$5&gt;74, $B11-R$5=73, $B11-R$5=1, $B11-R$5&lt;0),"",ROUND(($B11-R$5)*'점수 계산기'!$C$27+R$5*'점수 계산기'!$C$28+'점수 계산기'!$C$31,0))</f>
        <v/>
      </c>
      <c r="S11" s="473" t="str">
        <f>IF(OR($B11-S$5&gt;74, $B11-S$5=73, $B11-S$5=1, $B11-S$5&lt;0),"",ROUND(($B11-S$5)*'점수 계산기'!$C$27+S$5*'점수 계산기'!$C$28+'점수 계산기'!$C$31,0))</f>
        <v/>
      </c>
      <c r="T11" s="473" t="str">
        <f>IF(OR($B11-T$5&gt;74, $B11-T$5=73, $B11-T$5=1, $B11-T$5&lt;0),"",ROUND(($B11-T$5)*'점수 계산기'!$C$27+T$5*'점수 계산기'!$C$28+'점수 계산기'!$C$31,0))</f>
        <v/>
      </c>
      <c r="U11" s="473" t="str">
        <f>IF(OR($B11-U$5&gt;74, $B11-U$5=73, $B11-U$5=1, $B11-U$5&lt;0),"",ROUND(($B11-U$5)*'점수 계산기'!$C$27+U$5*'점수 계산기'!$C$28+'점수 계산기'!$C$31,0))</f>
        <v/>
      </c>
      <c r="V11" s="473" t="str">
        <f>IF(OR($B11-V$5&gt;74, $B11-V$5=73, $B11-V$5=1, $B11-V$5&lt;0),"",ROUND(($B11-V$5)*'점수 계산기'!$C$27+V$5*'점수 계산기'!$C$28+'점수 계산기'!$C$31,0))</f>
        <v/>
      </c>
      <c r="W11" s="473" t="str">
        <f>IF(OR($B11-W$5&gt;74, $B11-W$5=73, $B11-W$5=1, $B11-W$5&lt;0),"",ROUND(($B11-W$5)*'점수 계산기'!$C$27+W$5*'점수 계산기'!$C$28+'점수 계산기'!$C$31,0))</f>
        <v/>
      </c>
      <c r="X11" s="473" t="str">
        <f>IF(OR($B11-X$5&gt;74, $B11-X$5=73, $B11-X$5=1, $B11-X$5&lt;0),"",ROUND(($B11-X$5)*'점수 계산기'!$C$27+X$5*'점수 계산기'!$C$28+'점수 계산기'!$C$31,0))</f>
        <v/>
      </c>
      <c r="Y11" s="473" t="str">
        <f>IF(OR($B11-Y$5&gt;74, $B11-Y$5=73, $B11-Y$5=1, $B11-Y$5&lt;0),"",ROUND(($B11-Y$5)*'점수 계산기'!$C$27+Y$5*'점수 계산기'!$C$28+'점수 계산기'!$C$31,0))</f>
        <v/>
      </c>
      <c r="Z11" s="473" t="str">
        <f>IF(OR($B11-Z$5&gt;74, $B11-Z$5=73, $B11-Z$5=1, $B11-Z$5&lt;0),"",ROUND(($B11-Z$5)*'점수 계산기'!$C$27+Z$5*'점수 계산기'!$C$28+'점수 계산기'!$C$31,0))</f>
        <v/>
      </c>
      <c r="AA11" s="474" t="str">
        <f>IF(OR($B11-AA$5&gt;74, $B11-AA$5=73, $B11-AA$5=1, $B11-AA$5&lt;0),"",ROUND(($B11-AA$5)*'점수 계산기'!$C$27+AA$5*'점수 계산기'!$C$28+'점수 계산기'!$C$31,0))</f>
        <v/>
      </c>
      <c r="AC11" s="170">
        <v>96</v>
      </c>
      <c r="AD11" s="170">
        <f t="shared" si="0"/>
        <v>143</v>
      </c>
      <c r="AE11" s="170" cm="1">
        <f t="array" ref="AE11">INDEX($AF$6:$AF$106, AC11, 1)</f>
        <v>70</v>
      </c>
      <c r="AF11" s="170">
        <f t="shared" si="1"/>
        <v>143</v>
      </c>
      <c r="AG11" s="170">
        <v>95</v>
      </c>
      <c r="AH11" s="170">
        <v>5</v>
      </c>
    </row>
    <row r="12" spans="1:34" ht="21" customHeight="1">
      <c r="A12" s="4"/>
      <c r="B12" s="18">
        <v>94</v>
      </c>
      <c r="C12" s="473">
        <f>IF(OR($B12-C$5&gt;74, $B12-C$5=73, $B12-C$5=1, $B12-C$5&lt;0),"",ROUND(($B12-C$5)*'점수 계산기'!$C$27+C$5*'점수 계산기'!$C$28+'점수 계산기'!$C$31,0))</f>
        <v>142</v>
      </c>
      <c r="D12" s="473">
        <f>IF(OR($B12-D$5&gt;74, $B12-D$5=73, $B12-D$5=1, $B12-D$5&lt;0),"",ROUND(($B12-D$5)*'점수 계산기'!$C$27+D$5*'점수 계산기'!$C$28+'점수 계산기'!$C$31,0))</f>
        <v>142</v>
      </c>
      <c r="E12" s="473">
        <f>IF(OR($B12-E$5&gt;74, $B12-E$5=73, $B12-E$5=1, $B12-E$5&lt;0),"",ROUND(($B12-E$5)*'점수 계산기'!$C$27+E$5*'점수 계산기'!$C$28+'점수 계산기'!$C$31,0))</f>
        <v>142</v>
      </c>
      <c r="F12" s="473">
        <f>IF(OR($B12-F$5&gt;74, $B12-F$5=73, $B12-F$5=1, $B12-F$5&lt;0),"",ROUND(($B12-F$5)*'점수 계산기'!$C$27+F$5*'점수 계산기'!$C$28+'점수 계산기'!$C$31,0))</f>
        <v>142</v>
      </c>
      <c r="G12" s="473" t="str">
        <f>IF(OR($B12-G$5&gt;74, $B12-G$5=73, $B12-G$5=1, $B12-G$5&lt;0),"",ROUND(($B12-G$5)*'점수 계산기'!$C$27+G$5*'점수 계산기'!$C$28+'점수 계산기'!$C$31,0))</f>
        <v/>
      </c>
      <c r="H12" s="473">
        <f>IF(OR($B12-H$5&gt;74, $B12-H$5=73, $B12-H$5=1, $B12-H$5&lt;0),"",ROUND(($B12-H$5)*'점수 계산기'!$C$27+H$5*'점수 계산기'!$C$28+'점수 계산기'!$C$31,0))</f>
        <v>142</v>
      </c>
      <c r="I12" s="473" t="str">
        <f>IF(OR($B12-I$5&gt;74, $B12-I$5=73, $B12-I$5=1, $B12-I$5&lt;0),"",ROUND(($B12-I$5)*'점수 계산기'!$C$27+I$5*'점수 계산기'!$C$28+'점수 계산기'!$C$31,0))</f>
        <v/>
      </c>
      <c r="J12" s="473" t="str">
        <f>IF(OR($B12-J$5&gt;74, $B12-J$5=73, $B12-J$5=1, $B12-J$5&lt;0),"",ROUND(($B12-J$5)*'점수 계산기'!$C$27+J$5*'점수 계산기'!$C$28+'점수 계산기'!$C$31,0))</f>
        <v/>
      </c>
      <c r="K12" s="473" t="str">
        <f>IF(OR($B12-K$5&gt;74, $B12-K$5=73, $B12-K$5=1, $B12-K$5&lt;0),"",ROUND(($B12-K$5)*'점수 계산기'!$C$27+K$5*'점수 계산기'!$C$28+'점수 계산기'!$C$31,0))</f>
        <v/>
      </c>
      <c r="L12" s="473" t="str">
        <f>IF(OR($B12-L$5&gt;74, $B12-L$5=73, $B12-L$5=1, $B12-L$5&lt;0),"",ROUND(($B12-L$5)*'점수 계산기'!$C$27+L$5*'점수 계산기'!$C$28+'점수 계산기'!$C$31,0))</f>
        <v/>
      </c>
      <c r="M12" s="473" t="str">
        <f>IF(OR($B12-M$5&gt;74, $B12-M$5=73, $B12-M$5=1, $B12-M$5&lt;0),"",ROUND(($B12-M$5)*'점수 계산기'!$C$27+M$5*'점수 계산기'!$C$28+'점수 계산기'!$C$31,0))</f>
        <v/>
      </c>
      <c r="N12" s="473" t="str">
        <f>IF(OR($B12-N$5&gt;74, $B12-N$5=73, $B12-N$5=1, $B12-N$5&lt;0),"",ROUND(($B12-N$5)*'점수 계산기'!$C$27+N$5*'점수 계산기'!$C$28+'점수 계산기'!$C$31,0))</f>
        <v/>
      </c>
      <c r="O12" s="473" t="str">
        <f>IF(OR($B12-O$5&gt;74, $B12-O$5=73, $B12-O$5=1, $B12-O$5&lt;0),"",ROUND(($B12-O$5)*'점수 계산기'!$C$27+O$5*'점수 계산기'!$C$28+'점수 계산기'!$C$31,0))</f>
        <v/>
      </c>
      <c r="P12" s="473" t="str">
        <f>IF(OR($B12-P$5&gt;74, $B12-P$5=73, $B12-P$5=1, $B12-P$5&lt;0),"",ROUND(($B12-P$5)*'점수 계산기'!$C$27+P$5*'점수 계산기'!$C$28+'점수 계산기'!$C$31,0))</f>
        <v/>
      </c>
      <c r="Q12" s="473" t="str">
        <f>IF(OR($B12-Q$5&gt;74, $B12-Q$5=73, $B12-Q$5=1, $B12-Q$5&lt;0),"",ROUND(($B12-Q$5)*'점수 계산기'!$C$27+Q$5*'점수 계산기'!$C$28+'점수 계산기'!$C$31,0))</f>
        <v/>
      </c>
      <c r="R12" s="473" t="str">
        <f>IF(OR($B12-R$5&gt;74, $B12-R$5=73, $B12-R$5=1, $B12-R$5&lt;0),"",ROUND(($B12-R$5)*'점수 계산기'!$C$27+R$5*'점수 계산기'!$C$28+'점수 계산기'!$C$31,0))</f>
        <v/>
      </c>
      <c r="S12" s="473" t="str">
        <f>IF(OR($B12-S$5&gt;74, $B12-S$5=73, $B12-S$5=1, $B12-S$5&lt;0),"",ROUND(($B12-S$5)*'점수 계산기'!$C$27+S$5*'점수 계산기'!$C$28+'점수 계산기'!$C$31,0))</f>
        <v/>
      </c>
      <c r="T12" s="473" t="str">
        <f>IF(OR($B12-T$5&gt;74, $B12-T$5=73, $B12-T$5=1, $B12-T$5&lt;0),"",ROUND(($B12-T$5)*'점수 계산기'!$C$27+T$5*'점수 계산기'!$C$28+'점수 계산기'!$C$31,0))</f>
        <v/>
      </c>
      <c r="U12" s="473" t="str">
        <f>IF(OR($B12-U$5&gt;74, $B12-U$5=73, $B12-U$5=1, $B12-U$5&lt;0),"",ROUND(($B12-U$5)*'점수 계산기'!$C$27+U$5*'점수 계산기'!$C$28+'점수 계산기'!$C$31,0))</f>
        <v/>
      </c>
      <c r="V12" s="473" t="str">
        <f>IF(OR($B12-V$5&gt;74, $B12-V$5=73, $B12-V$5=1, $B12-V$5&lt;0),"",ROUND(($B12-V$5)*'점수 계산기'!$C$27+V$5*'점수 계산기'!$C$28+'점수 계산기'!$C$31,0))</f>
        <v/>
      </c>
      <c r="W12" s="473" t="str">
        <f>IF(OR($B12-W$5&gt;74, $B12-W$5=73, $B12-W$5=1, $B12-W$5&lt;0),"",ROUND(($B12-W$5)*'점수 계산기'!$C$27+W$5*'점수 계산기'!$C$28+'점수 계산기'!$C$31,0))</f>
        <v/>
      </c>
      <c r="X12" s="473" t="str">
        <f>IF(OR($B12-X$5&gt;74, $B12-X$5=73, $B12-X$5=1, $B12-X$5&lt;0),"",ROUND(($B12-X$5)*'점수 계산기'!$C$27+X$5*'점수 계산기'!$C$28+'점수 계산기'!$C$31,0))</f>
        <v/>
      </c>
      <c r="Y12" s="473" t="str">
        <f>IF(OR($B12-Y$5&gt;74, $B12-Y$5=73, $B12-Y$5=1, $B12-Y$5&lt;0),"",ROUND(($B12-Y$5)*'점수 계산기'!$C$27+Y$5*'점수 계산기'!$C$28+'점수 계산기'!$C$31,0))</f>
        <v/>
      </c>
      <c r="Z12" s="473" t="str">
        <f>IF(OR($B12-Z$5&gt;74, $B12-Z$5=73, $B12-Z$5=1, $B12-Z$5&lt;0),"",ROUND(($B12-Z$5)*'점수 계산기'!$C$27+Z$5*'점수 계산기'!$C$28+'점수 계산기'!$C$31,0))</f>
        <v/>
      </c>
      <c r="AA12" s="474" t="str">
        <f>IF(OR($B12-AA$5&gt;74, $B12-AA$5=73, $B12-AA$5=1, $B12-AA$5&lt;0),"",ROUND(($B12-AA$5)*'점수 계산기'!$C$27+AA$5*'점수 계산기'!$C$28+'점수 계산기'!$C$31,0))</f>
        <v/>
      </c>
      <c r="AC12" s="170">
        <v>95</v>
      </c>
      <c r="AD12" s="170">
        <f t="shared" si="0"/>
        <v>142</v>
      </c>
      <c r="AE12" s="170" cm="1">
        <f t="array" ref="AE12">INDEX($AF$6:$AF$106, AC12, 1)</f>
        <v>71</v>
      </c>
      <c r="AF12" s="170">
        <f t="shared" si="1"/>
        <v>142</v>
      </c>
      <c r="AG12" s="170">
        <v>94</v>
      </c>
      <c r="AH12" s="170">
        <v>6</v>
      </c>
    </row>
    <row r="13" spans="1:34" ht="21" customHeight="1">
      <c r="A13" s="4"/>
      <c r="B13" s="18">
        <v>93</v>
      </c>
      <c r="C13" s="473">
        <f>IF(OR($B13-C$5&gt;74, $B13-C$5=73, $B13-C$5=1, $B13-C$5&lt;0),"",ROUND(($B13-C$5)*'점수 계산기'!$C$27+C$5*'점수 계산기'!$C$28+'점수 계산기'!$C$31,0))</f>
        <v>141</v>
      </c>
      <c r="D13" s="473">
        <f>IF(OR($B13-D$5&gt;74, $B13-D$5=73, $B13-D$5=1, $B13-D$5&lt;0),"",ROUND(($B13-D$5)*'점수 계산기'!$C$27+D$5*'점수 계산기'!$C$28+'점수 계산기'!$C$31,0))</f>
        <v>141</v>
      </c>
      <c r="E13" s="473">
        <f>IF(OR($B13-E$5&gt;74, $B13-E$5=73, $B13-E$5=1, $B13-E$5&lt;0),"",ROUND(($B13-E$5)*'점수 계산기'!$C$27+E$5*'점수 계산기'!$C$28+'점수 계산기'!$C$31,0))</f>
        <v>141</v>
      </c>
      <c r="F13" s="473">
        <f>IF(OR($B13-F$5&gt;74, $B13-F$5=73, $B13-F$5=1, $B13-F$5&lt;0),"",ROUND(($B13-F$5)*'점수 계산기'!$C$27+F$5*'점수 계산기'!$C$28+'점수 계산기'!$C$31,0))</f>
        <v>141</v>
      </c>
      <c r="G13" s="473">
        <f>IF(OR($B13-G$5&gt;74, $B13-G$5=73, $B13-G$5=1, $B13-G$5&lt;0),"",ROUND(($B13-G$5)*'점수 계산기'!$C$27+G$5*'점수 계산기'!$C$28+'점수 계산기'!$C$31,0))</f>
        <v>141</v>
      </c>
      <c r="H13" s="473" t="str">
        <f>IF(OR($B13-H$5&gt;74, $B13-H$5=73, $B13-H$5=1, $B13-H$5&lt;0),"",ROUND(($B13-H$5)*'점수 계산기'!$C$27+H$5*'점수 계산기'!$C$28+'점수 계산기'!$C$31,0))</f>
        <v/>
      </c>
      <c r="I13" s="473">
        <f>IF(OR($B13-I$5&gt;74, $B13-I$5=73, $B13-I$5=1, $B13-I$5&lt;0),"",ROUND(($B13-I$5)*'점수 계산기'!$C$27+I$5*'점수 계산기'!$C$28+'점수 계산기'!$C$31,0))</f>
        <v>142</v>
      </c>
      <c r="J13" s="473" t="str">
        <f>IF(OR($B13-J$5&gt;74, $B13-J$5=73, $B13-J$5=1, $B13-J$5&lt;0),"",ROUND(($B13-J$5)*'점수 계산기'!$C$27+J$5*'점수 계산기'!$C$28+'점수 계산기'!$C$31,0))</f>
        <v/>
      </c>
      <c r="K13" s="473" t="str">
        <f>IF(OR($B13-K$5&gt;74, $B13-K$5=73, $B13-K$5=1, $B13-K$5&lt;0),"",ROUND(($B13-K$5)*'점수 계산기'!$C$27+K$5*'점수 계산기'!$C$28+'점수 계산기'!$C$31,0))</f>
        <v/>
      </c>
      <c r="L13" s="473" t="str">
        <f>IF(OR($B13-L$5&gt;74, $B13-L$5=73, $B13-L$5=1, $B13-L$5&lt;0),"",ROUND(($B13-L$5)*'점수 계산기'!$C$27+L$5*'점수 계산기'!$C$28+'점수 계산기'!$C$31,0))</f>
        <v/>
      </c>
      <c r="M13" s="473" t="str">
        <f>IF(OR($B13-M$5&gt;74, $B13-M$5=73, $B13-M$5=1, $B13-M$5&lt;0),"",ROUND(($B13-M$5)*'점수 계산기'!$C$27+M$5*'점수 계산기'!$C$28+'점수 계산기'!$C$31,0))</f>
        <v/>
      </c>
      <c r="N13" s="473" t="str">
        <f>IF(OR($B13-N$5&gt;74, $B13-N$5=73, $B13-N$5=1, $B13-N$5&lt;0),"",ROUND(($B13-N$5)*'점수 계산기'!$C$27+N$5*'점수 계산기'!$C$28+'점수 계산기'!$C$31,0))</f>
        <v/>
      </c>
      <c r="O13" s="473" t="str">
        <f>IF(OR($B13-O$5&gt;74, $B13-O$5=73, $B13-O$5=1, $B13-O$5&lt;0),"",ROUND(($B13-O$5)*'점수 계산기'!$C$27+O$5*'점수 계산기'!$C$28+'점수 계산기'!$C$31,0))</f>
        <v/>
      </c>
      <c r="P13" s="473" t="str">
        <f>IF(OR($B13-P$5&gt;74, $B13-P$5=73, $B13-P$5=1, $B13-P$5&lt;0),"",ROUND(($B13-P$5)*'점수 계산기'!$C$27+P$5*'점수 계산기'!$C$28+'점수 계산기'!$C$31,0))</f>
        <v/>
      </c>
      <c r="Q13" s="473" t="str">
        <f>IF(OR($B13-Q$5&gt;74, $B13-Q$5=73, $B13-Q$5=1, $B13-Q$5&lt;0),"",ROUND(($B13-Q$5)*'점수 계산기'!$C$27+Q$5*'점수 계산기'!$C$28+'점수 계산기'!$C$31,0))</f>
        <v/>
      </c>
      <c r="R13" s="473" t="str">
        <f>IF(OR($B13-R$5&gt;74, $B13-R$5=73, $B13-R$5=1, $B13-R$5&lt;0),"",ROUND(($B13-R$5)*'점수 계산기'!$C$27+R$5*'점수 계산기'!$C$28+'점수 계산기'!$C$31,0))</f>
        <v/>
      </c>
      <c r="S13" s="473" t="str">
        <f>IF(OR($B13-S$5&gt;74, $B13-S$5=73, $B13-S$5=1, $B13-S$5&lt;0),"",ROUND(($B13-S$5)*'점수 계산기'!$C$27+S$5*'점수 계산기'!$C$28+'점수 계산기'!$C$31,0))</f>
        <v/>
      </c>
      <c r="T13" s="473" t="str">
        <f>IF(OR($B13-T$5&gt;74, $B13-T$5=73, $B13-T$5=1, $B13-T$5&lt;0),"",ROUND(($B13-T$5)*'점수 계산기'!$C$27+T$5*'점수 계산기'!$C$28+'점수 계산기'!$C$31,0))</f>
        <v/>
      </c>
      <c r="U13" s="473" t="str">
        <f>IF(OR($B13-U$5&gt;74, $B13-U$5=73, $B13-U$5=1, $B13-U$5&lt;0),"",ROUND(($B13-U$5)*'점수 계산기'!$C$27+U$5*'점수 계산기'!$C$28+'점수 계산기'!$C$31,0))</f>
        <v/>
      </c>
      <c r="V13" s="473" t="str">
        <f>IF(OR($B13-V$5&gt;74, $B13-V$5=73, $B13-V$5=1, $B13-V$5&lt;0),"",ROUND(($B13-V$5)*'점수 계산기'!$C$27+V$5*'점수 계산기'!$C$28+'점수 계산기'!$C$31,0))</f>
        <v/>
      </c>
      <c r="W13" s="473" t="str">
        <f>IF(OR($B13-W$5&gt;74, $B13-W$5=73, $B13-W$5=1, $B13-W$5&lt;0),"",ROUND(($B13-W$5)*'점수 계산기'!$C$27+W$5*'점수 계산기'!$C$28+'점수 계산기'!$C$31,0))</f>
        <v/>
      </c>
      <c r="X13" s="473" t="str">
        <f>IF(OR($B13-X$5&gt;74, $B13-X$5=73, $B13-X$5=1, $B13-X$5&lt;0),"",ROUND(($B13-X$5)*'점수 계산기'!$C$27+X$5*'점수 계산기'!$C$28+'점수 계산기'!$C$31,0))</f>
        <v/>
      </c>
      <c r="Y13" s="473" t="str">
        <f>IF(OR($B13-Y$5&gt;74, $B13-Y$5=73, $B13-Y$5=1, $B13-Y$5&lt;0),"",ROUND(($B13-Y$5)*'점수 계산기'!$C$27+Y$5*'점수 계산기'!$C$28+'점수 계산기'!$C$31,0))</f>
        <v/>
      </c>
      <c r="Z13" s="473" t="str">
        <f>IF(OR($B13-Z$5&gt;74, $B13-Z$5=73, $B13-Z$5=1, $B13-Z$5&lt;0),"",ROUND(($B13-Z$5)*'점수 계산기'!$C$27+Z$5*'점수 계산기'!$C$28+'점수 계산기'!$C$31,0))</f>
        <v/>
      </c>
      <c r="AA13" s="474" t="str">
        <f>IF(OR($B13-AA$5&gt;74, $B13-AA$5=73, $B13-AA$5=1, $B13-AA$5&lt;0),"",ROUND(($B13-AA$5)*'점수 계산기'!$C$27+AA$5*'점수 계산기'!$C$28+'점수 계산기'!$C$31,0))</f>
        <v/>
      </c>
      <c r="AC13" s="170">
        <v>94</v>
      </c>
      <c r="AD13" s="170">
        <f t="shared" si="0"/>
        <v>141</v>
      </c>
      <c r="AE13" s="170" cm="1">
        <f t="array" ref="AE13">INDEX($AF$6:$AF$106, AC13, 1)</f>
        <v>72</v>
      </c>
      <c r="AF13" s="170">
        <f t="shared" si="1"/>
        <v>142</v>
      </c>
      <c r="AG13" s="170">
        <v>93</v>
      </c>
      <c r="AH13" s="170">
        <v>7</v>
      </c>
    </row>
    <row r="14" spans="1:34" ht="21" customHeight="1">
      <c r="A14" s="4"/>
      <c r="B14" s="19">
        <v>92</v>
      </c>
      <c r="C14" s="475">
        <f>IF(OR($B14-C$5&gt;74, $B14-C$5=73, $B14-C$5=1, $B14-C$5&lt;0),"",ROUND(($B14-C$5)*'점수 계산기'!$C$27+C$5*'점수 계산기'!$C$28+'점수 계산기'!$C$31,0))</f>
        <v>140</v>
      </c>
      <c r="D14" s="475">
        <f>IF(OR($B14-D$5&gt;74, $B14-D$5=73, $B14-D$5=1, $B14-D$5&lt;0),"",ROUND(($B14-D$5)*'점수 계산기'!$C$27+D$5*'점수 계산기'!$C$28+'점수 계산기'!$C$31,0))</f>
        <v>140</v>
      </c>
      <c r="E14" s="475">
        <f>IF(OR($B14-E$5&gt;74, $B14-E$5=73, $B14-E$5=1, $B14-E$5&lt;0),"",ROUND(($B14-E$5)*'점수 계산기'!$C$27+E$5*'점수 계산기'!$C$28+'점수 계산기'!$C$31,0))</f>
        <v>141</v>
      </c>
      <c r="F14" s="475">
        <f>IF(OR($B14-F$5&gt;74, $B14-F$5=73, $B14-F$5=1, $B14-F$5&lt;0),"",ROUND(($B14-F$5)*'점수 계산기'!$C$27+F$5*'점수 계산기'!$C$28+'점수 계산기'!$C$31,0))</f>
        <v>141</v>
      </c>
      <c r="G14" s="475">
        <f>IF(OR($B14-G$5&gt;74, $B14-G$5=73, $B14-G$5=1, $B14-G$5&lt;0),"",ROUND(($B14-G$5)*'점수 계산기'!$C$27+G$5*'점수 계산기'!$C$28+'점수 계산기'!$C$31,0))</f>
        <v>141</v>
      </c>
      <c r="H14" s="475">
        <f>IF(OR($B14-H$5&gt;74, $B14-H$5=73, $B14-H$5=1, $B14-H$5&lt;0),"",ROUND(($B14-H$5)*'점수 계산기'!$C$27+H$5*'점수 계산기'!$C$28+'점수 계산기'!$C$31,0))</f>
        <v>141</v>
      </c>
      <c r="I14" s="475" t="str">
        <f>IF(OR($B14-I$5&gt;74, $B14-I$5=73, $B14-I$5=1, $B14-I$5&lt;0),"",ROUND(($B14-I$5)*'점수 계산기'!$C$27+I$5*'점수 계산기'!$C$28+'점수 계산기'!$C$31,0))</f>
        <v/>
      </c>
      <c r="J14" s="475">
        <f>IF(OR($B14-J$5&gt;74, $B14-J$5=73, $B14-J$5=1, $B14-J$5&lt;0),"",ROUND(($B14-J$5)*'점수 계산기'!$C$27+J$5*'점수 계산기'!$C$28+'점수 계산기'!$C$31,0))</f>
        <v>141</v>
      </c>
      <c r="K14" s="475" t="str">
        <f>IF(OR($B14-K$5&gt;74, $B14-K$5=73, $B14-K$5=1, $B14-K$5&lt;0),"",ROUND(($B14-K$5)*'점수 계산기'!$C$27+K$5*'점수 계산기'!$C$28+'점수 계산기'!$C$31,0))</f>
        <v/>
      </c>
      <c r="L14" s="475" t="str">
        <f>IF(OR($B14-L$5&gt;74, $B14-L$5=73, $B14-L$5=1, $B14-L$5&lt;0),"",ROUND(($B14-L$5)*'점수 계산기'!$C$27+L$5*'점수 계산기'!$C$28+'점수 계산기'!$C$31,0))</f>
        <v/>
      </c>
      <c r="M14" s="475" t="str">
        <f>IF(OR($B14-M$5&gt;74, $B14-M$5=73, $B14-M$5=1, $B14-M$5&lt;0),"",ROUND(($B14-M$5)*'점수 계산기'!$C$27+M$5*'점수 계산기'!$C$28+'점수 계산기'!$C$31,0))</f>
        <v/>
      </c>
      <c r="N14" s="475" t="str">
        <f>IF(OR($B14-N$5&gt;74, $B14-N$5=73, $B14-N$5=1, $B14-N$5&lt;0),"",ROUND(($B14-N$5)*'점수 계산기'!$C$27+N$5*'점수 계산기'!$C$28+'점수 계산기'!$C$31,0))</f>
        <v/>
      </c>
      <c r="O14" s="475" t="str">
        <f>IF(OR($B14-O$5&gt;74, $B14-O$5=73, $B14-O$5=1, $B14-O$5&lt;0),"",ROUND(($B14-O$5)*'점수 계산기'!$C$27+O$5*'점수 계산기'!$C$28+'점수 계산기'!$C$31,0))</f>
        <v/>
      </c>
      <c r="P14" s="475" t="str">
        <f>IF(OR($B14-P$5&gt;74, $B14-P$5=73, $B14-P$5=1, $B14-P$5&lt;0),"",ROUND(($B14-P$5)*'점수 계산기'!$C$27+P$5*'점수 계산기'!$C$28+'점수 계산기'!$C$31,0))</f>
        <v/>
      </c>
      <c r="Q14" s="475" t="str">
        <f>IF(OR($B14-Q$5&gt;74, $B14-Q$5=73, $B14-Q$5=1, $B14-Q$5&lt;0),"",ROUND(($B14-Q$5)*'점수 계산기'!$C$27+Q$5*'점수 계산기'!$C$28+'점수 계산기'!$C$31,0))</f>
        <v/>
      </c>
      <c r="R14" s="475" t="str">
        <f>IF(OR($B14-R$5&gt;74, $B14-R$5=73, $B14-R$5=1, $B14-R$5&lt;0),"",ROUND(($B14-R$5)*'점수 계산기'!$C$27+R$5*'점수 계산기'!$C$28+'점수 계산기'!$C$31,0))</f>
        <v/>
      </c>
      <c r="S14" s="475" t="str">
        <f>IF(OR($B14-S$5&gt;74, $B14-S$5=73, $B14-S$5=1, $B14-S$5&lt;0),"",ROUND(($B14-S$5)*'점수 계산기'!$C$27+S$5*'점수 계산기'!$C$28+'점수 계산기'!$C$31,0))</f>
        <v/>
      </c>
      <c r="T14" s="475" t="str">
        <f>IF(OR($B14-T$5&gt;74, $B14-T$5=73, $B14-T$5=1, $B14-T$5&lt;0),"",ROUND(($B14-T$5)*'점수 계산기'!$C$27+T$5*'점수 계산기'!$C$28+'점수 계산기'!$C$31,0))</f>
        <v/>
      </c>
      <c r="U14" s="475" t="str">
        <f>IF(OR($B14-U$5&gt;74, $B14-U$5=73, $B14-U$5=1, $B14-U$5&lt;0),"",ROUND(($B14-U$5)*'점수 계산기'!$C$27+U$5*'점수 계산기'!$C$28+'점수 계산기'!$C$31,0))</f>
        <v/>
      </c>
      <c r="V14" s="475" t="str">
        <f>IF(OR($B14-V$5&gt;74, $B14-V$5=73, $B14-V$5=1, $B14-V$5&lt;0),"",ROUND(($B14-V$5)*'점수 계산기'!$C$27+V$5*'점수 계산기'!$C$28+'점수 계산기'!$C$31,0))</f>
        <v/>
      </c>
      <c r="W14" s="475" t="str">
        <f>IF(OR($B14-W$5&gt;74, $B14-W$5=73, $B14-W$5=1, $B14-W$5&lt;0),"",ROUND(($B14-W$5)*'점수 계산기'!$C$27+W$5*'점수 계산기'!$C$28+'점수 계산기'!$C$31,0))</f>
        <v/>
      </c>
      <c r="X14" s="475" t="str">
        <f>IF(OR($B14-X$5&gt;74, $B14-X$5=73, $B14-X$5=1, $B14-X$5&lt;0),"",ROUND(($B14-X$5)*'점수 계산기'!$C$27+X$5*'점수 계산기'!$C$28+'점수 계산기'!$C$31,0))</f>
        <v/>
      </c>
      <c r="Y14" s="475" t="str">
        <f>IF(OR($B14-Y$5&gt;74, $B14-Y$5=73, $B14-Y$5=1, $B14-Y$5&lt;0),"",ROUND(($B14-Y$5)*'점수 계산기'!$C$27+Y$5*'점수 계산기'!$C$28+'점수 계산기'!$C$31,0))</f>
        <v/>
      </c>
      <c r="Z14" s="475" t="str">
        <f>IF(OR($B14-Z$5&gt;74, $B14-Z$5=73, $B14-Z$5=1, $B14-Z$5&lt;0),"",ROUND(($B14-Z$5)*'점수 계산기'!$C$27+Z$5*'점수 계산기'!$C$28+'점수 계산기'!$C$31,0))</f>
        <v/>
      </c>
      <c r="AA14" s="476" t="str">
        <f>IF(OR($B14-AA$5&gt;74, $B14-AA$5=73, $B14-AA$5=1, $B14-AA$5&lt;0),"",ROUND(($B14-AA$5)*'점수 계산기'!$C$27+AA$5*'점수 계산기'!$C$28+'점수 계산기'!$C$31,0))</f>
        <v/>
      </c>
      <c r="AC14" s="170">
        <v>93</v>
      </c>
      <c r="AD14" s="170">
        <f t="shared" si="0"/>
        <v>140</v>
      </c>
      <c r="AE14" s="170" cm="1">
        <f t="array" ref="AE14">INDEX($AF$6:$AF$106, AC14, 1)</f>
        <v>73</v>
      </c>
      <c r="AF14" s="170">
        <f t="shared" si="1"/>
        <v>141</v>
      </c>
      <c r="AG14" s="170">
        <v>92</v>
      </c>
      <c r="AH14" s="170">
        <v>8</v>
      </c>
    </row>
    <row r="15" spans="1:34" ht="21" customHeight="1">
      <c r="A15" s="4"/>
      <c r="B15" s="19">
        <v>91</v>
      </c>
      <c r="C15" s="475">
        <f>IF(OR($B15-C$5&gt;74, $B15-C$5=73, $B15-C$5=1, $B15-C$5&lt;0),"",ROUND(($B15-C$5)*'점수 계산기'!$C$27+C$5*'점수 계산기'!$C$28+'점수 계산기'!$C$31,0))</f>
        <v>140</v>
      </c>
      <c r="D15" s="475">
        <f>IF(OR($B15-D$5&gt;74, $B15-D$5=73, $B15-D$5=1, $B15-D$5&lt;0),"",ROUND(($B15-D$5)*'점수 계산기'!$C$27+D$5*'점수 계산기'!$C$28+'점수 계산기'!$C$31,0))</f>
        <v>140</v>
      </c>
      <c r="E15" s="475">
        <f>IF(OR($B15-E$5&gt;74, $B15-E$5=73, $B15-E$5=1, $B15-E$5&lt;0),"",ROUND(($B15-E$5)*'점수 계산기'!$C$27+E$5*'점수 계산기'!$C$28+'점수 계산기'!$C$31,0))</f>
        <v>140</v>
      </c>
      <c r="F15" s="475">
        <f>IF(OR($B15-F$5&gt;74, $B15-F$5=73, $B15-F$5=1, $B15-F$5&lt;0),"",ROUND(($B15-F$5)*'점수 계산기'!$C$27+F$5*'점수 계산기'!$C$28+'점수 계산기'!$C$31,0))</f>
        <v>140</v>
      </c>
      <c r="G15" s="475">
        <f>IF(OR($B15-G$5&gt;74, $B15-G$5=73, $B15-G$5=1, $B15-G$5&lt;0),"",ROUND(($B15-G$5)*'점수 계산기'!$C$27+G$5*'점수 계산기'!$C$28+'점수 계산기'!$C$31,0))</f>
        <v>140</v>
      </c>
      <c r="H15" s="475">
        <f>IF(OR($B15-H$5&gt;74, $B15-H$5=73, $B15-H$5=1, $B15-H$5&lt;0),"",ROUND(($B15-H$5)*'점수 계산기'!$C$27+H$5*'점수 계산기'!$C$28+'점수 계산기'!$C$31,0))</f>
        <v>140</v>
      </c>
      <c r="I15" s="475">
        <f>IF(OR($B15-I$5&gt;74, $B15-I$5=73, $B15-I$5=1, $B15-I$5&lt;0),"",ROUND(($B15-I$5)*'점수 계산기'!$C$27+I$5*'점수 계산기'!$C$28+'점수 계산기'!$C$31,0))</f>
        <v>140</v>
      </c>
      <c r="J15" s="475" t="str">
        <f>IF(OR($B15-J$5&gt;74, $B15-J$5=73, $B15-J$5=1, $B15-J$5&lt;0),"",ROUND(($B15-J$5)*'점수 계산기'!$C$27+J$5*'점수 계산기'!$C$28+'점수 계산기'!$C$31,0))</f>
        <v/>
      </c>
      <c r="K15" s="475">
        <f>IF(OR($B15-K$5&gt;74, $B15-K$5=73, $B15-K$5=1, $B15-K$5&lt;0),"",ROUND(($B15-K$5)*'점수 계산기'!$C$27+K$5*'점수 계산기'!$C$28+'점수 계산기'!$C$31,0))</f>
        <v>140</v>
      </c>
      <c r="L15" s="475" t="str">
        <f>IF(OR($B15-L$5&gt;74, $B15-L$5=73, $B15-L$5=1, $B15-L$5&lt;0),"",ROUND(($B15-L$5)*'점수 계산기'!$C$27+L$5*'점수 계산기'!$C$28+'점수 계산기'!$C$31,0))</f>
        <v/>
      </c>
      <c r="M15" s="475" t="str">
        <f>IF(OR($B15-M$5&gt;74, $B15-M$5=73, $B15-M$5=1, $B15-M$5&lt;0),"",ROUND(($B15-M$5)*'점수 계산기'!$C$27+M$5*'점수 계산기'!$C$28+'점수 계산기'!$C$31,0))</f>
        <v/>
      </c>
      <c r="N15" s="475" t="str">
        <f>IF(OR($B15-N$5&gt;74, $B15-N$5=73, $B15-N$5=1, $B15-N$5&lt;0),"",ROUND(($B15-N$5)*'점수 계산기'!$C$27+N$5*'점수 계산기'!$C$28+'점수 계산기'!$C$31,0))</f>
        <v/>
      </c>
      <c r="O15" s="475" t="str">
        <f>IF(OR($B15-O$5&gt;74, $B15-O$5=73, $B15-O$5=1, $B15-O$5&lt;0),"",ROUND(($B15-O$5)*'점수 계산기'!$C$27+O$5*'점수 계산기'!$C$28+'점수 계산기'!$C$31,0))</f>
        <v/>
      </c>
      <c r="P15" s="475" t="str">
        <f>IF(OR($B15-P$5&gt;74, $B15-P$5=73, $B15-P$5=1, $B15-P$5&lt;0),"",ROUND(($B15-P$5)*'점수 계산기'!$C$27+P$5*'점수 계산기'!$C$28+'점수 계산기'!$C$31,0))</f>
        <v/>
      </c>
      <c r="Q15" s="475" t="str">
        <f>IF(OR($B15-Q$5&gt;74, $B15-Q$5=73, $B15-Q$5=1, $B15-Q$5&lt;0),"",ROUND(($B15-Q$5)*'점수 계산기'!$C$27+Q$5*'점수 계산기'!$C$28+'점수 계산기'!$C$31,0))</f>
        <v/>
      </c>
      <c r="R15" s="475" t="str">
        <f>IF(OR($B15-R$5&gt;74, $B15-R$5=73, $B15-R$5=1, $B15-R$5&lt;0),"",ROUND(($B15-R$5)*'점수 계산기'!$C$27+R$5*'점수 계산기'!$C$28+'점수 계산기'!$C$31,0))</f>
        <v/>
      </c>
      <c r="S15" s="475" t="str">
        <f>IF(OR($B15-S$5&gt;74, $B15-S$5=73, $B15-S$5=1, $B15-S$5&lt;0),"",ROUND(($B15-S$5)*'점수 계산기'!$C$27+S$5*'점수 계산기'!$C$28+'점수 계산기'!$C$31,0))</f>
        <v/>
      </c>
      <c r="T15" s="475" t="str">
        <f>IF(OR($B15-T$5&gt;74, $B15-T$5=73, $B15-T$5=1, $B15-T$5&lt;0),"",ROUND(($B15-T$5)*'점수 계산기'!$C$27+T$5*'점수 계산기'!$C$28+'점수 계산기'!$C$31,0))</f>
        <v/>
      </c>
      <c r="U15" s="475" t="str">
        <f>IF(OR($B15-U$5&gt;74, $B15-U$5=73, $B15-U$5=1, $B15-U$5&lt;0),"",ROUND(($B15-U$5)*'점수 계산기'!$C$27+U$5*'점수 계산기'!$C$28+'점수 계산기'!$C$31,0))</f>
        <v/>
      </c>
      <c r="V15" s="475" t="str">
        <f>IF(OR($B15-V$5&gt;74, $B15-V$5=73, $B15-V$5=1, $B15-V$5&lt;0),"",ROUND(($B15-V$5)*'점수 계산기'!$C$27+V$5*'점수 계산기'!$C$28+'점수 계산기'!$C$31,0))</f>
        <v/>
      </c>
      <c r="W15" s="475" t="str">
        <f>IF(OR($B15-W$5&gt;74, $B15-W$5=73, $B15-W$5=1, $B15-W$5&lt;0),"",ROUND(($B15-W$5)*'점수 계산기'!$C$27+W$5*'점수 계산기'!$C$28+'점수 계산기'!$C$31,0))</f>
        <v/>
      </c>
      <c r="X15" s="475" t="str">
        <f>IF(OR($B15-X$5&gt;74, $B15-X$5=73, $B15-X$5=1, $B15-X$5&lt;0),"",ROUND(($B15-X$5)*'점수 계산기'!$C$27+X$5*'점수 계산기'!$C$28+'점수 계산기'!$C$31,0))</f>
        <v/>
      </c>
      <c r="Y15" s="475" t="str">
        <f>IF(OR($B15-Y$5&gt;74, $B15-Y$5=73, $B15-Y$5=1, $B15-Y$5&lt;0),"",ROUND(($B15-Y$5)*'점수 계산기'!$C$27+Y$5*'점수 계산기'!$C$28+'점수 계산기'!$C$31,0))</f>
        <v/>
      </c>
      <c r="Z15" s="475" t="str">
        <f>IF(OR($B15-Z$5&gt;74, $B15-Z$5=73, $B15-Z$5=1, $B15-Z$5&lt;0),"",ROUND(($B15-Z$5)*'점수 계산기'!$C$27+Z$5*'점수 계산기'!$C$28+'점수 계산기'!$C$31,0))</f>
        <v/>
      </c>
      <c r="AA15" s="476" t="str">
        <f>IF(OR($B15-AA$5&gt;74, $B15-AA$5=73, $B15-AA$5=1, $B15-AA$5&lt;0),"",ROUND(($B15-AA$5)*'점수 계산기'!$C$27+AA$5*'점수 계산기'!$C$28+'점수 계산기'!$C$31,0))</f>
        <v/>
      </c>
      <c r="AC15" s="170">
        <v>92</v>
      </c>
      <c r="AD15" s="170">
        <f t="shared" si="0"/>
        <v>140</v>
      </c>
      <c r="AE15" s="170" cm="1">
        <f t="array" ref="AE15">INDEX($AF$6:$AF$106, AC15, 1)</f>
        <v>73</v>
      </c>
      <c r="AF15" s="170">
        <f t="shared" si="1"/>
        <v>140</v>
      </c>
      <c r="AG15" s="170">
        <v>91</v>
      </c>
      <c r="AH15" s="170">
        <v>9</v>
      </c>
    </row>
    <row r="16" spans="1:34" ht="21" customHeight="1">
      <c r="A16" s="4"/>
      <c r="B16" s="19">
        <v>90</v>
      </c>
      <c r="C16" s="475">
        <f>IF(OR($B16-C$5&gt;74, $B16-C$5=73, $B16-C$5=1, $B16-C$5&lt;0),"",ROUND(($B16-C$5)*'점수 계산기'!$C$27+C$5*'점수 계산기'!$C$28+'점수 계산기'!$C$31,0))</f>
        <v>139</v>
      </c>
      <c r="D16" s="475">
        <f>IF(OR($B16-D$5&gt;74, $B16-D$5=73, $B16-D$5=1, $B16-D$5&lt;0),"",ROUND(($B16-D$5)*'점수 계산기'!$C$27+D$5*'점수 계산기'!$C$28+'점수 계산기'!$C$31,0))</f>
        <v>139</v>
      </c>
      <c r="E16" s="475">
        <f>IF(OR($B16-E$5&gt;74, $B16-E$5=73, $B16-E$5=1, $B16-E$5&lt;0),"",ROUND(($B16-E$5)*'점수 계산기'!$C$27+E$5*'점수 계산기'!$C$28+'점수 계산기'!$C$31,0))</f>
        <v>139</v>
      </c>
      <c r="F16" s="475">
        <f>IF(OR($B16-F$5&gt;74, $B16-F$5=73, $B16-F$5=1, $B16-F$5&lt;0),"",ROUND(($B16-F$5)*'점수 계산기'!$C$27+F$5*'점수 계산기'!$C$28+'점수 계산기'!$C$31,0))</f>
        <v>139</v>
      </c>
      <c r="G16" s="475">
        <f>IF(OR($B16-G$5&gt;74, $B16-G$5=73, $B16-G$5=1, $B16-G$5&lt;0),"",ROUND(($B16-G$5)*'점수 계산기'!$C$27+G$5*'점수 계산기'!$C$28+'점수 계산기'!$C$31,0))</f>
        <v>139</v>
      </c>
      <c r="H16" s="475">
        <f>IF(OR($B16-H$5&gt;74, $B16-H$5=73, $B16-H$5=1, $B16-H$5&lt;0),"",ROUND(($B16-H$5)*'점수 계산기'!$C$27+H$5*'점수 계산기'!$C$28+'점수 계산기'!$C$31,0))</f>
        <v>139</v>
      </c>
      <c r="I16" s="475">
        <f>IF(OR($B16-I$5&gt;74, $B16-I$5=73, $B16-I$5=1, $B16-I$5&lt;0),"",ROUND(($B16-I$5)*'점수 계산기'!$C$27+I$5*'점수 계산기'!$C$28+'점수 계산기'!$C$31,0))</f>
        <v>139</v>
      </c>
      <c r="J16" s="475">
        <f>IF(OR($B16-J$5&gt;74, $B16-J$5=73, $B16-J$5=1, $B16-J$5&lt;0),"",ROUND(($B16-J$5)*'점수 계산기'!$C$27+J$5*'점수 계산기'!$C$28+'점수 계산기'!$C$31,0))</f>
        <v>139</v>
      </c>
      <c r="K16" s="475" t="str">
        <f>IF(OR($B16-K$5&gt;74, $B16-K$5=73, $B16-K$5=1, $B16-K$5&lt;0),"",ROUND(($B16-K$5)*'점수 계산기'!$C$27+K$5*'점수 계산기'!$C$28+'점수 계산기'!$C$31,0))</f>
        <v/>
      </c>
      <c r="L16" s="475">
        <f>IF(OR($B16-L$5&gt;74, $B16-L$5=73, $B16-L$5=1, $B16-L$5&lt;0),"",ROUND(($B16-L$5)*'점수 계산기'!$C$27+L$5*'점수 계산기'!$C$28+'점수 계산기'!$C$31,0))</f>
        <v>139</v>
      </c>
      <c r="M16" s="475" t="str">
        <f>IF(OR($B16-M$5&gt;74, $B16-M$5=73, $B16-M$5=1, $B16-M$5&lt;0),"",ROUND(($B16-M$5)*'점수 계산기'!$C$27+M$5*'점수 계산기'!$C$28+'점수 계산기'!$C$31,0))</f>
        <v/>
      </c>
      <c r="N16" s="475" t="str">
        <f>IF(OR($B16-N$5&gt;74, $B16-N$5=73, $B16-N$5=1, $B16-N$5&lt;0),"",ROUND(($B16-N$5)*'점수 계산기'!$C$27+N$5*'점수 계산기'!$C$28+'점수 계산기'!$C$31,0))</f>
        <v/>
      </c>
      <c r="O16" s="475" t="str">
        <f>IF(OR($B16-O$5&gt;74, $B16-O$5=73, $B16-O$5=1, $B16-O$5&lt;0),"",ROUND(($B16-O$5)*'점수 계산기'!$C$27+O$5*'점수 계산기'!$C$28+'점수 계산기'!$C$31,0))</f>
        <v/>
      </c>
      <c r="P16" s="475" t="str">
        <f>IF(OR($B16-P$5&gt;74, $B16-P$5=73, $B16-P$5=1, $B16-P$5&lt;0),"",ROUND(($B16-P$5)*'점수 계산기'!$C$27+P$5*'점수 계산기'!$C$28+'점수 계산기'!$C$31,0))</f>
        <v/>
      </c>
      <c r="Q16" s="475" t="str">
        <f>IF(OR($B16-Q$5&gt;74, $B16-Q$5=73, $B16-Q$5=1, $B16-Q$5&lt;0),"",ROUND(($B16-Q$5)*'점수 계산기'!$C$27+Q$5*'점수 계산기'!$C$28+'점수 계산기'!$C$31,0))</f>
        <v/>
      </c>
      <c r="R16" s="475" t="str">
        <f>IF(OR($B16-R$5&gt;74, $B16-R$5=73, $B16-R$5=1, $B16-R$5&lt;0),"",ROUND(($B16-R$5)*'점수 계산기'!$C$27+R$5*'점수 계산기'!$C$28+'점수 계산기'!$C$31,0))</f>
        <v/>
      </c>
      <c r="S16" s="475" t="str">
        <f>IF(OR($B16-S$5&gt;74, $B16-S$5=73, $B16-S$5=1, $B16-S$5&lt;0),"",ROUND(($B16-S$5)*'점수 계산기'!$C$27+S$5*'점수 계산기'!$C$28+'점수 계산기'!$C$31,0))</f>
        <v/>
      </c>
      <c r="T16" s="475" t="str">
        <f>IF(OR($B16-T$5&gt;74, $B16-T$5=73, $B16-T$5=1, $B16-T$5&lt;0),"",ROUND(($B16-T$5)*'점수 계산기'!$C$27+T$5*'점수 계산기'!$C$28+'점수 계산기'!$C$31,0))</f>
        <v/>
      </c>
      <c r="U16" s="475" t="str">
        <f>IF(OR($B16-U$5&gt;74, $B16-U$5=73, $B16-U$5=1, $B16-U$5&lt;0),"",ROUND(($B16-U$5)*'점수 계산기'!$C$27+U$5*'점수 계산기'!$C$28+'점수 계산기'!$C$31,0))</f>
        <v/>
      </c>
      <c r="V16" s="475" t="str">
        <f>IF(OR($B16-V$5&gt;74, $B16-V$5=73, $B16-V$5=1, $B16-V$5&lt;0),"",ROUND(($B16-V$5)*'점수 계산기'!$C$27+V$5*'점수 계산기'!$C$28+'점수 계산기'!$C$31,0))</f>
        <v/>
      </c>
      <c r="W16" s="475" t="str">
        <f>IF(OR($B16-W$5&gt;74, $B16-W$5=73, $B16-W$5=1, $B16-W$5&lt;0),"",ROUND(($B16-W$5)*'점수 계산기'!$C$27+W$5*'점수 계산기'!$C$28+'점수 계산기'!$C$31,0))</f>
        <v/>
      </c>
      <c r="X16" s="475" t="str">
        <f>IF(OR($B16-X$5&gt;74, $B16-X$5=73, $B16-X$5=1, $B16-X$5&lt;0),"",ROUND(($B16-X$5)*'점수 계산기'!$C$27+X$5*'점수 계산기'!$C$28+'점수 계산기'!$C$31,0))</f>
        <v/>
      </c>
      <c r="Y16" s="475" t="str">
        <f>IF(OR($B16-Y$5&gt;74, $B16-Y$5=73, $B16-Y$5=1, $B16-Y$5&lt;0),"",ROUND(($B16-Y$5)*'점수 계산기'!$C$27+Y$5*'점수 계산기'!$C$28+'점수 계산기'!$C$31,0))</f>
        <v/>
      </c>
      <c r="Z16" s="475" t="str">
        <f>IF(OR($B16-Z$5&gt;74, $B16-Z$5=73, $B16-Z$5=1, $B16-Z$5&lt;0),"",ROUND(($B16-Z$5)*'점수 계산기'!$C$27+Z$5*'점수 계산기'!$C$28+'점수 계산기'!$C$31,0))</f>
        <v/>
      </c>
      <c r="AA16" s="476" t="str">
        <f>IF(OR($B16-AA$5&gt;74, $B16-AA$5=73, $B16-AA$5=1, $B16-AA$5&lt;0),"",ROUND(($B16-AA$5)*'점수 계산기'!$C$27+AA$5*'점수 계산기'!$C$28+'점수 계산기'!$C$31,0))</f>
        <v/>
      </c>
      <c r="AC16" s="170">
        <v>91</v>
      </c>
      <c r="AD16" s="170">
        <f t="shared" si="0"/>
        <v>139</v>
      </c>
      <c r="AE16" s="170" cm="1">
        <f t="array" ref="AE16">INDEX($AF$6:$AF$106, AC16, 1)</f>
        <v>74</v>
      </c>
      <c r="AF16" s="170">
        <f t="shared" si="1"/>
        <v>139</v>
      </c>
      <c r="AG16" s="170">
        <v>90</v>
      </c>
      <c r="AH16" s="170">
        <v>10</v>
      </c>
    </row>
    <row r="17" spans="1:34" ht="21" customHeight="1">
      <c r="A17" s="4"/>
      <c r="B17" s="19">
        <v>89</v>
      </c>
      <c r="C17" s="475">
        <f>IF(OR($B17-C$5&gt;74, $B17-C$5=73, $B17-C$5=1, $B17-C$5&lt;0),"",ROUND(($B17-C$5)*'점수 계산기'!$C$27+C$5*'점수 계산기'!$C$28+'점수 계산기'!$C$31,0))</f>
        <v>138</v>
      </c>
      <c r="D17" s="475">
        <f>IF(OR($B17-D$5&gt;74, $B17-D$5=73, $B17-D$5=1, $B17-D$5&lt;0),"",ROUND(($B17-D$5)*'점수 계산기'!$C$27+D$5*'점수 계산기'!$C$28+'점수 계산기'!$C$31,0))</f>
        <v>138</v>
      </c>
      <c r="E17" s="475">
        <f>IF(OR($B17-E$5&gt;74, $B17-E$5=73, $B17-E$5=1, $B17-E$5&lt;0),"",ROUND(($B17-E$5)*'점수 계산기'!$C$27+E$5*'점수 계산기'!$C$28+'점수 계산기'!$C$31,0))</f>
        <v>138</v>
      </c>
      <c r="F17" s="475">
        <f>IF(OR($B17-F$5&gt;74, $B17-F$5=73, $B17-F$5=1, $B17-F$5&lt;0),"",ROUND(($B17-F$5)*'점수 계산기'!$C$27+F$5*'점수 계산기'!$C$28+'점수 계산기'!$C$31,0))</f>
        <v>138</v>
      </c>
      <c r="G17" s="475">
        <f>IF(OR($B17-G$5&gt;74, $B17-G$5=73, $B17-G$5=1, $B17-G$5&lt;0),"",ROUND(($B17-G$5)*'점수 계산기'!$C$27+G$5*'점수 계산기'!$C$28+'점수 계산기'!$C$31,0))</f>
        <v>138</v>
      </c>
      <c r="H17" s="475">
        <f>IF(OR($B17-H$5&gt;74, $B17-H$5=73, $B17-H$5=1, $B17-H$5&lt;0),"",ROUND(($B17-H$5)*'점수 계산기'!$C$27+H$5*'점수 계산기'!$C$28+'점수 계산기'!$C$31,0))</f>
        <v>138</v>
      </c>
      <c r="I17" s="475">
        <f>IF(OR($B17-I$5&gt;74, $B17-I$5=73, $B17-I$5=1, $B17-I$5&lt;0),"",ROUND(($B17-I$5)*'점수 계산기'!$C$27+I$5*'점수 계산기'!$C$28+'점수 계산기'!$C$31,0))</f>
        <v>138</v>
      </c>
      <c r="J17" s="475">
        <f>IF(OR($B17-J$5&gt;74, $B17-J$5=73, $B17-J$5=1, $B17-J$5&lt;0),"",ROUND(($B17-J$5)*'점수 계산기'!$C$27+J$5*'점수 계산기'!$C$28+'점수 계산기'!$C$31,0))</f>
        <v>138</v>
      </c>
      <c r="K17" s="475">
        <f>IF(OR($B17-K$5&gt;74, $B17-K$5=73, $B17-K$5=1, $B17-K$5&lt;0),"",ROUND(($B17-K$5)*'점수 계산기'!$C$27+K$5*'점수 계산기'!$C$28+'점수 계산기'!$C$31,0))</f>
        <v>138</v>
      </c>
      <c r="L17" s="475" t="str">
        <f>IF(OR($B17-L$5&gt;74, $B17-L$5=73, $B17-L$5=1, $B17-L$5&lt;0),"",ROUND(($B17-L$5)*'점수 계산기'!$C$27+L$5*'점수 계산기'!$C$28+'점수 계산기'!$C$31,0))</f>
        <v/>
      </c>
      <c r="M17" s="475">
        <f>IF(OR($B17-M$5&gt;74, $B17-M$5=73, $B17-M$5=1, $B17-M$5&lt;0),"",ROUND(($B17-M$5)*'점수 계산기'!$C$27+M$5*'점수 계산기'!$C$28+'점수 계산기'!$C$31,0))</f>
        <v>138</v>
      </c>
      <c r="N17" s="475" t="str">
        <f>IF(OR($B17-N$5&gt;74, $B17-N$5=73, $B17-N$5=1, $B17-N$5&lt;0),"",ROUND(($B17-N$5)*'점수 계산기'!$C$27+N$5*'점수 계산기'!$C$28+'점수 계산기'!$C$31,0))</f>
        <v/>
      </c>
      <c r="O17" s="475" t="str">
        <f>IF(OR($B17-O$5&gt;74, $B17-O$5=73, $B17-O$5=1, $B17-O$5&lt;0),"",ROUND(($B17-O$5)*'점수 계산기'!$C$27+O$5*'점수 계산기'!$C$28+'점수 계산기'!$C$31,0))</f>
        <v/>
      </c>
      <c r="P17" s="475" t="str">
        <f>IF(OR($B17-P$5&gt;74, $B17-P$5=73, $B17-P$5=1, $B17-P$5&lt;0),"",ROUND(($B17-P$5)*'점수 계산기'!$C$27+P$5*'점수 계산기'!$C$28+'점수 계산기'!$C$31,0))</f>
        <v/>
      </c>
      <c r="Q17" s="475" t="str">
        <f>IF(OR($B17-Q$5&gt;74, $B17-Q$5=73, $B17-Q$5=1, $B17-Q$5&lt;0),"",ROUND(($B17-Q$5)*'점수 계산기'!$C$27+Q$5*'점수 계산기'!$C$28+'점수 계산기'!$C$31,0))</f>
        <v/>
      </c>
      <c r="R17" s="475" t="str">
        <f>IF(OR($B17-R$5&gt;74, $B17-R$5=73, $B17-R$5=1, $B17-R$5&lt;0),"",ROUND(($B17-R$5)*'점수 계산기'!$C$27+R$5*'점수 계산기'!$C$28+'점수 계산기'!$C$31,0))</f>
        <v/>
      </c>
      <c r="S17" s="475" t="str">
        <f>IF(OR($B17-S$5&gt;74, $B17-S$5=73, $B17-S$5=1, $B17-S$5&lt;0),"",ROUND(($B17-S$5)*'점수 계산기'!$C$27+S$5*'점수 계산기'!$C$28+'점수 계산기'!$C$31,0))</f>
        <v/>
      </c>
      <c r="T17" s="475" t="str">
        <f>IF(OR($B17-T$5&gt;74, $B17-T$5=73, $B17-T$5=1, $B17-T$5&lt;0),"",ROUND(($B17-T$5)*'점수 계산기'!$C$27+T$5*'점수 계산기'!$C$28+'점수 계산기'!$C$31,0))</f>
        <v/>
      </c>
      <c r="U17" s="475" t="str">
        <f>IF(OR($B17-U$5&gt;74, $B17-U$5=73, $B17-U$5=1, $B17-U$5&lt;0),"",ROUND(($B17-U$5)*'점수 계산기'!$C$27+U$5*'점수 계산기'!$C$28+'점수 계산기'!$C$31,0))</f>
        <v/>
      </c>
      <c r="V17" s="475" t="str">
        <f>IF(OR($B17-V$5&gt;74, $B17-V$5=73, $B17-V$5=1, $B17-V$5&lt;0),"",ROUND(($B17-V$5)*'점수 계산기'!$C$27+V$5*'점수 계산기'!$C$28+'점수 계산기'!$C$31,0))</f>
        <v/>
      </c>
      <c r="W17" s="475" t="str">
        <f>IF(OR($B17-W$5&gt;74, $B17-W$5=73, $B17-W$5=1, $B17-W$5&lt;0),"",ROUND(($B17-W$5)*'점수 계산기'!$C$27+W$5*'점수 계산기'!$C$28+'점수 계산기'!$C$31,0))</f>
        <v/>
      </c>
      <c r="X17" s="475" t="str">
        <f>IF(OR($B17-X$5&gt;74, $B17-X$5=73, $B17-X$5=1, $B17-X$5&lt;0),"",ROUND(($B17-X$5)*'점수 계산기'!$C$27+X$5*'점수 계산기'!$C$28+'점수 계산기'!$C$31,0))</f>
        <v/>
      </c>
      <c r="Y17" s="475" t="str">
        <f>IF(OR($B17-Y$5&gt;74, $B17-Y$5=73, $B17-Y$5=1, $B17-Y$5&lt;0),"",ROUND(($B17-Y$5)*'점수 계산기'!$C$27+Y$5*'점수 계산기'!$C$28+'점수 계산기'!$C$31,0))</f>
        <v/>
      </c>
      <c r="Z17" s="475" t="str">
        <f>IF(OR($B17-Z$5&gt;74, $B17-Z$5=73, $B17-Z$5=1, $B17-Z$5&lt;0),"",ROUND(($B17-Z$5)*'점수 계산기'!$C$27+Z$5*'점수 계산기'!$C$28+'점수 계산기'!$C$31,0))</f>
        <v/>
      </c>
      <c r="AA17" s="476" t="str">
        <f>IF(OR($B17-AA$5&gt;74, $B17-AA$5=73, $B17-AA$5=1, $B17-AA$5&lt;0),"",ROUND(($B17-AA$5)*'점수 계산기'!$C$27+AA$5*'점수 계산기'!$C$28+'점수 계산기'!$C$31,0))</f>
        <v/>
      </c>
      <c r="AC17" s="170">
        <v>90</v>
      </c>
      <c r="AD17" s="170">
        <f t="shared" si="0"/>
        <v>138</v>
      </c>
      <c r="AE17" s="170" cm="1">
        <f t="array" ref="AE17">INDEX($AF$6:$AF$106, AC17, 1)</f>
        <v>75</v>
      </c>
      <c r="AF17" s="170">
        <f t="shared" si="1"/>
        <v>138</v>
      </c>
      <c r="AG17" s="170">
        <v>89</v>
      </c>
      <c r="AH17" s="170">
        <v>11</v>
      </c>
    </row>
    <row r="18" spans="1:34" ht="21" customHeight="1">
      <c r="A18" s="4"/>
      <c r="B18" s="20">
        <v>88</v>
      </c>
      <c r="C18" s="477">
        <f>IF(OR($B18-C$5&gt;74, $B18-C$5=73, $B18-C$5=1, $B18-C$5&lt;0),"",ROUND(($B18-C$5)*'점수 계산기'!$C$27+C$5*'점수 계산기'!$C$28+'점수 계산기'!$C$31,0))</f>
        <v>137</v>
      </c>
      <c r="D18" s="477">
        <f>IF(OR($B18-D$5&gt;74, $B18-D$5=73, $B18-D$5=1, $B18-D$5&lt;0),"",ROUND(($B18-D$5)*'점수 계산기'!$C$27+D$5*'점수 계산기'!$C$28+'점수 계산기'!$C$31,0))</f>
        <v>137</v>
      </c>
      <c r="E18" s="477">
        <f>IF(OR($B18-E$5&gt;74, $B18-E$5=73, $B18-E$5=1, $B18-E$5&lt;0),"",ROUND(($B18-E$5)*'점수 계산기'!$C$27+E$5*'점수 계산기'!$C$28+'점수 계산기'!$C$31,0))</f>
        <v>137</v>
      </c>
      <c r="F18" s="477">
        <f>IF(OR($B18-F$5&gt;74, $B18-F$5=73, $B18-F$5=1, $B18-F$5&lt;0),"",ROUND(($B18-F$5)*'점수 계산기'!$C$27+F$5*'점수 계산기'!$C$28+'점수 계산기'!$C$31,0))</f>
        <v>137</v>
      </c>
      <c r="G18" s="477">
        <f>IF(OR($B18-G$5&gt;74, $B18-G$5=73, $B18-G$5=1, $B18-G$5&lt;0),"",ROUND(($B18-G$5)*'점수 계산기'!$C$27+G$5*'점수 계산기'!$C$28+'점수 계산기'!$C$31,0))</f>
        <v>137</v>
      </c>
      <c r="H18" s="477">
        <f>IF(OR($B18-H$5&gt;74, $B18-H$5=73, $B18-H$5=1, $B18-H$5&lt;0),"",ROUND(($B18-H$5)*'점수 계산기'!$C$27+H$5*'점수 계산기'!$C$28+'점수 계산기'!$C$31,0))</f>
        <v>137</v>
      </c>
      <c r="I18" s="477">
        <f>IF(OR($B18-I$5&gt;74, $B18-I$5=73, $B18-I$5=1, $B18-I$5&lt;0),"",ROUND(($B18-I$5)*'점수 계산기'!$C$27+I$5*'점수 계산기'!$C$28+'점수 계산기'!$C$31,0))</f>
        <v>137</v>
      </c>
      <c r="J18" s="477">
        <f>IF(OR($B18-J$5&gt;74, $B18-J$5=73, $B18-J$5=1, $B18-J$5&lt;0),"",ROUND(($B18-J$5)*'점수 계산기'!$C$27+J$5*'점수 계산기'!$C$28+'점수 계산기'!$C$31,0))</f>
        <v>137</v>
      </c>
      <c r="K18" s="477">
        <f>IF(OR($B18-K$5&gt;74, $B18-K$5=73, $B18-K$5=1, $B18-K$5&lt;0),"",ROUND(($B18-K$5)*'점수 계산기'!$C$27+K$5*'점수 계산기'!$C$28+'점수 계산기'!$C$31,0))</f>
        <v>137</v>
      </c>
      <c r="L18" s="477">
        <f>IF(OR($B18-L$5&gt;74, $B18-L$5=73, $B18-L$5=1, $B18-L$5&lt;0),"",ROUND(($B18-L$5)*'점수 계산기'!$C$27+L$5*'점수 계산기'!$C$28+'점수 계산기'!$C$31,0))</f>
        <v>138</v>
      </c>
      <c r="M18" s="477" t="str">
        <f>IF(OR($B18-M$5&gt;74, $B18-M$5=73, $B18-M$5=1, $B18-M$5&lt;0),"",ROUND(($B18-M$5)*'점수 계산기'!$C$27+M$5*'점수 계산기'!$C$28+'점수 계산기'!$C$31,0))</f>
        <v/>
      </c>
      <c r="N18" s="477">
        <f>IF(OR($B18-N$5&gt;74, $B18-N$5=73, $B18-N$5=1, $B18-N$5&lt;0),"",ROUND(($B18-N$5)*'점수 계산기'!$C$27+N$5*'점수 계산기'!$C$28+'점수 계산기'!$C$31,0))</f>
        <v>138</v>
      </c>
      <c r="O18" s="477" t="str">
        <f>IF(OR($B18-O$5&gt;74, $B18-O$5=73, $B18-O$5=1, $B18-O$5&lt;0),"",ROUND(($B18-O$5)*'점수 계산기'!$C$27+O$5*'점수 계산기'!$C$28+'점수 계산기'!$C$31,0))</f>
        <v/>
      </c>
      <c r="P18" s="477" t="str">
        <f>IF(OR($B18-P$5&gt;74, $B18-P$5=73, $B18-P$5=1, $B18-P$5&lt;0),"",ROUND(($B18-P$5)*'점수 계산기'!$C$27+P$5*'점수 계산기'!$C$28+'점수 계산기'!$C$31,0))</f>
        <v/>
      </c>
      <c r="Q18" s="477" t="str">
        <f>IF(OR($B18-Q$5&gt;74, $B18-Q$5=73, $B18-Q$5=1, $B18-Q$5&lt;0),"",ROUND(($B18-Q$5)*'점수 계산기'!$C$27+Q$5*'점수 계산기'!$C$28+'점수 계산기'!$C$31,0))</f>
        <v/>
      </c>
      <c r="R18" s="477" t="str">
        <f>IF(OR($B18-R$5&gt;74, $B18-R$5=73, $B18-R$5=1, $B18-R$5&lt;0),"",ROUND(($B18-R$5)*'점수 계산기'!$C$27+R$5*'점수 계산기'!$C$28+'점수 계산기'!$C$31,0))</f>
        <v/>
      </c>
      <c r="S18" s="477" t="str">
        <f>IF(OR($B18-S$5&gt;74, $B18-S$5=73, $B18-S$5=1, $B18-S$5&lt;0),"",ROUND(($B18-S$5)*'점수 계산기'!$C$27+S$5*'점수 계산기'!$C$28+'점수 계산기'!$C$31,0))</f>
        <v/>
      </c>
      <c r="T18" s="477" t="str">
        <f>IF(OR($B18-T$5&gt;74, $B18-T$5=73, $B18-T$5=1, $B18-T$5&lt;0),"",ROUND(($B18-T$5)*'점수 계산기'!$C$27+T$5*'점수 계산기'!$C$28+'점수 계산기'!$C$31,0))</f>
        <v/>
      </c>
      <c r="U18" s="477" t="str">
        <f>IF(OR($B18-U$5&gt;74, $B18-U$5=73, $B18-U$5=1, $B18-U$5&lt;0),"",ROUND(($B18-U$5)*'점수 계산기'!$C$27+U$5*'점수 계산기'!$C$28+'점수 계산기'!$C$31,0))</f>
        <v/>
      </c>
      <c r="V18" s="477" t="str">
        <f>IF(OR($B18-V$5&gt;74, $B18-V$5=73, $B18-V$5=1, $B18-V$5&lt;0),"",ROUND(($B18-V$5)*'점수 계산기'!$C$27+V$5*'점수 계산기'!$C$28+'점수 계산기'!$C$31,0))</f>
        <v/>
      </c>
      <c r="W18" s="477" t="str">
        <f>IF(OR($B18-W$5&gt;74, $B18-W$5=73, $B18-W$5=1, $B18-W$5&lt;0),"",ROUND(($B18-W$5)*'점수 계산기'!$C$27+W$5*'점수 계산기'!$C$28+'점수 계산기'!$C$31,0))</f>
        <v/>
      </c>
      <c r="X18" s="477" t="str">
        <f>IF(OR($B18-X$5&gt;74, $B18-X$5=73, $B18-X$5=1, $B18-X$5&lt;0),"",ROUND(($B18-X$5)*'점수 계산기'!$C$27+X$5*'점수 계산기'!$C$28+'점수 계산기'!$C$31,0))</f>
        <v/>
      </c>
      <c r="Y18" s="477" t="str">
        <f>IF(OR($B18-Y$5&gt;74, $B18-Y$5=73, $B18-Y$5=1, $B18-Y$5&lt;0),"",ROUND(($B18-Y$5)*'점수 계산기'!$C$27+Y$5*'점수 계산기'!$C$28+'점수 계산기'!$C$31,0))</f>
        <v/>
      </c>
      <c r="Z18" s="477" t="str">
        <f>IF(OR($B18-Z$5&gt;74, $B18-Z$5=73, $B18-Z$5=1, $B18-Z$5&lt;0),"",ROUND(($B18-Z$5)*'점수 계산기'!$C$27+Z$5*'점수 계산기'!$C$28+'점수 계산기'!$C$31,0))</f>
        <v/>
      </c>
      <c r="AA18" s="478" t="str">
        <f>IF(OR($B18-AA$5&gt;74, $B18-AA$5=73, $B18-AA$5=1, $B18-AA$5&lt;0),"",ROUND(($B18-AA$5)*'점수 계산기'!$C$27+AA$5*'점수 계산기'!$C$28+'점수 계산기'!$C$31,0))</f>
        <v/>
      </c>
      <c r="AC18" s="170">
        <v>89</v>
      </c>
      <c r="AD18" s="170">
        <f t="shared" si="0"/>
        <v>137</v>
      </c>
      <c r="AE18" s="170" cm="1">
        <f t="array" ref="AE18">INDEX($AF$6:$AF$106, AC18, 1)</f>
        <v>76</v>
      </c>
      <c r="AF18" s="170">
        <f t="shared" si="1"/>
        <v>138</v>
      </c>
      <c r="AG18" s="170">
        <v>88</v>
      </c>
      <c r="AH18" s="170">
        <v>12</v>
      </c>
    </row>
    <row r="19" spans="1:34" ht="21" customHeight="1">
      <c r="A19" s="4"/>
      <c r="B19" s="20">
        <v>87</v>
      </c>
      <c r="C19" s="477">
        <f>IF(OR($B19-C$5&gt;74, $B19-C$5=73, $B19-C$5=1, $B19-C$5&lt;0),"",ROUND(($B19-C$5)*'점수 계산기'!$C$27+C$5*'점수 계산기'!$C$28+'점수 계산기'!$C$31,0))</f>
        <v>136</v>
      </c>
      <c r="D19" s="477">
        <f>IF(OR($B19-D$5&gt;74, $B19-D$5=73, $B19-D$5=1, $B19-D$5&lt;0),"",ROUND(($B19-D$5)*'점수 계산기'!$C$27+D$5*'점수 계산기'!$C$28+'점수 계산기'!$C$31,0))</f>
        <v>136</v>
      </c>
      <c r="E19" s="477">
        <f>IF(OR($B19-E$5&gt;74, $B19-E$5=73, $B19-E$5=1, $B19-E$5&lt;0),"",ROUND(($B19-E$5)*'점수 계산기'!$C$27+E$5*'점수 계산기'!$C$28+'점수 계산기'!$C$31,0))</f>
        <v>136</v>
      </c>
      <c r="F19" s="477">
        <f>IF(OR($B19-F$5&gt;74, $B19-F$5=73, $B19-F$5=1, $B19-F$5&lt;0),"",ROUND(($B19-F$5)*'점수 계산기'!$C$27+F$5*'점수 계산기'!$C$28+'점수 계산기'!$C$31,0))</f>
        <v>136</v>
      </c>
      <c r="G19" s="477">
        <f>IF(OR($B19-G$5&gt;74, $B19-G$5=73, $B19-G$5=1, $B19-G$5&lt;0),"",ROUND(($B19-G$5)*'점수 계산기'!$C$27+G$5*'점수 계산기'!$C$28+'점수 계산기'!$C$31,0))</f>
        <v>137</v>
      </c>
      <c r="H19" s="477">
        <f>IF(OR($B19-H$5&gt;74, $B19-H$5=73, $B19-H$5=1, $B19-H$5&lt;0),"",ROUND(($B19-H$5)*'점수 계산기'!$C$27+H$5*'점수 계산기'!$C$28+'점수 계산기'!$C$31,0))</f>
        <v>137</v>
      </c>
      <c r="I19" s="477">
        <f>IF(OR($B19-I$5&gt;74, $B19-I$5=73, $B19-I$5=1, $B19-I$5&lt;0),"",ROUND(($B19-I$5)*'점수 계산기'!$C$27+I$5*'점수 계산기'!$C$28+'점수 계산기'!$C$31,0))</f>
        <v>137</v>
      </c>
      <c r="J19" s="477">
        <f>IF(OR($B19-J$5&gt;74, $B19-J$5=73, $B19-J$5=1, $B19-J$5&lt;0),"",ROUND(($B19-J$5)*'점수 계산기'!$C$27+J$5*'점수 계산기'!$C$28+'점수 계산기'!$C$31,0))</f>
        <v>137</v>
      </c>
      <c r="K19" s="477">
        <f>IF(OR($B19-K$5&gt;74, $B19-K$5=73, $B19-K$5=1, $B19-K$5&lt;0),"",ROUND(($B19-K$5)*'점수 계산기'!$C$27+K$5*'점수 계산기'!$C$28+'점수 계산기'!$C$31,0))</f>
        <v>137</v>
      </c>
      <c r="L19" s="477">
        <f>IF(OR($B19-L$5&gt;74, $B19-L$5=73, $B19-L$5=1, $B19-L$5&lt;0),"",ROUND(($B19-L$5)*'점수 계산기'!$C$27+L$5*'점수 계산기'!$C$28+'점수 계산기'!$C$31,0))</f>
        <v>137</v>
      </c>
      <c r="M19" s="477">
        <f>IF(OR($B19-M$5&gt;74, $B19-M$5=73, $B19-M$5=1, $B19-M$5&lt;0),"",ROUND(($B19-M$5)*'점수 계산기'!$C$27+M$5*'점수 계산기'!$C$28+'점수 계산기'!$C$31,0))</f>
        <v>137</v>
      </c>
      <c r="N19" s="477" t="str">
        <f>IF(OR($B19-N$5&gt;74, $B19-N$5=73, $B19-N$5=1, $B19-N$5&lt;0),"",ROUND(($B19-N$5)*'점수 계산기'!$C$27+N$5*'점수 계산기'!$C$28+'점수 계산기'!$C$31,0))</f>
        <v/>
      </c>
      <c r="O19" s="477">
        <f>IF(OR($B19-O$5&gt;74, $B19-O$5=73, $B19-O$5=1, $B19-O$5&lt;0),"",ROUND(($B19-O$5)*'점수 계산기'!$C$27+O$5*'점수 계산기'!$C$28+'점수 계산기'!$C$31,0))</f>
        <v>137</v>
      </c>
      <c r="P19" s="477" t="str">
        <f>IF(OR($B19-P$5&gt;74, $B19-P$5=73, $B19-P$5=1, $B19-P$5&lt;0),"",ROUND(($B19-P$5)*'점수 계산기'!$C$27+P$5*'점수 계산기'!$C$28+'점수 계산기'!$C$31,0))</f>
        <v/>
      </c>
      <c r="Q19" s="477" t="str">
        <f>IF(OR($B19-Q$5&gt;74, $B19-Q$5=73, $B19-Q$5=1, $B19-Q$5&lt;0),"",ROUND(($B19-Q$5)*'점수 계산기'!$C$27+Q$5*'점수 계산기'!$C$28+'점수 계산기'!$C$31,0))</f>
        <v/>
      </c>
      <c r="R19" s="477" t="str">
        <f>IF(OR($B19-R$5&gt;74, $B19-R$5=73, $B19-R$5=1, $B19-R$5&lt;0),"",ROUND(($B19-R$5)*'점수 계산기'!$C$27+R$5*'점수 계산기'!$C$28+'점수 계산기'!$C$31,0))</f>
        <v/>
      </c>
      <c r="S19" s="477" t="str">
        <f>IF(OR($B19-S$5&gt;74, $B19-S$5=73, $B19-S$5=1, $B19-S$5&lt;0),"",ROUND(($B19-S$5)*'점수 계산기'!$C$27+S$5*'점수 계산기'!$C$28+'점수 계산기'!$C$31,0))</f>
        <v/>
      </c>
      <c r="T19" s="477" t="str">
        <f>IF(OR($B19-T$5&gt;74, $B19-T$5=73, $B19-T$5=1, $B19-T$5&lt;0),"",ROUND(($B19-T$5)*'점수 계산기'!$C$27+T$5*'점수 계산기'!$C$28+'점수 계산기'!$C$31,0))</f>
        <v/>
      </c>
      <c r="U19" s="477" t="str">
        <f>IF(OR($B19-U$5&gt;74, $B19-U$5=73, $B19-U$5=1, $B19-U$5&lt;0),"",ROUND(($B19-U$5)*'점수 계산기'!$C$27+U$5*'점수 계산기'!$C$28+'점수 계산기'!$C$31,0))</f>
        <v/>
      </c>
      <c r="V19" s="477" t="str">
        <f>IF(OR($B19-V$5&gt;74, $B19-V$5=73, $B19-V$5=1, $B19-V$5&lt;0),"",ROUND(($B19-V$5)*'점수 계산기'!$C$27+V$5*'점수 계산기'!$C$28+'점수 계산기'!$C$31,0))</f>
        <v/>
      </c>
      <c r="W19" s="477" t="str">
        <f>IF(OR($B19-W$5&gt;74, $B19-W$5=73, $B19-W$5=1, $B19-W$5&lt;0),"",ROUND(($B19-W$5)*'점수 계산기'!$C$27+W$5*'점수 계산기'!$C$28+'점수 계산기'!$C$31,0))</f>
        <v/>
      </c>
      <c r="X19" s="477" t="str">
        <f>IF(OR($B19-X$5&gt;74, $B19-X$5=73, $B19-X$5=1, $B19-X$5&lt;0),"",ROUND(($B19-X$5)*'점수 계산기'!$C$27+X$5*'점수 계산기'!$C$28+'점수 계산기'!$C$31,0))</f>
        <v/>
      </c>
      <c r="Y19" s="477" t="str">
        <f>IF(OR($B19-Y$5&gt;74, $B19-Y$5=73, $B19-Y$5=1, $B19-Y$5&lt;0),"",ROUND(($B19-Y$5)*'점수 계산기'!$C$27+Y$5*'점수 계산기'!$C$28+'점수 계산기'!$C$31,0))</f>
        <v/>
      </c>
      <c r="Z19" s="477" t="str">
        <f>IF(OR($B19-Z$5&gt;74, $B19-Z$5=73, $B19-Z$5=1, $B19-Z$5&lt;0),"",ROUND(($B19-Z$5)*'점수 계산기'!$C$27+Z$5*'점수 계산기'!$C$28+'점수 계산기'!$C$31,0))</f>
        <v/>
      </c>
      <c r="AA19" s="478" t="str">
        <f>IF(OR($B19-AA$5&gt;74, $B19-AA$5=73, $B19-AA$5=1, $B19-AA$5&lt;0),"",ROUND(($B19-AA$5)*'점수 계산기'!$C$27+AA$5*'점수 계산기'!$C$28+'점수 계산기'!$C$31,0))</f>
        <v/>
      </c>
      <c r="AC19" s="170">
        <v>88</v>
      </c>
      <c r="AD19" s="170">
        <f t="shared" si="0"/>
        <v>136</v>
      </c>
      <c r="AE19" s="170" cm="1">
        <f t="array" ref="AE19">INDEX($AF$6:$AF$106, AC19, 1)</f>
        <v>77</v>
      </c>
      <c r="AF19" s="170">
        <f t="shared" si="1"/>
        <v>137</v>
      </c>
      <c r="AG19" s="170">
        <v>87</v>
      </c>
      <c r="AH19" s="170">
        <v>13</v>
      </c>
    </row>
    <row r="20" spans="1:34" ht="21" customHeight="1">
      <c r="A20" s="4"/>
      <c r="B20" s="20">
        <v>86</v>
      </c>
      <c r="C20" s="477">
        <f>IF(OR($B20-C$5&gt;74, $B20-C$5=73, $B20-C$5=1, $B20-C$5&lt;0),"",ROUND(($B20-C$5)*'점수 계산기'!$C$27+C$5*'점수 계산기'!$C$28+'점수 계산기'!$C$31,0))</f>
        <v>135</v>
      </c>
      <c r="D20" s="477">
        <f>IF(OR($B20-D$5&gt;74, $B20-D$5=73, $B20-D$5=1, $B20-D$5&lt;0),"",ROUND(($B20-D$5)*'점수 계산기'!$C$27+D$5*'점수 계산기'!$C$28+'점수 계산기'!$C$31,0))</f>
        <v>136</v>
      </c>
      <c r="E20" s="477">
        <f>IF(OR($B20-E$5&gt;74, $B20-E$5=73, $B20-E$5=1, $B20-E$5&lt;0),"",ROUND(($B20-E$5)*'점수 계산기'!$C$27+E$5*'점수 계산기'!$C$28+'점수 계산기'!$C$31,0))</f>
        <v>136</v>
      </c>
      <c r="F20" s="477">
        <f>IF(OR($B20-F$5&gt;74, $B20-F$5=73, $B20-F$5=1, $B20-F$5&lt;0),"",ROUND(($B20-F$5)*'점수 계산기'!$C$27+F$5*'점수 계산기'!$C$28+'점수 계산기'!$C$31,0))</f>
        <v>136</v>
      </c>
      <c r="G20" s="477">
        <f>IF(OR($B20-G$5&gt;74, $B20-G$5=73, $B20-G$5=1, $B20-G$5&lt;0),"",ROUND(($B20-G$5)*'점수 계산기'!$C$27+G$5*'점수 계산기'!$C$28+'점수 계산기'!$C$31,0))</f>
        <v>136</v>
      </c>
      <c r="H20" s="477">
        <f>IF(OR($B20-H$5&gt;74, $B20-H$5=73, $B20-H$5=1, $B20-H$5&lt;0),"",ROUND(($B20-H$5)*'점수 계산기'!$C$27+H$5*'점수 계산기'!$C$28+'점수 계산기'!$C$31,0))</f>
        <v>136</v>
      </c>
      <c r="I20" s="477">
        <f>IF(OR($B20-I$5&gt;74, $B20-I$5=73, $B20-I$5=1, $B20-I$5&lt;0),"",ROUND(($B20-I$5)*'점수 계산기'!$C$27+I$5*'점수 계산기'!$C$28+'점수 계산기'!$C$31,0))</f>
        <v>136</v>
      </c>
      <c r="J20" s="477">
        <f>IF(OR($B20-J$5&gt;74, $B20-J$5=73, $B20-J$5=1, $B20-J$5&lt;0),"",ROUND(($B20-J$5)*'점수 계산기'!$C$27+J$5*'점수 계산기'!$C$28+'점수 계산기'!$C$31,0))</f>
        <v>136</v>
      </c>
      <c r="K20" s="477">
        <f>IF(OR($B20-K$5&gt;74, $B20-K$5=73, $B20-K$5=1, $B20-K$5&lt;0),"",ROUND(($B20-K$5)*'점수 계산기'!$C$27+K$5*'점수 계산기'!$C$28+'점수 계산기'!$C$31,0))</f>
        <v>136</v>
      </c>
      <c r="L20" s="477">
        <f>IF(OR($B20-L$5&gt;74, $B20-L$5=73, $B20-L$5=1, $B20-L$5&lt;0),"",ROUND(($B20-L$5)*'점수 계산기'!$C$27+L$5*'점수 계산기'!$C$28+'점수 계산기'!$C$31,0))</f>
        <v>136</v>
      </c>
      <c r="M20" s="477">
        <f>IF(OR($B20-M$5&gt;74, $B20-M$5=73, $B20-M$5=1, $B20-M$5&lt;0),"",ROUND(($B20-M$5)*'점수 계산기'!$C$27+M$5*'점수 계산기'!$C$28+'점수 계산기'!$C$31,0))</f>
        <v>136</v>
      </c>
      <c r="N20" s="477">
        <f>IF(OR($B20-N$5&gt;74, $B20-N$5=73, $B20-N$5=1, $B20-N$5&lt;0),"",ROUND(($B20-N$5)*'점수 계산기'!$C$27+N$5*'점수 계산기'!$C$28+'점수 계산기'!$C$31,0))</f>
        <v>136</v>
      </c>
      <c r="O20" s="477" t="str">
        <f>IF(OR($B20-O$5&gt;74, $B20-O$5=73, $B20-O$5=1, $B20-O$5&lt;0),"",ROUND(($B20-O$5)*'점수 계산기'!$C$27+O$5*'점수 계산기'!$C$28+'점수 계산기'!$C$31,0))</f>
        <v/>
      </c>
      <c r="P20" s="477">
        <f>IF(OR($B20-P$5&gt;74, $B20-P$5=73, $B20-P$5=1, $B20-P$5&lt;0),"",ROUND(($B20-P$5)*'점수 계산기'!$C$27+P$5*'점수 계산기'!$C$28+'점수 계산기'!$C$31,0))</f>
        <v>136</v>
      </c>
      <c r="Q20" s="477" t="str">
        <f>IF(OR($B20-Q$5&gt;74, $B20-Q$5=73, $B20-Q$5=1, $B20-Q$5&lt;0),"",ROUND(($B20-Q$5)*'점수 계산기'!$C$27+Q$5*'점수 계산기'!$C$28+'점수 계산기'!$C$31,0))</f>
        <v/>
      </c>
      <c r="R20" s="477" t="str">
        <f>IF(OR($B20-R$5&gt;74, $B20-R$5=73, $B20-R$5=1, $B20-R$5&lt;0),"",ROUND(($B20-R$5)*'점수 계산기'!$C$27+R$5*'점수 계산기'!$C$28+'점수 계산기'!$C$31,0))</f>
        <v/>
      </c>
      <c r="S20" s="477" t="str">
        <f>IF(OR($B20-S$5&gt;74, $B20-S$5=73, $B20-S$5=1, $B20-S$5&lt;0),"",ROUND(($B20-S$5)*'점수 계산기'!$C$27+S$5*'점수 계산기'!$C$28+'점수 계산기'!$C$31,0))</f>
        <v/>
      </c>
      <c r="T20" s="477" t="str">
        <f>IF(OR($B20-T$5&gt;74, $B20-T$5=73, $B20-T$5=1, $B20-T$5&lt;0),"",ROUND(($B20-T$5)*'점수 계산기'!$C$27+T$5*'점수 계산기'!$C$28+'점수 계산기'!$C$31,0))</f>
        <v/>
      </c>
      <c r="U20" s="477" t="str">
        <f>IF(OR($B20-U$5&gt;74, $B20-U$5=73, $B20-U$5=1, $B20-U$5&lt;0),"",ROUND(($B20-U$5)*'점수 계산기'!$C$27+U$5*'점수 계산기'!$C$28+'점수 계산기'!$C$31,0))</f>
        <v/>
      </c>
      <c r="V20" s="477" t="str">
        <f>IF(OR($B20-V$5&gt;74, $B20-V$5=73, $B20-V$5=1, $B20-V$5&lt;0),"",ROUND(($B20-V$5)*'점수 계산기'!$C$27+V$5*'점수 계산기'!$C$28+'점수 계산기'!$C$31,0))</f>
        <v/>
      </c>
      <c r="W20" s="477" t="str">
        <f>IF(OR($B20-W$5&gt;74, $B20-W$5=73, $B20-W$5=1, $B20-W$5&lt;0),"",ROUND(($B20-W$5)*'점수 계산기'!$C$27+W$5*'점수 계산기'!$C$28+'점수 계산기'!$C$31,0))</f>
        <v/>
      </c>
      <c r="X20" s="477" t="str">
        <f>IF(OR($B20-X$5&gt;74, $B20-X$5=73, $B20-X$5=1, $B20-X$5&lt;0),"",ROUND(($B20-X$5)*'점수 계산기'!$C$27+X$5*'점수 계산기'!$C$28+'점수 계산기'!$C$31,0))</f>
        <v/>
      </c>
      <c r="Y20" s="477" t="str">
        <f>IF(OR($B20-Y$5&gt;74, $B20-Y$5=73, $B20-Y$5=1, $B20-Y$5&lt;0),"",ROUND(($B20-Y$5)*'점수 계산기'!$C$27+Y$5*'점수 계산기'!$C$28+'점수 계산기'!$C$31,0))</f>
        <v/>
      </c>
      <c r="Z20" s="477" t="str">
        <f>IF(OR($B20-Z$5&gt;74, $B20-Z$5=73, $B20-Z$5=1, $B20-Z$5&lt;0),"",ROUND(($B20-Z$5)*'점수 계산기'!$C$27+Z$5*'점수 계산기'!$C$28+'점수 계산기'!$C$31,0))</f>
        <v/>
      </c>
      <c r="AA20" s="478" t="str">
        <f>IF(OR($B20-AA$5&gt;74, $B20-AA$5=73, $B20-AA$5=1, $B20-AA$5&lt;0),"",ROUND(($B20-AA$5)*'점수 계산기'!$C$27+AA$5*'점수 계산기'!$C$28+'점수 계산기'!$C$31,0))</f>
        <v/>
      </c>
      <c r="AC20" s="170">
        <v>87</v>
      </c>
      <c r="AD20" s="170">
        <f t="shared" si="0"/>
        <v>135</v>
      </c>
      <c r="AE20" s="170" cm="1">
        <f t="array" ref="AE20">INDEX($AF$6:$AF$106, AC20, 1)</f>
        <v>77</v>
      </c>
      <c r="AF20" s="170">
        <f t="shared" si="1"/>
        <v>136</v>
      </c>
      <c r="AG20" s="170">
        <v>86</v>
      </c>
      <c r="AH20" s="170">
        <v>14</v>
      </c>
    </row>
    <row r="21" spans="1:34" ht="21" customHeight="1">
      <c r="A21" s="4"/>
      <c r="B21" s="20">
        <v>85</v>
      </c>
      <c r="C21" s="477">
        <f>IF(OR($B21-C$5&gt;74, $B21-C$5=73, $B21-C$5=1, $B21-C$5&lt;0),"",ROUND(($B21-C$5)*'점수 계산기'!$C$27+C$5*'점수 계산기'!$C$28+'점수 계산기'!$C$31,0))</f>
        <v>135</v>
      </c>
      <c r="D21" s="477">
        <f>IF(OR($B21-D$5&gt;74, $B21-D$5=73, $B21-D$5=1, $B21-D$5&lt;0),"",ROUND(($B21-D$5)*'점수 계산기'!$C$27+D$5*'점수 계산기'!$C$28+'점수 계산기'!$C$31,0))</f>
        <v>135</v>
      </c>
      <c r="E21" s="477">
        <f>IF(OR($B21-E$5&gt;74, $B21-E$5=73, $B21-E$5=1, $B21-E$5&lt;0),"",ROUND(($B21-E$5)*'점수 계산기'!$C$27+E$5*'점수 계산기'!$C$28+'점수 계산기'!$C$31,0))</f>
        <v>135</v>
      </c>
      <c r="F21" s="477">
        <f>IF(OR($B21-F$5&gt;74, $B21-F$5=73, $B21-F$5=1, $B21-F$5&lt;0),"",ROUND(($B21-F$5)*'점수 계산기'!$C$27+F$5*'점수 계산기'!$C$28+'점수 계산기'!$C$31,0))</f>
        <v>135</v>
      </c>
      <c r="G21" s="477">
        <f>IF(OR($B21-G$5&gt;74, $B21-G$5=73, $B21-G$5=1, $B21-G$5&lt;0),"",ROUND(($B21-G$5)*'점수 계산기'!$C$27+G$5*'점수 계산기'!$C$28+'점수 계산기'!$C$31,0))</f>
        <v>135</v>
      </c>
      <c r="H21" s="477">
        <f>IF(OR($B21-H$5&gt;74, $B21-H$5=73, $B21-H$5=1, $B21-H$5&lt;0),"",ROUND(($B21-H$5)*'점수 계산기'!$C$27+H$5*'점수 계산기'!$C$28+'점수 계산기'!$C$31,0))</f>
        <v>135</v>
      </c>
      <c r="I21" s="477">
        <f>IF(OR($B21-I$5&gt;74, $B21-I$5=73, $B21-I$5=1, $B21-I$5&lt;0),"",ROUND(($B21-I$5)*'점수 계산기'!$C$27+I$5*'점수 계산기'!$C$28+'점수 계산기'!$C$31,0))</f>
        <v>135</v>
      </c>
      <c r="J21" s="477">
        <f>IF(OR($B21-J$5&gt;74, $B21-J$5=73, $B21-J$5=1, $B21-J$5&lt;0),"",ROUND(($B21-J$5)*'점수 계산기'!$C$27+J$5*'점수 계산기'!$C$28+'점수 계산기'!$C$31,0))</f>
        <v>135</v>
      </c>
      <c r="K21" s="477">
        <f>IF(OR($B21-K$5&gt;74, $B21-K$5=73, $B21-K$5=1, $B21-K$5&lt;0),"",ROUND(($B21-K$5)*'점수 계산기'!$C$27+K$5*'점수 계산기'!$C$28+'점수 계산기'!$C$31,0))</f>
        <v>135</v>
      </c>
      <c r="L21" s="477">
        <f>IF(OR($B21-L$5&gt;74, $B21-L$5=73, $B21-L$5=1, $B21-L$5&lt;0),"",ROUND(($B21-L$5)*'점수 계산기'!$C$27+L$5*'점수 계산기'!$C$28+'점수 계산기'!$C$31,0))</f>
        <v>135</v>
      </c>
      <c r="M21" s="477">
        <f>IF(OR($B21-M$5&gt;74, $B21-M$5=73, $B21-M$5=1, $B21-M$5&lt;0),"",ROUND(($B21-M$5)*'점수 계산기'!$C$27+M$5*'점수 계산기'!$C$28+'점수 계산기'!$C$31,0))</f>
        <v>135</v>
      </c>
      <c r="N21" s="477">
        <f>IF(OR($B21-N$5&gt;74, $B21-N$5=73, $B21-N$5=1, $B21-N$5&lt;0),"",ROUND(($B21-N$5)*'점수 계산기'!$C$27+N$5*'점수 계산기'!$C$28+'점수 계산기'!$C$31,0))</f>
        <v>135</v>
      </c>
      <c r="O21" s="477">
        <f>IF(OR($B21-O$5&gt;74, $B21-O$5=73, $B21-O$5=1, $B21-O$5&lt;0),"",ROUND(($B21-O$5)*'점수 계산기'!$C$27+O$5*'점수 계산기'!$C$28+'점수 계산기'!$C$31,0))</f>
        <v>135</v>
      </c>
      <c r="P21" s="477" t="str">
        <f>IF(OR($B21-P$5&gt;74, $B21-P$5=73, $B21-P$5=1, $B21-P$5&lt;0),"",ROUND(($B21-P$5)*'점수 계산기'!$C$27+P$5*'점수 계산기'!$C$28+'점수 계산기'!$C$31,0))</f>
        <v/>
      </c>
      <c r="Q21" s="477">
        <f>IF(OR($B21-Q$5&gt;74, $B21-Q$5=73, $B21-Q$5=1, $B21-Q$5&lt;0),"",ROUND(($B21-Q$5)*'점수 계산기'!$C$27+Q$5*'점수 계산기'!$C$28+'점수 계산기'!$C$31,0))</f>
        <v>135</v>
      </c>
      <c r="R21" s="477" t="str">
        <f>IF(OR($B21-R$5&gt;74, $B21-R$5=73, $B21-R$5=1, $B21-R$5&lt;0),"",ROUND(($B21-R$5)*'점수 계산기'!$C$27+R$5*'점수 계산기'!$C$28+'점수 계산기'!$C$31,0))</f>
        <v/>
      </c>
      <c r="S21" s="477" t="str">
        <f>IF(OR($B21-S$5&gt;74, $B21-S$5=73, $B21-S$5=1, $B21-S$5&lt;0),"",ROUND(($B21-S$5)*'점수 계산기'!$C$27+S$5*'점수 계산기'!$C$28+'점수 계산기'!$C$31,0))</f>
        <v/>
      </c>
      <c r="T21" s="477" t="str">
        <f>IF(OR($B21-T$5&gt;74, $B21-T$5=73, $B21-T$5=1, $B21-T$5&lt;0),"",ROUND(($B21-T$5)*'점수 계산기'!$C$27+T$5*'점수 계산기'!$C$28+'점수 계산기'!$C$31,0))</f>
        <v/>
      </c>
      <c r="U21" s="477" t="str">
        <f>IF(OR($B21-U$5&gt;74, $B21-U$5=73, $B21-U$5=1, $B21-U$5&lt;0),"",ROUND(($B21-U$5)*'점수 계산기'!$C$27+U$5*'점수 계산기'!$C$28+'점수 계산기'!$C$31,0))</f>
        <v/>
      </c>
      <c r="V21" s="477" t="str">
        <f>IF(OR($B21-V$5&gt;74, $B21-V$5=73, $B21-V$5=1, $B21-V$5&lt;0),"",ROUND(($B21-V$5)*'점수 계산기'!$C$27+V$5*'점수 계산기'!$C$28+'점수 계산기'!$C$31,0))</f>
        <v/>
      </c>
      <c r="W21" s="477" t="str">
        <f>IF(OR($B21-W$5&gt;74, $B21-W$5=73, $B21-W$5=1, $B21-W$5&lt;0),"",ROUND(($B21-W$5)*'점수 계산기'!$C$27+W$5*'점수 계산기'!$C$28+'점수 계산기'!$C$31,0))</f>
        <v/>
      </c>
      <c r="X21" s="477" t="str">
        <f>IF(OR($B21-X$5&gt;74, $B21-X$5=73, $B21-X$5=1, $B21-X$5&lt;0),"",ROUND(($B21-X$5)*'점수 계산기'!$C$27+X$5*'점수 계산기'!$C$28+'점수 계산기'!$C$31,0))</f>
        <v/>
      </c>
      <c r="Y21" s="477" t="str">
        <f>IF(OR($B21-Y$5&gt;74, $B21-Y$5=73, $B21-Y$5=1, $B21-Y$5&lt;0),"",ROUND(($B21-Y$5)*'점수 계산기'!$C$27+Y$5*'점수 계산기'!$C$28+'점수 계산기'!$C$31,0))</f>
        <v/>
      </c>
      <c r="Z21" s="477" t="str">
        <f>IF(OR($B21-Z$5&gt;74, $B21-Z$5=73, $B21-Z$5=1, $B21-Z$5&lt;0),"",ROUND(($B21-Z$5)*'점수 계산기'!$C$27+Z$5*'점수 계산기'!$C$28+'점수 계산기'!$C$31,0))</f>
        <v/>
      </c>
      <c r="AA21" s="478" t="str">
        <f>IF(OR($B21-AA$5&gt;74, $B21-AA$5=73, $B21-AA$5=1, $B21-AA$5&lt;0),"",ROUND(($B21-AA$5)*'점수 계산기'!$C$27+AA$5*'점수 계산기'!$C$28+'점수 계산기'!$C$31,0))</f>
        <v/>
      </c>
      <c r="AC21" s="170">
        <v>86</v>
      </c>
      <c r="AD21" s="170">
        <f t="shared" si="0"/>
        <v>135</v>
      </c>
      <c r="AE21" s="170" cm="1">
        <f t="array" ref="AE21">INDEX($AF$6:$AF$106, AC21, 1)</f>
        <v>78</v>
      </c>
      <c r="AF21" s="170">
        <f t="shared" si="1"/>
        <v>135</v>
      </c>
      <c r="AG21" s="170">
        <v>85</v>
      </c>
      <c r="AH21" s="170">
        <v>15</v>
      </c>
    </row>
    <row r="22" spans="1:34" ht="21" customHeight="1">
      <c r="A22" s="4"/>
      <c r="B22" s="21">
        <v>84</v>
      </c>
      <c r="C22" s="479">
        <f>IF(OR($B22-C$5&gt;74, $B22-C$5=73, $B22-C$5=1, $B22-C$5&lt;0),"",ROUND(($B22-C$5)*'점수 계산기'!$C$27+C$5*'점수 계산기'!$C$28+'점수 계산기'!$C$31,0))</f>
        <v>134</v>
      </c>
      <c r="D22" s="479">
        <f>IF(OR($B22-D$5&gt;74, $B22-D$5=73, $B22-D$5=1, $B22-D$5&lt;0),"",ROUND(($B22-D$5)*'점수 계산기'!$C$27+D$5*'점수 계산기'!$C$28+'점수 계산기'!$C$31,0))</f>
        <v>134</v>
      </c>
      <c r="E22" s="479">
        <f>IF(OR($B22-E$5&gt;74, $B22-E$5=73, $B22-E$5=1, $B22-E$5&lt;0),"",ROUND(($B22-E$5)*'점수 계산기'!$C$27+E$5*'점수 계산기'!$C$28+'점수 계산기'!$C$31,0))</f>
        <v>134</v>
      </c>
      <c r="F22" s="479">
        <f>IF(OR($B22-F$5&gt;74, $B22-F$5=73, $B22-F$5=1, $B22-F$5&lt;0),"",ROUND(($B22-F$5)*'점수 계산기'!$C$27+F$5*'점수 계산기'!$C$28+'점수 계산기'!$C$31,0))</f>
        <v>134</v>
      </c>
      <c r="G22" s="479">
        <f>IF(OR($B22-G$5&gt;74, $B22-G$5=73, $B22-G$5=1, $B22-G$5&lt;0),"",ROUND(($B22-G$5)*'점수 계산기'!$C$27+G$5*'점수 계산기'!$C$28+'점수 계산기'!$C$31,0))</f>
        <v>134</v>
      </c>
      <c r="H22" s="479">
        <f>IF(OR($B22-H$5&gt;74, $B22-H$5=73, $B22-H$5=1, $B22-H$5&lt;0),"",ROUND(($B22-H$5)*'점수 계산기'!$C$27+H$5*'점수 계산기'!$C$28+'점수 계산기'!$C$31,0))</f>
        <v>134</v>
      </c>
      <c r="I22" s="479">
        <f>IF(OR($B22-I$5&gt;74, $B22-I$5=73, $B22-I$5=1, $B22-I$5&lt;0),"",ROUND(($B22-I$5)*'점수 계산기'!$C$27+I$5*'점수 계산기'!$C$28+'점수 계산기'!$C$31,0))</f>
        <v>134</v>
      </c>
      <c r="J22" s="479">
        <f>IF(OR($B22-J$5&gt;74, $B22-J$5=73, $B22-J$5=1, $B22-J$5&lt;0),"",ROUND(($B22-J$5)*'점수 계산기'!$C$27+J$5*'점수 계산기'!$C$28+'점수 계산기'!$C$31,0))</f>
        <v>134</v>
      </c>
      <c r="K22" s="479">
        <f>IF(OR($B22-K$5&gt;74, $B22-K$5=73, $B22-K$5=1, $B22-K$5&lt;0),"",ROUND(($B22-K$5)*'점수 계산기'!$C$27+K$5*'점수 계산기'!$C$28+'점수 계산기'!$C$31,0))</f>
        <v>134</v>
      </c>
      <c r="L22" s="479">
        <f>IF(OR($B22-L$5&gt;74, $B22-L$5=73, $B22-L$5=1, $B22-L$5&lt;0),"",ROUND(($B22-L$5)*'점수 계산기'!$C$27+L$5*'점수 계산기'!$C$28+'점수 계산기'!$C$31,0))</f>
        <v>134</v>
      </c>
      <c r="M22" s="479">
        <f>IF(OR($B22-M$5&gt;74, $B22-M$5=73, $B22-M$5=1, $B22-M$5&lt;0),"",ROUND(($B22-M$5)*'점수 계산기'!$C$27+M$5*'점수 계산기'!$C$28+'점수 계산기'!$C$31,0))</f>
        <v>134</v>
      </c>
      <c r="N22" s="479">
        <f>IF(OR($B22-N$5&gt;74, $B22-N$5=73, $B22-N$5=1, $B22-N$5&lt;0),"",ROUND(($B22-N$5)*'점수 계산기'!$C$27+N$5*'점수 계산기'!$C$28+'점수 계산기'!$C$31,0))</f>
        <v>134</v>
      </c>
      <c r="O22" s="479">
        <f>IF(OR($B22-O$5&gt;74, $B22-O$5=73, $B22-O$5=1, $B22-O$5&lt;0),"",ROUND(($B22-O$5)*'점수 계산기'!$C$27+O$5*'점수 계산기'!$C$28+'점수 계산기'!$C$31,0))</f>
        <v>134</v>
      </c>
      <c r="P22" s="479">
        <f>IF(OR($B22-P$5&gt;74, $B22-P$5=73, $B22-P$5=1, $B22-P$5&lt;0),"",ROUND(($B22-P$5)*'점수 계산기'!$C$27+P$5*'점수 계산기'!$C$28+'점수 계산기'!$C$31,0))</f>
        <v>134</v>
      </c>
      <c r="Q22" s="479" t="str">
        <f>IF(OR($B22-Q$5&gt;74, $B22-Q$5=73, $B22-Q$5=1, $B22-Q$5&lt;0),"",ROUND(($B22-Q$5)*'점수 계산기'!$C$27+Q$5*'점수 계산기'!$C$28+'점수 계산기'!$C$31,0))</f>
        <v/>
      </c>
      <c r="R22" s="479">
        <f>IF(OR($B22-R$5&gt;74, $B22-R$5=73, $B22-R$5=1, $B22-R$5&lt;0),"",ROUND(($B22-R$5)*'점수 계산기'!$C$27+R$5*'점수 계산기'!$C$28+'점수 계산기'!$C$31,0))</f>
        <v>134</v>
      </c>
      <c r="S22" s="479" t="str">
        <f>IF(OR($B22-S$5&gt;74, $B22-S$5=73, $B22-S$5=1, $B22-S$5&lt;0),"",ROUND(($B22-S$5)*'점수 계산기'!$C$27+S$5*'점수 계산기'!$C$28+'점수 계산기'!$C$31,0))</f>
        <v/>
      </c>
      <c r="T22" s="479" t="str">
        <f>IF(OR($B22-T$5&gt;74, $B22-T$5=73, $B22-T$5=1, $B22-T$5&lt;0),"",ROUND(($B22-T$5)*'점수 계산기'!$C$27+T$5*'점수 계산기'!$C$28+'점수 계산기'!$C$31,0))</f>
        <v/>
      </c>
      <c r="U22" s="479" t="str">
        <f>IF(OR($B22-U$5&gt;74, $B22-U$5=73, $B22-U$5=1, $B22-U$5&lt;0),"",ROUND(($B22-U$5)*'점수 계산기'!$C$27+U$5*'점수 계산기'!$C$28+'점수 계산기'!$C$31,0))</f>
        <v/>
      </c>
      <c r="V22" s="479" t="str">
        <f>IF(OR($B22-V$5&gt;74, $B22-V$5=73, $B22-V$5=1, $B22-V$5&lt;0),"",ROUND(($B22-V$5)*'점수 계산기'!$C$27+V$5*'점수 계산기'!$C$28+'점수 계산기'!$C$31,0))</f>
        <v/>
      </c>
      <c r="W22" s="479" t="str">
        <f>IF(OR($B22-W$5&gt;74, $B22-W$5=73, $B22-W$5=1, $B22-W$5&lt;0),"",ROUND(($B22-W$5)*'점수 계산기'!$C$27+W$5*'점수 계산기'!$C$28+'점수 계산기'!$C$31,0))</f>
        <v/>
      </c>
      <c r="X22" s="479" t="str">
        <f>IF(OR($B22-X$5&gt;74, $B22-X$5=73, $B22-X$5=1, $B22-X$5&lt;0),"",ROUND(($B22-X$5)*'점수 계산기'!$C$27+X$5*'점수 계산기'!$C$28+'점수 계산기'!$C$31,0))</f>
        <v/>
      </c>
      <c r="Y22" s="479" t="str">
        <f>IF(OR($B22-Y$5&gt;74, $B22-Y$5=73, $B22-Y$5=1, $B22-Y$5&lt;0),"",ROUND(($B22-Y$5)*'점수 계산기'!$C$27+Y$5*'점수 계산기'!$C$28+'점수 계산기'!$C$31,0))</f>
        <v/>
      </c>
      <c r="Z22" s="479" t="str">
        <f>IF(OR($B22-Z$5&gt;74, $B22-Z$5=73, $B22-Z$5=1, $B22-Z$5&lt;0),"",ROUND(($B22-Z$5)*'점수 계산기'!$C$27+Z$5*'점수 계산기'!$C$28+'점수 계산기'!$C$31,0))</f>
        <v/>
      </c>
      <c r="AA22" s="480" t="str">
        <f>IF(OR($B22-AA$5&gt;74, $B22-AA$5=73, $B22-AA$5=1, $B22-AA$5&lt;0),"",ROUND(($B22-AA$5)*'점수 계산기'!$C$27+AA$5*'점수 계산기'!$C$28+'점수 계산기'!$C$31,0))</f>
        <v/>
      </c>
      <c r="AC22" s="170">
        <v>85</v>
      </c>
      <c r="AD22" s="170">
        <f t="shared" si="0"/>
        <v>134</v>
      </c>
      <c r="AE22" s="170" cm="1">
        <f t="array" ref="AE22">INDEX($AF$6:$AF$106, AC22, 1)</f>
        <v>79</v>
      </c>
      <c r="AF22" s="170">
        <f t="shared" si="1"/>
        <v>134</v>
      </c>
      <c r="AG22" s="170">
        <v>84</v>
      </c>
      <c r="AH22" s="170">
        <v>16</v>
      </c>
    </row>
    <row r="23" spans="1:34" ht="21" customHeight="1">
      <c r="A23" s="4"/>
      <c r="B23" s="21">
        <v>83</v>
      </c>
      <c r="C23" s="479">
        <f>IF(OR($B23-C$5&gt;74, $B23-C$5=73, $B23-C$5=1, $B23-C$5&lt;0),"",ROUND(($B23-C$5)*'점수 계산기'!$C$27+C$5*'점수 계산기'!$C$28+'점수 계산기'!$C$31,0))</f>
        <v>133</v>
      </c>
      <c r="D23" s="479">
        <f>IF(OR($B23-D$5&gt;74, $B23-D$5=73, $B23-D$5=1, $B23-D$5&lt;0),"",ROUND(($B23-D$5)*'점수 계산기'!$C$27+D$5*'점수 계산기'!$C$28+'점수 계산기'!$C$31,0))</f>
        <v>133</v>
      </c>
      <c r="E23" s="479">
        <f>IF(OR($B23-E$5&gt;74, $B23-E$5=73, $B23-E$5=1, $B23-E$5&lt;0),"",ROUND(($B23-E$5)*'점수 계산기'!$C$27+E$5*'점수 계산기'!$C$28+'점수 계산기'!$C$31,0))</f>
        <v>133</v>
      </c>
      <c r="F23" s="479">
        <f>IF(OR($B23-F$5&gt;74, $B23-F$5=73, $B23-F$5=1, $B23-F$5&lt;0),"",ROUND(($B23-F$5)*'점수 계산기'!$C$27+F$5*'점수 계산기'!$C$28+'점수 계산기'!$C$31,0))</f>
        <v>133</v>
      </c>
      <c r="G23" s="479">
        <f>IF(OR($B23-G$5&gt;74, $B23-G$5=73, $B23-G$5=1, $B23-G$5&lt;0),"",ROUND(($B23-G$5)*'점수 계산기'!$C$27+G$5*'점수 계산기'!$C$28+'점수 계산기'!$C$31,0))</f>
        <v>133</v>
      </c>
      <c r="H23" s="479">
        <f>IF(OR($B23-H$5&gt;74, $B23-H$5=73, $B23-H$5=1, $B23-H$5&lt;0),"",ROUND(($B23-H$5)*'점수 계산기'!$C$27+H$5*'점수 계산기'!$C$28+'점수 계산기'!$C$31,0))</f>
        <v>133</v>
      </c>
      <c r="I23" s="479">
        <f>IF(OR($B23-I$5&gt;74, $B23-I$5=73, $B23-I$5=1, $B23-I$5&lt;0),"",ROUND(($B23-I$5)*'점수 계산기'!$C$27+I$5*'점수 계산기'!$C$28+'점수 계산기'!$C$31,0))</f>
        <v>133</v>
      </c>
      <c r="J23" s="479">
        <f>IF(OR($B23-J$5&gt;74, $B23-J$5=73, $B23-J$5=1, $B23-J$5&lt;0),"",ROUND(($B23-J$5)*'점수 계산기'!$C$27+J$5*'점수 계산기'!$C$28+'점수 계산기'!$C$31,0))</f>
        <v>133</v>
      </c>
      <c r="K23" s="479">
        <f>IF(OR($B23-K$5&gt;74, $B23-K$5=73, $B23-K$5=1, $B23-K$5&lt;0),"",ROUND(($B23-K$5)*'점수 계산기'!$C$27+K$5*'점수 계산기'!$C$28+'점수 계산기'!$C$31,0))</f>
        <v>133</v>
      </c>
      <c r="L23" s="479">
        <f>IF(OR($B23-L$5&gt;74, $B23-L$5=73, $B23-L$5=1, $B23-L$5&lt;0),"",ROUND(($B23-L$5)*'점수 계산기'!$C$27+L$5*'점수 계산기'!$C$28+'점수 계산기'!$C$31,0))</f>
        <v>133</v>
      </c>
      <c r="M23" s="479">
        <f>IF(OR($B23-M$5&gt;74, $B23-M$5=73, $B23-M$5=1, $B23-M$5&lt;0),"",ROUND(($B23-M$5)*'점수 계산기'!$C$27+M$5*'점수 계산기'!$C$28+'점수 계산기'!$C$31,0))</f>
        <v>133</v>
      </c>
      <c r="N23" s="479">
        <f>IF(OR($B23-N$5&gt;74, $B23-N$5=73, $B23-N$5=1, $B23-N$5&lt;0),"",ROUND(($B23-N$5)*'점수 계산기'!$C$27+N$5*'점수 계산기'!$C$28+'점수 계산기'!$C$31,0))</f>
        <v>134</v>
      </c>
      <c r="O23" s="479">
        <f>IF(OR($B23-O$5&gt;74, $B23-O$5=73, $B23-O$5=1, $B23-O$5&lt;0),"",ROUND(($B23-O$5)*'점수 계산기'!$C$27+O$5*'점수 계산기'!$C$28+'점수 계산기'!$C$31,0))</f>
        <v>134</v>
      </c>
      <c r="P23" s="479">
        <f>IF(OR($B23-P$5&gt;74, $B23-P$5=73, $B23-P$5=1, $B23-P$5&lt;0),"",ROUND(($B23-P$5)*'점수 계산기'!$C$27+P$5*'점수 계산기'!$C$28+'점수 계산기'!$C$31,0))</f>
        <v>134</v>
      </c>
      <c r="Q23" s="479">
        <f>IF(OR($B23-Q$5&gt;74, $B23-Q$5=73, $B23-Q$5=1, $B23-Q$5&lt;0),"",ROUND(($B23-Q$5)*'점수 계산기'!$C$27+Q$5*'점수 계산기'!$C$28+'점수 계산기'!$C$31,0))</f>
        <v>134</v>
      </c>
      <c r="R23" s="479" t="str">
        <f>IF(OR($B23-R$5&gt;74, $B23-R$5=73, $B23-R$5=1, $B23-R$5&lt;0),"",ROUND(($B23-R$5)*'점수 계산기'!$C$27+R$5*'점수 계산기'!$C$28+'점수 계산기'!$C$31,0))</f>
        <v/>
      </c>
      <c r="S23" s="479">
        <f>IF(OR($B23-S$5&gt;74, $B23-S$5=73, $B23-S$5=1, $B23-S$5&lt;0),"",ROUND(($B23-S$5)*'점수 계산기'!$C$27+S$5*'점수 계산기'!$C$28+'점수 계산기'!$C$31,0))</f>
        <v>134</v>
      </c>
      <c r="T23" s="479" t="str">
        <f>IF(OR($B23-T$5&gt;74, $B23-T$5=73, $B23-T$5=1, $B23-T$5&lt;0),"",ROUND(($B23-T$5)*'점수 계산기'!$C$27+T$5*'점수 계산기'!$C$28+'점수 계산기'!$C$31,0))</f>
        <v/>
      </c>
      <c r="U23" s="479" t="str">
        <f>IF(OR($B23-U$5&gt;74, $B23-U$5=73, $B23-U$5=1, $B23-U$5&lt;0),"",ROUND(($B23-U$5)*'점수 계산기'!$C$27+U$5*'점수 계산기'!$C$28+'점수 계산기'!$C$31,0))</f>
        <v/>
      </c>
      <c r="V23" s="479" t="str">
        <f>IF(OR($B23-V$5&gt;74, $B23-V$5=73, $B23-V$5=1, $B23-V$5&lt;0),"",ROUND(($B23-V$5)*'점수 계산기'!$C$27+V$5*'점수 계산기'!$C$28+'점수 계산기'!$C$31,0))</f>
        <v/>
      </c>
      <c r="W23" s="479" t="str">
        <f>IF(OR($B23-W$5&gt;74, $B23-W$5=73, $B23-W$5=1, $B23-W$5&lt;0),"",ROUND(($B23-W$5)*'점수 계산기'!$C$27+W$5*'점수 계산기'!$C$28+'점수 계산기'!$C$31,0))</f>
        <v/>
      </c>
      <c r="X23" s="479" t="str">
        <f>IF(OR($B23-X$5&gt;74, $B23-X$5=73, $B23-X$5=1, $B23-X$5&lt;0),"",ROUND(($B23-X$5)*'점수 계산기'!$C$27+X$5*'점수 계산기'!$C$28+'점수 계산기'!$C$31,0))</f>
        <v/>
      </c>
      <c r="Y23" s="479" t="str">
        <f>IF(OR($B23-Y$5&gt;74, $B23-Y$5=73, $B23-Y$5=1, $B23-Y$5&lt;0),"",ROUND(($B23-Y$5)*'점수 계산기'!$C$27+Y$5*'점수 계산기'!$C$28+'점수 계산기'!$C$31,0))</f>
        <v/>
      </c>
      <c r="Z23" s="479" t="str">
        <f>IF(OR($B23-Z$5&gt;74, $B23-Z$5=73, $B23-Z$5=1, $B23-Z$5&lt;0),"",ROUND(($B23-Z$5)*'점수 계산기'!$C$27+Z$5*'점수 계산기'!$C$28+'점수 계산기'!$C$31,0))</f>
        <v/>
      </c>
      <c r="AA23" s="480" t="str">
        <f>IF(OR($B23-AA$5&gt;74, $B23-AA$5=73, $B23-AA$5=1, $B23-AA$5&lt;0),"",ROUND(($B23-AA$5)*'점수 계산기'!$C$27+AA$5*'점수 계산기'!$C$28+'점수 계산기'!$C$31,0))</f>
        <v/>
      </c>
      <c r="AC23" s="170">
        <v>84</v>
      </c>
      <c r="AD23" s="170">
        <f t="shared" si="0"/>
        <v>133</v>
      </c>
      <c r="AE23" s="170" cm="1">
        <f t="array" ref="AE23">INDEX($AF$6:$AF$106, AC23, 1)</f>
        <v>80</v>
      </c>
      <c r="AF23" s="170">
        <f t="shared" si="1"/>
        <v>134</v>
      </c>
      <c r="AG23" s="170">
        <v>83</v>
      </c>
      <c r="AH23" s="170">
        <v>17</v>
      </c>
    </row>
    <row r="24" spans="1:34" ht="21" customHeight="1">
      <c r="A24" s="4"/>
      <c r="B24" s="21">
        <v>82</v>
      </c>
      <c r="C24" s="479">
        <f>IF(OR($B24-C$5&gt;74, $B24-C$5=73, $B24-C$5=1, $B24-C$5&lt;0),"",ROUND(($B24-C$5)*'점수 계산기'!$C$27+C$5*'점수 계산기'!$C$28+'점수 계산기'!$C$31,0))</f>
        <v>132</v>
      </c>
      <c r="D24" s="479">
        <f>IF(OR($B24-D$5&gt;74, $B24-D$5=73, $B24-D$5=1, $B24-D$5&lt;0),"",ROUND(($B24-D$5)*'점수 계산기'!$C$27+D$5*'점수 계산기'!$C$28+'점수 계산기'!$C$31,0))</f>
        <v>132</v>
      </c>
      <c r="E24" s="479">
        <f>IF(OR($B24-E$5&gt;74, $B24-E$5=73, $B24-E$5=1, $B24-E$5&lt;0),"",ROUND(($B24-E$5)*'점수 계산기'!$C$27+E$5*'점수 계산기'!$C$28+'점수 계산기'!$C$31,0))</f>
        <v>132</v>
      </c>
      <c r="F24" s="479">
        <f>IF(OR($B24-F$5&gt;74, $B24-F$5=73, $B24-F$5=1, $B24-F$5&lt;0),"",ROUND(($B24-F$5)*'점수 계산기'!$C$27+F$5*'점수 계산기'!$C$28+'점수 계산기'!$C$31,0))</f>
        <v>132</v>
      </c>
      <c r="G24" s="479">
        <f>IF(OR($B24-G$5&gt;74, $B24-G$5=73, $B24-G$5=1, $B24-G$5&lt;0),"",ROUND(($B24-G$5)*'점수 계산기'!$C$27+G$5*'점수 계산기'!$C$28+'점수 계산기'!$C$31,0))</f>
        <v>132</v>
      </c>
      <c r="H24" s="479">
        <f>IF(OR($B24-H$5&gt;74, $B24-H$5=73, $B24-H$5=1, $B24-H$5&lt;0),"",ROUND(($B24-H$5)*'점수 계산기'!$C$27+H$5*'점수 계산기'!$C$28+'점수 계산기'!$C$31,0))</f>
        <v>132</v>
      </c>
      <c r="I24" s="479">
        <f>IF(OR($B24-I$5&gt;74, $B24-I$5=73, $B24-I$5=1, $B24-I$5&lt;0),"",ROUND(($B24-I$5)*'점수 계산기'!$C$27+I$5*'점수 계산기'!$C$28+'점수 계산기'!$C$31,0))</f>
        <v>132</v>
      </c>
      <c r="J24" s="479">
        <f>IF(OR($B24-J$5&gt;74, $B24-J$5=73, $B24-J$5=1, $B24-J$5&lt;0),"",ROUND(($B24-J$5)*'점수 계산기'!$C$27+J$5*'점수 계산기'!$C$28+'점수 계산기'!$C$31,0))</f>
        <v>133</v>
      </c>
      <c r="K24" s="479">
        <f>IF(OR($B24-K$5&gt;74, $B24-K$5=73, $B24-K$5=1, $B24-K$5&lt;0),"",ROUND(($B24-K$5)*'점수 계산기'!$C$27+K$5*'점수 계산기'!$C$28+'점수 계산기'!$C$31,0))</f>
        <v>133</v>
      </c>
      <c r="L24" s="479">
        <f>IF(OR($B24-L$5&gt;74, $B24-L$5=73, $B24-L$5=1, $B24-L$5&lt;0),"",ROUND(($B24-L$5)*'점수 계산기'!$C$27+L$5*'점수 계산기'!$C$28+'점수 계산기'!$C$31,0))</f>
        <v>133</v>
      </c>
      <c r="M24" s="479">
        <f>IF(OR($B24-M$5&gt;74, $B24-M$5=73, $B24-M$5=1, $B24-M$5&lt;0),"",ROUND(($B24-M$5)*'점수 계산기'!$C$27+M$5*'점수 계산기'!$C$28+'점수 계산기'!$C$31,0))</f>
        <v>133</v>
      </c>
      <c r="N24" s="479">
        <f>IF(OR($B24-N$5&gt;74, $B24-N$5=73, $B24-N$5=1, $B24-N$5&lt;0),"",ROUND(($B24-N$5)*'점수 계산기'!$C$27+N$5*'점수 계산기'!$C$28+'점수 계산기'!$C$31,0))</f>
        <v>133</v>
      </c>
      <c r="O24" s="479">
        <f>IF(OR($B24-O$5&gt;74, $B24-O$5=73, $B24-O$5=1, $B24-O$5&lt;0),"",ROUND(($B24-O$5)*'점수 계산기'!$C$27+O$5*'점수 계산기'!$C$28+'점수 계산기'!$C$31,0))</f>
        <v>133</v>
      </c>
      <c r="P24" s="479">
        <f>IF(OR($B24-P$5&gt;74, $B24-P$5=73, $B24-P$5=1, $B24-P$5&lt;0),"",ROUND(($B24-P$5)*'점수 계산기'!$C$27+P$5*'점수 계산기'!$C$28+'점수 계산기'!$C$31,0))</f>
        <v>133</v>
      </c>
      <c r="Q24" s="479">
        <f>IF(OR($B24-Q$5&gt;74, $B24-Q$5=73, $B24-Q$5=1, $B24-Q$5&lt;0),"",ROUND(($B24-Q$5)*'점수 계산기'!$C$27+Q$5*'점수 계산기'!$C$28+'점수 계산기'!$C$31,0))</f>
        <v>133</v>
      </c>
      <c r="R24" s="479">
        <f>IF(OR($B24-R$5&gt;74, $B24-R$5=73, $B24-R$5=1, $B24-R$5&lt;0),"",ROUND(($B24-R$5)*'점수 계산기'!$C$27+R$5*'점수 계산기'!$C$28+'점수 계산기'!$C$31,0))</f>
        <v>133</v>
      </c>
      <c r="S24" s="479" t="str">
        <f>IF(OR($B24-S$5&gt;74, $B24-S$5=73, $B24-S$5=1, $B24-S$5&lt;0),"",ROUND(($B24-S$5)*'점수 계산기'!$C$27+S$5*'점수 계산기'!$C$28+'점수 계산기'!$C$31,0))</f>
        <v/>
      </c>
      <c r="T24" s="479">
        <f>IF(OR($B24-T$5&gt;74, $B24-T$5=73, $B24-T$5=1, $B24-T$5&lt;0),"",ROUND(($B24-T$5)*'점수 계산기'!$C$27+T$5*'점수 계산기'!$C$28+'점수 계산기'!$C$31,0))</f>
        <v>133</v>
      </c>
      <c r="U24" s="479" t="str">
        <f>IF(OR($B24-U$5&gt;74, $B24-U$5=73, $B24-U$5=1, $B24-U$5&lt;0),"",ROUND(($B24-U$5)*'점수 계산기'!$C$27+U$5*'점수 계산기'!$C$28+'점수 계산기'!$C$31,0))</f>
        <v/>
      </c>
      <c r="V24" s="479" t="str">
        <f>IF(OR($B24-V$5&gt;74, $B24-V$5=73, $B24-V$5=1, $B24-V$5&lt;0),"",ROUND(($B24-V$5)*'점수 계산기'!$C$27+V$5*'점수 계산기'!$C$28+'점수 계산기'!$C$31,0))</f>
        <v/>
      </c>
      <c r="W24" s="479" t="str">
        <f>IF(OR($B24-W$5&gt;74, $B24-W$5=73, $B24-W$5=1, $B24-W$5&lt;0),"",ROUND(($B24-W$5)*'점수 계산기'!$C$27+W$5*'점수 계산기'!$C$28+'점수 계산기'!$C$31,0))</f>
        <v/>
      </c>
      <c r="X24" s="479" t="str">
        <f>IF(OR($B24-X$5&gt;74, $B24-X$5=73, $B24-X$5=1, $B24-X$5&lt;0),"",ROUND(($B24-X$5)*'점수 계산기'!$C$27+X$5*'점수 계산기'!$C$28+'점수 계산기'!$C$31,0))</f>
        <v/>
      </c>
      <c r="Y24" s="479" t="str">
        <f>IF(OR($B24-Y$5&gt;74, $B24-Y$5=73, $B24-Y$5=1, $B24-Y$5&lt;0),"",ROUND(($B24-Y$5)*'점수 계산기'!$C$27+Y$5*'점수 계산기'!$C$28+'점수 계산기'!$C$31,0))</f>
        <v/>
      </c>
      <c r="Z24" s="479" t="str">
        <f>IF(OR($B24-Z$5&gt;74, $B24-Z$5=73, $B24-Z$5=1, $B24-Z$5&lt;0),"",ROUND(($B24-Z$5)*'점수 계산기'!$C$27+Z$5*'점수 계산기'!$C$28+'점수 계산기'!$C$31,0))</f>
        <v/>
      </c>
      <c r="AA24" s="480" t="str">
        <f>IF(OR($B24-AA$5&gt;74, $B24-AA$5=73, $B24-AA$5=1, $B24-AA$5&lt;0),"",ROUND(($B24-AA$5)*'점수 계산기'!$C$27+AA$5*'점수 계산기'!$C$28+'점수 계산기'!$C$31,0))</f>
        <v/>
      </c>
      <c r="AC24" s="170">
        <v>83</v>
      </c>
      <c r="AD24" s="170">
        <f t="shared" si="0"/>
        <v>132</v>
      </c>
      <c r="AE24" s="170" cm="1">
        <f t="array" ref="AE24">INDEX($AF$6:$AF$106, AC24, 1)</f>
        <v>81</v>
      </c>
      <c r="AF24" s="170">
        <f t="shared" si="1"/>
        <v>133</v>
      </c>
      <c r="AG24" s="170">
        <v>82</v>
      </c>
      <c r="AH24" s="170">
        <v>18</v>
      </c>
    </row>
    <row r="25" spans="1:34" ht="21" customHeight="1">
      <c r="A25" s="4"/>
      <c r="B25" s="21">
        <v>81</v>
      </c>
      <c r="C25" s="479">
        <f>IF(OR($B25-C$5&gt;74, $B25-C$5=73, $B25-C$5=1, $B25-C$5&lt;0),"",ROUND(($B25-C$5)*'점수 계산기'!$C$27+C$5*'점수 계산기'!$C$28+'점수 계산기'!$C$31,0))</f>
        <v>131</v>
      </c>
      <c r="D25" s="479">
        <f>IF(OR($B25-D$5&gt;74, $B25-D$5=73, $B25-D$5=1, $B25-D$5&lt;0),"",ROUND(($B25-D$5)*'점수 계산기'!$C$27+D$5*'점수 계산기'!$C$28+'점수 계산기'!$C$31,0))</f>
        <v>131</v>
      </c>
      <c r="E25" s="479">
        <f>IF(OR($B25-E$5&gt;74, $B25-E$5=73, $B25-E$5=1, $B25-E$5&lt;0),"",ROUND(($B25-E$5)*'점수 계산기'!$C$27+E$5*'점수 계산기'!$C$28+'점수 계산기'!$C$31,0))</f>
        <v>132</v>
      </c>
      <c r="F25" s="479">
        <f>IF(OR($B25-F$5&gt;74, $B25-F$5=73, $B25-F$5=1, $B25-F$5&lt;0),"",ROUND(($B25-F$5)*'점수 계산기'!$C$27+F$5*'점수 계산기'!$C$28+'점수 계산기'!$C$31,0))</f>
        <v>132</v>
      </c>
      <c r="G25" s="479">
        <f>IF(OR($B25-G$5&gt;74, $B25-G$5=73, $B25-G$5=1, $B25-G$5&lt;0),"",ROUND(($B25-G$5)*'점수 계산기'!$C$27+G$5*'점수 계산기'!$C$28+'점수 계산기'!$C$31,0))</f>
        <v>132</v>
      </c>
      <c r="H25" s="479">
        <f>IF(OR($B25-H$5&gt;74, $B25-H$5=73, $B25-H$5=1, $B25-H$5&lt;0),"",ROUND(($B25-H$5)*'점수 계산기'!$C$27+H$5*'점수 계산기'!$C$28+'점수 계산기'!$C$31,0))</f>
        <v>132</v>
      </c>
      <c r="I25" s="479">
        <f>IF(OR($B25-I$5&gt;74, $B25-I$5=73, $B25-I$5=1, $B25-I$5&lt;0),"",ROUND(($B25-I$5)*'점수 계산기'!$C$27+I$5*'점수 계산기'!$C$28+'점수 계산기'!$C$31,0))</f>
        <v>132</v>
      </c>
      <c r="J25" s="479">
        <f>IF(OR($B25-J$5&gt;74, $B25-J$5=73, $B25-J$5=1, $B25-J$5&lt;0),"",ROUND(($B25-J$5)*'점수 계산기'!$C$27+J$5*'점수 계산기'!$C$28+'점수 계산기'!$C$31,0))</f>
        <v>132</v>
      </c>
      <c r="K25" s="479">
        <f>IF(OR($B25-K$5&gt;74, $B25-K$5=73, $B25-K$5=1, $B25-K$5&lt;0),"",ROUND(($B25-K$5)*'점수 계산기'!$C$27+K$5*'점수 계산기'!$C$28+'점수 계산기'!$C$31,0))</f>
        <v>132</v>
      </c>
      <c r="L25" s="479">
        <f>IF(OR($B25-L$5&gt;74, $B25-L$5=73, $B25-L$5=1, $B25-L$5&lt;0),"",ROUND(($B25-L$5)*'점수 계산기'!$C$27+L$5*'점수 계산기'!$C$28+'점수 계산기'!$C$31,0))</f>
        <v>132</v>
      </c>
      <c r="M25" s="479">
        <f>IF(OR($B25-M$5&gt;74, $B25-M$5=73, $B25-M$5=1, $B25-M$5&lt;0),"",ROUND(($B25-M$5)*'점수 계산기'!$C$27+M$5*'점수 계산기'!$C$28+'점수 계산기'!$C$31,0))</f>
        <v>132</v>
      </c>
      <c r="N25" s="479">
        <f>IF(OR($B25-N$5&gt;74, $B25-N$5=73, $B25-N$5=1, $B25-N$5&lt;0),"",ROUND(($B25-N$5)*'점수 계산기'!$C$27+N$5*'점수 계산기'!$C$28+'점수 계산기'!$C$31,0))</f>
        <v>132</v>
      </c>
      <c r="O25" s="479">
        <f>IF(OR($B25-O$5&gt;74, $B25-O$5=73, $B25-O$5=1, $B25-O$5&lt;0),"",ROUND(($B25-O$5)*'점수 계산기'!$C$27+O$5*'점수 계산기'!$C$28+'점수 계산기'!$C$31,0))</f>
        <v>132</v>
      </c>
      <c r="P25" s="479">
        <f>IF(OR($B25-P$5&gt;74, $B25-P$5=73, $B25-P$5=1, $B25-P$5&lt;0),"",ROUND(($B25-P$5)*'점수 계산기'!$C$27+P$5*'점수 계산기'!$C$28+'점수 계산기'!$C$31,0))</f>
        <v>132</v>
      </c>
      <c r="Q25" s="479">
        <f>IF(OR($B25-Q$5&gt;74, $B25-Q$5=73, $B25-Q$5=1, $B25-Q$5&lt;0),"",ROUND(($B25-Q$5)*'점수 계산기'!$C$27+Q$5*'점수 계산기'!$C$28+'점수 계산기'!$C$31,0))</f>
        <v>132</v>
      </c>
      <c r="R25" s="479">
        <f>IF(OR($B25-R$5&gt;74, $B25-R$5=73, $B25-R$5=1, $B25-R$5&lt;0),"",ROUND(($B25-R$5)*'점수 계산기'!$C$27+R$5*'점수 계산기'!$C$28+'점수 계산기'!$C$31,0))</f>
        <v>132</v>
      </c>
      <c r="S25" s="479">
        <f>IF(OR($B25-S$5&gt;74, $B25-S$5=73, $B25-S$5=1, $B25-S$5&lt;0),"",ROUND(($B25-S$5)*'점수 계산기'!$C$27+S$5*'점수 계산기'!$C$28+'점수 계산기'!$C$31,0))</f>
        <v>132</v>
      </c>
      <c r="T25" s="479" t="str">
        <f>IF(OR($B25-T$5&gt;74, $B25-T$5=73, $B25-T$5=1, $B25-T$5&lt;0),"",ROUND(($B25-T$5)*'점수 계산기'!$C$27+T$5*'점수 계산기'!$C$28+'점수 계산기'!$C$31,0))</f>
        <v/>
      </c>
      <c r="U25" s="479">
        <f>IF(OR($B25-U$5&gt;74, $B25-U$5=73, $B25-U$5=1, $B25-U$5&lt;0),"",ROUND(($B25-U$5)*'점수 계산기'!$C$27+U$5*'점수 계산기'!$C$28+'점수 계산기'!$C$31,0))</f>
        <v>132</v>
      </c>
      <c r="V25" s="479" t="str">
        <f>IF(OR($B25-V$5&gt;74, $B25-V$5=73, $B25-V$5=1, $B25-V$5&lt;0),"",ROUND(($B25-V$5)*'점수 계산기'!$C$27+V$5*'점수 계산기'!$C$28+'점수 계산기'!$C$31,0))</f>
        <v/>
      </c>
      <c r="W25" s="479" t="str">
        <f>IF(OR($B25-W$5&gt;74, $B25-W$5=73, $B25-W$5=1, $B25-W$5&lt;0),"",ROUND(($B25-W$5)*'점수 계산기'!$C$27+W$5*'점수 계산기'!$C$28+'점수 계산기'!$C$31,0))</f>
        <v/>
      </c>
      <c r="X25" s="479" t="str">
        <f>IF(OR($B25-X$5&gt;74, $B25-X$5=73, $B25-X$5=1, $B25-X$5&lt;0),"",ROUND(($B25-X$5)*'점수 계산기'!$C$27+X$5*'점수 계산기'!$C$28+'점수 계산기'!$C$31,0))</f>
        <v/>
      </c>
      <c r="Y25" s="479" t="str">
        <f>IF(OR($B25-Y$5&gt;74, $B25-Y$5=73, $B25-Y$5=1, $B25-Y$5&lt;0),"",ROUND(($B25-Y$5)*'점수 계산기'!$C$27+Y$5*'점수 계산기'!$C$28+'점수 계산기'!$C$31,0))</f>
        <v/>
      </c>
      <c r="Z25" s="479" t="str">
        <f>IF(OR($B25-Z$5&gt;74, $B25-Z$5=73, $B25-Z$5=1, $B25-Z$5&lt;0),"",ROUND(($B25-Z$5)*'점수 계산기'!$C$27+Z$5*'점수 계산기'!$C$28+'점수 계산기'!$C$31,0))</f>
        <v/>
      </c>
      <c r="AA25" s="480" t="str">
        <f>IF(OR($B25-AA$5&gt;74, $B25-AA$5=73, $B25-AA$5=1, $B25-AA$5&lt;0),"",ROUND(($B25-AA$5)*'점수 계산기'!$C$27+AA$5*'점수 계산기'!$C$28+'점수 계산기'!$C$31,0))</f>
        <v/>
      </c>
      <c r="AC25" s="170">
        <v>82</v>
      </c>
      <c r="AD25" s="170">
        <f t="shared" si="0"/>
        <v>131</v>
      </c>
      <c r="AE25" s="170" cm="1">
        <f t="array" ref="AE25">INDEX($AF$6:$AF$106, AC25, 1)</f>
        <v>82</v>
      </c>
      <c r="AF25" s="170">
        <f t="shared" si="1"/>
        <v>132</v>
      </c>
      <c r="AG25" s="170">
        <v>81</v>
      </c>
      <c r="AH25" s="170">
        <v>19</v>
      </c>
    </row>
    <row r="26" spans="1:34" ht="21" customHeight="1">
      <c r="A26" s="4"/>
      <c r="B26" s="17">
        <v>80</v>
      </c>
      <c r="C26" s="471">
        <f>IF(OR($B26-C$5&gt;74, $B26-C$5=73, $B26-C$5=1, $B26-C$5&lt;0),"",ROUND(($B26-C$5)*'점수 계산기'!$C$27+C$5*'점수 계산기'!$C$28+'점수 계산기'!$C$31,0))</f>
        <v>131</v>
      </c>
      <c r="D26" s="471">
        <f>IF(OR($B26-D$5&gt;74, $B26-D$5=73, $B26-D$5=1, $B26-D$5&lt;0),"",ROUND(($B26-D$5)*'점수 계산기'!$C$27+D$5*'점수 계산기'!$C$28+'점수 계산기'!$C$31,0))</f>
        <v>131</v>
      </c>
      <c r="E26" s="471">
        <f>IF(OR($B26-E$5&gt;74, $B26-E$5=73, $B26-E$5=1, $B26-E$5&lt;0),"",ROUND(($B26-E$5)*'점수 계산기'!$C$27+E$5*'점수 계산기'!$C$28+'점수 계산기'!$C$31,0))</f>
        <v>131</v>
      </c>
      <c r="F26" s="471">
        <f>IF(OR($B26-F$5&gt;74, $B26-F$5=73, $B26-F$5=1, $B26-F$5&lt;0),"",ROUND(($B26-F$5)*'점수 계산기'!$C$27+F$5*'점수 계산기'!$C$28+'점수 계산기'!$C$31,0))</f>
        <v>131</v>
      </c>
      <c r="G26" s="471">
        <f>IF(OR($B26-G$5&gt;74, $B26-G$5=73, $B26-G$5=1, $B26-G$5&lt;0),"",ROUND(($B26-G$5)*'점수 계산기'!$C$27+G$5*'점수 계산기'!$C$28+'점수 계산기'!$C$31,0))</f>
        <v>131</v>
      </c>
      <c r="H26" s="471">
        <f>IF(OR($B26-H$5&gt;74, $B26-H$5=73, $B26-H$5=1, $B26-H$5&lt;0),"",ROUND(($B26-H$5)*'점수 계산기'!$C$27+H$5*'점수 계산기'!$C$28+'점수 계산기'!$C$31,0))</f>
        <v>131</v>
      </c>
      <c r="I26" s="471">
        <f>IF(OR($B26-I$5&gt;74, $B26-I$5=73, $B26-I$5=1, $B26-I$5&lt;0),"",ROUND(($B26-I$5)*'점수 계산기'!$C$27+I$5*'점수 계산기'!$C$28+'점수 계산기'!$C$31,0))</f>
        <v>131</v>
      </c>
      <c r="J26" s="471">
        <f>IF(OR($B26-J$5&gt;74, $B26-J$5=73, $B26-J$5=1, $B26-J$5&lt;0),"",ROUND(($B26-J$5)*'점수 계산기'!$C$27+J$5*'점수 계산기'!$C$28+'점수 계산기'!$C$31,0))</f>
        <v>131</v>
      </c>
      <c r="K26" s="471">
        <f>IF(OR($B26-K$5&gt;74, $B26-K$5=73, $B26-K$5=1, $B26-K$5&lt;0),"",ROUND(($B26-K$5)*'점수 계산기'!$C$27+K$5*'점수 계산기'!$C$28+'점수 계산기'!$C$31,0))</f>
        <v>131</v>
      </c>
      <c r="L26" s="471">
        <f>IF(OR($B26-L$5&gt;74, $B26-L$5=73, $B26-L$5=1, $B26-L$5&lt;0),"",ROUND(($B26-L$5)*'점수 계산기'!$C$27+L$5*'점수 계산기'!$C$28+'점수 계산기'!$C$31,0))</f>
        <v>131</v>
      </c>
      <c r="M26" s="471">
        <f>IF(OR($B26-M$5&gt;74, $B26-M$5=73, $B26-M$5=1, $B26-M$5&lt;0),"",ROUND(($B26-M$5)*'점수 계산기'!$C$27+M$5*'점수 계산기'!$C$28+'점수 계산기'!$C$31,0))</f>
        <v>131</v>
      </c>
      <c r="N26" s="471">
        <f>IF(OR($B26-N$5&gt;74, $B26-N$5=73, $B26-N$5=1, $B26-N$5&lt;0),"",ROUND(($B26-N$5)*'점수 계산기'!$C$27+N$5*'점수 계산기'!$C$28+'점수 계산기'!$C$31,0))</f>
        <v>131</v>
      </c>
      <c r="O26" s="471">
        <f>IF(OR($B26-O$5&gt;74, $B26-O$5=73, $B26-O$5=1, $B26-O$5&lt;0),"",ROUND(($B26-O$5)*'점수 계산기'!$C$27+O$5*'점수 계산기'!$C$28+'점수 계산기'!$C$31,0))</f>
        <v>131</v>
      </c>
      <c r="P26" s="471">
        <f>IF(OR($B26-P$5&gt;74, $B26-P$5=73, $B26-P$5=1, $B26-P$5&lt;0),"",ROUND(($B26-P$5)*'점수 계산기'!$C$27+P$5*'점수 계산기'!$C$28+'점수 계산기'!$C$31,0))</f>
        <v>131</v>
      </c>
      <c r="Q26" s="471">
        <f>IF(OR($B26-Q$5&gt;74, $B26-Q$5=73, $B26-Q$5=1, $B26-Q$5&lt;0),"",ROUND(($B26-Q$5)*'점수 계산기'!$C$27+Q$5*'점수 계산기'!$C$28+'점수 계산기'!$C$31,0))</f>
        <v>131</v>
      </c>
      <c r="R26" s="471">
        <f>IF(OR($B26-R$5&gt;74, $B26-R$5=73, $B26-R$5=1, $B26-R$5&lt;0),"",ROUND(($B26-R$5)*'점수 계산기'!$C$27+R$5*'점수 계산기'!$C$28+'점수 계산기'!$C$31,0))</f>
        <v>131</v>
      </c>
      <c r="S26" s="471">
        <f>IF(OR($B26-S$5&gt;74, $B26-S$5=73, $B26-S$5=1, $B26-S$5&lt;0),"",ROUND(($B26-S$5)*'점수 계산기'!$C$27+S$5*'점수 계산기'!$C$28+'점수 계산기'!$C$31,0))</f>
        <v>131</v>
      </c>
      <c r="T26" s="471">
        <f>IF(OR($B26-T$5&gt;74, $B26-T$5=73, $B26-T$5=1, $B26-T$5&lt;0),"",ROUND(($B26-T$5)*'점수 계산기'!$C$27+T$5*'점수 계산기'!$C$28+'점수 계산기'!$C$31,0))</f>
        <v>131</v>
      </c>
      <c r="U26" s="471" t="str">
        <f>IF(OR($B26-U$5&gt;74, $B26-U$5=73, $B26-U$5=1, $B26-U$5&lt;0),"",ROUND(($B26-U$5)*'점수 계산기'!$C$27+U$5*'점수 계산기'!$C$28+'점수 계산기'!$C$31,0))</f>
        <v/>
      </c>
      <c r="V26" s="471">
        <f>IF(OR($B26-V$5&gt;74, $B26-V$5=73, $B26-V$5=1, $B26-V$5&lt;0),"",ROUND(($B26-V$5)*'점수 계산기'!$C$27+V$5*'점수 계산기'!$C$28+'점수 계산기'!$C$31,0))</f>
        <v>131</v>
      </c>
      <c r="W26" s="471" t="str">
        <f>IF(OR($B26-W$5&gt;74, $B26-W$5=73, $B26-W$5=1, $B26-W$5&lt;0),"",ROUND(($B26-W$5)*'점수 계산기'!$C$27+W$5*'점수 계산기'!$C$28+'점수 계산기'!$C$31,0))</f>
        <v/>
      </c>
      <c r="X26" s="471" t="str">
        <f>IF(OR($B26-X$5&gt;74, $B26-X$5=73, $B26-X$5=1, $B26-X$5&lt;0),"",ROUND(($B26-X$5)*'점수 계산기'!$C$27+X$5*'점수 계산기'!$C$28+'점수 계산기'!$C$31,0))</f>
        <v/>
      </c>
      <c r="Y26" s="471" t="str">
        <f>IF(OR($B26-Y$5&gt;74, $B26-Y$5=73, $B26-Y$5=1, $B26-Y$5&lt;0),"",ROUND(($B26-Y$5)*'점수 계산기'!$C$27+Y$5*'점수 계산기'!$C$28+'점수 계산기'!$C$31,0))</f>
        <v/>
      </c>
      <c r="Z26" s="471" t="str">
        <f>IF(OR($B26-Z$5&gt;74, $B26-Z$5=73, $B26-Z$5=1, $B26-Z$5&lt;0),"",ROUND(($B26-Z$5)*'점수 계산기'!$C$27+Z$5*'점수 계산기'!$C$28+'점수 계산기'!$C$31,0))</f>
        <v/>
      </c>
      <c r="AA26" s="472" t="str">
        <f>IF(OR($B26-AA$5&gt;74, $B26-AA$5=73, $B26-AA$5=1, $B26-AA$5&lt;0),"",ROUND(($B26-AA$5)*'점수 계산기'!$C$27+AA$5*'점수 계산기'!$C$28+'점수 계산기'!$C$31,0))</f>
        <v/>
      </c>
      <c r="AC26" s="170">
        <v>81</v>
      </c>
      <c r="AD26" s="170">
        <f t="shared" si="0"/>
        <v>131</v>
      </c>
      <c r="AE26" s="170" cm="1">
        <f t="array" ref="AE26">INDEX($AF$6:$AF$106, AC26, 1)</f>
        <v>82</v>
      </c>
      <c r="AF26" s="170">
        <f t="shared" si="1"/>
        <v>131</v>
      </c>
      <c r="AG26" s="170">
        <v>80</v>
      </c>
      <c r="AH26" s="170">
        <v>20</v>
      </c>
    </row>
    <row r="27" spans="1:34" ht="21" customHeight="1">
      <c r="A27" s="4"/>
      <c r="B27" s="17">
        <v>79</v>
      </c>
      <c r="C27" s="471">
        <f>IF(OR($B27-C$5&gt;74, $B27-C$5=73, $B27-C$5=1, $B27-C$5&lt;0),"",ROUND(($B27-C$5)*'점수 계산기'!$C$27+C$5*'점수 계산기'!$C$28+'점수 계산기'!$C$31,0))</f>
        <v>130</v>
      </c>
      <c r="D27" s="471">
        <f>IF(OR($B27-D$5&gt;74, $B27-D$5=73, $B27-D$5=1, $B27-D$5&lt;0),"",ROUND(($B27-D$5)*'점수 계산기'!$C$27+D$5*'점수 계산기'!$C$28+'점수 계산기'!$C$31,0))</f>
        <v>130</v>
      </c>
      <c r="E27" s="471">
        <f>IF(OR($B27-E$5&gt;74, $B27-E$5=73, $B27-E$5=1, $B27-E$5&lt;0),"",ROUND(($B27-E$5)*'점수 계산기'!$C$27+E$5*'점수 계산기'!$C$28+'점수 계산기'!$C$31,0))</f>
        <v>130</v>
      </c>
      <c r="F27" s="471">
        <f>IF(OR($B27-F$5&gt;74, $B27-F$5=73, $B27-F$5=1, $B27-F$5&lt;0),"",ROUND(($B27-F$5)*'점수 계산기'!$C$27+F$5*'점수 계산기'!$C$28+'점수 계산기'!$C$31,0))</f>
        <v>130</v>
      </c>
      <c r="G27" s="471">
        <f>IF(OR($B27-G$5&gt;74, $B27-G$5=73, $B27-G$5=1, $B27-G$5&lt;0),"",ROUND(($B27-G$5)*'점수 계산기'!$C$27+G$5*'점수 계산기'!$C$28+'점수 계산기'!$C$31,0))</f>
        <v>130</v>
      </c>
      <c r="H27" s="471">
        <f>IF(OR($B27-H$5&gt;74, $B27-H$5=73, $B27-H$5=1, $B27-H$5&lt;0),"",ROUND(($B27-H$5)*'점수 계산기'!$C$27+H$5*'점수 계산기'!$C$28+'점수 계산기'!$C$31,0))</f>
        <v>130</v>
      </c>
      <c r="I27" s="471">
        <f>IF(OR($B27-I$5&gt;74, $B27-I$5=73, $B27-I$5=1, $B27-I$5&lt;0),"",ROUND(($B27-I$5)*'점수 계산기'!$C$27+I$5*'점수 계산기'!$C$28+'점수 계산기'!$C$31,0))</f>
        <v>130</v>
      </c>
      <c r="J27" s="471">
        <f>IF(OR($B27-J$5&gt;74, $B27-J$5=73, $B27-J$5=1, $B27-J$5&lt;0),"",ROUND(($B27-J$5)*'점수 계산기'!$C$27+J$5*'점수 계산기'!$C$28+'점수 계산기'!$C$31,0))</f>
        <v>130</v>
      </c>
      <c r="K27" s="471">
        <f>IF(OR($B27-K$5&gt;74, $B27-K$5=73, $B27-K$5=1, $B27-K$5&lt;0),"",ROUND(($B27-K$5)*'점수 계산기'!$C$27+K$5*'점수 계산기'!$C$28+'점수 계산기'!$C$31,0))</f>
        <v>130</v>
      </c>
      <c r="L27" s="471">
        <f>IF(OR($B27-L$5&gt;74, $B27-L$5=73, $B27-L$5=1, $B27-L$5&lt;0),"",ROUND(($B27-L$5)*'점수 계산기'!$C$27+L$5*'점수 계산기'!$C$28+'점수 계산기'!$C$31,0))</f>
        <v>130</v>
      </c>
      <c r="M27" s="471">
        <f>IF(OR($B27-M$5&gt;74, $B27-M$5=73, $B27-M$5=1, $B27-M$5&lt;0),"",ROUND(($B27-M$5)*'점수 계산기'!$C$27+M$5*'점수 계산기'!$C$28+'점수 계산기'!$C$31,0))</f>
        <v>130</v>
      </c>
      <c r="N27" s="471">
        <f>IF(OR($B27-N$5&gt;74, $B27-N$5=73, $B27-N$5=1, $B27-N$5&lt;0),"",ROUND(($B27-N$5)*'점수 계산기'!$C$27+N$5*'점수 계산기'!$C$28+'점수 계산기'!$C$31,0))</f>
        <v>130</v>
      </c>
      <c r="O27" s="471">
        <f>IF(OR($B27-O$5&gt;74, $B27-O$5=73, $B27-O$5=1, $B27-O$5&lt;0),"",ROUND(($B27-O$5)*'점수 계산기'!$C$27+O$5*'점수 계산기'!$C$28+'점수 계산기'!$C$31,0))</f>
        <v>130</v>
      </c>
      <c r="P27" s="471">
        <f>IF(OR($B27-P$5&gt;74, $B27-P$5=73, $B27-P$5=1, $B27-P$5&lt;0),"",ROUND(($B27-P$5)*'점수 계산기'!$C$27+P$5*'점수 계산기'!$C$28+'점수 계산기'!$C$31,0))</f>
        <v>130</v>
      </c>
      <c r="Q27" s="471">
        <f>IF(OR($B27-Q$5&gt;74, $B27-Q$5=73, $B27-Q$5=1, $B27-Q$5&lt;0),"",ROUND(($B27-Q$5)*'점수 계산기'!$C$27+Q$5*'점수 계산기'!$C$28+'점수 계산기'!$C$31,0))</f>
        <v>130</v>
      </c>
      <c r="R27" s="471">
        <f>IF(OR($B27-R$5&gt;74, $B27-R$5=73, $B27-R$5=1, $B27-R$5&lt;0),"",ROUND(($B27-R$5)*'점수 계산기'!$C$27+R$5*'점수 계산기'!$C$28+'점수 계산기'!$C$31,0))</f>
        <v>130</v>
      </c>
      <c r="S27" s="471">
        <f>IF(OR($B27-S$5&gt;74, $B27-S$5=73, $B27-S$5=1, $B27-S$5&lt;0),"",ROUND(($B27-S$5)*'점수 계산기'!$C$27+S$5*'점수 계산기'!$C$28+'점수 계산기'!$C$31,0))</f>
        <v>130</v>
      </c>
      <c r="T27" s="471">
        <f>IF(OR($B27-T$5&gt;74, $B27-T$5=73, $B27-T$5=1, $B27-T$5&lt;0),"",ROUND(($B27-T$5)*'점수 계산기'!$C$27+T$5*'점수 계산기'!$C$28+'점수 계산기'!$C$31,0))</f>
        <v>130</v>
      </c>
      <c r="U27" s="471">
        <f>IF(OR($B27-U$5&gt;74, $B27-U$5=73, $B27-U$5=1, $B27-U$5&lt;0),"",ROUND(($B27-U$5)*'점수 계산기'!$C$27+U$5*'점수 계산기'!$C$28+'점수 계산기'!$C$31,0))</f>
        <v>131</v>
      </c>
      <c r="V27" s="471" t="str">
        <f>IF(OR($B27-V$5&gt;74, $B27-V$5=73, $B27-V$5=1, $B27-V$5&lt;0),"",ROUND(($B27-V$5)*'점수 계산기'!$C$27+V$5*'점수 계산기'!$C$28+'점수 계산기'!$C$31,0))</f>
        <v/>
      </c>
      <c r="W27" s="471">
        <f>IF(OR($B27-W$5&gt;74, $B27-W$5=73, $B27-W$5=1, $B27-W$5&lt;0),"",ROUND(($B27-W$5)*'점수 계산기'!$C$27+W$5*'점수 계산기'!$C$28+'점수 계산기'!$C$31,0))</f>
        <v>131</v>
      </c>
      <c r="X27" s="471" t="str">
        <f>IF(OR($B27-X$5&gt;74, $B27-X$5=73, $B27-X$5=1, $B27-X$5&lt;0),"",ROUND(($B27-X$5)*'점수 계산기'!$C$27+X$5*'점수 계산기'!$C$28+'점수 계산기'!$C$31,0))</f>
        <v/>
      </c>
      <c r="Y27" s="471" t="str">
        <f>IF(OR($B27-Y$5&gt;74, $B27-Y$5=73, $B27-Y$5=1, $B27-Y$5&lt;0),"",ROUND(($B27-Y$5)*'점수 계산기'!$C$27+Y$5*'점수 계산기'!$C$28+'점수 계산기'!$C$31,0))</f>
        <v/>
      </c>
      <c r="Z27" s="471" t="str">
        <f>IF(OR($B27-Z$5&gt;74, $B27-Z$5=73, $B27-Z$5=1, $B27-Z$5&lt;0),"",ROUND(($B27-Z$5)*'점수 계산기'!$C$27+Z$5*'점수 계산기'!$C$28+'점수 계산기'!$C$31,0))</f>
        <v/>
      </c>
      <c r="AA27" s="472" t="str">
        <f>IF(OR($B27-AA$5&gt;74, $B27-AA$5=73, $B27-AA$5=1, $B27-AA$5&lt;0),"",ROUND(($B27-AA$5)*'점수 계산기'!$C$27+AA$5*'점수 계산기'!$C$28+'점수 계산기'!$C$31,0))</f>
        <v/>
      </c>
      <c r="AC27" s="170">
        <v>80</v>
      </c>
      <c r="AD27" s="170">
        <f t="shared" si="0"/>
        <v>130</v>
      </c>
      <c r="AE27" s="170" cm="1">
        <f t="array" ref="AE27">INDEX($AF$6:$AF$106, AC27, 1)</f>
        <v>83</v>
      </c>
      <c r="AF27" s="170">
        <f t="shared" si="1"/>
        <v>131</v>
      </c>
      <c r="AG27" s="170">
        <v>79</v>
      </c>
      <c r="AH27" s="170">
        <v>21</v>
      </c>
    </row>
    <row r="28" spans="1:34" ht="21" customHeight="1">
      <c r="A28" s="4"/>
      <c r="B28" s="17">
        <v>78</v>
      </c>
      <c r="C28" s="471">
        <f>IF(OR($B28-C$5&gt;74, $B28-C$5=73, $B28-C$5=1, $B28-C$5&lt;0),"",ROUND(($B28-C$5)*'점수 계산기'!$C$27+C$5*'점수 계산기'!$C$28+'점수 계산기'!$C$31,0))</f>
        <v>129</v>
      </c>
      <c r="D28" s="471">
        <f>IF(OR($B28-D$5&gt;74, $B28-D$5=73, $B28-D$5=1, $B28-D$5&lt;0),"",ROUND(($B28-D$5)*'점수 계산기'!$C$27+D$5*'점수 계산기'!$C$28+'점수 계산기'!$C$31,0))</f>
        <v>129</v>
      </c>
      <c r="E28" s="471">
        <f>IF(OR($B28-E$5&gt;74, $B28-E$5=73, $B28-E$5=1, $B28-E$5&lt;0),"",ROUND(($B28-E$5)*'점수 계산기'!$C$27+E$5*'점수 계산기'!$C$28+'점수 계산기'!$C$31,0))</f>
        <v>129</v>
      </c>
      <c r="F28" s="471">
        <f>IF(OR($B28-F$5&gt;74, $B28-F$5=73, $B28-F$5=1, $B28-F$5&lt;0),"",ROUND(($B28-F$5)*'점수 계산기'!$C$27+F$5*'점수 계산기'!$C$28+'점수 계산기'!$C$31,0))</f>
        <v>129</v>
      </c>
      <c r="G28" s="471">
        <f>IF(OR($B28-G$5&gt;74, $B28-G$5=73, $B28-G$5=1, $B28-G$5&lt;0),"",ROUND(($B28-G$5)*'점수 계산기'!$C$27+G$5*'점수 계산기'!$C$28+'점수 계산기'!$C$31,0))</f>
        <v>129</v>
      </c>
      <c r="H28" s="471">
        <f>IF(OR($B28-H$5&gt;74, $B28-H$5=73, $B28-H$5=1, $B28-H$5&lt;0),"",ROUND(($B28-H$5)*'점수 계산기'!$C$27+H$5*'점수 계산기'!$C$28+'점수 계산기'!$C$31,0))</f>
        <v>129</v>
      </c>
      <c r="I28" s="471">
        <f>IF(OR($B28-I$5&gt;74, $B28-I$5=73, $B28-I$5=1, $B28-I$5&lt;0),"",ROUND(($B28-I$5)*'점수 계산기'!$C$27+I$5*'점수 계산기'!$C$28+'점수 계산기'!$C$31,0))</f>
        <v>129</v>
      </c>
      <c r="J28" s="471">
        <f>IF(OR($B28-J$5&gt;74, $B28-J$5=73, $B28-J$5=1, $B28-J$5&lt;0),"",ROUND(($B28-J$5)*'점수 계산기'!$C$27+J$5*'점수 계산기'!$C$28+'점수 계산기'!$C$31,0))</f>
        <v>129</v>
      </c>
      <c r="K28" s="471">
        <f>IF(OR($B28-K$5&gt;74, $B28-K$5=73, $B28-K$5=1, $B28-K$5&lt;0),"",ROUND(($B28-K$5)*'점수 계산기'!$C$27+K$5*'점수 계산기'!$C$28+'점수 계산기'!$C$31,0))</f>
        <v>129</v>
      </c>
      <c r="L28" s="471">
        <f>IF(OR($B28-L$5&gt;74, $B28-L$5=73, $B28-L$5=1, $B28-L$5&lt;0),"",ROUND(($B28-L$5)*'점수 계산기'!$C$27+L$5*'점수 계산기'!$C$28+'점수 계산기'!$C$31,0))</f>
        <v>129</v>
      </c>
      <c r="M28" s="471">
        <f>IF(OR($B28-M$5&gt;74, $B28-M$5=73, $B28-M$5=1, $B28-M$5&lt;0),"",ROUND(($B28-M$5)*'점수 계산기'!$C$27+M$5*'점수 계산기'!$C$28+'점수 계산기'!$C$31,0))</f>
        <v>129</v>
      </c>
      <c r="N28" s="471">
        <f>IF(OR($B28-N$5&gt;74, $B28-N$5=73, $B28-N$5=1, $B28-N$5&lt;0),"",ROUND(($B28-N$5)*'점수 계산기'!$C$27+N$5*'점수 계산기'!$C$28+'점수 계산기'!$C$31,0))</f>
        <v>129</v>
      </c>
      <c r="O28" s="471">
        <f>IF(OR($B28-O$5&gt;74, $B28-O$5=73, $B28-O$5=1, $B28-O$5&lt;0),"",ROUND(($B28-O$5)*'점수 계산기'!$C$27+O$5*'점수 계산기'!$C$28+'점수 계산기'!$C$31,0))</f>
        <v>129</v>
      </c>
      <c r="P28" s="471">
        <f>IF(OR($B28-P$5&gt;74, $B28-P$5=73, $B28-P$5=1, $B28-P$5&lt;0),"",ROUND(($B28-P$5)*'점수 계산기'!$C$27+P$5*'점수 계산기'!$C$28+'점수 계산기'!$C$31,0))</f>
        <v>129</v>
      </c>
      <c r="Q28" s="471">
        <f>IF(OR($B28-Q$5&gt;74, $B28-Q$5=73, $B28-Q$5=1, $B28-Q$5&lt;0),"",ROUND(($B28-Q$5)*'점수 계산기'!$C$27+Q$5*'점수 계산기'!$C$28+'점수 계산기'!$C$31,0))</f>
        <v>130</v>
      </c>
      <c r="R28" s="471">
        <f>IF(OR($B28-R$5&gt;74, $B28-R$5=73, $B28-R$5=1, $B28-R$5&lt;0),"",ROUND(($B28-R$5)*'점수 계산기'!$C$27+R$5*'점수 계산기'!$C$28+'점수 계산기'!$C$31,0))</f>
        <v>130</v>
      </c>
      <c r="S28" s="471">
        <f>IF(OR($B28-S$5&gt;74, $B28-S$5=73, $B28-S$5=1, $B28-S$5&lt;0),"",ROUND(($B28-S$5)*'점수 계산기'!$C$27+S$5*'점수 계산기'!$C$28+'점수 계산기'!$C$31,0))</f>
        <v>130</v>
      </c>
      <c r="T28" s="471">
        <f>IF(OR($B28-T$5&gt;74, $B28-T$5=73, $B28-T$5=1, $B28-T$5&lt;0),"",ROUND(($B28-T$5)*'점수 계산기'!$C$27+T$5*'점수 계산기'!$C$28+'점수 계산기'!$C$31,0))</f>
        <v>130</v>
      </c>
      <c r="U28" s="471">
        <f>IF(OR($B28-U$5&gt;74, $B28-U$5=73, $B28-U$5=1, $B28-U$5&lt;0),"",ROUND(($B28-U$5)*'점수 계산기'!$C$27+U$5*'점수 계산기'!$C$28+'점수 계산기'!$C$31,0))</f>
        <v>130</v>
      </c>
      <c r="V28" s="471">
        <f>IF(OR($B28-V$5&gt;74, $B28-V$5=73, $B28-V$5=1, $B28-V$5&lt;0),"",ROUND(($B28-V$5)*'점수 계산기'!$C$27+V$5*'점수 계산기'!$C$28+'점수 계산기'!$C$31,0))</f>
        <v>130</v>
      </c>
      <c r="W28" s="471" t="str">
        <f>IF(OR($B28-W$5&gt;74, $B28-W$5=73, $B28-W$5=1, $B28-W$5&lt;0),"",ROUND(($B28-W$5)*'점수 계산기'!$C$27+W$5*'점수 계산기'!$C$28+'점수 계산기'!$C$31,0))</f>
        <v/>
      </c>
      <c r="X28" s="471">
        <f>IF(OR($B28-X$5&gt;74, $B28-X$5=73, $B28-X$5=1, $B28-X$5&lt;0),"",ROUND(($B28-X$5)*'점수 계산기'!$C$27+X$5*'점수 계산기'!$C$28+'점수 계산기'!$C$31,0))</f>
        <v>130</v>
      </c>
      <c r="Y28" s="471" t="str">
        <f>IF(OR($B28-Y$5&gt;74, $B28-Y$5=73, $B28-Y$5=1, $B28-Y$5&lt;0),"",ROUND(($B28-Y$5)*'점수 계산기'!$C$27+Y$5*'점수 계산기'!$C$28+'점수 계산기'!$C$31,0))</f>
        <v/>
      </c>
      <c r="Z28" s="471" t="str">
        <f>IF(OR($B28-Z$5&gt;74, $B28-Z$5=73, $B28-Z$5=1, $B28-Z$5&lt;0),"",ROUND(($B28-Z$5)*'점수 계산기'!$C$27+Z$5*'점수 계산기'!$C$28+'점수 계산기'!$C$31,0))</f>
        <v/>
      </c>
      <c r="AA28" s="472" t="str">
        <f>IF(OR($B28-AA$5&gt;74, $B28-AA$5=73, $B28-AA$5=1, $B28-AA$5&lt;0),"",ROUND(($B28-AA$5)*'점수 계산기'!$C$27+AA$5*'점수 계산기'!$C$28+'점수 계산기'!$C$31,0))</f>
        <v/>
      </c>
      <c r="AC28" s="170">
        <v>79</v>
      </c>
      <c r="AD28" s="170">
        <f t="shared" si="0"/>
        <v>129</v>
      </c>
      <c r="AE28" s="170" cm="1">
        <f t="array" ref="AE28">INDEX($AF$6:$AF$106, AC28, 1)</f>
        <v>84</v>
      </c>
      <c r="AF28" s="170">
        <f t="shared" si="1"/>
        <v>130</v>
      </c>
      <c r="AG28" s="170">
        <v>78</v>
      </c>
      <c r="AH28" s="170">
        <v>22</v>
      </c>
    </row>
    <row r="29" spans="1:34" ht="21" customHeight="1">
      <c r="A29" s="4"/>
      <c r="B29" s="17">
        <v>77</v>
      </c>
      <c r="C29" s="471">
        <f>IF(OR($B29-C$5&gt;74, $B29-C$5=73, $B29-C$5=1, $B29-C$5&lt;0),"",ROUND(($B29-C$5)*'점수 계산기'!$C$27+C$5*'점수 계산기'!$C$28+'점수 계산기'!$C$31,0))</f>
        <v>128</v>
      </c>
      <c r="D29" s="471">
        <f>IF(OR($B29-D$5&gt;74, $B29-D$5=73, $B29-D$5=1, $B29-D$5&lt;0),"",ROUND(($B29-D$5)*'점수 계산기'!$C$27+D$5*'점수 계산기'!$C$28+'점수 계산기'!$C$31,0))</f>
        <v>128</v>
      </c>
      <c r="E29" s="471">
        <f>IF(OR($B29-E$5&gt;74, $B29-E$5=73, $B29-E$5=1, $B29-E$5&lt;0),"",ROUND(($B29-E$5)*'점수 계산기'!$C$27+E$5*'점수 계산기'!$C$28+'점수 계산기'!$C$31,0))</f>
        <v>128</v>
      </c>
      <c r="F29" s="471">
        <f>IF(OR($B29-F$5&gt;74, $B29-F$5=73, $B29-F$5=1, $B29-F$5&lt;0),"",ROUND(($B29-F$5)*'점수 계산기'!$C$27+F$5*'점수 계산기'!$C$28+'점수 계산기'!$C$31,0))</f>
        <v>128</v>
      </c>
      <c r="G29" s="471">
        <f>IF(OR($B29-G$5&gt;74, $B29-G$5=73, $B29-G$5=1, $B29-G$5&lt;0),"",ROUND(($B29-G$5)*'점수 계산기'!$C$27+G$5*'점수 계산기'!$C$28+'점수 계산기'!$C$31,0))</f>
        <v>128</v>
      </c>
      <c r="H29" s="471">
        <f>IF(OR($B29-H$5&gt;74, $B29-H$5=73, $B29-H$5=1, $B29-H$5&lt;0),"",ROUND(($B29-H$5)*'점수 계산기'!$C$27+H$5*'점수 계산기'!$C$28+'점수 계산기'!$C$31,0))</f>
        <v>128</v>
      </c>
      <c r="I29" s="471">
        <f>IF(OR($B29-I$5&gt;74, $B29-I$5=73, $B29-I$5=1, $B29-I$5&lt;0),"",ROUND(($B29-I$5)*'점수 계산기'!$C$27+I$5*'점수 계산기'!$C$28+'점수 계산기'!$C$31,0))</f>
        <v>128</v>
      </c>
      <c r="J29" s="471">
        <f>IF(OR($B29-J$5&gt;74, $B29-J$5=73, $B29-J$5=1, $B29-J$5&lt;0),"",ROUND(($B29-J$5)*'점수 계산기'!$C$27+J$5*'점수 계산기'!$C$28+'점수 계산기'!$C$31,0))</f>
        <v>128</v>
      </c>
      <c r="K29" s="471">
        <f>IF(OR($B29-K$5&gt;74, $B29-K$5=73, $B29-K$5=1, $B29-K$5&lt;0),"",ROUND(($B29-K$5)*'점수 계산기'!$C$27+K$5*'점수 계산기'!$C$28+'점수 계산기'!$C$31,0))</f>
        <v>128</v>
      </c>
      <c r="L29" s="471">
        <f>IF(OR($B29-L$5&gt;74, $B29-L$5=73, $B29-L$5=1, $B29-L$5&lt;0),"",ROUND(($B29-L$5)*'점수 계산기'!$C$27+L$5*'점수 계산기'!$C$28+'점수 계산기'!$C$31,0))</f>
        <v>129</v>
      </c>
      <c r="M29" s="471">
        <f>IF(OR($B29-M$5&gt;74, $B29-M$5=73, $B29-M$5=1, $B29-M$5&lt;0),"",ROUND(($B29-M$5)*'점수 계산기'!$C$27+M$5*'점수 계산기'!$C$28+'점수 계산기'!$C$31,0))</f>
        <v>129</v>
      </c>
      <c r="N29" s="471">
        <f>IF(OR($B29-N$5&gt;74, $B29-N$5=73, $B29-N$5=1, $B29-N$5&lt;0),"",ROUND(($B29-N$5)*'점수 계산기'!$C$27+N$5*'점수 계산기'!$C$28+'점수 계산기'!$C$31,0))</f>
        <v>129</v>
      </c>
      <c r="O29" s="471">
        <f>IF(OR($B29-O$5&gt;74, $B29-O$5=73, $B29-O$5=1, $B29-O$5&lt;0),"",ROUND(($B29-O$5)*'점수 계산기'!$C$27+O$5*'점수 계산기'!$C$28+'점수 계산기'!$C$31,0))</f>
        <v>129</v>
      </c>
      <c r="P29" s="471">
        <f>IF(OR($B29-P$5&gt;74, $B29-P$5=73, $B29-P$5=1, $B29-P$5&lt;0),"",ROUND(($B29-P$5)*'점수 계산기'!$C$27+P$5*'점수 계산기'!$C$28+'점수 계산기'!$C$31,0))</f>
        <v>129</v>
      </c>
      <c r="Q29" s="471">
        <f>IF(OR($B29-Q$5&gt;74, $B29-Q$5=73, $B29-Q$5=1, $B29-Q$5&lt;0),"",ROUND(($B29-Q$5)*'점수 계산기'!$C$27+Q$5*'점수 계산기'!$C$28+'점수 계산기'!$C$31,0))</f>
        <v>129</v>
      </c>
      <c r="R29" s="471">
        <f>IF(OR($B29-R$5&gt;74, $B29-R$5=73, $B29-R$5=1, $B29-R$5&lt;0),"",ROUND(($B29-R$5)*'점수 계산기'!$C$27+R$5*'점수 계산기'!$C$28+'점수 계산기'!$C$31,0))</f>
        <v>129</v>
      </c>
      <c r="S29" s="471">
        <f>IF(OR($B29-S$5&gt;74, $B29-S$5=73, $B29-S$5=1, $B29-S$5&lt;0),"",ROUND(($B29-S$5)*'점수 계산기'!$C$27+S$5*'점수 계산기'!$C$28+'점수 계산기'!$C$31,0))</f>
        <v>129</v>
      </c>
      <c r="T29" s="471">
        <f>IF(OR($B29-T$5&gt;74, $B29-T$5=73, $B29-T$5=1, $B29-T$5&lt;0),"",ROUND(($B29-T$5)*'점수 계산기'!$C$27+T$5*'점수 계산기'!$C$28+'점수 계산기'!$C$31,0))</f>
        <v>129</v>
      </c>
      <c r="U29" s="471">
        <f>IF(OR($B29-U$5&gt;74, $B29-U$5=73, $B29-U$5=1, $B29-U$5&lt;0),"",ROUND(($B29-U$5)*'점수 계산기'!$C$27+U$5*'점수 계산기'!$C$28+'점수 계산기'!$C$31,0))</f>
        <v>129</v>
      </c>
      <c r="V29" s="471">
        <f>IF(OR($B29-V$5&gt;74, $B29-V$5=73, $B29-V$5=1, $B29-V$5&lt;0),"",ROUND(($B29-V$5)*'점수 계산기'!$C$27+V$5*'점수 계산기'!$C$28+'점수 계산기'!$C$31,0))</f>
        <v>129</v>
      </c>
      <c r="W29" s="471">
        <f>IF(OR($B29-W$5&gt;74, $B29-W$5=73, $B29-W$5=1, $B29-W$5&lt;0),"",ROUND(($B29-W$5)*'점수 계산기'!$C$27+W$5*'점수 계산기'!$C$28+'점수 계산기'!$C$31,0))</f>
        <v>129</v>
      </c>
      <c r="X29" s="471" t="str">
        <f>IF(OR($B29-X$5&gt;74, $B29-X$5=73, $B29-X$5=1, $B29-X$5&lt;0),"",ROUND(($B29-X$5)*'점수 계산기'!$C$27+X$5*'점수 계산기'!$C$28+'점수 계산기'!$C$31,0))</f>
        <v/>
      </c>
      <c r="Y29" s="471">
        <f>IF(OR($B29-Y$5&gt;74, $B29-Y$5=73, $B29-Y$5=1, $B29-Y$5&lt;0),"",ROUND(($B29-Y$5)*'점수 계산기'!$C$27+Y$5*'점수 계산기'!$C$28+'점수 계산기'!$C$31,0))</f>
        <v>129</v>
      </c>
      <c r="Z29" s="471" t="str">
        <f>IF(OR($B29-Z$5&gt;74, $B29-Z$5=73, $B29-Z$5=1, $B29-Z$5&lt;0),"",ROUND(($B29-Z$5)*'점수 계산기'!$C$27+Z$5*'점수 계산기'!$C$28+'점수 계산기'!$C$31,0))</f>
        <v/>
      </c>
      <c r="AA29" s="472" t="str">
        <f>IF(OR($B29-AA$5&gt;74, $B29-AA$5=73, $B29-AA$5=1, $B29-AA$5&lt;0),"",ROUND(($B29-AA$5)*'점수 계산기'!$C$27+AA$5*'점수 계산기'!$C$28+'점수 계산기'!$C$31,0))</f>
        <v/>
      </c>
      <c r="AC29" s="170">
        <v>78</v>
      </c>
      <c r="AD29" s="170">
        <f t="shared" si="0"/>
        <v>128</v>
      </c>
      <c r="AE29" s="170" cm="1">
        <f t="array" ref="AE29">INDEX($AF$6:$AF$106, AC29, 1)</f>
        <v>85</v>
      </c>
      <c r="AF29" s="170">
        <f t="shared" si="1"/>
        <v>129</v>
      </c>
      <c r="AG29" s="170">
        <v>77</v>
      </c>
      <c r="AH29" s="170">
        <v>23</v>
      </c>
    </row>
    <row r="30" spans="1:34" ht="21" customHeight="1">
      <c r="A30" s="4"/>
      <c r="B30" s="18">
        <v>76</v>
      </c>
      <c r="C30" s="473">
        <f>IF(OR($B30-C$5&gt;74, $B30-C$5=73, $B30-C$5=1, $B30-C$5&lt;0),"",ROUND(($B30-C$5)*'점수 계산기'!$C$27+C$5*'점수 계산기'!$C$28+'점수 계산기'!$C$31,0))</f>
        <v>127</v>
      </c>
      <c r="D30" s="473">
        <f>IF(OR($B30-D$5&gt;74, $B30-D$5=73, $B30-D$5=1, $B30-D$5&lt;0),"",ROUND(($B30-D$5)*'점수 계산기'!$C$27+D$5*'점수 계산기'!$C$28+'점수 계산기'!$C$31,0))</f>
        <v>127</v>
      </c>
      <c r="E30" s="473">
        <f>IF(OR($B30-E$5&gt;74, $B30-E$5=73, $B30-E$5=1, $B30-E$5&lt;0),"",ROUND(($B30-E$5)*'점수 계산기'!$C$27+E$5*'점수 계산기'!$C$28+'점수 계산기'!$C$31,0))</f>
        <v>127</v>
      </c>
      <c r="F30" s="473">
        <f>IF(OR($B30-F$5&gt;74, $B30-F$5=73, $B30-F$5=1, $B30-F$5&lt;0),"",ROUND(($B30-F$5)*'점수 계산기'!$C$27+F$5*'점수 계산기'!$C$28+'점수 계산기'!$C$31,0))</f>
        <v>127</v>
      </c>
      <c r="G30" s="473">
        <f>IF(OR($B30-G$5&gt;74, $B30-G$5=73, $B30-G$5=1, $B30-G$5&lt;0),"",ROUND(($B30-G$5)*'점수 계산기'!$C$27+G$5*'점수 계산기'!$C$28+'점수 계산기'!$C$31,0))</f>
        <v>127</v>
      </c>
      <c r="H30" s="473">
        <f>IF(OR($B30-H$5&gt;74, $B30-H$5=73, $B30-H$5=1, $B30-H$5&lt;0),"",ROUND(($B30-H$5)*'점수 계산기'!$C$27+H$5*'점수 계산기'!$C$28+'점수 계산기'!$C$31,0))</f>
        <v>128</v>
      </c>
      <c r="I30" s="473">
        <f>IF(OR($B30-I$5&gt;74, $B30-I$5=73, $B30-I$5=1, $B30-I$5&lt;0),"",ROUND(($B30-I$5)*'점수 계산기'!$C$27+I$5*'점수 계산기'!$C$28+'점수 계산기'!$C$31,0))</f>
        <v>128</v>
      </c>
      <c r="J30" s="473">
        <f>IF(OR($B30-J$5&gt;74, $B30-J$5=73, $B30-J$5=1, $B30-J$5&lt;0),"",ROUND(($B30-J$5)*'점수 계산기'!$C$27+J$5*'점수 계산기'!$C$28+'점수 계산기'!$C$31,0))</f>
        <v>128</v>
      </c>
      <c r="K30" s="473">
        <f>IF(OR($B30-K$5&gt;74, $B30-K$5=73, $B30-K$5=1, $B30-K$5&lt;0),"",ROUND(($B30-K$5)*'점수 계산기'!$C$27+K$5*'점수 계산기'!$C$28+'점수 계산기'!$C$31,0))</f>
        <v>128</v>
      </c>
      <c r="L30" s="473">
        <f>IF(OR($B30-L$5&gt;74, $B30-L$5=73, $B30-L$5=1, $B30-L$5&lt;0),"",ROUND(($B30-L$5)*'점수 계산기'!$C$27+L$5*'점수 계산기'!$C$28+'점수 계산기'!$C$31,0))</f>
        <v>128</v>
      </c>
      <c r="M30" s="473">
        <f>IF(OR($B30-M$5&gt;74, $B30-M$5=73, $B30-M$5=1, $B30-M$5&lt;0),"",ROUND(($B30-M$5)*'점수 계산기'!$C$27+M$5*'점수 계산기'!$C$28+'점수 계산기'!$C$31,0))</f>
        <v>128</v>
      </c>
      <c r="N30" s="473">
        <f>IF(OR($B30-N$5&gt;74, $B30-N$5=73, $B30-N$5=1, $B30-N$5&lt;0),"",ROUND(($B30-N$5)*'점수 계산기'!$C$27+N$5*'점수 계산기'!$C$28+'점수 계산기'!$C$31,0))</f>
        <v>128</v>
      </c>
      <c r="O30" s="473">
        <f>IF(OR($B30-O$5&gt;74, $B30-O$5=73, $B30-O$5=1, $B30-O$5&lt;0),"",ROUND(($B30-O$5)*'점수 계산기'!$C$27+O$5*'점수 계산기'!$C$28+'점수 계산기'!$C$31,0))</f>
        <v>128</v>
      </c>
      <c r="P30" s="473">
        <f>IF(OR($B30-P$5&gt;74, $B30-P$5=73, $B30-P$5=1, $B30-P$5&lt;0),"",ROUND(($B30-P$5)*'점수 계산기'!$C$27+P$5*'점수 계산기'!$C$28+'점수 계산기'!$C$31,0))</f>
        <v>128</v>
      </c>
      <c r="Q30" s="473">
        <f>IF(OR($B30-Q$5&gt;74, $B30-Q$5=73, $B30-Q$5=1, $B30-Q$5&lt;0),"",ROUND(($B30-Q$5)*'점수 계산기'!$C$27+Q$5*'점수 계산기'!$C$28+'점수 계산기'!$C$31,0))</f>
        <v>128</v>
      </c>
      <c r="R30" s="473">
        <f>IF(OR($B30-R$5&gt;74, $B30-R$5=73, $B30-R$5=1, $B30-R$5&lt;0),"",ROUND(($B30-R$5)*'점수 계산기'!$C$27+R$5*'점수 계산기'!$C$28+'점수 계산기'!$C$31,0))</f>
        <v>128</v>
      </c>
      <c r="S30" s="473">
        <f>IF(OR($B30-S$5&gt;74, $B30-S$5=73, $B30-S$5=1, $B30-S$5&lt;0),"",ROUND(($B30-S$5)*'점수 계산기'!$C$27+S$5*'점수 계산기'!$C$28+'점수 계산기'!$C$31,0))</f>
        <v>128</v>
      </c>
      <c r="T30" s="473">
        <f>IF(OR($B30-T$5&gt;74, $B30-T$5=73, $B30-T$5=1, $B30-T$5&lt;0),"",ROUND(($B30-T$5)*'점수 계산기'!$C$27+T$5*'점수 계산기'!$C$28+'점수 계산기'!$C$31,0))</f>
        <v>128</v>
      </c>
      <c r="U30" s="473">
        <f>IF(OR($B30-U$5&gt;74, $B30-U$5=73, $B30-U$5=1, $B30-U$5&lt;0),"",ROUND(($B30-U$5)*'점수 계산기'!$C$27+U$5*'점수 계산기'!$C$28+'점수 계산기'!$C$31,0))</f>
        <v>128</v>
      </c>
      <c r="V30" s="473">
        <f>IF(OR($B30-V$5&gt;74, $B30-V$5=73, $B30-V$5=1, $B30-V$5&lt;0),"",ROUND(($B30-V$5)*'점수 계산기'!$C$27+V$5*'점수 계산기'!$C$28+'점수 계산기'!$C$31,0))</f>
        <v>128</v>
      </c>
      <c r="W30" s="473">
        <f>IF(OR($B30-W$5&gt;74, $B30-W$5=73, $B30-W$5=1, $B30-W$5&lt;0),"",ROUND(($B30-W$5)*'점수 계산기'!$C$27+W$5*'점수 계산기'!$C$28+'점수 계산기'!$C$31,0))</f>
        <v>128</v>
      </c>
      <c r="X30" s="473">
        <f>IF(OR($B30-X$5&gt;74, $B30-X$5=73, $B30-X$5=1, $B30-X$5&lt;0),"",ROUND(($B30-X$5)*'점수 계산기'!$C$27+X$5*'점수 계산기'!$C$28+'점수 계산기'!$C$31,0))</f>
        <v>128</v>
      </c>
      <c r="Y30" s="473" t="str">
        <f>IF(OR($B30-Y$5&gt;74, $B30-Y$5=73, $B30-Y$5=1, $B30-Y$5&lt;0),"",ROUND(($B30-Y$5)*'점수 계산기'!$C$27+Y$5*'점수 계산기'!$C$28+'점수 계산기'!$C$31,0))</f>
        <v/>
      </c>
      <c r="Z30" s="473">
        <f>IF(OR($B30-Z$5&gt;74, $B30-Z$5=73, $B30-Z$5=1, $B30-Z$5&lt;0),"",ROUND(($B30-Z$5)*'점수 계산기'!$C$27+Z$5*'점수 계산기'!$C$28+'점수 계산기'!$C$31,0))</f>
        <v>128</v>
      </c>
      <c r="AA30" s="474" t="str">
        <f>IF(OR($B30-AA$5&gt;74, $B30-AA$5=73, $B30-AA$5=1, $B30-AA$5&lt;0),"",ROUND(($B30-AA$5)*'점수 계산기'!$C$27+AA$5*'점수 계산기'!$C$28+'점수 계산기'!$C$31,0))</f>
        <v/>
      </c>
      <c r="AC30" s="170">
        <v>77</v>
      </c>
      <c r="AD30" s="170">
        <f t="shared" si="0"/>
        <v>127</v>
      </c>
      <c r="AE30" s="170" cm="1">
        <f t="array" ref="AE30">INDEX($AF$6:$AF$106, AC30, 1)</f>
        <v>86</v>
      </c>
      <c r="AF30" s="170">
        <f t="shared" si="1"/>
        <v>128</v>
      </c>
      <c r="AG30" s="170">
        <v>76</v>
      </c>
      <c r="AH30" s="170">
        <v>24</v>
      </c>
    </row>
    <row r="31" spans="1:34" ht="21" customHeight="1">
      <c r="A31" s="4"/>
      <c r="B31" s="18">
        <v>75</v>
      </c>
      <c r="C31" s="473">
        <f>IF(OR($B31-C$5&gt;74, $B31-C$5=73, $B31-C$5=1, $B31-C$5&lt;0),"",ROUND(($B31-C$5)*'점수 계산기'!$C$27+C$5*'점수 계산기'!$C$28+'점수 계산기'!$C$31,0))</f>
        <v>126</v>
      </c>
      <c r="D31" s="473">
        <f>IF(OR($B31-D$5&gt;74, $B31-D$5=73, $B31-D$5=1, $B31-D$5&lt;0),"",ROUND(($B31-D$5)*'점수 계산기'!$C$27+D$5*'점수 계산기'!$C$28+'점수 계산기'!$C$31,0))</f>
        <v>127</v>
      </c>
      <c r="E31" s="473">
        <f>IF(OR($B31-E$5&gt;74, $B31-E$5=73, $B31-E$5=1, $B31-E$5&lt;0),"",ROUND(($B31-E$5)*'점수 계산기'!$C$27+E$5*'점수 계산기'!$C$28+'점수 계산기'!$C$31,0))</f>
        <v>127</v>
      </c>
      <c r="F31" s="473">
        <f>IF(OR($B31-F$5&gt;74, $B31-F$5=73, $B31-F$5=1, $B31-F$5&lt;0),"",ROUND(($B31-F$5)*'점수 계산기'!$C$27+F$5*'점수 계산기'!$C$28+'점수 계산기'!$C$31,0))</f>
        <v>127</v>
      </c>
      <c r="G31" s="473">
        <f>IF(OR($B31-G$5&gt;74, $B31-G$5=73, $B31-G$5=1, $B31-G$5&lt;0),"",ROUND(($B31-G$5)*'점수 계산기'!$C$27+G$5*'점수 계산기'!$C$28+'점수 계산기'!$C$31,0))</f>
        <v>127</v>
      </c>
      <c r="H31" s="473">
        <f>IF(OR($B31-H$5&gt;74, $B31-H$5=73, $B31-H$5=1, $B31-H$5&lt;0),"",ROUND(($B31-H$5)*'점수 계산기'!$C$27+H$5*'점수 계산기'!$C$28+'점수 계산기'!$C$31,0))</f>
        <v>127</v>
      </c>
      <c r="I31" s="473">
        <f>IF(OR($B31-I$5&gt;74, $B31-I$5=73, $B31-I$5=1, $B31-I$5&lt;0),"",ROUND(($B31-I$5)*'점수 계산기'!$C$27+I$5*'점수 계산기'!$C$28+'점수 계산기'!$C$31,0))</f>
        <v>127</v>
      </c>
      <c r="J31" s="473">
        <f>IF(OR($B31-J$5&gt;74, $B31-J$5=73, $B31-J$5=1, $B31-J$5&lt;0),"",ROUND(($B31-J$5)*'점수 계산기'!$C$27+J$5*'점수 계산기'!$C$28+'점수 계산기'!$C$31,0))</f>
        <v>127</v>
      </c>
      <c r="K31" s="473">
        <f>IF(OR($B31-K$5&gt;74, $B31-K$5=73, $B31-K$5=1, $B31-K$5&lt;0),"",ROUND(($B31-K$5)*'점수 계산기'!$C$27+K$5*'점수 계산기'!$C$28+'점수 계산기'!$C$31,0))</f>
        <v>127</v>
      </c>
      <c r="L31" s="473">
        <f>IF(OR($B31-L$5&gt;74, $B31-L$5=73, $B31-L$5=1, $B31-L$5&lt;0),"",ROUND(($B31-L$5)*'점수 계산기'!$C$27+L$5*'점수 계산기'!$C$28+'점수 계산기'!$C$31,0))</f>
        <v>127</v>
      </c>
      <c r="M31" s="473">
        <f>IF(OR($B31-M$5&gt;74, $B31-M$5=73, $B31-M$5=1, $B31-M$5&lt;0),"",ROUND(($B31-M$5)*'점수 계산기'!$C$27+M$5*'점수 계산기'!$C$28+'점수 계산기'!$C$31,0))</f>
        <v>127</v>
      </c>
      <c r="N31" s="473">
        <f>IF(OR($B31-N$5&gt;74, $B31-N$5=73, $B31-N$5=1, $B31-N$5&lt;0),"",ROUND(($B31-N$5)*'점수 계산기'!$C$27+N$5*'점수 계산기'!$C$28+'점수 계산기'!$C$31,0))</f>
        <v>127</v>
      </c>
      <c r="O31" s="473">
        <f>IF(OR($B31-O$5&gt;74, $B31-O$5=73, $B31-O$5=1, $B31-O$5&lt;0),"",ROUND(($B31-O$5)*'점수 계산기'!$C$27+O$5*'점수 계산기'!$C$28+'점수 계산기'!$C$31,0))</f>
        <v>127</v>
      </c>
      <c r="P31" s="473">
        <f>IF(OR($B31-P$5&gt;74, $B31-P$5=73, $B31-P$5=1, $B31-P$5&lt;0),"",ROUND(($B31-P$5)*'점수 계산기'!$C$27+P$5*'점수 계산기'!$C$28+'점수 계산기'!$C$31,0))</f>
        <v>127</v>
      </c>
      <c r="Q31" s="473">
        <f>IF(OR($B31-Q$5&gt;74, $B31-Q$5=73, $B31-Q$5=1, $B31-Q$5&lt;0),"",ROUND(($B31-Q$5)*'점수 계산기'!$C$27+Q$5*'점수 계산기'!$C$28+'점수 계산기'!$C$31,0))</f>
        <v>127</v>
      </c>
      <c r="R31" s="473">
        <f>IF(OR($B31-R$5&gt;74, $B31-R$5=73, $B31-R$5=1, $B31-R$5&lt;0),"",ROUND(($B31-R$5)*'점수 계산기'!$C$27+R$5*'점수 계산기'!$C$28+'점수 계산기'!$C$31,0))</f>
        <v>127</v>
      </c>
      <c r="S31" s="473">
        <f>IF(OR($B31-S$5&gt;74, $B31-S$5=73, $B31-S$5=1, $B31-S$5&lt;0),"",ROUND(($B31-S$5)*'점수 계산기'!$C$27+S$5*'점수 계산기'!$C$28+'점수 계산기'!$C$31,0))</f>
        <v>127</v>
      </c>
      <c r="T31" s="473">
        <f>IF(OR($B31-T$5&gt;74, $B31-T$5=73, $B31-T$5=1, $B31-T$5&lt;0),"",ROUND(($B31-T$5)*'점수 계산기'!$C$27+T$5*'점수 계산기'!$C$28+'점수 계산기'!$C$31,0))</f>
        <v>127</v>
      </c>
      <c r="U31" s="473">
        <f>IF(OR($B31-U$5&gt;74, $B31-U$5=73, $B31-U$5=1, $B31-U$5&lt;0),"",ROUND(($B31-U$5)*'점수 계산기'!$C$27+U$5*'점수 계산기'!$C$28+'점수 계산기'!$C$31,0))</f>
        <v>127</v>
      </c>
      <c r="V31" s="473">
        <f>IF(OR($B31-V$5&gt;74, $B31-V$5=73, $B31-V$5=1, $B31-V$5&lt;0),"",ROUND(($B31-V$5)*'점수 계산기'!$C$27+V$5*'점수 계산기'!$C$28+'점수 계산기'!$C$31,0))</f>
        <v>127</v>
      </c>
      <c r="W31" s="473">
        <f>IF(OR($B31-W$5&gt;74, $B31-W$5=73, $B31-W$5=1, $B31-W$5&lt;0),"",ROUND(($B31-W$5)*'점수 계산기'!$C$27+W$5*'점수 계산기'!$C$28+'점수 계산기'!$C$31,0))</f>
        <v>127</v>
      </c>
      <c r="X31" s="473">
        <f>IF(OR($B31-X$5&gt;74, $B31-X$5=73, $B31-X$5=1, $B31-X$5&lt;0),"",ROUND(($B31-X$5)*'점수 계산기'!$C$27+X$5*'점수 계산기'!$C$28+'점수 계산기'!$C$31,0))</f>
        <v>127</v>
      </c>
      <c r="Y31" s="473">
        <f>IF(OR($B31-Y$5&gt;74, $B31-Y$5=73, $B31-Y$5=1, $B31-Y$5&lt;0),"",ROUND(($B31-Y$5)*'점수 계산기'!$C$27+Y$5*'점수 계산기'!$C$28+'점수 계산기'!$C$31,0))</f>
        <v>127</v>
      </c>
      <c r="Z31" s="473" t="str">
        <f>IF(OR($B31-Z$5&gt;74, $B31-Z$5=73, $B31-Z$5=1, $B31-Z$5&lt;0),"",ROUND(($B31-Z$5)*'점수 계산기'!$C$27+Z$5*'점수 계산기'!$C$28+'점수 계산기'!$C$31,0))</f>
        <v/>
      </c>
      <c r="AA31" s="474" t="str">
        <f>IF(OR($B31-AA$5&gt;74, $B31-AA$5=73, $B31-AA$5=1, $B31-AA$5&lt;0),"",ROUND(($B31-AA$5)*'점수 계산기'!$C$27+AA$5*'점수 계산기'!$C$28+'점수 계산기'!$C$31,0))</f>
        <v/>
      </c>
      <c r="AC31" s="170">
        <v>76</v>
      </c>
      <c r="AD31" s="170">
        <f t="shared" si="0"/>
        <v>126</v>
      </c>
      <c r="AE31" s="170" cm="1">
        <f t="array" ref="AE31">INDEX($AF$6:$AF$106, AC31, 1)</f>
        <v>87</v>
      </c>
      <c r="AF31" s="170">
        <f t="shared" si="1"/>
        <v>127</v>
      </c>
      <c r="AG31" s="170">
        <v>75</v>
      </c>
      <c r="AH31" s="170">
        <v>25</v>
      </c>
    </row>
    <row r="32" spans="1:34" ht="21" customHeight="1">
      <c r="A32" s="4"/>
      <c r="B32" s="18">
        <v>74</v>
      </c>
      <c r="C32" s="473">
        <f>IF(OR($B32-C$5&gt;74, $B32-C$5=73, $B32-C$5=1, $B32-C$5&lt;0),"",ROUND(($B32-C$5)*'점수 계산기'!$C$27+C$5*'점수 계산기'!$C$28+'점수 계산기'!$C$31,0))</f>
        <v>126</v>
      </c>
      <c r="D32" s="473">
        <f>IF(OR($B32-D$5&gt;74, $B32-D$5=73, $B32-D$5=1, $B32-D$5&lt;0),"",ROUND(($B32-D$5)*'점수 계산기'!$C$27+D$5*'점수 계산기'!$C$28+'점수 계산기'!$C$31,0))</f>
        <v>126</v>
      </c>
      <c r="E32" s="473">
        <f>IF(OR($B32-E$5&gt;74, $B32-E$5=73, $B32-E$5=1, $B32-E$5&lt;0),"",ROUND(($B32-E$5)*'점수 계산기'!$C$27+E$5*'점수 계산기'!$C$28+'점수 계산기'!$C$31,0))</f>
        <v>126</v>
      </c>
      <c r="F32" s="473">
        <f>IF(OR($B32-F$5&gt;74, $B32-F$5=73, $B32-F$5=1, $B32-F$5&lt;0),"",ROUND(($B32-F$5)*'점수 계산기'!$C$27+F$5*'점수 계산기'!$C$28+'점수 계산기'!$C$31,0))</f>
        <v>126</v>
      </c>
      <c r="G32" s="473">
        <f>IF(OR($B32-G$5&gt;74, $B32-G$5=73, $B32-G$5=1, $B32-G$5&lt;0),"",ROUND(($B32-G$5)*'점수 계산기'!$C$27+G$5*'점수 계산기'!$C$28+'점수 계산기'!$C$31,0))</f>
        <v>126</v>
      </c>
      <c r="H32" s="473">
        <f>IF(OR($B32-H$5&gt;74, $B32-H$5=73, $B32-H$5=1, $B32-H$5&lt;0),"",ROUND(($B32-H$5)*'점수 계산기'!$C$27+H$5*'점수 계산기'!$C$28+'점수 계산기'!$C$31,0))</f>
        <v>126</v>
      </c>
      <c r="I32" s="473">
        <f>IF(OR($B32-I$5&gt;74, $B32-I$5=73, $B32-I$5=1, $B32-I$5&lt;0),"",ROUND(($B32-I$5)*'점수 계산기'!$C$27+I$5*'점수 계산기'!$C$28+'점수 계산기'!$C$31,0))</f>
        <v>126</v>
      </c>
      <c r="J32" s="473">
        <f>IF(OR($B32-J$5&gt;74, $B32-J$5=73, $B32-J$5=1, $B32-J$5&lt;0),"",ROUND(($B32-J$5)*'점수 계산기'!$C$27+J$5*'점수 계산기'!$C$28+'점수 계산기'!$C$31,0))</f>
        <v>126</v>
      </c>
      <c r="K32" s="473">
        <f>IF(OR($B32-K$5&gt;74, $B32-K$5=73, $B32-K$5=1, $B32-K$5&lt;0),"",ROUND(($B32-K$5)*'점수 계산기'!$C$27+K$5*'점수 계산기'!$C$28+'점수 계산기'!$C$31,0))</f>
        <v>126</v>
      </c>
      <c r="L32" s="473">
        <f>IF(OR($B32-L$5&gt;74, $B32-L$5=73, $B32-L$5=1, $B32-L$5&lt;0),"",ROUND(($B32-L$5)*'점수 계산기'!$C$27+L$5*'점수 계산기'!$C$28+'점수 계산기'!$C$31,0))</f>
        <v>126</v>
      </c>
      <c r="M32" s="473">
        <f>IF(OR($B32-M$5&gt;74, $B32-M$5=73, $B32-M$5=1, $B32-M$5&lt;0),"",ROUND(($B32-M$5)*'점수 계산기'!$C$27+M$5*'점수 계산기'!$C$28+'점수 계산기'!$C$31,0))</f>
        <v>126</v>
      </c>
      <c r="N32" s="473">
        <f>IF(OR($B32-N$5&gt;74, $B32-N$5=73, $B32-N$5=1, $B32-N$5&lt;0),"",ROUND(($B32-N$5)*'점수 계산기'!$C$27+N$5*'점수 계산기'!$C$28+'점수 계산기'!$C$31,0))</f>
        <v>126</v>
      </c>
      <c r="O32" s="473">
        <f>IF(OR($B32-O$5&gt;74, $B32-O$5=73, $B32-O$5=1, $B32-O$5&lt;0),"",ROUND(($B32-O$5)*'점수 계산기'!$C$27+O$5*'점수 계산기'!$C$28+'점수 계산기'!$C$31,0))</f>
        <v>126</v>
      </c>
      <c r="P32" s="473">
        <f>IF(OR($B32-P$5&gt;74, $B32-P$5=73, $B32-P$5=1, $B32-P$5&lt;0),"",ROUND(($B32-P$5)*'점수 계산기'!$C$27+P$5*'점수 계산기'!$C$28+'점수 계산기'!$C$31,0))</f>
        <v>126</v>
      </c>
      <c r="Q32" s="473">
        <f>IF(OR($B32-Q$5&gt;74, $B32-Q$5=73, $B32-Q$5=1, $B32-Q$5&lt;0),"",ROUND(($B32-Q$5)*'점수 계산기'!$C$27+Q$5*'점수 계산기'!$C$28+'점수 계산기'!$C$31,0))</f>
        <v>126</v>
      </c>
      <c r="R32" s="473">
        <f>IF(OR($B32-R$5&gt;74, $B32-R$5=73, $B32-R$5=1, $B32-R$5&lt;0),"",ROUND(($B32-R$5)*'점수 계산기'!$C$27+R$5*'점수 계산기'!$C$28+'점수 계산기'!$C$31,0))</f>
        <v>126</v>
      </c>
      <c r="S32" s="473">
        <f>IF(OR($B32-S$5&gt;74, $B32-S$5=73, $B32-S$5=1, $B32-S$5&lt;0),"",ROUND(($B32-S$5)*'점수 계산기'!$C$27+S$5*'점수 계산기'!$C$28+'점수 계산기'!$C$31,0))</f>
        <v>126</v>
      </c>
      <c r="T32" s="473">
        <f>IF(OR($B32-T$5&gt;74, $B32-T$5=73, $B32-T$5=1, $B32-T$5&lt;0),"",ROUND(($B32-T$5)*'점수 계산기'!$C$27+T$5*'점수 계산기'!$C$28+'점수 계산기'!$C$31,0))</f>
        <v>126</v>
      </c>
      <c r="U32" s="473">
        <f>IF(OR($B32-U$5&gt;74, $B32-U$5=73, $B32-U$5=1, $B32-U$5&lt;0),"",ROUND(($B32-U$5)*'점수 계산기'!$C$27+U$5*'점수 계산기'!$C$28+'점수 계산기'!$C$31,0))</f>
        <v>126</v>
      </c>
      <c r="V32" s="473">
        <f>IF(OR($B32-V$5&gt;74, $B32-V$5=73, $B32-V$5=1, $B32-V$5&lt;0),"",ROUND(($B32-V$5)*'점수 계산기'!$C$27+V$5*'점수 계산기'!$C$28+'점수 계산기'!$C$31,0))</f>
        <v>126</v>
      </c>
      <c r="W32" s="473">
        <f>IF(OR($B32-W$5&gt;74, $B32-W$5=73, $B32-W$5=1, $B32-W$5&lt;0),"",ROUND(($B32-W$5)*'점수 계산기'!$C$27+W$5*'점수 계산기'!$C$28+'점수 계산기'!$C$31,0))</f>
        <v>126</v>
      </c>
      <c r="X32" s="473">
        <f>IF(OR($B32-X$5&gt;74, $B32-X$5=73, $B32-X$5=1, $B32-X$5&lt;0),"",ROUND(($B32-X$5)*'점수 계산기'!$C$27+X$5*'점수 계산기'!$C$28+'점수 계산기'!$C$31,0))</f>
        <v>127</v>
      </c>
      <c r="Y32" s="473">
        <f>IF(OR($B32-Y$5&gt;74, $B32-Y$5=73, $B32-Y$5=1, $B32-Y$5&lt;0),"",ROUND(($B32-Y$5)*'점수 계산기'!$C$27+Y$5*'점수 계산기'!$C$28+'점수 계산기'!$C$31,0))</f>
        <v>127</v>
      </c>
      <c r="Z32" s="473">
        <f>IF(OR($B32-Z$5&gt;74, $B32-Z$5=73, $B32-Z$5=1, $B32-Z$5&lt;0),"",ROUND(($B32-Z$5)*'점수 계산기'!$C$27+Z$5*'점수 계산기'!$C$28+'점수 계산기'!$C$31,0))</f>
        <v>127</v>
      </c>
      <c r="AA32" s="474">
        <f>IF(OR($B32-AA$5&gt;74, $B32-AA$5=73, $B32-AA$5=1, $B32-AA$5&lt;0),"",ROUND(($B32-AA$5)*'점수 계산기'!$C$27+AA$5*'점수 계산기'!$C$28+'점수 계산기'!$C$31,0))</f>
        <v>127</v>
      </c>
      <c r="AC32" s="170">
        <v>75</v>
      </c>
      <c r="AD32" s="170">
        <f t="shared" si="0"/>
        <v>126</v>
      </c>
      <c r="AE32" s="170" cm="1">
        <f t="array" ref="AE32">INDEX($AF$6:$AF$106, AC32, 1)</f>
        <v>87</v>
      </c>
      <c r="AF32" s="170">
        <f t="shared" si="1"/>
        <v>127</v>
      </c>
      <c r="AG32" s="170">
        <v>74</v>
      </c>
      <c r="AH32" s="170">
        <v>26</v>
      </c>
    </row>
    <row r="33" spans="1:34" ht="21" customHeight="1">
      <c r="A33" s="4"/>
      <c r="B33" s="18">
        <v>73</v>
      </c>
      <c r="C33" s="473">
        <f>IF(OR($B33-C$5&gt;74, $B33-C$5=73, $B33-C$5=1, $B33-C$5&lt;0),"",ROUND(($B33-C$5)*'점수 계산기'!$C$27+C$5*'점수 계산기'!$C$28+'점수 계산기'!$C$31,0))</f>
        <v>125</v>
      </c>
      <c r="D33" s="473">
        <f>IF(OR($B33-D$5&gt;74, $B33-D$5=73, $B33-D$5=1, $B33-D$5&lt;0),"",ROUND(($B33-D$5)*'점수 계산기'!$C$27+D$5*'점수 계산기'!$C$28+'점수 계산기'!$C$31,0))</f>
        <v>125</v>
      </c>
      <c r="E33" s="473">
        <f>IF(OR($B33-E$5&gt;74, $B33-E$5=73, $B33-E$5=1, $B33-E$5&lt;0),"",ROUND(($B33-E$5)*'점수 계산기'!$C$27+E$5*'점수 계산기'!$C$28+'점수 계산기'!$C$31,0))</f>
        <v>125</v>
      </c>
      <c r="F33" s="473">
        <f>IF(OR($B33-F$5&gt;74, $B33-F$5=73, $B33-F$5=1, $B33-F$5&lt;0),"",ROUND(($B33-F$5)*'점수 계산기'!$C$27+F$5*'점수 계산기'!$C$28+'점수 계산기'!$C$31,0))</f>
        <v>125</v>
      </c>
      <c r="G33" s="473">
        <f>IF(OR($B33-G$5&gt;74, $B33-G$5=73, $B33-G$5=1, $B33-G$5&lt;0),"",ROUND(($B33-G$5)*'점수 계산기'!$C$27+G$5*'점수 계산기'!$C$28+'점수 계산기'!$C$31,0))</f>
        <v>125</v>
      </c>
      <c r="H33" s="473">
        <f>IF(OR($B33-H$5&gt;74, $B33-H$5=73, $B33-H$5=1, $B33-H$5&lt;0),"",ROUND(($B33-H$5)*'점수 계산기'!$C$27+H$5*'점수 계산기'!$C$28+'점수 계산기'!$C$31,0))</f>
        <v>125</v>
      </c>
      <c r="I33" s="473">
        <f>IF(OR($B33-I$5&gt;74, $B33-I$5=73, $B33-I$5=1, $B33-I$5&lt;0),"",ROUND(($B33-I$5)*'점수 계산기'!$C$27+I$5*'점수 계산기'!$C$28+'점수 계산기'!$C$31,0))</f>
        <v>125</v>
      </c>
      <c r="J33" s="473">
        <f>IF(OR($B33-J$5&gt;74, $B33-J$5=73, $B33-J$5=1, $B33-J$5&lt;0),"",ROUND(($B33-J$5)*'점수 계산기'!$C$27+J$5*'점수 계산기'!$C$28+'점수 계산기'!$C$31,0))</f>
        <v>125</v>
      </c>
      <c r="K33" s="473">
        <f>IF(OR($B33-K$5&gt;74, $B33-K$5=73, $B33-K$5=1, $B33-K$5&lt;0),"",ROUND(($B33-K$5)*'점수 계산기'!$C$27+K$5*'점수 계산기'!$C$28+'점수 계산기'!$C$31,0))</f>
        <v>125</v>
      </c>
      <c r="L33" s="473">
        <f>IF(OR($B33-L$5&gt;74, $B33-L$5=73, $B33-L$5=1, $B33-L$5&lt;0),"",ROUND(($B33-L$5)*'점수 계산기'!$C$27+L$5*'점수 계산기'!$C$28+'점수 계산기'!$C$31,0))</f>
        <v>125</v>
      </c>
      <c r="M33" s="473">
        <f>IF(OR($B33-M$5&gt;74, $B33-M$5=73, $B33-M$5=1, $B33-M$5&lt;0),"",ROUND(($B33-M$5)*'점수 계산기'!$C$27+M$5*'점수 계산기'!$C$28+'점수 계산기'!$C$31,0))</f>
        <v>125</v>
      </c>
      <c r="N33" s="473">
        <f>IF(OR($B33-N$5&gt;74, $B33-N$5=73, $B33-N$5=1, $B33-N$5&lt;0),"",ROUND(($B33-N$5)*'점수 계산기'!$C$27+N$5*'점수 계산기'!$C$28+'점수 계산기'!$C$31,0))</f>
        <v>125</v>
      </c>
      <c r="O33" s="473">
        <f>IF(OR($B33-O$5&gt;74, $B33-O$5=73, $B33-O$5=1, $B33-O$5&lt;0),"",ROUND(($B33-O$5)*'점수 계산기'!$C$27+O$5*'점수 계산기'!$C$28+'점수 계산기'!$C$31,0))</f>
        <v>125</v>
      </c>
      <c r="P33" s="473">
        <f>IF(OR($B33-P$5&gt;74, $B33-P$5=73, $B33-P$5=1, $B33-P$5&lt;0),"",ROUND(($B33-P$5)*'점수 계산기'!$C$27+P$5*'점수 계산기'!$C$28+'점수 계산기'!$C$31,0))</f>
        <v>125</v>
      </c>
      <c r="Q33" s="473">
        <f>IF(OR($B33-Q$5&gt;74, $B33-Q$5=73, $B33-Q$5=1, $B33-Q$5&lt;0),"",ROUND(($B33-Q$5)*'점수 계산기'!$C$27+Q$5*'점수 계산기'!$C$28+'점수 계산기'!$C$31,0))</f>
        <v>125</v>
      </c>
      <c r="R33" s="473">
        <f>IF(OR($B33-R$5&gt;74, $B33-R$5=73, $B33-R$5=1, $B33-R$5&lt;0),"",ROUND(($B33-R$5)*'점수 계산기'!$C$27+R$5*'점수 계산기'!$C$28+'점수 계산기'!$C$31,0))</f>
        <v>125</v>
      </c>
      <c r="S33" s="473">
        <f>IF(OR($B33-S$5&gt;74, $B33-S$5=73, $B33-S$5=1, $B33-S$5&lt;0),"",ROUND(($B33-S$5)*'점수 계산기'!$C$27+S$5*'점수 계산기'!$C$28+'점수 계산기'!$C$31,0))</f>
        <v>126</v>
      </c>
      <c r="T33" s="473">
        <f>IF(OR($B33-T$5&gt;74, $B33-T$5=73, $B33-T$5=1, $B33-T$5&lt;0),"",ROUND(($B33-T$5)*'점수 계산기'!$C$27+T$5*'점수 계산기'!$C$28+'점수 계산기'!$C$31,0))</f>
        <v>126</v>
      </c>
      <c r="U33" s="473">
        <f>IF(OR($B33-U$5&gt;74, $B33-U$5=73, $B33-U$5=1, $B33-U$5&lt;0),"",ROUND(($B33-U$5)*'점수 계산기'!$C$27+U$5*'점수 계산기'!$C$28+'점수 계산기'!$C$31,0))</f>
        <v>126</v>
      </c>
      <c r="V33" s="473">
        <f>IF(OR($B33-V$5&gt;74, $B33-V$5=73, $B33-V$5=1, $B33-V$5&lt;0),"",ROUND(($B33-V$5)*'점수 계산기'!$C$27+V$5*'점수 계산기'!$C$28+'점수 계산기'!$C$31,0))</f>
        <v>126</v>
      </c>
      <c r="W33" s="473">
        <f>IF(OR($B33-W$5&gt;74, $B33-W$5=73, $B33-W$5=1, $B33-W$5&lt;0),"",ROUND(($B33-W$5)*'점수 계산기'!$C$27+W$5*'점수 계산기'!$C$28+'점수 계산기'!$C$31,0))</f>
        <v>126</v>
      </c>
      <c r="X33" s="473">
        <f>IF(OR($B33-X$5&gt;74, $B33-X$5=73, $B33-X$5=1, $B33-X$5&lt;0),"",ROUND(($B33-X$5)*'점수 계산기'!$C$27+X$5*'점수 계산기'!$C$28+'점수 계산기'!$C$31,0))</f>
        <v>126</v>
      </c>
      <c r="Y33" s="473">
        <f>IF(OR($B33-Y$5&gt;74, $B33-Y$5=73, $B33-Y$5=1, $B33-Y$5&lt;0),"",ROUND(($B33-Y$5)*'점수 계산기'!$C$27+Y$5*'점수 계산기'!$C$28+'점수 계산기'!$C$31,0))</f>
        <v>126</v>
      </c>
      <c r="Z33" s="473">
        <f>IF(OR($B33-Z$5&gt;74, $B33-Z$5=73, $B33-Z$5=1, $B33-Z$5&lt;0),"",ROUND(($B33-Z$5)*'점수 계산기'!$C$27+Z$5*'점수 계산기'!$C$28+'점수 계산기'!$C$31,0))</f>
        <v>126</v>
      </c>
      <c r="AA33" s="474" t="str">
        <f>IF(OR($B33-AA$5&gt;74, $B33-AA$5=73, $B33-AA$5=1, $B33-AA$5&lt;0),"",ROUND(($B33-AA$5)*'점수 계산기'!$C$27+AA$5*'점수 계산기'!$C$28+'점수 계산기'!$C$31,0))</f>
        <v/>
      </c>
      <c r="AC33" s="170">
        <v>74</v>
      </c>
      <c r="AD33" s="170">
        <f t="shared" si="0"/>
        <v>125</v>
      </c>
      <c r="AE33" s="170" cm="1">
        <f t="array" ref="AE33">INDEX($AF$6:$AF$106, AC33, 1)</f>
        <v>88</v>
      </c>
      <c r="AF33" s="170">
        <f t="shared" si="1"/>
        <v>126</v>
      </c>
      <c r="AG33" s="170">
        <v>73</v>
      </c>
      <c r="AH33" s="170">
        <v>27</v>
      </c>
    </row>
    <row r="34" spans="1:34" ht="21" customHeight="1">
      <c r="A34" s="4"/>
      <c r="B34" s="19">
        <v>72</v>
      </c>
      <c r="C34" s="475">
        <f>IF(OR($B34-C$5&gt;74, $B34-C$5=73, $B34-C$5=1, $B34-C$5&lt;0),"",ROUND(($B34-C$5)*'점수 계산기'!$C$27+C$5*'점수 계산기'!$C$28+'점수 계산기'!$C$31,0))</f>
        <v>124</v>
      </c>
      <c r="D34" s="475">
        <f>IF(OR($B34-D$5&gt;74, $B34-D$5=73, $B34-D$5=1, $B34-D$5&lt;0),"",ROUND(($B34-D$5)*'점수 계산기'!$C$27+D$5*'점수 계산기'!$C$28+'점수 계산기'!$C$31,0))</f>
        <v>124</v>
      </c>
      <c r="E34" s="475">
        <f>IF(OR($B34-E$5&gt;74, $B34-E$5=73, $B34-E$5=1, $B34-E$5&lt;0),"",ROUND(($B34-E$5)*'점수 계산기'!$C$27+E$5*'점수 계산기'!$C$28+'점수 계산기'!$C$31,0))</f>
        <v>124</v>
      </c>
      <c r="F34" s="475">
        <f>IF(OR($B34-F$5&gt;74, $B34-F$5=73, $B34-F$5=1, $B34-F$5&lt;0),"",ROUND(($B34-F$5)*'점수 계산기'!$C$27+F$5*'점수 계산기'!$C$28+'점수 계산기'!$C$31,0))</f>
        <v>124</v>
      </c>
      <c r="G34" s="475">
        <f>IF(OR($B34-G$5&gt;74, $B34-G$5=73, $B34-G$5=1, $B34-G$5&lt;0),"",ROUND(($B34-G$5)*'점수 계산기'!$C$27+G$5*'점수 계산기'!$C$28+'점수 계산기'!$C$31,0))</f>
        <v>124</v>
      </c>
      <c r="H34" s="475">
        <f>IF(OR($B34-H$5&gt;74, $B34-H$5=73, $B34-H$5=1, $B34-H$5&lt;0),"",ROUND(($B34-H$5)*'점수 계산기'!$C$27+H$5*'점수 계산기'!$C$28+'점수 계산기'!$C$31,0))</f>
        <v>124</v>
      </c>
      <c r="I34" s="475">
        <f>IF(OR($B34-I$5&gt;74, $B34-I$5=73, $B34-I$5=1, $B34-I$5&lt;0),"",ROUND(($B34-I$5)*'점수 계산기'!$C$27+I$5*'점수 계산기'!$C$28+'점수 계산기'!$C$31,0))</f>
        <v>124</v>
      </c>
      <c r="J34" s="475">
        <f>IF(OR($B34-J$5&gt;74, $B34-J$5=73, $B34-J$5=1, $B34-J$5&lt;0),"",ROUND(($B34-J$5)*'점수 계산기'!$C$27+J$5*'점수 계산기'!$C$28+'점수 계산기'!$C$31,0))</f>
        <v>124</v>
      </c>
      <c r="K34" s="475">
        <f>IF(OR($B34-K$5&gt;74, $B34-K$5=73, $B34-K$5=1, $B34-K$5&lt;0),"",ROUND(($B34-K$5)*'점수 계산기'!$C$27+K$5*'점수 계산기'!$C$28+'점수 계산기'!$C$31,0))</f>
        <v>124</v>
      </c>
      <c r="L34" s="475">
        <f>IF(OR($B34-L$5&gt;74, $B34-L$5=73, $B34-L$5=1, $B34-L$5&lt;0),"",ROUND(($B34-L$5)*'점수 계산기'!$C$27+L$5*'점수 계산기'!$C$28+'점수 계산기'!$C$31,0))</f>
        <v>124</v>
      </c>
      <c r="M34" s="475">
        <f>IF(OR($B34-M$5&gt;74, $B34-M$5=73, $B34-M$5=1, $B34-M$5&lt;0),"",ROUND(($B34-M$5)*'점수 계산기'!$C$27+M$5*'점수 계산기'!$C$28+'점수 계산기'!$C$31,0))</f>
        <v>124</v>
      </c>
      <c r="N34" s="475">
        <f>IF(OR($B34-N$5&gt;74, $B34-N$5=73, $B34-N$5=1, $B34-N$5&lt;0),"",ROUND(($B34-N$5)*'점수 계산기'!$C$27+N$5*'점수 계산기'!$C$28+'점수 계산기'!$C$31,0))</f>
        <v>124</v>
      </c>
      <c r="O34" s="475">
        <f>IF(OR($B34-O$5&gt;74, $B34-O$5=73, $B34-O$5=1, $B34-O$5&lt;0),"",ROUND(($B34-O$5)*'점수 계산기'!$C$27+O$5*'점수 계산기'!$C$28+'점수 계산기'!$C$31,0))</f>
        <v>125</v>
      </c>
      <c r="P34" s="475">
        <f>IF(OR($B34-P$5&gt;74, $B34-P$5=73, $B34-P$5=1, $B34-P$5&lt;0),"",ROUND(($B34-P$5)*'점수 계산기'!$C$27+P$5*'점수 계산기'!$C$28+'점수 계산기'!$C$31,0))</f>
        <v>125</v>
      </c>
      <c r="Q34" s="475">
        <f>IF(OR($B34-Q$5&gt;74, $B34-Q$5=73, $B34-Q$5=1, $B34-Q$5&lt;0),"",ROUND(($B34-Q$5)*'점수 계산기'!$C$27+Q$5*'점수 계산기'!$C$28+'점수 계산기'!$C$31,0))</f>
        <v>125</v>
      </c>
      <c r="R34" s="475">
        <f>IF(OR($B34-R$5&gt;74, $B34-R$5=73, $B34-R$5=1, $B34-R$5&lt;0),"",ROUND(($B34-R$5)*'점수 계산기'!$C$27+R$5*'점수 계산기'!$C$28+'점수 계산기'!$C$31,0))</f>
        <v>125</v>
      </c>
      <c r="S34" s="475">
        <f>IF(OR($B34-S$5&gt;74, $B34-S$5=73, $B34-S$5=1, $B34-S$5&lt;0),"",ROUND(($B34-S$5)*'점수 계산기'!$C$27+S$5*'점수 계산기'!$C$28+'점수 계산기'!$C$31,0))</f>
        <v>125</v>
      </c>
      <c r="T34" s="475">
        <f>IF(OR($B34-T$5&gt;74, $B34-T$5=73, $B34-T$5=1, $B34-T$5&lt;0),"",ROUND(($B34-T$5)*'점수 계산기'!$C$27+T$5*'점수 계산기'!$C$28+'점수 계산기'!$C$31,0))</f>
        <v>125</v>
      </c>
      <c r="U34" s="475">
        <f>IF(OR($B34-U$5&gt;74, $B34-U$5=73, $B34-U$5=1, $B34-U$5&lt;0),"",ROUND(($B34-U$5)*'점수 계산기'!$C$27+U$5*'점수 계산기'!$C$28+'점수 계산기'!$C$31,0))</f>
        <v>125</v>
      </c>
      <c r="V34" s="475">
        <f>IF(OR($B34-V$5&gt;74, $B34-V$5=73, $B34-V$5=1, $B34-V$5&lt;0),"",ROUND(($B34-V$5)*'점수 계산기'!$C$27+V$5*'점수 계산기'!$C$28+'점수 계산기'!$C$31,0))</f>
        <v>125</v>
      </c>
      <c r="W34" s="475">
        <f>IF(OR($B34-W$5&gt;74, $B34-W$5=73, $B34-W$5=1, $B34-W$5&lt;0),"",ROUND(($B34-W$5)*'점수 계산기'!$C$27+W$5*'점수 계산기'!$C$28+'점수 계산기'!$C$31,0))</f>
        <v>125</v>
      </c>
      <c r="X34" s="475">
        <f>IF(OR($B34-X$5&gt;74, $B34-X$5=73, $B34-X$5=1, $B34-X$5&lt;0),"",ROUND(($B34-X$5)*'점수 계산기'!$C$27+X$5*'점수 계산기'!$C$28+'점수 계산기'!$C$31,0))</f>
        <v>125</v>
      </c>
      <c r="Y34" s="475">
        <f>IF(OR($B34-Y$5&gt;74, $B34-Y$5=73, $B34-Y$5=1, $B34-Y$5&lt;0),"",ROUND(($B34-Y$5)*'점수 계산기'!$C$27+Y$5*'점수 계산기'!$C$28+'점수 계산기'!$C$31,0))</f>
        <v>125</v>
      </c>
      <c r="Z34" s="475">
        <f>IF(OR($B34-Z$5&gt;74, $B34-Z$5=73, $B34-Z$5=1, $B34-Z$5&lt;0),"",ROUND(($B34-Z$5)*'점수 계산기'!$C$27+Z$5*'점수 계산기'!$C$28+'점수 계산기'!$C$31,0))</f>
        <v>125</v>
      </c>
      <c r="AA34" s="476">
        <f>IF(OR($B34-AA$5&gt;74, $B34-AA$5=73, $B34-AA$5=1, $B34-AA$5&lt;0),"",ROUND(($B34-AA$5)*'점수 계산기'!$C$27+AA$5*'점수 계산기'!$C$28+'점수 계산기'!$C$31,0))</f>
        <v>125</v>
      </c>
      <c r="AC34" s="170">
        <v>73</v>
      </c>
      <c r="AD34" s="170">
        <f t="shared" si="0"/>
        <v>124</v>
      </c>
      <c r="AE34" s="170" cm="1">
        <f t="array" ref="AE34">INDEX($AF$6:$AF$106, AC34, 1)</f>
        <v>89</v>
      </c>
      <c r="AF34" s="170">
        <f t="shared" si="1"/>
        <v>125</v>
      </c>
      <c r="AG34" s="170">
        <v>72</v>
      </c>
      <c r="AH34" s="170">
        <v>28</v>
      </c>
    </row>
    <row r="35" spans="1:34" ht="21" customHeight="1">
      <c r="A35" s="4"/>
      <c r="B35" s="19">
        <v>71</v>
      </c>
      <c r="C35" s="475">
        <f>IF(OR($B35-C$5&gt;74, $B35-C$5=73, $B35-C$5=1, $B35-C$5&lt;0),"",ROUND(($B35-C$5)*'점수 계산기'!$C$27+C$5*'점수 계산기'!$C$28+'점수 계산기'!$C$31,0))</f>
        <v>123</v>
      </c>
      <c r="D35" s="475">
        <f>IF(OR($B35-D$5&gt;74, $B35-D$5=73, $B35-D$5=1, $B35-D$5&lt;0),"",ROUND(($B35-D$5)*'점수 계산기'!$C$27+D$5*'점수 계산기'!$C$28+'점수 계산기'!$C$31,0))</f>
        <v>123</v>
      </c>
      <c r="E35" s="475">
        <f>IF(OR($B35-E$5&gt;74, $B35-E$5=73, $B35-E$5=1, $B35-E$5&lt;0),"",ROUND(($B35-E$5)*'점수 계산기'!$C$27+E$5*'점수 계산기'!$C$28+'점수 계산기'!$C$31,0))</f>
        <v>123</v>
      </c>
      <c r="F35" s="475">
        <f>IF(OR($B35-F$5&gt;74, $B35-F$5=73, $B35-F$5=1, $B35-F$5&lt;0),"",ROUND(($B35-F$5)*'점수 계산기'!$C$27+F$5*'점수 계산기'!$C$28+'점수 계산기'!$C$31,0))</f>
        <v>123</v>
      </c>
      <c r="G35" s="475">
        <f>IF(OR($B35-G$5&gt;74, $B35-G$5=73, $B35-G$5=1, $B35-G$5&lt;0),"",ROUND(($B35-G$5)*'점수 계산기'!$C$27+G$5*'점수 계산기'!$C$28+'점수 계산기'!$C$31,0))</f>
        <v>123</v>
      </c>
      <c r="H35" s="475">
        <f>IF(OR($B35-H$5&gt;74, $B35-H$5=73, $B35-H$5=1, $B35-H$5&lt;0),"",ROUND(($B35-H$5)*'점수 계산기'!$C$27+H$5*'점수 계산기'!$C$28+'점수 계산기'!$C$31,0))</f>
        <v>123</v>
      </c>
      <c r="I35" s="475">
        <f>IF(OR($B35-I$5&gt;74, $B35-I$5=73, $B35-I$5=1, $B35-I$5&lt;0),"",ROUND(($B35-I$5)*'점수 계산기'!$C$27+I$5*'점수 계산기'!$C$28+'점수 계산기'!$C$31,0))</f>
        <v>123</v>
      </c>
      <c r="J35" s="475">
        <f>IF(OR($B35-J$5&gt;74, $B35-J$5=73, $B35-J$5=1, $B35-J$5&lt;0),"",ROUND(($B35-J$5)*'점수 계산기'!$C$27+J$5*'점수 계산기'!$C$28+'점수 계산기'!$C$31,0))</f>
        <v>124</v>
      </c>
      <c r="K35" s="475">
        <f>IF(OR($B35-K$5&gt;74, $B35-K$5=73, $B35-K$5=1, $B35-K$5&lt;0),"",ROUND(($B35-K$5)*'점수 계산기'!$C$27+K$5*'점수 계산기'!$C$28+'점수 계산기'!$C$31,0))</f>
        <v>124</v>
      </c>
      <c r="L35" s="475">
        <f>IF(OR($B35-L$5&gt;74, $B35-L$5=73, $B35-L$5=1, $B35-L$5&lt;0),"",ROUND(($B35-L$5)*'점수 계산기'!$C$27+L$5*'점수 계산기'!$C$28+'점수 계산기'!$C$31,0))</f>
        <v>124</v>
      </c>
      <c r="M35" s="475">
        <f>IF(OR($B35-M$5&gt;74, $B35-M$5=73, $B35-M$5=1, $B35-M$5&lt;0),"",ROUND(($B35-M$5)*'점수 계산기'!$C$27+M$5*'점수 계산기'!$C$28+'점수 계산기'!$C$31,0))</f>
        <v>124</v>
      </c>
      <c r="N35" s="475">
        <f>IF(OR($B35-N$5&gt;74, $B35-N$5=73, $B35-N$5=1, $B35-N$5&lt;0),"",ROUND(($B35-N$5)*'점수 계산기'!$C$27+N$5*'점수 계산기'!$C$28+'점수 계산기'!$C$31,0))</f>
        <v>124</v>
      </c>
      <c r="O35" s="475">
        <f>IF(OR($B35-O$5&gt;74, $B35-O$5=73, $B35-O$5=1, $B35-O$5&lt;0),"",ROUND(($B35-O$5)*'점수 계산기'!$C$27+O$5*'점수 계산기'!$C$28+'점수 계산기'!$C$31,0))</f>
        <v>124</v>
      </c>
      <c r="P35" s="475">
        <f>IF(OR($B35-P$5&gt;74, $B35-P$5=73, $B35-P$5=1, $B35-P$5&lt;0),"",ROUND(($B35-P$5)*'점수 계산기'!$C$27+P$5*'점수 계산기'!$C$28+'점수 계산기'!$C$31,0))</f>
        <v>124</v>
      </c>
      <c r="Q35" s="475">
        <f>IF(OR($B35-Q$5&gt;74, $B35-Q$5=73, $B35-Q$5=1, $B35-Q$5&lt;0),"",ROUND(($B35-Q$5)*'점수 계산기'!$C$27+Q$5*'점수 계산기'!$C$28+'점수 계산기'!$C$31,0))</f>
        <v>124</v>
      </c>
      <c r="R35" s="475">
        <f>IF(OR($B35-R$5&gt;74, $B35-R$5=73, $B35-R$5=1, $B35-R$5&lt;0),"",ROUND(($B35-R$5)*'점수 계산기'!$C$27+R$5*'점수 계산기'!$C$28+'점수 계산기'!$C$31,0))</f>
        <v>124</v>
      </c>
      <c r="S35" s="475">
        <f>IF(OR($B35-S$5&gt;74, $B35-S$5=73, $B35-S$5=1, $B35-S$5&lt;0),"",ROUND(($B35-S$5)*'점수 계산기'!$C$27+S$5*'점수 계산기'!$C$28+'점수 계산기'!$C$31,0))</f>
        <v>124</v>
      </c>
      <c r="T35" s="475">
        <f>IF(OR($B35-T$5&gt;74, $B35-T$5=73, $B35-T$5=1, $B35-T$5&lt;0),"",ROUND(($B35-T$5)*'점수 계산기'!$C$27+T$5*'점수 계산기'!$C$28+'점수 계산기'!$C$31,0))</f>
        <v>124</v>
      </c>
      <c r="U35" s="475">
        <f>IF(OR($B35-U$5&gt;74, $B35-U$5=73, $B35-U$5=1, $B35-U$5&lt;0),"",ROUND(($B35-U$5)*'점수 계산기'!$C$27+U$5*'점수 계산기'!$C$28+'점수 계산기'!$C$31,0))</f>
        <v>124</v>
      </c>
      <c r="V35" s="475">
        <f>IF(OR($B35-V$5&gt;74, $B35-V$5=73, $B35-V$5=1, $B35-V$5&lt;0),"",ROUND(($B35-V$5)*'점수 계산기'!$C$27+V$5*'점수 계산기'!$C$28+'점수 계산기'!$C$31,0))</f>
        <v>124</v>
      </c>
      <c r="W35" s="475">
        <f>IF(OR($B35-W$5&gt;74, $B35-W$5=73, $B35-W$5=1, $B35-W$5&lt;0),"",ROUND(($B35-W$5)*'점수 계산기'!$C$27+W$5*'점수 계산기'!$C$28+'점수 계산기'!$C$31,0))</f>
        <v>124</v>
      </c>
      <c r="X35" s="475">
        <f>IF(OR($B35-X$5&gt;74, $B35-X$5=73, $B35-X$5=1, $B35-X$5&lt;0),"",ROUND(($B35-X$5)*'점수 계산기'!$C$27+X$5*'점수 계산기'!$C$28+'점수 계산기'!$C$31,0))</f>
        <v>124</v>
      </c>
      <c r="Y35" s="475">
        <f>IF(OR($B35-Y$5&gt;74, $B35-Y$5=73, $B35-Y$5=1, $B35-Y$5&lt;0),"",ROUND(($B35-Y$5)*'점수 계산기'!$C$27+Y$5*'점수 계산기'!$C$28+'점수 계산기'!$C$31,0))</f>
        <v>124</v>
      </c>
      <c r="Z35" s="475">
        <f>IF(OR($B35-Z$5&gt;74, $B35-Z$5=73, $B35-Z$5=1, $B35-Z$5&lt;0),"",ROUND(($B35-Z$5)*'점수 계산기'!$C$27+Z$5*'점수 계산기'!$C$28+'점수 계산기'!$C$31,0))</f>
        <v>124</v>
      </c>
      <c r="AA35" s="476">
        <f>IF(OR($B35-AA$5&gt;74, $B35-AA$5=73, $B35-AA$5=1, $B35-AA$5&lt;0),"",ROUND(($B35-AA$5)*'점수 계산기'!$C$27+AA$5*'점수 계산기'!$C$28+'점수 계산기'!$C$31,0))</f>
        <v>124</v>
      </c>
      <c r="AC35" s="170">
        <v>72</v>
      </c>
      <c r="AD35" s="170">
        <f t="shared" si="0"/>
        <v>123</v>
      </c>
      <c r="AE35" s="170" cm="1">
        <f t="array" ref="AE35">INDEX($AF$6:$AF$106, AC35, 1)</f>
        <v>90</v>
      </c>
      <c r="AF35" s="170">
        <f t="shared" si="1"/>
        <v>124</v>
      </c>
      <c r="AG35" s="170">
        <v>71</v>
      </c>
      <c r="AH35" s="170">
        <v>29</v>
      </c>
    </row>
    <row r="36" spans="1:34" ht="21" customHeight="1">
      <c r="A36" s="4"/>
      <c r="B36" s="19">
        <v>70</v>
      </c>
      <c r="C36" s="475">
        <f>IF(OR($B36-C$5&gt;74, $B36-C$5=73, $B36-C$5=1, $B36-C$5&lt;0),"",ROUND(($B36-C$5)*'점수 계산기'!$C$27+C$5*'점수 계산기'!$C$28+'점수 계산기'!$C$31,0))</f>
        <v>122</v>
      </c>
      <c r="D36" s="475">
        <f>IF(OR($B36-D$5&gt;74, $B36-D$5=73, $B36-D$5=1, $B36-D$5&lt;0),"",ROUND(($B36-D$5)*'점수 계산기'!$C$27+D$5*'점수 계산기'!$C$28+'점수 계산기'!$C$31,0))</f>
        <v>122</v>
      </c>
      <c r="E36" s="475">
        <f>IF(OR($B36-E$5&gt;74, $B36-E$5=73, $B36-E$5=1, $B36-E$5&lt;0),"",ROUND(($B36-E$5)*'점수 계산기'!$C$27+E$5*'점수 계산기'!$C$28+'점수 계산기'!$C$31,0))</f>
        <v>122</v>
      </c>
      <c r="F36" s="475">
        <f>IF(OR($B36-F$5&gt;74, $B36-F$5=73, $B36-F$5=1, $B36-F$5&lt;0),"",ROUND(($B36-F$5)*'점수 계산기'!$C$27+F$5*'점수 계산기'!$C$28+'점수 계산기'!$C$31,0))</f>
        <v>123</v>
      </c>
      <c r="G36" s="475">
        <f>IF(OR($B36-G$5&gt;74, $B36-G$5=73, $B36-G$5=1, $B36-G$5&lt;0),"",ROUND(($B36-G$5)*'점수 계산기'!$C$27+G$5*'점수 계산기'!$C$28+'점수 계산기'!$C$31,0))</f>
        <v>123</v>
      </c>
      <c r="H36" s="475">
        <f>IF(OR($B36-H$5&gt;74, $B36-H$5=73, $B36-H$5=1, $B36-H$5&lt;0),"",ROUND(($B36-H$5)*'점수 계산기'!$C$27+H$5*'점수 계산기'!$C$28+'점수 계산기'!$C$31,0))</f>
        <v>123</v>
      </c>
      <c r="I36" s="475">
        <f>IF(OR($B36-I$5&gt;74, $B36-I$5=73, $B36-I$5=1, $B36-I$5&lt;0),"",ROUND(($B36-I$5)*'점수 계산기'!$C$27+I$5*'점수 계산기'!$C$28+'점수 계산기'!$C$31,0))</f>
        <v>123</v>
      </c>
      <c r="J36" s="475">
        <f>IF(OR($B36-J$5&gt;74, $B36-J$5=73, $B36-J$5=1, $B36-J$5&lt;0),"",ROUND(($B36-J$5)*'점수 계산기'!$C$27+J$5*'점수 계산기'!$C$28+'점수 계산기'!$C$31,0))</f>
        <v>123</v>
      </c>
      <c r="K36" s="475">
        <f>IF(OR($B36-K$5&gt;74, $B36-K$5=73, $B36-K$5=1, $B36-K$5&lt;0),"",ROUND(($B36-K$5)*'점수 계산기'!$C$27+K$5*'점수 계산기'!$C$28+'점수 계산기'!$C$31,0))</f>
        <v>123</v>
      </c>
      <c r="L36" s="475">
        <f>IF(OR($B36-L$5&gt;74, $B36-L$5=73, $B36-L$5=1, $B36-L$5&lt;0),"",ROUND(($B36-L$5)*'점수 계산기'!$C$27+L$5*'점수 계산기'!$C$28+'점수 계산기'!$C$31,0))</f>
        <v>123</v>
      </c>
      <c r="M36" s="475">
        <f>IF(OR($B36-M$5&gt;74, $B36-M$5=73, $B36-M$5=1, $B36-M$5&lt;0),"",ROUND(($B36-M$5)*'점수 계산기'!$C$27+M$5*'점수 계산기'!$C$28+'점수 계산기'!$C$31,0))</f>
        <v>123</v>
      </c>
      <c r="N36" s="475">
        <f>IF(OR($B36-N$5&gt;74, $B36-N$5=73, $B36-N$5=1, $B36-N$5&lt;0),"",ROUND(($B36-N$5)*'점수 계산기'!$C$27+N$5*'점수 계산기'!$C$28+'점수 계산기'!$C$31,0))</f>
        <v>123</v>
      </c>
      <c r="O36" s="475">
        <f>IF(OR($B36-O$5&gt;74, $B36-O$5=73, $B36-O$5=1, $B36-O$5&lt;0),"",ROUND(($B36-O$5)*'점수 계산기'!$C$27+O$5*'점수 계산기'!$C$28+'점수 계산기'!$C$31,0))</f>
        <v>123</v>
      </c>
      <c r="P36" s="475">
        <f>IF(OR($B36-P$5&gt;74, $B36-P$5=73, $B36-P$5=1, $B36-P$5&lt;0),"",ROUND(($B36-P$5)*'점수 계산기'!$C$27+P$5*'점수 계산기'!$C$28+'점수 계산기'!$C$31,0))</f>
        <v>123</v>
      </c>
      <c r="Q36" s="475">
        <f>IF(OR($B36-Q$5&gt;74, $B36-Q$5=73, $B36-Q$5=1, $B36-Q$5&lt;0),"",ROUND(($B36-Q$5)*'점수 계산기'!$C$27+Q$5*'점수 계산기'!$C$28+'점수 계산기'!$C$31,0))</f>
        <v>123</v>
      </c>
      <c r="R36" s="475">
        <f>IF(OR($B36-R$5&gt;74, $B36-R$5=73, $B36-R$5=1, $B36-R$5&lt;0),"",ROUND(($B36-R$5)*'점수 계산기'!$C$27+R$5*'점수 계산기'!$C$28+'점수 계산기'!$C$31,0))</f>
        <v>123</v>
      </c>
      <c r="S36" s="475">
        <f>IF(OR($B36-S$5&gt;74, $B36-S$5=73, $B36-S$5=1, $B36-S$5&lt;0),"",ROUND(($B36-S$5)*'점수 계산기'!$C$27+S$5*'점수 계산기'!$C$28+'점수 계산기'!$C$31,0))</f>
        <v>123</v>
      </c>
      <c r="T36" s="475">
        <f>IF(OR($B36-T$5&gt;74, $B36-T$5=73, $B36-T$5=1, $B36-T$5&lt;0),"",ROUND(($B36-T$5)*'점수 계산기'!$C$27+T$5*'점수 계산기'!$C$28+'점수 계산기'!$C$31,0))</f>
        <v>123</v>
      </c>
      <c r="U36" s="475">
        <f>IF(OR($B36-U$5&gt;74, $B36-U$5=73, $B36-U$5=1, $B36-U$5&lt;0),"",ROUND(($B36-U$5)*'점수 계산기'!$C$27+U$5*'점수 계산기'!$C$28+'점수 계산기'!$C$31,0))</f>
        <v>123</v>
      </c>
      <c r="V36" s="475">
        <f>IF(OR($B36-V$5&gt;74, $B36-V$5=73, $B36-V$5=1, $B36-V$5&lt;0),"",ROUND(($B36-V$5)*'점수 계산기'!$C$27+V$5*'점수 계산기'!$C$28+'점수 계산기'!$C$31,0))</f>
        <v>123</v>
      </c>
      <c r="W36" s="475">
        <f>IF(OR($B36-W$5&gt;74, $B36-W$5=73, $B36-W$5=1, $B36-W$5&lt;0),"",ROUND(($B36-W$5)*'점수 계산기'!$C$27+W$5*'점수 계산기'!$C$28+'점수 계산기'!$C$31,0))</f>
        <v>123</v>
      </c>
      <c r="X36" s="475">
        <f>IF(OR($B36-X$5&gt;74, $B36-X$5=73, $B36-X$5=1, $B36-X$5&lt;0),"",ROUND(($B36-X$5)*'점수 계산기'!$C$27+X$5*'점수 계산기'!$C$28+'점수 계산기'!$C$31,0))</f>
        <v>123</v>
      </c>
      <c r="Y36" s="475">
        <f>IF(OR($B36-Y$5&gt;74, $B36-Y$5=73, $B36-Y$5=1, $B36-Y$5&lt;0),"",ROUND(($B36-Y$5)*'점수 계산기'!$C$27+Y$5*'점수 계산기'!$C$28+'점수 계산기'!$C$31,0))</f>
        <v>123</v>
      </c>
      <c r="Z36" s="475">
        <f>IF(OR($B36-Z$5&gt;74, $B36-Z$5=73, $B36-Z$5=1, $B36-Z$5&lt;0),"",ROUND(($B36-Z$5)*'점수 계산기'!$C$27+Z$5*'점수 계산기'!$C$28+'점수 계산기'!$C$31,0))</f>
        <v>123</v>
      </c>
      <c r="AA36" s="476">
        <f>IF(OR($B36-AA$5&gt;74, $B36-AA$5=73, $B36-AA$5=1, $B36-AA$5&lt;0),"",ROUND(($B36-AA$5)*'점수 계산기'!$C$27+AA$5*'점수 계산기'!$C$28+'점수 계산기'!$C$31,0))</f>
        <v>123</v>
      </c>
      <c r="AC36" s="170">
        <v>71</v>
      </c>
      <c r="AD36" s="170">
        <f t="shared" si="0"/>
        <v>122</v>
      </c>
      <c r="AE36" s="170" cm="1">
        <f t="array" ref="AE36">INDEX($AF$6:$AF$106, AC36, 1)</f>
        <v>91</v>
      </c>
      <c r="AF36" s="170">
        <f t="shared" si="1"/>
        <v>123</v>
      </c>
      <c r="AG36" s="170">
        <v>70</v>
      </c>
      <c r="AH36" s="170">
        <v>30</v>
      </c>
    </row>
    <row r="37" spans="1:34" ht="21" customHeight="1">
      <c r="A37" s="4"/>
      <c r="B37" s="19">
        <v>69</v>
      </c>
      <c r="C37" s="176">
        <f>IF(OR($B37-C$5&gt;74, $B37-C$5=73, $B37-C$5=1, $B37-C$5&lt;0),"",ROUND(($B37-C$5)*'점수 계산기'!$C$27+C$5*'점수 계산기'!$C$28+'점수 계산기'!$C$31,0))</f>
        <v>122</v>
      </c>
      <c r="D37" s="475">
        <f>IF(OR($B37-D$5&gt;74, $B37-D$5=73, $B37-D$5=1, $B37-D$5&lt;0),"",ROUND(($B37-D$5)*'점수 계산기'!$C$27+D$5*'점수 계산기'!$C$28+'점수 계산기'!$C$31,0))</f>
        <v>122</v>
      </c>
      <c r="E37" s="475">
        <f>IF(OR($B37-E$5&gt;74, $B37-E$5=73, $B37-E$5=1, $B37-E$5&lt;0),"",ROUND(($B37-E$5)*'점수 계산기'!$C$27+E$5*'점수 계산기'!$C$28+'점수 계산기'!$C$31,0))</f>
        <v>122</v>
      </c>
      <c r="F37" s="475">
        <f>IF(OR($B37-F$5&gt;74, $B37-F$5=73, $B37-F$5=1, $B37-F$5&lt;0),"",ROUND(($B37-F$5)*'점수 계산기'!$C$27+F$5*'점수 계산기'!$C$28+'점수 계산기'!$C$31,0))</f>
        <v>122</v>
      </c>
      <c r="G37" s="475">
        <f>IF(OR($B37-G$5&gt;74, $B37-G$5=73, $B37-G$5=1, $B37-G$5&lt;0),"",ROUND(($B37-G$5)*'점수 계산기'!$C$27+G$5*'점수 계산기'!$C$28+'점수 계산기'!$C$31,0))</f>
        <v>122</v>
      </c>
      <c r="H37" s="475">
        <f>IF(OR($B37-H$5&gt;74, $B37-H$5=73, $B37-H$5=1, $B37-H$5&lt;0),"",ROUND(($B37-H$5)*'점수 계산기'!$C$27+H$5*'점수 계산기'!$C$28+'점수 계산기'!$C$31,0))</f>
        <v>122</v>
      </c>
      <c r="I37" s="475">
        <f>IF(OR($B37-I$5&gt;74, $B37-I$5=73, $B37-I$5=1, $B37-I$5&lt;0),"",ROUND(($B37-I$5)*'점수 계산기'!$C$27+I$5*'점수 계산기'!$C$28+'점수 계산기'!$C$31,0))</f>
        <v>122</v>
      </c>
      <c r="J37" s="475">
        <f>IF(OR($B37-J$5&gt;74, $B37-J$5=73, $B37-J$5=1, $B37-J$5&lt;0),"",ROUND(($B37-J$5)*'점수 계산기'!$C$27+J$5*'점수 계산기'!$C$28+'점수 계산기'!$C$31,0))</f>
        <v>122</v>
      </c>
      <c r="K37" s="475">
        <f>IF(OR($B37-K$5&gt;74, $B37-K$5=73, $B37-K$5=1, $B37-K$5&lt;0),"",ROUND(($B37-K$5)*'점수 계산기'!$C$27+K$5*'점수 계산기'!$C$28+'점수 계산기'!$C$31,0))</f>
        <v>122</v>
      </c>
      <c r="L37" s="475">
        <f>IF(OR($B37-L$5&gt;74, $B37-L$5=73, $B37-L$5=1, $B37-L$5&lt;0),"",ROUND(($B37-L$5)*'점수 계산기'!$C$27+L$5*'점수 계산기'!$C$28+'점수 계산기'!$C$31,0))</f>
        <v>122</v>
      </c>
      <c r="M37" s="475">
        <f>IF(OR($B37-M$5&gt;74, $B37-M$5=73, $B37-M$5=1, $B37-M$5&lt;0),"",ROUND(($B37-M$5)*'점수 계산기'!$C$27+M$5*'점수 계산기'!$C$28+'점수 계산기'!$C$31,0))</f>
        <v>122</v>
      </c>
      <c r="N37" s="475">
        <f>IF(OR($B37-N$5&gt;74, $B37-N$5=73, $B37-N$5=1, $B37-N$5&lt;0),"",ROUND(($B37-N$5)*'점수 계산기'!$C$27+N$5*'점수 계산기'!$C$28+'점수 계산기'!$C$31,0))</f>
        <v>122</v>
      </c>
      <c r="O37" s="475">
        <f>IF(OR($B37-O$5&gt;74, $B37-O$5=73, $B37-O$5=1, $B37-O$5&lt;0),"",ROUND(($B37-O$5)*'점수 계산기'!$C$27+O$5*'점수 계산기'!$C$28+'점수 계산기'!$C$31,0))</f>
        <v>122</v>
      </c>
      <c r="P37" s="475">
        <f>IF(OR($B37-P$5&gt;74, $B37-P$5=73, $B37-P$5=1, $B37-P$5&lt;0),"",ROUND(($B37-P$5)*'점수 계산기'!$C$27+P$5*'점수 계산기'!$C$28+'점수 계산기'!$C$31,0))</f>
        <v>122</v>
      </c>
      <c r="Q37" s="475">
        <f>IF(OR($B37-Q$5&gt;74, $B37-Q$5=73, $B37-Q$5=1, $B37-Q$5&lt;0),"",ROUND(($B37-Q$5)*'점수 계산기'!$C$27+Q$5*'점수 계산기'!$C$28+'점수 계산기'!$C$31,0))</f>
        <v>122</v>
      </c>
      <c r="R37" s="475">
        <f>IF(OR($B37-R$5&gt;74, $B37-R$5=73, $B37-R$5=1, $B37-R$5&lt;0),"",ROUND(($B37-R$5)*'점수 계산기'!$C$27+R$5*'점수 계산기'!$C$28+'점수 계산기'!$C$31,0))</f>
        <v>122</v>
      </c>
      <c r="S37" s="475">
        <f>IF(OR($B37-S$5&gt;74, $B37-S$5=73, $B37-S$5=1, $B37-S$5&lt;0),"",ROUND(($B37-S$5)*'점수 계산기'!$C$27+S$5*'점수 계산기'!$C$28+'점수 계산기'!$C$31,0))</f>
        <v>122</v>
      </c>
      <c r="T37" s="475">
        <f>IF(OR($B37-T$5&gt;74, $B37-T$5=73, $B37-T$5=1, $B37-T$5&lt;0),"",ROUND(($B37-T$5)*'점수 계산기'!$C$27+T$5*'점수 계산기'!$C$28+'점수 계산기'!$C$31,0))</f>
        <v>122</v>
      </c>
      <c r="U37" s="475">
        <f>IF(OR($B37-U$5&gt;74, $B37-U$5=73, $B37-U$5=1, $B37-U$5&lt;0),"",ROUND(($B37-U$5)*'점수 계산기'!$C$27+U$5*'점수 계산기'!$C$28+'점수 계산기'!$C$31,0))</f>
        <v>122</v>
      </c>
      <c r="V37" s="475">
        <f>IF(OR($B37-V$5&gt;74, $B37-V$5=73, $B37-V$5=1, $B37-V$5&lt;0),"",ROUND(($B37-V$5)*'점수 계산기'!$C$27+V$5*'점수 계산기'!$C$28+'점수 계산기'!$C$31,0))</f>
        <v>122</v>
      </c>
      <c r="W37" s="475">
        <f>IF(OR($B37-W$5&gt;74, $B37-W$5=73, $B37-W$5=1, $B37-W$5&lt;0),"",ROUND(($B37-W$5)*'점수 계산기'!$C$27+W$5*'점수 계산기'!$C$28+'점수 계산기'!$C$31,0))</f>
        <v>122</v>
      </c>
      <c r="X37" s="475">
        <f>IF(OR($B37-X$5&gt;74, $B37-X$5=73, $B37-X$5=1, $B37-X$5&lt;0),"",ROUND(($B37-X$5)*'점수 계산기'!$C$27+X$5*'점수 계산기'!$C$28+'점수 계산기'!$C$31,0))</f>
        <v>122</v>
      </c>
      <c r="Y37" s="475">
        <f>IF(OR($B37-Y$5&gt;74, $B37-Y$5=73, $B37-Y$5=1, $B37-Y$5&lt;0),"",ROUND(($B37-Y$5)*'점수 계산기'!$C$27+Y$5*'점수 계산기'!$C$28+'점수 계산기'!$C$31,0))</f>
        <v>122</v>
      </c>
      <c r="Z37" s="475">
        <f>IF(OR($B37-Z$5&gt;74, $B37-Z$5=73, $B37-Z$5=1, $B37-Z$5&lt;0),"",ROUND(($B37-Z$5)*'점수 계산기'!$C$27+Z$5*'점수 계산기'!$C$28+'점수 계산기'!$C$31,0))</f>
        <v>123</v>
      </c>
      <c r="AA37" s="476">
        <f>IF(OR($B37-AA$5&gt;74, $B37-AA$5=73, $B37-AA$5=1, $B37-AA$5&lt;0),"",ROUND(($B37-AA$5)*'점수 계산기'!$C$27+AA$5*'점수 계산기'!$C$28+'점수 계산기'!$C$31,0))</f>
        <v>123</v>
      </c>
      <c r="AC37" s="170">
        <v>70</v>
      </c>
      <c r="AD37" s="170">
        <f t="shared" si="0"/>
        <v>122</v>
      </c>
      <c r="AE37" s="170" cm="1">
        <f t="array" ref="AE37">INDEX($AF$6:$AF$106, AC37, 1)</f>
        <v>91</v>
      </c>
      <c r="AF37" s="170">
        <f t="shared" si="1"/>
        <v>123</v>
      </c>
      <c r="AG37" s="170">
        <v>69</v>
      </c>
      <c r="AH37" s="170">
        <v>31</v>
      </c>
    </row>
    <row r="38" spans="1:34" ht="21" customHeight="1">
      <c r="A38" s="4"/>
      <c r="B38" s="20">
        <v>68</v>
      </c>
      <c r="C38" s="477">
        <f>IF(OR($B38-C$5&gt;74, $B38-C$5=73, $B38-C$5=1, $B38-C$5&lt;0),"",ROUND(($B38-C$5)*'점수 계산기'!$C$27+C$5*'점수 계산기'!$C$28+'점수 계산기'!$C$31,0))</f>
        <v>121</v>
      </c>
      <c r="D38" s="477">
        <f>IF(OR($B38-D$5&gt;74, $B38-D$5=73, $B38-D$5=1, $B38-D$5&lt;0),"",ROUND(($B38-D$5)*'점수 계산기'!$C$27+D$5*'점수 계산기'!$C$28+'점수 계산기'!$C$31,0))</f>
        <v>121</v>
      </c>
      <c r="E38" s="477">
        <f>IF(OR($B38-E$5&gt;74, $B38-E$5=73, $B38-E$5=1, $B38-E$5&lt;0),"",ROUND(($B38-E$5)*'점수 계산기'!$C$27+E$5*'점수 계산기'!$C$28+'점수 계산기'!$C$31,0))</f>
        <v>121</v>
      </c>
      <c r="F38" s="477">
        <f>IF(OR($B38-F$5&gt;74, $B38-F$5=73, $B38-F$5=1, $B38-F$5&lt;0),"",ROUND(($B38-F$5)*'점수 계산기'!$C$27+F$5*'점수 계산기'!$C$28+'점수 계산기'!$C$31,0))</f>
        <v>121</v>
      </c>
      <c r="G38" s="477">
        <f>IF(OR($B38-G$5&gt;74, $B38-G$5=73, $B38-G$5=1, $B38-G$5&lt;0),"",ROUND(($B38-G$5)*'점수 계산기'!$C$27+G$5*'점수 계산기'!$C$28+'점수 계산기'!$C$31,0))</f>
        <v>121</v>
      </c>
      <c r="H38" s="477">
        <f>IF(OR($B38-H$5&gt;74, $B38-H$5=73, $B38-H$5=1, $B38-H$5&lt;0),"",ROUND(($B38-H$5)*'점수 계산기'!$C$27+H$5*'점수 계산기'!$C$28+'점수 계산기'!$C$31,0))</f>
        <v>121</v>
      </c>
      <c r="I38" s="477">
        <f>IF(OR($B38-I$5&gt;74, $B38-I$5=73, $B38-I$5=1, $B38-I$5&lt;0),"",ROUND(($B38-I$5)*'점수 계산기'!$C$27+I$5*'점수 계산기'!$C$28+'점수 계산기'!$C$31,0))</f>
        <v>121</v>
      </c>
      <c r="J38" s="477">
        <f>IF(OR($B38-J$5&gt;74, $B38-J$5=73, $B38-J$5=1, $B38-J$5&lt;0),"",ROUND(($B38-J$5)*'점수 계산기'!$C$27+J$5*'점수 계산기'!$C$28+'점수 계산기'!$C$31,0))</f>
        <v>121</v>
      </c>
      <c r="K38" s="477">
        <f>IF(OR($B38-K$5&gt;74, $B38-K$5=73, $B38-K$5=1, $B38-K$5&lt;0),"",ROUND(($B38-K$5)*'점수 계산기'!$C$27+K$5*'점수 계산기'!$C$28+'점수 계산기'!$C$31,0))</f>
        <v>121</v>
      </c>
      <c r="L38" s="477">
        <f>IF(OR($B38-L$5&gt;74, $B38-L$5=73, $B38-L$5=1, $B38-L$5&lt;0),"",ROUND(($B38-L$5)*'점수 계산기'!$C$27+L$5*'점수 계산기'!$C$28+'점수 계산기'!$C$31,0))</f>
        <v>121</v>
      </c>
      <c r="M38" s="477">
        <f>IF(OR($B38-M$5&gt;74, $B38-M$5=73, $B38-M$5=1, $B38-M$5&lt;0),"",ROUND(($B38-M$5)*'점수 계산기'!$C$27+M$5*'점수 계산기'!$C$28+'점수 계산기'!$C$31,0))</f>
        <v>121</v>
      </c>
      <c r="N38" s="477">
        <f>IF(OR($B38-N$5&gt;74, $B38-N$5=73, $B38-N$5=1, $B38-N$5&lt;0),"",ROUND(($B38-N$5)*'점수 계산기'!$C$27+N$5*'점수 계산기'!$C$28+'점수 계산기'!$C$31,0))</f>
        <v>121</v>
      </c>
      <c r="O38" s="477">
        <f>IF(OR($B38-O$5&gt;74, $B38-O$5=73, $B38-O$5=1, $B38-O$5&lt;0),"",ROUND(($B38-O$5)*'점수 계산기'!$C$27+O$5*'점수 계산기'!$C$28+'점수 계산기'!$C$31,0))</f>
        <v>121</v>
      </c>
      <c r="P38" s="477">
        <f>IF(OR($B38-P$5&gt;74, $B38-P$5=73, $B38-P$5=1, $B38-P$5&lt;0),"",ROUND(($B38-P$5)*'점수 계산기'!$C$27+P$5*'점수 계산기'!$C$28+'점수 계산기'!$C$31,0))</f>
        <v>121</v>
      </c>
      <c r="Q38" s="477">
        <f>IF(OR($B38-Q$5&gt;74, $B38-Q$5=73, $B38-Q$5=1, $B38-Q$5&lt;0),"",ROUND(($B38-Q$5)*'점수 계산기'!$C$27+Q$5*'점수 계산기'!$C$28+'점수 계산기'!$C$31,0))</f>
        <v>121</v>
      </c>
      <c r="R38" s="477">
        <f>IF(OR($B38-R$5&gt;74, $B38-R$5=73, $B38-R$5=1, $B38-R$5&lt;0),"",ROUND(($B38-R$5)*'점수 계산기'!$C$27+R$5*'점수 계산기'!$C$28+'점수 계산기'!$C$31,0))</f>
        <v>121</v>
      </c>
      <c r="S38" s="477">
        <f>IF(OR($B38-S$5&gt;74, $B38-S$5=73, $B38-S$5=1, $B38-S$5&lt;0),"",ROUND(($B38-S$5)*'점수 계산기'!$C$27+S$5*'점수 계산기'!$C$28+'점수 계산기'!$C$31,0))</f>
        <v>121</v>
      </c>
      <c r="T38" s="477">
        <f>IF(OR($B38-T$5&gt;74, $B38-T$5=73, $B38-T$5=1, $B38-T$5&lt;0),"",ROUND(($B38-T$5)*'점수 계산기'!$C$27+T$5*'점수 계산기'!$C$28+'점수 계산기'!$C$31,0))</f>
        <v>121</v>
      </c>
      <c r="U38" s="477">
        <f>IF(OR($B38-U$5&gt;74, $B38-U$5=73, $B38-U$5=1, $B38-U$5&lt;0),"",ROUND(($B38-U$5)*'점수 계산기'!$C$27+U$5*'점수 계산기'!$C$28+'점수 계산기'!$C$31,0))</f>
        <v>121</v>
      </c>
      <c r="V38" s="477">
        <f>IF(OR($B38-V$5&gt;74, $B38-V$5=73, $B38-V$5=1, $B38-V$5&lt;0),"",ROUND(($B38-V$5)*'점수 계산기'!$C$27+V$5*'점수 계산기'!$C$28+'점수 계산기'!$C$31,0))</f>
        <v>122</v>
      </c>
      <c r="W38" s="477">
        <f>IF(OR($B38-W$5&gt;74, $B38-W$5=73, $B38-W$5=1, $B38-W$5&lt;0),"",ROUND(($B38-W$5)*'점수 계산기'!$C$27+W$5*'점수 계산기'!$C$28+'점수 계산기'!$C$31,0))</f>
        <v>122</v>
      </c>
      <c r="X38" s="477">
        <f>IF(OR($B38-X$5&gt;74, $B38-X$5=73, $B38-X$5=1, $B38-X$5&lt;0),"",ROUND(($B38-X$5)*'점수 계산기'!$C$27+X$5*'점수 계산기'!$C$28+'점수 계산기'!$C$31,0))</f>
        <v>122</v>
      </c>
      <c r="Y38" s="477">
        <f>IF(OR($B38-Y$5&gt;74, $B38-Y$5=73, $B38-Y$5=1, $B38-Y$5&lt;0),"",ROUND(($B38-Y$5)*'점수 계산기'!$C$27+Y$5*'점수 계산기'!$C$28+'점수 계산기'!$C$31,0))</f>
        <v>122</v>
      </c>
      <c r="Z38" s="477">
        <f>IF(OR($B38-Z$5&gt;74, $B38-Z$5=73, $B38-Z$5=1, $B38-Z$5&lt;0),"",ROUND(($B38-Z$5)*'점수 계산기'!$C$27+Z$5*'점수 계산기'!$C$28+'점수 계산기'!$C$31,0))</f>
        <v>122</v>
      </c>
      <c r="AA38" s="478">
        <f>IF(OR($B38-AA$5&gt;74, $B38-AA$5=73, $B38-AA$5=1, $B38-AA$5&lt;0),"",ROUND(($B38-AA$5)*'점수 계산기'!$C$27+AA$5*'점수 계산기'!$C$28+'점수 계산기'!$C$31,0))</f>
        <v>122</v>
      </c>
      <c r="AC38" s="170">
        <v>69</v>
      </c>
      <c r="AD38" s="170">
        <f t="shared" si="0"/>
        <v>121</v>
      </c>
      <c r="AE38" s="170" cm="1">
        <f t="array" ref="AE38">INDEX($AF$6:$AF$106, AC38, 1)</f>
        <v>92</v>
      </c>
      <c r="AF38" s="170">
        <f t="shared" si="1"/>
        <v>122</v>
      </c>
      <c r="AG38" s="170">
        <v>68</v>
      </c>
      <c r="AH38" s="170">
        <v>32</v>
      </c>
    </row>
    <row r="39" spans="1:34" ht="21" customHeight="1">
      <c r="A39" s="4"/>
      <c r="B39" s="20">
        <v>67</v>
      </c>
      <c r="C39" s="477">
        <f>IF(OR($B39-C$5&gt;74, $B39-C$5=73, $B39-C$5=1, $B39-C$5&lt;0),"",ROUND(($B39-C$5)*'점수 계산기'!$C$27+C$5*'점수 계산기'!$C$28+'점수 계산기'!$C$31,0))</f>
        <v>120</v>
      </c>
      <c r="D39" s="477">
        <f>IF(OR($B39-D$5&gt;74, $B39-D$5=73, $B39-D$5=1, $B39-D$5&lt;0),"",ROUND(($B39-D$5)*'점수 계산기'!$C$27+D$5*'점수 계산기'!$C$28+'점수 계산기'!$C$31,0))</f>
        <v>120</v>
      </c>
      <c r="E39" s="477">
        <f>IF(OR($B39-E$5&gt;74, $B39-E$5=73, $B39-E$5=1, $B39-E$5&lt;0),"",ROUND(($B39-E$5)*'점수 계산기'!$C$27+E$5*'점수 계산기'!$C$28+'점수 계산기'!$C$31,0))</f>
        <v>120</v>
      </c>
      <c r="F39" s="477">
        <f>IF(OR($B39-F$5&gt;74, $B39-F$5=73, $B39-F$5=1, $B39-F$5&lt;0),"",ROUND(($B39-F$5)*'점수 계산기'!$C$27+F$5*'점수 계산기'!$C$28+'점수 계산기'!$C$31,0))</f>
        <v>120</v>
      </c>
      <c r="G39" s="477">
        <f>IF(OR($B39-G$5&gt;74, $B39-G$5=73, $B39-G$5=1, $B39-G$5&lt;0),"",ROUND(($B39-G$5)*'점수 계산기'!$C$27+G$5*'점수 계산기'!$C$28+'점수 계산기'!$C$31,0))</f>
        <v>120</v>
      </c>
      <c r="H39" s="477">
        <f>IF(OR($B39-H$5&gt;74, $B39-H$5=73, $B39-H$5=1, $B39-H$5&lt;0),"",ROUND(($B39-H$5)*'점수 계산기'!$C$27+H$5*'점수 계산기'!$C$28+'점수 계산기'!$C$31,0))</f>
        <v>120</v>
      </c>
      <c r="I39" s="477">
        <f>IF(OR($B39-I$5&gt;74, $B39-I$5=73, $B39-I$5=1, $B39-I$5&lt;0),"",ROUND(($B39-I$5)*'점수 계산기'!$C$27+I$5*'점수 계산기'!$C$28+'점수 계산기'!$C$31,0))</f>
        <v>120</v>
      </c>
      <c r="J39" s="477">
        <f>IF(OR($B39-J$5&gt;74, $B39-J$5=73, $B39-J$5=1, $B39-J$5&lt;0),"",ROUND(($B39-J$5)*'점수 계산기'!$C$27+J$5*'점수 계산기'!$C$28+'점수 계산기'!$C$31,0))</f>
        <v>120</v>
      </c>
      <c r="K39" s="477">
        <f>IF(OR($B39-K$5&gt;74, $B39-K$5=73, $B39-K$5=1, $B39-K$5&lt;0),"",ROUND(($B39-K$5)*'점수 계산기'!$C$27+K$5*'점수 계산기'!$C$28+'점수 계산기'!$C$31,0))</f>
        <v>120</v>
      </c>
      <c r="L39" s="477">
        <f>IF(OR($B39-L$5&gt;74, $B39-L$5=73, $B39-L$5=1, $B39-L$5&lt;0),"",ROUND(($B39-L$5)*'점수 계산기'!$C$27+L$5*'점수 계산기'!$C$28+'점수 계산기'!$C$31,0))</f>
        <v>120</v>
      </c>
      <c r="M39" s="477">
        <f>IF(OR($B39-M$5&gt;74, $B39-M$5=73, $B39-M$5=1, $B39-M$5&lt;0),"",ROUND(($B39-M$5)*'점수 계산기'!$C$27+M$5*'점수 계산기'!$C$28+'점수 계산기'!$C$31,0))</f>
        <v>120</v>
      </c>
      <c r="N39" s="477">
        <f>IF(OR($B39-N$5&gt;74, $B39-N$5=73, $B39-N$5=1, $B39-N$5&lt;0),"",ROUND(($B39-N$5)*'점수 계산기'!$C$27+N$5*'점수 계산기'!$C$28+'점수 계산기'!$C$31,0))</f>
        <v>120</v>
      </c>
      <c r="O39" s="477">
        <f>IF(OR($B39-O$5&gt;74, $B39-O$5=73, $B39-O$5=1, $B39-O$5&lt;0),"",ROUND(($B39-O$5)*'점수 계산기'!$C$27+O$5*'점수 계산기'!$C$28+'점수 계산기'!$C$31,0))</f>
        <v>120</v>
      </c>
      <c r="P39" s="477">
        <f>IF(OR($B39-P$5&gt;74, $B39-P$5=73, $B39-P$5=1, $B39-P$5&lt;0),"",ROUND(($B39-P$5)*'점수 계산기'!$C$27+P$5*'점수 계산기'!$C$28+'점수 계산기'!$C$31,0))</f>
        <v>120</v>
      </c>
      <c r="Q39" s="477">
        <f>IF(OR($B39-Q$5&gt;74, $B39-Q$5=73, $B39-Q$5=1, $B39-Q$5&lt;0),"",ROUND(($B39-Q$5)*'점수 계산기'!$C$27+Q$5*'점수 계산기'!$C$28+'점수 계산기'!$C$31,0))</f>
        <v>121</v>
      </c>
      <c r="R39" s="477">
        <f>IF(OR($B39-R$5&gt;74, $B39-R$5=73, $B39-R$5=1, $B39-R$5&lt;0),"",ROUND(($B39-R$5)*'점수 계산기'!$C$27+R$5*'점수 계산기'!$C$28+'점수 계산기'!$C$31,0))</f>
        <v>121</v>
      </c>
      <c r="S39" s="477">
        <f>IF(OR($B39-S$5&gt;74, $B39-S$5=73, $B39-S$5=1, $B39-S$5&lt;0),"",ROUND(($B39-S$5)*'점수 계산기'!$C$27+S$5*'점수 계산기'!$C$28+'점수 계산기'!$C$31,0))</f>
        <v>121</v>
      </c>
      <c r="T39" s="477">
        <f>IF(OR($B39-T$5&gt;74, $B39-T$5=73, $B39-T$5=1, $B39-T$5&lt;0),"",ROUND(($B39-T$5)*'점수 계산기'!$C$27+T$5*'점수 계산기'!$C$28+'점수 계산기'!$C$31,0))</f>
        <v>121</v>
      </c>
      <c r="U39" s="477">
        <f>IF(OR($B39-U$5&gt;74, $B39-U$5=73, $B39-U$5=1, $B39-U$5&lt;0),"",ROUND(($B39-U$5)*'점수 계산기'!$C$27+U$5*'점수 계산기'!$C$28+'점수 계산기'!$C$31,0))</f>
        <v>121</v>
      </c>
      <c r="V39" s="477">
        <f>IF(OR($B39-V$5&gt;74, $B39-V$5=73, $B39-V$5=1, $B39-V$5&lt;0),"",ROUND(($B39-V$5)*'점수 계산기'!$C$27+V$5*'점수 계산기'!$C$28+'점수 계산기'!$C$31,0))</f>
        <v>121</v>
      </c>
      <c r="W39" s="477">
        <f>IF(OR($B39-W$5&gt;74, $B39-W$5=73, $B39-W$5=1, $B39-W$5&lt;0),"",ROUND(($B39-W$5)*'점수 계산기'!$C$27+W$5*'점수 계산기'!$C$28+'점수 계산기'!$C$31,0))</f>
        <v>121</v>
      </c>
      <c r="X39" s="477">
        <f>IF(OR($B39-X$5&gt;74, $B39-X$5=73, $B39-X$5=1, $B39-X$5&lt;0),"",ROUND(($B39-X$5)*'점수 계산기'!$C$27+X$5*'점수 계산기'!$C$28+'점수 계산기'!$C$31,0))</f>
        <v>121</v>
      </c>
      <c r="Y39" s="477">
        <f>IF(OR($B39-Y$5&gt;74, $B39-Y$5=73, $B39-Y$5=1, $B39-Y$5&lt;0),"",ROUND(($B39-Y$5)*'점수 계산기'!$C$27+Y$5*'점수 계산기'!$C$28+'점수 계산기'!$C$31,0))</f>
        <v>121</v>
      </c>
      <c r="Z39" s="477">
        <f>IF(OR($B39-Z$5&gt;74, $B39-Z$5=73, $B39-Z$5=1, $B39-Z$5&lt;0),"",ROUND(($B39-Z$5)*'점수 계산기'!$C$27+Z$5*'점수 계산기'!$C$28+'점수 계산기'!$C$31,0))</f>
        <v>121</v>
      </c>
      <c r="AA39" s="478">
        <f>IF(OR($B39-AA$5&gt;74, $B39-AA$5=73, $B39-AA$5=1, $B39-AA$5&lt;0),"",ROUND(($B39-AA$5)*'점수 계산기'!$C$27+AA$5*'점수 계산기'!$C$28+'점수 계산기'!$C$31,0))</f>
        <v>121</v>
      </c>
      <c r="AC39" s="170">
        <v>68</v>
      </c>
      <c r="AD39" s="170">
        <f t="shared" si="0"/>
        <v>120</v>
      </c>
      <c r="AE39" s="170" cm="1">
        <f t="array" ref="AE39">INDEX($AF$6:$AF$106, AC39, 1)</f>
        <v>93</v>
      </c>
      <c r="AF39" s="170">
        <f t="shared" si="1"/>
        <v>121</v>
      </c>
      <c r="AG39" s="170">
        <v>67</v>
      </c>
      <c r="AH39" s="170">
        <v>33</v>
      </c>
    </row>
    <row r="40" spans="1:34" ht="21" customHeight="1">
      <c r="A40" s="4"/>
      <c r="B40" s="20">
        <v>66</v>
      </c>
      <c r="C40" s="477">
        <f>IF(OR($B40-C$5&gt;74, $B40-C$5=73, $B40-C$5=1, $B40-C$5&lt;0),"",ROUND(($B40-C$5)*'점수 계산기'!$C$27+C$5*'점수 계산기'!$C$28+'점수 계산기'!$C$31,0))</f>
        <v>119</v>
      </c>
      <c r="D40" s="477">
        <f>IF(OR($B40-D$5&gt;74, $B40-D$5=73, $B40-D$5=1, $B40-D$5&lt;0),"",ROUND(($B40-D$5)*'점수 계산기'!$C$27+D$5*'점수 계산기'!$C$28+'점수 계산기'!$C$31,0))</f>
        <v>119</v>
      </c>
      <c r="E40" s="477">
        <f>IF(OR($B40-E$5&gt;74, $B40-E$5=73, $B40-E$5=1, $B40-E$5&lt;0),"",ROUND(($B40-E$5)*'점수 계산기'!$C$27+E$5*'점수 계산기'!$C$28+'점수 계산기'!$C$31,0))</f>
        <v>119</v>
      </c>
      <c r="F40" s="477">
        <f>IF(OR($B40-F$5&gt;74, $B40-F$5=73, $B40-F$5=1, $B40-F$5&lt;0),"",ROUND(($B40-F$5)*'점수 계산기'!$C$27+F$5*'점수 계산기'!$C$28+'점수 계산기'!$C$31,0))</f>
        <v>119</v>
      </c>
      <c r="G40" s="477">
        <f>IF(OR($B40-G$5&gt;74, $B40-G$5=73, $B40-G$5=1, $B40-G$5&lt;0),"",ROUND(($B40-G$5)*'점수 계산기'!$C$27+G$5*'점수 계산기'!$C$28+'점수 계산기'!$C$31,0))</f>
        <v>119</v>
      </c>
      <c r="H40" s="477">
        <f>IF(OR($B40-H$5&gt;74, $B40-H$5=73, $B40-H$5=1, $B40-H$5&lt;0),"",ROUND(($B40-H$5)*'점수 계산기'!$C$27+H$5*'점수 계산기'!$C$28+'점수 계산기'!$C$31,0))</f>
        <v>119</v>
      </c>
      <c r="I40" s="477">
        <f>IF(OR($B40-I$5&gt;74, $B40-I$5=73, $B40-I$5=1, $B40-I$5&lt;0),"",ROUND(($B40-I$5)*'점수 계산기'!$C$27+I$5*'점수 계산기'!$C$28+'점수 계산기'!$C$31,0))</f>
        <v>119</v>
      </c>
      <c r="J40" s="477">
        <f>IF(OR($B40-J$5&gt;74, $B40-J$5=73, $B40-J$5=1, $B40-J$5&lt;0),"",ROUND(($B40-J$5)*'점수 계산기'!$C$27+J$5*'점수 계산기'!$C$28+'점수 계산기'!$C$31,0))</f>
        <v>119</v>
      </c>
      <c r="K40" s="477">
        <f>IF(OR($B40-K$5&gt;74, $B40-K$5=73, $B40-K$5=1, $B40-K$5&lt;0),"",ROUND(($B40-K$5)*'점수 계산기'!$C$27+K$5*'점수 계산기'!$C$28+'점수 계산기'!$C$31,0))</f>
        <v>119</v>
      </c>
      <c r="L40" s="477">
        <f>IF(OR($B40-L$5&gt;74, $B40-L$5=73, $B40-L$5=1, $B40-L$5&lt;0),"",ROUND(($B40-L$5)*'점수 계산기'!$C$27+L$5*'점수 계산기'!$C$28+'점수 계산기'!$C$31,0))</f>
        <v>119</v>
      </c>
      <c r="M40" s="477">
        <f>IF(OR($B40-M$5&gt;74, $B40-M$5=73, $B40-M$5=1, $B40-M$5&lt;0),"",ROUND(($B40-M$5)*'점수 계산기'!$C$27+M$5*'점수 계산기'!$C$28+'점수 계산기'!$C$31,0))</f>
        <v>120</v>
      </c>
      <c r="N40" s="477">
        <f>IF(OR($B40-N$5&gt;74, $B40-N$5=73, $B40-N$5=1, $B40-N$5&lt;0),"",ROUND(($B40-N$5)*'점수 계산기'!$C$27+N$5*'점수 계산기'!$C$28+'점수 계산기'!$C$31,0))</f>
        <v>120</v>
      </c>
      <c r="O40" s="477">
        <f>IF(OR($B40-O$5&gt;74, $B40-O$5=73, $B40-O$5=1, $B40-O$5&lt;0),"",ROUND(($B40-O$5)*'점수 계산기'!$C$27+O$5*'점수 계산기'!$C$28+'점수 계산기'!$C$31,0))</f>
        <v>120</v>
      </c>
      <c r="P40" s="477">
        <f>IF(OR($B40-P$5&gt;74, $B40-P$5=73, $B40-P$5=1, $B40-P$5&lt;0),"",ROUND(($B40-P$5)*'점수 계산기'!$C$27+P$5*'점수 계산기'!$C$28+'점수 계산기'!$C$31,0))</f>
        <v>120</v>
      </c>
      <c r="Q40" s="477">
        <f>IF(OR($B40-Q$5&gt;74, $B40-Q$5=73, $B40-Q$5=1, $B40-Q$5&lt;0),"",ROUND(($B40-Q$5)*'점수 계산기'!$C$27+Q$5*'점수 계산기'!$C$28+'점수 계산기'!$C$31,0))</f>
        <v>120</v>
      </c>
      <c r="R40" s="477">
        <f>IF(OR($B40-R$5&gt;74, $B40-R$5=73, $B40-R$5=1, $B40-R$5&lt;0),"",ROUND(($B40-R$5)*'점수 계산기'!$C$27+R$5*'점수 계산기'!$C$28+'점수 계산기'!$C$31,0))</f>
        <v>120</v>
      </c>
      <c r="S40" s="477">
        <f>IF(OR($B40-S$5&gt;74, $B40-S$5=73, $B40-S$5=1, $B40-S$5&lt;0),"",ROUND(($B40-S$5)*'점수 계산기'!$C$27+S$5*'점수 계산기'!$C$28+'점수 계산기'!$C$31,0))</f>
        <v>120</v>
      </c>
      <c r="T40" s="477">
        <f>IF(OR($B40-T$5&gt;74, $B40-T$5=73, $B40-T$5=1, $B40-T$5&lt;0),"",ROUND(($B40-T$5)*'점수 계산기'!$C$27+T$5*'점수 계산기'!$C$28+'점수 계산기'!$C$31,0))</f>
        <v>120</v>
      </c>
      <c r="U40" s="477">
        <f>IF(OR($B40-U$5&gt;74, $B40-U$5=73, $B40-U$5=1, $B40-U$5&lt;0),"",ROUND(($B40-U$5)*'점수 계산기'!$C$27+U$5*'점수 계산기'!$C$28+'점수 계산기'!$C$31,0))</f>
        <v>120</v>
      </c>
      <c r="V40" s="477">
        <f>IF(OR($B40-V$5&gt;74, $B40-V$5=73, $B40-V$5=1, $B40-V$5&lt;0),"",ROUND(($B40-V$5)*'점수 계산기'!$C$27+V$5*'점수 계산기'!$C$28+'점수 계산기'!$C$31,0))</f>
        <v>120</v>
      </c>
      <c r="W40" s="477">
        <f>IF(OR($B40-W$5&gt;74, $B40-W$5=73, $B40-W$5=1, $B40-W$5&lt;0),"",ROUND(($B40-W$5)*'점수 계산기'!$C$27+W$5*'점수 계산기'!$C$28+'점수 계산기'!$C$31,0))</f>
        <v>120</v>
      </c>
      <c r="X40" s="477">
        <f>IF(OR($B40-X$5&gt;74, $B40-X$5=73, $B40-X$5=1, $B40-X$5&lt;0),"",ROUND(($B40-X$5)*'점수 계산기'!$C$27+X$5*'점수 계산기'!$C$28+'점수 계산기'!$C$31,0))</f>
        <v>120</v>
      </c>
      <c r="Y40" s="477">
        <f>IF(OR($B40-Y$5&gt;74, $B40-Y$5=73, $B40-Y$5=1, $B40-Y$5&lt;0),"",ROUND(($B40-Y$5)*'점수 계산기'!$C$27+Y$5*'점수 계산기'!$C$28+'점수 계산기'!$C$31,0))</f>
        <v>120</v>
      </c>
      <c r="Z40" s="477">
        <f>IF(OR($B40-Z$5&gt;74, $B40-Z$5=73, $B40-Z$5=1, $B40-Z$5&lt;0),"",ROUND(($B40-Z$5)*'점수 계산기'!$C$27+Z$5*'점수 계산기'!$C$28+'점수 계산기'!$C$31,0))</f>
        <v>120</v>
      </c>
      <c r="AA40" s="478">
        <f>IF(OR($B40-AA$5&gt;74, $B40-AA$5=73, $B40-AA$5=1, $B40-AA$5&lt;0),"",ROUND(($B40-AA$5)*'점수 계산기'!$C$27+AA$5*'점수 계산기'!$C$28+'점수 계산기'!$C$31,0))</f>
        <v>120</v>
      </c>
      <c r="AC40" s="170">
        <v>67</v>
      </c>
      <c r="AD40" s="170">
        <f t="shared" si="0"/>
        <v>119</v>
      </c>
      <c r="AE40" s="170" cm="1">
        <f t="array" ref="AE40">INDEX($AF$6:$AF$106, AC40, 1)</f>
        <v>94</v>
      </c>
      <c r="AF40" s="170">
        <f t="shared" si="1"/>
        <v>120</v>
      </c>
      <c r="AG40" s="170">
        <v>66</v>
      </c>
      <c r="AH40" s="170">
        <v>34</v>
      </c>
    </row>
    <row r="41" spans="1:34" ht="21" customHeight="1">
      <c r="A41" s="4"/>
      <c r="B41" s="20">
        <v>65</v>
      </c>
      <c r="C41" s="477">
        <f>IF(OR($B41-C$5&gt;74, $B41-C$5=73, $B41-C$5=1, $B41-C$5&lt;0),"",ROUND(($B41-C$5)*'점수 계산기'!$C$27+C$5*'점수 계산기'!$C$28+'점수 계산기'!$C$31,0))</f>
        <v>118</v>
      </c>
      <c r="D41" s="477">
        <f>IF(OR($B41-D$5&gt;74, $B41-D$5=73, $B41-D$5=1, $B41-D$5&lt;0),"",ROUND(($B41-D$5)*'점수 계산기'!$C$27+D$5*'점수 계산기'!$C$28+'점수 계산기'!$C$31,0))</f>
        <v>118</v>
      </c>
      <c r="E41" s="477">
        <f>IF(OR($B41-E$5&gt;74, $B41-E$5=73, $B41-E$5=1, $B41-E$5&lt;0),"",ROUND(($B41-E$5)*'점수 계산기'!$C$27+E$5*'점수 계산기'!$C$28+'점수 계산기'!$C$31,0))</f>
        <v>118</v>
      </c>
      <c r="F41" s="477">
        <f>IF(OR($B41-F$5&gt;74, $B41-F$5=73, $B41-F$5=1, $B41-F$5&lt;0),"",ROUND(($B41-F$5)*'점수 계산기'!$C$27+F$5*'점수 계산기'!$C$28+'점수 계산기'!$C$31,0))</f>
        <v>118</v>
      </c>
      <c r="G41" s="477">
        <f>IF(OR($B41-G$5&gt;74, $B41-G$5=73, $B41-G$5=1, $B41-G$5&lt;0),"",ROUND(($B41-G$5)*'점수 계산기'!$C$27+G$5*'점수 계산기'!$C$28+'점수 계산기'!$C$31,0))</f>
        <v>118</v>
      </c>
      <c r="H41" s="477">
        <f>IF(OR($B41-H$5&gt;74, $B41-H$5=73, $B41-H$5=1, $B41-H$5&lt;0),"",ROUND(($B41-H$5)*'점수 계산기'!$C$27+H$5*'점수 계산기'!$C$28+'점수 계산기'!$C$31,0))</f>
        <v>119</v>
      </c>
      <c r="I41" s="477">
        <f>IF(OR($B41-I$5&gt;74, $B41-I$5=73, $B41-I$5=1, $B41-I$5&lt;0),"",ROUND(($B41-I$5)*'점수 계산기'!$C$27+I$5*'점수 계산기'!$C$28+'점수 계산기'!$C$31,0))</f>
        <v>119</v>
      </c>
      <c r="J41" s="477">
        <f>IF(OR($B41-J$5&gt;74, $B41-J$5=73, $B41-J$5=1, $B41-J$5&lt;0),"",ROUND(($B41-J$5)*'점수 계산기'!$C$27+J$5*'점수 계산기'!$C$28+'점수 계산기'!$C$31,0))</f>
        <v>119</v>
      </c>
      <c r="K41" s="477">
        <f>IF(OR($B41-K$5&gt;74, $B41-K$5=73, $B41-K$5=1, $B41-K$5&lt;0),"",ROUND(($B41-K$5)*'점수 계산기'!$C$27+K$5*'점수 계산기'!$C$28+'점수 계산기'!$C$31,0))</f>
        <v>119</v>
      </c>
      <c r="L41" s="477">
        <f>IF(OR($B41-L$5&gt;74, $B41-L$5=73, $B41-L$5=1, $B41-L$5&lt;0),"",ROUND(($B41-L$5)*'점수 계산기'!$C$27+L$5*'점수 계산기'!$C$28+'점수 계산기'!$C$31,0))</f>
        <v>119</v>
      </c>
      <c r="M41" s="477">
        <f>IF(OR($B41-M$5&gt;74, $B41-M$5=73, $B41-M$5=1, $B41-M$5&lt;0),"",ROUND(($B41-M$5)*'점수 계산기'!$C$27+M$5*'점수 계산기'!$C$28+'점수 계산기'!$C$31,0))</f>
        <v>119</v>
      </c>
      <c r="N41" s="477">
        <f>IF(OR($B41-N$5&gt;74, $B41-N$5=73, $B41-N$5=1, $B41-N$5&lt;0),"",ROUND(($B41-N$5)*'점수 계산기'!$C$27+N$5*'점수 계산기'!$C$28+'점수 계산기'!$C$31,0))</f>
        <v>119</v>
      </c>
      <c r="O41" s="477">
        <f>IF(OR($B41-O$5&gt;74, $B41-O$5=73, $B41-O$5=1, $B41-O$5&lt;0),"",ROUND(($B41-O$5)*'점수 계산기'!$C$27+O$5*'점수 계산기'!$C$28+'점수 계산기'!$C$31,0))</f>
        <v>119</v>
      </c>
      <c r="P41" s="477">
        <f>IF(OR($B41-P$5&gt;74, $B41-P$5=73, $B41-P$5=1, $B41-P$5&lt;0),"",ROUND(($B41-P$5)*'점수 계산기'!$C$27+P$5*'점수 계산기'!$C$28+'점수 계산기'!$C$31,0))</f>
        <v>119</v>
      </c>
      <c r="Q41" s="477">
        <f>IF(OR($B41-Q$5&gt;74, $B41-Q$5=73, $B41-Q$5=1, $B41-Q$5&lt;0),"",ROUND(($B41-Q$5)*'점수 계산기'!$C$27+Q$5*'점수 계산기'!$C$28+'점수 계산기'!$C$31,0))</f>
        <v>119</v>
      </c>
      <c r="R41" s="477">
        <f>IF(OR($B41-R$5&gt;74, $B41-R$5=73, $B41-R$5=1, $B41-R$5&lt;0),"",ROUND(($B41-R$5)*'점수 계산기'!$C$27+R$5*'점수 계산기'!$C$28+'점수 계산기'!$C$31,0))</f>
        <v>119</v>
      </c>
      <c r="S41" s="477">
        <f>IF(OR($B41-S$5&gt;74, $B41-S$5=73, $B41-S$5=1, $B41-S$5&lt;0),"",ROUND(($B41-S$5)*'점수 계산기'!$C$27+S$5*'점수 계산기'!$C$28+'점수 계산기'!$C$31,0))</f>
        <v>119</v>
      </c>
      <c r="T41" s="477">
        <f>IF(OR($B41-T$5&gt;74, $B41-T$5=73, $B41-T$5=1, $B41-T$5&lt;0),"",ROUND(($B41-T$5)*'점수 계산기'!$C$27+T$5*'점수 계산기'!$C$28+'점수 계산기'!$C$31,0))</f>
        <v>119</v>
      </c>
      <c r="U41" s="477">
        <f>IF(OR($B41-U$5&gt;74, $B41-U$5=73, $B41-U$5=1, $B41-U$5&lt;0),"",ROUND(($B41-U$5)*'점수 계산기'!$C$27+U$5*'점수 계산기'!$C$28+'점수 계산기'!$C$31,0))</f>
        <v>119</v>
      </c>
      <c r="V41" s="477">
        <f>IF(OR($B41-V$5&gt;74, $B41-V$5=73, $B41-V$5=1, $B41-V$5&lt;0),"",ROUND(($B41-V$5)*'점수 계산기'!$C$27+V$5*'점수 계산기'!$C$28+'점수 계산기'!$C$31,0))</f>
        <v>119</v>
      </c>
      <c r="W41" s="477">
        <f>IF(OR($B41-W$5&gt;74, $B41-W$5=73, $B41-W$5=1, $B41-W$5&lt;0),"",ROUND(($B41-W$5)*'점수 계산기'!$C$27+W$5*'점수 계산기'!$C$28+'점수 계산기'!$C$31,0))</f>
        <v>119</v>
      </c>
      <c r="X41" s="477">
        <f>IF(OR($B41-X$5&gt;74, $B41-X$5=73, $B41-X$5=1, $B41-X$5&lt;0),"",ROUND(($B41-X$5)*'점수 계산기'!$C$27+X$5*'점수 계산기'!$C$28+'점수 계산기'!$C$31,0))</f>
        <v>119</v>
      </c>
      <c r="Y41" s="477">
        <f>IF(OR($B41-Y$5&gt;74, $B41-Y$5=73, $B41-Y$5=1, $B41-Y$5&lt;0),"",ROUND(($B41-Y$5)*'점수 계산기'!$C$27+Y$5*'점수 계산기'!$C$28+'점수 계산기'!$C$31,0))</f>
        <v>119</v>
      </c>
      <c r="Z41" s="477">
        <f>IF(OR($B41-Z$5&gt;74, $B41-Z$5=73, $B41-Z$5=1, $B41-Z$5&lt;0),"",ROUND(($B41-Z$5)*'점수 계산기'!$C$27+Z$5*'점수 계산기'!$C$28+'점수 계산기'!$C$31,0))</f>
        <v>119</v>
      </c>
      <c r="AA41" s="478">
        <f>IF(OR($B41-AA$5&gt;74, $B41-AA$5=73, $B41-AA$5=1, $B41-AA$5&lt;0),"",ROUND(($B41-AA$5)*'점수 계산기'!$C$27+AA$5*'점수 계산기'!$C$28+'점수 계산기'!$C$31,0))</f>
        <v>119</v>
      </c>
      <c r="AC41" s="170">
        <v>66</v>
      </c>
      <c r="AD41" s="170">
        <f t="shared" si="0"/>
        <v>118</v>
      </c>
      <c r="AE41" s="170" cm="1">
        <f t="array" ref="AE41">INDEX($AF$6:$AF$106, AC41, 1)</f>
        <v>95</v>
      </c>
      <c r="AF41" s="170">
        <f t="shared" si="1"/>
        <v>119</v>
      </c>
      <c r="AG41" s="170">
        <v>65</v>
      </c>
      <c r="AH41" s="170">
        <v>35</v>
      </c>
    </row>
    <row r="42" spans="1:34" ht="21" customHeight="1">
      <c r="A42" s="4"/>
      <c r="B42" s="21">
        <v>64</v>
      </c>
      <c r="C42" s="479">
        <f>IF(OR($B42-C$5&gt;74, $B42-C$5=73, $B42-C$5=1, $B42-C$5&lt;0),"",ROUND(($B42-C$5)*'점수 계산기'!$C$27+C$5*'점수 계산기'!$C$28+'점수 계산기'!$C$31,0))</f>
        <v>117</v>
      </c>
      <c r="D42" s="479">
        <f>IF(OR($B42-D$5&gt;74, $B42-D$5=73, $B42-D$5=1, $B42-D$5&lt;0),"",ROUND(($B42-D$5)*'점수 계산기'!$C$27+D$5*'점수 계산기'!$C$28+'점수 계산기'!$C$31,0))</f>
        <v>118</v>
      </c>
      <c r="E42" s="479">
        <f>IF(OR($B42-E$5&gt;74, $B42-E$5=73, $B42-E$5=1, $B42-E$5&lt;0),"",ROUND(($B42-E$5)*'점수 계산기'!$C$27+E$5*'점수 계산기'!$C$28+'점수 계산기'!$C$31,0))</f>
        <v>118</v>
      </c>
      <c r="F42" s="479">
        <f>IF(OR($B42-F$5&gt;74, $B42-F$5=73, $B42-F$5=1, $B42-F$5&lt;0),"",ROUND(($B42-F$5)*'점수 계산기'!$C$27+F$5*'점수 계산기'!$C$28+'점수 계산기'!$C$31,0))</f>
        <v>118</v>
      </c>
      <c r="G42" s="479">
        <f>IF(OR($B42-G$5&gt;74, $B42-G$5=73, $B42-G$5=1, $B42-G$5&lt;0),"",ROUND(($B42-G$5)*'점수 계산기'!$C$27+G$5*'점수 계산기'!$C$28+'점수 계산기'!$C$31,0))</f>
        <v>118</v>
      </c>
      <c r="H42" s="479">
        <f>IF(OR($B42-H$5&gt;74, $B42-H$5=73, $B42-H$5=1, $B42-H$5&lt;0),"",ROUND(($B42-H$5)*'점수 계산기'!$C$27+H$5*'점수 계산기'!$C$28+'점수 계산기'!$C$31,0))</f>
        <v>118</v>
      </c>
      <c r="I42" s="479">
        <f>IF(OR($B42-I$5&gt;74, $B42-I$5=73, $B42-I$5=1, $B42-I$5&lt;0),"",ROUND(($B42-I$5)*'점수 계산기'!$C$27+I$5*'점수 계산기'!$C$28+'점수 계산기'!$C$31,0))</f>
        <v>118</v>
      </c>
      <c r="J42" s="479">
        <f>IF(OR($B42-J$5&gt;74, $B42-J$5=73, $B42-J$5=1, $B42-J$5&lt;0),"",ROUND(($B42-J$5)*'점수 계산기'!$C$27+J$5*'점수 계산기'!$C$28+'점수 계산기'!$C$31,0))</f>
        <v>118</v>
      </c>
      <c r="K42" s="479">
        <f>IF(OR($B42-K$5&gt;74, $B42-K$5=73, $B42-K$5=1, $B42-K$5&lt;0),"",ROUND(($B42-K$5)*'점수 계산기'!$C$27+K$5*'점수 계산기'!$C$28+'점수 계산기'!$C$31,0))</f>
        <v>118</v>
      </c>
      <c r="L42" s="479">
        <f>IF(OR($B42-L$5&gt;74, $B42-L$5=73, $B42-L$5=1, $B42-L$5&lt;0),"",ROUND(($B42-L$5)*'점수 계산기'!$C$27+L$5*'점수 계산기'!$C$28+'점수 계산기'!$C$31,0))</f>
        <v>118</v>
      </c>
      <c r="M42" s="479">
        <f>IF(OR($B42-M$5&gt;74, $B42-M$5=73, $B42-M$5=1, $B42-M$5&lt;0),"",ROUND(($B42-M$5)*'점수 계산기'!$C$27+M$5*'점수 계산기'!$C$28+'점수 계산기'!$C$31,0))</f>
        <v>118</v>
      </c>
      <c r="N42" s="479">
        <f>IF(OR($B42-N$5&gt;74, $B42-N$5=73, $B42-N$5=1, $B42-N$5&lt;0),"",ROUND(($B42-N$5)*'점수 계산기'!$C$27+N$5*'점수 계산기'!$C$28+'점수 계산기'!$C$31,0))</f>
        <v>118</v>
      </c>
      <c r="O42" s="479">
        <f>IF(OR($B42-O$5&gt;74, $B42-O$5=73, $B42-O$5=1, $B42-O$5&lt;0),"",ROUND(($B42-O$5)*'점수 계산기'!$C$27+O$5*'점수 계산기'!$C$28+'점수 계산기'!$C$31,0))</f>
        <v>118</v>
      </c>
      <c r="P42" s="479">
        <f>IF(OR($B42-P$5&gt;74, $B42-P$5=73, $B42-P$5=1, $B42-P$5&lt;0),"",ROUND(($B42-P$5)*'점수 계산기'!$C$27+P$5*'점수 계산기'!$C$28+'점수 계산기'!$C$31,0))</f>
        <v>118</v>
      </c>
      <c r="Q42" s="479">
        <f>IF(OR($B42-Q$5&gt;74, $B42-Q$5=73, $B42-Q$5=1, $B42-Q$5&lt;0),"",ROUND(($B42-Q$5)*'점수 계산기'!$C$27+Q$5*'점수 계산기'!$C$28+'점수 계산기'!$C$31,0))</f>
        <v>118</v>
      </c>
      <c r="R42" s="479">
        <f>IF(OR($B42-R$5&gt;74, $B42-R$5=73, $B42-R$5=1, $B42-R$5&lt;0),"",ROUND(($B42-R$5)*'점수 계산기'!$C$27+R$5*'점수 계산기'!$C$28+'점수 계산기'!$C$31,0))</f>
        <v>118</v>
      </c>
      <c r="S42" s="479">
        <f>IF(OR($B42-S$5&gt;74, $B42-S$5=73, $B42-S$5=1, $B42-S$5&lt;0),"",ROUND(($B42-S$5)*'점수 계산기'!$C$27+S$5*'점수 계산기'!$C$28+'점수 계산기'!$C$31,0))</f>
        <v>118</v>
      </c>
      <c r="T42" s="479">
        <f>IF(OR($B42-T$5&gt;74, $B42-T$5=73, $B42-T$5=1, $B42-T$5&lt;0),"",ROUND(($B42-T$5)*'점수 계산기'!$C$27+T$5*'점수 계산기'!$C$28+'점수 계산기'!$C$31,0))</f>
        <v>118</v>
      </c>
      <c r="U42" s="479">
        <f>IF(OR($B42-U$5&gt;74, $B42-U$5=73, $B42-U$5=1, $B42-U$5&lt;0),"",ROUND(($B42-U$5)*'점수 계산기'!$C$27+U$5*'점수 계산기'!$C$28+'점수 계산기'!$C$31,0))</f>
        <v>118</v>
      </c>
      <c r="V42" s="479">
        <f>IF(OR($B42-V$5&gt;74, $B42-V$5=73, $B42-V$5=1, $B42-V$5&lt;0),"",ROUND(($B42-V$5)*'점수 계산기'!$C$27+V$5*'점수 계산기'!$C$28+'점수 계산기'!$C$31,0))</f>
        <v>118</v>
      </c>
      <c r="W42" s="479">
        <f>IF(OR($B42-W$5&gt;74, $B42-W$5=73, $B42-W$5=1, $B42-W$5&lt;0),"",ROUND(($B42-W$5)*'점수 계산기'!$C$27+W$5*'점수 계산기'!$C$28+'점수 계산기'!$C$31,0))</f>
        <v>118</v>
      </c>
      <c r="X42" s="479">
        <f>IF(OR($B42-X$5&gt;74, $B42-X$5=73, $B42-X$5=1, $B42-X$5&lt;0),"",ROUND(($B42-X$5)*'점수 계산기'!$C$27+X$5*'점수 계산기'!$C$28+'점수 계산기'!$C$31,0))</f>
        <v>118</v>
      </c>
      <c r="Y42" s="479">
        <f>IF(OR($B42-Y$5&gt;74, $B42-Y$5=73, $B42-Y$5=1, $B42-Y$5&lt;0),"",ROUND(($B42-Y$5)*'점수 계산기'!$C$27+Y$5*'점수 계산기'!$C$28+'점수 계산기'!$C$31,0))</f>
        <v>118</v>
      </c>
      <c r="Z42" s="479">
        <f>IF(OR($B42-Z$5&gt;74, $B42-Z$5=73, $B42-Z$5=1, $B42-Z$5&lt;0),"",ROUND(($B42-Z$5)*'점수 계산기'!$C$27+Z$5*'점수 계산기'!$C$28+'점수 계산기'!$C$31,0))</f>
        <v>118</v>
      </c>
      <c r="AA42" s="480">
        <f>IF(OR($B42-AA$5&gt;74, $B42-AA$5=73, $B42-AA$5=1, $B42-AA$5&lt;0),"",ROUND(($B42-AA$5)*'점수 계산기'!$C$27+AA$5*'점수 계산기'!$C$28+'점수 계산기'!$C$31,0))</f>
        <v>118</v>
      </c>
      <c r="AC42" s="170">
        <v>65</v>
      </c>
      <c r="AD42" s="170">
        <f t="shared" si="0"/>
        <v>117</v>
      </c>
      <c r="AE42" s="170" cm="1">
        <f t="array" ref="AE42">INDEX($AF$6:$AF$106, AC42, 1)</f>
        <v>96</v>
      </c>
      <c r="AF42" s="170">
        <f t="shared" si="1"/>
        <v>118</v>
      </c>
      <c r="AG42" s="170">
        <v>64</v>
      </c>
      <c r="AH42" s="170">
        <v>36</v>
      </c>
    </row>
    <row r="43" spans="1:34" ht="21" customHeight="1">
      <c r="A43" s="4"/>
      <c r="B43" s="21">
        <v>63</v>
      </c>
      <c r="C43" s="479">
        <f>IF(OR($B43-C$5&gt;74, $B43-C$5=73, $B43-C$5=1, $B43-C$5&lt;0),"",ROUND(($B43-C$5)*'점수 계산기'!$C$27+C$5*'점수 계산기'!$C$28+'점수 계산기'!$C$31,0))</f>
        <v>117</v>
      </c>
      <c r="D43" s="479">
        <f>IF(OR($B43-D$5&gt;74, $B43-D$5=73, $B43-D$5=1, $B43-D$5&lt;0),"",ROUND(($B43-D$5)*'점수 계산기'!$C$27+D$5*'점수 계산기'!$C$28+'점수 계산기'!$C$31,0))</f>
        <v>117</v>
      </c>
      <c r="E43" s="479">
        <f>IF(OR($B43-E$5&gt;74, $B43-E$5=73, $B43-E$5=1, $B43-E$5&lt;0),"",ROUND(($B43-E$5)*'점수 계산기'!$C$27+E$5*'점수 계산기'!$C$28+'점수 계산기'!$C$31,0))</f>
        <v>117</v>
      </c>
      <c r="F43" s="479">
        <f>IF(OR($B43-F$5&gt;74, $B43-F$5=73, $B43-F$5=1, $B43-F$5&lt;0),"",ROUND(($B43-F$5)*'점수 계산기'!$C$27+F$5*'점수 계산기'!$C$28+'점수 계산기'!$C$31,0))</f>
        <v>117</v>
      </c>
      <c r="G43" s="479">
        <f>IF(OR($B43-G$5&gt;74, $B43-G$5=73, $B43-G$5=1, $B43-G$5&lt;0),"",ROUND(($B43-G$5)*'점수 계산기'!$C$27+G$5*'점수 계산기'!$C$28+'점수 계산기'!$C$31,0))</f>
        <v>117</v>
      </c>
      <c r="H43" s="479">
        <f>IF(OR($B43-H$5&gt;74, $B43-H$5=73, $B43-H$5=1, $B43-H$5&lt;0),"",ROUND(($B43-H$5)*'점수 계산기'!$C$27+H$5*'점수 계산기'!$C$28+'점수 계산기'!$C$31,0))</f>
        <v>117</v>
      </c>
      <c r="I43" s="479">
        <f>IF(OR($B43-I$5&gt;74, $B43-I$5=73, $B43-I$5=1, $B43-I$5&lt;0),"",ROUND(($B43-I$5)*'점수 계산기'!$C$27+I$5*'점수 계산기'!$C$28+'점수 계산기'!$C$31,0))</f>
        <v>117</v>
      </c>
      <c r="J43" s="479">
        <f>IF(OR($B43-J$5&gt;74, $B43-J$5=73, $B43-J$5=1, $B43-J$5&lt;0),"",ROUND(($B43-J$5)*'점수 계산기'!$C$27+J$5*'점수 계산기'!$C$28+'점수 계산기'!$C$31,0))</f>
        <v>117</v>
      </c>
      <c r="K43" s="479">
        <f>IF(OR($B43-K$5&gt;74, $B43-K$5=73, $B43-K$5=1, $B43-K$5&lt;0),"",ROUND(($B43-K$5)*'점수 계산기'!$C$27+K$5*'점수 계산기'!$C$28+'점수 계산기'!$C$31,0))</f>
        <v>117</v>
      </c>
      <c r="L43" s="479">
        <f>IF(OR($B43-L$5&gt;74, $B43-L$5=73, $B43-L$5=1, $B43-L$5&lt;0),"",ROUND(($B43-L$5)*'점수 계산기'!$C$27+L$5*'점수 계산기'!$C$28+'점수 계산기'!$C$31,0))</f>
        <v>117</v>
      </c>
      <c r="M43" s="479">
        <f>IF(OR($B43-M$5&gt;74, $B43-M$5=73, $B43-M$5=1, $B43-M$5&lt;0),"",ROUND(($B43-M$5)*'점수 계산기'!$C$27+M$5*'점수 계산기'!$C$28+'점수 계산기'!$C$31,0))</f>
        <v>117</v>
      </c>
      <c r="N43" s="479">
        <f>IF(OR($B43-N$5&gt;74, $B43-N$5=73, $B43-N$5=1, $B43-N$5&lt;0),"",ROUND(($B43-N$5)*'점수 계산기'!$C$27+N$5*'점수 계산기'!$C$28+'점수 계산기'!$C$31,0))</f>
        <v>117</v>
      </c>
      <c r="O43" s="479">
        <f>IF(OR($B43-O$5&gt;74, $B43-O$5=73, $B43-O$5=1, $B43-O$5&lt;0),"",ROUND(($B43-O$5)*'점수 계산기'!$C$27+O$5*'점수 계산기'!$C$28+'점수 계산기'!$C$31,0))</f>
        <v>117</v>
      </c>
      <c r="P43" s="479">
        <f>IF(OR($B43-P$5&gt;74, $B43-P$5=73, $B43-P$5=1, $B43-P$5&lt;0),"",ROUND(($B43-P$5)*'점수 계산기'!$C$27+P$5*'점수 계산기'!$C$28+'점수 계산기'!$C$31,0))</f>
        <v>117</v>
      </c>
      <c r="Q43" s="479">
        <f>IF(OR($B43-Q$5&gt;74, $B43-Q$5=73, $B43-Q$5=1, $B43-Q$5&lt;0),"",ROUND(($B43-Q$5)*'점수 계산기'!$C$27+Q$5*'점수 계산기'!$C$28+'점수 계산기'!$C$31,0))</f>
        <v>117</v>
      </c>
      <c r="R43" s="479">
        <f>IF(OR($B43-R$5&gt;74, $B43-R$5=73, $B43-R$5=1, $B43-R$5&lt;0),"",ROUND(($B43-R$5)*'점수 계산기'!$C$27+R$5*'점수 계산기'!$C$28+'점수 계산기'!$C$31,0))</f>
        <v>117</v>
      </c>
      <c r="S43" s="479">
        <f>IF(OR($B43-S$5&gt;74, $B43-S$5=73, $B43-S$5=1, $B43-S$5&lt;0),"",ROUND(($B43-S$5)*'점수 계산기'!$C$27+S$5*'점수 계산기'!$C$28+'점수 계산기'!$C$31,0))</f>
        <v>117</v>
      </c>
      <c r="T43" s="479">
        <f>IF(OR($B43-T$5&gt;74, $B43-T$5=73, $B43-T$5=1, $B43-T$5&lt;0),"",ROUND(($B43-T$5)*'점수 계산기'!$C$27+T$5*'점수 계산기'!$C$28+'점수 계산기'!$C$31,0))</f>
        <v>117</v>
      </c>
      <c r="U43" s="479">
        <f>IF(OR($B43-U$5&gt;74, $B43-U$5=73, $B43-U$5=1, $B43-U$5&lt;0),"",ROUND(($B43-U$5)*'점수 계산기'!$C$27+U$5*'점수 계산기'!$C$28+'점수 계산기'!$C$31,0))</f>
        <v>117</v>
      </c>
      <c r="V43" s="479">
        <f>IF(OR($B43-V$5&gt;74, $B43-V$5=73, $B43-V$5=1, $B43-V$5&lt;0),"",ROUND(($B43-V$5)*'점수 계산기'!$C$27+V$5*'점수 계산기'!$C$28+'점수 계산기'!$C$31,0))</f>
        <v>117</v>
      </c>
      <c r="W43" s="479">
        <f>IF(OR($B43-W$5&gt;74, $B43-W$5=73, $B43-W$5=1, $B43-W$5&lt;0),"",ROUND(($B43-W$5)*'점수 계산기'!$C$27+W$5*'점수 계산기'!$C$28+'점수 계산기'!$C$31,0))</f>
        <v>117</v>
      </c>
      <c r="X43" s="479">
        <f>IF(OR($B43-X$5&gt;74, $B43-X$5=73, $B43-X$5=1, $B43-X$5&lt;0),"",ROUND(($B43-X$5)*'점수 계산기'!$C$27+X$5*'점수 계산기'!$C$28+'점수 계산기'!$C$31,0))</f>
        <v>118</v>
      </c>
      <c r="Y43" s="479">
        <f>IF(OR($B43-Y$5&gt;74, $B43-Y$5=73, $B43-Y$5=1, $B43-Y$5&lt;0),"",ROUND(($B43-Y$5)*'점수 계산기'!$C$27+Y$5*'점수 계산기'!$C$28+'점수 계산기'!$C$31,0))</f>
        <v>118</v>
      </c>
      <c r="Z43" s="479">
        <f>IF(OR($B43-Z$5&gt;74, $B43-Z$5=73, $B43-Z$5=1, $B43-Z$5&lt;0),"",ROUND(($B43-Z$5)*'점수 계산기'!$C$27+Z$5*'점수 계산기'!$C$28+'점수 계산기'!$C$31,0))</f>
        <v>118</v>
      </c>
      <c r="AA43" s="480">
        <f>IF(OR($B43-AA$5&gt;74, $B43-AA$5=73, $B43-AA$5=1, $B43-AA$5&lt;0),"",ROUND(($B43-AA$5)*'점수 계산기'!$C$27+AA$5*'점수 계산기'!$C$28+'점수 계산기'!$C$31,0))</f>
        <v>118</v>
      </c>
      <c r="AC43" s="170">
        <v>64</v>
      </c>
      <c r="AD43" s="170">
        <f t="shared" si="0"/>
        <v>117</v>
      </c>
      <c r="AE43" s="170" cm="1">
        <f t="array" ref="AE43">INDEX($AF$6:$AF$106, AC43, 1)</f>
        <v>96</v>
      </c>
      <c r="AF43" s="170">
        <f t="shared" si="1"/>
        <v>118</v>
      </c>
      <c r="AG43" s="170">
        <v>63</v>
      </c>
      <c r="AH43" s="170">
        <v>37</v>
      </c>
    </row>
    <row r="44" spans="1:34" ht="21" customHeight="1">
      <c r="A44" s="4"/>
      <c r="B44" s="21">
        <v>62</v>
      </c>
      <c r="C44" s="479">
        <f>IF(OR($B44-C$5&gt;74, $B44-C$5=73, $B44-C$5=1, $B44-C$5&lt;0),"",ROUND(($B44-C$5)*'점수 계산기'!$C$27+C$5*'점수 계산기'!$C$28+'점수 계산기'!$C$31,0))</f>
        <v>116</v>
      </c>
      <c r="D44" s="479">
        <f>IF(OR($B44-D$5&gt;74, $B44-D$5=73, $B44-D$5=1, $B44-D$5&lt;0),"",ROUND(($B44-D$5)*'점수 계산기'!$C$27+D$5*'점수 계산기'!$C$28+'점수 계산기'!$C$31,0))</f>
        <v>116</v>
      </c>
      <c r="E44" s="479">
        <f>IF(OR($B44-E$5&gt;74, $B44-E$5=73, $B44-E$5=1, $B44-E$5&lt;0),"",ROUND(($B44-E$5)*'점수 계산기'!$C$27+E$5*'점수 계산기'!$C$28+'점수 계산기'!$C$31,0))</f>
        <v>116</v>
      </c>
      <c r="F44" s="479">
        <f>IF(OR($B44-F$5&gt;74, $B44-F$5=73, $B44-F$5=1, $B44-F$5&lt;0),"",ROUND(($B44-F$5)*'점수 계산기'!$C$27+F$5*'점수 계산기'!$C$28+'점수 계산기'!$C$31,0))</f>
        <v>116</v>
      </c>
      <c r="G44" s="479">
        <f>IF(OR($B44-G$5&gt;74, $B44-G$5=73, $B44-G$5=1, $B44-G$5&lt;0),"",ROUND(($B44-G$5)*'점수 계산기'!$C$27+G$5*'점수 계산기'!$C$28+'점수 계산기'!$C$31,0))</f>
        <v>116</v>
      </c>
      <c r="H44" s="479">
        <f>IF(OR($B44-H$5&gt;74, $B44-H$5=73, $B44-H$5=1, $B44-H$5&lt;0),"",ROUND(($B44-H$5)*'점수 계산기'!$C$27+H$5*'점수 계산기'!$C$28+'점수 계산기'!$C$31,0))</f>
        <v>116</v>
      </c>
      <c r="I44" s="479">
        <f>IF(OR($B44-I$5&gt;74, $B44-I$5=73, $B44-I$5=1, $B44-I$5&lt;0),"",ROUND(($B44-I$5)*'점수 계산기'!$C$27+I$5*'점수 계산기'!$C$28+'점수 계산기'!$C$31,0))</f>
        <v>116</v>
      </c>
      <c r="J44" s="479">
        <f>IF(OR($B44-J$5&gt;74, $B44-J$5=73, $B44-J$5=1, $B44-J$5&lt;0),"",ROUND(($B44-J$5)*'점수 계산기'!$C$27+J$5*'점수 계산기'!$C$28+'점수 계산기'!$C$31,0))</f>
        <v>116</v>
      </c>
      <c r="K44" s="479">
        <f>IF(OR($B44-K$5&gt;74, $B44-K$5=73, $B44-K$5=1, $B44-K$5&lt;0),"",ROUND(($B44-K$5)*'점수 계산기'!$C$27+K$5*'점수 계산기'!$C$28+'점수 계산기'!$C$31,0))</f>
        <v>116</v>
      </c>
      <c r="L44" s="479">
        <f>IF(OR($B44-L$5&gt;74, $B44-L$5=73, $B44-L$5=1, $B44-L$5&lt;0),"",ROUND(($B44-L$5)*'점수 계산기'!$C$27+L$5*'점수 계산기'!$C$28+'점수 계산기'!$C$31,0))</f>
        <v>116</v>
      </c>
      <c r="M44" s="479">
        <f>IF(OR($B44-M$5&gt;74, $B44-M$5=73, $B44-M$5=1, $B44-M$5&lt;0),"",ROUND(($B44-M$5)*'점수 계산기'!$C$27+M$5*'점수 계산기'!$C$28+'점수 계산기'!$C$31,0))</f>
        <v>116</v>
      </c>
      <c r="N44" s="479">
        <f>IF(OR($B44-N$5&gt;74, $B44-N$5=73, $B44-N$5=1, $B44-N$5&lt;0),"",ROUND(($B44-N$5)*'점수 계산기'!$C$27+N$5*'점수 계산기'!$C$28+'점수 계산기'!$C$31,0))</f>
        <v>116</v>
      </c>
      <c r="O44" s="479">
        <f>IF(OR($B44-O$5&gt;74, $B44-O$5=73, $B44-O$5=1, $B44-O$5&lt;0),"",ROUND(($B44-O$5)*'점수 계산기'!$C$27+O$5*'점수 계산기'!$C$28+'점수 계산기'!$C$31,0))</f>
        <v>116</v>
      </c>
      <c r="P44" s="479">
        <f>IF(OR($B44-P$5&gt;74, $B44-P$5=73, $B44-P$5=1, $B44-P$5&lt;0),"",ROUND(($B44-P$5)*'점수 계산기'!$C$27+P$5*'점수 계산기'!$C$28+'점수 계산기'!$C$31,0))</f>
        <v>116</v>
      </c>
      <c r="Q44" s="479">
        <f>IF(OR($B44-Q$5&gt;74, $B44-Q$5=73, $B44-Q$5=1, $B44-Q$5&lt;0),"",ROUND(($B44-Q$5)*'점수 계산기'!$C$27+Q$5*'점수 계산기'!$C$28+'점수 계산기'!$C$31,0))</f>
        <v>116</v>
      </c>
      <c r="R44" s="479">
        <f>IF(OR($B44-R$5&gt;74, $B44-R$5=73, $B44-R$5=1, $B44-R$5&lt;0),"",ROUND(($B44-R$5)*'점수 계산기'!$C$27+R$5*'점수 계산기'!$C$28+'점수 계산기'!$C$31,0))</f>
        <v>116</v>
      </c>
      <c r="S44" s="479">
        <f>IF(OR($B44-S$5&gt;74, $B44-S$5=73, $B44-S$5=1, $B44-S$5&lt;0),"",ROUND(($B44-S$5)*'점수 계산기'!$C$27+S$5*'점수 계산기'!$C$28+'점수 계산기'!$C$31,0))</f>
        <v>116</v>
      </c>
      <c r="T44" s="479">
        <f>IF(OR($B44-T$5&gt;74, $B44-T$5=73, $B44-T$5=1, $B44-T$5&lt;0),"",ROUND(($B44-T$5)*'점수 계산기'!$C$27+T$5*'점수 계산기'!$C$28+'점수 계산기'!$C$31,0))</f>
        <v>117</v>
      </c>
      <c r="U44" s="479">
        <f>IF(OR($B44-U$5&gt;74, $B44-U$5=73, $B44-U$5=1, $B44-U$5&lt;0),"",ROUND(($B44-U$5)*'점수 계산기'!$C$27+U$5*'점수 계산기'!$C$28+'점수 계산기'!$C$31,0))</f>
        <v>117</v>
      </c>
      <c r="V44" s="479">
        <f>IF(OR($B44-V$5&gt;74, $B44-V$5=73, $B44-V$5=1, $B44-V$5&lt;0),"",ROUND(($B44-V$5)*'점수 계산기'!$C$27+V$5*'점수 계산기'!$C$28+'점수 계산기'!$C$31,0))</f>
        <v>117</v>
      </c>
      <c r="W44" s="479">
        <f>IF(OR($B44-W$5&gt;74, $B44-W$5=73, $B44-W$5=1, $B44-W$5&lt;0),"",ROUND(($B44-W$5)*'점수 계산기'!$C$27+W$5*'점수 계산기'!$C$28+'점수 계산기'!$C$31,0))</f>
        <v>117</v>
      </c>
      <c r="X44" s="479">
        <f>IF(OR($B44-X$5&gt;74, $B44-X$5=73, $B44-X$5=1, $B44-X$5&lt;0),"",ROUND(($B44-X$5)*'점수 계산기'!$C$27+X$5*'점수 계산기'!$C$28+'점수 계산기'!$C$31,0))</f>
        <v>117</v>
      </c>
      <c r="Y44" s="479">
        <f>IF(OR($B44-Y$5&gt;74, $B44-Y$5=73, $B44-Y$5=1, $B44-Y$5&lt;0),"",ROUND(($B44-Y$5)*'점수 계산기'!$C$27+Y$5*'점수 계산기'!$C$28+'점수 계산기'!$C$31,0))</f>
        <v>117</v>
      </c>
      <c r="Z44" s="479">
        <f>IF(OR($B44-Z$5&gt;74, $B44-Z$5=73, $B44-Z$5=1, $B44-Z$5&lt;0),"",ROUND(($B44-Z$5)*'점수 계산기'!$C$27+Z$5*'점수 계산기'!$C$28+'점수 계산기'!$C$31,0))</f>
        <v>117</v>
      </c>
      <c r="AA44" s="480">
        <f>IF(OR($B44-AA$5&gt;74, $B44-AA$5=73, $B44-AA$5=1, $B44-AA$5&lt;0),"",ROUND(($B44-AA$5)*'점수 계산기'!$C$27+AA$5*'점수 계산기'!$C$28+'점수 계산기'!$C$31,0))</f>
        <v>117</v>
      </c>
      <c r="AC44" s="170">
        <v>63</v>
      </c>
      <c r="AD44" s="170">
        <f t="shared" si="0"/>
        <v>116</v>
      </c>
      <c r="AE44" s="170" cm="1">
        <f t="array" ref="AE44">INDEX($AF$6:$AF$106, AC44, 1)</f>
        <v>97</v>
      </c>
      <c r="AF44" s="170">
        <f t="shared" si="1"/>
        <v>117</v>
      </c>
      <c r="AG44" s="170">
        <v>62</v>
      </c>
      <c r="AH44" s="170">
        <v>38</v>
      </c>
    </row>
    <row r="45" spans="1:34" ht="21" customHeight="1">
      <c r="A45" s="4"/>
      <c r="B45" s="21">
        <v>61</v>
      </c>
      <c r="C45" s="479">
        <f>IF(OR($B45-C$5&gt;74, $B45-C$5=73, $B45-C$5=1, $B45-C$5&lt;0),"",ROUND(($B45-C$5)*'점수 계산기'!$C$27+C$5*'점수 계산기'!$C$28+'점수 계산기'!$C$31,0))</f>
        <v>115</v>
      </c>
      <c r="D45" s="479">
        <f>IF(OR($B45-D$5&gt;74, $B45-D$5=73, $B45-D$5=1, $B45-D$5&lt;0),"",ROUND(($B45-D$5)*'점수 계산기'!$C$27+D$5*'점수 계산기'!$C$28+'점수 계산기'!$C$31,0))</f>
        <v>115</v>
      </c>
      <c r="E45" s="479">
        <f>IF(OR($B45-E$5&gt;74, $B45-E$5=73, $B45-E$5=1, $B45-E$5&lt;0),"",ROUND(($B45-E$5)*'점수 계산기'!$C$27+E$5*'점수 계산기'!$C$28+'점수 계산기'!$C$31,0))</f>
        <v>115</v>
      </c>
      <c r="F45" s="479">
        <f>IF(OR($B45-F$5&gt;74, $B45-F$5=73, $B45-F$5=1, $B45-F$5&lt;0),"",ROUND(($B45-F$5)*'점수 계산기'!$C$27+F$5*'점수 계산기'!$C$28+'점수 계산기'!$C$31,0))</f>
        <v>115</v>
      </c>
      <c r="G45" s="479">
        <f>IF(OR($B45-G$5&gt;74, $B45-G$5=73, $B45-G$5=1, $B45-G$5&lt;0),"",ROUND(($B45-G$5)*'점수 계산기'!$C$27+G$5*'점수 계산기'!$C$28+'점수 계산기'!$C$31,0))</f>
        <v>115</v>
      </c>
      <c r="H45" s="479">
        <f>IF(OR($B45-H$5&gt;74, $B45-H$5=73, $B45-H$5=1, $B45-H$5&lt;0),"",ROUND(($B45-H$5)*'점수 계산기'!$C$27+H$5*'점수 계산기'!$C$28+'점수 계산기'!$C$31,0))</f>
        <v>115</v>
      </c>
      <c r="I45" s="479">
        <f>IF(OR($B45-I$5&gt;74, $B45-I$5=73, $B45-I$5=1, $B45-I$5&lt;0),"",ROUND(($B45-I$5)*'점수 계산기'!$C$27+I$5*'점수 계산기'!$C$28+'점수 계산기'!$C$31,0))</f>
        <v>115</v>
      </c>
      <c r="J45" s="479">
        <f>IF(OR($B45-J$5&gt;74, $B45-J$5=73, $B45-J$5=1, $B45-J$5&lt;0),"",ROUND(($B45-J$5)*'점수 계산기'!$C$27+J$5*'점수 계산기'!$C$28+'점수 계산기'!$C$31,0))</f>
        <v>115</v>
      </c>
      <c r="K45" s="479">
        <f>IF(OR($B45-K$5&gt;74, $B45-K$5=73, $B45-K$5=1, $B45-K$5&lt;0),"",ROUND(($B45-K$5)*'점수 계산기'!$C$27+K$5*'점수 계산기'!$C$28+'점수 계산기'!$C$31,0))</f>
        <v>115</v>
      </c>
      <c r="L45" s="479">
        <f>IF(OR($B45-L$5&gt;74, $B45-L$5=73, $B45-L$5=1, $B45-L$5&lt;0),"",ROUND(($B45-L$5)*'점수 계산기'!$C$27+L$5*'점수 계산기'!$C$28+'점수 계산기'!$C$31,0))</f>
        <v>115</v>
      </c>
      <c r="M45" s="479">
        <f>IF(OR($B45-M$5&gt;74, $B45-M$5=73, $B45-M$5=1, $B45-M$5&lt;0),"",ROUND(($B45-M$5)*'점수 계산기'!$C$27+M$5*'점수 계산기'!$C$28+'점수 계산기'!$C$31,0))</f>
        <v>115</v>
      </c>
      <c r="N45" s="479">
        <f>IF(OR($B45-N$5&gt;74, $B45-N$5=73, $B45-N$5=1, $B45-N$5&lt;0),"",ROUND(($B45-N$5)*'점수 계산기'!$C$27+N$5*'점수 계산기'!$C$28+'점수 계산기'!$C$31,0))</f>
        <v>115</v>
      </c>
      <c r="O45" s="479">
        <f>IF(OR($B45-O$5&gt;74, $B45-O$5=73, $B45-O$5=1, $B45-O$5&lt;0),"",ROUND(($B45-O$5)*'점수 계산기'!$C$27+O$5*'점수 계산기'!$C$28+'점수 계산기'!$C$31,0))</f>
        <v>116</v>
      </c>
      <c r="P45" s="479">
        <f>IF(OR($B45-P$5&gt;74, $B45-P$5=73, $B45-P$5=1, $B45-P$5&lt;0),"",ROUND(($B45-P$5)*'점수 계산기'!$C$27+P$5*'점수 계산기'!$C$28+'점수 계산기'!$C$31,0))</f>
        <v>116</v>
      </c>
      <c r="Q45" s="479">
        <f>IF(OR($B45-Q$5&gt;74, $B45-Q$5=73, $B45-Q$5=1, $B45-Q$5&lt;0),"",ROUND(($B45-Q$5)*'점수 계산기'!$C$27+Q$5*'점수 계산기'!$C$28+'점수 계산기'!$C$31,0))</f>
        <v>116</v>
      </c>
      <c r="R45" s="479">
        <f>IF(OR($B45-R$5&gt;74, $B45-R$5=73, $B45-R$5=1, $B45-R$5&lt;0),"",ROUND(($B45-R$5)*'점수 계산기'!$C$27+R$5*'점수 계산기'!$C$28+'점수 계산기'!$C$31,0))</f>
        <v>116</v>
      </c>
      <c r="S45" s="479">
        <f>IF(OR($B45-S$5&gt;74, $B45-S$5=73, $B45-S$5=1, $B45-S$5&lt;0),"",ROUND(($B45-S$5)*'점수 계산기'!$C$27+S$5*'점수 계산기'!$C$28+'점수 계산기'!$C$31,0))</f>
        <v>116</v>
      </c>
      <c r="T45" s="479">
        <f>IF(OR($B45-T$5&gt;74, $B45-T$5=73, $B45-T$5=1, $B45-T$5&lt;0),"",ROUND(($B45-T$5)*'점수 계산기'!$C$27+T$5*'점수 계산기'!$C$28+'점수 계산기'!$C$31,0))</f>
        <v>116</v>
      </c>
      <c r="U45" s="479">
        <f>IF(OR($B45-U$5&gt;74, $B45-U$5=73, $B45-U$5=1, $B45-U$5&lt;0),"",ROUND(($B45-U$5)*'점수 계산기'!$C$27+U$5*'점수 계산기'!$C$28+'점수 계산기'!$C$31,0))</f>
        <v>116</v>
      </c>
      <c r="V45" s="479">
        <f>IF(OR($B45-V$5&gt;74, $B45-V$5=73, $B45-V$5=1, $B45-V$5&lt;0),"",ROUND(($B45-V$5)*'점수 계산기'!$C$27+V$5*'점수 계산기'!$C$28+'점수 계산기'!$C$31,0))</f>
        <v>116</v>
      </c>
      <c r="W45" s="479">
        <f>IF(OR($B45-W$5&gt;74, $B45-W$5=73, $B45-W$5=1, $B45-W$5&lt;0),"",ROUND(($B45-W$5)*'점수 계산기'!$C$27+W$5*'점수 계산기'!$C$28+'점수 계산기'!$C$31,0))</f>
        <v>116</v>
      </c>
      <c r="X45" s="479">
        <f>IF(OR($B45-X$5&gt;74, $B45-X$5=73, $B45-X$5=1, $B45-X$5&lt;0),"",ROUND(($B45-X$5)*'점수 계산기'!$C$27+X$5*'점수 계산기'!$C$28+'점수 계산기'!$C$31,0))</f>
        <v>116</v>
      </c>
      <c r="Y45" s="479">
        <f>IF(OR($B45-Y$5&gt;74, $B45-Y$5=73, $B45-Y$5=1, $B45-Y$5&lt;0),"",ROUND(($B45-Y$5)*'점수 계산기'!$C$27+Y$5*'점수 계산기'!$C$28+'점수 계산기'!$C$31,0))</f>
        <v>116</v>
      </c>
      <c r="Z45" s="479">
        <f>IF(OR($B45-Z$5&gt;74, $B45-Z$5=73, $B45-Z$5=1, $B45-Z$5&lt;0),"",ROUND(($B45-Z$5)*'점수 계산기'!$C$27+Z$5*'점수 계산기'!$C$28+'점수 계산기'!$C$31,0))</f>
        <v>116</v>
      </c>
      <c r="AA45" s="480">
        <f>IF(OR($B45-AA$5&gt;74, $B45-AA$5=73, $B45-AA$5=1, $B45-AA$5&lt;0),"",ROUND(($B45-AA$5)*'점수 계산기'!$C$27+AA$5*'점수 계산기'!$C$28+'점수 계산기'!$C$31,0))</f>
        <v>116</v>
      </c>
      <c r="AC45" s="170">
        <v>62</v>
      </c>
      <c r="AD45" s="170">
        <f t="shared" si="0"/>
        <v>115</v>
      </c>
      <c r="AE45" s="170" cm="1">
        <f t="array" ref="AE45">INDEX($AF$6:$AF$106, AC45, 1)</f>
        <v>98</v>
      </c>
      <c r="AF45" s="170">
        <f t="shared" si="1"/>
        <v>116</v>
      </c>
      <c r="AG45" s="170">
        <v>61</v>
      </c>
      <c r="AH45" s="170">
        <v>39</v>
      </c>
    </row>
    <row r="46" spans="1:34" ht="21" customHeight="1">
      <c r="A46" s="4"/>
      <c r="B46" s="17">
        <v>60</v>
      </c>
      <c r="C46" s="471">
        <f>IF(OR($B46-C$5&gt;74, $B46-C$5=73, $B46-C$5=1, $B46-C$5&lt;0),"",ROUND(($B46-C$5)*'점수 계산기'!$C$27+C$5*'점수 계산기'!$C$28+'점수 계산기'!$C$31,0))</f>
        <v>114</v>
      </c>
      <c r="D46" s="471">
        <f>IF(OR($B46-D$5&gt;74, $B46-D$5=73, $B46-D$5=1, $B46-D$5&lt;0),"",ROUND(($B46-D$5)*'점수 계산기'!$C$27+D$5*'점수 계산기'!$C$28+'점수 계산기'!$C$31,0))</f>
        <v>114</v>
      </c>
      <c r="E46" s="471">
        <f>IF(OR($B46-E$5&gt;74, $B46-E$5=73, $B46-E$5=1, $B46-E$5&lt;0),"",ROUND(($B46-E$5)*'점수 계산기'!$C$27+E$5*'점수 계산기'!$C$28+'점수 계산기'!$C$31,0))</f>
        <v>114</v>
      </c>
      <c r="F46" s="471">
        <f>IF(OR($B46-F$5&gt;74, $B46-F$5=73, $B46-F$5=1, $B46-F$5&lt;0),"",ROUND(($B46-F$5)*'점수 계산기'!$C$27+F$5*'점수 계산기'!$C$28+'점수 계산기'!$C$31,0))</f>
        <v>114</v>
      </c>
      <c r="G46" s="471">
        <f>IF(OR($B46-G$5&gt;74, $B46-G$5=73, $B46-G$5=1, $B46-G$5&lt;0),"",ROUND(($B46-G$5)*'점수 계산기'!$C$27+G$5*'점수 계산기'!$C$28+'점수 계산기'!$C$31,0))</f>
        <v>114</v>
      </c>
      <c r="H46" s="471">
        <f>IF(OR($B46-H$5&gt;74, $B46-H$5=73, $B46-H$5=1, $B46-H$5&lt;0),"",ROUND(($B46-H$5)*'점수 계산기'!$C$27+H$5*'점수 계산기'!$C$28+'점수 계산기'!$C$31,0))</f>
        <v>114</v>
      </c>
      <c r="I46" s="471">
        <f>IF(OR($B46-I$5&gt;74, $B46-I$5=73, $B46-I$5=1, $B46-I$5&lt;0),"",ROUND(($B46-I$5)*'점수 계산기'!$C$27+I$5*'점수 계산기'!$C$28+'점수 계산기'!$C$31,0))</f>
        <v>114</v>
      </c>
      <c r="J46" s="471">
        <f>IF(OR($B46-J$5&gt;74, $B46-J$5=73, $B46-J$5=1, $B46-J$5&lt;0),"",ROUND(($B46-J$5)*'점수 계산기'!$C$27+J$5*'점수 계산기'!$C$28+'점수 계산기'!$C$31,0))</f>
        <v>114</v>
      </c>
      <c r="K46" s="471">
        <f>IF(OR($B46-K$5&gt;74, $B46-K$5=73, $B46-K$5=1, $B46-K$5&lt;0),"",ROUND(($B46-K$5)*'점수 계산기'!$C$27+K$5*'점수 계산기'!$C$28+'점수 계산기'!$C$31,0))</f>
        <v>115</v>
      </c>
      <c r="L46" s="471">
        <f>IF(OR($B46-L$5&gt;74, $B46-L$5=73, $B46-L$5=1, $B46-L$5&lt;0),"",ROUND(($B46-L$5)*'점수 계산기'!$C$27+L$5*'점수 계산기'!$C$28+'점수 계산기'!$C$31,0))</f>
        <v>115</v>
      </c>
      <c r="M46" s="471">
        <f>IF(OR($B46-M$5&gt;74, $B46-M$5=73, $B46-M$5=1, $B46-M$5&lt;0),"",ROUND(($B46-M$5)*'점수 계산기'!$C$27+M$5*'점수 계산기'!$C$28+'점수 계산기'!$C$31,0))</f>
        <v>115</v>
      </c>
      <c r="N46" s="471">
        <f>IF(OR($B46-N$5&gt;74, $B46-N$5=73, $B46-N$5=1, $B46-N$5&lt;0),"",ROUND(($B46-N$5)*'점수 계산기'!$C$27+N$5*'점수 계산기'!$C$28+'점수 계산기'!$C$31,0))</f>
        <v>115</v>
      </c>
      <c r="O46" s="471">
        <f>IF(OR($B46-O$5&gt;74, $B46-O$5=73, $B46-O$5=1, $B46-O$5&lt;0),"",ROUND(($B46-O$5)*'점수 계산기'!$C$27+O$5*'점수 계산기'!$C$28+'점수 계산기'!$C$31,0))</f>
        <v>115</v>
      </c>
      <c r="P46" s="471">
        <f>IF(OR($B46-P$5&gt;74, $B46-P$5=73, $B46-P$5=1, $B46-P$5&lt;0),"",ROUND(($B46-P$5)*'점수 계산기'!$C$27+P$5*'점수 계산기'!$C$28+'점수 계산기'!$C$31,0))</f>
        <v>115</v>
      </c>
      <c r="Q46" s="471">
        <f>IF(OR($B46-Q$5&gt;74, $B46-Q$5=73, $B46-Q$5=1, $B46-Q$5&lt;0),"",ROUND(($B46-Q$5)*'점수 계산기'!$C$27+Q$5*'점수 계산기'!$C$28+'점수 계산기'!$C$31,0))</f>
        <v>115</v>
      </c>
      <c r="R46" s="471">
        <f>IF(OR($B46-R$5&gt;74, $B46-R$5=73, $B46-R$5=1, $B46-R$5&lt;0),"",ROUND(($B46-R$5)*'점수 계산기'!$C$27+R$5*'점수 계산기'!$C$28+'점수 계산기'!$C$31,0))</f>
        <v>115</v>
      </c>
      <c r="S46" s="471">
        <f>IF(OR($B46-S$5&gt;74, $B46-S$5=73, $B46-S$5=1, $B46-S$5&lt;0),"",ROUND(($B46-S$5)*'점수 계산기'!$C$27+S$5*'점수 계산기'!$C$28+'점수 계산기'!$C$31,0))</f>
        <v>115</v>
      </c>
      <c r="T46" s="471">
        <f>IF(OR($B46-T$5&gt;74, $B46-T$5=73, $B46-T$5=1, $B46-T$5&lt;0),"",ROUND(($B46-T$5)*'점수 계산기'!$C$27+T$5*'점수 계산기'!$C$28+'점수 계산기'!$C$31,0))</f>
        <v>115</v>
      </c>
      <c r="U46" s="471">
        <f>IF(OR($B46-U$5&gt;74, $B46-U$5=73, $B46-U$5=1, $B46-U$5&lt;0),"",ROUND(($B46-U$5)*'점수 계산기'!$C$27+U$5*'점수 계산기'!$C$28+'점수 계산기'!$C$31,0))</f>
        <v>115</v>
      </c>
      <c r="V46" s="471">
        <f>IF(OR($B46-V$5&gt;74, $B46-V$5=73, $B46-V$5=1, $B46-V$5&lt;0),"",ROUND(($B46-V$5)*'점수 계산기'!$C$27+V$5*'점수 계산기'!$C$28+'점수 계산기'!$C$31,0))</f>
        <v>115</v>
      </c>
      <c r="W46" s="471">
        <f>IF(OR($B46-W$5&gt;74, $B46-W$5=73, $B46-W$5=1, $B46-W$5&lt;0),"",ROUND(($B46-W$5)*'점수 계산기'!$C$27+W$5*'점수 계산기'!$C$28+'점수 계산기'!$C$31,0))</f>
        <v>115</v>
      </c>
      <c r="X46" s="471">
        <f>IF(OR($B46-X$5&gt;74, $B46-X$5=73, $B46-X$5=1, $B46-X$5&lt;0),"",ROUND(($B46-X$5)*'점수 계산기'!$C$27+X$5*'점수 계산기'!$C$28+'점수 계산기'!$C$31,0))</f>
        <v>115</v>
      </c>
      <c r="Y46" s="471">
        <f>IF(OR($B46-Y$5&gt;74, $B46-Y$5=73, $B46-Y$5=1, $B46-Y$5&lt;0),"",ROUND(($B46-Y$5)*'점수 계산기'!$C$27+Y$5*'점수 계산기'!$C$28+'점수 계산기'!$C$31,0))</f>
        <v>115</v>
      </c>
      <c r="Z46" s="471">
        <f>IF(OR($B46-Z$5&gt;74, $B46-Z$5=73, $B46-Z$5=1, $B46-Z$5&lt;0),"",ROUND(($B46-Z$5)*'점수 계산기'!$C$27+Z$5*'점수 계산기'!$C$28+'점수 계산기'!$C$31,0))</f>
        <v>115</v>
      </c>
      <c r="AA46" s="472">
        <f>IF(OR($B46-AA$5&gt;74, $B46-AA$5=73, $B46-AA$5=1, $B46-AA$5&lt;0),"",ROUND(($B46-AA$5)*'점수 계산기'!$C$27+AA$5*'점수 계산기'!$C$28+'점수 계산기'!$C$31,0))</f>
        <v>115</v>
      </c>
      <c r="AC46" s="170">
        <v>61</v>
      </c>
      <c r="AD46" s="170">
        <f t="shared" si="0"/>
        <v>114</v>
      </c>
      <c r="AE46" s="170" cm="1">
        <f t="array" ref="AE46">INDEX($AF$6:$AF$106, AC46, 1)</f>
        <v>99</v>
      </c>
      <c r="AF46" s="170">
        <f t="shared" si="1"/>
        <v>115</v>
      </c>
      <c r="AG46" s="170">
        <v>60</v>
      </c>
      <c r="AH46" s="170">
        <v>40</v>
      </c>
    </row>
    <row r="47" spans="1:34" ht="21" customHeight="1">
      <c r="A47" s="4"/>
      <c r="B47" s="17">
        <v>59</v>
      </c>
      <c r="C47" s="471">
        <f>IF(OR($B47-C$5&gt;74, $B47-C$5=73, $B47-C$5=1, $B47-C$5&lt;0),"",ROUND(($B47-C$5)*'점수 계산기'!$C$27+C$5*'점수 계산기'!$C$28+'점수 계산기'!$C$31,0))</f>
        <v>113</v>
      </c>
      <c r="D47" s="471">
        <f>IF(OR($B47-D$5&gt;74, $B47-D$5=73, $B47-D$5=1, $B47-D$5&lt;0),"",ROUND(($B47-D$5)*'점수 계산기'!$C$27+D$5*'점수 계산기'!$C$28+'점수 계산기'!$C$31,0))</f>
        <v>113</v>
      </c>
      <c r="E47" s="471">
        <f>IF(OR($B47-E$5&gt;74, $B47-E$5=73, $B47-E$5=1, $B47-E$5&lt;0),"",ROUND(($B47-E$5)*'점수 계산기'!$C$27+E$5*'점수 계산기'!$C$28+'점수 계산기'!$C$31,0))</f>
        <v>113</v>
      </c>
      <c r="F47" s="471">
        <f>IF(OR($B47-F$5&gt;74, $B47-F$5=73, $B47-F$5=1, $B47-F$5&lt;0),"",ROUND(($B47-F$5)*'점수 계산기'!$C$27+F$5*'점수 계산기'!$C$28+'점수 계산기'!$C$31,0))</f>
        <v>114</v>
      </c>
      <c r="G47" s="471">
        <f>IF(OR($B47-G$5&gt;74, $B47-G$5=73, $B47-G$5=1, $B47-G$5&lt;0),"",ROUND(($B47-G$5)*'점수 계산기'!$C$27+G$5*'점수 계산기'!$C$28+'점수 계산기'!$C$31,0))</f>
        <v>114</v>
      </c>
      <c r="H47" s="471">
        <f>IF(OR($B47-H$5&gt;74, $B47-H$5=73, $B47-H$5=1, $B47-H$5&lt;0),"",ROUND(($B47-H$5)*'점수 계산기'!$C$27+H$5*'점수 계산기'!$C$28+'점수 계산기'!$C$31,0))</f>
        <v>114</v>
      </c>
      <c r="I47" s="471">
        <f>IF(OR($B47-I$5&gt;74, $B47-I$5=73, $B47-I$5=1, $B47-I$5&lt;0),"",ROUND(($B47-I$5)*'점수 계산기'!$C$27+I$5*'점수 계산기'!$C$28+'점수 계산기'!$C$31,0))</f>
        <v>114</v>
      </c>
      <c r="J47" s="471">
        <f>IF(OR($B47-J$5&gt;74, $B47-J$5=73, $B47-J$5=1, $B47-J$5&lt;0),"",ROUND(($B47-J$5)*'점수 계산기'!$C$27+J$5*'점수 계산기'!$C$28+'점수 계산기'!$C$31,0))</f>
        <v>114</v>
      </c>
      <c r="K47" s="471">
        <f>IF(OR($B47-K$5&gt;74, $B47-K$5=73, $B47-K$5=1, $B47-K$5&lt;0),"",ROUND(($B47-K$5)*'점수 계산기'!$C$27+K$5*'점수 계산기'!$C$28+'점수 계산기'!$C$31,0))</f>
        <v>114</v>
      </c>
      <c r="L47" s="471">
        <f>IF(OR($B47-L$5&gt;74, $B47-L$5=73, $B47-L$5=1, $B47-L$5&lt;0),"",ROUND(($B47-L$5)*'점수 계산기'!$C$27+L$5*'점수 계산기'!$C$28+'점수 계산기'!$C$31,0))</f>
        <v>114</v>
      </c>
      <c r="M47" s="471">
        <f>IF(OR($B47-M$5&gt;74, $B47-M$5=73, $B47-M$5=1, $B47-M$5&lt;0),"",ROUND(($B47-M$5)*'점수 계산기'!$C$27+M$5*'점수 계산기'!$C$28+'점수 계산기'!$C$31,0))</f>
        <v>114</v>
      </c>
      <c r="N47" s="471">
        <f>IF(OR($B47-N$5&gt;74, $B47-N$5=73, $B47-N$5=1, $B47-N$5&lt;0),"",ROUND(($B47-N$5)*'점수 계산기'!$C$27+N$5*'점수 계산기'!$C$28+'점수 계산기'!$C$31,0))</f>
        <v>114</v>
      </c>
      <c r="O47" s="471">
        <f>IF(OR($B47-O$5&gt;74, $B47-O$5=73, $B47-O$5=1, $B47-O$5&lt;0),"",ROUND(($B47-O$5)*'점수 계산기'!$C$27+O$5*'점수 계산기'!$C$28+'점수 계산기'!$C$31,0))</f>
        <v>114</v>
      </c>
      <c r="P47" s="471">
        <f>IF(OR($B47-P$5&gt;74, $B47-P$5=73, $B47-P$5=1, $B47-P$5&lt;0),"",ROUND(($B47-P$5)*'점수 계산기'!$C$27+P$5*'점수 계산기'!$C$28+'점수 계산기'!$C$31,0))</f>
        <v>114</v>
      </c>
      <c r="Q47" s="471">
        <f>IF(OR($B47-Q$5&gt;74, $B47-Q$5=73, $B47-Q$5=1, $B47-Q$5&lt;0),"",ROUND(($B47-Q$5)*'점수 계산기'!$C$27+Q$5*'점수 계산기'!$C$28+'점수 계산기'!$C$31,0))</f>
        <v>114</v>
      </c>
      <c r="R47" s="471">
        <f>IF(OR($B47-R$5&gt;74, $B47-R$5=73, $B47-R$5=1, $B47-R$5&lt;0),"",ROUND(($B47-R$5)*'점수 계산기'!$C$27+R$5*'점수 계산기'!$C$28+'점수 계산기'!$C$31,0))</f>
        <v>114</v>
      </c>
      <c r="S47" s="471">
        <f>IF(OR($B47-S$5&gt;74, $B47-S$5=73, $B47-S$5=1, $B47-S$5&lt;0),"",ROUND(($B47-S$5)*'점수 계산기'!$C$27+S$5*'점수 계산기'!$C$28+'점수 계산기'!$C$31,0))</f>
        <v>114</v>
      </c>
      <c r="T47" s="471">
        <f>IF(OR($B47-T$5&gt;74, $B47-T$5=73, $B47-T$5=1, $B47-T$5&lt;0),"",ROUND(($B47-T$5)*'점수 계산기'!$C$27+T$5*'점수 계산기'!$C$28+'점수 계산기'!$C$31,0))</f>
        <v>114</v>
      </c>
      <c r="U47" s="471">
        <f>IF(OR($B47-U$5&gt;74, $B47-U$5=73, $B47-U$5=1, $B47-U$5&lt;0),"",ROUND(($B47-U$5)*'점수 계산기'!$C$27+U$5*'점수 계산기'!$C$28+'점수 계산기'!$C$31,0))</f>
        <v>114</v>
      </c>
      <c r="V47" s="471">
        <f>IF(OR($B47-V$5&gt;74, $B47-V$5=73, $B47-V$5=1, $B47-V$5&lt;0),"",ROUND(($B47-V$5)*'점수 계산기'!$C$27+V$5*'점수 계산기'!$C$28+'점수 계산기'!$C$31,0))</f>
        <v>114</v>
      </c>
      <c r="W47" s="471">
        <f>IF(OR($B47-W$5&gt;74, $B47-W$5=73, $B47-W$5=1, $B47-W$5&lt;0),"",ROUND(($B47-W$5)*'점수 계산기'!$C$27+W$5*'점수 계산기'!$C$28+'점수 계산기'!$C$31,0))</f>
        <v>114</v>
      </c>
      <c r="X47" s="471">
        <f>IF(OR($B47-X$5&gt;74, $B47-X$5=73, $B47-X$5=1, $B47-X$5&lt;0),"",ROUND(($B47-X$5)*'점수 계산기'!$C$27+X$5*'점수 계산기'!$C$28+'점수 계산기'!$C$31,0))</f>
        <v>114</v>
      </c>
      <c r="Y47" s="471">
        <f>IF(OR($B47-Y$5&gt;74, $B47-Y$5=73, $B47-Y$5=1, $B47-Y$5&lt;0),"",ROUND(($B47-Y$5)*'점수 계산기'!$C$27+Y$5*'점수 계산기'!$C$28+'점수 계산기'!$C$31,0))</f>
        <v>114</v>
      </c>
      <c r="Z47" s="471">
        <f>IF(OR($B47-Z$5&gt;74, $B47-Z$5=73, $B47-Z$5=1, $B47-Z$5&lt;0),"",ROUND(($B47-Z$5)*'점수 계산기'!$C$27+Z$5*'점수 계산기'!$C$28+'점수 계산기'!$C$31,0))</f>
        <v>114</v>
      </c>
      <c r="AA47" s="472">
        <f>IF(OR($B47-AA$5&gt;74, $B47-AA$5=73, $B47-AA$5=1, $B47-AA$5&lt;0),"",ROUND(($B47-AA$5)*'점수 계산기'!$C$27+AA$5*'점수 계산기'!$C$28+'점수 계산기'!$C$31,0))</f>
        <v>114</v>
      </c>
      <c r="AC47" s="170">
        <v>60</v>
      </c>
      <c r="AD47" s="170">
        <f t="shared" si="0"/>
        <v>113</v>
      </c>
      <c r="AE47" s="170" cm="1">
        <f t="array" ref="AE47">INDEX($AF$6:$AF$106, AC47, 1)</f>
        <v>100</v>
      </c>
      <c r="AF47" s="170">
        <f t="shared" si="1"/>
        <v>114</v>
      </c>
      <c r="AG47" s="170">
        <v>59</v>
      </c>
      <c r="AH47" s="170">
        <v>41</v>
      </c>
    </row>
    <row r="48" spans="1:34" ht="21" customHeight="1">
      <c r="A48" s="4"/>
      <c r="B48" s="17">
        <v>58</v>
      </c>
      <c r="C48" s="471">
        <f>IF(OR($B48-C$5&gt;74, $B48-C$5=73, $B48-C$5=1, $B48-C$5&lt;0),"",ROUND(($B48-C$5)*'점수 계산기'!$C$27+C$5*'점수 계산기'!$C$28+'점수 계산기'!$C$31,0))</f>
        <v>113</v>
      </c>
      <c r="D48" s="471">
        <f>IF(OR($B48-D$5&gt;74, $B48-D$5=73, $B48-D$5=1, $B48-D$5&lt;0),"",ROUND(($B48-D$5)*'점수 계산기'!$C$27+D$5*'점수 계산기'!$C$28+'점수 계산기'!$C$31,0))</f>
        <v>113</v>
      </c>
      <c r="E48" s="471">
        <f>IF(OR($B48-E$5&gt;74, $B48-E$5=73, $B48-E$5=1, $B48-E$5&lt;0),"",ROUND(($B48-E$5)*'점수 계산기'!$C$27+E$5*'점수 계산기'!$C$28+'점수 계산기'!$C$31,0))</f>
        <v>113</v>
      </c>
      <c r="F48" s="471">
        <f>IF(OR($B48-F$5&gt;74, $B48-F$5=73, $B48-F$5=1, $B48-F$5&lt;0),"",ROUND(($B48-F$5)*'점수 계산기'!$C$27+F$5*'점수 계산기'!$C$28+'점수 계산기'!$C$31,0))</f>
        <v>113</v>
      </c>
      <c r="G48" s="471">
        <f>IF(OR($B48-G$5&gt;74, $B48-G$5=73, $B48-G$5=1, $B48-G$5&lt;0),"",ROUND(($B48-G$5)*'점수 계산기'!$C$27+G$5*'점수 계산기'!$C$28+'점수 계산기'!$C$31,0))</f>
        <v>113</v>
      </c>
      <c r="H48" s="471">
        <f>IF(OR($B48-H$5&gt;74, $B48-H$5=73, $B48-H$5=1, $B48-H$5&lt;0),"",ROUND(($B48-H$5)*'점수 계산기'!$C$27+H$5*'점수 계산기'!$C$28+'점수 계산기'!$C$31,0))</f>
        <v>113</v>
      </c>
      <c r="I48" s="471">
        <f>IF(OR($B48-I$5&gt;74, $B48-I$5=73, $B48-I$5=1, $B48-I$5&lt;0),"",ROUND(($B48-I$5)*'점수 계산기'!$C$27+I$5*'점수 계산기'!$C$28+'점수 계산기'!$C$31,0))</f>
        <v>113</v>
      </c>
      <c r="J48" s="471">
        <f>IF(OR($B48-J$5&gt;74, $B48-J$5=73, $B48-J$5=1, $B48-J$5&lt;0),"",ROUND(($B48-J$5)*'점수 계산기'!$C$27+J$5*'점수 계산기'!$C$28+'점수 계산기'!$C$31,0))</f>
        <v>113</v>
      </c>
      <c r="K48" s="471">
        <f>IF(OR($B48-K$5&gt;74, $B48-K$5=73, $B48-K$5=1, $B48-K$5&lt;0),"",ROUND(($B48-K$5)*'점수 계산기'!$C$27+K$5*'점수 계산기'!$C$28+'점수 계산기'!$C$31,0))</f>
        <v>113</v>
      </c>
      <c r="L48" s="471">
        <f>IF(OR($B48-L$5&gt;74, $B48-L$5=73, $B48-L$5=1, $B48-L$5&lt;0),"",ROUND(($B48-L$5)*'점수 계산기'!$C$27+L$5*'점수 계산기'!$C$28+'점수 계산기'!$C$31,0))</f>
        <v>113</v>
      </c>
      <c r="M48" s="471">
        <f>IF(OR($B48-M$5&gt;74, $B48-M$5=73, $B48-M$5=1, $B48-M$5&lt;0),"",ROUND(($B48-M$5)*'점수 계산기'!$C$27+M$5*'점수 계산기'!$C$28+'점수 계산기'!$C$31,0))</f>
        <v>113</v>
      </c>
      <c r="N48" s="471">
        <f>IF(OR($B48-N$5&gt;74, $B48-N$5=73, $B48-N$5=1, $B48-N$5&lt;0),"",ROUND(($B48-N$5)*'점수 계산기'!$C$27+N$5*'점수 계산기'!$C$28+'점수 계산기'!$C$31,0))</f>
        <v>113</v>
      </c>
      <c r="O48" s="471">
        <f>IF(OR($B48-O$5&gt;74, $B48-O$5=73, $B48-O$5=1, $B48-O$5&lt;0),"",ROUND(($B48-O$5)*'점수 계산기'!$C$27+O$5*'점수 계산기'!$C$28+'점수 계산기'!$C$31,0))</f>
        <v>113</v>
      </c>
      <c r="P48" s="471">
        <f>IF(OR($B48-P$5&gt;74, $B48-P$5=73, $B48-P$5=1, $B48-P$5&lt;0),"",ROUND(($B48-P$5)*'점수 계산기'!$C$27+P$5*'점수 계산기'!$C$28+'점수 계산기'!$C$31,0))</f>
        <v>113</v>
      </c>
      <c r="Q48" s="471">
        <f>IF(OR($B48-Q$5&gt;74, $B48-Q$5=73, $B48-Q$5=1, $B48-Q$5&lt;0),"",ROUND(($B48-Q$5)*'점수 계산기'!$C$27+Q$5*'점수 계산기'!$C$28+'점수 계산기'!$C$31,0))</f>
        <v>113</v>
      </c>
      <c r="R48" s="471">
        <f>IF(OR($B48-R$5&gt;74, $B48-R$5=73, $B48-R$5=1, $B48-R$5&lt;0),"",ROUND(($B48-R$5)*'점수 계산기'!$C$27+R$5*'점수 계산기'!$C$28+'점수 계산기'!$C$31,0))</f>
        <v>113</v>
      </c>
      <c r="S48" s="471">
        <f>IF(OR($B48-S$5&gt;74, $B48-S$5=73, $B48-S$5=1, $B48-S$5&lt;0),"",ROUND(($B48-S$5)*'점수 계산기'!$C$27+S$5*'점수 계산기'!$C$28+'점수 계산기'!$C$31,0))</f>
        <v>113</v>
      </c>
      <c r="T48" s="471">
        <f>IF(OR($B48-T$5&gt;74, $B48-T$5=73, $B48-T$5=1, $B48-T$5&lt;0),"",ROUND(($B48-T$5)*'점수 계산기'!$C$27+T$5*'점수 계산기'!$C$28+'점수 계산기'!$C$31,0))</f>
        <v>113</v>
      </c>
      <c r="U48" s="471">
        <f>IF(OR($B48-U$5&gt;74, $B48-U$5=73, $B48-U$5=1, $B48-U$5&lt;0),"",ROUND(($B48-U$5)*'점수 계산기'!$C$27+U$5*'점수 계산기'!$C$28+'점수 계산기'!$C$31,0))</f>
        <v>113</v>
      </c>
      <c r="V48" s="471">
        <f>IF(OR($B48-V$5&gt;74, $B48-V$5=73, $B48-V$5=1, $B48-V$5&lt;0),"",ROUND(($B48-V$5)*'점수 계산기'!$C$27+V$5*'점수 계산기'!$C$28+'점수 계산기'!$C$31,0))</f>
        <v>113</v>
      </c>
      <c r="W48" s="471">
        <f>IF(OR($B48-W$5&gt;74, $B48-W$5=73, $B48-W$5=1, $B48-W$5&lt;0),"",ROUND(($B48-W$5)*'점수 계산기'!$C$27+W$5*'점수 계산기'!$C$28+'점수 계산기'!$C$31,0))</f>
        <v>113</v>
      </c>
      <c r="X48" s="471">
        <f>IF(OR($B48-X$5&gt;74, $B48-X$5=73, $B48-X$5=1, $B48-X$5&lt;0),"",ROUND(($B48-X$5)*'점수 계산기'!$C$27+X$5*'점수 계산기'!$C$28+'점수 계산기'!$C$31,0))</f>
        <v>113</v>
      </c>
      <c r="Y48" s="471">
        <f>IF(OR($B48-Y$5&gt;74, $B48-Y$5=73, $B48-Y$5=1, $B48-Y$5&lt;0),"",ROUND(($B48-Y$5)*'점수 계산기'!$C$27+Y$5*'점수 계산기'!$C$28+'점수 계산기'!$C$31,0))</f>
        <v>113</v>
      </c>
      <c r="Z48" s="471">
        <f>IF(OR($B48-Z$5&gt;74, $B48-Z$5=73, $B48-Z$5=1, $B48-Z$5&lt;0),"",ROUND(($B48-Z$5)*'점수 계산기'!$C$27+Z$5*'점수 계산기'!$C$28+'점수 계산기'!$C$31,0))</f>
        <v>113</v>
      </c>
      <c r="AA48" s="472">
        <f>IF(OR($B48-AA$5&gt;74, $B48-AA$5=73, $B48-AA$5=1, $B48-AA$5&lt;0),"",ROUND(($B48-AA$5)*'점수 계산기'!$C$27+AA$5*'점수 계산기'!$C$28+'점수 계산기'!$C$31,0))</f>
        <v>114</v>
      </c>
      <c r="AC48" s="170">
        <v>59</v>
      </c>
      <c r="AD48" s="170">
        <f t="shared" si="0"/>
        <v>113</v>
      </c>
      <c r="AE48" s="170" cm="1">
        <f t="array" ref="AE48">INDEX($AF$6:$AF$106, AC48, 1)</f>
        <v>100</v>
      </c>
      <c r="AF48" s="170">
        <f t="shared" si="1"/>
        <v>114</v>
      </c>
      <c r="AG48" s="170">
        <v>58</v>
      </c>
      <c r="AH48" s="170">
        <v>42</v>
      </c>
    </row>
    <row r="49" spans="1:34" ht="21" customHeight="1">
      <c r="A49" s="4"/>
      <c r="B49" s="17">
        <v>57</v>
      </c>
      <c r="C49" s="471">
        <f>IF(OR($B49-C$5&gt;74, $B49-C$5=73, $B49-C$5=1, $B49-C$5&lt;0),"",ROUND(($B49-C$5)*'점수 계산기'!$C$27+C$5*'점수 계산기'!$C$28+'점수 계산기'!$C$31,0))</f>
        <v>112</v>
      </c>
      <c r="D49" s="471">
        <f>IF(OR($B49-D$5&gt;74, $B49-D$5=73, $B49-D$5=1, $B49-D$5&lt;0),"",ROUND(($B49-D$5)*'점수 계산기'!$C$27+D$5*'점수 계산기'!$C$28+'점수 계산기'!$C$31,0))</f>
        <v>112</v>
      </c>
      <c r="E49" s="471">
        <f>IF(OR($B49-E$5&gt;74, $B49-E$5=73, $B49-E$5=1, $B49-E$5&lt;0),"",ROUND(($B49-E$5)*'점수 계산기'!$C$27+E$5*'점수 계산기'!$C$28+'점수 계산기'!$C$31,0))</f>
        <v>112</v>
      </c>
      <c r="F49" s="471">
        <f>IF(OR($B49-F$5&gt;74, $B49-F$5=73, $B49-F$5=1, $B49-F$5&lt;0),"",ROUND(($B49-F$5)*'점수 계산기'!$C$27+F$5*'점수 계산기'!$C$28+'점수 계산기'!$C$31,0))</f>
        <v>112</v>
      </c>
      <c r="G49" s="471">
        <f>IF(OR($B49-G$5&gt;74, $B49-G$5=73, $B49-G$5=1, $B49-G$5&lt;0),"",ROUND(($B49-G$5)*'점수 계산기'!$C$27+G$5*'점수 계산기'!$C$28+'점수 계산기'!$C$31,0))</f>
        <v>112</v>
      </c>
      <c r="H49" s="471">
        <f>IF(OR($B49-H$5&gt;74, $B49-H$5=73, $B49-H$5=1, $B49-H$5&lt;0),"",ROUND(($B49-H$5)*'점수 계산기'!$C$27+H$5*'점수 계산기'!$C$28+'점수 계산기'!$C$31,0))</f>
        <v>112</v>
      </c>
      <c r="I49" s="471">
        <f>IF(OR($B49-I$5&gt;74, $B49-I$5=73, $B49-I$5=1, $B49-I$5&lt;0),"",ROUND(($B49-I$5)*'점수 계산기'!$C$27+I$5*'점수 계산기'!$C$28+'점수 계산기'!$C$31,0))</f>
        <v>112</v>
      </c>
      <c r="J49" s="471">
        <f>IF(OR($B49-J$5&gt;74, $B49-J$5=73, $B49-J$5=1, $B49-J$5&lt;0),"",ROUND(($B49-J$5)*'점수 계산기'!$C$27+J$5*'점수 계산기'!$C$28+'점수 계산기'!$C$31,0))</f>
        <v>112</v>
      </c>
      <c r="K49" s="471">
        <f>IF(OR($B49-K$5&gt;74, $B49-K$5=73, $B49-K$5=1, $B49-K$5&lt;0),"",ROUND(($B49-K$5)*'점수 계산기'!$C$27+K$5*'점수 계산기'!$C$28+'점수 계산기'!$C$31,0))</f>
        <v>112</v>
      </c>
      <c r="L49" s="471">
        <f>IF(OR($B49-L$5&gt;74, $B49-L$5=73, $B49-L$5=1, $B49-L$5&lt;0),"",ROUND(($B49-L$5)*'점수 계산기'!$C$27+L$5*'점수 계산기'!$C$28+'점수 계산기'!$C$31,0))</f>
        <v>112</v>
      </c>
      <c r="M49" s="471">
        <f>IF(OR($B49-M$5&gt;74, $B49-M$5=73, $B49-M$5=1, $B49-M$5&lt;0),"",ROUND(($B49-M$5)*'점수 계산기'!$C$27+M$5*'점수 계산기'!$C$28+'점수 계산기'!$C$31,0))</f>
        <v>112</v>
      </c>
      <c r="N49" s="471">
        <f>IF(OR($B49-N$5&gt;74, $B49-N$5=73, $B49-N$5=1, $B49-N$5&lt;0),"",ROUND(($B49-N$5)*'점수 계산기'!$C$27+N$5*'점수 계산기'!$C$28+'점수 계산기'!$C$31,0))</f>
        <v>112</v>
      </c>
      <c r="O49" s="471">
        <f>IF(OR($B49-O$5&gt;74, $B49-O$5=73, $B49-O$5=1, $B49-O$5&lt;0),"",ROUND(($B49-O$5)*'점수 계산기'!$C$27+O$5*'점수 계산기'!$C$28+'점수 계산기'!$C$31,0))</f>
        <v>112</v>
      </c>
      <c r="P49" s="471">
        <f>IF(OR($B49-P$5&gt;74, $B49-P$5=73, $B49-P$5=1, $B49-P$5&lt;0),"",ROUND(($B49-P$5)*'점수 계산기'!$C$27+P$5*'점수 계산기'!$C$28+'점수 계산기'!$C$31,0))</f>
        <v>112</v>
      </c>
      <c r="Q49" s="471">
        <f>IF(OR($B49-Q$5&gt;74, $B49-Q$5=73, $B49-Q$5=1, $B49-Q$5&lt;0),"",ROUND(($B49-Q$5)*'점수 계산기'!$C$27+Q$5*'점수 계산기'!$C$28+'점수 계산기'!$C$31,0))</f>
        <v>112</v>
      </c>
      <c r="R49" s="471">
        <f>IF(OR($B49-R$5&gt;74, $B49-R$5=73, $B49-R$5=1, $B49-R$5&lt;0),"",ROUND(($B49-R$5)*'점수 계산기'!$C$27+R$5*'점수 계산기'!$C$28+'점수 계산기'!$C$31,0))</f>
        <v>112</v>
      </c>
      <c r="S49" s="471">
        <f>IF(OR($B49-S$5&gt;74, $B49-S$5=73, $B49-S$5=1, $B49-S$5&lt;0),"",ROUND(($B49-S$5)*'점수 계산기'!$C$27+S$5*'점수 계산기'!$C$28+'점수 계산기'!$C$31,0))</f>
        <v>112</v>
      </c>
      <c r="T49" s="471">
        <f>IF(OR($B49-T$5&gt;74, $B49-T$5=73, $B49-T$5=1, $B49-T$5&lt;0),"",ROUND(($B49-T$5)*'점수 계산기'!$C$27+T$5*'점수 계산기'!$C$28+'점수 계산기'!$C$31,0))</f>
        <v>112</v>
      </c>
      <c r="U49" s="471">
        <f>IF(OR($B49-U$5&gt;74, $B49-U$5=73, $B49-U$5=1, $B49-U$5&lt;0),"",ROUND(($B49-U$5)*'점수 계산기'!$C$27+U$5*'점수 계산기'!$C$28+'점수 계산기'!$C$31,0))</f>
        <v>112</v>
      </c>
      <c r="V49" s="471">
        <f>IF(OR($B49-V$5&gt;74, $B49-V$5=73, $B49-V$5=1, $B49-V$5&lt;0),"",ROUND(($B49-V$5)*'점수 계산기'!$C$27+V$5*'점수 계산기'!$C$28+'점수 계산기'!$C$31,0))</f>
        <v>113</v>
      </c>
      <c r="W49" s="471">
        <f>IF(OR($B49-W$5&gt;74, $B49-W$5=73, $B49-W$5=1, $B49-W$5&lt;0),"",ROUND(($B49-W$5)*'점수 계산기'!$C$27+W$5*'점수 계산기'!$C$28+'점수 계산기'!$C$31,0))</f>
        <v>113</v>
      </c>
      <c r="X49" s="471">
        <f>IF(OR($B49-X$5&gt;74, $B49-X$5=73, $B49-X$5=1, $B49-X$5&lt;0),"",ROUND(($B49-X$5)*'점수 계산기'!$C$27+X$5*'점수 계산기'!$C$28+'점수 계산기'!$C$31,0))</f>
        <v>113</v>
      </c>
      <c r="Y49" s="471">
        <f>IF(OR($B49-Y$5&gt;74, $B49-Y$5=73, $B49-Y$5=1, $B49-Y$5&lt;0),"",ROUND(($B49-Y$5)*'점수 계산기'!$C$27+Y$5*'점수 계산기'!$C$28+'점수 계산기'!$C$31,0))</f>
        <v>113</v>
      </c>
      <c r="Z49" s="471">
        <f>IF(OR($B49-Z$5&gt;74, $B49-Z$5=73, $B49-Z$5=1, $B49-Z$5&lt;0),"",ROUND(($B49-Z$5)*'점수 계산기'!$C$27+Z$5*'점수 계산기'!$C$28+'점수 계산기'!$C$31,0))</f>
        <v>113</v>
      </c>
      <c r="AA49" s="472">
        <f>IF(OR($B49-AA$5&gt;74, $B49-AA$5=73, $B49-AA$5=1, $B49-AA$5&lt;0),"",ROUND(($B49-AA$5)*'점수 계산기'!$C$27+AA$5*'점수 계산기'!$C$28+'점수 계산기'!$C$31,0))</f>
        <v>113</v>
      </c>
      <c r="AC49" s="170">
        <v>58</v>
      </c>
      <c r="AD49" s="170">
        <f t="shared" si="0"/>
        <v>112</v>
      </c>
      <c r="AE49" s="170" cm="1">
        <f t="array" ref="AE49">INDEX($AF$6:$AF$106, AC49, 1)</f>
        <v>101</v>
      </c>
      <c r="AF49" s="170">
        <f t="shared" si="1"/>
        <v>113</v>
      </c>
      <c r="AG49" s="170">
        <v>57</v>
      </c>
      <c r="AH49" s="170">
        <v>43</v>
      </c>
    </row>
    <row r="50" spans="1:34" ht="21" customHeight="1">
      <c r="A50" s="4"/>
      <c r="B50" s="18">
        <v>56</v>
      </c>
      <c r="C50" s="473">
        <f>IF(OR($B50-C$5&gt;74, $B50-C$5=73, $B50-C$5=1, $B50-C$5&lt;0),"",ROUND(($B50-C$5)*'점수 계산기'!$C$27+C$5*'점수 계산기'!$C$28+'점수 계산기'!$C$31,0))</f>
        <v>111</v>
      </c>
      <c r="D50" s="473">
        <f>IF(OR($B50-D$5&gt;74, $B50-D$5=73, $B50-D$5=1, $B50-D$5&lt;0),"",ROUND(($B50-D$5)*'점수 계산기'!$C$27+D$5*'점수 계산기'!$C$28+'점수 계산기'!$C$31,0))</f>
        <v>111</v>
      </c>
      <c r="E50" s="473">
        <f>IF(OR($B50-E$5&gt;74, $B50-E$5=73, $B50-E$5=1, $B50-E$5&lt;0),"",ROUND(($B50-E$5)*'점수 계산기'!$C$27+E$5*'점수 계산기'!$C$28+'점수 계산기'!$C$31,0))</f>
        <v>111</v>
      </c>
      <c r="F50" s="473">
        <f>IF(OR($B50-F$5&gt;74, $B50-F$5=73, $B50-F$5=1, $B50-F$5&lt;0),"",ROUND(($B50-F$5)*'점수 계산기'!$C$27+F$5*'점수 계산기'!$C$28+'점수 계산기'!$C$31,0))</f>
        <v>111</v>
      </c>
      <c r="G50" s="473">
        <f>IF(OR($B50-G$5&gt;74, $B50-G$5=73, $B50-G$5=1, $B50-G$5&lt;0),"",ROUND(($B50-G$5)*'점수 계산기'!$C$27+G$5*'점수 계산기'!$C$28+'점수 계산기'!$C$31,0))</f>
        <v>111</v>
      </c>
      <c r="H50" s="473">
        <f>IF(OR($B50-H$5&gt;74, $B50-H$5=73, $B50-H$5=1, $B50-H$5&lt;0),"",ROUND(($B50-H$5)*'점수 계산기'!$C$27+H$5*'점수 계산기'!$C$28+'점수 계산기'!$C$31,0))</f>
        <v>111</v>
      </c>
      <c r="I50" s="473">
        <f>IF(OR($B50-I$5&gt;74, $B50-I$5=73, $B50-I$5=1, $B50-I$5&lt;0),"",ROUND(($B50-I$5)*'점수 계산기'!$C$27+I$5*'점수 계산기'!$C$28+'점수 계산기'!$C$31,0))</f>
        <v>111</v>
      </c>
      <c r="J50" s="473">
        <f>IF(OR($B50-J$5&gt;74, $B50-J$5=73, $B50-J$5=1, $B50-J$5&lt;0),"",ROUND(($B50-J$5)*'점수 계산기'!$C$27+J$5*'점수 계산기'!$C$28+'점수 계산기'!$C$31,0))</f>
        <v>111</v>
      </c>
      <c r="K50" s="473">
        <f>IF(OR($B50-K$5&gt;74, $B50-K$5=73, $B50-K$5=1, $B50-K$5&lt;0),"",ROUND(($B50-K$5)*'점수 계산기'!$C$27+K$5*'점수 계산기'!$C$28+'점수 계산기'!$C$31,0))</f>
        <v>111</v>
      </c>
      <c r="L50" s="473">
        <f>IF(OR($B50-L$5&gt;74, $B50-L$5=73, $B50-L$5=1, $B50-L$5&lt;0),"",ROUND(($B50-L$5)*'점수 계산기'!$C$27+L$5*'점수 계산기'!$C$28+'점수 계산기'!$C$31,0))</f>
        <v>111</v>
      </c>
      <c r="M50" s="473">
        <f>IF(OR($B50-M$5&gt;74, $B50-M$5=73, $B50-M$5=1, $B50-M$5&lt;0),"",ROUND(($B50-M$5)*'점수 계산기'!$C$27+M$5*'점수 계산기'!$C$28+'점수 계산기'!$C$31,0))</f>
        <v>111</v>
      </c>
      <c r="N50" s="473">
        <f>IF(OR($B50-N$5&gt;74, $B50-N$5=73, $B50-N$5=1, $B50-N$5&lt;0),"",ROUND(($B50-N$5)*'점수 계산기'!$C$27+N$5*'점수 계산기'!$C$28+'점수 계산기'!$C$31,0))</f>
        <v>111</v>
      </c>
      <c r="O50" s="473">
        <f>IF(OR($B50-O$5&gt;74, $B50-O$5=73, $B50-O$5=1, $B50-O$5&lt;0),"",ROUND(($B50-O$5)*'점수 계산기'!$C$27+O$5*'점수 계산기'!$C$28+'점수 계산기'!$C$31,0))</f>
        <v>111</v>
      </c>
      <c r="P50" s="473">
        <f>IF(OR($B50-P$5&gt;74, $B50-P$5=73, $B50-P$5=1, $B50-P$5&lt;0),"",ROUND(($B50-P$5)*'점수 계산기'!$C$27+P$5*'점수 계산기'!$C$28+'점수 계산기'!$C$31,0))</f>
        <v>111</v>
      </c>
      <c r="Q50" s="473">
        <f>IF(OR($B50-Q$5&gt;74, $B50-Q$5=73, $B50-Q$5=1, $B50-Q$5&lt;0),"",ROUND(($B50-Q$5)*'점수 계산기'!$C$27+Q$5*'점수 계산기'!$C$28+'점수 계산기'!$C$31,0))</f>
        <v>111</v>
      </c>
      <c r="R50" s="473">
        <f>IF(OR($B50-R$5&gt;74, $B50-R$5=73, $B50-R$5=1, $B50-R$5&lt;0),"",ROUND(($B50-R$5)*'점수 계산기'!$C$27+R$5*'점수 계산기'!$C$28+'점수 계산기'!$C$31,0))</f>
        <v>112</v>
      </c>
      <c r="S50" s="473">
        <f>IF(OR($B50-S$5&gt;74, $B50-S$5=73, $B50-S$5=1, $B50-S$5&lt;0),"",ROUND(($B50-S$5)*'점수 계산기'!$C$27+S$5*'점수 계산기'!$C$28+'점수 계산기'!$C$31,0))</f>
        <v>112</v>
      </c>
      <c r="T50" s="473">
        <f>IF(OR($B50-T$5&gt;74, $B50-T$5=73, $B50-T$5=1, $B50-T$5&lt;0),"",ROUND(($B50-T$5)*'점수 계산기'!$C$27+T$5*'점수 계산기'!$C$28+'점수 계산기'!$C$31,0))</f>
        <v>112</v>
      </c>
      <c r="U50" s="473">
        <f>IF(OR($B50-U$5&gt;74, $B50-U$5=73, $B50-U$5=1, $B50-U$5&lt;0),"",ROUND(($B50-U$5)*'점수 계산기'!$C$27+U$5*'점수 계산기'!$C$28+'점수 계산기'!$C$31,0))</f>
        <v>112</v>
      </c>
      <c r="V50" s="473">
        <f>IF(OR($B50-V$5&gt;74, $B50-V$5=73, $B50-V$5=1, $B50-V$5&lt;0),"",ROUND(($B50-V$5)*'점수 계산기'!$C$27+V$5*'점수 계산기'!$C$28+'점수 계산기'!$C$31,0))</f>
        <v>112</v>
      </c>
      <c r="W50" s="473">
        <f>IF(OR($B50-W$5&gt;74, $B50-W$5=73, $B50-W$5=1, $B50-W$5&lt;0),"",ROUND(($B50-W$5)*'점수 계산기'!$C$27+W$5*'점수 계산기'!$C$28+'점수 계산기'!$C$31,0))</f>
        <v>112</v>
      </c>
      <c r="X50" s="473">
        <f>IF(OR($B50-X$5&gt;74, $B50-X$5=73, $B50-X$5=1, $B50-X$5&lt;0),"",ROUND(($B50-X$5)*'점수 계산기'!$C$27+X$5*'점수 계산기'!$C$28+'점수 계산기'!$C$31,0))</f>
        <v>112</v>
      </c>
      <c r="Y50" s="473">
        <f>IF(OR($B50-Y$5&gt;74, $B50-Y$5=73, $B50-Y$5=1, $B50-Y$5&lt;0),"",ROUND(($B50-Y$5)*'점수 계산기'!$C$27+Y$5*'점수 계산기'!$C$28+'점수 계산기'!$C$31,0))</f>
        <v>112</v>
      </c>
      <c r="Z50" s="473">
        <f>IF(OR($B50-Z$5&gt;74, $B50-Z$5=73, $B50-Z$5=1, $B50-Z$5&lt;0),"",ROUND(($B50-Z$5)*'점수 계산기'!$C$27+Z$5*'점수 계산기'!$C$28+'점수 계산기'!$C$31,0))</f>
        <v>112</v>
      </c>
      <c r="AA50" s="474">
        <f>IF(OR($B50-AA$5&gt;74, $B50-AA$5=73, $B50-AA$5=1, $B50-AA$5&lt;0),"",ROUND(($B50-AA$5)*'점수 계산기'!$C$27+AA$5*'점수 계산기'!$C$28+'점수 계산기'!$C$31,0))</f>
        <v>112</v>
      </c>
      <c r="AC50" s="170">
        <v>57</v>
      </c>
      <c r="AD50" s="170">
        <f t="shared" si="0"/>
        <v>111</v>
      </c>
      <c r="AE50" s="170" cm="1">
        <f t="array" ref="AE50">INDEX($AF$6:$AF$106, AC50, 1)</f>
        <v>102</v>
      </c>
      <c r="AF50" s="170">
        <f t="shared" si="1"/>
        <v>112</v>
      </c>
      <c r="AG50" s="170">
        <v>56</v>
      </c>
      <c r="AH50" s="170">
        <v>44</v>
      </c>
    </row>
    <row r="51" spans="1:34" ht="21" customHeight="1">
      <c r="A51" s="4"/>
      <c r="B51" s="18">
        <v>55</v>
      </c>
      <c r="C51" s="473">
        <f>IF(OR($B51-C$5&gt;74, $B51-C$5=73, $B51-C$5=1, $B51-C$5&lt;0),"",ROUND(($B51-C$5)*'점수 계산기'!$C$27+C$5*'점수 계산기'!$C$28+'점수 계산기'!$C$31,0))</f>
        <v>110</v>
      </c>
      <c r="D51" s="473">
        <f>IF(OR($B51-D$5&gt;74, $B51-D$5=73, $B51-D$5=1, $B51-D$5&lt;0),"",ROUND(($B51-D$5)*'점수 계산기'!$C$27+D$5*'점수 계산기'!$C$28+'점수 계산기'!$C$31,0))</f>
        <v>110</v>
      </c>
      <c r="E51" s="473">
        <f>IF(OR($B51-E$5&gt;74, $B51-E$5=73, $B51-E$5=1, $B51-E$5&lt;0),"",ROUND(($B51-E$5)*'점수 계산기'!$C$27+E$5*'점수 계산기'!$C$28+'점수 계산기'!$C$31,0))</f>
        <v>110</v>
      </c>
      <c r="F51" s="473">
        <f>IF(OR($B51-F$5&gt;74, $B51-F$5=73, $B51-F$5=1, $B51-F$5&lt;0),"",ROUND(($B51-F$5)*'점수 계산기'!$C$27+F$5*'점수 계산기'!$C$28+'점수 계산기'!$C$31,0))</f>
        <v>110</v>
      </c>
      <c r="G51" s="473">
        <f>IF(OR($B51-G$5&gt;74, $B51-G$5=73, $B51-G$5=1, $B51-G$5&lt;0),"",ROUND(($B51-G$5)*'점수 계산기'!$C$27+G$5*'점수 계산기'!$C$28+'점수 계산기'!$C$31,0))</f>
        <v>110</v>
      </c>
      <c r="H51" s="473">
        <f>IF(OR($B51-H$5&gt;74, $B51-H$5=73, $B51-H$5=1, $B51-H$5&lt;0),"",ROUND(($B51-H$5)*'점수 계산기'!$C$27+H$5*'점수 계산기'!$C$28+'점수 계산기'!$C$31,0))</f>
        <v>110</v>
      </c>
      <c r="I51" s="473">
        <f>IF(OR($B51-I$5&gt;74, $B51-I$5=73, $B51-I$5=1, $B51-I$5&lt;0),"",ROUND(($B51-I$5)*'점수 계산기'!$C$27+I$5*'점수 계산기'!$C$28+'점수 계산기'!$C$31,0))</f>
        <v>110</v>
      </c>
      <c r="J51" s="473">
        <f>IF(OR($B51-J$5&gt;74, $B51-J$5=73, $B51-J$5=1, $B51-J$5&lt;0),"",ROUND(($B51-J$5)*'점수 계산기'!$C$27+J$5*'점수 계산기'!$C$28+'점수 계산기'!$C$31,0))</f>
        <v>110</v>
      </c>
      <c r="K51" s="473">
        <f>IF(OR($B51-K$5&gt;74, $B51-K$5=73, $B51-K$5=1, $B51-K$5&lt;0),"",ROUND(($B51-K$5)*'점수 계산기'!$C$27+K$5*'점수 계산기'!$C$28+'점수 계산기'!$C$31,0))</f>
        <v>110</v>
      </c>
      <c r="L51" s="473">
        <f>IF(OR($B51-L$5&gt;74, $B51-L$5=73, $B51-L$5=1, $B51-L$5&lt;0),"",ROUND(($B51-L$5)*'점수 계산기'!$C$27+L$5*'점수 계산기'!$C$28+'점수 계산기'!$C$31,0))</f>
        <v>110</v>
      </c>
      <c r="M51" s="473">
        <f>IF(OR($B51-M$5&gt;74, $B51-M$5=73, $B51-M$5=1, $B51-M$5&lt;0),"",ROUND(($B51-M$5)*'점수 계산기'!$C$27+M$5*'점수 계산기'!$C$28+'점수 계산기'!$C$31,0))</f>
        <v>111</v>
      </c>
      <c r="N51" s="473">
        <f>IF(OR($B51-N$5&gt;74, $B51-N$5=73, $B51-N$5=1, $B51-N$5&lt;0),"",ROUND(($B51-N$5)*'점수 계산기'!$C$27+N$5*'점수 계산기'!$C$28+'점수 계산기'!$C$31,0))</f>
        <v>111</v>
      </c>
      <c r="O51" s="473">
        <f>IF(OR($B51-O$5&gt;74, $B51-O$5=73, $B51-O$5=1, $B51-O$5&lt;0),"",ROUND(($B51-O$5)*'점수 계산기'!$C$27+O$5*'점수 계산기'!$C$28+'점수 계산기'!$C$31,0))</f>
        <v>111</v>
      </c>
      <c r="P51" s="473">
        <f>IF(OR($B51-P$5&gt;74, $B51-P$5=73, $B51-P$5=1, $B51-P$5&lt;0),"",ROUND(($B51-P$5)*'점수 계산기'!$C$27+P$5*'점수 계산기'!$C$28+'점수 계산기'!$C$31,0))</f>
        <v>111</v>
      </c>
      <c r="Q51" s="473">
        <f>IF(OR($B51-Q$5&gt;74, $B51-Q$5=73, $B51-Q$5=1, $B51-Q$5&lt;0),"",ROUND(($B51-Q$5)*'점수 계산기'!$C$27+Q$5*'점수 계산기'!$C$28+'점수 계산기'!$C$31,0))</f>
        <v>111</v>
      </c>
      <c r="R51" s="473">
        <f>IF(OR($B51-R$5&gt;74, $B51-R$5=73, $B51-R$5=1, $B51-R$5&lt;0),"",ROUND(($B51-R$5)*'점수 계산기'!$C$27+R$5*'점수 계산기'!$C$28+'점수 계산기'!$C$31,0))</f>
        <v>111</v>
      </c>
      <c r="S51" s="473">
        <f>IF(OR($B51-S$5&gt;74, $B51-S$5=73, $B51-S$5=1, $B51-S$5&lt;0),"",ROUND(($B51-S$5)*'점수 계산기'!$C$27+S$5*'점수 계산기'!$C$28+'점수 계산기'!$C$31,0))</f>
        <v>111</v>
      </c>
      <c r="T51" s="473">
        <f>IF(OR($B51-T$5&gt;74, $B51-T$5=73, $B51-T$5=1, $B51-T$5&lt;0),"",ROUND(($B51-T$5)*'점수 계산기'!$C$27+T$5*'점수 계산기'!$C$28+'점수 계산기'!$C$31,0))</f>
        <v>111</v>
      </c>
      <c r="U51" s="473">
        <f>IF(OR($B51-U$5&gt;74, $B51-U$5=73, $B51-U$5=1, $B51-U$5&lt;0),"",ROUND(($B51-U$5)*'점수 계산기'!$C$27+U$5*'점수 계산기'!$C$28+'점수 계산기'!$C$31,0))</f>
        <v>111</v>
      </c>
      <c r="V51" s="473">
        <f>IF(OR($B51-V$5&gt;74, $B51-V$5=73, $B51-V$5=1, $B51-V$5&lt;0),"",ROUND(($B51-V$5)*'점수 계산기'!$C$27+V$5*'점수 계산기'!$C$28+'점수 계산기'!$C$31,0))</f>
        <v>111</v>
      </c>
      <c r="W51" s="473">
        <f>IF(OR($B51-W$5&gt;74, $B51-W$5=73, $B51-W$5=1, $B51-W$5&lt;0),"",ROUND(($B51-W$5)*'점수 계산기'!$C$27+W$5*'점수 계산기'!$C$28+'점수 계산기'!$C$31,0))</f>
        <v>111</v>
      </c>
      <c r="X51" s="473">
        <f>IF(OR($B51-X$5&gt;74, $B51-X$5=73, $B51-X$5=1, $B51-X$5&lt;0),"",ROUND(($B51-X$5)*'점수 계산기'!$C$27+X$5*'점수 계산기'!$C$28+'점수 계산기'!$C$31,0))</f>
        <v>111</v>
      </c>
      <c r="Y51" s="473">
        <f>IF(OR($B51-Y$5&gt;74, $B51-Y$5=73, $B51-Y$5=1, $B51-Y$5&lt;0),"",ROUND(($B51-Y$5)*'점수 계산기'!$C$27+Y$5*'점수 계산기'!$C$28+'점수 계산기'!$C$31,0))</f>
        <v>111</v>
      </c>
      <c r="Z51" s="473">
        <f>IF(OR($B51-Z$5&gt;74, $B51-Z$5=73, $B51-Z$5=1, $B51-Z$5&lt;0),"",ROUND(($B51-Z$5)*'점수 계산기'!$C$27+Z$5*'점수 계산기'!$C$28+'점수 계산기'!$C$31,0))</f>
        <v>111</v>
      </c>
      <c r="AA51" s="474">
        <f>IF(OR($B51-AA$5&gt;74, $B51-AA$5=73, $B51-AA$5=1, $B51-AA$5&lt;0),"",ROUND(($B51-AA$5)*'점수 계산기'!$C$27+AA$5*'점수 계산기'!$C$28+'점수 계산기'!$C$31,0))</f>
        <v>111</v>
      </c>
      <c r="AC51" s="170">
        <v>56</v>
      </c>
      <c r="AD51" s="170">
        <f t="shared" si="0"/>
        <v>110</v>
      </c>
      <c r="AE51" s="170" cm="1">
        <f t="array" ref="AE51">INDEX($AF$6:$AF$106, AC51, 1)</f>
        <v>103</v>
      </c>
      <c r="AF51" s="170">
        <f t="shared" si="1"/>
        <v>111</v>
      </c>
      <c r="AG51" s="170">
        <v>55</v>
      </c>
      <c r="AH51" s="170">
        <v>45</v>
      </c>
    </row>
    <row r="52" spans="1:34" ht="21" customHeight="1">
      <c r="A52" s="4"/>
      <c r="B52" s="18">
        <v>54</v>
      </c>
      <c r="C52" s="473">
        <f>IF(OR($B52-C$5&gt;74, $B52-C$5=73, $B52-C$5=1, $B52-C$5&lt;0),"",ROUND(($B52-C$5)*'점수 계산기'!$C$27+C$5*'점수 계산기'!$C$28+'점수 계산기'!$C$31,0))</f>
        <v>109</v>
      </c>
      <c r="D52" s="473">
        <f>IF(OR($B52-D$5&gt;74, $B52-D$5=73, $B52-D$5=1, $B52-D$5&lt;0),"",ROUND(($B52-D$5)*'점수 계산기'!$C$27+D$5*'점수 계산기'!$C$28+'점수 계산기'!$C$31,0))</f>
        <v>109</v>
      </c>
      <c r="E52" s="473">
        <f>IF(OR($B52-E$5&gt;74, $B52-E$5=73, $B52-E$5=1, $B52-E$5&lt;0),"",ROUND(($B52-E$5)*'점수 계산기'!$C$27+E$5*'점수 계산기'!$C$28+'점수 계산기'!$C$31,0))</f>
        <v>109</v>
      </c>
      <c r="F52" s="473">
        <f>IF(OR($B52-F$5&gt;74, $B52-F$5=73, $B52-F$5=1, $B52-F$5&lt;0),"",ROUND(($B52-F$5)*'점수 계산기'!$C$27+F$5*'점수 계산기'!$C$28+'점수 계산기'!$C$31,0))</f>
        <v>109</v>
      </c>
      <c r="G52" s="473">
        <f>IF(OR($B52-G$5&gt;74, $B52-G$5=73, $B52-G$5=1, $B52-G$5&lt;0),"",ROUND(($B52-G$5)*'점수 계산기'!$C$27+G$5*'점수 계산기'!$C$28+'점수 계산기'!$C$31,0))</f>
        <v>109</v>
      </c>
      <c r="H52" s="473">
        <f>IF(OR($B52-H$5&gt;74, $B52-H$5=73, $B52-H$5=1, $B52-H$5&lt;0),"",ROUND(($B52-H$5)*'점수 계산기'!$C$27+H$5*'점수 계산기'!$C$28+'점수 계산기'!$C$31,0))</f>
        <v>109</v>
      </c>
      <c r="I52" s="473">
        <f>IF(OR($B52-I$5&gt;74, $B52-I$5=73, $B52-I$5=1, $B52-I$5&lt;0),"",ROUND(($B52-I$5)*'점수 계산기'!$C$27+I$5*'점수 계산기'!$C$28+'점수 계산기'!$C$31,0))</f>
        <v>110</v>
      </c>
      <c r="J52" s="473">
        <f>IF(OR($B52-J$5&gt;74, $B52-J$5=73, $B52-J$5=1, $B52-J$5&lt;0),"",ROUND(($B52-J$5)*'점수 계산기'!$C$27+J$5*'점수 계산기'!$C$28+'점수 계산기'!$C$31,0))</f>
        <v>110</v>
      </c>
      <c r="K52" s="473">
        <f>IF(OR($B52-K$5&gt;74, $B52-K$5=73, $B52-K$5=1, $B52-K$5&lt;0),"",ROUND(($B52-K$5)*'점수 계산기'!$C$27+K$5*'점수 계산기'!$C$28+'점수 계산기'!$C$31,0))</f>
        <v>110</v>
      </c>
      <c r="L52" s="473">
        <f>IF(OR($B52-L$5&gt;74, $B52-L$5=73, $B52-L$5=1, $B52-L$5&lt;0),"",ROUND(($B52-L$5)*'점수 계산기'!$C$27+L$5*'점수 계산기'!$C$28+'점수 계산기'!$C$31,0))</f>
        <v>110</v>
      </c>
      <c r="M52" s="473">
        <f>IF(OR($B52-M$5&gt;74, $B52-M$5=73, $B52-M$5=1, $B52-M$5&lt;0),"",ROUND(($B52-M$5)*'점수 계산기'!$C$27+M$5*'점수 계산기'!$C$28+'점수 계산기'!$C$31,0))</f>
        <v>110</v>
      </c>
      <c r="N52" s="473">
        <f>IF(OR($B52-N$5&gt;74, $B52-N$5=73, $B52-N$5=1, $B52-N$5&lt;0),"",ROUND(($B52-N$5)*'점수 계산기'!$C$27+N$5*'점수 계산기'!$C$28+'점수 계산기'!$C$31,0))</f>
        <v>110</v>
      </c>
      <c r="O52" s="473">
        <f>IF(OR($B52-O$5&gt;74, $B52-O$5=73, $B52-O$5=1, $B52-O$5&lt;0),"",ROUND(($B52-O$5)*'점수 계산기'!$C$27+O$5*'점수 계산기'!$C$28+'점수 계산기'!$C$31,0))</f>
        <v>110</v>
      </c>
      <c r="P52" s="473">
        <f>IF(OR($B52-P$5&gt;74, $B52-P$5=73, $B52-P$5=1, $B52-P$5&lt;0),"",ROUND(($B52-P$5)*'점수 계산기'!$C$27+P$5*'점수 계산기'!$C$28+'점수 계산기'!$C$31,0))</f>
        <v>110</v>
      </c>
      <c r="Q52" s="473">
        <f>IF(OR($B52-Q$5&gt;74, $B52-Q$5=73, $B52-Q$5=1, $B52-Q$5&lt;0),"",ROUND(($B52-Q$5)*'점수 계산기'!$C$27+Q$5*'점수 계산기'!$C$28+'점수 계산기'!$C$31,0))</f>
        <v>110</v>
      </c>
      <c r="R52" s="473">
        <f>IF(OR($B52-R$5&gt;74, $B52-R$5=73, $B52-R$5=1, $B52-R$5&lt;0),"",ROUND(($B52-R$5)*'점수 계산기'!$C$27+R$5*'점수 계산기'!$C$28+'점수 계산기'!$C$31,0))</f>
        <v>110</v>
      </c>
      <c r="S52" s="473">
        <f>IF(OR($B52-S$5&gt;74, $B52-S$5=73, $B52-S$5=1, $B52-S$5&lt;0),"",ROUND(($B52-S$5)*'점수 계산기'!$C$27+S$5*'점수 계산기'!$C$28+'점수 계산기'!$C$31,0))</f>
        <v>110</v>
      </c>
      <c r="T52" s="473">
        <f>IF(OR($B52-T$5&gt;74, $B52-T$5=73, $B52-T$5=1, $B52-T$5&lt;0),"",ROUND(($B52-T$5)*'점수 계산기'!$C$27+T$5*'점수 계산기'!$C$28+'점수 계산기'!$C$31,0))</f>
        <v>110</v>
      </c>
      <c r="U52" s="473">
        <f>IF(OR($B52-U$5&gt;74, $B52-U$5=73, $B52-U$5=1, $B52-U$5&lt;0),"",ROUND(($B52-U$5)*'점수 계산기'!$C$27+U$5*'점수 계산기'!$C$28+'점수 계산기'!$C$31,0))</f>
        <v>110</v>
      </c>
      <c r="V52" s="473">
        <f>IF(OR($B52-V$5&gt;74, $B52-V$5=73, $B52-V$5=1, $B52-V$5&lt;0),"",ROUND(($B52-V$5)*'점수 계산기'!$C$27+V$5*'점수 계산기'!$C$28+'점수 계산기'!$C$31,0))</f>
        <v>110</v>
      </c>
      <c r="W52" s="473">
        <f>IF(OR($B52-W$5&gt;74, $B52-W$5=73, $B52-W$5=1, $B52-W$5&lt;0),"",ROUND(($B52-W$5)*'점수 계산기'!$C$27+W$5*'점수 계산기'!$C$28+'점수 계산기'!$C$31,0))</f>
        <v>110</v>
      </c>
      <c r="X52" s="473">
        <f>IF(OR($B52-X$5&gt;74, $B52-X$5=73, $B52-X$5=1, $B52-X$5&lt;0),"",ROUND(($B52-X$5)*'점수 계산기'!$C$27+X$5*'점수 계산기'!$C$28+'점수 계산기'!$C$31,0))</f>
        <v>110</v>
      </c>
      <c r="Y52" s="473">
        <f>IF(OR($B52-Y$5&gt;74, $B52-Y$5=73, $B52-Y$5=1, $B52-Y$5&lt;0),"",ROUND(($B52-Y$5)*'점수 계산기'!$C$27+Y$5*'점수 계산기'!$C$28+'점수 계산기'!$C$31,0))</f>
        <v>110</v>
      </c>
      <c r="Z52" s="473">
        <f>IF(OR($B52-Z$5&gt;74, $B52-Z$5=73, $B52-Z$5=1, $B52-Z$5&lt;0),"",ROUND(($B52-Z$5)*'점수 계산기'!$C$27+Z$5*'점수 계산기'!$C$28+'점수 계산기'!$C$31,0))</f>
        <v>110</v>
      </c>
      <c r="AA52" s="474">
        <f>IF(OR($B52-AA$5&gt;74, $B52-AA$5=73, $B52-AA$5=1, $B52-AA$5&lt;0),"",ROUND(($B52-AA$5)*'점수 계산기'!$C$27+AA$5*'점수 계산기'!$C$28+'점수 계산기'!$C$31,0))</f>
        <v>110</v>
      </c>
      <c r="AC52" s="170">
        <v>55</v>
      </c>
      <c r="AD52" s="170">
        <f t="shared" si="0"/>
        <v>109</v>
      </c>
      <c r="AE52" s="170" cm="1">
        <f t="array" ref="AE52">INDEX($AF$6:$AF$106, AC52, 1)</f>
        <v>104</v>
      </c>
      <c r="AF52" s="170">
        <f t="shared" si="1"/>
        <v>110</v>
      </c>
      <c r="AG52" s="170">
        <v>54</v>
      </c>
      <c r="AH52" s="170">
        <v>46</v>
      </c>
    </row>
    <row r="53" spans="1:34" ht="21" customHeight="1">
      <c r="A53" s="4"/>
      <c r="B53" s="18">
        <v>53</v>
      </c>
      <c r="C53" s="473">
        <f>IF(OR($B53-C$5&gt;74, $B53-C$5=73, $B53-C$5=1, $B53-C$5&lt;0),"",ROUND(($B53-C$5)*'점수 계산기'!$C$27+C$5*'점수 계산기'!$C$28+'점수 계산기'!$C$31,0))</f>
        <v>108</v>
      </c>
      <c r="D53" s="473">
        <f>IF(OR($B53-D$5&gt;74, $B53-D$5=73, $B53-D$5=1, $B53-D$5&lt;0),"",ROUND(($B53-D$5)*'점수 계산기'!$C$27+D$5*'점수 계산기'!$C$28+'점수 계산기'!$C$31,0))</f>
        <v>109</v>
      </c>
      <c r="E53" s="473">
        <f>IF(OR($B53-E$5&gt;74, $B53-E$5=73, $B53-E$5=1, $B53-E$5&lt;0),"",ROUND(($B53-E$5)*'점수 계산기'!$C$27+E$5*'점수 계산기'!$C$28+'점수 계산기'!$C$31,0))</f>
        <v>109</v>
      </c>
      <c r="F53" s="473">
        <f>IF(OR($B53-F$5&gt;74, $B53-F$5=73, $B53-F$5=1, $B53-F$5&lt;0),"",ROUND(($B53-F$5)*'점수 계산기'!$C$27+F$5*'점수 계산기'!$C$28+'점수 계산기'!$C$31,0))</f>
        <v>109</v>
      </c>
      <c r="G53" s="473">
        <f>IF(OR($B53-G$5&gt;74, $B53-G$5=73, $B53-G$5=1, $B53-G$5&lt;0),"",ROUND(($B53-G$5)*'점수 계산기'!$C$27+G$5*'점수 계산기'!$C$28+'점수 계산기'!$C$31,0))</f>
        <v>109</v>
      </c>
      <c r="H53" s="473">
        <f>IF(OR($B53-H$5&gt;74, $B53-H$5=73, $B53-H$5=1, $B53-H$5&lt;0),"",ROUND(($B53-H$5)*'점수 계산기'!$C$27+H$5*'점수 계산기'!$C$28+'점수 계산기'!$C$31,0))</f>
        <v>109</v>
      </c>
      <c r="I53" s="473">
        <f>IF(OR($B53-I$5&gt;74, $B53-I$5=73, $B53-I$5=1, $B53-I$5&lt;0),"",ROUND(($B53-I$5)*'점수 계산기'!$C$27+I$5*'점수 계산기'!$C$28+'점수 계산기'!$C$31,0))</f>
        <v>109</v>
      </c>
      <c r="J53" s="473">
        <f>IF(OR($B53-J$5&gt;74, $B53-J$5=73, $B53-J$5=1, $B53-J$5&lt;0),"",ROUND(($B53-J$5)*'점수 계산기'!$C$27+J$5*'점수 계산기'!$C$28+'점수 계산기'!$C$31,0))</f>
        <v>109</v>
      </c>
      <c r="K53" s="473">
        <f>IF(OR($B53-K$5&gt;74, $B53-K$5=73, $B53-K$5=1, $B53-K$5&lt;0),"",ROUND(($B53-K$5)*'점수 계산기'!$C$27+K$5*'점수 계산기'!$C$28+'점수 계산기'!$C$31,0))</f>
        <v>109</v>
      </c>
      <c r="L53" s="473">
        <f>IF(OR($B53-L$5&gt;74, $B53-L$5=73, $B53-L$5=1, $B53-L$5&lt;0),"",ROUND(($B53-L$5)*'점수 계산기'!$C$27+L$5*'점수 계산기'!$C$28+'점수 계산기'!$C$31,0))</f>
        <v>109</v>
      </c>
      <c r="M53" s="473">
        <f>IF(OR($B53-M$5&gt;74, $B53-M$5=73, $B53-M$5=1, $B53-M$5&lt;0),"",ROUND(($B53-M$5)*'점수 계산기'!$C$27+M$5*'점수 계산기'!$C$28+'점수 계산기'!$C$31,0))</f>
        <v>109</v>
      </c>
      <c r="N53" s="473">
        <f>IF(OR($B53-N$5&gt;74, $B53-N$5=73, $B53-N$5=1, $B53-N$5&lt;0),"",ROUND(($B53-N$5)*'점수 계산기'!$C$27+N$5*'점수 계산기'!$C$28+'점수 계산기'!$C$31,0))</f>
        <v>109</v>
      </c>
      <c r="O53" s="473">
        <f>IF(OR($B53-O$5&gt;74, $B53-O$5=73, $B53-O$5=1, $B53-O$5&lt;0),"",ROUND(($B53-O$5)*'점수 계산기'!$C$27+O$5*'점수 계산기'!$C$28+'점수 계산기'!$C$31,0))</f>
        <v>109</v>
      </c>
      <c r="P53" s="473">
        <f>IF(OR($B53-P$5&gt;74, $B53-P$5=73, $B53-P$5=1, $B53-P$5&lt;0),"",ROUND(($B53-P$5)*'점수 계산기'!$C$27+P$5*'점수 계산기'!$C$28+'점수 계산기'!$C$31,0))</f>
        <v>109</v>
      </c>
      <c r="Q53" s="473">
        <f>IF(OR($B53-Q$5&gt;74, $B53-Q$5=73, $B53-Q$5=1, $B53-Q$5&lt;0),"",ROUND(($B53-Q$5)*'점수 계산기'!$C$27+Q$5*'점수 계산기'!$C$28+'점수 계산기'!$C$31,0))</f>
        <v>109</v>
      </c>
      <c r="R53" s="473">
        <f>IF(OR($B53-R$5&gt;74, $B53-R$5=73, $B53-R$5=1, $B53-R$5&lt;0),"",ROUND(($B53-R$5)*'점수 계산기'!$C$27+R$5*'점수 계산기'!$C$28+'점수 계산기'!$C$31,0))</f>
        <v>109</v>
      </c>
      <c r="S53" s="473">
        <f>IF(OR($B53-S$5&gt;74, $B53-S$5=73, $B53-S$5=1, $B53-S$5&lt;0),"",ROUND(($B53-S$5)*'점수 계산기'!$C$27+S$5*'점수 계산기'!$C$28+'점수 계산기'!$C$31,0))</f>
        <v>109</v>
      </c>
      <c r="T53" s="473">
        <f>IF(OR($B53-T$5&gt;74, $B53-T$5=73, $B53-T$5=1, $B53-T$5&lt;0),"",ROUND(($B53-T$5)*'점수 계산기'!$C$27+T$5*'점수 계산기'!$C$28+'점수 계산기'!$C$31,0))</f>
        <v>109</v>
      </c>
      <c r="U53" s="473">
        <f>IF(OR($B53-U$5&gt;74, $B53-U$5=73, $B53-U$5=1, $B53-U$5&lt;0),"",ROUND(($B53-U$5)*'점수 계산기'!$C$27+U$5*'점수 계산기'!$C$28+'점수 계산기'!$C$31,0))</f>
        <v>109</v>
      </c>
      <c r="V53" s="473">
        <f>IF(OR($B53-V$5&gt;74, $B53-V$5=73, $B53-V$5=1, $B53-V$5&lt;0),"",ROUND(($B53-V$5)*'점수 계산기'!$C$27+V$5*'점수 계산기'!$C$28+'점수 계산기'!$C$31,0))</f>
        <v>109</v>
      </c>
      <c r="W53" s="473">
        <f>IF(OR($B53-W$5&gt;74, $B53-W$5=73, $B53-W$5=1, $B53-W$5&lt;0),"",ROUND(($B53-W$5)*'점수 계산기'!$C$27+W$5*'점수 계산기'!$C$28+'점수 계산기'!$C$31,0))</f>
        <v>109</v>
      </c>
      <c r="X53" s="473">
        <f>IF(OR($B53-X$5&gt;74, $B53-X$5=73, $B53-X$5=1, $B53-X$5&lt;0),"",ROUND(($B53-X$5)*'점수 계산기'!$C$27+X$5*'점수 계산기'!$C$28+'점수 계산기'!$C$31,0))</f>
        <v>109</v>
      </c>
      <c r="Y53" s="473">
        <f>IF(OR($B53-Y$5&gt;74, $B53-Y$5=73, $B53-Y$5=1, $B53-Y$5&lt;0),"",ROUND(($B53-Y$5)*'점수 계산기'!$C$27+Y$5*'점수 계산기'!$C$28+'점수 계산기'!$C$31,0))</f>
        <v>109</v>
      </c>
      <c r="Z53" s="473">
        <f>IF(OR($B53-Z$5&gt;74, $B53-Z$5=73, $B53-Z$5=1, $B53-Z$5&lt;0),"",ROUND(($B53-Z$5)*'점수 계산기'!$C$27+Z$5*'점수 계산기'!$C$28+'점수 계산기'!$C$31,0))</f>
        <v>109</v>
      </c>
      <c r="AA53" s="474">
        <f>IF(OR($B53-AA$5&gt;74, $B53-AA$5=73, $B53-AA$5=1, $B53-AA$5&lt;0),"",ROUND(($B53-AA$5)*'점수 계산기'!$C$27+AA$5*'점수 계산기'!$C$28+'점수 계산기'!$C$31,0))</f>
        <v>109</v>
      </c>
      <c r="AC53" s="170">
        <v>54</v>
      </c>
      <c r="AD53" s="170">
        <f t="shared" si="0"/>
        <v>108</v>
      </c>
      <c r="AE53" s="170" cm="1">
        <f t="array" ref="AE53">INDEX($AF$6:$AF$106, AC53, 1)</f>
        <v>105</v>
      </c>
      <c r="AF53" s="170">
        <f t="shared" si="1"/>
        <v>109</v>
      </c>
      <c r="AG53" s="170">
        <v>53</v>
      </c>
      <c r="AH53" s="170">
        <v>47</v>
      </c>
    </row>
    <row r="54" spans="1:34" ht="21" customHeight="1">
      <c r="A54" s="4"/>
      <c r="B54" s="19">
        <v>52</v>
      </c>
      <c r="C54" s="475">
        <f>IF(OR($B54-C$5&gt;74, $B54-C$5=73, $B54-C$5=1, $B54-C$5&lt;0),"",ROUND(($B54-C$5)*'점수 계산기'!$C$27+C$5*'점수 계산기'!$C$28+'점수 계산기'!$C$31,0))</f>
        <v>108</v>
      </c>
      <c r="D54" s="475">
        <f>IF(OR($B54-D$5&gt;74, $B54-D$5=73, $B54-D$5=1, $B54-D$5&lt;0),"",ROUND(($B54-D$5)*'점수 계산기'!$C$27+D$5*'점수 계산기'!$C$28+'점수 계산기'!$C$31,0))</f>
        <v>108</v>
      </c>
      <c r="E54" s="475">
        <f>IF(OR($B54-E$5&gt;74, $B54-E$5=73, $B54-E$5=1, $B54-E$5&lt;0),"",ROUND(($B54-E$5)*'점수 계산기'!$C$27+E$5*'점수 계산기'!$C$28+'점수 계산기'!$C$31,0))</f>
        <v>108</v>
      </c>
      <c r="F54" s="475">
        <f>IF(OR($B54-F$5&gt;74, $B54-F$5=73, $B54-F$5=1, $B54-F$5&lt;0),"",ROUND(($B54-F$5)*'점수 계산기'!$C$27+F$5*'점수 계산기'!$C$28+'점수 계산기'!$C$31,0))</f>
        <v>108</v>
      </c>
      <c r="G54" s="475">
        <f>IF(OR($B54-G$5&gt;74, $B54-G$5=73, $B54-G$5=1, $B54-G$5&lt;0),"",ROUND(($B54-G$5)*'점수 계산기'!$C$27+G$5*'점수 계산기'!$C$28+'점수 계산기'!$C$31,0))</f>
        <v>108</v>
      </c>
      <c r="H54" s="475">
        <f>IF(OR($B54-H$5&gt;74, $B54-H$5=73, $B54-H$5=1, $B54-H$5&lt;0),"",ROUND(($B54-H$5)*'점수 계산기'!$C$27+H$5*'점수 계산기'!$C$28+'점수 계산기'!$C$31,0))</f>
        <v>108</v>
      </c>
      <c r="I54" s="475">
        <f>IF(OR($B54-I$5&gt;74, $B54-I$5=73, $B54-I$5=1, $B54-I$5&lt;0),"",ROUND(($B54-I$5)*'점수 계산기'!$C$27+I$5*'점수 계산기'!$C$28+'점수 계산기'!$C$31,0))</f>
        <v>108</v>
      </c>
      <c r="J54" s="475">
        <f>IF(OR($B54-J$5&gt;74, $B54-J$5=73, $B54-J$5=1, $B54-J$5&lt;0),"",ROUND(($B54-J$5)*'점수 계산기'!$C$27+J$5*'점수 계산기'!$C$28+'점수 계산기'!$C$31,0))</f>
        <v>108</v>
      </c>
      <c r="K54" s="475">
        <f>IF(OR($B54-K$5&gt;74, $B54-K$5=73, $B54-K$5=1, $B54-K$5&lt;0),"",ROUND(($B54-K$5)*'점수 계산기'!$C$27+K$5*'점수 계산기'!$C$28+'점수 계산기'!$C$31,0))</f>
        <v>108</v>
      </c>
      <c r="L54" s="475">
        <f>IF(OR($B54-L$5&gt;74, $B54-L$5=73, $B54-L$5=1, $B54-L$5&lt;0),"",ROUND(($B54-L$5)*'점수 계산기'!$C$27+L$5*'점수 계산기'!$C$28+'점수 계산기'!$C$31,0))</f>
        <v>108</v>
      </c>
      <c r="M54" s="475">
        <f>IF(OR($B54-M$5&gt;74, $B54-M$5=73, $B54-M$5=1, $B54-M$5&lt;0),"",ROUND(($B54-M$5)*'점수 계산기'!$C$27+M$5*'점수 계산기'!$C$28+'점수 계산기'!$C$31,0))</f>
        <v>108</v>
      </c>
      <c r="N54" s="475">
        <f>IF(OR($B54-N$5&gt;74, $B54-N$5=73, $B54-N$5=1, $B54-N$5&lt;0),"",ROUND(($B54-N$5)*'점수 계산기'!$C$27+N$5*'점수 계산기'!$C$28+'점수 계산기'!$C$31,0))</f>
        <v>108</v>
      </c>
      <c r="O54" s="475">
        <f>IF(OR($B54-O$5&gt;74, $B54-O$5=73, $B54-O$5=1, $B54-O$5&lt;0),"",ROUND(($B54-O$5)*'점수 계산기'!$C$27+O$5*'점수 계산기'!$C$28+'점수 계산기'!$C$31,0))</f>
        <v>108</v>
      </c>
      <c r="P54" s="475">
        <f>IF(OR($B54-P$5&gt;74, $B54-P$5=73, $B54-P$5=1, $B54-P$5&lt;0),"",ROUND(($B54-P$5)*'점수 계산기'!$C$27+P$5*'점수 계산기'!$C$28+'점수 계산기'!$C$31,0))</f>
        <v>108</v>
      </c>
      <c r="Q54" s="475">
        <f>IF(OR($B54-Q$5&gt;74, $B54-Q$5=73, $B54-Q$5=1, $B54-Q$5&lt;0),"",ROUND(($B54-Q$5)*'점수 계산기'!$C$27+Q$5*'점수 계산기'!$C$28+'점수 계산기'!$C$31,0))</f>
        <v>108</v>
      </c>
      <c r="R54" s="475">
        <f>IF(OR($B54-R$5&gt;74, $B54-R$5=73, $B54-R$5=1, $B54-R$5&lt;0),"",ROUND(($B54-R$5)*'점수 계산기'!$C$27+R$5*'점수 계산기'!$C$28+'점수 계산기'!$C$31,0))</f>
        <v>108</v>
      </c>
      <c r="S54" s="475">
        <f>IF(OR($B54-S$5&gt;74, $B54-S$5=73, $B54-S$5=1, $B54-S$5&lt;0),"",ROUND(($B54-S$5)*'점수 계산기'!$C$27+S$5*'점수 계산기'!$C$28+'점수 계산기'!$C$31,0))</f>
        <v>108</v>
      </c>
      <c r="T54" s="475">
        <f>IF(OR($B54-T$5&gt;74, $B54-T$5=73, $B54-T$5=1, $B54-T$5&lt;0),"",ROUND(($B54-T$5)*'점수 계산기'!$C$27+T$5*'점수 계산기'!$C$28+'점수 계산기'!$C$31,0))</f>
        <v>108</v>
      </c>
      <c r="U54" s="475">
        <f>IF(OR($B54-U$5&gt;74, $B54-U$5=73, $B54-U$5=1, $B54-U$5&lt;0),"",ROUND(($B54-U$5)*'점수 계산기'!$C$27+U$5*'점수 계산기'!$C$28+'점수 계산기'!$C$31,0))</f>
        <v>108</v>
      </c>
      <c r="V54" s="475">
        <f>IF(OR($B54-V$5&gt;74, $B54-V$5=73, $B54-V$5=1, $B54-V$5&lt;0),"",ROUND(($B54-V$5)*'점수 계산기'!$C$27+V$5*'점수 계산기'!$C$28+'점수 계산기'!$C$31,0))</f>
        <v>108</v>
      </c>
      <c r="W54" s="475">
        <f>IF(OR($B54-W$5&gt;74, $B54-W$5=73, $B54-W$5=1, $B54-W$5&lt;0),"",ROUND(($B54-W$5)*'점수 계산기'!$C$27+W$5*'점수 계산기'!$C$28+'점수 계산기'!$C$31,0))</f>
        <v>108</v>
      </c>
      <c r="X54" s="475">
        <f>IF(OR($B54-X$5&gt;74, $B54-X$5=73, $B54-X$5=1, $B54-X$5&lt;0),"",ROUND(($B54-X$5)*'점수 계산기'!$C$27+X$5*'점수 계산기'!$C$28+'점수 계산기'!$C$31,0))</f>
        <v>108</v>
      </c>
      <c r="Y54" s="475">
        <f>IF(OR($B54-Y$5&gt;74, $B54-Y$5=73, $B54-Y$5=1, $B54-Y$5&lt;0),"",ROUND(($B54-Y$5)*'점수 계산기'!$C$27+Y$5*'점수 계산기'!$C$28+'점수 계산기'!$C$31,0))</f>
        <v>109</v>
      </c>
      <c r="Z54" s="475">
        <f>IF(OR($B54-Z$5&gt;74, $B54-Z$5=73, $B54-Z$5=1, $B54-Z$5&lt;0),"",ROUND(($B54-Z$5)*'점수 계산기'!$C$27+Z$5*'점수 계산기'!$C$28+'점수 계산기'!$C$31,0))</f>
        <v>109</v>
      </c>
      <c r="AA54" s="476">
        <f>IF(OR($B54-AA$5&gt;74, $B54-AA$5=73, $B54-AA$5=1, $B54-AA$5&lt;0),"",ROUND(($B54-AA$5)*'점수 계산기'!$C$27+AA$5*'점수 계산기'!$C$28+'점수 계산기'!$C$31,0))</f>
        <v>109</v>
      </c>
      <c r="AC54" s="170">
        <v>53</v>
      </c>
      <c r="AD54" s="170">
        <f t="shared" si="0"/>
        <v>108</v>
      </c>
      <c r="AE54" s="170" cm="1">
        <f t="array" ref="AE54">INDEX($AF$6:$AF$106, AC54, 1)</f>
        <v>105</v>
      </c>
      <c r="AF54" s="170">
        <f t="shared" si="1"/>
        <v>109</v>
      </c>
      <c r="AG54" s="170">
        <v>52</v>
      </c>
      <c r="AH54" s="170">
        <v>48</v>
      </c>
    </row>
    <row r="55" spans="1:34" ht="21" customHeight="1">
      <c r="A55" s="4"/>
      <c r="B55" s="19">
        <v>51</v>
      </c>
      <c r="C55" s="475">
        <f>IF(OR($B55-C$5&gt;74, $B55-C$5=73, $B55-C$5=1, $B55-C$5&lt;0),"",ROUND(($B55-C$5)*'점수 계산기'!$C$27+C$5*'점수 계산기'!$C$28+'점수 계산기'!$C$31,0))</f>
        <v>107</v>
      </c>
      <c r="D55" s="475">
        <f>IF(OR($B55-D$5&gt;74, $B55-D$5=73, $B55-D$5=1, $B55-D$5&lt;0),"",ROUND(($B55-D$5)*'점수 계산기'!$C$27+D$5*'점수 계산기'!$C$28+'점수 계산기'!$C$31,0))</f>
        <v>107</v>
      </c>
      <c r="E55" s="475">
        <f>IF(OR($B55-E$5&gt;74, $B55-E$5=73, $B55-E$5=1, $B55-E$5&lt;0),"",ROUND(($B55-E$5)*'점수 계산기'!$C$27+E$5*'점수 계산기'!$C$28+'점수 계산기'!$C$31,0))</f>
        <v>107</v>
      </c>
      <c r="F55" s="475">
        <f>IF(OR($B55-F$5&gt;74, $B55-F$5=73, $B55-F$5=1, $B55-F$5&lt;0),"",ROUND(($B55-F$5)*'점수 계산기'!$C$27+F$5*'점수 계산기'!$C$28+'점수 계산기'!$C$31,0))</f>
        <v>107</v>
      </c>
      <c r="G55" s="475">
        <f>IF(OR($B55-G$5&gt;74, $B55-G$5=73, $B55-G$5=1, $B55-G$5&lt;0),"",ROUND(($B55-G$5)*'점수 계산기'!$C$27+G$5*'점수 계산기'!$C$28+'점수 계산기'!$C$31,0))</f>
        <v>107</v>
      </c>
      <c r="H55" s="475">
        <f>IF(OR($B55-H$5&gt;74, $B55-H$5=73, $B55-H$5=1, $B55-H$5&lt;0),"",ROUND(($B55-H$5)*'점수 계산기'!$C$27+H$5*'점수 계산기'!$C$28+'점수 계산기'!$C$31,0))</f>
        <v>107</v>
      </c>
      <c r="I55" s="475">
        <f>IF(OR($B55-I$5&gt;74, $B55-I$5=73, $B55-I$5=1, $B55-I$5&lt;0),"",ROUND(($B55-I$5)*'점수 계산기'!$C$27+I$5*'점수 계산기'!$C$28+'점수 계산기'!$C$31,0))</f>
        <v>107</v>
      </c>
      <c r="J55" s="475">
        <f>IF(OR($B55-J$5&gt;74, $B55-J$5=73, $B55-J$5=1, $B55-J$5&lt;0),"",ROUND(($B55-J$5)*'점수 계산기'!$C$27+J$5*'점수 계산기'!$C$28+'점수 계산기'!$C$31,0))</f>
        <v>107</v>
      </c>
      <c r="K55" s="475">
        <f>IF(OR($B55-K$5&gt;74, $B55-K$5=73, $B55-K$5=1, $B55-K$5&lt;0),"",ROUND(($B55-K$5)*'점수 계산기'!$C$27+K$5*'점수 계산기'!$C$28+'점수 계산기'!$C$31,0))</f>
        <v>107</v>
      </c>
      <c r="L55" s="475">
        <f>IF(OR($B55-L$5&gt;74, $B55-L$5=73, $B55-L$5=1, $B55-L$5&lt;0),"",ROUND(($B55-L$5)*'점수 계산기'!$C$27+L$5*'점수 계산기'!$C$28+'점수 계산기'!$C$31,0))</f>
        <v>107</v>
      </c>
      <c r="M55" s="475">
        <f>IF(OR($B55-M$5&gt;74, $B55-M$5=73, $B55-M$5=1, $B55-M$5&lt;0),"",ROUND(($B55-M$5)*'점수 계산기'!$C$27+M$5*'점수 계산기'!$C$28+'점수 계산기'!$C$31,0))</f>
        <v>107</v>
      </c>
      <c r="N55" s="475">
        <f>IF(OR($B55-N$5&gt;74, $B55-N$5=73, $B55-N$5=1, $B55-N$5&lt;0),"",ROUND(($B55-N$5)*'점수 계산기'!$C$27+N$5*'점수 계산기'!$C$28+'점수 계산기'!$C$31,0))</f>
        <v>107</v>
      </c>
      <c r="O55" s="475">
        <f>IF(OR($B55-O$5&gt;74, $B55-O$5=73, $B55-O$5=1, $B55-O$5&lt;0),"",ROUND(($B55-O$5)*'점수 계산기'!$C$27+O$5*'점수 계산기'!$C$28+'점수 계산기'!$C$31,0))</f>
        <v>107</v>
      </c>
      <c r="P55" s="475">
        <f>IF(OR($B55-P$5&gt;74, $B55-P$5=73, $B55-P$5=1, $B55-P$5&lt;0),"",ROUND(($B55-P$5)*'점수 계산기'!$C$27+P$5*'점수 계산기'!$C$28+'점수 계산기'!$C$31,0))</f>
        <v>107</v>
      </c>
      <c r="Q55" s="475">
        <f>IF(OR($B55-Q$5&gt;74, $B55-Q$5=73, $B55-Q$5=1, $B55-Q$5&lt;0),"",ROUND(($B55-Q$5)*'점수 계산기'!$C$27+Q$5*'점수 계산기'!$C$28+'점수 계산기'!$C$31,0))</f>
        <v>107</v>
      </c>
      <c r="R55" s="475">
        <f>IF(OR($B55-R$5&gt;74, $B55-R$5=73, $B55-R$5=1, $B55-R$5&lt;0),"",ROUND(($B55-R$5)*'점수 계산기'!$C$27+R$5*'점수 계산기'!$C$28+'점수 계산기'!$C$31,0))</f>
        <v>107</v>
      </c>
      <c r="S55" s="475">
        <f>IF(OR($B55-S$5&gt;74, $B55-S$5=73, $B55-S$5=1, $B55-S$5&lt;0),"",ROUND(($B55-S$5)*'점수 계산기'!$C$27+S$5*'점수 계산기'!$C$28+'점수 계산기'!$C$31,0))</f>
        <v>107</v>
      </c>
      <c r="T55" s="475">
        <f>IF(OR($B55-T$5&gt;74, $B55-T$5=73, $B55-T$5=1, $B55-T$5&lt;0),"",ROUND(($B55-T$5)*'점수 계산기'!$C$27+T$5*'점수 계산기'!$C$28+'점수 계산기'!$C$31,0))</f>
        <v>108</v>
      </c>
      <c r="U55" s="475">
        <f>IF(OR($B55-U$5&gt;74, $B55-U$5=73, $B55-U$5=1, $B55-U$5&lt;0),"",ROUND(($B55-U$5)*'점수 계산기'!$C$27+U$5*'점수 계산기'!$C$28+'점수 계산기'!$C$31,0))</f>
        <v>108</v>
      </c>
      <c r="V55" s="475">
        <f>IF(OR($B55-V$5&gt;74, $B55-V$5=73, $B55-V$5=1, $B55-V$5&lt;0),"",ROUND(($B55-V$5)*'점수 계산기'!$C$27+V$5*'점수 계산기'!$C$28+'점수 계산기'!$C$31,0))</f>
        <v>108</v>
      </c>
      <c r="W55" s="475">
        <f>IF(OR($B55-W$5&gt;74, $B55-W$5=73, $B55-W$5=1, $B55-W$5&lt;0),"",ROUND(($B55-W$5)*'점수 계산기'!$C$27+W$5*'점수 계산기'!$C$28+'점수 계산기'!$C$31,0))</f>
        <v>108</v>
      </c>
      <c r="X55" s="475">
        <f>IF(OR($B55-X$5&gt;74, $B55-X$5=73, $B55-X$5=1, $B55-X$5&lt;0),"",ROUND(($B55-X$5)*'점수 계산기'!$C$27+X$5*'점수 계산기'!$C$28+'점수 계산기'!$C$31,0))</f>
        <v>108</v>
      </c>
      <c r="Y55" s="475">
        <f>IF(OR($B55-Y$5&gt;74, $B55-Y$5=73, $B55-Y$5=1, $B55-Y$5&lt;0),"",ROUND(($B55-Y$5)*'점수 계산기'!$C$27+Y$5*'점수 계산기'!$C$28+'점수 계산기'!$C$31,0))</f>
        <v>108</v>
      </c>
      <c r="Z55" s="475">
        <f>IF(OR($B55-Z$5&gt;74, $B55-Z$5=73, $B55-Z$5=1, $B55-Z$5&lt;0),"",ROUND(($B55-Z$5)*'점수 계산기'!$C$27+Z$5*'점수 계산기'!$C$28+'점수 계산기'!$C$31,0))</f>
        <v>108</v>
      </c>
      <c r="AA55" s="476">
        <f>IF(OR($B55-AA$5&gt;74, $B55-AA$5=73, $B55-AA$5=1, $B55-AA$5&lt;0),"",ROUND(($B55-AA$5)*'점수 계산기'!$C$27+AA$5*'점수 계산기'!$C$28+'점수 계산기'!$C$31,0))</f>
        <v>108</v>
      </c>
      <c r="AC55" s="170">
        <v>52</v>
      </c>
      <c r="AD55" s="170">
        <f t="shared" si="0"/>
        <v>107</v>
      </c>
      <c r="AE55" s="170" cm="1">
        <f t="array" ref="AE55">INDEX($AF$6:$AF$106, AC55, 1)</f>
        <v>106</v>
      </c>
      <c r="AF55" s="170">
        <f t="shared" si="1"/>
        <v>108</v>
      </c>
      <c r="AG55" s="170">
        <v>51</v>
      </c>
      <c r="AH55" s="170">
        <v>49</v>
      </c>
    </row>
    <row r="56" spans="1:34" ht="21" customHeight="1">
      <c r="A56" s="4"/>
      <c r="B56" s="19">
        <v>50</v>
      </c>
      <c r="C56" s="475">
        <f>IF(OR($B56-C$5&gt;74, $B56-C$5=73, $B56-C$5=1, $B56-C$5&lt;0),"",ROUND(($B56-C$5)*'점수 계산기'!$C$27+C$5*'점수 계산기'!$C$28+'점수 계산기'!$C$31,0))</f>
        <v>106</v>
      </c>
      <c r="D56" s="475">
        <f>IF(OR($B56-D$5&gt;74, $B56-D$5=73, $B56-D$5=1, $B56-D$5&lt;0),"",ROUND(($B56-D$5)*'점수 계산기'!$C$27+D$5*'점수 계산기'!$C$28+'점수 계산기'!$C$31,0))</f>
        <v>106</v>
      </c>
      <c r="E56" s="475">
        <f>IF(OR($B56-E$5&gt;74, $B56-E$5=73, $B56-E$5=1, $B56-E$5&lt;0),"",ROUND(($B56-E$5)*'점수 계산기'!$C$27+E$5*'점수 계산기'!$C$28+'점수 계산기'!$C$31,0))</f>
        <v>106</v>
      </c>
      <c r="F56" s="475">
        <f>IF(OR($B56-F$5&gt;74, $B56-F$5=73, $B56-F$5=1, $B56-F$5&lt;0),"",ROUND(($B56-F$5)*'점수 계산기'!$C$27+F$5*'점수 계산기'!$C$28+'점수 계산기'!$C$31,0))</f>
        <v>106</v>
      </c>
      <c r="G56" s="475">
        <f>IF(OR($B56-G$5&gt;74, $B56-G$5=73, $B56-G$5=1, $B56-G$5&lt;0),"",ROUND(($B56-G$5)*'점수 계산기'!$C$27+G$5*'점수 계산기'!$C$28+'점수 계산기'!$C$31,0))</f>
        <v>106</v>
      </c>
      <c r="H56" s="475">
        <f>IF(OR($B56-H$5&gt;74, $B56-H$5=73, $B56-H$5=1, $B56-H$5&lt;0),"",ROUND(($B56-H$5)*'점수 계산기'!$C$27+H$5*'점수 계산기'!$C$28+'점수 계산기'!$C$31,0))</f>
        <v>106</v>
      </c>
      <c r="I56" s="475">
        <f>IF(OR($B56-I$5&gt;74, $B56-I$5=73, $B56-I$5=1, $B56-I$5&lt;0),"",ROUND(($B56-I$5)*'점수 계산기'!$C$27+I$5*'점수 계산기'!$C$28+'점수 계산기'!$C$31,0))</f>
        <v>106</v>
      </c>
      <c r="J56" s="475">
        <f>IF(OR($B56-J$5&gt;74, $B56-J$5=73, $B56-J$5=1, $B56-J$5&lt;0),"",ROUND(($B56-J$5)*'점수 계산기'!$C$27+J$5*'점수 계산기'!$C$28+'점수 계산기'!$C$31,0))</f>
        <v>106</v>
      </c>
      <c r="K56" s="475">
        <f>IF(OR($B56-K$5&gt;74, $B56-K$5=73, $B56-K$5=1, $B56-K$5&lt;0),"",ROUND(($B56-K$5)*'점수 계산기'!$C$27+K$5*'점수 계산기'!$C$28+'점수 계산기'!$C$31,0))</f>
        <v>106</v>
      </c>
      <c r="L56" s="475">
        <f>IF(OR($B56-L$5&gt;74, $B56-L$5=73, $B56-L$5=1, $B56-L$5&lt;0),"",ROUND(($B56-L$5)*'점수 계산기'!$C$27+L$5*'점수 계산기'!$C$28+'점수 계산기'!$C$31,0))</f>
        <v>106</v>
      </c>
      <c r="M56" s="475">
        <f>IF(OR($B56-M$5&gt;74, $B56-M$5=73, $B56-M$5=1, $B56-M$5&lt;0),"",ROUND(($B56-M$5)*'점수 계산기'!$C$27+M$5*'점수 계산기'!$C$28+'점수 계산기'!$C$31,0))</f>
        <v>106</v>
      </c>
      <c r="N56" s="475">
        <f>IF(OR($B56-N$5&gt;74, $B56-N$5=73, $B56-N$5=1, $B56-N$5&lt;0),"",ROUND(($B56-N$5)*'점수 계산기'!$C$27+N$5*'점수 계산기'!$C$28+'점수 계산기'!$C$31,0))</f>
        <v>106</v>
      </c>
      <c r="O56" s="475">
        <f>IF(OR($B56-O$5&gt;74, $B56-O$5=73, $B56-O$5=1, $B56-O$5&lt;0),"",ROUND(($B56-O$5)*'점수 계산기'!$C$27+O$5*'점수 계산기'!$C$28+'점수 계산기'!$C$31,0))</f>
        <v>106</v>
      </c>
      <c r="P56" s="475">
        <f>IF(OR($B56-P$5&gt;74, $B56-P$5=73, $B56-P$5=1, $B56-P$5&lt;0),"",ROUND(($B56-P$5)*'점수 계산기'!$C$27+P$5*'점수 계산기'!$C$28+'점수 계산기'!$C$31,0))</f>
        <v>107</v>
      </c>
      <c r="Q56" s="475">
        <f>IF(OR($B56-Q$5&gt;74, $B56-Q$5=73, $B56-Q$5=1, $B56-Q$5&lt;0),"",ROUND(($B56-Q$5)*'점수 계산기'!$C$27+Q$5*'점수 계산기'!$C$28+'점수 계산기'!$C$31,0))</f>
        <v>107</v>
      </c>
      <c r="R56" s="475">
        <f>IF(OR($B56-R$5&gt;74, $B56-R$5=73, $B56-R$5=1, $B56-R$5&lt;0),"",ROUND(($B56-R$5)*'점수 계산기'!$C$27+R$5*'점수 계산기'!$C$28+'점수 계산기'!$C$31,0))</f>
        <v>107</v>
      </c>
      <c r="S56" s="475">
        <f>IF(OR($B56-S$5&gt;74, $B56-S$5=73, $B56-S$5=1, $B56-S$5&lt;0),"",ROUND(($B56-S$5)*'점수 계산기'!$C$27+S$5*'점수 계산기'!$C$28+'점수 계산기'!$C$31,0))</f>
        <v>107</v>
      </c>
      <c r="T56" s="475">
        <f>IF(OR($B56-T$5&gt;74, $B56-T$5=73, $B56-T$5=1, $B56-T$5&lt;0),"",ROUND(($B56-T$5)*'점수 계산기'!$C$27+T$5*'점수 계산기'!$C$28+'점수 계산기'!$C$31,0))</f>
        <v>107</v>
      </c>
      <c r="U56" s="475">
        <f>IF(OR($B56-U$5&gt;74, $B56-U$5=73, $B56-U$5=1, $B56-U$5&lt;0),"",ROUND(($B56-U$5)*'점수 계산기'!$C$27+U$5*'점수 계산기'!$C$28+'점수 계산기'!$C$31,0))</f>
        <v>107</v>
      </c>
      <c r="V56" s="475">
        <f>IF(OR($B56-V$5&gt;74, $B56-V$5=73, $B56-V$5=1, $B56-V$5&lt;0),"",ROUND(($B56-V$5)*'점수 계산기'!$C$27+V$5*'점수 계산기'!$C$28+'점수 계산기'!$C$31,0))</f>
        <v>107</v>
      </c>
      <c r="W56" s="475">
        <f>IF(OR($B56-W$5&gt;74, $B56-W$5=73, $B56-W$5=1, $B56-W$5&lt;0),"",ROUND(($B56-W$5)*'점수 계산기'!$C$27+W$5*'점수 계산기'!$C$28+'점수 계산기'!$C$31,0))</f>
        <v>107</v>
      </c>
      <c r="X56" s="475">
        <f>IF(OR($B56-X$5&gt;74, $B56-X$5=73, $B56-X$5=1, $B56-X$5&lt;0),"",ROUND(($B56-X$5)*'점수 계산기'!$C$27+X$5*'점수 계산기'!$C$28+'점수 계산기'!$C$31,0))</f>
        <v>107</v>
      </c>
      <c r="Y56" s="475">
        <f>IF(OR($B56-Y$5&gt;74, $B56-Y$5=73, $B56-Y$5=1, $B56-Y$5&lt;0),"",ROUND(($B56-Y$5)*'점수 계산기'!$C$27+Y$5*'점수 계산기'!$C$28+'점수 계산기'!$C$31,0))</f>
        <v>107</v>
      </c>
      <c r="Z56" s="475">
        <f>IF(OR($B56-Z$5&gt;74, $B56-Z$5=73, $B56-Z$5=1, $B56-Z$5&lt;0),"",ROUND(($B56-Z$5)*'점수 계산기'!$C$27+Z$5*'점수 계산기'!$C$28+'점수 계산기'!$C$31,0))</f>
        <v>107</v>
      </c>
      <c r="AA56" s="476">
        <f>IF(OR($B56-AA$5&gt;74, $B56-AA$5=73, $B56-AA$5=1, $B56-AA$5&lt;0),"",ROUND(($B56-AA$5)*'점수 계산기'!$C$27+AA$5*'점수 계산기'!$C$28+'점수 계산기'!$C$31,0))</f>
        <v>107</v>
      </c>
      <c r="AC56" s="170">
        <v>51</v>
      </c>
      <c r="AD56" s="170">
        <f t="shared" si="0"/>
        <v>106</v>
      </c>
      <c r="AE56" s="170" cm="1">
        <f t="array" ref="AE56">INDEX($AF$6:$AF$106, AC56, 1)</f>
        <v>107</v>
      </c>
      <c r="AF56" s="170">
        <f t="shared" si="1"/>
        <v>107</v>
      </c>
      <c r="AG56" s="170">
        <v>50</v>
      </c>
      <c r="AH56" s="170">
        <v>50</v>
      </c>
    </row>
    <row r="57" spans="1:34" ht="21" customHeight="1">
      <c r="A57" s="4"/>
      <c r="B57" s="19">
        <v>49</v>
      </c>
      <c r="C57" s="475">
        <f>IF(OR($B57-C$5&gt;74, $B57-C$5=73, $B57-C$5=1, $B57-C$5&lt;0),"",ROUND(($B57-C$5)*'점수 계산기'!$C$27+C$5*'점수 계산기'!$C$28+'점수 계산기'!$C$31,0))</f>
        <v>105</v>
      </c>
      <c r="D57" s="475">
        <f>IF(OR($B57-D$5&gt;74, $B57-D$5=73, $B57-D$5=1, $B57-D$5&lt;0),"",ROUND(($B57-D$5)*'점수 계산기'!$C$27+D$5*'점수 계산기'!$C$28+'점수 계산기'!$C$31,0))</f>
        <v>105</v>
      </c>
      <c r="E57" s="475">
        <f>IF(OR($B57-E$5&gt;74, $B57-E$5=73, $B57-E$5=1, $B57-E$5&lt;0),"",ROUND(($B57-E$5)*'점수 계산기'!$C$27+E$5*'점수 계산기'!$C$28+'점수 계산기'!$C$31,0))</f>
        <v>105</v>
      </c>
      <c r="F57" s="475">
        <f>IF(OR($B57-F$5&gt;74, $B57-F$5=73, $B57-F$5=1, $B57-F$5&lt;0),"",ROUND(($B57-F$5)*'점수 계산기'!$C$27+F$5*'점수 계산기'!$C$28+'점수 계산기'!$C$31,0))</f>
        <v>105</v>
      </c>
      <c r="G57" s="475">
        <f>IF(OR($B57-G$5&gt;74, $B57-G$5=73, $B57-G$5=1, $B57-G$5&lt;0),"",ROUND(($B57-G$5)*'점수 계산기'!$C$27+G$5*'점수 계산기'!$C$28+'점수 계산기'!$C$31,0))</f>
        <v>105</v>
      </c>
      <c r="H57" s="475">
        <f>IF(OR($B57-H$5&gt;74, $B57-H$5=73, $B57-H$5=1, $B57-H$5&lt;0),"",ROUND(($B57-H$5)*'점수 계산기'!$C$27+H$5*'점수 계산기'!$C$28+'점수 계산기'!$C$31,0))</f>
        <v>105</v>
      </c>
      <c r="I57" s="475">
        <f>IF(OR($B57-I$5&gt;74, $B57-I$5=73, $B57-I$5=1, $B57-I$5&lt;0),"",ROUND(($B57-I$5)*'점수 계산기'!$C$27+I$5*'점수 계산기'!$C$28+'점수 계산기'!$C$31,0))</f>
        <v>105</v>
      </c>
      <c r="J57" s="475">
        <f>IF(OR($B57-J$5&gt;74, $B57-J$5=73, $B57-J$5=1, $B57-J$5&lt;0),"",ROUND(($B57-J$5)*'점수 계산기'!$C$27+J$5*'점수 계산기'!$C$28+'점수 계산기'!$C$31,0))</f>
        <v>105</v>
      </c>
      <c r="K57" s="475">
        <f>IF(OR($B57-K$5&gt;74, $B57-K$5=73, $B57-K$5=1, $B57-K$5&lt;0),"",ROUND(($B57-K$5)*'점수 계산기'!$C$27+K$5*'점수 계산기'!$C$28+'점수 계산기'!$C$31,0))</f>
        <v>106</v>
      </c>
      <c r="L57" s="475">
        <f>IF(OR($B57-L$5&gt;74, $B57-L$5=73, $B57-L$5=1, $B57-L$5&lt;0),"",ROUND(($B57-L$5)*'점수 계산기'!$C$27+L$5*'점수 계산기'!$C$28+'점수 계산기'!$C$31,0))</f>
        <v>106</v>
      </c>
      <c r="M57" s="475">
        <f>IF(OR($B57-M$5&gt;74, $B57-M$5=73, $B57-M$5=1, $B57-M$5&lt;0),"",ROUND(($B57-M$5)*'점수 계산기'!$C$27+M$5*'점수 계산기'!$C$28+'점수 계산기'!$C$31,0))</f>
        <v>106</v>
      </c>
      <c r="N57" s="475">
        <f>IF(OR($B57-N$5&gt;74, $B57-N$5=73, $B57-N$5=1, $B57-N$5&lt;0),"",ROUND(($B57-N$5)*'점수 계산기'!$C$27+N$5*'점수 계산기'!$C$28+'점수 계산기'!$C$31,0))</f>
        <v>106</v>
      </c>
      <c r="O57" s="475">
        <f>IF(OR($B57-O$5&gt;74, $B57-O$5=73, $B57-O$5=1, $B57-O$5&lt;0),"",ROUND(($B57-O$5)*'점수 계산기'!$C$27+O$5*'점수 계산기'!$C$28+'점수 계산기'!$C$31,0))</f>
        <v>106</v>
      </c>
      <c r="P57" s="475">
        <f>IF(OR($B57-P$5&gt;74, $B57-P$5=73, $B57-P$5=1, $B57-P$5&lt;0),"",ROUND(($B57-P$5)*'점수 계산기'!$C$27+P$5*'점수 계산기'!$C$28+'점수 계산기'!$C$31,0))</f>
        <v>106</v>
      </c>
      <c r="Q57" s="475">
        <f>IF(OR($B57-Q$5&gt;74, $B57-Q$5=73, $B57-Q$5=1, $B57-Q$5&lt;0),"",ROUND(($B57-Q$5)*'점수 계산기'!$C$27+Q$5*'점수 계산기'!$C$28+'점수 계산기'!$C$31,0))</f>
        <v>106</v>
      </c>
      <c r="R57" s="475">
        <f>IF(OR($B57-R$5&gt;74, $B57-R$5=73, $B57-R$5=1, $B57-R$5&lt;0),"",ROUND(($B57-R$5)*'점수 계산기'!$C$27+R$5*'점수 계산기'!$C$28+'점수 계산기'!$C$31,0))</f>
        <v>106</v>
      </c>
      <c r="S57" s="475">
        <f>IF(OR($B57-S$5&gt;74, $B57-S$5=73, $B57-S$5=1, $B57-S$5&lt;0),"",ROUND(($B57-S$5)*'점수 계산기'!$C$27+S$5*'점수 계산기'!$C$28+'점수 계산기'!$C$31,0))</f>
        <v>106</v>
      </c>
      <c r="T57" s="475">
        <f>IF(OR($B57-T$5&gt;74, $B57-T$5=73, $B57-T$5=1, $B57-T$5&lt;0),"",ROUND(($B57-T$5)*'점수 계산기'!$C$27+T$5*'점수 계산기'!$C$28+'점수 계산기'!$C$31,0))</f>
        <v>106</v>
      </c>
      <c r="U57" s="475">
        <f>IF(OR($B57-U$5&gt;74, $B57-U$5=73, $B57-U$5=1, $B57-U$5&lt;0),"",ROUND(($B57-U$5)*'점수 계산기'!$C$27+U$5*'점수 계산기'!$C$28+'점수 계산기'!$C$31,0))</f>
        <v>106</v>
      </c>
      <c r="V57" s="475">
        <f>IF(OR($B57-V$5&gt;74, $B57-V$5=73, $B57-V$5=1, $B57-V$5&lt;0),"",ROUND(($B57-V$5)*'점수 계산기'!$C$27+V$5*'점수 계산기'!$C$28+'점수 계산기'!$C$31,0))</f>
        <v>106</v>
      </c>
      <c r="W57" s="475">
        <f>IF(OR($B57-W$5&gt;74, $B57-W$5=73, $B57-W$5=1, $B57-W$5&lt;0),"",ROUND(($B57-W$5)*'점수 계산기'!$C$27+W$5*'점수 계산기'!$C$28+'점수 계산기'!$C$31,0))</f>
        <v>106</v>
      </c>
      <c r="X57" s="475">
        <f>IF(OR($B57-X$5&gt;74, $B57-X$5=73, $B57-X$5=1, $B57-X$5&lt;0),"",ROUND(($B57-X$5)*'점수 계산기'!$C$27+X$5*'점수 계산기'!$C$28+'점수 계산기'!$C$31,0))</f>
        <v>106</v>
      </c>
      <c r="Y57" s="475">
        <f>IF(OR($B57-Y$5&gt;74, $B57-Y$5=73, $B57-Y$5=1, $B57-Y$5&lt;0),"",ROUND(($B57-Y$5)*'점수 계산기'!$C$27+Y$5*'점수 계산기'!$C$28+'점수 계산기'!$C$31,0))</f>
        <v>106</v>
      </c>
      <c r="Z57" s="475">
        <f>IF(OR($B57-Z$5&gt;74, $B57-Z$5=73, $B57-Z$5=1, $B57-Z$5&lt;0),"",ROUND(($B57-Z$5)*'점수 계산기'!$C$27+Z$5*'점수 계산기'!$C$28+'점수 계산기'!$C$31,0))</f>
        <v>106</v>
      </c>
      <c r="AA57" s="476">
        <f>IF(OR($B57-AA$5&gt;74, $B57-AA$5=73, $B57-AA$5=1, $B57-AA$5&lt;0),"",ROUND(($B57-AA$5)*'점수 계산기'!$C$27+AA$5*'점수 계산기'!$C$28+'점수 계산기'!$C$31,0))</f>
        <v>106</v>
      </c>
      <c r="AC57" s="170">
        <v>50</v>
      </c>
      <c r="AD57" s="170">
        <f t="shared" si="0"/>
        <v>105</v>
      </c>
      <c r="AE57" s="170" cm="1">
        <f t="array" ref="AE57">INDEX($AF$6:$AF$106, AC57, 1)</f>
        <v>108</v>
      </c>
      <c r="AF57" s="170">
        <f t="shared" si="1"/>
        <v>106</v>
      </c>
      <c r="AG57" s="170">
        <v>49</v>
      </c>
      <c r="AH57" s="170">
        <v>51</v>
      </c>
    </row>
    <row r="58" spans="1:34" ht="21" customHeight="1">
      <c r="A58" s="4"/>
      <c r="B58" s="20">
        <v>48</v>
      </c>
      <c r="C58" s="477">
        <f>IF(OR($B58-C$5&gt;74, $B58-C$5=73, $B58-C$5=1, $B58-C$5&lt;0),"",ROUND(($B58-C$5)*'점수 계산기'!$C$27+C$5*'점수 계산기'!$C$28+'점수 계산기'!$C$31,0))</f>
        <v>104</v>
      </c>
      <c r="D58" s="477">
        <f>IF(OR($B58-D$5&gt;74, $B58-D$5=73, $B58-D$5=1, $B58-D$5&lt;0),"",ROUND(($B58-D$5)*'점수 계산기'!$C$27+D$5*'점수 계산기'!$C$28+'점수 계산기'!$C$31,0))</f>
        <v>104</v>
      </c>
      <c r="E58" s="477">
        <f>IF(OR($B58-E$5&gt;74, $B58-E$5=73, $B58-E$5=1, $B58-E$5&lt;0),"",ROUND(($B58-E$5)*'점수 계산기'!$C$27+E$5*'점수 계산기'!$C$28+'점수 계산기'!$C$31,0))</f>
        <v>104</v>
      </c>
      <c r="F58" s="477">
        <f>IF(OR($B58-F$5&gt;74, $B58-F$5=73, $B58-F$5=1, $B58-F$5&lt;0),"",ROUND(($B58-F$5)*'점수 계산기'!$C$27+F$5*'점수 계산기'!$C$28+'점수 계산기'!$C$31,0))</f>
        <v>104</v>
      </c>
      <c r="G58" s="477">
        <f>IF(OR($B58-G$5&gt;74, $B58-G$5=73, $B58-G$5=1, $B58-G$5&lt;0),"",ROUND(($B58-G$5)*'점수 계산기'!$C$27+G$5*'점수 계산기'!$C$28+'점수 계산기'!$C$31,0))</f>
        <v>105</v>
      </c>
      <c r="H58" s="477">
        <f>IF(OR($B58-H$5&gt;74, $B58-H$5=73, $B58-H$5=1, $B58-H$5&lt;0),"",ROUND(($B58-H$5)*'점수 계산기'!$C$27+H$5*'점수 계산기'!$C$28+'점수 계산기'!$C$31,0))</f>
        <v>105</v>
      </c>
      <c r="I58" s="477">
        <f>IF(OR($B58-I$5&gt;74, $B58-I$5=73, $B58-I$5=1, $B58-I$5&lt;0),"",ROUND(($B58-I$5)*'점수 계산기'!$C$27+I$5*'점수 계산기'!$C$28+'점수 계산기'!$C$31,0))</f>
        <v>105</v>
      </c>
      <c r="J58" s="477">
        <f>IF(OR($B58-J$5&gt;74, $B58-J$5=73, $B58-J$5=1, $B58-J$5&lt;0),"",ROUND(($B58-J$5)*'점수 계산기'!$C$27+J$5*'점수 계산기'!$C$28+'점수 계산기'!$C$31,0))</f>
        <v>105</v>
      </c>
      <c r="K58" s="477">
        <f>IF(OR($B58-K$5&gt;74, $B58-K$5=73, $B58-K$5=1, $B58-K$5&lt;0),"",ROUND(($B58-K$5)*'점수 계산기'!$C$27+K$5*'점수 계산기'!$C$28+'점수 계산기'!$C$31,0))</f>
        <v>105</v>
      </c>
      <c r="L58" s="477">
        <f>IF(OR($B58-L$5&gt;74, $B58-L$5=73, $B58-L$5=1, $B58-L$5&lt;0),"",ROUND(($B58-L$5)*'점수 계산기'!$C$27+L$5*'점수 계산기'!$C$28+'점수 계산기'!$C$31,0))</f>
        <v>105</v>
      </c>
      <c r="M58" s="477">
        <f>IF(OR($B58-M$5&gt;74, $B58-M$5=73, $B58-M$5=1, $B58-M$5&lt;0),"",ROUND(($B58-M$5)*'점수 계산기'!$C$27+M$5*'점수 계산기'!$C$28+'점수 계산기'!$C$31,0))</f>
        <v>105</v>
      </c>
      <c r="N58" s="477">
        <f>IF(OR($B58-N$5&gt;74, $B58-N$5=73, $B58-N$5=1, $B58-N$5&lt;0),"",ROUND(($B58-N$5)*'점수 계산기'!$C$27+N$5*'점수 계산기'!$C$28+'점수 계산기'!$C$31,0))</f>
        <v>105</v>
      </c>
      <c r="O58" s="477">
        <f>IF(OR($B58-O$5&gt;74, $B58-O$5=73, $B58-O$5=1, $B58-O$5&lt;0),"",ROUND(($B58-O$5)*'점수 계산기'!$C$27+O$5*'점수 계산기'!$C$28+'점수 계산기'!$C$31,0))</f>
        <v>105</v>
      </c>
      <c r="P58" s="477">
        <f>IF(OR($B58-P$5&gt;74, $B58-P$5=73, $B58-P$5=1, $B58-P$5&lt;0),"",ROUND(($B58-P$5)*'점수 계산기'!$C$27+P$5*'점수 계산기'!$C$28+'점수 계산기'!$C$31,0))</f>
        <v>105</v>
      </c>
      <c r="Q58" s="477">
        <f>IF(OR($B58-Q$5&gt;74, $B58-Q$5=73, $B58-Q$5=1, $B58-Q$5&lt;0),"",ROUND(($B58-Q$5)*'점수 계산기'!$C$27+Q$5*'점수 계산기'!$C$28+'점수 계산기'!$C$31,0))</f>
        <v>105</v>
      </c>
      <c r="R58" s="477">
        <f>IF(OR($B58-R$5&gt;74, $B58-R$5=73, $B58-R$5=1, $B58-R$5&lt;0),"",ROUND(($B58-R$5)*'점수 계산기'!$C$27+R$5*'점수 계산기'!$C$28+'점수 계산기'!$C$31,0))</f>
        <v>105</v>
      </c>
      <c r="S58" s="477">
        <f>IF(OR($B58-S$5&gt;74, $B58-S$5=73, $B58-S$5=1, $B58-S$5&lt;0),"",ROUND(($B58-S$5)*'점수 계산기'!$C$27+S$5*'점수 계산기'!$C$28+'점수 계산기'!$C$31,0))</f>
        <v>105</v>
      </c>
      <c r="T58" s="477">
        <f>IF(OR($B58-T$5&gt;74, $B58-T$5=73, $B58-T$5=1, $B58-T$5&lt;0),"",ROUND(($B58-T$5)*'점수 계산기'!$C$27+T$5*'점수 계산기'!$C$28+'점수 계산기'!$C$31,0))</f>
        <v>105</v>
      </c>
      <c r="U58" s="477">
        <f>IF(OR($B58-U$5&gt;74, $B58-U$5=73, $B58-U$5=1, $B58-U$5&lt;0),"",ROUND(($B58-U$5)*'점수 계산기'!$C$27+U$5*'점수 계산기'!$C$28+'점수 계산기'!$C$31,0))</f>
        <v>105</v>
      </c>
      <c r="V58" s="477">
        <f>IF(OR($B58-V$5&gt;74, $B58-V$5=73, $B58-V$5=1, $B58-V$5&lt;0),"",ROUND(($B58-V$5)*'점수 계산기'!$C$27+V$5*'점수 계산기'!$C$28+'점수 계산기'!$C$31,0))</f>
        <v>105</v>
      </c>
      <c r="W58" s="477">
        <f>IF(OR($B58-W$5&gt;74, $B58-W$5=73, $B58-W$5=1, $B58-W$5&lt;0),"",ROUND(($B58-W$5)*'점수 계산기'!$C$27+W$5*'점수 계산기'!$C$28+'점수 계산기'!$C$31,0))</f>
        <v>105</v>
      </c>
      <c r="X58" s="477">
        <f>IF(OR($B58-X$5&gt;74, $B58-X$5=73, $B58-X$5=1, $B58-X$5&lt;0),"",ROUND(($B58-X$5)*'점수 계산기'!$C$27+X$5*'점수 계산기'!$C$28+'점수 계산기'!$C$31,0))</f>
        <v>105</v>
      </c>
      <c r="Y58" s="477">
        <f>IF(OR($B58-Y$5&gt;74, $B58-Y$5=73, $B58-Y$5=1, $B58-Y$5&lt;0),"",ROUND(($B58-Y$5)*'점수 계산기'!$C$27+Y$5*'점수 계산기'!$C$28+'점수 계산기'!$C$31,0))</f>
        <v>105</v>
      </c>
      <c r="Z58" s="477">
        <f>IF(OR($B58-Z$5&gt;74, $B58-Z$5=73, $B58-Z$5=1, $B58-Z$5&lt;0),"",ROUND(($B58-Z$5)*'점수 계산기'!$C$27+Z$5*'점수 계산기'!$C$28+'점수 계산기'!$C$31,0))</f>
        <v>105</v>
      </c>
      <c r="AA58" s="478">
        <f>IF(OR($B58-AA$5&gt;74, $B58-AA$5=73, $B58-AA$5=1, $B58-AA$5&lt;0),"",ROUND(($B58-AA$5)*'점수 계산기'!$C$27+AA$5*'점수 계산기'!$C$28+'점수 계산기'!$C$31,0))</f>
        <v>105</v>
      </c>
      <c r="AC58" s="170">
        <v>49</v>
      </c>
      <c r="AD58" s="170">
        <f t="shared" si="0"/>
        <v>104</v>
      </c>
      <c r="AE58" s="170" cm="1">
        <f t="array" ref="AE58">INDEX($AF$6:$AF$106, AC58, 1)</f>
        <v>109</v>
      </c>
      <c r="AF58" s="170">
        <f t="shared" si="1"/>
        <v>105</v>
      </c>
      <c r="AG58" s="170">
        <v>48</v>
      </c>
      <c r="AH58" s="170">
        <v>52</v>
      </c>
    </row>
    <row r="59" spans="1:34" ht="21" customHeight="1">
      <c r="A59" s="4"/>
      <c r="B59" s="20">
        <v>47</v>
      </c>
      <c r="C59" s="477">
        <f>IF(OR($B59-C$5&gt;74, $B59-C$5=73, $B59-C$5=1, $B59-C$5&lt;0),"",ROUND(($B59-C$5)*'점수 계산기'!$C$27+C$5*'점수 계산기'!$C$28+'점수 계산기'!$C$31,0))</f>
        <v>104</v>
      </c>
      <c r="D59" s="477">
        <f>IF(OR($B59-D$5&gt;74, $B59-D$5=73, $B59-D$5=1, $B59-D$5&lt;0),"",ROUND(($B59-D$5)*'점수 계산기'!$C$27+D$5*'점수 계산기'!$C$28+'점수 계산기'!$C$31,0))</f>
        <v>104</v>
      </c>
      <c r="E59" s="477">
        <f>IF(OR($B59-E$5&gt;74, $B59-E$5=73, $B59-E$5=1, $B59-E$5&lt;0),"",ROUND(($B59-E$5)*'점수 계산기'!$C$27+E$5*'점수 계산기'!$C$28+'점수 계산기'!$C$31,0))</f>
        <v>104</v>
      </c>
      <c r="F59" s="477">
        <f>IF(OR($B59-F$5&gt;74, $B59-F$5=73, $B59-F$5=1, $B59-F$5&lt;0),"",ROUND(($B59-F$5)*'점수 계산기'!$C$27+F$5*'점수 계산기'!$C$28+'점수 계산기'!$C$31,0))</f>
        <v>104</v>
      </c>
      <c r="G59" s="477">
        <f>IF(OR($B59-G$5&gt;74, $B59-G$5=73, $B59-G$5=1, $B59-G$5&lt;0),"",ROUND(($B59-G$5)*'점수 계산기'!$C$27+G$5*'점수 계산기'!$C$28+'점수 계산기'!$C$31,0))</f>
        <v>104</v>
      </c>
      <c r="H59" s="477">
        <f>IF(OR($B59-H$5&gt;74, $B59-H$5=73, $B59-H$5=1, $B59-H$5&lt;0),"",ROUND(($B59-H$5)*'점수 계산기'!$C$27+H$5*'점수 계산기'!$C$28+'점수 계산기'!$C$31,0))</f>
        <v>104</v>
      </c>
      <c r="I59" s="477">
        <f>IF(OR($B59-I$5&gt;74, $B59-I$5=73, $B59-I$5=1, $B59-I$5&lt;0),"",ROUND(($B59-I$5)*'점수 계산기'!$C$27+I$5*'점수 계산기'!$C$28+'점수 계산기'!$C$31,0))</f>
        <v>104</v>
      </c>
      <c r="J59" s="477">
        <f>IF(OR($B59-J$5&gt;74, $B59-J$5=73, $B59-J$5=1, $B59-J$5&lt;0),"",ROUND(($B59-J$5)*'점수 계산기'!$C$27+J$5*'점수 계산기'!$C$28+'점수 계산기'!$C$31,0))</f>
        <v>104</v>
      </c>
      <c r="K59" s="477">
        <f>IF(OR($B59-K$5&gt;74, $B59-K$5=73, $B59-K$5=1, $B59-K$5&lt;0),"",ROUND(($B59-K$5)*'점수 계산기'!$C$27+K$5*'점수 계산기'!$C$28+'점수 계산기'!$C$31,0))</f>
        <v>104</v>
      </c>
      <c r="L59" s="477">
        <f>IF(OR($B59-L$5&gt;74, $B59-L$5=73, $B59-L$5=1, $B59-L$5&lt;0),"",ROUND(($B59-L$5)*'점수 계산기'!$C$27+L$5*'점수 계산기'!$C$28+'점수 계산기'!$C$31,0))</f>
        <v>104</v>
      </c>
      <c r="M59" s="477">
        <f>IF(OR($B59-M$5&gt;74, $B59-M$5=73, $B59-M$5=1, $B59-M$5&lt;0),"",ROUND(($B59-M$5)*'점수 계산기'!$C$27+M$5*'점수 계산기'!$C$28+'점수 계산기'!$C$31,0))</f>
        <v>104</v>
      </c>
      <c r="N59" s="477">
        <f>IF(OR($B59-N$5&gt;74, $B59-N$5=73, $B59-N$5=1, $B59-N$5&lt;0),"",ROUND(($B59-N$5)*'점수 계산기'!$C$27+N$5*'점수 계산기'!$C$28+'점수 계산기'!$C$31,0))</f>
        <v>104</v>
      </c>
      <c r="O59" s="477">
        <f>IF(OR($B59-O$5&gt;74, $B59-O$5=73, $B59-O$5=1, $B59-O$5&lt;0),"",ROUND(($B59-O$5)*'점수 계산기'!$C$27+O$5*'점수 계산기'!$C$28+'점수 계산기'!$C$31,0))</f>
        <v>104</v>
      </c>
      <c r="P59" s="477">
        <f>IF(OR($B59-P$5&gt;74, $B59-P$5=73, $B59-P$5=1, $B59-P$5&lt;0),"",ROUND(($B59-P$5)*'점수 계산기'!$C$27+P$5*'점수 계산기'!$C$28+'점수 계산기'!$C$31,0))</f>
        <v>104</v>
      </c>
      <c r="Q59" s="477">
        <f>IF(OR($B59-Q$5&gt;74, $B59-Q$5=73, $B59-Q$5=1, $B59-Q$5&lt;0),"",ROUND(($B59-Q$5)*'점수 계산기'!$C$27+Q$5*'점수 계산기'!$C$28+'점수 계산기'!$C$31,0))</f>
        <v>104</v>
      </c>
      <c r="R59" s="477">
        <f>IF(OR($B59-R$5&gt;74, $B59-R$5=73, $B59-R$5=1, $B59-R$5&lt;0),"",ROUND(($B59-R$5)*'점수 계산기'!$C$27+R$5*'점수 계산기'!$C$28+'점수 계산기'!$C$31,0))</f>
        <v>104</v>
      </c>
      <c r="S59" s="477">
        <f>IF(OR($B59-S$5&gt;74, $B59-S$5=73, $B59-S$5=1, $B59-S$5&lt;0),"",ROUND(($B59-S$5)*'점수 계산기'!$C$27+S$5*'점수 계산기'!$C$28+'점수 계산기'!$C$31,0))</f>
        <v>104</v>
      </c>
      <c r="T59" s="477">
        <f>IF(OR($B59-T$5&gt;74, $B59-T$5=73, $B59-T$5=1, $B59-T$5&lt;0),"",ROUND(($B59-T$5)*'점수 계산기'!$C$27+T$5*'점수 계산기'!$C$28+'점수 계산기'!$C$31,0))</f>
        <v>104</v>
      </c>
      <c r="U59" s="477">
        <f>IF(OR($B59-U$5&gt;74, $B59-U$5=73, $B59-U$5=1, $B59-U$5&lt;0),"",ROUND(($B59-U$5)*'점수 계산기'!$C$27+U$5*'점수 계산기'!$C$28+'점수 계산기'!$C$31,0))</f>
        <v>104</v>
      </c>
      <c r="V59" s="477">
        <f>IF(OR($B59-V$5&gt;74, $B59-V$5=73, $B59-V$5=1, $B59-V$5&lt;0),"",ROUND(($B59-V$5)*'점수 계산기'!$C$27+V$5*'점수 계산기'!$C$28+'점수 계산기'!$C$31,0))</f>
        <v>104</v>
      </c>
      <c r="W59" s="477">
        <f>IF(OR($B59-W$5&gt;74, $B59-W$5=73, $B59-W$5=1, $B59-W$5&lt;0),"",ROUND(($B59-W$5)*'점수 계산기'!$C$27+W$5*'점수 계산기'!$C$28+'점수 계산기'!$C$31,0))</f>
        <v>104</v>
      </c>
      <c r="X59" s="477">
        <f>IF(OR($B59-X$5&gt;74, $B59-X$5=73, $B59-X$5=1, $B59-X$5&lt;0),"",ROUND(($B59-X$5)*'점수 계산기'!$C$27+X$5*'점수 계산기'!$C$28+'점수 계산기'!$C$31,0))</f>
        <v>104</v>
      </c>
      <c r="Y59" s="477">
        <f>IF(OR($B59-Y$5&gt;74, $B59-Y$5=73, $B59-Y$5=1, $B59-Y$5&lt;0),"",ROUND(($B59-Y$5)*'점수 계산기'!$C$27+Y$5*'점수 계산기'!$C$28+'점수 계산기'!$C$31,0))</f>
        <v>104</v>
      </c>
      <c r="Z59" s="477">
        <f>IF(OR($B59-Z$5&gt;74, $B59-Z$5=73, $B59-Z$5=1, $B59-Z$5&lt;0),"",ROUND(($B59-Z$5)*'점수 계산기'!$C$27+Z$5*'점수 계산기'!$C$28+'점수 계산기'!$C$31,0))</f>
        <v>104</v>
      </c>
      <c r="AA59" s="478">
        <f>IF(OR($B59-AA$5&gt;74, $B59-AA$5=73, $B59-AA$5=1, $B59-AA$5&lt;0),"",ROUND(($B59-AA$5)*'점수 계산기'!$C$27+AA$5*'점수 계산기'!$C$28+'점수 계산기'!$C$31,0))</f>
        <v>105</v>
      </c>
      <c r="AC59" s="170">
        <v>48</v>
      </c>
      <c r="AD59" s="170">
        <f t="shared" si="0"/>
        <v>104</v>
      </c>
      <c r="AE59" s="170" cm="1">
        <f t="array" ref="AE59">INDEX($AF$6:$AF$106, AC59, 1)</f>
        <v>109</v>
      </c>
      <c r="AF59" s="170">
        <f t="shared" si="1"/>
        <v>105</v>
      </c>
      <c r="AG59" s="170">
        <v>47</v>
      </c>
      <c r="AH59" s="170">
        <v>53</v>
      </c>
    </row>
    <row r="60" spans="1:34" ht="21" customHeight="1">
      <c r="A60" s="4"/>
      <c r="B60" s="20">
        <v>46</v>
      </c>
      <c r="C60" s="477">
        <f>IF(OR($B60-C$5&gt;74, $B60-C$5=73, $B60-C$5=1, $B60-C$5&lt;0),"",ROUND(($B60-C$5)*'점수 계산기'!$C$27+C$5*'점수 계산기'!$C$28+'점수 계산기'!$C$31,0))</f>
        <v>103</v>
      </c>
      <c r="D60" s="477">
        <f>IF(OR($B60-D$5&gt;74, $B60-D$5=73, $B60-D$5=1, $B60-D$5&lt;0),"",ROUND(($B60-D$5)*'점수 계산기'!$C$27+D$5*'점수 계산기'!$C$28+'점수 계산기'!$C$31,0))</f>
        <v>103</v>
      </c>
      <c r="E60" s="477">
        <f>IF(OR($B60-E$5&gt;74, $B60-E$5=73, $B60-E$5=1, $B60-E$5&lt;0),"",ROUND(($B60-E$5)*'점수 계산기'!$C$27+E$5*'점수 계산기'!$C$28+'점수 계산기'!$C$31,0))</f>
        <v>103</v>
      </c>
      <c r="F60" s="477">
        <f>IF(OR($B60-F$5&gt;74, $B60-F$5=73, $B60-F$5=1, $B60-F$5&lt;0),"",ROUND(($B60-F$5)*'점수 계산기'!$C$27+F$5*'점수 계산기'!$C$28+'점수 계산기'!$C$31,0))</f>
        <v>103</v>
      </c>
      <c r="G60" s="477">
        <f>IF(OR($B60-G$5&gt;74, $B60-G$5=73, $B60-G$5=1, $B60-G$5&lt;0),"",ROUND(($B60-G$5)*'점수 계산기'!$C$27+G$5*'점수 계산기'!$C$28+'점수 계산기'!$C$31,0))</f>
        <v>103</v>
      </c>
      <c r="H60" s="477">
        <f>IF(OR($B60-H$5&gt;74, $B60-H$5=73, $B60-H$5=1, $B60-H$5&lt;0),"",ROUND(($B60-H$5)*'점수 계산기'!$C$27+H$5*'점수 계산기'!$C$28+'점수 계산기'!$C$31,0))</f>
        <v>103</v>
      </c>
      <c r="I60" s="477">
        <f>IF(OR($B60-I$5&gt;74, $B60-I$5=73, $B60-I$5=1, $B60-I$5&lt;0),"",ROUND(($B60-I$5)*'점수 계산기'!$C$27+I$5*'점수 계산기'!$C$28+'점수 계산기'!$C$31,0))</f>
        <v>103</v>
      </c>
      <c r="J60" s="477">
        <f>IF(OR($B60-J$5&gt;74, $B60-J$5=73, $B60-J$5=1, $B60-J$5&lt;0),"",ROUND(($B60-J$5)*'점수 계산기'!$C$27+J$5*'점수 계산기'!$C$28+'점수 계산기'!$C$31,0))</f>
        <v>103</v>
      </c>
      <c r="K60" s="477">
        <f>IF(OR($B60-K$5&gt;74, $B60-K$5=73, $B60-K$5=1, $B60-K$5&lt;0),"",ROUND(($B60-K$5)*'점수 계산기'!$C$27+K$5*'점수 계산기'!$C$28+'점수 계산기'!$C$31,0))</f>
        <v>103</v>
      </c>
      <c r="L60" s="477">
        <f>IF(OR($B60-L$5&gt;74, $B60-L$5=73, $B60-L$5=1, $B60-L$5&lt;0),"",ROUND(($B60-L$5)*'점수 계산기'!$C$27+L$5*'점수 계산기'!$C$28+'점수 계산기'!$C$31,0))</f>
        <v>103</v>
      </c>
      <c r="M60" s="477">
        <f>IF(OR($B60-M$5&gt;74, $B60-M$5=73, $B60-M$5=1, $B60-M$5&lt;0),"",ROUND(($B60-M$5)*'점수 계산기'!$C$27+M$5*'점수 계산기'!$C$28+'점수 계산기'!$C$31,0))</f>
        <v>103</v>
      </c>
      <c r="N60" s="477">
        <f>IF(OR($B60-N$5&gt;74, $B60-N$5=73, $B60-N$5=1, $B60-N$5&lt;0),"",ROUND(($B60-N$5)*'점수 계산기'!$C$27+N$5*'점수 계산기'!$C$28+'점수 계산기'!$C$31,0))</f>
        <v>103</v>
      </c>
      <c r="O60" s="477">
        <f>IF(OR($B60-O$5&gt;74, $B60-O$5=73, $B60-O$5=1, $B60-O$5&lt;0),"",ROUND(($B60-O$5)*'점수 계산기'!$C$27+O$5*'점수 계산기'!$C$28+'점수 계산기'!$C$31,0))</f>
        <v>103</v>
      </c>
      <c r="P60" s="477">
        <f>IF(OR($B60-P$5&gt;74, $B60-P$5=73, $B60-P$5=1, $B60-P$5&lt;0),"",ROUND(($B60-P$5)*'점수 계산기'!$C$27+P$5*'점수 계산기'!$C$28+'점수 계산기'!$C$31,0))</f>
        <v>103</v>
      </c>
      <c r="Q60" s="477">
        <f>IF(OR($B60-Q$5&gt;74, $B60-Q$5=73, $B60-Q$5=1, $B60-Q$5&lt;0),"",ROUND(($B60-Q$5)*'점수 계산기'!$C$27+Q$5*'점수 계산기'!$C$28+'점수 계산기'!$C$31,0))</f>
        <v>103</v>
      </c>
      <c r="R60" s="477">
        <f>IF(OR($B60-R$5&gt;74, $B60-R$5=73, $B60-R$5=1, $B60-R$5&lt;0),"",ROUND(($B60-R$5)*'점수 계산기'!$C$27+R$5*'점수 계산기'!$C$28+'점수 계산기'!$C$31,0))</f>
        <v>103</v>
      </c>
      <c r="S60" s="477">
        <f>IF(OR($B60-S$5&gt;74, $B60-S$5=73, $B60-S$5=1, $B60-S$5&lt;0),"",ROUND(($B60-S$5)*'점수 계산기'!$C$27+S$5*'점수 계산기'!$C$28+'점수 계산기'!$C$31,0))</f>
        <v>103</v>
      </c>
      <c r="T60" s="477">
        <f>IF(OR($B60-T$5&gt;74, $B60-T$5=73, $B60-T$5=1, $B60-T$5&lt;0),"",ROUND(($B60-T$5)*'점수 계산기'!$C$27+T$5*'점수 계산기'!$C$28+'점수 계산기'!$C$31,0))</f>
        <v>103</v>
      </c>
      <c r="U60" s="477">
        <f>IF(OR($B60-U$5&gt;74, $B60-U$5=73, $B60-U$5=1, $B60-U$5&lt;0),"",ROUND(($B60-U$5)*'점수 계산기'!$C$27+U$5*'점수 계산기'!$C$28+'점수 계산기'!$C$31,0))</f>
        <v>103</v>
      </c>
      <c r="V60" s="477">
        <f>IF(OR($B60-V$5&gt;74, $B60-V$5=73, $B60-V$5=1, $B60-V$5&lt;0),"",ROUND(($B60-V$5)*'점수 계산기'!$C$27+V$5*'점수 계산기'!$C$28+'점수 계산기'!$C$31,0))</f>
        <v>103</v>
      </c>
      <c r="W60" s="477">
        <f>IF(OR($B60-W$5&gt;74, $B60-W$5=73, $B60-W$5=1, $B60-W$5&lt;0),"",ROUND(($B60-W$5)*'점수 계산기'!$C$27+W$5*'점수 계산기'!$C$28+'점수 계산기'!$C$31,0))</f>
        <v>104</v>
      </c>
      <c r="X60" s="477">
        <f>IF(OR($B60-X$5&gt;74, $B60-X$5=73, $B60-X$5=1, $B60-X$5&lt;0),"",ROUND(($B60-X$5)*'점수 계산기'!$C$27+X$5*'점수 계산기'!$C$28+'점수 계산기'!$C$31,0))</f>
        <v>104</v>
      </c>
      <c r="Y60" s="477">
        <f>IF(OR($B60-Y$5&gt;74, $B60-Y$5=73, $B60-Y$5=1, $B60-Y$5&lt;0),"",ROUND(($B60-Y$5)*'점수 계산기'!$C$27+Y$5*'점수 계산기'!$C$28+'점수 계산기'!$C$31,0))</f>
        <v>104</v>
      </c>
      <c r="Z60" s="477">
        <f>IF(OR($B60-Z$5&gt;74, $B60-Z$5=73, $B60-Z$5=1, $B60-Z$5&lt;0),"",ROUND(($B60-Z$5)*'점수 계산기'!$C$27+Z$5*'점수 계산기'!$C$28+'점수 계산기'!$C$31,0))</f>
        <v>104</v>
      </c>
      <c r="AA60" s="478">
        <f>IF(OR($B60-AA$5&gt;74, $B60-AA$5=73, $B60-AA$5=1, $B60-AA$5&lt;0),"",ROUND(($B60-AA$5)*'점수 계산기'!$C$27+AA$5*'점수 계산기'!$C$28+'점수 계산기'!$C$31,0))</f>
        <v>104</v>
      </c>
      <c r="AC60" s="170">
        <v>47</v>
      </c>
      <c r="AD60" s="170">
        <f t="shared" si="0"/>
        <v>103</v>
      </c>
      <c r="AE60" s="170" cm="1">
        <f t="array" ref="AE60">INDEX($AF$6:$AF$106, AC60, 1)</f>
        <v>110</v>
      </c>
      <c r="AF60" s="170">
        <f t="shared" si="1"/>
        <v>104</v>
      </c>
      <c r="AG60" s="170">
        <v>46</v>
      </c>
      <c r="AH60" s="170">
        <v>54</v>
      </c>
    </row>
    <row r="61" spans="1:34" ht="21" customHeight="1">
      <c r="A61" s="4"/>
      <c r="B61" s="20">
        <v>45</v>
      </c>
      <c r="C61" s="477">
        <f>IF(OR($B61-C$5&gt;74, $B61-C$5=73, $B61-C$5=1, $B61-C$5&lt;0),"",ROUND(($B61-C$5)*'점수 계산기'!$C$27+C$5*'점수 계산기'!$C$28+'점수 계산기'!$C$31,0))</f>
        <v>102</v>
      </c>
      <c r="D61" s="477">
        <f>IF(OR($B61-D$5&gt;74, $B61-D$5=73, $B61-D$5=1, $B61-D$5&lt;0),"",ROUND(($B61-D$5)*'점수 계산기'!$C$27+D$5*'점수 계산기'!$C$28+'점수 계산기'!$C$31,0))</f>
        <v>102</v>
      </c>
      <c r="E61" s="477">
        <f>IF(OR($B61-E$5&gt;74, $B61-E$5=73, $B61-E$5=1, $B61-E$5&lt;0),"",ROUND(($B61-E$5)*'점수 계산기'!$C$27+E$5*'점수 계산기'!$C$28+'점수 계산기'!$C$31,0))</f>
        <v>102</v>
      </c>
      <c r="F61" s="477">
        <f>IF(OR($B61-F$5&gt;74, $B61-F$5=73, $B61-F$5=1, $B61-F$5&lt;0),"",ROUND(($B61-F$5)*'점수 계산기'!$C$27+F$5*'점수 계산기'!$C$28+'점수 계산기'!$C$31,0))</f>
        <v>102</v>
      </c>
      <c r="G61" s="477">
        <f>IF(OR($B61-G$5&gt;74, $B61-G$5=73, $B61-G$5=1, $B61-G$5&lt;0),"",ROUND(($B61-G$5)*'점수 계산기'!$C$27+G$5*'점수 계산기'!$C$28+'점수 계산기'!$C$31,0))</f>
        <v>102</v>
      </c>
      <c r="H61" s="477">
        <f>IF(OR($B61-H$5&gt;74, $B61-H$5=73, $B61-H$5=1, $B61-H$5&lt;0),"",ROUND(($B61-H$5)*'점수 계산기'!$C$27+H$5*'점수 계산기'!$C$28+'점수 계산기'!$C$31,0))</f>
        <v>102</v>
      </c>
      <c r="I61" s="477">
        <f>IF(OR($B61-I$5&gt;74, $B61-I$5=73, $B61-I$5=1, $B61-I$5&lt;0),"",ROUND(($B61-I$5)*'점수 계산기'!$C$27+I$5*'점수 계산기'!$C$28+'점수 계산기'!$C$31,0))</f>
        <v>102</v>
      </c>
      <c r="J61" s="477">
        <f>IF(OR($B61-J$5&gt;74, $B61-J$5=73, $B61-J$5=1, $B61-J$5&lt;0),"",ROUND(($B61-J$5)*'점수 계산기'!$C$27+J$5*'점수 계산기'!$C$28+'점수 계산기'!$C$31,0))</f>
        <v>102</v>
      </c>
      <c r="K61" s="477">
        <f>IF(OR($B61-K$5&gt;74, $B61-K$5=73, $B61-K$5=1, $B61-K$5&lt;0),"",ROUND(($B61-K$5)*'점수 계산기'!$C$27+K$5*'점수 계산기'!$C$28+'점수 계산기'!$C$31,0))</f>
        <v>102</v>
      </c>
      <c r="L61" s="477">
        <f>IF(OR($B61-L$5&gt;74, $B61-L$5=73, $B61-L$5=1, $B61-L$5&lt;0),"",ROUND(($B61-L$5)*'점수 계산기'!$C$27+L$5*'점수 계산기'!$C$28+'점수 계산기'!$C$31,0))</f>
        <v>102</v>
      </c>
      <c r="M61" s="477">
        <f>IF(OR($B61-M$5&gt;74, $B61-M$5=73, $B61-M$5=1, $B61-M$5&lt;0),"",ROUND(($B61-M$5)*'점수 계산기'!$C$27+M$5*'점수 계산기'!$C$28+'점수 계산기'!$C$31,0))</f>
        <v>102</v>
      </c>
      <c r="N61" s="477">
        <f>IF(OR($B61-N$5&gt;74, $B61-N$5=73, $B61-N$5=1, $B61-N$5&lt;0),"",ROUND(($B61-N$5)*'점수 계산기'!$C$27+N$5*'점수 계산기'!$C$28+'점수 계산기'!$C$31,0))</f>
        <v>102</v>
      </c>
      <c r="O61" s="477">
        <f>IF(OR($B61-O$5&gt;74, $B61-O$5=73, $B61-O$5=1, $B61-O$5&lt;0),"",ROUND(($B61-O$5)*'점수 계산기'!$C$27+O$5*'점수 계산기'!$C$28+'점수 계산기'!$C$31,0))</f>
        <v>102</v>
      </c>
      <c r="P61" s="477">
        <f>IF(OR($B61-P$5&gt;74, $B61-P$5=73, $B61-P$5=1, $B61-P$5&lt;0),"",ROUND(($B61-P$5)*'점수 계산기'!$C$27+P$5*'점수 계산기'!$C$28+'점수 계산기'!$C$31,0))</f>
        <v>102</v>
      </c>
      <c r="Q61" s="477">
        <f>IF(OR($B61-Q$5&gt;74, $B61-Q$5=73, $B61-Q$5=1, $B61-Q$5&lt;0),"",ROUND(($B61-Q$5)*'점수 계산기'!$C$27+Q$5*'점수 계산기'!$C$28+'점수 계산기'!$C$31,0))</f>
        <v>102</v>
      </c>
      <c r="R61" s="477">
        <f>IF(OR($B61-R$5&gt;74, $B61-R$5=73, $B61-R$5=1, $B61-R$5&lt;0),"",ROUND(($B61-R$5)*'점수 계산기'!$C$27+R$5*'점수 계산기'!$C$28+'점수 계산기'!$C$31,0))</f>
        <v>103</v>
      </c>
      <c r="S61" s="477">
        <f>IF(OR($B61-S$5&gt;74, $B61-S$5=73, $B61-S$5=1, $B61-S$5&lt;0),"",ROUND(($B61-S$5)*'점수 계산기'!$C$27+S$5*'점수 계산기'!$C$28+'점수 계산기'!$C$31,0))</f>
        <v>103</v>
      </c>
      <c r="T61" s="477">
        <f>IF(OR($B61-T$5&gt;74, $B61-T$5=73, $B61-T$5=1, $B61-T$5&lt;0),"",ROUND(($B61-T$5)*'점수 계산기'!$C$27+T$5*'점수 계산기'!$C$28+'점수 계산기'!$C$31,0))</f>
        <v>103</v>
      </c>
      <c r="U61" s="477">
        <f>IF(OR($B61-U$5&gt;74, $B61-U$5=73, $B61-U$5=1, $B61-U$5&lt;0),"",ROUND(($B61-U$5)*'점수 계산기'!$C$27+U$5*'점수 계산기'!$C$28+'점수 계산기'!$C$31,0))</f>
        <v>103</v>
      </c>
      <c r="V61" s="477">
        <f>IF(OR($B61-V$5&gt;74, $B61-V$5=73, $B61-V$5=1, $B61-V$5&lt;0),"",ROUND(($B61-V$5)*'점수 계산기'!$C$27+V$5*'점수 계산기'!$C$28+'점수 계산기'!$C$31,0))</f>
        <v>103</v>
      </c>
      <c r="W61" s="477">
        <f>IF(OR($B61-W$5&gt;74, $B61-W$5=73, $B61-W$5=1, $B61-W$5&lt;0),"",ROUND(($B61-W$5)*'점수 계산기'!$C$27+W$5*'점수 계산기'!$C$28+'점수 계산기'!$C$31,0))</f>
        <v>103</v>
      </c>
      <c r="X61" s="477">
        <f>IF(OR($B61-X$5&gt;74, $B61-X$5=73, $B61-X$5=1, $B61-X$5&lt;0),"",ROUND(($B61-X$5)*'점수 계산기'!$C$27+X$5*'점수 계산기'!$C$28+'점수 계산기'!$C$31,0))</f>
        <v>103</v>
      </c>
      <c r="Y61" s="477">
        <f>IF(OR($B61-Y$5&gt;74, $B61-Y$5=73, $B61-Y$5=1, $B61-Y$5&lt;0),"",ROUND(($B61-Y$5)*'점수 계산기'!$C$27+Y$5*'점수 계산기'!$C$28+'점수 계산기'!$C$31,0))</f>
        <v>103</v>
      </c>
      <c r="Z61" s="477">
        <f>IF(OR($B61-Z$5&gt;74, $B61-Z$5=73, $B61-Z$5=1, $B61-Z$5&lt;0),"",ROUND(($B61-Z$5)*'점수 계산기'!$C$27+Z$5*'점수 계산기'!$C$28+'점수 계산기'!$C$31,0))</f>
        <v>103</v>
      </c>
      <c r="AA61" s="478">
        <f>IF(OR($B61-AA$5&gt;74, $B61-AA$5=73, $B61-AA$5=1, $B61-AA$5&lt;0),"",ROUND(($B61-AA$5)*'점수 계산기'!$C$27+AA$5*'점수 계산기'!$C$28+'점수 계산기'!$C$31,0))</f>
        <v>103</v>
      </c>
      <c r="AC61" s="170">
        <v>46</v>
      </c>
      <c r="AD61" s="170">
        <f t="shared" si="0"/>
        <v>102</v>
      </c>
      <c r="AE61" s="170" cm="1">
        <f t="array" ref="AE61">INDEX($AF$6:$AF$106, AC61, 1)</f>
        <v>111</v>
      </c>
      <c r="AF61" s="170">
        <f t="shared" si="1"/>
        <v>103</v>
      </c>
      <c r="AG61" s="170">
        <v>45</v>
      </c>
      <c r="AH61" s="170">
        <v>55</v>
      </c>
    </row>
    <row r="62" spans="1:34" ht="21" customHeight="1">
      <c r="A62" s="4"/>
      <c r="B62" s="21">
        <v>44</v>
      </c>
      <c r="C62" s="479">
        <f>IF(OR($B62-C$5&gt;74, $B62-C$5=73, $B62-C$5=1, $B62-C$5&lt;0),"",ROUND(($B62-C$5)*'점수 계산기'!$C$27+C$5*'점수 계산기'!$C$28+'점수 계산기'!$C$31,0))</f>
        <v>101</v>
      </c>
      <c r="D62" s="479">
        <f>IF(OR($B62-D$5&gt;74, $B62-D$5=73, $B62-D$5=1, $B62-D$5&lt;0),"",ROUND(($B62-D$5)*'점수 계산기'!$C$27+D$5*'점수 계산기'!$C$28+'점수 계산기'!$C$31,0))</f>
        <v>101</v>
      </c>
      <c r="E62" s="479">
        <f>IF(OR($B62-E$5&gt;74, $B62-E$5=73, $B62-E$5=1, $B62-E$5&lt;0),"",ROUND(($B62-E$5)*'점수 계산기'!$C$27+E$5*'점수 계산기'!$C$28+'점수 계산기'!$C$31,0))</f>
        <v>101</v>
      </c>
      <c r="F62" s="479">
        <f>IF(OR($B62-F$5&gt;74, $B62-F$5=73, $B62-F$5=1, $B62-F$5&lt;0),"",ROUND(($B62-F$5)*'점수 계산기'!$C$27+F$5*'점수 계산기'!$C$28+'점수 계산기'!$C$31,0))</f>
        <v>101</v>
      </c>
      <c r="G62" s="479">
        <f>IF(OR($B62-G$5&gt;74, $B62-G$5=73, $B62-G$5=1, $B62-G$5&lt;0),"",ROUND(($B62-G$5)*'점수 계산기'!$C$27+G$5*'점수 계산기'!$C$28+'점수 계산기'!$C$31,0))</f>
        <v>101</v>
      </c>
      <c r="H62" s="479">
        <f>IF(OR($B62-H$5&gt;74, $B62-H$5=73, $B62-H$5=1, $B62-H$5&lt;0),"",ROUND(($B62-H$5)*'점수 계산기'!$C$27+H$5*'점수 계산기'!$C$28+'점수 계산기'!$C$31,0))</f>
        <v>101</v>
      </c>
      <c r="I62" s="479">
        <f>IF(OR($B62-I$5&gt;74, $B62-I$5=73, $B62-I$5=1, $B62-I$5&lt;0),"",ROUND(($B62-I$5)*'점수 계산기'!$C$27+I$5*'점수 계산기'!$C$28+'점수 계산기'!$C$31,0))</f>
        <v>101</v>
      </c>
      <c r="J62" s="479">
        <f>IF(OR($B62-J$5&gt;74, $B62-J$5=73, $B62-J$5=1, $B62-J$5&lt;0),"",ROUND(($B62-J$5)*'점수 계산기'!$C$27+J$5*'점수 계산기'!$C$28+'점수 계산기'!$C$31,0))</f>
        <v>101</v>
      </c>
      <c r="K62" s="479">
        <f>IF(OR($B62-K$5&gt;74, $B62-K$5=73, $B62-K$5=1, $B62-K$5&lt;0),"",ROUND(($B62-K$5)*'점수 계산기'!$C$27+K$5*'점수 계산기'!$C$28+'점수 계산기'!$C$31,0))</f>
        <v>101</v>
      </c>
      <c r="L62" s="479">
        <f>IF(OR($B62-L$5&gt;74, $B62-L$5=73, $B62-L$5=1, $B62-L$5&lt;0),"",ROUND(($B62-L$5)*'점수 계산기'!$C$27+L$5*'점수 계산기'!$C$28+'점수 계산기'!$C$31,0))</f>
        <v>101</v>
      </c>
      <c r="M62" s="479">
        <f>IF(OR($B62-M$5&gt;74, $B62-M$5=73, $B62-M$5=1, $B62-M$5&lt;0),"",ROUND(($B62-M$5)*'점수 계산기'!$C$27+M$5*'점수 계산기'!$C$28+'점수 계산기'!$C$31,0))</f>
        <v>101</v>
      </c>
      <c r="N62" s="479">
        <f>IF(OR($B62-N$5&gt;74, $B62-N$5=73, $B62-N$5=1, $B62-N$5&lt;0),"",ROUND(($B62-N$5)*'점수 계산기'!$C$27+N$5*'점수 계산기'!$C$28+'점수 계산기'!$C$31,0))</f>
        <v>102</v>
      </c>
      <c r="O62" s="479">
        <f>IF(OR($B62-O$5&gt;74, $B62-O$5=73, $B62-O$5=1, $B62-O$5&lt;0),"",ROUND(($B62-O$5)*'점수 계산기'!$C$27+O$5*'점수 계산기'!$C$28+'점수 계산기'!$C$31,0))</f>
        <v>102</v>
      </c>
      <c r="P62" s="479">
        <f>IF(OR($B62-P$5&gt;74, $B62-P$5=73, $B62-P$5=1, $B62-P$5&lt;0),"",ROUND(($B62-P$5)*'점수 계산기'!$C$27+P$5*'점수 계산기'!$C$28+'점수 계산기'!$C$31,0))</f>
        <v>102</v>
      </c>
      <c r="Q62" s="479">
        <f>IF(OR($B62-Q$5&gt;74, $B62-Q$5=73, $B62-Q$5=1, $B62-Q$5&lt;0),"",ROUND(($B62-Q$5)*'점수 계산기'!$C$27+Q$5*'점수 계산기'!$C$28+'점수 계산기'!$C$31,0))</f>
        <v>102</v>
      </c>
      <c r="R62" s="479">
        <f>IF(OR($B62-R$5&gt;74, $B62-R$5=73, $B62-R$5=1, $B62-R$5&lt;0),"",ROUND(($B62-R$5)*'점수 계산기'!$C$27+R$5*'점수 계산기'!$C$28+'점수 계산기'!$C$31,0))</f>
        <v>102</v>
      </c>
      <c r="S62" s="479">
        <f>IF(OR($B62-S$5&gt;74, $B62-S$5=73, $B62-S$5=1, $B62-S$5&lt;0),"",ROUND(($B62-S$5)*'점수 계산기'!$C$27+S$5*'점수 계산기'!$C$28+'점수 계산기'!$C$31,0))</f>
        <v>102</v>
      </c>
      <c r="T62" s="479">
        <f>IF(OR($B62-T$5&gt;74, $B62-T$5=73, $B62-T$5=1, $B62-T$5&lt;0),"",ROUND(($B62-T$5)*'점수 계산기'!$C$27+T$5*'점수 계산기'!$C$28+'점수 계산기'!$C$31,0))</f>
        <v>102</v>
      </c>
      <c r="U62" s="479">
        <f>IF(OR($B62-U$5&gt;74, $B62-U$5=73, $B62-U$5=1, $B62-U$5&lt;0),"",ROUND(($B62-U$5)*'점수 계산기'!$C$27+U$5*'점수 계산기'!$C$28+'점수 계산기'!$C$31,0))</f>
        <v>102</v>
      </c>
      <c r="V62" s="479">
        <f>IF(OR($B62-V$5&gt;74, $B62-V$5=73, $B62-V$5=1, $B62-V$5&lt;0),"",ROUND(($B62-V$5)*'점수 계산기'!$C$27+V$5*'점수 계산기'!$C$28+'점수 계산기'!$C$31,0))</f>
        <v>102</v>
      </c>
      <c r="W62" s="479">
        <f>IF(OR($B62-W$5&gt;74, $B62-W$5=73, $B62-W$5=1, $B62-W$5&lt;0),"",ROUND(($B62-W$5)*'점수 계산기'!$C$27+W$5*'점수 계산기'!$C$28+'점수 계산기'!$C$31,0))</f>
        <v>102</v>
      </c>
      <c r="X62" s="479">
        <f>IF(OR($B62-X$5&gt;74, $B62-X$5=73, $B62-X$5=1, $B62-X$5&lt;0),"",ROUND(($B62-X$5)*'점수 계산기'!$C$27+X$5*'점수 계산기'!$C$28+'점수 계산기'!$C$31,0))</f>
        <v>102</v>
      </c>
      <c r="Y62" s="479">
        <f>IF(OR($B62-Y$5&gt;74, $B62-Y$5=73, $B62-Y$5=1, $B62-Y$5&lt;0),"",ROUND(($B62-Y$5)*'점수 계산기'!$C$27+Y$5*'점수 계산기'!$C$28+'점수 계산기'!$C$31,0))</f>
        <v>102</v>
      </c>
      <c r="Z62" s="479">
        <f>IF(OR($B62-Z$5&gt;74, $B62-Z$5=73, $B62-Z$5=1, $B62-Z$5&lt;0),"",ROUND(($B62-Z$5)*'점수 계산기'!$C$27+Z$5*'점수 계산기'!$C$28+'점수 계산기'!$C$31,0))</f>
        <v>102</v>
      </c>
      <c r="AA62" s="480">
        <f>IF(OR($B62-AA$5&gt;74, $B62-AA$5=73, $B62-AA$5=1, $B62-AA$5&lt;0),"",ROUND(($B62-AA$5)*'점수 계산기'!$C$27+AA$5*'점수 계산기'!$C$28+'점수 계산기'!$C$31,0))</f>
        <v>102</v>
      </c>
      <c r="AC62" s="170">
        <v>45</v>
      </c>
      <c r="AD62" s="170">
        <f t="shared" si="0"/>
        <v>101</v>
      </c>
      <c r="AE62" s="170" cm="1">
        <f t="array" ref="AE62">INDEX($AF$6:$AF$106, AC62, 1)</f>
        <v>112</v>
      </c>
      <c r="AF62" s="170">
        <f t="shared" si="1"/>
        <v>102</v>
      </c>
      <c r="AG62" s="170">
        <v>44</v>
      </c>
      <c r="AH62" s="170">
        <v>56</v>
      </c>
    </row>
    <row r="63" spans="1:34" ht="21" customHeight="1">
      <c r="A63" s="4"/>
      <c r="B63" s="21">
        <v>43</v>
      </c>
      <c r="C63" s="479">
        <f>IF(OR($B63-C$5&gt;74, $B63-C$5=73, $B63-C$5=1, $B63-C$5&lt;0),"",ROUND(($B63-C$5)*'점수 계산기'!$C$27+C$5*'점수 계산기'!$C$28+'점수 계산기'!$C$31,0))</f>
        <v>100</v>
      </c>
      <c r="D63" s="479">
        <f>IF(OR($B63-D$5&gt;74, $B63-D$5=73, $B63-D$5=1, $B63-D$5&lt;0),"",ROUND(($B63-D$5)*'점수 계산기'!$C$27+D$5*'점수 계산기'!$C$28+'점수 계산기'!$C$31,0))</f>
        <v>100</v>
      </c>
      <c r="E63" s="479">
        <f>IF(OR($B63-E$5&gt;74, $B63-E$5=73, $B63-E$5=1, $B63-E$5&lt;0),"",ROUND(($B63-E$5)*'점수 계산기'!$C$27+E$5*'점수 계산기'!$C$28+'점수 계산기'!$C$31,0))</f>
        <v>100</v>
      </c>
      <c r="F63" s="479">
        <f>IF(OR($B63-F$5&gt;74, $B63-F$5=73, $B63-F$5=1, $B63-F$5&lt;0),"",ROUND(($B63-F$5)*'점수 계산기'!$C$27+F$5*'점수 계산기'!$C$28+'점수 계산기'!$C$31,0))</f>
        <v>100</v>
      </c>
      <c r="G63" s="479">
        <f>IF(OR($B63-G$5&gt;74, $B63-G$5=73, $B63-G$5=1, $B63-G$5&lt;0),"",ROUND(($B63-G$5)*'점수 계산기'!$C$27+G$5*'점수 계산기'!$C$28+'점수 계산기'!$C$31,0))</f>
        <v>100</v>
      </c>
      <c r="H63" s="479">
        <f>IF(OR($B63-H$5&gt;74, $B63-H$5=73, $B63-H$5=1, $B63-H$5&lt;0),"",ROUND(($B63-H$5)*'점수 계산기'!$C$27+H$5*'점수 계산기'!$C$28+'점수 계산기'!$C$31,0))</f>
        <v>100</v>
      </c>
      <c r="I63" s="479">
        <f>IF(OR($B63-I$5&gt;74, $B63-I$5=73, $B63-I$5=1, $B63-I$5&lt;0),"",ROUND(($B63-I$5)*'점수 계산기'!$C$27+I$5*'점수 계산기'!$C$28+'점수 계산기'!$C$31,0))</f>
        <v>101</v>
      </c>
      <c r="J63" s="479">
        <f>IF(OR($B63-J$5&gt;74, $B63-J$5=73, $B63-J$5=1, $B63-J$5&lt;0),"",ROUND(($B63-J$5)*'점수 계산기'!$C$27+J$5*'점수 계산기'!$C$28+'점수 계산기'!$C$31,0))</f>
        <v>101</v>
      </c>
      <c r="K63" s="479">
        <f>IF(OR($B63-K$5&gt;74, $B63-K$5=73, $B63-K$5=1, $B63-K$5&lt;0),"",ROUND(($B63-K$5)*'점수 계산기'!$C$27+K$5*'점수 계산기'!$C$28+'점수 계산기'!$C$31,0))</f>
        <v>101</v>
      </c>
      <c r="L63" s="479">
        <f>IF(OR($B63-L$5&gt;74, $B63-L$5=73, $B63-L$5=1, $B63-L$5&lt;0),"",ROUND(($B63-L$5)*'점수 계산기'!$C$27+L$5*'점수 계산기'!$C$28+'점수 계산기'!$C$31,0))</f>
        <v>101</v>
      </c>
      <c r="M63" s="479">
        <f>IF(OR($B63-M$5&gt;74, $B63-M$5=73, $B63-M$5=1, $B63-M$5&lt;0),"",ROUND(($B63-M$5)*'점수 계산기'!$C$27+M$5*'점수 계산기'!$C$28+'점수 계산기'!$C$31,0))</f>
        <v>101</v>
      </c>
      <c r="N63" s="479">
        <f>IF(OR($B63-N$5&gt;74, $B63-N$5=73, $B63-N$5=1, $B63-N$5&lt;0),"",ROUND(($B63-N$5)*'점수 계산기'!$C$27+N$5*'점수 계산기'!$C$28+'점수 계산기'!$C$31,0))</f>
        <v>101</v>
      </c>
      <c r="O63" s="479">
        <f>IF(OR($B63-O$5&gt;74, $B63-O$5=73, $B63-O$5=1, $B63-O$5&lt;0),"",ROUND(($B63-O$5)*'점수 계산기'!$C$27+O$5*'점수 계산기'!$C$28+'점수 계산기'!$C$31,0))</f>
        <v>101</v>
      </c>
      <c r="P63" s="479">
        <f>IF(OR($B63-P$5&gt;74, $B63-P$5=73, $B63-P$5=1, $B63-P$5&lt;0),"",ROUND(($B63-P$5)*'점수 계산기'!$C$27+P$5*'점수 계산기'!$C$28+'점수 계산기'!$C$31,0))</f>
        <v>101</v>
      </c>
      <c r="Q63" s="479">
        <f>IF(OR($B63-Q$5&gt;74, $B63-Q$5=73, $B63-Q$5=1, $B63-Q$5&lt;0),"",ROUND(($B63-Q$5)*'점수 계산기'!$C$27+Q$5*'점수 계산기'!$C$28+'점수 계산기'!$C$31,0))</f>
        <v>101</v>
      </c>
      <c r="R63" s="479">
        <f>IF(OR($B63-R$5&gt;74, $B63-R$5=73, $B63-R$5=1, $B63-R$5&lt;0),"",ROUND(($B63-R$5)*'점수 계산기'!$C$27+R$5*'점수 계산기'!$C$28+'점수 계산기'!$C$31,0))</f>
        <v>101</v>
      </c>
      <c r="S63" s="479">
        <f>IF(OR($B63-S$5&gt;74, $B63-S$5=73, $B63-S$5=1, $B63-S$5&lt;0),"",ROUND(($B63-S$5)*'점수 계산기'!$C$27+S$5*'점수 계산기'!$C$28+'점수 계산기'!$C$31,0))</f>
        <v>101</v>
      </c>
      <c r="T63" s="479">
        <f>IF(OR($B63-T$5&gt;74, $B63-T$5=73, $B63-T$5=1, $B63-T$5&lt;0),"",ROUND(($B63-T$5)*'점수 계산기'!$C$27+T$5*'점수 계산기'!$C$28+'점수 계산기'!$C$31,0))</f>
        <v>101</v>
      </c>
      <c r="U63" s="479">
        <f>IF(OR($B63-U$5&gt;74, $B63-U$5=73, $B63-U$5=1, $B63-U$5&lt;0),"",ROUND(($B63-U$5)*'점수 계산기'!$C$27+U$5*'점수 계산기'!$C$28+'점수 계산기'!$C$31,0))</f>
        <v>101</v>
      </c>
      <c r="V63" s="479">
        <f>IF(OR($B63-V$5&gt;74, $B63-V$5=73, $B63-V$5=1, $B63-V$5&lt;0),"",ROUND(($B63-V$5)*'점수 계산기'!$C$27+V$5*'점수 계산기'!$C$28+'점수 계산기'!$C$31,0))</f>
        <v>101</v>
      </c>
      <c r="W63" s="479">
        <f>IF(OR($B63-W$5&gt;74, $B63-W$5=73, $B63-W$5=1, $B63-W$5&lt;0),"",ROUND(($B63-W$5)*'점수 계산기'!$C$27+W$5*'점수 계산기'!$C$28+'점수 계산기'!$C$31,0))</f>
        <v>101</v>
      </c>
      <c r="X63" s="479">
        <f>IF(OR($B63-X$5&gt;74, $B63-X$5=73, $B63-X$5=1, $B63-X$5&lt;0),"",ROUND(($B63-X$5)*'점수 계산기'!$C$27+X$5*'점수 계산기'!$C$28+'점수 계산기'!$C$31,0))</f>
        <v>101</v>
      </c>
      <c r="Y63" s="479">
        <f>IF(OR($B63-Y$5&gt;74, $B63-Y$5=73, $B63-Y$5=1, $B63-Y$5&lt;0),"",ROUND(($B63-Y$5)*'점수 계산기'!$C$27+Y$5*'점수 계산기'!$C$28+'점수 계산기'!$C$31,0))</f>
        <v>101</v>
      </c>
      <c r="Z63" s="479">
        <f>IF(OR($B63-Z$5&gt;74, $B63-Z$5=73, $B63-Z$5=1, $B63-Z$5&lt;0),"",ROUND(($B63-Z$5)*'점수 계산기'!$C$27+Z$5*'점수 계산기'!$C$28+'점수 계산기'!$C$31,0))</f>
        <v>101</v>
      </c>
      <c r="AA63" s="480">
        <f>IF(OR($B63-AA$5&gt;74, $B63-AA$5=73, $B63-AA$5=1, $B63-AA$5&lt;0),"",ROUND(($B63-AA$5)*'점수 계산기'!$C$27+AA$5*'점수 계산기'!$C$28+'점수 계산기'!$C$31,0))</f>
        <v>101</v>
      </c>
      <c r="AC63" s="170">
        <v>44</v>
      </c>
      <c r="AD63" s="170">
        <f t="shared" si="0"/>
        <v>100</v>
      </c>
      <c r="AE63" s="170" cm="1">
        <f t="array" ref="AE63">INDEX($AF$6:$AF$106, AC63, 1)</f>
        <v>113</v>
      </c>
      <c r="AF63" s="170">
        <f t="shared" si="1"/>
        <v>101</v>
      </c>
      <c r="AG63" s="170">
        <v>43</v>
      </c>
      <c r="AH63" s="170">
        <v>57</v>
      </c>
    </row>
    <row r="64" spans="1:34" ht="21" customHeight="1">
      <c r="A64" s="4"/>
      <c r="B64" s="21">
        <v>42</v>
      </c>
      <c r="C64" s="479">
        <f>IF(OR($B64-C$5&gt;74, $B64-C$5=73, $B64-C$5=1, $B64-C$5&lt;0),"",ROUND(($B64-C$5)*'점수 계산기'!$C$27+C$5*'점수 계산기'!$C$28+'점수 계산기'!$C$31,0))</f>
        <v>99</v>
      </c>
      <c r="D64" s="479">
        <f>IF(OR($B64-D$5&gt;74, $B64-D$5=73, $B64-D$5=1, $B64-D$5&lt;0),"",ROUND(($B64-D$5)*'점수 계산기'!$C$27+D$5*'점수 계산기'!$C$28+'점수 계산기'!$C$31,0))</f>
        <v>99</v>
      </c>
      <c r="E64" s="479">
        <f>IF(OR($B64-E$5&gt;74, $B64-E$5=73, $B64-E$5=1, $B64-E$5&lt;0),"",ROUND(($B64-E$5)*'점수 계산기'!$C$27+E$5*'점수 계산기'!$C$28+'점수 계산기'!$C$31,0))</f>
        <v>100</v>
      </c>
      <c r="F64" s="479">
        <f>IF(OR($B64-F$5&gt;74, $B64-F$5=73, $B64-F$5=1, $B64-F$5&lt;0),"",ROUND(($B64-F$5)*'점수 계산기'!$C$27+F$5*'점수 계산기'!$C$28+'점수 계산기'!$C$31,0))</f>
        <v>100</v>
      </c>
      <c r="G64" s="479">
        <f>IF(OR($B64-G$5&gt;74, $B64-G$5=73, $B64-G$5=1, $B64-G$5&lt;0),"",ROUND(($B64-G$5)*'점수 계산기'!$C$27+G$5*'점수 계산기'!$C$28+'점수 계산기'!$C$31,0))</f>
        <v>100</v>
      </c>
      <c r="H64" s="479">
        <f>IF(OR($B64-H$5&gt;74, $B64-H$5=73, $B64-H$5=1, $B64-H$5&lt;0),"",ROUND(($B64-H$5)*'점수 계산기'!$C$27+H$5*'점수 계산기'!$C$28+'점수 계산기'!$C$31,0))</f>
        <v>100</v>
      </c>
      <c r="I64" s="479">
        <f>IF(OR($B64-I$5&gt;74, $B64-I$5=73, $B64-I$5=1, $B64-I$5&lt;0),"",ROUND(($B64-I$5)*'점수 계산기'!$C$27+I$5*'점수 계산기'!$C$28+'점수 계산기'!$C$31,0))</f>
        <v>100</v>
      </c>
      <c r="J64" s="479">
        <f>IF(OR($B64-J$5&gt;74, $B64-J$5=73, $B64-J$5=1, $B64-J$5&lt;0),"",ROUND(($B64-J$5)*'점수 계산기'!$C$27+J$5*'점수 계산기'!$C$28+'점수 계산기'!$C$31,0))</f>
        <v>100</v>
      </c>
      <c r="K64" s="479">
        <f>IF(OR($B64-K$5&gt;74, $B64-K$5=73, $B64-K$5=1, $B64-K$5&lt;0),"",ROUND(($B64-K$5)*'점수 계산기'!$C$27+K$5*'점수 계산기'!$C$28+'점수 계산기'!$C$31,0))</f>
        <v>100</v>
      </c>
      <c r="L64" s="479">
        <f>IF(OR($B64-L$5&gt;74, $B64-L$5=73, $B64-L$5=1, $B64-L$5&lt;0),"",ROUND(($B64-L$5)*'점수 계산기'!$C$27+L$5*'점수 계산기'!$C$28+'점수 계산기'!$C$31,0))</f>
        <v>100</v>
      </c>
      <c r="M64" s="479">
        <f>IF(OR($B64-M$5&gt;74, $B64-M$5=73, $B64-M$5=1, $B64-M$5&lt;0),"",ROUND(($B64-M$5)*'점수 계산기'!$C$27+M$5*'점수 계산기'!$C$28+'점수 계산기'!$C$31,0))</f>
        <v>100</v>
      </c>
      <c r="N64" s="479">
        <f>IF(OR($B64-N$5&gt;74, $B64-N$5=73, $B64-N$5=1, $B64-N$5&lt;0),"",ROUND(($B64-N$5)*'점수 계산기'!$C$27+N$5*'점수 계산기'!$C$28+'점수 계산기'!$C$31,0))</f>
        <v>100</v>
      </c>
      <c r="O64" s="479">
        <f>IF(OR($B64-O$5&gt;74, $B64-O$5=73, $B64-O$5=1, $B64-O$5&lt;0),"",ROUND(($B64-O$5)*'점수 계산기'!$C$27+O$5*'점수 계산기'!$C$28+'점수 계산기'!$C$31,0))</f>
        <v>100</v>
      </c>
      <c r="P64" s="479">
        <f>IF(OR($B64-P$5&gt;74, $B64-P$5=73, $B64-P$5=1, $B64-P$5&lt;0),"",ROUND(($B64-P$5)*'점수 계산기'!$C$27+P$5*'점수 계산기'!$C$28+'점수 계산기'!$C$31,0))</f>
        <v>100</v>
      </c>
      <c r="Q64" s="479">
        <f>IF(OR($B64-Q$5&gt;74, $B64-Q$5=73, $B64-Q$5=1, $B64-Q$5&lt;0),"",ROUND(($B64-Q$5)*'점수 계산기'!$C$27+Q$5*'점수 계산기'!$C$28+'점수 계산기'!$C$31,0))</f>
        <v>100</v>
      </c>
      <c r="R64" s="479">
        <f>IF(OR($B64-R$5&gt;74, $B64-R$5=73, $B64-R$5=1, $B64-R$5&lt;0),"",ROUND(($B64-R$5)*'점수 계산기'!$C$27+R$5*'점수 계산기'!$C$28+'점수 계산기'!$C$31,0))</f>
        <v>100</v>
      </c>
      <c r="S64" s="479">
        <f>IF(OR($B64-S$5&gt;74, $B64-S$5=73, $B64-S$5=1, $B64-S$5&lt;0),"",ROUND(($B64-S$5)*'점수 계산기'!$C$27+S$5*'점수 계산기'!$C$28+'점수 계산기'!$C$31,0))</f>
        <v>100</v>
      </c>
      <c r="T64" s="479">
        <f>IF(OR($B64-T$5&gt;74, $B64-T$5=73, $B64-T$5=1, $B64-T$5&lt;0),"",ROUND(($B64-T$5)*'점수 계산기'!$C$27+T$5*'점수 계산기'!$C$28+'점수 계산기'!$C$31,0))</f>
        <v>100</v>
      </c>
      <c r="U64" s="479">
        <f>IF(OR($B64-U$5&gt;74, $B64-U$5=73, $B64-U$5=1, $B64-U$5&lt;0),"",ROUND(($B64-U$5)*'점수 계산기'!$C$27+U$5*'점수 계산기'!$C$28+'점수 계산기'!$C$31,0))</f>
        <v>100</v>
      </c>
      <c r="V64" s="479">
        <f>IF(OR($B64-V$5&gt;74, $B64-V$5=73, $B64-V$5=1, $B64-V$5&lt;0),"",ROUND(($B64-V$5)*'점수 계산기'!$C$27+V$5*'점수 계산기'!$C$28+'점수 계산기'!$C$31,0))</f>
        <v>100</v>
      </c>
      <c r="W64" s="479">
        <f>IF(OR($B64-W$5&gt;74, $B64-W$5=73, $B64-W$5=1, $B64-W$5&lt;0),"",ROUND(($B64-W$5)*'점수 계산기'!$C$27+W$5*'점수 계산기'!$C$28+'점수 계산기'!$C$31,0))</f>
        <v>100</v>
      </c>
      <c r="X64" s="479">
        <f>IF(OR($B64-X$5&gt;74, $B64-X$5=73, $B64-X$5=1, $B64-X$5&lt;0),"",ROUND(($B64-X$5)*'점수 계산기'!$C$27+X$5*'점수 계산기'!$C$28+'점수 계산기'!$C$31,0))</f>
        <v>100</v>
      </c>
      <c r="Y64" s="479">
        <f>IF(OR($B64-Y$5&gt;74, $B64-Y$5=73, $B64-Y$5=1, $B64-Y$5&lt;0),"",ROUND(($B64-Y$5)*'점수 계산기'!$C$27+Y$5*'점수 계산기'!$C$28+'점수 계산기'!$C$31,0))</f>
        <v>100</v>
      </c>
      <c r="Z64" s="479">
        <f>IF(OR($B64-Z$5&gt;74, $B64-Z$5=73, $B64-Z$5=1, $B64-Z$5&lt;0),"",ROUND(($B64-Z$5)*'점수 계산기'!$C$27+Z$5*'점수 계산기'!$C$28+'점수 계산기'!$C$31,0))</f>
        <v>100</v>
      </c>
      <c r="AA64" s="480">
        <f>IF(OR($B64-AA$5&gt;74, $B64-AA$5=73, $B64-AA$5=1, $B64-AA$5&lt;0),"",ROUND(($B64-AA$5)*'점수 계산기'!$C$27+AA$5*'점수 계산기'!$C$28+'점수 계산기'!$C$31,0))</f>
        <v>100</v>
      </c>
      <c r="AC64" s="170">
        <v>43</v>
      </c>
      <c r="AD64" s="170">
        <f t="shared" si="0"/>
        <v>99</v>
      </c>
      <c r="AE64" s="170" cm="1">
        <f t="array" ref="AE64">INDEX($AF$6:$AF$106, AC64, 1)</f>
        <v>114</v>
      </c>
      <c r="AF64" s="170">
        <f t="shared" si="1"/>
        <v>100</v>
      </c>
      <c r="AG64" s="170">
        <v>42</v>
      </c>
      <c r="AH64" s="170">
        <v>58</v>
      </c>
    </row>
    <row r="65" spans="1:34" ht="21" customHeight="1">
      <c r="A65" s="4"/>
      <c r="B65" s="21">
        <v>41</v>
      </c>
      <c r="C65" s="479">
        <f>IF(OR($B65-C$5&gt;74, $B65-C$5=73, $B65-C$5=1, $B65-C$5&lt;0),"",ROUND(($B65-C$5)*'점수 계산기'!$C$27+C$5*'점수 계산기'!$C$28+'점수 계산기'!$C$31,0))</f>
        <v>99</v>
      </c>
      <c r="D65" s="479">
        <f>IF(OR($B65-D$5&gt;74, $B65-D$5=73, $B65-D$5=1, $B65-D$5&lt;0),"",ROUND(($B65-D$5)*'점수 계산기'!$C$27+D$5*'점수 계산기'!$C$28+'점수 계산기'!$C$31,0))</f>
        <v>99</v>
      </c>
      <c r="E65" s="479">
        <f>IF(OR($B65-E$5&gt;74, $B65-E$5=73, $B65-E$5=1, $B65-E$5&lt;0),"",ROUND(($B65-E$5)*'점수 계산기'!$C$27+E$5*'점수 계산기'!$C$28+'점수 계산기'!$C$31,0))</f>
        <v>99</v>
      </c>
      <c r="F65" s="479">
        <f>IF(OR($B65-F$5&gt;74, $B65-F$5=73, $B65-F$5=1, $B65-F$5&lt;0),"",ROUND(($B65-F$5)*'점수 계산기'!$C$27+F$5*'점수 계산기'!$C$28+'점수 계산기'!$C$31,0))</f>
        <v>99</v>
      </c>
      <c r="G65" s="479">
        <f>IF(OR($B65-G$5&gt;74, $B65-G$5=73, $B65-G$5=1, $B65-G$5&lt;0),"",ROUND(($B65-G$5)*'점수 계산기'!$C$27+G$5*'점수 계산기'!$C$28+'점수 계산기'!$C$31,0))</f>
        <v>99</v>
      </c>
      <c r="H65" s="479">
        <f>IF(OR($B65-H$5&gt;74, $B65-H$5=73, $B65-H$5=1, $B65-H$5&lt;0),"",ROUND(($B65-H$5)*'점수 계산기'!$C$27+H$5*'점수 계산기'!$C$28+'점수 계산기'!$C$31,0))</f>
        <v>99</v>
      </c>
      <c r="I65" s="479">
        <f>IF(OR($B65-I$5&gt;74, $B65-I$5=73, $B65-I$5=1, $B65-I$5&lt;0),"",ROUND(($B65-I$5)*'점수 계산기'!$C$27+I$5*'점수 계산기'!$C$28+'점수 계산기'!$C$31,0))</f>
        <v>99</v>
      </c>
      <c r="J65" s="479">
        <f>IF(OR($B65-J$5&gt;74, $B65-J$5=73, $B65-J$5=1, $B65-J$5&lt;0),"",ROUND(($B65-J$5)*'점수 계산기'!$C$27+J$5*'점수 계산기'!$C$28+'점수 계산기'!$C$31,0))</f>
        <v>99</v>
      </c>
      <c r="K65" s="479">
        <f>IF(OR($B65-K$5&gt;74, $B65-K$5=73, $B65-K$5=1, $B65-K$5&lt;0),"",ROUND(($B65-K$5)*'점수 계산기'!$C$27+K$5*'점수 계산기'!$C$28+'점수 계산기'!$C$31,0))</f>
        <v>99</v>
      </c>
      <c r="L65" s="479">
        <f>IF(OR($B65-L$5&gt;74, $B65-L$5=73, $B65-L$5=1, $B65-L$5&lt;0),"",ROUND(($B65-L$5)*'점수 계산기'!$C$27+L$5*'점수 계산기'!$C$28+'점수 계산기'!$C$31,0))</f>
        <v>99</v>
      </c>
      <c r="M65" s="479">
        <f>IF(OR($B65-M$5&gt;74, $B65-M$5=73, $B65-M$5=1, $B65-M$5&lt;0),"",ROUND(($B65-M$5)*'점수 계산기'!$C$27+M$5*'점수 계산기'!$C$28+'점수 계산기'!$C$31,0))</f>
        <v>99</v>
      </c>
      <c r="N65" s="479">
        <f>IF(OR($B65-N$5&gt;74, $B65-N$5=73, $B65-N$5=1, $B65-N$5&lt;0),"",ROUND(($B65-N$5)*'점수 계산기'!$C$27+N$5*'점수 계산기'!$C$28+'점수 계산기'!$C$31,0))</f>
        <v>99</v>
      </c>
      <c r="O65" s="479">
        <f>IF(OR($B65-O$5&gt;74, $B65-O$5=73, $B65-O$5=1, $B65-O$5&lt;0),"",ROUND(($B65-O$5)*'점수 계산기'!$C$27+O$5*'점수 계산기'!$C$28+'점수 계산기'!$C$31,0))</f>
        <v>99</v>
      </c>
      <c r="P65" s="479">
        <f>IF(OR($B65-P$5&gt;74, $B65-P$5=73, $B65-P$5=1, $B65-P$5&lt;0),"",ROUND(($B65-P$5)*'점수 계산기'!$C$27+P$5*'점수 계산기'!$C$28+'점수 계산기'!$C$31,0))</f>
        <v>99</v>
      </c>
      <c r="Q65" s="479">
        <f>IF(OR($B65-Q$5&gt;74, $B65-Q$5=73, $B65-Q$5=1, $B65-Q$5&lt;0),"",ROUND(($B65-Q$5)*'점수 계산기'!$C$27+Q$5*'점수 계산기'!$C$28+'점수 계산기'!$C$31,0))</f>
        <v>99</v>
      </c>
      <c r="R65" s="479">
        <f>IF(OR($B65-R$5&gt;74, $B65-R$5=73, $B65-R$5=1, $B65-R$5&lt;0),"",ROUND(($B65-R$5)*'점수 계산기'!$C$27+R$5*'점수 계산기'!$C$28+'점수 계산기'!$C$31,0))</f>
        <v>99</v>
      </c>
      <c r="S65" s="479">
        <f>IF(OR($B65-S$5&gt;74, $B65-S$5=73, $B65-S$5=1, $B65-S$5&lt;0),"",ROUND(($B65-S$5)*'점수 계산기'!$C$27+S$5*'점수 계산기'!$C$28+'점수 계산기'!$C$31,0))</f>
        <v>99</v>
      </c>
      <c r="T65" s="479">
        <f>IF(OR($B65-T$5&gt;74, $B65-T$5=73, $B65-T$5=1, $B65-T$5&lt;0),"",ROUND(($B65-T$5)*'점수 계산기'!$C$27+T$5*'점수 계산기'!$C$28+'점수 계산기'!$C$31,0))</f>
        <v>99</v>
      </c>
      <c r="U65" s="479">
        <f>IF(OR($B65-U$5&gt;74, $B65-U$5=73, $B65-U$5=1, $B65-U$5&lt;0),"",ROUND(($B65-U$5)*'점수 계산기'!$C$27+U$5*'점수 계산기'!$C$28+'점수 계산기'!$C$31,0))</f>
        <v>99</v>
      </c>
      <c r="V65" s="479">
        <f>IF(OR($B65-V$5&gt;74, $B65-V$5=73, $B65-V$5=1, $B65-V$5&lt;0),"",ROUND(($B65-V$5)*'점수 계산기'!$C$27+V$5*'점수 계산기'!$C$28+'점수 계산기'!$C$31,0))</f>
        <v>99</v>
      </c>
      <c r="W65" s="479">
        <f>IF(OR($B65-W$5&gt;74, $B65-W$5=73, $B65-W$5=1, $B65-W$5&lt;0),"",ROUND(($B65-W$5)*'점수 계산기'!$C$27+W$5*'점수 계산기'!$C$28+'점수 계산기'!$C$31,0))</f>
        <v>99</v>
      </c>
      <c r="X65" s="479">
        <f>IF(OR($B65-X$5&gt;74, $B65-X$5=73, $B65-X$5=1, $B65-X$5&lt;0),"",ROUND(($B65-X$5)*'점수 계산기'!$C$27+X$5*'점수 계산기'!$C$28+'점수 계산기'!$C$31,0))</f>
        <v>99</v>
      </c>
      <c r="Y65" s="479">
        <f>IF(OR($B65-Y$5&gt;74, $B65-Y$5=73, $B65-Y$5=1, $B65-Y$5&lt;0),"",ROUND(($B65-Y$5)*'점수 계산기'!$C$27+Y$5*'점수 계산기'!$C$28+'점수 계산기'!$C$31,0))</f>
        <v>100</v>
      </c>
      <c r="Z65" s="479">
        <f>IF(OR($B65-Z$5&gt;74, $B65-Z$5=73, $B65-Z$5=1, $B65-Z$5&lt;0),"",ROUND(($B65-Z$5)*'점수 계산기'!$C$27+Z$5*'점수 계산기'!$C$28+'점수 계산기'!$C$31,0))</f>
        <v>100</v>
      </c>
      <c r="AA65" s="480">
        <f>IF(OR($B65-AA$5&gt;74, $B65-AA$5=73, $B65-AA$5=1, $B65-AA$5&lt;0),"",ROUND(($B65-AA$5)*'점수 계산기'!$C$27+AA$5*'점수 계산기'!$C$28+'점수 계산기'!$C$31,0))</f>
        <v>100</v>
      </c>
      <c r="AC65" s="170">
        <v>42</v>
      </c>
      <c r="AD65" s="170">
        <f t="shared" si="0"/>
        <v>99</v>
      </c>
      <c r="AE65" s="170" cm="1">
        <f t="array" ref="AE65">INDEX($AF$6:$AF$106, AC65, 1)</f>
        <v>114</v>
      </c>
      <c r="AF65" s="170">
        <f t="shared" si="1"/>
        <v>100</v>
      </c>
      <c r="AG65" s="170">
        <v>41</v>
      </c>
      <c r="AH65" s="170">
        <v>59</v>
      </c>
    </row>
    <row r="66" spans="1:34" ht="21" customHeight="1">
      <c r="A66" s="4"/>
      <c r="B66" s="17">
        <v>40</v>
      </c>
      <c r="C66" s="471">
        <f>IF(OR($B66-C$5&gt;74, $B66-C$5=73, $B66-C$5=1, $B66-C$5&lt;0),"",ROUND(($B66-C$5)*'점수 계산기'!$C$27+C$5*'점수 계산기'!$C$28+'점수 계산기'!$C$31,0))</f>
        <v>98</v>
      </c>
      <c r="D66" s="471">
        <f>IF(OR($B66-D$5&gt;74, $B66-D$5=73, $B66-D$5=1, $B66-D$5&lt;0),"",ROUND(($B66-D$5)*'점수 계산기'!$C$27+D$5*'점수 계산기'!$C$28+'점수 계산기'!$C$31,0))</f>
        <v>98</v>
      </c>
      <c r="E66" s="471">
        <f>IF(OR($B66-E$5&gt;74, $B66-E$5=73, $B66-E$5=1, $B66-E$5&lt;0),"",ROUND(($B66-E$5)*'점수 계산기'!$C$27+E$5*'점수 계산기'!$C$28+'점수 계산기'!$C$31,0))</f>
        <v>98</v>
      </c>
      <c r="F66" s="471">
        <f>IF(OR($B66-F$5&gt;74, $B66-F$5=73, $B66-F$5=1, $B66-F$5&lt;0),"",ROUND(($B66-F$5)*'점수 계산기'!$C$27+F$5*'점수 계산기'!$C$28+'점수 계산기'!$C$31,0))</f>
        <v>98</v>
      </c>
      <c r="G66" s="471">
        <f>IF(OR($B66-G$5&gt;74, $B66-G$5=73, $B66-G$5=1, $B66-G$5&lt;0),"",ROUND(($B66-G$5)*'점수 계산기'!$C$27+G$5*'점수 계산기'!$C$28+'점수 계산기'!$C$31,0))</f>
        <v>98</v>
      </c>
      <c r="H66" s="471">
        <f>IF(OR($B66-H$5&gt;74, $B66-H$5=73, $B66-H$5=1, $B66-H$5&lt;0),"",ROUND(($B66-H$5)*'점수 계산기'!$C$27+H$5*'점수 계산기'!$C$28+'점수 계산기'!$C$31,0))</f>
        <v>98</v>
      </c>
      <c r="I66" s="471">
        <f>IF(OR($B66-I$5&gt;74, $B66-I$5=73, $B66-I$5=1, $B66-I$5&lt;0),"",ROUND(($B66-I$5)*'점수 계산기'!$C$27+I$5*'점수 계산기'!$C$28+'점수 계산기'!$C$31,0))</f>
        <v>98</v>
      </c>
      <c r="J66" s="471">
        <f>IF(OR($B66-J$5&gt;74, $B66-J$5=73, $B66-J$5=1, $B66-J$5&lt;0),"",ROUND(($B66-J$5)*'점수 계산기'!$C$27+J$5*'점수 계산기'!$C$28+'점수 계산기'!$C$31,0))</f>
        <v>98</v>
      </c>
      <c r="K66" s="471">
        <f>IF(OR($B66-K$5&gt;74, $B66-K$5=73, $B66-K$5=1, $B66-K$5&lt;0),"",ROUND(($B66-K$5)*'점수 계산기'!$C$27+K$5*'점수 계산기'!$C$28+'점수 계산기'!$C$31,0))</f>
        <v>98</v>
      </c>
      <c r="L66" s="471">
        <f>IF(OR($B66-L$5&gt;74, $B66-L$5=73, $B66-L$5=1, $B66-L$5&lt;0),"",ROUND(($B66-L$5)*'점수 계산기'!$C$27+L$5*'점수 계산기'!$C$28+'점수 계산기'!$C$31,0))</f>
        <v>98</v>
      </c>
      <c r="M66" s="471">
        <f>IF(OR($B66-M$5&gt;74, $B66-M$5=73, $B66-M$5=1, $B66-M$5&lt;0),"",ROUND(($B66-M$5)*'점수 계산기'!$C$27+M$5*'점수 계산기'!$C$28+'점수 계산기'!$C$31,0))</f>
        <v>98</v>
      </c>
      <c r="N66" s="471">
        <f>IF(OR($B66-N$5&gt;74, $B66-N$5=73, $B66-N$5=1, $B66-N$5&lt;0),"",ROUND(($B66-N$5)*'점수 계산기'!$C$27+N$5*'점수 계산기'!$C$28+'점수 계산기'!$C$31,0))</f>
        <v>98</v>
      </c>
      <c r="O66" s="471">
        <f>IF(OR($B66-O$5&gt;74, $B66-O$5=73, $B66-O$5=1, $B66-O$5&lt;0),"",ROUND(($B66-O$5)*'점수 계산기'!$C$27+O$5*'점수 계산기'!$C$28+'점수 계산기'!$C$31,0))</f>
        <v>98</v>
      </c>
      <c r="P66" s="471">
        <f>IF(OR($B66-P$5&gt;74, $B66-P$5=73, $B66-P$5=1, $B66-P$5&lt;0),"",ROUND(($B66-P$5)*'점수 계산기'!$C$27+P$5*'점수 계산기'!$C$28+'점수 계산기'!$C$31,0))</f>
        <v>98</v>
      </c>
      <c r="Q66" s="471">
        <f>IF(OR($B66-Q$5&gt;74, $B66-Q$5=73, $B66-Q$5=1, $B66-Q$5&lt;0),"",ROUND(($B66-Q$5)*'점수 계산기'!$C$27+Q$5*'점수 계산기'!$C$28+'점수 계산기'!$C$31,0))</f>
        <v>98</v>
      </c>
      <c r="R66" s="471">
        <f>IF(OR($B66-R$5&gt;74, $B66-R$5=73, $B66-R$5=1, $B66-R$5&lt;0),"",ROUND(($B66-R$5)*'점수 계산기'!$C$27+R$5*'점수 계산기'!$C$28+'점수 계산기'!$C$31,0))</f>
        <v>98</v>
      </c>
      <c r="S66" s="471">
        <f>IF(OR($B66-S$5&gt;74, $B66-S$5=73, $B66-S$5=1, $B66-S$5&lt;0),"",ROUND(($B66-S$5)*'점수 계산기'!$C$27+S$5*'점수 계산기'!$C$28+'점수 계산기'!$C$31,0))</f>
        <v>98</v>
      </c>
      <c r="T66" s="471">
        <f>IF(OR($B66-T$5&gt;74, $B66-T$5=73, $B66-T$5=1, $B66-T$5&lt;0),"",ROUND(($B66-T$5)*'점수 계산기'!$C$27+T$5*'점수 계산기'!$C$28+'점수 계산기'!$C$31,0))</f>
        <v>98</v>
      </c>
      <c r="U66" s="471">
        <f>IF(OR($B66-U$5&gt;74, $B66-U$5=73, $B66-U$5=1, $B66-U$5&lt;0),"",ROUND(($B66-U$5)*'점수 계산기'!$C$27+U$5*'점수 계산기'!$C$28+'점수 계산기'!$C$31,0))</f>
        <v>99</v>
      </c>
      <c r="V66" s="471">
        <f>IF(OR($B66-V$5&gt;74, $B66-V$5=73, $B66-V$5=1, $B66-V$5&lt;0),"",ROUND(($B66-V$5)*'점수 계산기'!$C$27+V$5*'점수 계산기'!$C$28+'점수 계산기'!$C$31,0))</f>
        <v>99</v>
      </c>
      <c r="W66" s="471">
        <f>IF(OR($B66-W$5&gt;74, $B66-W$5=73, $B66-W$5=1, $B66-W$5&lt;0),"",ROUND(($B66-W$5)*'점수 계산기'!$C$27+W$5*'점수 계산기'!$C$28+'점수 계산기'!$C$31,0))</f>
        <v>99</v>
      </c>
      <c r="X66" s="471">
        <f>IF(OR($B66-X$5&gt;74, $B66-X$5=73, $B66-X$5=1, $B66-X$5&lt;0),"",ROUND(($B66-X$5)*'점수 계산기'!$C$27+X$5*'점수 계산기'!$C$28+'점수 계산기'!$C$31,0))</f>
        <v>99</v>
      </c>
      <c r="Y66" s="471">
        <f>IF(OR($B66-Y$5&gt;74, $B66-Y$5=73, $B66-Y$5=1, $B66-Y$5&lt;0),"",ROUND(($B66-Y$5)*'점수 계산기'!$C$27+Y$5*'점수 계산기'!$C$28+'점수 계산기'!$C$31,0))</f>
        <v>99</v>
      </c>
      <c r="Z66" s="471">
        <f>IF(OR($B66-Z$5&gt;74, $B66-Z$5=73, $B66-Z$5=1, $B66-Z$5&lt;0),"",ROUND(($B66-Z$5)*'점수 계산기'!$C$27+Z$5*'점수 계산기'!$C$28+'점수 계산기'!$C$31,0))</f>
        <v>99</v>
      </c>
      <c r="AA66" s="472">
        <f>IF(OR($B66-AA$5&gt;74, $B66-AA$5=73, $B66-AA$5=1, $B66-AA$5&lt;0),"",ROUND(($B66-AA$5)*'점수 계산기'!$C$27+AA$5*'점수 계산기'!$C$28+'점수 계산기'!$C$31,0))</f>
        <v>99</v>
      </c>
      <c r="AC66" s="170">
        <v>41</v>
      </c>
      <c r="AD66" s="170">
        <f t="shared" si="0"/>
        <v>98</v>
      </c>
      <c r="AE66" s="170" cm="1">
        <f t="array" ref="AE66">INDEX($AF$6:$AF$106, AC66, 1)</f>
        <v>115</v>
      </c>
      <c r="AF66" s="170">
        <f t="shared" si="1"/>
        <v>99</v>
      </c>
      <c r="AG66" s="170">
        <v>40</v>
      </c>
      <c r="AH66" s="170">
        <v>60</v>
      </c>
    </row>
    <row r="67" spans="1:34" ht="21" customHeight="1">
      <c r="A67" s="4"/>
      <c r="B67" s="17">
        <v>39</v>
      </c>
      <c r="C67" s="471">
        <f>IF(OR($B67-C$5&gt;74, $B67-C$5=73, $B67-C$5=1, $B67-C$5&lt;0),"",ROUND(($B67-C$5)*'점수 계산기'!$C$27+C$5*'점수 계산기'!$C$28+'점수 계산기'!$C$31,0))</f>
        <v>97</v>
      </c>
      <c r="D67" s="471">
        <f>IF(OR($B67-D$5&gt;74, $B67-D$5=73, $B67-D$5=1, $B67-D$5&lt;0),"",ROUND(($B67-D$5)*'점수 계산기'!$C$27+D$5*'점수 계산기'!$C$28+'점수 계산기'!$C$31,0))</f>
        <v>97</v>
      </c>
      <c r="E67" s="471">
        <f>IF(OR($B67-E$5&gt;74, $B67-E$5=73, $B67-E$5=1, $B67-E$5&lt;0),"",ROUND(($B67-E$5)*'점수 계산기'!$C$27+E$5*'점수 계산기'!$C$28+'점수 계산기'!$C$31,0))</f>
        <v>97</v>
      </c>
      <c r="F67" s="471">
        <f>IF(OR($B67-F$5&gt;74, $B67-F$5=73, $B67-F$5=1, $B67-F$5&lt;0),"",ROUND(($B67-F$5)*'점수 계산기'!$C$27+F$5*'점수 계산기'!$C$28+'점수 계산기'!$C$31,0))</f>
        <v>97</v>
      </c>
      <c r="G67" s="471">
        <f>IF(OR($B67-G$5&gt;74, $B67-G$5=73, $B67-G$5=1, $B67-G$5&lt;0),"",ROUND(($B67-G$5)*'점수 계산기'!$C$27+G$5*'점수 계산기'!$C$28+'점수 계산기'!$C$31,0))</f>
        <v>97</v>
      </c>
      <c r="H67" s="471">
        <f>IF(OR($B67-H$5&gt;74, $B67-H$5=73, $B67-H$5=1, $B67-H$5&lt;0),"",ROUND(($B67-H$5)*'점수 계산기'!$C$27+H$5*'점수 계산기'!$C$28+'점수 계산기'!$C$31,0))</f>
        <v>97</v>
      </c>
      <c r="I67" s="471">
        <f>IF(OR($B67-I$5&gt;74, $B67-I$5=73, $B67-I$5=1, $B67-I$5&lt;0),"",ROUND(($B67-I$5)*'점수 계산기'!$C$27+I$5*'점수 계산기'!$C$28+'점수 계산기'!$C$31,0))</f>
        <v>97</v>
      </c>
      <c r="J67" s="471">
        <f>IF(OR($B67-J$5&gt;74, $B67-J$5=73, $B67-J$5=1, $B67-J$5&lt;0),"",ROUND(($B67-J$5)*'점수 계산기'!$C$27+J$5*'점수 계산기'!$C$28+'점수 계산기'!$C$31,0))</f>
        <v>97</v>
      </c>
      <c r="K67" s="471">
        <f>IF(OR($B67-K$5&gt;74, $B67-K$5=73, $B67-K$5=1, $B67-K$5&lt;0),"",ROUND(($B67-K$5)*'점수 계산기'!$C$27+K$5*'점수 계산기'!$C$28+'점수 계산기'!$C$31,0))</f>
        <v>97</v>
      </c>
      <c r="L67" s="471">
        <f>IF(OR($B67-L$5&gt;74, $B67-L$5=73, $B67-L$5=1, $B67-L$5&lt;0),"",ROUND(($B67-L$5)*'점수 계산기'!$C$27+L$5*'점수 계산기'!$C$28+'점수 계산기'!$C$31,0))</f>
        <v>97</v>
      </c>
      <c r="M67" s="471">
        <f>IF(OR($B67-M$5&gt;74, $B67-M$5=73, $B67-M$5=1, $B67-M$5&lt;0),"",ROUND(($B67-M$5)*'점수 계산기'!$C$27+M$5*'점수 계산기'!$C$28+'점수 계산기'!$C$31,0))</f>
        <v>97</v>
      </c>
      <c r="N67" s="471">
        <f>IF(OR($B67-N$5&gt;74, $B67-N$5=73, $B67-N$5=1, $B67-N$5&lt;0),"",ROUND(($B67-N$5)*'점수 계산기'!$C$27+N$5*'점수 계산기'!$C$28+'점수 계산기'!$C$31,0))</f>
        <v>97</v>
      </c>
      <c r="O67" s="471">
        <f>IF(OR($B67-O$5&gt;74, $B67-O$5=73, $B67-O$5=1, $B67-O$5&lt;0),"",ROUND(($B67-O$5)*'점수 계산기'!$C$27+O$5*'점수 계산기'!$C$28+'점수 계산기'!$C$31,0))</f>
        <v>97</v>
      </c>
      <c r="P67" s="471">
        <f>IF(OR($B67-P$5&gt;74, $B67-P$5=73, $B67-P$5=1, $B67-P$5&lt;0),"",ROUND(($B67-P$5)*'점수 계산기'!$C$27+P$5*'점수 계산기'!$C$28+'점수 계산기'!$C$31,0))</f>
        <v>98</v>
      </c>
      <c r="Q67" s="471">
        <f>IF(OR($B67-Q$5&gt;74, $B67-Q$5=73, $B67-Q$5=1, $B67-Q$5&lt;0),"",ROUND(($B67-Q$5)*'점수 계산기'!$C$27+Q$5*'점수 계산기'!$C$28+'점수 계산기'!$C$31,0))</f>
        <v>98</v>
      </c>
      <c r="R67" s="471">
        <f>IF(OR($B67-R$5&gt;74, $B67-R$5=73, $B67-R$5=1, $B67-R$5&lt;0),"",ROUND(($B67-R$5)*'점수 계산기'!$C$27+R$5*'점수 계산기'!$C$28+'점수 계산기'!$C$31,0))</f>
        <v>98</v>
      </c>
      <c r="S67" s="471">
        <f>IF(OR($B67-S$5&gt;74, $B67-S$5=73, $B67-S$5=1, $B67-S$5&lt;0),"",ROUND(($B67-S$5)*'점수 계산기'!$C$27+S$5*'점수 계산기'!$C$28+'점수 계산기'!$C$31,0))</f>
        <v>98</v>
      </c>
      <c r="T67" s="471">
        <f>IF(OR($B67-T$5&gt;74, $B67-T$5=73, $B67-T$5=1, $B67-T$5&lt;0),"",ROUND(($B67-T$5)*'점수 계산기'!$C$27+T$5*'점수 계산기'!$C$28+'점수 계산기'!$C$31,0))</f>
        <v>98</v>
      </c>
      <c r="U67" s="471">
        <f>IF(OR($B67-U$5&gt;74, $B67-U$5=73, $B67-U$5=1, $B67-U$5&lt;0),"",ROUND(($B67-U$5)*'점수 계산기'!$C$27+U$5*'점수 계산기'!$C$28+'점수 계산기'!$C$31,0))</f>
        <v>98</v>
      </c>
      <c r="V67" s="471">
        <f>IF(OR($B67-V$5&gt;74, $B67-V$5=73, $B67-V$5=1, $B67-V$5&lt;0),"",ROUND(($B67-V$5)*'점수 계산기'!$C$27+V$5*'점수 계산기'!$C$28+'점수 계산기'!$C$31,0))</f>
        <v>98</v>
      </c>
      <c r="W67" s="471">
        <f>IF(OR($B67-W$5&gt;74, $B67-W$5=73, $B67-W$5=1, $B67-W$5&lt;0),"",ROUND(($B67-W$5)*'점수 계산기'!$C$27+W$5*'점수 계산기'!$C$28+'점수 계산기'!$C$31,0))</f>
        <v>98</v>
      </c>
      <c r="X67" s="471">
        <f>IF(OR($B67-X$5&gt;74, $B67-X$5=73, $B67-X$5=1, $B67-X$5&lt;0),"",ROUND(($B67-X$5)*'점수 계산기'!$C$27+X$5*'점수 계산기'!$C$28+'점수 계산기'!$C$31,0))</f>
        <v>98</v>
      </c>
      <c r="Y67" s="471">
        <f>IF(OR($B67-Y$5&gt;74, $B67-Y$5=73, $B67-Y$5=1, $B67-Y$5&lt;0),"",ROUND(($B67-Y$5)*'점수 계산기'!$C$27+Y$5*'점수 계산기'!$C$28+'점수 계산기'!$C$31,0))</f>
        <v>98</v>
      </c>
      <c r="Z67" s="471">
        <f>IF(OR($B67-Z$5&gt;74, $B67-Z$5=73, $B67-Z$5=1, $B67-Z$5&lt;0),"",ROUND(($B67-Z$5)*'점수 계산기'!$C$27+Z$5*'점수 계산기'!$C$28+'점수 계산기'!$C$31,0))</f>
        <v>98</v>
      </c>
      <c r="AA67" s="472">
        <f>IF(OR($B67-AA$5&gt;74, $B67-AA$5=73, $B67-AA$5=1, $B67-AA$5&lt;0),"",ROUND(($B67-AA$5)*'점수 계산기'!$C$27+AA$5*'점수 계산기'!$C$28+'점수 계산기'!$C$31,0))</f>
        <v>98</v>
      </c>
      <c r="AC67" s="170">
        <v>40</v>
      </c>
      <c r="AD67" s="170">
        <f t="shared" si="0"/>
        <v>97</v>
      </c>
      <c r="AE67" s="170" cm="1">
        <f t="array" ref="AE67">INDEX($AF$6:$AF$106, AC67, 1)</f>
        <v>116</v>
      </c>
      <c r="AF67" s="170">
        <f t="shared" si="1"/>
        <v>98</v>
      </c>
      <c r="AG67" s="170">
        <v>39</v>
      </c>
      <c r="AH67" s="170">
        <v>61</v>
      </c>
    </row>
    <row r="68" spans="1:34" ht="21" customHeight="1">
      <c r="A68" s="4"/>
      <c r="B68" s="17">
        <v>38</v>
      </c>
      <c r="C68" s="471">
        <f>IF(OR($B68-C$5&gt;74, $B68-C$5=73, $B68-C$5=1, $B68-C$5&lt;0),"",ROUND(($B68-C$5)*'점수 계산기'!$C$27+C$5*'점수 계산기'!$C$28+'점수 계산기'!$C$31,0))</f>
        <v>96</v>
      </c>
      <c r="D68" s="471">
        <f>IF(OR($B68-D$5&gt;74, $B68-D$5=73, $B68-D$5=1, $B68-D$5&lt;0),"",ROUND(($B68-D$5)*'점수 계산기'!$C$27+D$5*'점수 계산기'!$C$28+'점수 계산기'!$C$31,0))</f>
        <v>96</v>
      </c>
      <c r="E68" s="471">
        <f>IF(OR($B68-E$5&gt;74, $B68-E$5=73, $B68-E$5=1, $B68-E$5&lt;0),"",ROUND(($B68-E$5)*'점수 계산기'!$C$27+E$5*'점수 계산기'!$C$28+'점수 계산기'!$C$31,0))</f>
        <v>96</v>
      </c>
      <c r="F68" s="471">
        <f>IF(OR($B68-F$5&gt;74, $B68-F$5=73, $B68-F$5=1, $B68-F$5&lt;0),"",ROUND(($B68-F$5)*'점수 계산기'!$C$27+F$5*'점수 계산기'!$C$28+'점수 계산기'!$C$31,0))</f>
        <v>96</v>
      </c>
      <c r="G68" s="471">
        <f>IF(OR($B68-G$5&gt;74, $B68-G$5=73, $B68-G$5=1, $B68-G$5&lt;0),"",ROUND(($B68-G$5)*'점수 계산기'!$C$27+G$5*'점수 계산기'!$C$28+'점수 계산기'!$C$31,0))</f>
        <v>96</v>
      </c>
      <c r="H68" s="471">
        <f>IF(OR($B68-H$5&gt;74, $B68-H$5=73, $B68-H$5=1, $B68-H$5&lt;0),"",ROUND(($B68-H$5)*'점수 계산기'!$C$27+H$5*'점수 계산기'!$C$28+'점수 계산기'!$C$31,0))</f>
        <v>96</v>
      </c>
      <c r="I68" s="471">
        <f>IF(OR($B68-I$5&gt;74, $B68-I$5=73, $B68-I$5=1, $B68-I$5&lt;0),"",ROUND(($B68-I$5)*'점수 계산기'!$C$27+I$5*'점수 계산기'!$C$28+'점수 계산기'!$C$31,0))</f>
        <v>96</v>
      </c>
      <c r="J68" s="471">
        <f>IF(OR($B68-J$5&gt;74, $B68-J$5=73, $B68-J$5=1, $B68-J$5&lt;0),"",ROUND(($B68-J$5)*'점수 계산기'!$C$27+J$5*'점수 계산기'!$C$28+'점수 계산기'!$C$31,0))</f>
        <v>96</v>
      </c>
      <c r="K68" s="471">
        <f>IF(OR($B68-K$5&gt;74, $B68-K$5=73, $B68-K$5=1, $B68-K$5&lt;0),"",ROUND(($B68-K$5)*'점수 계산기'!$C$27+K$5*'점수 계산기'!$C$28+'점수 계산기'!$C$31,0))</f>
        <v>96</v>
      </c>
      <c r="L68" s="471">
        <f>IF(OR($B68-L$5&gt;74, $B68-L$5=73, $B68-L$5=1, $B68-L$5&lt;0),"",ROUND(($B68-L$5)*'점수 계산기'!$C$27+L$5*'점수 계산기'!$C$28+'점수 계산기'!$C$31,0))</f>
        <v>97</v>
      </c>
      <c r="M68" s="471">
        <f>IF(OR($B68-M$5&gt;74, $B68-M$5=73, $B68-M$5=1, $B68-M$5&lt;0),"",ROUND(($B68-M$5)*'점수 계산기'!$C$27+M$5*'점수 계산기'!$C$28+'점수 계산기'!$C$31,0))</f>
        <v>97</v>
      </c>
      <c r="N68" s="471">
        <f>IF(OR($B68-N$5&gt;74, $B68-N$5=73, $B68-N$5=1, $B68-N$5&lt;0),"",ROUND(($B68-N$5)*'점수 계산기'!$C$27+N$5*'점수 계산기'!$C$28+'점수 계산기'!$C$31,0))</f>
        <v>97</v>
      </c>
      <c r="O68" s="471">
        <f>IF(OR($B68-O$5&gt;74, $B68-O$5=73, $B68-O$5=1, $B68-O$5&lt;0),"",ROUND(($B68-O$5)*'점수 계산기'!$C$27+O$5*'점수 계산기'!$C$28+'점수 계산기'!$C$31,0))</f>
        <v>97</v>
      </c>
      <c r="P68" s="471">
        <f>IF(OR($B68-P$5&gt;74, $B68-P$5=73, $B68-P$5=1, $B68-P$5&lt;0),"",ROUND(($B68-P$5)*'점수 계산기'!$C$27+P$5*'점수 계산기'!$C$28+'점수 계산기'!$C$31,0))</f>
        <v>97</v>
      </c>
      <c r="Q68" s="471">
        <f>IF(OR($B68-Q$5&gt;74, $B68-Q$5=73, $B68-Q$5=1, $B68-Q$5&lt;0),"",ROUND(($B68-Q$5)*'점수 계산기'!$C$27+Q$5*'점수 계산기'!$C$28+'점수 계산기'!$C$31,0))</f>
        <v>97</v>
      </c>
      <c r="R68" s="471">
        <f>IF(OR($B68-R$5&gt;74, $B68-R$5=73, $B68-R$5=1, $B68-R$5&lt;0),"",ROUND(($B68-R$5)*'점수 계산기'!$C$27+R$5*'점수 계산기'!$C$28+'점수 계산기'!$C$31,0))</f>
        <v>97</v>
      </c>
      <c r="S68" s="471">
        <f>IF(OR($B68-S$5&gt;74, $B68-S$5=73, $B68-S$5=1, $B68-S$5&lt;0),"",ROUND(($B68-S$5)*'점수 계산기'!$C$27+S$5*'점수 계산기'!$C$28+'점수 계산기'!$C$31,0))</f>
        <v>97</v>
      </c>
      <c r="T68" s="471">
        <f>IF(OR($B68-T$5&gt;74, $B68-T$5=73, $B68-T$5=1, $B68-T$5&lt;0),"",ROUND(($B68-T$5)*'점수 계산기'!$C$27+T$5*'점수 계산기'!$C$28+'점수 계산기'!$C$31,0))</f>
        <v>97</v>
      </c>
      <c r="U68" s="471">
        <f>IF(OR($B68-U$5&gt;74, $B68-U$5=73, $B68-U$5=1, $B68-U$5&lt;0),"",ROUND(($B68-U$5)*'점수 계산기'!$C$27+U$5*'점수 계산기'!$C$28+'점수 계산기'!$C$31,0))</f>
        <v>97</v>
      </c>
      <c r="V68" s="471">
        <f>IF(OR($B68-V$5&gt;74, $B68-V$5=73, $B68-V$5=1, $B68-V$5&lt;0),"",ROUND(($B68-V$5)*'점수 계산기'!$C$27+V$5*'점수 계산기'!$C$28+'점수 계산기'!$C$31,0))</f>
        <v>97</v>
      </c>
      <c r="W68" s="471">
        <f>IF(OR($B68-W$5&gt;74, $B68-W$5=73, $B68-W$5=1, $B68-W$5&lt;0),"",ROUND(($B68-W$5)*'점수 계산기'!$C$27+W$5*'점수 계산기'!$C$28+'점수 계산기'!$C$31,0))</f>
        <v>97</v>
      </c>
      <c r="X68" s="471">
        <f>IF(OR($B68-X$5&gt;74, $B68-X$5=73, $B68-X$5=1, $B68-X$5&lt;0),"",ROUND(($B68-X$5)*'점수 계산기'!$C$27+X$5*'점수 계산기'!$C$28+'점수 계산기'!$C$31,0))</f>
        <v>97</v>
      </c>
      <c r="Y68" s="471">
        <f>IF(OR($B68-Y$5&gt;74, $B68-Y$5=73, $B68-Y$5=1, $B68-Y$5&lt;0),"",ROUND(($B68-Y$5)*'점수 계산기'!$C$27+Y$5*'점수 계산기'!$C$28+'점수 계산기'!$C$31,0))</f>
        <v>97</v>
      </c>
      <c r="Z68" s="471">
        <f>IF(OR($B68-Z$5&gt;74, $B68-Z$5=73, $B68-Z$5=1, $B68-Z$5&lt;0),"",ROUND(($B68-Z$5)*'점수 계산기'!$C$27+Z$5*'점수 계산기'!$C$28+'점수 계산기'!$C$31,0))</f>
        <v>97</v>
      </c>
      <c r="AA68" s="472">
        <f>IF(OR($B68-AA$5&gt;74, $B68-AA$5=73, $B68-AA$5=1, $B68-AA$5&lt;0),"",ROUND(($B68-AA$5)*'점수 계산기'!$C$27+AA$5*'점수 계산기'!$C$28+'점수 계산기'!$C$31,0))</f>
        <v>97</v>
      </c>
      <c r="AC68" s="170">
        <v>39</v>
      </c>
      <c r="AD68" s="170">
        <f t="shared" si="0"/>
        <v>96</v>
      </c>
      <c r="AE68" s="170" cm="1">
        <f t="array" ref="AE68">INDEX($AF$6:$AF$106, AC68, 1)</f>
        <v>117</v>
      </c>
      <c r="AF68" s="170">
        <f t="shared" si="1"/>
        <v>97</v>
      </c>
      <c r="AG68" s="170">
        <v>38</v>
      </c>
      <c r="AH68" s="170">
        <v>62</v>
      </c>
    </row>
    <row r="69" spans="1:34" ht="21" customHeight="1">
      <c r="A69" s="4"/>
      <c r="B69" s="17">
        <v>37</v>
      </c>
      <c r="C69" s="471">
        <f>IF(OR($B69-C$5&gt;74, $B69-C$5=73, $B69-C$5=1, $B69-C$5&lt;0),"",ROUND(($B69-C$5)*'점수 계산기'!$C$27+C$5*'점수 계산기'!$C$28+'점수 계산기'!$C$31,0))</f>
        <v>95</v>
      </c>
      <c r="D69" s="471">
        <f>IF(OR($B69-D$5&gt;74, $B69-D$5=73, $B69-D$5=1, $B69-D$5&lt;0),"",ROUND(($B69-D$5)*'점수 계산기'!$C$27+D$5*'점수 계산기'!$C$28+'점수 계산기'!$C$31,0))</f>
        <v>95</v>
      </c>
      <c r="E69" s="471">
        <f>IF(OR($B69-E$5&gt;74, $B69-E$5=73, $B69-E$5=1, $B69-E$5&lt;0),"",ROUND(($B69-E$5)*'점수 계산기'!$C$27+E$5*'점수 계산기'!$C$28+'점수 계산기'!$C$31,0))</f>
        <v>95</v>
      </c>
      <c r="F69" s="471">
        <f>IF(OR($B69-F$5&gt;74, $B69-F$5=73, $B69-F$5=1, $B69-F$5&lt;0),"",ROUND(($B69-F$5)*'점수 계산기'!$C$27+F$5*'점수 계산기'!$C$28+'점수 계산기'!$C$31,0))</f>
        <v>95</v>
      </c>
      <c r="G69" s="471">
        <f>IF(OR($B69-G$5&gt;74, $B69-G$5=73, $B69-G$5=1, $B69-G$5&lt;0),"",ROUND(($B69-G$5)*'점수 계산기'!$C$27+G$5*'점수 계산기'!$C$28+'점수 계산기'!$C$31,0))</f>
        <v>96</v>
      </c>
      <c r="H69" s="471">
        <f>IF(OR($B69-H$5&gt;74, $B69-H$5=73, $B69-H$5=1, $B69-H$5&lt;0),"",ROUND(($B69-H$5)*'점수 계산기'!$C$27+H$5*'점수 계산기'!$C$28+'점수 계산기'!$C$31,0))</f>
        <v>96</v>
      </c>
      <c r="I69" s="471">
        <f>IF(OR($B69-I$5&gt;74, $B69-I$5=73, $B69-I$5=1, $B69-I$5&lt;0),"",ROUND(($B69-I$5)*'점수 계산기'!$C$27+I$5*'점수 계산기'!$C$28+'점수 계산기'!$C$31,0))</f>
        <v>96</v>
      </c>
      <c r="J69" s="471">
        <f>IF(OR($B69-J$5&gt;74, $B69-J$5=73, $B69-J$5=1, $B69-J$5&lt;0),"",ROUND(($B69-J$5)*'점수 계산기'!$C$27+J$5*'점수 계산기'!$C$28+'점수 계산기'!$C$31,0))</f>
        <v>96</v>
      </c>
      <c r="K69" s="471">
        <f>IF(OR($B69-K$5&gt;74, $B69-K$5=73, $B69-K$5=1, $B69-K$5&lt;0),"",ROUND(($B69-K$5)*'점수 계산기'!$C$27+K$5*'점수 계산기'!$C$28+'점수 계산기'!$C$31,0))</f>
        <v>96</v>
      </c>
      <c r="L69" s="471">
        <f>IF(OR($B69-L$5&gt;74, $B69-L$5=73, $B69-L$5=1, $B69-L$5&lt;0),"",ROUND(($B69-L$5)*'점수 계산기'!$C$27+L$5*'점수 계산기'!$C$28+'점수 계산기'!$C$31,0))</f>
        <v>96</v>
      </c>
      <c r="M69" s="471">
        <f>IF(OR($B69-M$5&gt;74, $B69-M$5=73, $B69-M$5=1, $B69-M$5&lt;0),"",ROUND(($B69-M$5)*'점수 계산기'!$C$27+M$5*'점수 계산기'!$C$28+'점수 계산기'!$C$31,0))</f>
        <v>96</v>
      </c>
      <c r="N69" s="471">
        <f>IF(OR($B69-N$5&gt;74, $B69-N$5=73, $B69-N$5=1, $B69-N$5&lt;0),"",ROUND(($B69-N$5)*'점수 계산기'!$C$27+N$5*'점수 계산기'!$C$28+'점수 계산기'!$C$31,0))</f>
        <v>96</v>
      </c>
      <c r="O69" s="471">
        <f>IF(OR($B69-O$5&gt;74, $B69-O$5=73, $B69-O$5=1, $B69-O$5&lt;0),"",ROUND(($B69-O$5)*'점수 계산기'!$C$27+O$5*'점수 계산기'!$C$28+'점수 계산기'!$C$31,0))</f>
        <v>96</v>
      </c>
      <c r="P69" s="471">
        <f>IF(OR($B69-P$5&gt;74, $B69-P$5=73, $B69-P$5=1, $B69-P$5&lt;0),"",ROUND(($B69-P$5)*'점수 계산기'!$C$27+P$5*'점수 계산기'!$C$28+'점수 계산기'!$C$31,0))</f>
        <v>96</v>
      </c>
      <c r="Q69" s="471">
        <f>IF(OR($B69-Q$5&gt;74, $B69-Q$5=73, $B69-Q$5=1, $B69-Q$5&lt;0),"",ROUND(($B69-Q$5)*'점수 계산기'!$C$27+Q$5*'점수 계산기'!$C$28+'점수 계산기'!$C$31,0))</f>
        <v>96</v>
      </c>
      <c r="R69" s="471">
        <f>IF(OR($B69-R$5&gt;74, $B69-R$5=73, $B69-R$5=1, $B69-R$5&lt;0),"",ROUND(($B69-R$5)*'점수 계산기'!$C$27+R$5*'점수 계산기'!$C$28+'점수 계산기'!$C$31,0))</f>
        <v>96</v>
      </c>
      <c r="S69" s="471">
        <f>IF(OR($B69-S$5&gt;74, $B69-S$5=73, $B69-S$5=1, $B69-S$5&lt;0),"",ROUND(($B69-S$5)*'점수 계산기'!$C$27+S$5*'점수 계산기'!$C$28+'점수 계산기'!$C$31,0))</f>
        <v>96</v>
      </c>
      <c r="T69" s="471">
        <f>IF(OR($B69-T$5&gt;74, $B69-T$5=73, $B69-T$5=1, $B69-T$5&lt;0),"",ROUND(($B69-T$5)*'점수 계산기'!$C$27+T$5*'점수 계산기'!$C$28+'점수 계산기'!$C$31,0))</f>
        <v>96</v>
      </c>
      <c r="U69" s="471">
        <f>IF(OR($B69-U$5&gt;74, $B69-U$5=73, $B69-U$5=1, $B69-U$5&lt;0),"",ROUND(($B69-U$5)*'점수 계산기'!$C$27+U$5*'점수 계산기'!$C$28+'점수 계산기'!$C$31,0))</f>
        <v>96</v>
      </c>
      <c r="V69" s="471">
        <f>IF(OR($B69-V$5&gt;74, $B69-V$5=73, $B69-V$5=1, $B69-V$5&lt;0),"",ROUND(($B69-V$5)*'점수 계산기'!$C$27+V$5*'점수 계산기'!$C$28+'점수 계산기'!$C$31,0))</f>
        <v>96</v>
      </c>
      <c r="W69" s="471">
        <f>IF(OR($B69-W$5&gt;74, $B69-W$5=73, $B69-W$5=1, $B69-W$5&lt;0),"",ROUND(($B69-W$5)*'점수 계산기'!$C$27+W$5*'점수 계산기'!$C$28+'점수 계산기'!$C$31,0))</f>
        <v>96</v>
      </c>
      <c r="X69" s="471">
        <f>IF(OR($B69-X$5&gt;74, $B69-X$5=73, $B69-X$5=1, $B69-X$5&lt;0),"",ROUND(($B69-X$5)*'점수 계산기'!$C$27+X$5*'점수 계산기'!$C$28+'점수 계산기'!$C$31,0))</f>
        <v>96</v>
      </c>
      <c r="Y69" s="471">
        <f>IF(OR($B69-Y$5&gt;74, $B69-Y$5=73, $B69-Y$5=1, $B69-Y$5&lt;0),"",ROUND(($B69-Y$5)*'점수 계산기'!$C$27+Y$5*'점수 계산기'!$C$28+'점수 계산기'!$C$31,0))</f>
        <v>96</v>
      </c>
      <c r="Z69" s="471">
        <f>IF(OR($B69-Z$5&gt;74, $B69-Z$5=73, $B69-Z$5=1, $B69-Z$5&lt;0),"",ROUND(($B69-Z$5)*'점수 계산기'!$C$27+Z$5*'점수 계산기'!$C$28+'점수 계산기'!$C$31,0))</f>
        <v>96</v>
      </c>
      <c r="AA69" s="472">
        <f>IF(OR($B69-AA$5&gt;74, $B69-AA$5=73, $B69-AA$5=1, $B69-AA$5&lt;0),"",ROUND(($B69-AA$5)*'점수 계산기'!$C$27+AA$5*'점수 계산기'!$C$28+'점수 계산기'!$C$31,0))</f>
        <v>96</v>
      </c>
      <c r="AC69" s="170">
        <v>38</v>
      </c>
      <c r="AD69" s="170">
        <f t="shared" si="0"/>
        <v>95</v>
      </c>
      <c r="AE69" s="170" cm="1">
        <f t="array" ref="AE69">INDEX($AF$6:$AF$106, AC69, 1)</f>
        <v>118</v>
      </c>
      <c r="AF69" s="170">
        <f t="shared" si="1"/>
        <v>96</v>
      </c>
      <c r="AG69" s="170">
        <v>37</v>
      </c>
      <c r="AH69" s="170">
        <v>63</v>
      </c>
    </row>
    <row r="70" spans="1:34" ht="21" customHeight="1">
      <c r="A70" s="4"/>
      <c r="B70" s="18">
        <v>36</v>
      </c>
      <c r="C70" s="473">
        <f>IF(OR($B70-C$5&gt;74, $B70-C$5=73, $B70-C$5=1, $B70-C$5&lt;0),"",ROUND(($B70-C$5)*'점수 계산기'!$C$27+C$5*'점수 계산기'!$C$28+'점수 계산기'!$C$31,0))</f>
        <v>94</v>
      </c>
      <c r="D70" s="473">
        <f>IF(OR($B70-D$5&gt;74, $B70-D$5=73, $B70-D$5=1, $B70-D$5&lt;0),"",ROUND(($B70-D$5)*'점수 계산기'!$C$27+D$5*'점수 계산기'!$C$28+'점수 계산기'!$C$31,0))</f>
        <v>95</v>
      </c>
      <c r="E70" s="473">
        <f>IF(OR($B70-E$5&gt;74, $B70-E$5=73, $B70-E$5=1, $B70-E$5&lt;0),"",ROUND(($B70-E$5)*'점수 계산기'!$C$27+E$5*'점수 계산기'!$C$28+'점수 계산기'!$C$31,0))</f>
        <v>95</v>
      </c>
      <c r="F70" s="473">
        <f>IF(OR($B70-F$5&gt;74, $B70-F$5=73, $B70-F$5=1, $B70-F$5&lt;0),"",ROUND(($B70-F$5)*'점수 계산기'!$C$27+F$5*'점수 계산기'!$C$28+'점수 계산기'!$C$31,0))</f>
        <v>95</v>
      </c>
      <c r="G70" s="473">
        <f>IF(OR($B70-G$5&gt;74, $B70-G$5=73, $B70-G$5=1, $B70-G$5&lt;0),"",ROUND(($B70-G$5)*'점수 계산기'!$C$27+G$5*'점수 계산기'!$C$28+'점수 계산기'!$C$31,0))</f>
        <v>95</v>
      </c>
      <c r="H70" s="473">
        <f>IF(OR($B70-H$5&gt;74, $B70-H$5=73, $B70-H$5=1, $B70-H$5&lt;0),"",ROUND(($B70-H$5)*'점수 계산기'!$C$27+H$5*'점수 계산기'!$C$28+'점수 계산기'!$C$31,0))</f>
        <v>95</v>
      </c>
      <c r="I70" s="473">
        <f>IF(OR($B70-I$5&gt;74, $B70-I$5=73, $B70-I$5=1, $B70-I$5&lt;0),"",ROUND(($B70-I$5)*'점수 계산기'!$C$27+I$5*'점수 계산기'!$C$28+'점수 계산기'!$C$31,0))</f>
        <v>95</v>
      </c>
      <c r="J70" s="473">
        <f>IF(OR($B70-J$5&gt;74, $B70-J$5=73, $B70-J$5=1, $B70-J$5&lt;0),"",ROUND(($B70-J$5)*'점수 계산기'!$C$27+J$5*'점수 계산기'!$C$28+'점수 계산기'!$C$31,0))</f>
        <v>95</v>
      </c>
      <c r="K70" s="473">
        <f>IF(OR($B70-K$5&gt;74, $B70-K$5=73, $B70-K$5=1, $B70-K$5&lt;0),"",ROUND(($B70-K$5)*'점수 계산기'!$C$27+K$5*'점수 계산기'!$C$28+'점수 계산기'!$C$31,0))</f>
        <v>95</v>
      </c>
      <c r="L70" s="473">
        <f>IF(OR($B70-L$5&gt;74, $B70-L$5=73, $B70-L$5=1, $B70-L$5&lt;0),"",ROUND(($B70-L$5)*'점수 계산기'!$C$27+L$5*'점수 계산기'!$C$28+'점수 계산기'!$C$31,0))</f>
        <v>95</v>
      </c>
      <c r="M70" s="473">
        <f>IF(OR($B70-M$5&gt;74, $B70-M$5=73, $B70-M$5=1, $B70-M$5&lt;0),"",ROUND(($B70-M$5)*'점수 계산기'!$C$27+M$5*'점수 계산기'!$C$28+'점수 계산기'!$C$31,0))</f>
        <v>95</v>
      </c>
      <c r="N70" s="473">
        <f>IF(OR($B70-N$5&gt;74, $B70-N$5=73, $B70-N$5=1, $B70-N$5&lt;0),"",ROUND(($B70-N$5)*'점수 계산기'!$C$27+N$5*'점수 계산기'!$C$28+'점수 계산기'!$C$31,0))</f>
        <v>95</v>
      </c>
      <c r="O70" s="473">
        <f>IF(OR($B70-O$5&gt;74, $B70-O$5=73, $B70-O$5=1, $B70-O$5&lt;0),"",ROUND(($B70-O$5)*'점수 계산기'!$C$27+O$5*'점수 계산기'!$C$28+'점수 계산기'!$C$31,0))</f>
        <v>95</v>
      </c>
      <c r="P70" s="473">
        <f>IF(OR($B70-P$5&gt;74, $B70-P$5=73, $B70-P$5=1, $B70-P$5&lt;0),"",ROUND(($B70-P$5)*'점수 계산기'!$C$27+P$5*'점수 계산기'!$C$28+'점수 계산기'!$C$31,0))</f>
        <v>95</v>
      </c>
      <c r="Q70" s="473">
        <f>IF(OR($B70-Q$5&gt;74, $B70-Q$5=73, $B70-Q$5=1, $B70-Q$5&lt;0),"",ROUND(($B70-Q$5)*'점수 계산기'!$C$27+Q$5*'점수 계산기'!$C$28+'점수 계산기'!$C$31,0))</f>
        <v>95</v>
      </c>
      <c r="R70" s="473">
        <f>IF(OR($B70-R$5&gt;74, $B70-R$5=73, $B70-R$5=1, $B70-R$5&lt;0),"",ROUND(($B70-R$5)*'점수 계산기'!$C$27+R$5*'점수 계산기'!$C$28+'점수 계산기'!$C$31,0))</f>
        <v>95</v>
      </c>
      <c r="S70" s="473">
        <f>IF(OR($B70-S$5&gt;74, $B70-S$5=73, $B70-S$5=1, $B70-S$5&lt;0),"",ROUND(($B70-S$5)*'점수 계산기'!$C$27+S$5*'점수 계산기'!$C$28+'점수 계산기'!$C$31,0))</f>
        <v>95</v>
      </c>
      <c r="T70" s="473">
        <f>IF(OR($B70-T$5&gt;74, $B70-T$5=73, $B70-T$5=1, $B70-T$5&lt;0),"",ROUND(($B70-T$5)*'점수 계산기'!$C$27+T$5*'점수 계산기'!$C$28+'점수 계산기'!$C$31,0))</f>
        <v>95</v>
      </c>
      <c r="U70" s="473">
        <f>IF(OR($B70-U$5&gt;74, $B70-U$5=73, $B70-U$5=1, $B70-U$5&lt;0),"",ROUND(($B70-U$5)*'점수 계산기'!$C$27+U$5*'점수 계산기'!$C$28+'점수 계산기'!$C$31,0))</f>
        <v>95</v>
      </c>
      <c r="V70" s="473">
        <f>IF(OR($B70-V$5&gt;74, $B70-V$5=73, $B70-V$5=1, $B70-V$5&lt;0),"",ROUND(($B70-V$5)*'점수 계산기'!$C$27+V$5*'점수 계산기'!$C$28+'점수 계산기'!$C$31,0))</f>
        <v>95</v>
      </c>
      <c r="W70" s="473">
        <f>IF(OR($B70-W$5&gt;74, $B70-W$5=73, $B70-W$5=1, $B70-W$5&lt;0),"",ROUND(($B70-W$5)*'점수 계산기'!$C$27+W$5*'점수 계산기'!$C$28+'점수 계산기'!$C$31,0))</f>
        <v>95</v>
      </c>
      <c r="X70" s="473">
        <f>IF(OR($B70-X$5&gt;74, $B70-X$5=73, $B70-X$5=1, $B70-X$5&lt;0),"",ROUND(($B70-X$5)*'점수 계산기'!$C$27+X$5*'점수 계산기'!$C$28+'점수 계산기'!$C$31,0))</f>
        <v>95</v>
      </c>
      <c r="Y70" s="473">
        <f>IF(OR($B70-Y$5&gt;74, $B70-Y$5=73, $B70-Y$5=1, $B70-Y$5&lt;0),"",ROUND(($B70-Y$5)*'점수 계산기'!$C$27+Y$5*'점수 계산기'!$C$28+'점수 계산기'!$C$31,0))</f>
        <v>95</v>
      </c>
      <c r="Z70" s="473">
        <f>IF(OR($B70-Z$5&gt;74, $B70-Z$5=73, $B70-Z$5=1, $B70-Z$5&lt;0),"",ROUND(($B70-Z$5)*'점수 계산기'!$C$27+Z$5*'점수 계산기'!$C$28+'점수 계산기'!$C$31,0))</f>
        <v>95</v>
      </c>
      <c r="AA70" s="474">
        <f>IF(OR($B70-AA$5&gt;74, $B70-AA$5=73, $B70-AA$5=1, $B70-AA$5&lt;0),"",ROUND(($B70-AA$5)*'점수 계산기'!$C$27+AA$5*'점수 계산기'!$C$28+'점수 계산기'!$C$31,0))</f>
        <v>96</v>
      </c>
      <c r="AC70" s="170">
        <v>37</v>
      </c>
      <c r="AD70" s="170">
        <f t="shared" si="0"/>
        <v>94</v>
      </c>
      <c r="AE70" s="170" cm="1">
        <f t="array" ref="AE70">INDEX($AF$6:$AF$106, AC70, 1)</f>
        <v>118</v>
      </c>
      <c r="AF70" s="170">
        <f t="shared" si="1"/>
        <v>96</v>
      </c>
      <c r="AG70" s="170">
        <v>36</v>
      </c>
      <c r="AH70" s="170">
        <v>64</v>
      </c>
    </row>
    <row r="71" spans="1:34" ht="21" customHeight="1">
      <c r="A71" s="4"/>
      <c r="B71" s="18">
        <v>35</v>
      </c>
      <c r="C71" s="473">
        <f>IF(OR($B71-C$5&gt;74, $B71-C$5=73, $B71-C$5=1, $B71-C$5&lt;0),"",ROUND(($B71-C$5)*'점수 계산기'!$C$27+C$5*'점수 계산기'!$C$28+'점수 계산기'!$C$31,0))</f>
        <v>94</v>
      </c>
      <c r="D71" s="473">
        <f>IF(OR($B71-D$5&gt;74, $B71-D$5=73, $B71-D$5=1, $B71-D$5&lt;0),"",ROUND(($B71-D$5)*'점수 계산기'!$C$27+D$5*'점수 계산기'!$C$28+'점수 계산기'!$C$31,0))</f>
        <v>94</v>
      </c>
      <c r="E71" s="473">
        <f>IF(OR($B71-E$5&gt;74, $B71-E$5=73, $B71-E$5=1, $B71-E$5&lt;0),"",ROUND(($B71-E$5)*'점수 계산기'!$C$27+E$5*'점수 계산기'!$C$28+'점수 계산기'!$C$31,0))</f>
        <v>94</v>
      </c>
      <c r="F71" s="473">
        <f>IF(OR($B71-F$5&gt;74, $B71-F$5=73, $B71-F$5=1, $B71-F$5&lt;0),"",ROUND(($B71-F$5)*'점수 계산기'!$C$27+F$5*'점수 계산기'!$C$28+'점수 계산기'!$C$31,0))</f>
        <v>94</v>
      </c>
      <c r="G71" s="473">
        <f>IF(OR($B71-G$5&gt;74, $B71-G$5=73, $B71-G$5=1, $B71-G$5&lt;0),"",ROUND(($B71-G$5)*'점수 계산기'!$C$27+G$5*'점수 계산기'!$C$28+'점수 계산기'!$C$31,0))</f>
        <v>94</v>
      </c>
      <c r="H71" s="473">
        <f>IF(OR($B71-H$5&gt;74, $B71-H$5=73, $B71-H$5=1, $B71-H$5&lt;0),"",ROUND(($B71-H$5)*'점수 계산기'!$C$27+H$5*'점수 계산기'!$C$28+'점수 계산기'!$C$31,0))</f>
        <v>94</v>
      </c>
      <c r="I71" s="473">
        <f>IF(OR($B71-I$5&gt;74, $B71-I$5=73, $B71-I$5=1, $B71-I$5&lt;0),"",ROUND(($B71-I$5)*'점수 계산기'!$C$27+I$5*'점수 계산기'!$C$28+'점수 계산기'!$C$31,0))</f>
        <v>94</v>
      </c>
      <c r="J71" s="473">
        <f>IF(OR($B71-J$5&gt;74, $B71-J$5=73, $B71-J$5=1, $B71-J$5&lt;0),"",ROUND(($B71-J$5)*'점수 계산기'!$C$27+J$5*'점수 계산기'!$C$28+'점수 계산기'!$C$31,0))</f>
        <v>94</v>
      </c>
      <c r="K71" s="473">
        <f>IF(OR($B71-K$5&gt;74, $B71-K$5=73, $B71-K$5=1, $B71-K$5&lt;0),"",ROUND(($B71-K$5)*'점수 계산기'!$C$27+K$5*'점수 계산기'!$C$28+'점수 계산기'!$C$31,0))</f>
        <v>94</v>
      </c>
      <c r="L71" s="473">
        <f>IF(OR($B71-L$5&gt;74, $B71-L$5=73, $B71-L$5=1, $B71-L$5&lt;0),"",ROUND(($B71-L$5)*'점수 계산기'!$C$27+L$5*'점수 계산기'!$C$28+'점수 계산기'!$C$31,0))</f>
        <v>94</v>
      </c>
      <c r="M71" s="473">
        <f>IF(OR($B71-M$5&gt;74, $B71-M$5=73, $B71-M$5=1, $B71-M$5&lt;0),"",ROUND(($B71-M$5)*'점수 계산기'!$C$27+M$5*'점수 계산기'!$C$28+'점수 계산기'!$C$31,0))</f>
        <v>94</v>
      </c>
      <c r="N71" s="473">
        <f>IF(OR($B71-N$5&gt;74, $B71-N$5=73, $B71-N$5=1, $B71-N$5&lt;0),"",ROUND(($B71-N$5)*'점수 계산기'!$C$27+N$5*'점수 계산기'!$C$28+'점수 계산기'!$C$31,0))</f>
        <v>94</v>
      </c>
      <c r="O71" s="473">
        <f>IF(OR($B71-O$5&gt;74, $B71-O$5=73, $B71-O$5=1, $B71-O$5&lt;0),"",ROUND(($B71-O$5)*'점수 계산기'!$C$27+O$5*'점수 계산기'!$C$28+'점수 계산기'!$C$31,0))</f>
        <v>94</v>
      </c>
      <c r="P71" s="473">
        <f>IF(OR($B71-P$5&gt;74, $B71-P$5=73, $B71-P$5=1, $B71-P$5&lt;0),"",ROUND(($B71-P$5)*'점수 계산기'!$C$27+P$5*'점수 계산기'!$C$28+'점수 계산기'!$C$31,0))</f>
        <v>94</v>
      </c>
      <c r="Q71" s="473">
        <f>IF(OR($B71-Q$5&gt;74, $B71-Q$5=73, $B71-Q$5=1, $B71-Q$5&lt;0),"",ROUND(($B71-Q$5)*'점수 계산기'!$C$27+Q$5*'점수 계산기'!$C$28+'점수 계산기'!$C$31,0))</f>
        <v>94</v>
      </c>
      <c r="R71" s="473">
        <f>IF(OR($B71-R$5&gt;74, $B71-R$5=73, $B71-R$5=1, $B71-R$5&lt;0),"",ROUND(($B71-R$5)*'점수 계산기'!$C$27+R$5*'점수 계산기'!$C$28+'점수 계산기'!$C$31,0))</f>
        <v>94</v>
      </c>
      <c r="S71" s="473">
        <f>IF(OR($B71-S$5&gt;74, $B71-S$5=73, $B71-S$5=1, $B71-S$5&lt;0),"",ROUND(($B71-S$5)*'점수 계산기'!$C$27+S$5*'점수 계산기'!$C$28+'점수 계산기'!$C$31,0))</f>
        <v>94</v>
      </c>
      <c r="T71" s="473">
        <f>IF(OR($B71-T$5&gt;74, $B71-T$5=73, $B71-T$5=1, $B71-T$5&lt;0),"",ROUND(($B71-T$5)*'점수 계산기'!$C$27+T$5*'점수 계산기'!$C$28+'점수 계산기'!$C$31,0))</f>
        <v>94</v>
      </c>
      <c r="U71" s="473">
        <f>IF(OR($B71-U$5&gt;74, $B71-U$5=73, $B71-U$5=1, $B71-U$5&lt;0),"",ROUND(($B71-U$5)*'점수 계산기'!$C$27+U$5*'점수 계산기'!$C$28+'점수 계산기'!$C$31,0))</f>
        <v>94</v>
      </c>
      <c r="V71" s="473">
        <f>IF(OR($B71-V$5&gt;74, $B71-V$5=73, $B71-V$5=1, $B71-V$5&lt;0),"",ROUND(($B71-V$5)*'점수 계산기'!$C$27+V$5*'점수 계산기'!$C$28+'점수 계산기'!$C$31,0))</f>
        <v>94</v>
      </c>
      <c r="W71" s="473">
        <f>IF(OR($B71-W$5&gt;74, $B71-W$5=73, $B71-W$5=1, $B71-W$5&lt;0),"",ROUND(($B71-W$5)*'점수 계산기'!$C$27+W$5*'점수 계산기'!$C$28+'점수 계산기'!$C$31,0))</f>
        <v>95</v>
      </c>
      <c r="X71" s="473">
        <f>IF(OR($B71-X$5&gt;74, $B71-X$5=73, $B71-X$5=1, $B71-X$5&lt;0),"",ROUND(($B71-X$5)*'점수 계산기'!$C$27+X$5*'점수 계산기'!$C$28+'점수 계산기'!$C$31,0))</f>
        <v>95</v>
      </c>
      <c r="Y71" s="473">
        <f>IF(OR($B71-Y$5&gt;74, $B71-Y$5=73, $B71-Y$5=1, $B71-Y$5&lt;0),"",ROUND(($B71-Y$5)*'점수 계산기'!$C$27+Y$5*'점수 계산기'!$C$28+'점수 계산기'!$C$31,0))</f>
        <v>95</v>
      </c>
      <c r="Z71" s="473">
        <f>IF(OR($B71-Z$5&gt;74, $B71-Z$5=73, $B71-Z$5=1, $B71-Z$5&lt;0),"",ROUND(($B71-Z$5)*'점수 계산기'!$C$27+Z$5*'점수 계산기'!$C$28+'점수 계산기'!$C$31,0))</f>
        <v>95</v>
      </c>
      <c r="AA71" s="474">
        <f>IF(OR($B71-AA$5&gt;74, $B71-AA$5=73, $B71-AA$5=1, $B71-AA$5&lt;0),"",ROUND(($B71-AA$5)*'점수 계산기'!$C$27+AA$5*'점수 계산기'!$C$28+'점수 계산기'!$C$31,0))</f>
        <v>95</v>
      </c>
      <c r="AC71" s="170">
        <v>36</v>
      </c>
      <c r="AD71" s="170">
        <f t="shared" ref="AD71:AD106" si="2">MIN(C71:AA71)</f>
        <v>94</v>
      </c>
      <c r="AE71" s="170" cm="1">
        <f t="array" ref="AE71">INDEX($AF$6:$AF$106, AC71, 1)</f>
        <v>119</v>
      </c>
      <c r="AF71" s="170">
        <f t="shared" ref="AF71:AF106" si="3">MAX(C71:AA71)</f>
        <v>95</v>
      </c>
      <c r="AG71" s="170">
        <v>35</v>
      </c>
      <c r="AH71" s="170">
        <v>65</v>
      </c>
    </row>
    <row r="72" spans="1:34" ht="21" customHeight="1">
      <c r="A72" s="4"/>
      <c r="B72" s="18">
        <v>34</v>
      </c>
      <c r="C72" s="473">
        <f>IF(OR($B72-C$5&gt;74, $B72-C$5=73, $B72-C$5=1, $B72-C$5&lt;0),"",ROUND(($B72-C$5)*'점수 계산기'!$C$27+C$5*'점수 계산기'!$C$28+'점수 계산기'!$C$31,0))</f>
        <v>93</v>
      </c>
      <c r="D72" s="473">
        <f>IF(OR($B72-D$5&gt;74, $B72-D$5=73, $B72-D$5=1, $B72-D$5&lt;0),"",ROUND(($B72-D$5)*'점수 계산기'!$C$27+D$5*'점수 계산기'!$C$28+'점수 계산기'!$C$31,0))</f>
        <v>93</v>
      </c>
      <c r="E72" s="473">
        <f>IF(OR($B72-E$5&gt;74, $B72-E$5=73, $B72-E$5=1, $B72-E$5&lt;0),"",ROUND(($B72-E$5)*'점수 계산기'!$C$27+E$5*'점수 계산기'!$C$28+'점수 계산기'!$C$31,0))</f>
        <v>93</v>
      </c>
      <c r="F72" s="473">
        <f>IF(OR($B72-F$5&gt;74, $B72-F$5=73, $B72-F$5=1, $B72-F$5&lt;0),"",ROUND(($B72-F$5)*'점수 계산기'!$C$27+F$5*'점수 계산기'!$C$28+'점수 계산기'!$C$31,0))</f>
        <v>93</v>
      </c>
      <c r="G72" s="473">
        <f>IF(OR($B72-G$5&gt;74, $B72-G$5=73, $B72-G$5=1, $B72-G$5&lt;0),"",ROUND(($B72-G$5)*'점수 계산기'!$C$27+G$5*'점수 계산기'!$C$28+'점수 계산기'!$C$31,0))</f>
        <v>93</v>
      </c>
      <c r="H72" s="473">
        <f>IF(OR($B72-H$5&gt;74, $B72-H$5=73, $B72-H$5=1, $B72-H$5&lt;0),"",ROUND(($B72-H$5)*'점수 계산기'!$C$27+H$5*'점수 계산기'!$C$28+'점수 계산기'!$C$31,0))</f>
        <v>93</v>
      </c>
      <c r="I72" s="473">
        <f>IF(OR($B72-I$5&gt;74, $B72-I$5=73, $B72-I$5=1, $B72-I$5&lt;0),"",ROUND(($B72-I$5)*'점수 계산기'!$C$27+I$5*'점수 계산기'!$C$28+'점수 계산기'!$C$31,0))</f>
        <v>93</v>
      </c>
      <c r="J72" s="473">
        <f>IF(OR($B72-J$5&gt;74, $B72-J$5=73, $B72-J$5=1, $B72-J$5&lt;0),"",ROUND(($B72-J$5)*'점수 계산기'!$C$27+J$5*'점수 계산기'!$C$28+'점수 계산기'!$C$31,0))</f>
        <v>93</v>
      </c>
      <c r="K72" s="473">
        <f>IF(OR($B72-K$5&gt;74, $B72-K$5=73, $B72-K$5=1, $B72-K$5&lt;0),"",ROUND(($B72-K$5)*'점수 계산기'!$C$27+K$5*'점수 계산기'!$C$28+'점수 계산기'!$C$31,0))</f>
        <v>93</v>
      </c>
      <c r="L72" s="473">
        <f>IF(OR($B72-L$5&gt;74, $B72-L$5=73, $B72-L$5=1, $B72-L$5&lt;0),"",ROUND(($B72-L$5)*'점수 계산기'!$C$27+L$5*'점수 계산기'!$C$28+'점수 계산기'!$C$31,0))</f>
        <v>93</v>
      </c>
      <c r="M72" s="473">
        <f>IF(OR($B72-M$5&gt;74, $B72-M$5=73, $B72-M$5=1, $B72-M$5&lt;0),"",ROUND(($B72-M$5)*'점수 계산기'!$C$27+M$5*'점수 계산기'!$C$28+'점수 계산기'!$C$31,0))</f>
        <v>93</v>
      </c>
      <c r="N72" s="473">
        <f>IF(OR($B72-N$5&gt;74, $B72-N$5=73, $B72-N$5=1, $B72-N$5&lt;0),"",ROUND(($B72-N$5)*'점수 계산기'!$C$27+N$5*'점수 계산기'!$C$28+'점수 계산기'!$C$31,0))</f>
        <v>93</v>
      </c>
      <c r="O72" s="473">
        <f>IF(OR($B72-O$5&gt;74, $B72-O$5=73, $B72-O$5=1, $B72-O$5&lt;0),"",ROUND(($B72-O$5)*'점수 계산기'!$C$27+O$5*'점수 계산기'!$C$28+'점수 계산기'!$C$31,0))</f>
        <v>93</v>
      </c>
      <c r="P72" s="473">
        <f>IF(OR($B72-P$5&gt;74, $B72-P$5=73, $B72-P$5=1, $B72-P$5&lt;0),"",ROUND(($B72-P$5)*'점수 계산기'!$C$27+P$5*'점수 계산기'!$C$28+'점수 계산기'!$C$31,0))</f>
        <v>93</v>
      </c>
      <c r="Q72" s="473">
        <f>IF(OR($B72-Q$5&gt;74, $B72-Q$5=73, $B72-Q$5=1, $B72-Q$5&lt;0),"",ROUND(($B72-Q$5)*'점수 계산기'!$C$27+Q$5*'점수 계산기'!$C$28+'점수 계산기'!$C$31,0))</f>
        <v>93</v>
      </c>
      <c r="R72" s="473">
        <f>IF(OR($B72-R$5&gt;74, $B72-R$5=73, $B72-R$5=1, $B72-R$5&lt;0),"",ROUND(($B72-R$5)*'점수 계산기'!$C$27+R$5*'점수 계산기'!$C$28+'점수 계산기'!$C$31,0))</f>
        <v>93</v>
      </c>
      <c r="S72" s="473">
        <f>IF(OR($B72-S$5&gt;74, $B72-S$5=73, $B72-S$5=1, $B72-S$5&lt;0),"",ROUND(($B72-S$5)*'점수 계산기'!$C$27+S$5*'점수 계산기'!$C$28+'점수 계산기'!$C$31,0))</f>
        <v>94</v>
      </c>
      <c r="T72" s="473">
        <f>IF(OR($B72-T$5&gt;74, $B72-T$5=73, $B72-T$5=1, $B72-T$5&lt;0),"",ROUND(($B72-T$5)*'점수 계산기'!$C$27+T$5*'점수 계산기'!$C$28+'점수 계산기'!$C$31,0))</f>
        <v>94</v>
      </c>
      <c r="U72" s="473">
        <f>IF(OR($B72-U$5&gt;74, $B72-U$5=73, $B72-U$5=1, $B72-U$5&lt;0),"",ROUND(($B72-U$5)*'점수 계산기'!$C$27+U$5*'점수 계산기'!$C$28+'점수 계산기'!$C$31,0))</f>
        <v>94</v>
      </c>
      <c r="V72" s="473">
        <f>IF(OR($B72-V$5&gt;74, $B72-V$5=73, $B72-V$5=1, $B72-V$5&lt;0),"",ROUND(($B72-V$5)*'점수 계산기'!$C$27+V$5*'점수 계산기'!$C$28+'점수 계산기'!$C$31,0))</f>
        <v>94</v>
      </c>
      <c r="W72" s="473">
        <f>IF(OR($B72-W$5&gt;74, $B72-W$5=73, $B72-W$5=1, $B72-W$5&lt;0),"",ROUND(($B72-W$5)*'점수 계산기'!$C$27+W$5*'점수 계산기'!$C$28+'점수 계산기'!$C$31,0))</f>
        <v>94</v>
      </c>
      <c r="X72" s="473">
        <f>IF(OR($B72-X$5&gt;74, $B72-X$5=73, $B72-X$5=1, $B72-X$5&lt;0),"",ROUND(($B72-X$5)*'점수 계산기'!$C$27+X$5*'점수 계산기'!$C$28+'점수 계산기'!$C$31,0))</f>
        <v>94</v>
      </c>
      <c r="Y72" s="473">
        <f>IF(OR($B72-Y$5&gt;74, $B72-Y$5=73, $B72-Y$5=1, $B72-Y$5&lt;0),"",ROUND(($B72-Y$5)*'점수 계산기'!$C$27+Y$5*'점수 계산기'!$C$28+'점수 계산기'!$C$31,0))</f>
        <v>94</v>
      </c>
      <c r="Z72" s="473">
        <f>IF(OR($B72-Z$5&gt;74, $B72-Z$5=73, $B72-Z$5=1, $B72-Z$5&lt;0),"",ROUND(($B72-Z$5)*'점수 계산기'!$C$27+Z$5*'점수 계산기'!$C$28+'점수 계산기'!$C$31,0))</f>
        <v>94</v>
      </c>
      <c r="AA72" s="474">
        <f>IF(OR($B72-AA$5&gt;74, $B72-AA$5=73, $B72-AA$5=1, $B72-AA$5&lt;0),"",ROUND(($B72-AA$5)*'점수 계산기'!$C$27+AA$5*'점수 계산기'!$C$28+'점수 계산기'!$C$31,0))</f>
        <v>94</v>
      </c>
      <c r="AC72" s="170">
        <v>35</v>
      </c>
      <c r="AD72" s="170">
        <f t="shared" si="2"/>
        <v>93</v>
      </c>
      <c r="AE72" s="170" cm="1">
        <f t="array" ref="AE72">INDEX($AF$6:$AF$106, AC72, 1)</f>
        <v>120</v>
      </c>
      <c r="AF72" s="170">
        <f t="shared" si="3"/>
        <v>94</v>
      </c>
      <c r="AG72" s="170">
        <v>34</v>
      </c>
      <c r="AH72" s="170">
        <v>66</v>
      </c>
    </row>
    <row r="73" spans="1:34" ht="21" customHeight="1">
      <c r="A73" s="4"/>
      <c r="B73" s="18">
        <v>33</v>
      </c>
      <c r="C73" s="473">
        <f>IF(OR($B73-C$5&gt;74, $B73-C$5=73, $B73-C$5=1, $B73-C$5&lt;0),"",ROUND(($B73-C$5)*'점수 계산기'!$C$27+C$5*'점수 계산기'!$C$28+'점수 계산기'!$C$31,0))</f>
        <v>92</v>
      </c>
      <c r="D73" s="473">
        <f>IF(OR($B73-D$5&gt;74, $B73-D$5=73, $B73-D$5=1, $B73-D$5&lt;0),"",ROUND(($B73-D$5)*'점수 계산기'!$C$27+D$5*'점수 계산기'!$C$28+'점수 계산기'!$C$31,0))</f>
        <v>92</v>
      </c>
      <c r="E73" s="473">
        <f>IF(OR($B73-E$5&gt;74, $B73-E$5=73, $B73-E$5=1, $B73-E$5&lt;0),"",ROUND(($B73-E$5)*'점수 계산기'!$C$27+E$5*'점수 계산기'!$C$28+'점수 계산기'!$C$31,0))</f>
        <v>92</v>
      </c>
      <c r="F73" s="473">
        <f>IF(OR($B73-F$5&gt;74, $B73-F$5=73, $B73-F$5=1, $B73-F$5&lt;0),"",ROUND(($B73-F$5)*'점수 계산기'!$C$27+F$5*'점수 계산기'!$C$28+'점수 계산기'!$C$31,0))</f>
        <v>92</v>
      </c>
      <c r="G73" s="473">
        <f>IF(OR($B73-G$5&gt;74, $B73-G$5=73, $B73-G$5=1, $B73-G$5&lt;0),"",ROUND(($B73-G$5)*'점수 계산기'!$C$27+G$5*'점수 계산기'!$C$28+'점수 계산기'!$C$31,0))</f>
        <v>92</v>
      </c>
      <c r="H73" s="473">
        <f>IF(OR($B73-H$5&gt;74, $B73-H$5=73, $B73-H$5=1, $B73-H$5&lt;0),"",ROUND(($B73-H$5)*'점수 계산기'!$C$27+H$5*'점수 계산기'!$C$28+'점수 계산기'!$C$31,0))</f>
        <v>92</v>
      </c>
      <c r="I73" s="473">
        <f>IF(OR($B73-I$5&gt;74, $B73-I$5=73, $B73-I$5=1, $B73-I$5&lt;0),"",ROUND(($B73-I$5)*'점수 계산기'!$C$27+I$5*'점수 계산기'!$C$28+'점수 계산기'!$C$31,0))</f>
        <v>92</v>
      </c>
      <c r="J73" s="473">
        <f>IF(OR($B73-J$5&gt;74, $B73-J$5=73, $B73-J$5=1, $B73-J$5&lt;0),"",ROUND(($B73-J$5)*'점수 계산기'!$C$27+J$5*'점수 계산기'!$C$28+'점수 계산기'!$C$31,0))</f>
        <v>92</v>
      </c>
      <c r="K73" s="473">
        <f>IF(OR($B73-K$5&gt;74, $B73-K$5=73, $B73-K$5=1, $B73-K$5&lt;0),"",ROUND(($B73-K$5)*'점수 계산기'!$C$27+K$5*'점수 계산기'!$C$28+'점수 계산기'!$C$31,0))</f>
        <v>92</v>
      </c>
      <c r="L73" s="473">
        <f>IF(OR($B73-L$5&gt;74, $B73-L$5=73, $B73-L$5=1, $B73-L$5&lt;0),"",ROUND(($B73-L$5)*'점수 계산기'!$C$27+L$5*'점수 계산기'!$C$28+'점수 계산기'!$C$31,0))</f>
        <v>92</v>
      </c>
      <c r="M73" s="473">
        <f>IF(OR($B73-M$5&gt;74, $B73-M$5=73, $B73-M$5=1, $B73-M$5&lt;0),"",ROUND(($B73-M$5)*'점수 계산기'!$C$27+M$5*'점수 계산기'!$C$28+'점수 계산기'!$C$31,0))</f>
        <v>92</v>
      </c>
      <c r="N73" s="473">
        <f>IF(OR($B73-N$5&gt;74, $B73-N$5=73, $B73-N$5=1, $B73-N$5&lt;0),"",ROUND(($B73-N$5)*'점수 계산기'!$C$27+N$5*'점수 계산기'!$C$28+'점수 계산기'!$C$31,0))</f>
        <v>93</v>
      </c>
      <c r="O73" s="473">
        <f>IF(OR($B73-O$5&gt;74, $B73-O$5=73, $B73-O$5=1, $B73-O$5&lt;0),"",ROUND(($B73-O$5)*'점수 계산기'!$C$27+O$5*'점수 계산기'!$C$28+'점수 계산기'!$C$31,0))</f>
        <v>93</v>
      </c>
      <c r="P73" s="473">
        <f>IF(OR($B73-P$5&gt;74, $B73-P$5=73, $B73-P$5=1, $B73-P$5&lt;0),"",ROUND(($B73-P$5)*'점수 계산기'!$C$27+P$5*'점수 계산기'!$C$28+'점수 계산기'!$C$31,0))</f>
        <v>93</v>
      </c>
      <c r="Q73" s="473">
        <f>IF(OR($B73-Q$5&gt;74, $B73-Q$5=73, $B73-Q$5=1, $B73-Q$5&lt;0),"",ROUND(($B73-Q$5)*'점수 계산기'!$C$27+Q$5*'점수 계산기'!$C$28+'점수 계산기'!$C$31,0))</f>
        <v>93</v>
      </c>
      <c r="R73" s="473">
        <f>IF(OR($B73-R$5&gt;74, $B73-R$5=73, $B73-R$5=1, $B73-R$5&lt;0),"",ROUND(($B73-R$5)*'점수 계산기'!$C$27+R$5*'점수 계산기'!$C$28+'점수 계산기'!$C$31,0))</f>
        <v>93</v>
      </c>
      <c r="S73" s="473">
        <f>IF(OR($B73-S$5&gt;74, $B73-S$5=73, $B73-S$5=1, $B73-S$5&lt;0),"",ROUND(($B73-S$5)*'점수 계산기'!$C$27+S$5*'점수 계산기'!$C$28+'점수 계산기'!$C$31,0))</f>
        <v>93</v>
      </c>
      <c r="T73" s="473">
        <f>IF(OR($B73-T$5&gt;74, $B73-T$5=73, $B73-T$5=1, $B73-T$5&lt;0),"",ROUND(($B73-T$5)*'점수 계산기'!$C$27+T$5*'점수 계산기'!$C$28+'점수 계산기'!$C$31,0))</f>
        <v>93</v>
      </c>
      <c r="U73" s="473">
        <f>IF(OR($B73-U$5&gt;74, $B73-U$5=73, $B73-U$5=1, $B73-U$5&lt;0),"",ROUND(($B73-U$5)*'점수 계산기'!$C$27+U$5*'점수 계산기'!$C$28+'점수 계산기'!$C$31,0))</f>
        <v>93</v>
      </c>
      <c r="V73" s="473">
        <f>IF(OR($B73-V$5&gt;74, $B73-V$5=73, $B73-V$5=1, $B73-V$5&lt;0),"",ROUND(($B73-V$5)*'점수 계산기'!$C$27+V$5*'점수 계산기'!$C$28+'점수 계산기'!$C$31,0))</f>
        <v>93</v>
      </c>
      <c r="W73" s="473">
        <f>IF(OR($B73-W$5&gt;74, $B73-W$5=73, $B73-W$5=1, $B73-W$5&lt;0),"",ROUND(($B73-W$5)*'점수 계산기'!$C$27+W$5*'점수 계산기'!$C$28+'점수 계산기'!$C$31,0))</f>
        <v>93</v>
      </c>
      <c r="X73" s="473">
        <f>IF(OR($B73-X$5&gt;74, $B73-X$5=73, $B73-X$5=1, $B73-X$5&lt;0),"",ROUND(($B73-X$5)*'점수 계산기'!$C$27+X$5*'점수 계산기'!$C$28+'점수 계산기'!$C$31,0))</f>
        <v>93</v>
      </c>
      <c r="Y73" s="473">
        <f>IF(OR($B73-Y$5&gt;74, $B73-Y$5=73, $B73-Y$5=1, $B73-Y$5&lt;0),"",ROUND(($B73-Y$5)*'점수 계산기'!$C$27+Y$5*'점수 계산기'!$C$28+'점수 계산기'!$C$31,0))</f>
        <v>93</v>
      </c>
      <c r="Z73" s="473">
        <f>IF(OR($B73-Z$5&gt;74, $B73-Z$5=73, $B73-Z$5=1, $B73-Z$5&lt;0),"",ROUND(($B73-Z$5)*'점수 계산기'!$C$27+Z$5*'점수 계산기'!$C$28+'점수 계산기'!$C$31,0))</f>
        <v>93</v>
      </c>
      <c r="AA73" s="474">
        <f>IF(OR($B73-AA$5&gt;74, $B73-AA$5=73, $B73-AA$5=1, $B73-AA$5&lt;0),"",ROUND(($B73-AA$5)*'점수 계산기'!$C$27+AA$5*'점수 계산기'!$C$28+'점수 계산기'!$C$31,0))</f>
        <v>93</v>
      </c>
      <c r="AC73" s="170">
        <v>34</v>
      </c>
      <c r="AD73" s="170">
        <f t="shared" si="2"/>
        <v>92</v>
      </c>
      <c r="AE73" s="170" cm="1">
        <f t="array" ref="AE73">INDEX($AF$6:$AF$106, AC73, 1)</f>
        <v>121</v>
      </c>
      <c r="AF73" s="170">
        <f t="shared" si="3"/>
        <v>93</v>
      </c>
      <c r="AG73" s="170">
        <v>33</v>
      </c>
      <c r="AH73" s="170">
        <v>67</v>
      </c>
    </row>
    <row r="74" spans="1:34" ht="21" customHeight="1">
      <c r="A74" s="4"/>
      <c r="B74" s="19">
        <v>32</v>
      </c>
      <c r="C74" s="475">
        <f>IF(OR($B74-C$5&gt;74, $B74-C$5=73, $B74-C$5=1, $B74-C$5&lt;0),"",ROUND(($B74-C$5)*'점수 계산기'!$C$27+C$5*'점수 계산기'!$C$28+'점수 계산기'!$C$31,0))</f>
        <v>91</v>
      </c>
      <c r="D74" s="475">
        <f>IF(OR($B74-D$5&gt;74, $B74-D$5=73, $B74-D$5=1, $B74-D$5&lt;0),"",ROUND(($B74-D$5)*'점수 계산기'!$C$27+D$5*'점수 계산기'!$C$28+'점수 계산기'!$C$31,0))</f>
        <v>91</v>
      </c>
      <c r="E74" s="475">
        <f>IF(OR($B74-E$5&gt;74, $B74-E$5=73, $B74-E$5=1, $B74-E$5&lt;0),"",ROUND(($B74-E$5)*'점수 계산기'!$C$27+E$5*'점수 계산기'!$C$28+'점수 계산기'!$C$31,0))</f>
        <v>91</v>
      </c>
      <c r="F74" s="475">
        <f>IF(OR($B74-F$5&gt;74, $B74-F$5=73, $B74-F$5=1, $B74-F$5&lt;0),"",ROUND(($B74-F$5)*'점수 계산기'!$C$27+F$5*'점수 계산기'!$C$28+'점수 계산기'!$C$31,0))</f>
        <v>91</v>
      </c>
      <c r="G74" s="475">
        <f>IF(OR($B74-G$5&gt;74, $B74-G$5=73, $B74-G$5=1, $B74-G$5&lt;0),"",ROUND(($B74-G$5)*'점수 계산기'!$C$27+G$5*'점수 계산기'!$C$28+'점수 계산기'!$C$31,0))</f>
        <v>91</v>
      </c>
      <c r="H74" s="475">
        <f>IF(OR($B74-H$5&gt;74, $B74-H$5=73, $B74-H$5=1, $B74-H$5&lt;0),"",ROUND(($B74-H$5)*'점수 계산기'!$C$27+H$5*'점수 계산기'!$C$28+'점수 계산기'!$C$31,0))</f>
        <v>91</v>
      </c>
      <c r="I74" s="475">
        <f>IF(OR($B74-I$5&gt;74, $B74-I$5=73, $B74-I$5=1, $B74-I$5&lt;0),"",ROUND(($B74-I$5)*'점수 계산기'!$C$27+I$5*'점수 계산기'!$C$28+'점수 계산기'!$C$31,0))</f>
        <v>91</v>
      </c>
      <c r="J74" s="475">
        <f>IF(OR($B74-J$5&gt;74, $B74-J$5=73, $B74-J$5=1, $B74-J$5&lt;0),"",ROUND(($B74-J$5)*'점수 계산기'!$C$27+J$5*'점수 계산기'!$C$28+'점수 계산기'!$C$31,0))</f>
        <v>92</v>
      </c>
      <c r="K74" s="475">
        <f>IF(OR($B74-K$5&gt;74, $B74-K$5=73, $B74-K$5=1, $B74-K$5&lt;0),"",ROUND(($B74-K$5)*'점수 계산기'!$C$27+K$5*'점수 계산기'!$C$28+'점수 계산기'!$C$31,0))</f>
        <v>92</v>
      </c>
      <c r="L74" s="475">
        <f>IF(OR($B74-L$5&gt;74, $B74-L$5=73, $B74-L$5=1, $B74-L$5&lt;0),"",ROUND(($B74-L$5)*'점수 계산기'!$C$27+L$5*'점수 계산기'!$C$28+'점수 계산기'!$C$31,0))</f>
        <v>92</v>
      </c>
      <c r="M74" s="475">
        <f>IF(OR($B74-M$5&gt;74, $B74-M$5=73, $B74-M$5=1, $B74-M$5&lt;0),"",ROUND(($B74-M$5)*'점수 계산기'!$C$27+M$5*'점수 계산기'!$C$28+'점수 계산기'!$C$31,0))</f>
        <v>92</v>
      </c>
      <c r="N74" s="475">
        <f>IF(OR($B74-N$5&gt;74, $B74-N$5=73, $B74-N$5=1, $B74-N$5&lt;0),"",ROUND(($B74-N$5)*'점수 계산기'!$C$27+N$5*'점수 계산기'!$C$28+'점수 계산기'!$C$31,0))</f>
        <v>92</v>
      </c>
      <c r="O74" s="475">
        <f>IF(OR($B74-O$5&gt;74, $B74-O$5=73, $B74-O$5=1, $B74-O$5&lt;0),"",ROUND(($B74-O$5)*'점수 계산기'!$C$27+O$5*'점수 계산기'!$C$28+'점수 계산기'!$C$31,0))</f>
        <v>92</v>
      </c>
      <c r="P74" s="475">
        <f>IF(OR($B74-P$5&gt;74, $B74-P$5=73, $B74-P$5=1, $B74-P$5&lt;0),"",ROUND(($B74-P$5)*'점수 계산기'!$C$27+P$5*'점수 계산기'!$C$28+'점수 계산기'!$C$31,0))</f>
        <v>92</v>
      </c>
      <c r="Q74" s="475">
        <f>IF(OR($B74-Q$5&gt;74, $B74-Q$5=73, $B74-Q$5=1, $B74-Q$5&lt;0),"",ROUND(($B74-Q$5)*'점수 계산기'!$C$27+Q$5*'점수 계산기'!$C$28+'점수 계산기'!$C$31,0))</f>
        <v>92</v>
      </c>
      <c r="R74" s="475">
        <f>IF(OR($B74-R$5&gt;74, $B74-R$5=73, $B74-R$5=1, $B74-R$5&lt;0),"",ROUND(($B74-R$5)*'점수 계산기'!$C$27+R$5*'점수 계산기'!$C$28+'점수 계산기'!$C$31,0))</f>
        <v>92</v>
      </c>
      <c r="S74" s="475">
        <f>IF(OR($B74-S$5&gt;74, $B74-S$5=73, $B74-S$5=1, $B74-S$5&lt;0),"",ROUND(($B74-S$5)*'점수 계산기'!$C$27+S$5*'점수 계산기'!$C$28+'점수 계산기'!$C$31,0))</f>
        <v>92</v>
      </c>
      <c r="T74" s="475">
        <f>IF(OR($B74-T$5&gt;74, $B74-T$5=73, $B74-T$5=1, $B74-T$5&lt;0),"",ROUND(($B74-T$5)*'점수 계산기'!$C$27+T$5*'점수 계산기'!$C$28+'점수 계산기'!$C$31,0))</f>
        <v>92</v>
      </c>
      <c r="U74" s="475">
        <f>IF(OR($B74-U$5&gt;74, $B74-U$5=73, $B74-U$5=1, $B74-U$5&lt;0),"",ROUND(($B74-U$5)*'점수 계산기'!$C$27+U$5*'점수 계산기'!$C$28+'점수 계산기'!$C$31,0))</f>
        <v>92</v>
      </c>
      <c r="V74" s="475">
        <f>IF(OR($B74-V$5&gt;74, $B74-V$5=73, $B74-V$5=1, $B74-V$5&lt;0),"",ROUND(($B74-V$5)*'점수 계산기'!$C$27+V$5*'점수 계산기'!$C$28+'점수 계산기'!$C$31,0))</f>
        <v>92</v>
      </c>
      <c r="W74" s="475">
        <f>IF(OR($B74-W$5&gt;74, $B74-W$5=73, $B74-W$5=1, $B74-W$5&lt;0),"",ROUND(($B74-W$5)*'점수 계산기'!$C$27+W$5*'점수 계산기'!$C$28+'점수 계산기'!$C$31,0))</f>
        <v>92</v>
      </c>
      <c r="X74" s="475">
        <f>IF(OR($B74-X$5&gt;74, $B74-X$5=73, $B74-X$5=1, $B74-X$5&lt;0),"",ROUND(($B74-X$5)*'점수 계산기'!$C$27+X$5*'점수 계산기'!$C$28+'점수 계산기'!$C$31,0))</f>
        <v>92</v>
      </c>
      <c r="Y74" s="475">
        <f>IF(OR($B74-Y$5&gt;74, $B74-Y$5=73, $B74-Y$5=1, $B74-Y$5&lt;0),"",ROUND(($B74-Y$5)*'점수 계산기'!$C$27+Y$5*'점수 계산기'!$C$28+'점수 계산기'!$C$31,0))</f>
        <v>92</v>
      </c>
      <c r="Z74" s="475">
        <f>IF(OR($B74-Z$5&gt;74, $B74-Z$5=73, $B74-Z$5=1, $B74-Z$5&lt;0),"",ROUND(($B74-Z$5)*'점수 계산기'!$C$27+Z$5*'점수 계산기'!$C$28+'점수 계산기'!$C$31,0))</f>
        <v>92</v>
      </c>
      <c r="AA74" s="476">
        <f>IF(OR($B74-AA$5&gt;74, $B74-AA$5=73, $B74-AA$5=1, $B74-AA$5&lt;0),"",ROUND(($B74-AA$5)*'점수 계산기'!$C$27+AA$5*'점수 계산기'!$C$28+'점수 계산기'!$C$31,0))</f>
        <v>92</v>
      </c>
      <c r="AC74" s="170">
        <v>33</v>
      </c>
      <c r="AD74" s="170">
        <f t="shared" si="2"/>
        <v>91</v>
      </c>
      <c r="AE74" s="170" cm="1">
        <f t="array" ref="AE74">INDEX($AF$6:$AF$106, AC74, 1)</f>
        <v>122</v>
      </c>
      <c r="AF74" s="170">
        <f t="shared" si="3"/>
        <v>92</v>
      </c>
      <c r="AG74" s="170">
        <v>32</v>
      </c>
      <c r="AH74" s="170">
        <v>68</v>
      </c>
    </row>
    <row r="75" spans="1:34" ht="21" customHeight="1">
      <c r="A75" s="4"/>
      <c r="B75" s="19">
        <v>31</v>
      </c>
      <c r="C75" s="475">
        <f>IF(OR($B75-C$5&gt;74, $B75-C$5=73, $B75-C$5=1, $B75-C$5&lt;0),"",ROUND(($B75-C$5)*'점수 계산기'!$C$27+C$5*'점수 계산기'!$C$28+'점수 계산기'!$C$31,0))</f>
        <v>90</v>
      </c>
      <c r="D75" s="475">
        <f>IF(OR($B75-D$5&gt;74, $B75-D$5=73, $B75-D$5=1, $B75-D$5&lt;0),"",ROUND(($B75-D$5)*'점수 계산기'!$C$27+D$5*'점수 계산기'!$C$28+'점수 계산기'!$C$31,0))</f>
        <v>90</v>
      </c>
      <c r="E75" s="475">
        <f>IF(OR($B75-E$5&gt;74, $B75-E$5=73, $B75-E$5=1, $B75-E$5&lt;0),"",ROUND(($B75-E$5)*'점수 계산기'!$C$27+E$5*'점수 계산기'!$C$28+'점수 계산기'!$C$31,0))</f>
        <v>91</v>
      </c>
      <c r="F75" s="475">
        <f>IF(OR($B75-F$5&gt;74, $B75-F$5=73, $B75-F$5=1, $B75-F$5&lt;0),"",ROUND(($B75-F$5)*'점수 계산기'!$C$27+F$5*'점수 계산기'!$C$28+'점수 계산기'!$C$31,0))</f>
        <v>91</v>
      </c>
      <c r="G75" s="475">
        <f>IF(OR($B75-G$5&gt;74, $B75-G$5=73, $B75-G$5=1, $B75-G$5&lt;0),"",ROUND(($B75-G$5)*'점수 계산기'!$C$27+G$5*'점수 계산기'!$C$28+'점수 계산기'!$C$31,0))</f>
        <v>91</v>
      </c>
      <c r="H75" s="475">
        <f>IF(OR($B75-H$5&gt;74, $B75-H$5=73, $B75-H$5=1, $B75-H$5&lt;0),"",ROUND(($B75-H$5)*'점수 계산기'!$C$27+H$5*'점수 계산기'!$C$28+'점수 계산기'!$C$31,0))</f>
        <v>91</v>
      </c>
      <c r="I75" s="475">
        <f>IF(OR($B75-I$5&gt;74, $B75-I$5=73, $B75-I$5=1, $B75-I$5&lt;0),"",ROUND(($B75-I$5)*'점수 계산기'!$C$27+I$5*'점수 계산기'!$C$28+'점수 계산기'!$C$31,0))</f>
        <v>91</v>
      </c>
      <c r="J75" s="475">
        <f>IF(OR($B75-J$5&gt;74, $B75-J$5=73, $B75-J$5=1, $B75-J$5&lt;0),"",ROUND(($B75-J$5)*'점수 계산기'!$C$27+J$5*'점수 계산기'!$C$28+'점수 계산기'!$C$31,0))</f>
        <v>91</v>
      </c>
      <c r="K75" s="475">
        <f>IF(OR($B75-K$5&gt;74, $B75-K$5=73, $B75-K$5=1, $B75-K$5&lt;0),"",ROUND(($B75-K$5)*'점수 계산기'!$C$27+K$5*'점수 계산기'!$C$28+'점수 계산기'!$C$31,0))</f>
        <v>91</v>
      </c>
      <c r="L75" s="475">
        <f>IF(OR($B75-L$5&gt;74, $B75-L$5=73, $B75-L$5=1, $B75-L$5&lt;0),"",ROUND(($B75-L$5)*'점수 계산기'!$C$27+L$5*'점수 계산기'!$C$28+'점수 계산기'!$C$31,0))</f>
        <v>91</v>
      </c>
      <c r="M75" s="475">
        <f>IF(OR($B75-M$5&gt;74, $B75-M$5=73, $B75-M$5=1, $B75-M$5&lt;0),"",ROUND(($B75-M$5)*'점수 계산기'!$C$27+M$5*'점수 계산기'!$C$28+'점수 계산기'!$C$31,0))</f>
        <v>91</v>
      </c>
      <c r="N75" s="475">
        <f>IF(OR($B75-N$5&gt;74, $B75-N$5=73, $B75-N$5=1, $B75-N$5&lt;0),"",ROUND(($B75-N$5)*'점수 계산기'!$C$27+N$5*'점수 계산기'!$C$28+'점수 계산기'!$C$31,0))</f>
        <v>91</v>
      </c>
      <c r="O75" s="475">
        <f>IF(OR($B75-O$5&gt;74, $B75-O$5=73, $B75-O$5=1, $B75-O$5&lt;0),"",ROUND(($B75-O$5)*'점수 계산기'!$C$27+O$5*'점수 계산기'!$C$28+'점수 계산기'!$C$31,0))</f>
        <v>91</v>
      </c>
      <c r="P75" s="475">
        <f>IF(OR($B75-P$5&gt;74, $B75-P$5=73, $B75-P$5=1, $B75-P$5&lt;0),"",ROUND(($B75-P$5)*'점수 계산기'!$C$27+P$5*'점수 계산기'!$C$28+'점수 계산기'!$C$31,0))</f>
        <v>91</v>
      </c>
      <c r="Q75" s="475">
        <f>IF(OR($B75-Q$5&gt;74, $B75-Q$5=73, $B75-Q$5=1, $B75-Q$5&lt;0),"",ROUND(($B75-Q$5)*'점수 계산기'!$C$27+Q$5*'점수 계산기'!$C$28+'점수 계산기'!$C$31,0))</f>
        <v>91</v>
      </c>
      <c r="R75" s="475">
        <f>IF(OR($B75-R$5&gt;74, $B75-R$5=73, $B75-R$5=1, $B75-R$5&lt;0),"",ROUND(($B75-R$5)*'점수 계산기'!$C$27+R$5*'점수 계산기'!$C$28+'점수 계산기'!$C$31,0))</f>
        <v>91</v>
      </c>
      <c r="S75" s="475">
        <f>IF(OR($B75-S$5&gt;74, $B75-S$5=73, $B75-S$5=1, $B75-S$5&lt;0),"",ROUND(($B75-S$5)*'점수 계산기'!$C$27+S$5*'점수 계산기'!$C$28+'점수 계산기'!$C$31,0))</f>
        <v>91</v>
      </c>
      <c r="T75" s="475">
        <f>IF(OR($B75-T$5&gt;74, $B75-T$5=73, $B75-T$5=1, $B75-T$5&lt;0),"",ROUND(($B75-T$5)*'점수 계산기'!$C$27+T$5*'점수 계산기'!$C$28+'점수 계산기'!$C$31,0))</f>
        <v>91</v>
      </c>
      <c r="U75" s="475">
        <f>IF(OR($B75-U$5&gt;74, $B75-U$5=73, $B75-U$5=1, $B75-U$5&lt;0),"",ROUND(($B75-U$5)*'점수 계산기'!$C$27+U$5*'점수 계산기'!$C$28+'점수 계산기'!$C$31,0))</f>
        <v>91</v>
      </c>
      <c r="V75" s="475">
        <f>IF(OR($B75-V$5&gt;74, $B75-V$5=73, $B75-V$5=1, $B75-V$5&lt;0),"",ROUND(($B75-V$5)*'점수 계산기'!$C$27+V$5*'점수 계산기'!$C$28+'점수 계산기'!$C$31,0))</f>
        <v>91</v>
      </c>
      <c r="W75" s="475">
        <f>IF(OR($B75-W$5&gt;74, $B75-W$5=73, $B75-W$5=1, $B75-W$5&lt;0),"",ROUND(($B75-W$5)*'점수 계산기'!$C$27+W$5*'점수 계산기'!$C$28+'점수 계산기'!$C$31,0))</f>
        <v>91</v>
      </c>
      <c r="X75" s="475">
        <f>IF(OR($B75-X$5&gt;74, $B75-X$5=73, $B75-X$5=1, $B75-X$5&lt;0),"",ROUND(($B75-X$5)*'점수 계산기'!$C$27+X$5*'점수 계산기'!$C$28+'점수 계산기'!$C$31,0))</f>
        <v>91</v>
      </c>
      <c r="Y75" s="475">
        <f>IF(OR($B75-Y$5&gt;74, $B75-Y$5=73, $B75-Y$5=1, $B75-Y$5&lt;0),"",ROUND(($B75-Y$5)*'점수 계산기'!$C$27+Y$5*'점수 계산기'!$C$28+'점수 계산기'!$C$31,0))</f>
        <v>91</v>
      </c>
      <c r="Z75" s="475">
        <f>IF(OR($B75-Z$5&gt;74, $B75-Z$5=73, $B75-Z$5=1, $B75-Z$5&lt;0),"",ROUND(($B75-Z$5)*'점수 계산기'!$C$27+Z$5*'점수 계산기'!$C$28+'점수 계산기'!$C$31,0))</f>
        <v>91</v>
      </c>
      <c r="AA75" s="476">
        <f>IF(OR($B75-AA$5&gt;74, $B75-AA$5=73, $B75-AA$5=1, $B75-AA$5&lt;0),"",ROUND(($B75-AA$5)*'점수 계산기'!$C$27+AA$5*'점수 계산기'!$C$28+'점수 계산기'!$C$31,0))</f>
        <v>91</v>
      </c>
      <c r="AC75" s="170">
        <v>32</v>
      </c>
      <c r="AD75" s="170">
        <f t="shared" si="2"/>
        <v>90</v>
      </c>
      <c r="AE75" s="170" cm="1">
        <f t="array" ref="AE75">INDEX($AF$6:$AF$106, AC75, 1)</f>
        <v>123</v>
      </c>
      <c r="AF75" s="170">
        <f t="shared" si="3"/>
        <v>91</v>
      </c>
      <c r="AG75" s="170">
        <v>31</v>
      </c>
      <c r="AH75" s="170">
        <v>69</v>
      </c>
    </row>
    <row r="76" spans="1:34" ht="21" customHeight="1">
      <c r="A76" s="4"/>
      <c r="B76" s="19">
        <v>30</v>
      </c>
      <c r="C76" s="475">
        <f>IF(OR($B76-C$5&gt;74, $B76-C$5=73, $B76-C$5=1, $B76-C$5&lt;0),"",ROUND(($B76-C$5)*'점수 계산기'!$C$27+C$5*'점수 계산기'!$C$28+'점수 계산기'!$C$31,0))</f>
        <v>90</v>
      </c>
      <c r="D76" s="475">
        <f>IF(OR($B76-D$5&gt;74, $B76-D$5=73, $B76-D$5=1, $B76-D$5&lt;0),"",ROUND(($B76-D$5)*'점수 계산기'!$C$27+D$5*'점수 계산기'!$C$28+'점수 계산기'!$C$31,0))</f>
        <v>90</v>
      </c>
      <c r="E76" s="475">
        <f>IF(OR($B76-E$5&gt;74, $B76-E$5=73, $B76-E$5=1, $B76-E$5&lt;0),"",ROUND(($B76-E$5)*'점수 계산기'!$C$27+E$5*'점수 계산기'!$C$28+'점수 계산기'!$C$31,0))</f>
        <v>90</v>
      </c>
      <c r="F76" s="475">
        <f>IF(OR($B76-F$5&gt;74, $B76-F$5=73, $B76-F$5=1, $B76-F$5&lt;0),"",ROUND(($B76-F$5)*'점수 계산기'!$C$27+F$5*'점수 계산기'!$C$28+'점수 계산기'!$C$31,0))</f>
        <v>90</v>
      </c>
      <c r="G76" s="475">
        <f>IF(OR($B76-G$5&gt;74, $B76-G$5=73, $B76-G$5=1, $B76-G$5&lt;0),"",ROUND(($B76-G$5)*'점수 계산기'!$C$27+G$5*'점수 계산기'!$C$28+'점수 계산기'!$C$31,0))</f>
        <v>90</v>
      </c>
      <c r="H76" s="475">
        <f>IF(OR($B76-H$5&gt;74, $B76-H$5=73, $B76-H$5=1, $B76-H$5&lt;0),"",ROUND(($B76-H$5)*'점수 계산기'!$C$27+H$5*'점수 계산기'!$C$28+'점수 계산기'!$C$31,0))</f>
        <v>90</v>
      </c>
      <c r="I76" s="475">
        <f>IF(OR($B76-I$5&gt;74, $B76-I$5=73, $B76-I$5=1, $B76-I$5&lt;0),"",ROUND(($B76-I$5)*'점수 계산기'!$C$27+I$5*'점수 계산기'!$C$28+'점수 계산기'!$C$31,0))</f>
        <v>90</v>
      </c>
      <c r="J76" s="475">
        <f>IF(OR($B76-J$5&gt;74, $B76-J$5=73, $B76-J$5=1, $B76-J$5&lt;0),"",ROUND(($B76-J$5)*'점수 계산기'!$C$27+J$5*'점수 계산기'!$C$28+'점수 계산기'!$C$31,0))</f>
        <v>90</v>
      </c>
      <c r="K76" s="475">
        <f>IF(OR($B76-K$5&gt;74, $B76-K$5=73, $B76-K$5=1, $B76-K$5&lt;0),"",ROUND(($B76-K$5)*'점수 계산기'!$C$27+K$5*'점수 계산기'!$C$28+'점수 계산기'!$C$31,0))</f>
        <v>90</v>
      </c>
      <c r="L76" s="475">
        <f>IF(OR($B76-L$5&gt;74, $B76-L$5=73, $B76-L$5=1, $B76-L$5&lt;0),"",ROUND(($B76-L$5)*'점수 계산기'!$C$27+L$5*'점수 계산기'!$C$28+'점수 계산기'!$C$31,0))</f>
        <v>90</v>
      </c>
      <c r="M76" s="475">
        <f>IF(OR($B76-M$5&gt;74, $B76-M$5=73, $B76-M$5=1, $B76-M$5&lt;0),"",ROUND(($B76-M$5)*'점수 계산기'!$C$27+M$5*'점수 계산기'!$C$28+'점수 계산기'!$C$31,0))</f>
        <v>90</v>
      </c>
      <c r="N76" s="475">
        <f>IF(OR($B76-N$5&gt;74, $B76-N$5=73, $B76-N$5=1, $B76-N$5&lt;0),"",ROUND(($B76-N$5)*'점수 계산기'!$C$27+N$5*'점수 계산기'!$C$28+'점수 계산기'!$C$31,0))</f>
        <v>90</v>
      </c>
      <c r="O76" s="475">
        <f>IF(OR($B76-O$5&gt;74, $B76-O$5=73, $B76-O$5=1, $B76-O$5&lt;0),"",ROUND(($B76-O$5)*'점수 계산기'!$C$27+O$5*'점수 계산기'!$C$28+'점수 계산기'!$C$31,0))</f>
        <v>90</v>
      </c>
      <c r="P76" s="475">
        <f>IF(OR($B76-P$5&gt;74, $B76-P$5=73, $B76-P$5=1, $B76-P$5&lt;0),"",ROUND(($B76-P$5)*'점수 계산기'!$C$27+P$5*'점수 계산기'!$C$28+'점수 계산기'!$C$31,0))</f>
        <v>90</v>
      </c>
      <c r="Q76" s="475">
        <f>IF(OR($B76-Q$5&gt;74, $B76-Q$5=73, $B76-Q$5=1, $B76-Q$5&lt;0),"",ROUND(($B76-Q$5)*'점수 계산기'!$C$27+Q$5*'점수 계산기'!$C$28+'점수 계산기'!$C$31,0))</f>
        <v>90</v>
      </c>
      <c r="R76" s="475">
        <f>IF(OR($B76-R$5&gt;74, $B76-R$5=73, $B76-R$5=1, $B76-R$5&lt;0),"",ROUND(($B76-R$5)*'점수 계산기'!$C$27+R$5*'점수 계산기'!$C$28+'점수 계산기'!$C$31,0))</f>
        <v>90</v>
      </c>
      <c r="S76" s="475">
        <f>IF(OR($B76-S$5&gt;74, $B76-S$5=73, $B76-S$5=1, $B76-S$5&lt;0),"",ROUND(($B76-S$5)*'점수 계산기'!$C$27+S$5*'점수 계산기'!$C$28+'점수 계산기'!$C$31,0))</f>
        <v>90</v>
      </c>
      <c r="T76" s="475">
        <f>IF(OR($B76-T$5&gt;74, $B76-T$5=73, $B76-T$5=1, $B76-T$5&lt;0),"",ROUND(($B76-T$5)*'점수 계산기'!$C$27+T$5*'점수 계산기'!$C$28+'점수 계산기'!$C$31,0))</f>
        <v>90</v>
      </c>
      <c r="U76" s="475">
        <f>IF(OR($B76-U$5&gt;74, $B76-U$5=73, $B76-U$5=1, $B76-U$5&lt;0),"",ROUND(($B76-U$5)*'점수 계산기'!$C$27+U$5*'점수 계산기'!$C$28+'점수 계산기'!$C$31,0))</f>
        <v>90</v>
      </c>
      <c r="V76" s="475">
        <f>IF(OR($B76-V$5&gt;74, $B76-V$5=73, $B76-V$5=1, $B76-V$5&lt;0),"",ROUND(($B76-V$5)*'점수 계산기'!$C$27+V$5*'점수 계산기'!$C$28+'점수 계산기'!$C$31,0))</f>
        <v>90</v>
      </c>
      <c r="W76" s="475">
        <f>IF(OR($B76-W$5&gt;74, $B76-W$5=73, $B76-W$5=1, $B76-W$5&lt;0),"",ROUND(($B76-W$5)*'점수 계산기'!$C$27+W$5*'점수 계산기'!$C$28+'점수 계산기'!$C$31,0))</f>
        <v>90</v>
      </c>
      <c r="X76" s="475">
        <f>IF(OR($B76-X$5&gt;74, $B76-X$5=73, $B76-X$5=1, $B76-X$5&lt;0),"",ROUND(($B76-X$5)*'점수 계산기'!$C$27+X$5*'점수 계산기'!$C$28+'점수 계산기'!$C$31,0))</f>
        <v>90</v>
      </c>
      <c r="Y76" s="475">
        <f>IF(OR($B76-Y$5&gt;74, $B76-Y$5=73, $B76-Y$5=1, $B76-Y$5&lt;0),"",ROUND(($B76-Y$5)*'점수 계산기'!$C$27+Y$5*'점수 계산기'!$C$28+'점수 계산기'!$C$31,0))</f>
        <v>90</v>
      </c>
      <c r="Z76" s="475">
        <f>IF(OR($B76-Z$5&gt;74, $B76-Z$5=73, $B76-Z$5=1, $B76-Z$5&lt;0),"",ROUND(($B76-Z$5)*'점수 계산기'!$C$27+Z$5*'점수 계산기'!$C$28+'점수 계산기'!$C$31,0))</f>
        <v>91</v>
      </c>
      <c r="AA76" s="476">
        <f>IF(OR($B76-AA$5&gt;74, $B76-AA$5=73, $B76-AA$5=1, $B76-AA$5&lt;0),"",ROUND(($B76-AA$5)*'점수 계산기'!$C$27+AA$5*'점수 계산기'!$C$28+'점수 계산기'!$C$31,0))</f>
        <v>91</v>
      </c>
      <c r="AC76" s="170">
        <v>31</v>
      </c>
      <c r="AD76" s="170">
        <f t="shared" si="2"/>
        <v>90</v>
      </c>
      <c r="AE76" s="170" cm="1">
        <f t="array" ref="AE76">INDEX($AF$6:$AF$106, AC76, 1)</f>
        <v>123</v>
      </c>
      <c r="AF76" s="170">
        <f t="shared" si="3"/>
        <v>91</v>
      </c>
      <c r="AG76" s="170">
        <v>30</v>
      </c>
      <c r="AH76" s="170">
        <v>70</v>
      </c>
    </row>
    <row r="77" spans="1:34" ht="21" customHeight="1">
      <c r="A77" s="4"/>
      <c r="B77" s="19">
        <v>29</v>
      </c>
      <c r="C77" s="475">
        <f>IF(OR($B77-C$5&gt;74, $B77-C$5=73, $B77-C$5=1, $B77-C$5&lt;0),"",ROUND(($B77-C$5)*'점수 계산기'!$C$27+C$5*'점수 계산기'!$C$28+'점수 계산기'!$C$31,0))</f>
        <v>89</v>
      </c>
      <c r="D77" s="475">
        <f>IF(OR($B77-D$5&gt;74, $B77-D$5=73, $B77-D$5=1, $B77-D$5&lt;0),"",ROUND(($B77-D$5)*'점수 계산기'!$C$27+D$5*'점수 계산기'!$C$28+'점수 계산기'!$C$31,0))</f>
        <v>89</v>
      </c>
      <c r="E77" s="475">
        <f>IF(OR($B77-E$5&gt;74, $B77-E$5=73, $B77-E$5=1, $B77-E$5&lt;0),"",ROUND(($B77-E$5)*'점수 계산기'!$C$27+E$5*'점수 계산기'!$C$28+'점수 계산기'!$C$31,0))</f>
        <v>89</v>
      </c>
      <c r="F77" s="475">
        <f>IF(OR($B77-F$5&gt;74, $B77-F$5=73, $B77-F$5=1, $B77-F$5&lt;0),"",ROUND(($B77-F$5)*'점수 계산기'!$C$27+F$5*'점수 계산기'!$C$28+'점수 계산기'!$C$31,0))</f>
        <v>89</v>
      </c>
      <c r="G77" s="475">
        <f>IF(OR($B77-G$5&gt;74, $B77-G$5=73, $B77-G$5=1, $B77-G$5&lt;0),"",ROUND(($B77-G$5)*'점수 계산기'!$C$27+G$5*'점수 계산기'!$C$28+'점수 계산기'!$C$31,0))</f>
        <v>89</v>
      </c>
      <c r="H77" s="475">
        <f>IF(OR($B77-H$5&gt;74, $B77-H$5=73, $B77-H$5=1, $B77-H$5&lt;0),"",ROUND(($B77-H$5)*'점수 계산기'!$C$27+H$5*'점수 계산기'!$C$28+'점수 계산기'!$C$31,0))</f>
        <v>89</v>
      </c>
      <c r="I77" s="475">
        <f>IF(OR($B77-I$5&gt;74, $B77-I$5=73, $B77-I$5=1, $B77-I$5&lt;0),"",ROUND(($B77-I$5)*'점수 계산기'!$C$27+I$5*'점수 계산기'!$C$28+'점수 계산기'!$C$31,0))</f>
        <v>89</v>
      </c>
      <c r="J77" s="475">
        <f>IF(OR($B77-J$5&gt;74, $B77-J$5=73, $B77-J$5=1, $B77-J$5&lt;0),"",ROUND(($B77-J$5)*'점수 계산기'!$C$27+J$5*'점수 계산기'!$C$28+'점수 계산기'!$C$31,0))</f>
        <v>89</v>
      </c>
      <c r="K77" s="475">
        <f>IF(OR($B77-K$5&gt;74, $B77-K$5=73, $B77-K$5=1, $B77-K$5&lt;0),"",ROUND(($B77-K$5)*'점수 계산기'!$C$27+K$5*'점수 계산기'!$C$28+'점수 계산기'!$C$31,0))</f>
        <v>89</v>
      </c>
      <c r="L77" s="475">
        <f>IF(OR($B77-L$5&gt;74, $B77-L$5=73, $B77-L$5=1, $B77-L$5&lt;0),"",ROUND(($B77-L$5)*'점수 계산기'!$C$27+L$5*'점수 계산기'!$C$28+'점수 계산기'!$C$31,0))</f>
        <v>89</v>
      </c>
      <c r="M77" s="475">
        <f>IF(OR($B77-M$5&gt;74, $B77-M$5=73, $B77-M$5=1, $B77-M$5&lt;0),"",ROUND(($B77-M$5)*'점수 계산기'!$C$27+M$5*'점수 계산기'!$C$28+'점수 계산기'!$C$31,0))</f>
        <v>89</v>
      </c>
      <c r="N77" s="475">
        <f>IF(OR($B77-N$5&gt;74, $B77-N$5=73, $B77-N$5=1, $B77-N$5&lt;0),"",ROUND(($B77-N$5)*'점수 계산기'!$C$27+N$5*'점수 계산기'!$C$28+'점수 계산기'!$C$31,0))</f>
        <v>89</v>
      </c>
      <c r="O77" s="475">
        <f>IF(OR($B77-O$5&gt;74, $B77-O$5=73, $B77-O$5=1, $B77-O$5&lt;0),"",ROUND(($B77-O$5)*'점수 계산기'!$C$27+O$5*'점수 계산기'!$C$28+'점수 계산기'!$C$31,0))</f>
        <v>89</v>
      </c>
      <c r="P77" s="475">
        <f>IF(OR($B77-P$5&gt;74, $B77-P$5=73, $B77-P$5=1, $B77-P$5&lt;0),"",ROUND(($B77-P$5)*'점수 계산기'!$C$27+P$5*'점수 계산기'!$C$28+'점수 계산기'!$C$31,0))</f>
        <v>89</v>
      </c>
      <c r="Q77" s="475">
        <f>IF(OR($B77-Q$5&gt;74, $B77-Q$5=73, $B77-Q$5=1, $B77-Q$5&lt;0),"",ROUND(($B77-Q$5)*'점수 계산기'!$C$27+Q$5*'점수 계산기'!$C$28+'점수 계산기'!$C$31,0))</f>
        <v>89</v>
      </c>
      <c r="R77" s="475">
        <f>IF(OR($B77-R$5&gt;74, $B77-R$5=73, $B77-R$5=1, $B77-R$5&lt;0),"",ROUND(($B77-R$5)*'점수 계산기'!$C$27+R$5*'점수 계산기'!$C$28+'점수 계산기'!$C$31,0))</f>
        <v>89</v>
      </c>
      <c r="S77" s="475">
        <f>IF(OR($B77-S$5&gt;74, $B77-S$5=73, $B77-S$5=1, $B77-S$5&lt;0),"",ROUND(($B77-S$5)*'점수 계산기'!$C$27+S$5*'점수 계산기'!$C$28+'점수 계산기'!$C$31,0))</f>
        <v>89</v>
      </c>
      <c r="T77" s="475">
        <f>IF(OR($B77-T$5&gt;74, $B77-T$5=73, $B77-T$5=1, $B77-T$5&lt;0),"",ROUND(($B77-T$5)*'점수 계산기'!$C$27+T$5*'점수 계산기'!$C$28+'점수 계산기'!$C$31,0))</f>
        <v>89</v>
      </c>
      <c r="U77" s="475">
        <f>IF(OR($B77-U$5&gt;74, $B77-U$5=73, $B77-U$5=1, $B77-U$5&lt;0),"",ROUND(($B77-U$5)*'점수 계산기'!$C$27+U$5*'점수 계산기'!$C$28+'점수 계산기'!$C$31,0))</f>
        <v>90</v>
      </c>
      <c r="V77" s="475">
        <f>IF(OR($B77-V$5&gt;74, $B77-V$5=73, $B77-V$5=1, $B77-V$5&lt;0),"",ROUND(($B77-V$5)*'점수 계산기'!$C$27+V$5*'점수 계산기'!$C$28+'점수 계산기'!$C$31,0))</f>
        <v>90</v>
      </c>
      <c r="W77" s="475">
        <f>IF(OR($B77-W$5&gt;74, $B77-W$5=73, $B77-W$5=1, $B77-W$5&lt;0),"",ROUND(($B77-W$5)*'점수 계산기'!$C$27+W$5*'점수 계산기'!$C$28+'점수 계산기'!$C$31,0))</f>
        <v>90</v>
      </c>
      <c r="X77" s="475">
        <f>IF(OR($B77-X$5&gt;74, $B77-X$5=73, $B77-X$5=1, $B77-X$5&lt;0),"",ROUND(($B77-X$5)*'점수 계산기'!$C$27+X$5*'점수 계산기'!$C$28+'점수 계산기'!$C$31,0))</f>
        <v>90</v>
      </c>
      <c r="Y77" s="475">
        <f>IF(OR($B77-Y$5&gt;74, $B77-Y$5=73, $B77-Y$5=1, $B77-Y$5&lt;0),"",ROUND(($B77-Y$5)*'점수 계산기'!$C$27+Y$5*'점수 계산기'!$C$28+'점수 계산기'!$C$31,0))</f>
        <v>90</v>
      </c>
      <c r="Z77" s="475">
        <f>IF(OR($B77-Z$5&gt;74, $B77-Z$5=73, $B77-Z$5=1, $B77-Z$5&lt;0),"",ROUND(($B77-Z$5)*'점수 계산기'!$C$27+Z$5*'점수 계산기'!$C$28+'점수 계산기'!$C$31,0))</f>
        <v>90</v>
      </c>
      <c r="AA77" s="476">
        <f>IF(OR($B77-AA$5&gt;74, $B77-AA$5=73, $B77-AA$5=1, $B77-AA$5&lt;0),"",ROUND(($B77-AA$5)*'점수 계산기'!$C$27+AA$5*'점수 계산기'!$C$28+'점수 계산기'!$C$31,0))</f>
        <v>90</v>
      </c>
      <c r="AC77" s="170">
        <v>30</v>
      </c>
      <c r="AD77" s="170">
        <f t="shared" si="2"/>
        <v>89</v>
      </c>
      <c r="AE77" s="170" cm="1">
        <f t="array" ref="AE77">INDEX($AF$6:$AF$106, AC77, 1)</f>
        <v>124</v>
      </c>
      <c r="AF77" s="170">
        <f t="shared" si="3"/>
        <v>90</v>
      </c>
      <c r="AG77" s="170">
        <v>29</v>
      </c>
      <c r="AH77" s="170">
        <v>71</v>
      </c>
    </row>
    <row r="78" spans="1:34" ht="21" customHeight="1">
      <c r="A78" s="4"/>
      <c r="B78" s="20">
        <v>28</v>
      </c>
      <c r="C78" s="477">
        <f>IF(OR($B78-C$5&gt;74, $B78-C$5=73, $B78-C$5=1, $B78-C$5&lt;0),"",ROUND(($B78-C$5)*'점수 계산기'!$C$27+C$5*'점수 계산기'!$C$28+'점수 계산기'!$C$31,0))</f>
        <v>88</v>
      </c>
      <c r="D78" s="477">
        <f>IF(OR($B78-D$5&gt;74, $B78-D$5=73, $B78-D$5=1, $B78-D$5&lt;0),"",ROUND(($B78-D$5)*'점수 계산기'!$C$27+D$5*'점수 계산기'!$C$28+'점수 계산기'!$C$31,0))</f>
        <v>88</v>
      </c>
      <c r="E78" s="477">
        <f>IF(OR($B78-E$5&gt;74, $B78-E$5=73, $B78-E$5=1, $B78-E$5&lt;0),"",ROUND(($B78-E$5)*'점수 계산기'!$C$27+E$5*'점수 계산기'!$C$28+'점수 계산기'!$C$31,0))</f>
        <v>88</v>
      </c>
      <c r="F78" s="477">
        <f>IF(OR($B78-F$5&gt;74, $B78-F$5=73, $B78-F$5=1, $B78-F$5&lt;0),"",ROUND(($B78-F$5)*'점수 계산기'!$C$27+F$5*'점수 계산기'!$C$28+'점수 계산기'!$C$31,0))</f>
        <v>88</v>
      </c>
      <c r="G78" s="477">
        <f>IF(OR($B78-G$5&gt;74, $B78-G$5=73, $B78-G$5=1, $B78-G$5&lt;0),"",ROUND(($B78-G$5)*'점수 계산기'!$C$27+G$5*'점수 계산기'!$C$28+'점수 계산기'!$C$31,0))</f>
        <v>88</v>
      </c>
      <c r="H78" s="477">
        <f>IF(OR($B78-H$5&gt;74, $B78-H$5=73, $B78-H$5=1, $B78-H$5&lt;0),"",ROUND(($B78-H$5)*'점수 계산기'!$C$27+H$5*'점수 계산기'!$C$28+'점수 계산기'!$C$31,0))</f>
        <v>88</v>
      </c>
      <c r="I78" s="477">
        <f>IF(OR($B78-I$5&gt;74, $B78-I$5=73, $B78-I$5=1, $B78-I$5&lt;0),"",ROUND(($B78-I$5)*'점수 계산기'!$C$27+I$5*'점수 계산기'!$C$28+'점수 계산기'!$C$31,0))</f>
        <v>88</v>
      </c>
      <c r="J78" s="477">
        <f>IF(OR($B78-J$5&gt;74, $B78-J$5=73, $B78-J$5=1, $B78-J$5&lt;0),"",ROUND(($B78-J$5)*'점수 계산기'!$C$27+J$5*'점수 계산기'!$C$28+'점수 계산기'!$C$31,0))</f>
        <v>88</v>
      </c>
      <c r="K78" s="477">
        <f>IF(OR($B78-K$5&gt;74, $B78-K$5=73, $B78-K$5=1, $B78-K$5&lt;0),"",ROUND(($B78-K$5)*'점수 계산기'!$C$27+K$5*'점수 계산기'!$C$28+'점수 계산기'!$C$31,0))</f>
        <v>88</v>
      </c>
      <c r="L78" s="477">
        <f>IF(OR($B78-L$5&gt;74, $B78-L$5=73, $B78-L$5=1, $B78-L$5&lt;0),"",ROUND(($B78-L$5)*'점수 계산기'!$C$27+L$5*'점수 계산기'!$C$28+'점수 계산기'!$C$31,0))</f>
        <v>88</v>
      </c>
      <c r="M78" s="477">
        <f>IF(OR($B78-M$5&gt;74, $B78-M$5=73, $B78-M$5=1, $B78-M$5&lt;0),"",ROUND(($B78-M$5)*'점수 계산기'!$C$27+M$5*'점수 계산기'!$C$28+'점수 계산기'!$C$31,0))</f>
        <v>88</v>
      </c>
      <c r="N78" s="477">
        <f>IF(OR($B78-N$5&gt;74, $B78-N$5=73, $B78-N$5=1, $B78-N$5&lt;0),"",ROUND(($B78-N$5)*'점수 계산기'!$C$27+N$5*'점수 계산기'!$C$28+'점수 계산기'!$C$31,0))</f>
        <v>88</v>
      </c>
      <c r="O78" s="477">
        <f>IF(OR($B78-O$5&gt;74, $B78-O$5=73, $B78-O$5=1, $B78-O$5&lt;0),"",ROUND(($B78-O$5)*'점수 계산기'!$C$27+O$5*'점수 계산기'!$C$28+'점수 계산기'!$C$31,0))</f>
        <v>88</v>
      </c>
      <c r="P78" s="477">
        <f>IF(OR($B78-P$5&gt;74, $B78-P$5=73, $B78-P$5=1, $B78-P$5&lt;0),"",ROUND(($B78-P$5)*'점수 계산기'!$C$27+P$5*'점수 계산기'!$C$28+'점수 계산기'!$C$31,0))</f>
        <v>88</v>
      </c>
      <c r="Q78" s="477">
        <f>IF(OR($B78-Q$5&gt;74, $B78-Q$5=73, $B78-Q$5=1, $B78-Q$5&lt;0),"",ROUND(($B78-Q$5)*'점수 계산기'!$C$27+Q$5*'점수 계산기'!$C$28+'점수 계산기'!$C$31,0))</f>
        <v>89</v>
      </c>
      <c r="R78" s="477">
        <f>IF(OR($B78-R$5&gt;74, $B78-R$5=73, $B78-R$5=1, $B78-R$5&lt;0),"",ROUND(($B78-R$5)*'점수 계산기'!$C$27+R$5*'점수 계산기'!$C$28+'점수 계산기'!$C$31,0))</f>
        <v>89</v>
      </c>
      <c r="S78" s="477">
        <f>IF(OR($B78-S$5&gt;74, $B78-S$5=73, $B78-S$5=1, $B78-S$5&lt;0),"",ROUND(($B78-S$5)*'점수 계산기'!$C$27+S$5*'점수 계산기'!$C$28+'점수 계산기'!$C$31,0))</f>
        <v>89</v>
      </c>
      <c r="T78" s="477">
        <f>IF(OR($B78-T$5&gt;74, $B78-T$5=73, $B78-T$5=1, $B78-T$5&lt;0),"",ROUND(($B78-T$5)*'점수 계산기'!$C$27+T$5*'점수 계산기'!$C$28+'점수 계산기'!$C$31,0))</f>
        <v>89</v>
      </c>
      <c r="U78" s="477">
        <f>IF(OR($B78-U$5&gt;74, $B78-U$5=73, $B78-U$5=1, $B78-U$5&lt;0),"",ROUND(($B78-U$5)*'점수 계산기'!$C$27+U$5*'점수 계산기'!$C$28+'점수 계산기'!$C$31,0))</f>
        <v>89</v>
      </c>
      <c r="V78" s="477">
        <f>IF(OR($B78-V$5&gt;74, $B78-V$5=73, $B78-V$5=1, $B78-V$5&lt;0),"",ROUND(($B78-V$5)*'점수 계산기'!$C$27+V$5*'점수 계산기'!$C$28+'점수 계산기'!$C$31,0))</f>
        <v>89</v>
      </c>
      <c r="W78" s="477">
        <f>IF(OR($B78-W$5&gt;74, $B78-W$5=73, $B78-W$5=1, $B78-W$5&lt;0),"",ROUND(($B78-W$5)*'점수 계산기'!$C$27+W$5*'점수 계산기'!$C$28+'점수 계산기'!$C$31,0))</f>
        <v>89</v>
      </c>
      <c r="X78" s="477">
        <f>IF(OR($B78-X$5&gt;74, $B78-X$5=73, $B78-X$5=1, $B78-X$5&lt;0),"",ROUND(($B78-X$5)*'점수 계산기'!$C$27+X$5*'점수 계산기'!$C$28+'점수 계산기'!$C$31,0))</f>
        <v>89</v>
      </c>
      <c r="Y78" s="477">
        <f>IF(OR($B78-Y$5&gt;74, $B78-Y$5=73, $B78-Y$5=1, $B78-Y$5&lt;0),"",ROUND(($B78-Y$5)*'점수 계산기'!$C$27+Y$5*'점수 계산기'!$C$28+'점수 계산기'!$C$31,0))</f>
        <v>89</v>
      </c>
      <c r="Z78" s="477">
        <f>IF(OR($B78-Z$5&gt;74, $B78-Z$5=73, $B78-Z$5=1, $B78-Z$5&lt;0),"",ROUND(($B78-Z$5)*'점수 계산기'!$C$27+Z$5*'점수 계산기'!$C$28+'점수 계산기'!$C$31,0))</f>
        <v>89</v>
      </c>
      <c r="AA78" s="478">
        <f>IF(OR($B78-AA$5&gt;74, $B78-AA$5=73, $B78-AA$5=1, $B78-AA$5&lt;0),"",ROUND(($B78-AA$5)*'점수 계산기'!$C$27+AA$5*'점수 계산기'!$C$28+'점수 계산기'!$C$31,0))</f>
        <v>89</v>
      </c>
      <c r="AC78" s="170">
        <v>29</v>
      </c>
      <c r="AD78" s="170">
        <f t="shared" si="2"/>
        <v>88</v>
      </c>
      <c r="AE78" s="170" cm="1">
        <f t="array" ref="AE78">INDEX($AF$6:$AF$106, AC78, 1)</f>
        <v>125</v>
      </c>
      <c r="AF78" s="170">
        <f t="shared" si="3"/>
        <v>89</v>
      </c>
      <c r="AG78" s="170">
        <v>28</v>
      </c>
      <c r="AH78" s="170">
        <v>72</v>
      </c>
    </row>
    <row r="79" spans="1:34" ht="21" customHeight="1">
      <c r="A79" s="4"/>
      <c r="B79" s="20">
        <v>27</v>
      </c>
      <c r="C79" s="477" t="str">
        <f>IF(OR($B79-C$5&gt;74, $B79-C$5=73, $B79-C$5=1, $B79-C$5&lt;0),"",ROUND(($B79-C$5)*'점수 계산기'!$C$27+C$5*'점수 계산기'!$C$28+'점수 계산기'!$C$31,0))</f>
        <v/>
      </c>
      <c r="D79" s="477">
        <f>IF(OR($B79-D$5&gt;74, $B79-D$5=73, $B79-D$5=1, $B79-D$5&lt;0),"",ROUND(($B79-D$5)*'점수 계산기'!$C$27+D$5*'점수 계산기'!$C$28+'점수 계산기'!$C$31,0))</f>
        <v>87</v>
      </c>
      <c r="E79" s="477">
        <f>IF(OR($B79-E$5&gt;74, $B79-E$5=73, $B79-E$5=1, $B79-E$5&lt;0),"",ROUND(($B79-E$5)*'점수 계산기'!$C$27+E$5*'점수 계산기'!$C$28+'점수 계산기'!$C$31,0))</f>
        <v>87</v>
      </c>
      <c r="F79" s="477">
        <f>IF(OR($B79-F$5&gt;74, $B79-F$5=73, $B79-F$5=1, $B79-F$5&lt;0),"",ROUND(($B79-F$5)*'점수 계산기'!$C$27+F$5*'점수 계산기'!$C$28+'점수 계산기'!$C$31,0))</f>
        <v>87</v>
      </c>
      <c r="G79" s="477">
        <f>IF(OR($B79-G$5&gt;74, $B79-G$5=73, $B79-G$5=1, $B79-G$5&lt;0),"",ROUND(($B79-G$5)*'점수 계산기'!$C$27+G$5*'점수 계산기'!$C$28+'점수 계산기'!$C$31,0))</f>
        <v>87</v>
      </c>
      <c r="H79" s="477">
        <f>IF(OR($B79-H$5&gt;74, $B79-H$5=73, $B79-H$5=1, $B79-H$5&lt;0),"",ROUND(($B79-H$5)*'점수 계산기'!$C$27+H$5*'점수 계산기'!$C$28+'점수 계산기'!$C$31,0))</f>
        <v>87</v>
      </c>
      <c r="I79" s="477">
        <f>IF(OR($B79-I$5&gt;74, $B79-I$5=73, $B79-I$5=1, $B79-I$5&lt;0),"",ROUND(($B79-I$5)*'점수 계산기'!$C$27+I$5*'점수 계산기'!$C$28+'점수 계산기'!$C$31,0))</f>
        <v>87</v>
      </c>
      <c r="J79" s="477">
        <f>IF(OR($B79-J$5&gt;74, $B79-J$5=73, $B79-J$5=1, $B79-J$5&lt;0),"",ROUND(($B79-J$5)*'점수 계산기'!$C$27+J$5*'점수 계산기'!$C$28+'점수 계산기'!$C$31,0))</f>
        <v>87</v>
      </c>
      <c r="K79" s="477">
        <f>IF(OR($B79-K$5&gt;74, $B79-K$5=73, $B79-K$5=1, $B79-K$5&lt;0),"",ROUND(($B79-K$5)*'점수 계산기'!$C$27+K$5*'점수 계산기'!$C$28+'점수 계산기'!$C$31,0))</f>
        <v>87</v>
      </c>
      <c r="L79" s="477">
        <f>IF(OR($B79-L$5&gt;74, $B79-L$5=73, $B79-L$5=1, $B79-L$5&lt;0),"",ROUND(($B79-L$5)*'점수 계산기'!$C$27+L$5*'점수 계산기'!$C$28+'점수 계산기'!$C$31,0))</f>
        <v>88</v>
      </c>
      <c r="M79" s="477">
        <f>IF(OR($B79-M$5&gt;74, $B79-M$5=73, $B79-M$5=1, $B79-M$5&lt;0),"",ROUND(($B79-M$5)*'점수 계산기'!$C$27+M$5*'점수 계산기'!$C$28+'점수 계산기'!$C$31,0))</f>
        <v>88</v>
      </c>
      <c r="N79" s="477">
        <f>IF(OR($B79-N$5&gt;74, $B79-N$5=73, $B79-N$5=1, $B79-N$5&lt;0),"",ROUND(($B79-N$5)*'점수 계산기'!$C$27+N$5*'점수 계산기'!$C$28+'점수 계산기'!$C$31,0))</f>
        <v>88</v>
      </c>
      <c r="O79" s="477">
        <f>IF(OR($B79-O$5&gt;74, $B79-O$5=73, $B79-O$5=1, $B79-O$5&lt;0),"",ROUND(($B79-O$5)*'점수 계산기'!$C$27+O$5*'점수 계산기'!$C$28+'점수 계산기'!$C$31,0))</f>
        <v>88</v>
      </c>
      <c r="P79" s="477">
        <f>IF(OR($B79-P$5&gt;74, $B79-P$5=73, $B79-P$5=1, $B79-P$5&lt;0),"",ROUND(($B79-P$5)*'점수 계산기'!$C$27+P$5*'점수 계산기'!$C$28+'점수 계산기'!$C$31,0))</f>
        <v>88</v>
      </c>
      <c r="Q79" s="477">
        <f>IF(OR($B79-Q$5&gt;74, $B79-Q$5=73, $B79-Q$5=1, $B79-Q$5&lt;0),"",ROUND(($B79-Q$5)*'점수 계산기'!$C$27+Q$5*'점수 계산기'!$C$28+'점수 계산기'!$C$31,0))</f>
        <v>88</v>
      </c>
      <c r="R79" s="477">
        <f>IF(OR($B79-R$5&gt;74, $B79-R$5=73, $B79-R$5=1, $B79-R$5&lt;0),"",ROUND(($B79-R$5)*'점수 계산기'!$C$27+R$5*'점수 계산기'!$C$28+'점수 계산기'!$C$31,0))</f>
        <v>88</v>
      </c>
      <c r="S79" s="477">
        <f>IF(OR($B79-S$5&gt;74, $B79-S$5=73, $B79-S$5=1, $B79-S$5&lt;0),"",ROUND(($B79-S$5)*'점수 계산기'!$C$27+S$5*'점수 계산기'!$C$28+'점수 계산기'!$C$31,0))</f>
        <v>88</v>
      </c>
      <c r="T79" s="477">
        <f>IF(OR($B79-T$5&gt;74, $B79-T$5=73, $B79-T$5=1, $B79-T$5&lt;0),"",ROUND(($B79-T$5)*'점수 계산기'!$C$27+T$5*'점수 계산기'!$C$28+'점수 계산기'!$C$31,0))</f>
        <v>88</v>
      </c>
      <c r="U79" s="477">
        <f>IF(OR($B79-U$5&gt;74, $B79-U$5=73, $B79-U$5=1, $B79-U$5&lt;0),"",ROUND(($B79-U$5)*'점수 계산기'!$C$27+U$5*'점수 계산기'!$C$28+'점수 계산기'!$C$31,0))</f>
        <v>88</v>
      </c>
      <c r="V79" s="477">
        <f>IF(OR($B79-V$5&gt;74, $B79-V$5=73, $B79-V$5=1, $B79-V$5&lt;0),"",ROUND(($B79-V$5)*'점수 계산기'!$C$27+V$5*'점수 계산기'!$C$28+'점수 계산기'!$C$31,0))</f>
        <v>88</v>
      </c>
      <c r="W79" s="477">
        <f>IF(OR($B79-W$5&gt;74, $B79-W$5=73, $B79-W$5=1, $B79-W$5&lt;0),"",ROUND(($B79-W$5)*'점수 계산기'!$C$27+W$5*'점수 계산기'!$C$28+'점수 계산기'!$C$31,0))</f>
        <v>88</v>
      </c>
      <c r="X79" s="477">
        <f>IF(OR($B79-X$5&gt;74, $B79-X$5=73, $B79-X$5=1, $B79-X$5&lt;0),"",ROUND(($B79-X$5)*'점수 계산기'!$C$27+X$5*'점수 계산기'!$C$28+'점수 계산기'!$C$31,0))</f>
        <v>88</v>
      </c>
      <c r="Y79" s="477">
        <f>IF(OR($B79-Y$5&gt;74, $B79-Y$5=73, $B79-Y$5=1, $B79-Y$5&lt;0),"",ROUND(($B79-Y$5)*'점수 계산기'!$C$27+Y$5*'점수 계산기'!$C$28+'점수 계산기'!$C$31,0))</f>
        <v>88</v>
      </c>
      <c r="Z79" s="477">
        <f>IF(OR($B79-Z$5&gt;74, $B79-Z$5=73, $B79-Z$5=1, $B79-Z$5&lt;0),"",ROUND(($B79-Z$5)*'점수 계산기'!$C$27+Z$5*'점수 계산기'!$C$28+'점수 계산기'!$C$31,0))</f>
        <v>88</v>
      </c>
      <c r="AA79" s="478">
        <f>IF(OR($B79-AA$5&gt;74, $B79-AA$5=73, $B79-AA$5=1, $B79-AA$5&lt;0),"",ROUND(($B79-AA$5)*'점수 계산기'!$C$27+AA$5*'점수 계산기'!$C$28+'점수 계산기'!$C$31,0))</f>
        <v>88</v>
      </c>
      <c r="AC79" s="170">
        <v>28</v>
      </c>
      <c r="AD79" s="170">
        <f t="shared" si="2"/>
        <v>87</v>
      </c>
      <c r="AE79" s="170" cm="1">
        <f t="array" ref="AE79">INDEX($AF$6:$AF$106, AC79, 1)</f>
        <v>126</v>
      </c>
      <c r="AF79" s="170">
        <f t="shared" si="3"/>
        <v>88</v>
      </c>
      <c r="AG79" s="170">
        <v>27</v>
      </c>
      <c r="AH79" s="170">
        <v>73</v>
      </c>
    </row>
    <row r="80" spans="1:34" ht="21" customHeight="1">
      <c r="A80" s="4"/>
      <c r="B80" s="20">
        <v>26</v>
      </c>
      <c r="C80" s="477">
        <f>IF(OR($B80-C$5&gt;74, $B80-C$5=73, $B80-C$5=1, $B80-C$5&lt;0),"",ROUND(($B80-C$5)*'점수 계산기'!$C$27+C$5*'점수 계산기'!$C$28+'점수 계산기'!$C$31,0))</f>
        <v>86</v>
      </c>
      <c r="D80" s="477">
        <f>IF(OR($B80-D$5&gt;74, $B80-D$5=73, $B80-D$5=1, $B80-D$5&lt;0),"",ROUND(($B80-D$5)*'점수 계산기'!$C$27+D$5*'점수 계산기'!$C$28+'점수 계산기'!$C$31,0))</f>
        <v>86</v>
      </c>
      <c r="E80" s="477">
        <f>IF(OR($B80-E$5&gt;74, $B80-E$5=73, $B80-E$5=1, $B80-E$5&lt;0),"",ROUND(($B80-E$5)*'점수 계산기'!$C$27+E$5*'점수 계산기'!$C$28+'점수 계산기'!$C$31,0))</f>
        <v>86</v>
      </c>
      <c r="F80" s="477">
        <f>IF(OR($B80-F$5&gt;74, $B80-F$5=73, $B80-F$5=1, $B80-F$5&lt;0),"",ROUND(($B80-F$5)*'점수 계산기'!$C$27+F$5*'점수 계산기'!$C$28+'점수 계산기'!$C$31,0))</f>
        <v>86</v>
      </c>
      <c r="G80" s="477">
        <f>IF(OR($B80-G$5&gt;74, $B80-G$5=73, $B80-G$5=1, $B80-G$5&lt;0),"",ROUND(($B80-G$5)*'점수 계산기'!$C$27+G$5*'점수 계산기'!$C$28+'점수 계산기'!$C$31,0))</f>
        <v>86</v>
      </c>
      <c r="H80" s="477">
        <f>IF(OR($B80-H$5&gt;74, $B80-H$5=73, $B80-H$5=1, $B80-H$5&lt;0),"",ROUND(($B80-H$5)*'점수 계산기'!$C$27+H$5*'점수 계산기'!$C$28+'점수 계산기'!$C$31,0))</f>
        <v>87</v>
      </c>
      <c r="I80" s="477">
        <f>IF(OR($B80-I$5&gt;74, $B80-I$5=73, $B80-I$5=1, $B80-I$5&lt;0),"",ROUND(($B80-I$5)*'점수 계산기'!$C$27+I$5*'점수 계산기'!$C$28+'점수 계산기'!$C$31,0))</f>
        <v>87</v>
      </c>
      <c r="J80" s="477">
        <f>IF(OR($B80-J$5&gt;74, $B80-J$5=73, $B80-J$5=1, $B80-J$5&lt;0),"",ROUND(($B80-J$5)*'점수 계산기'!$C$27+J$5*'점수 계산기'!$C$28+'점수 계산기'!$C$31,0))</f>
        <v>87</v>
      </c>
      <c r="K80" s="477">
        <f>IF(OR($B80-K$5&gt;74, $B80-K$5=73, $B80-K$5=1, $B80-K$5&lt;0),"",ROUND(($B80-K$5)*'점수 계산기'!$C$27+K$5*'점수 계산기'!$C$28+'점수 계산기'!$C$31,0))</f>
        <v>87</v>
      </c>
      <c r="L80" s="477">
        <f>IF(OR($B80-L$5&gt;74, $B80-L$5=73, $B80-L$5=1, $B80-L$5&lt;0),"",ROUND(($B80-L$5)*'점수 계산기'!$C$27+L$5*'점수 계산기'!$C$28+'점수 계산기'!$C$31,0))</f>
        <v>87</v>
      </c>
      <c r="M80" s="477">
        <f>IF(OR($B80-M$5&gt;74, $B80-M$5=73, $B80-M$5=1, $B80-M$5&lt;0),"",ROUND(($B80-M$5)*'점수 계산기'!$C$27+M$5*'점수 계산기'!$C$28+'점수 계산기'!$C$31,0))</f>
        <v>87</v>
      </c>
      <c r="N80" s="477">
        <f>IF(OR($B80-N$5&gt;74, $B80-N$5=73, $B80-N$5=1, $B80-N$5&lt;0),"",ROUND(($B80-N$5)*'점수 계산기'!$C$27+N$5*'점수 계산기'!$C$28+'점수 계산기'!$C$31,0))</f>
        <v>87</v>
      </c>
      <c r="O80" s="477">
        <f>IF(OR($B80-O$5&gt;74, $B80-O$5=73, $B80-O$5=1, $B80-O$5&lt;0),"",ROUND(($B80-O$5)*'점수 계산기'!$C$27+O$5*'점수 계산기'!$C$28+'점수 계산기'!$C$31,0))</f>
        <v>87</v>
      </c>
      <c r="P80" s="477">
        <f>IF(OR($B80-P$5&gt;74, $B80-P$5=73, $B80-P$5=1, $B80-P$5&lt;0),"",ROUND(($B80-P$5)*'점수 계산기'!$C$27+P$5*'점수 계산기'!$C$28+'점수 계산기'!$C$31,0))</f>
        <v>87</v>
      </c>
      <c r="Q80" s="477">
        <f>IF(OR($B80-Q$5&gt;74, $B80-Q$5=73, $B80-Q$5=1, $B80-Q$5&lt;0),"",ROUND(($B80-Q$5)*'점수 계산기'!$C$27+Q$5*'점수 계산기'!$C$28+'점수 계산기'!$C$31,0))</f>
        <v>87</v>
      </c>
      <c r="R80" s="477">
        <f>IF(OR($B80-R$5&gt;74, $B80-R$5=73, $B80-R$5=1, $B80-R$5&lt;0),"",ROUND(($B80-R$5)*'점수 계산기'!$C$27+R$5*'점수 계산기'!$C$28+'점수 계산기'!$C$31,0))</f>
        <v>87</v>
      </c>
      <c r="S80" s="477">
        <f>IF(OR($B80-S$5&gt;74, $B80-S$5=73, $B80-S$5=1, $B80-S$5&lt;0),"",ROUND(($B80-S$5)*'점수 계산기'!$C$27+S$5*'점수 계산기'!$C$28+'점수 계산기'!$C$31,0))</f>
        <v>87</v>
      </c>
      <c r="T80" s="477">
        <f>IF(OR($B80-T$5&gt;74, $B80-T$5=73, $B80-T$5=1, $B80-T$5&lt;0),"",ROUND(($B80-T$5)*'점수 계산기'!$C$27+T$5*'점수 계산기'!$C$28+'점수 계산기'!$C$31,0))</f>
        <v>87</v>
      </c>
      <c r="U80" s="477">
        <f>IF(OR($B80-U$5&gt;74, $B80-U$5=73, $B80-U$5=1, $B80-U$5&lt;0),"",ROUND(($B80-U$5)*'점수 계산기'!$C$27+U$5*'점수 계산기'!$C$28+'점수 계산기'!$C$31,0))</f>
        <v>87</v>
      </c>
      <c r="V80" s="477">
        <f>IF(OR($B80-V$5&gt;74, $B80-V$5=73, $B80-V$5=1, $B80-V$5&lt;0),"",ROUND(($B80-V$5)*'점수 계산기'!$C$27+V$5*'점수 계산기'!$C$28+'점수 계산기'!$C$31,0))</f>
        <v>87</v>
      </c>
      <c r="W80" s="477">
        <f>IF(OR($B80-W$5&gt;74, $B80-W$5=73, $B80-W$5=1, $B80-W$5&lt;0),"",ROUND(($B80-W$5)*'점수 계산기'!$C$27+W$5*'점수 계산기'!$C$28+'점수 계산기'!$C$31,0))</f>
        <v>87</v>
      </c>
      <c r="X80" s="477">
        <f>IF(OR($B80-X$5&gt;74, $B80-X$5=73, $B80-X$5=1, $B80-X$5&lt;0),"",ROUND(($B80-X$5)*'점수 계산기'!$C$27+X$5*'점수 계산기'!$C$28+'점수 계산기'!$C$31,0))</f>
        <v>87</v>
      </c>
      <c r="Y80" s="477">
        <f>IF(OR($B80-Y$5&gt;74, $B80-Y$5=73, $B80-Y$5=1, $B80-Y$5&lt;0),"",ROUND(($B80-Y$5)*'점수 계산기'!$C$27+Y$5*'점수 계산기'!$C$28+'점수 계산기'!$C$31,0))</f>
        <v>87</v>
      </c>
      <c r="Z80" s="477">
        <f>IF(OR($B80-Z$5&gt;74, $B80-Z$5=73, $B80-Z$5=1, $B80-Z$5&lt;0),"",ROUND(($B80-Z$5)*'점수 계산기'!$C$27+Z$5*'점수 계산기'!$C$28+'점수 계산기'!$C$31,0))</f>
        <v>87</v>
      </c>
      <c r="AA80" s="478">
        <f>IF(OR($B80-AA$5&gt;74, $B80-AA$5=73, $B80-AA$5=1, $B80-AA$5&lt;0),"",ROUND(($B80-AA$5)*'점수 계산기'!$C$27+AA$5*'점수 계산기'!$C$28+'점수 계산기'!$C$31,0))</f>
        <v>87</v>
      </c>
      <c r="AC80" s="170">
        <v>27</v>
      </c>
      <c r="AD80" s="170">
        <f t="shared" si="2"/>
        <v>86</v>
      </c>
      <c r="AE80" s="170" cm="1">
        <f t="array" ref="AE80">INDEX($AF$6:$AF$106, AC80, 1)</f>
        <v>127</v>
      </c>
      <c r="AF80" s="170">
        <f t="shared" si="3"/>
        <v>87</v>
      </c>
      <c r="AG80" s="170">
        <v>26</v>
      </c>
      <c r="AH80" s="170">
        <v>74</v>
      </c>
    </row>
    <row r="81" spans="1:34" ht="21" customHeight="1">
      <c r="A81" s="4"/>
      <c r="B81" s="20">
        <v>25</v>
      </c>
      <c r="C81" s="477" t="str">
        <f>IF(OR($B81-C$5&gt;74, $B81-C$5=73, $B81-C$5=1, $B81-C$5&lt;0),"",ROUND(($B81-C$5)*'점수 계산기'!$C$27+C$5*'점수 계산기'!$C$28+'점수 계산기'!$C$31,0))</f>
        <v/>
      </c>
      <c r="D81" s="477" t="str">
        <f>IF(OR($B81-D$5&gt;74, $B81-D$5=73, $B81-D$5=1, $B81-D$5&lt;0),"",ROUND(($B81-D$5)*'점수 계산기'!$C$27+D$5*'점수 계산기'!$C$28+'점수 계산기'!$C$31,0))</f>
        <v/>
      </c>
      <c r="E81" s="477">
        <f>IF(OR($B81-E$5&gt;74, $B81-E$5=73, $B81-E$5=1, $B81-E$5&lt;0),"",ROUND(($B81-E$5)*'점수 계산기'!$C$27+E$5*'점수 계산기'!$C$28+'점수 계산기'!$C$31,0))</f>
        <v>86</v>
      </c>
      <c r="F81" s="477">
        <f>IF(OR($B81-F$5&gt;74, $B81-F$5=73, $B81-F$5=1, $B81-F$5&lt;0),"",ROUND(($B81-F$5)*'점수 계산기'!$C$27+F$5*'점수 계산기'!$C$28+'점수 계산기'!$C$31,0))</f>
        <v>86</v>
      </c>
      <c r="G81" s="477">
        <f>IF(OR($B81-G$5&gt;74, $B81-G$5=73, $B81-G$5=1, $B81-G$5&lt;0),"",ROUND(($B81-G$5)*'점수 계산기'!$C$27+G$5*'점수 계산기'!$C$28+'점수 계산기'!$C$31,0))</f>
        <v>86</v>
      </c>
      <c r="H81" s="477">
        <f>IF(OR($B81-H$5&gt;74, $B81-H$5=73, $B81-H$5=1, $B81-H$5&lt;0),"",ROUND(($B81-H$5)*'점수 계산기'!$C$27+H$5*'점수 계산기'!$C$28+'점수 계산기'!$C$31,0))</f>
        <v>86</v>
      </c>
      <c r="I81" s="477">
        <f>IF(OR($B81-I$5&gt;74, $B81-I$5=73, $B81-I$5=1, $B81-I$5&lt;0),"",ROUND(($B81-I$5)*'점수 계산기'!$C$27+I$5*'점수 계산기'!$C$28+'점수 계산기'!$C$31,0))</f>
        <v>86</v>
      </c>
      <c r="J81" s="477">
        <f>IF(OR($B81-J$5&gt;74, $B81-J$5=73, $B81-J$5=1, $B81-J$5&lt;0),"",ROUND(($B81-J$5)*'점수 계산기'!$C$27+J$5*'점수 계산기'!$C$28+'점수 계산기'!$C$31,0))</f>
        <v>86</v>
      </c>
      <c r="K81" s="477">
        <f>IF(OR($B81-K$5&gt;74, $B81-K$5=73, $B81-K$5=1, $B81-K$5&lt;0),"",ROUND(($B81-K$5)*'점수 계산기'!$C$27+K$5*'점수 계산기'!$C$28+'점수 계산기'!$C$31,0))</f>
        <v>86</v>
      </c>
      <c r="L81" s="477">
        <f>IF(OR($B81-L$5&gt;74, $B81-L$5=73, $B81-L$5=1, $B81-L$5&lt;0),"",ROUND(($B81-L$5)*'점수 계산기'!$C$27+L$5*'점수 계산기'!$C$28+'점수 계산기'!$C$31,0))</f>
        <v>86</v>
      </c>
      <c r="M81" s="477">
        <f>IF(OR($B81-M$5&gt;74, $B81-M$5=73, $B81-M$5=1, $B81-M$5&lt;0),"",ROUND(($B81-M$5)*'점수 계산기'!$C$27+M$5*'점수 계산기'!$C$28+'점수 계산기'!$C$31,0))</f>
        <v>86</v>
      </c>
      <c r="N81" s="477">
        <f>IF(OR($B81-N$5&gt;74, $B81-N$5=73, $B81-N$5=1, $B81-N$5&lt;0),"",ROUND(($B81-N$5)*'점수 계산기'!$C$27+N$5*'점수 계산기'!$C$28+'점수 계산기'!$C$31,0))</f>
        <v>86</v>
      </c>
      <c r="O81" s="477">
        <f>IF(OR($B81-O$5&gt;74, $B81-O$5=73, $B81-O$5=1, $B81-O$5&lt;0),"",ROUND(($B81-O$5)*'점수 계산기'!$C$27+O$5*'점수 계산기'!$C$28+'점수 계산기'!$C$31,0))</f>
        <v>86</v>
      </c>
      <c r="P81" s="477">
        <f>IF(OR($B81-P$5&gt;74, $B81-P$5=73, $B81-P$5=1, $B81-P$5&lt;0),"",ROUND(($B81-P$5)*'점수 계산기'!$C$27+P$5*'점수 계산기'!$C$28+'점수 계산기'!$C$31,0))</f>
        <v>86</v>
      </c>
      <c r="Q81" s="477">
        <f>IF(OR($B81-Q$5&gt;74, $B81-Q$5=73, $B81-Q$5=1, $B81-Q$5&lt;0),"",ROUND(($B81-Q$5)*'점수 계산기'!$C$27+Q$5*'점수 계산기'!$C$28+'점수 계산기'!$C$31,0))</f>
        <v>86</v>
      </c>
      <c r="R81" s="477">
        <f>IF(OR($B81-R$5&gt;74, $B81-R$5=73, $B81-R$5=1, $B81-R$5&lt;0),"",ROUND(($B81-R$5)*'점수 계산기'!$C$27+R$5*'점수 계산기'!$C$28+'점수 계산기'!$C$31,0))</f>
        <v>86</v>
      </c>
      <c r="S81" s="477">
        <f>IF(OR($B81-S$5&gt;74, $B81-S$5=73, $B81-S$5=1, $B81-S$5&lt;0),"",ROUND(($B81-S$5)*'점수 계산기'!$C$27+S$5*'점수 계산기'!$C$28+'점수 계산기'!$C$31,0))</f>
        <v>86</v>
      </c>
      <c r="T81" s="477">
        <f>IF(OR($B81-T$5&gt;74, $B81-T$5=73, $B81-T$5=1, $B81-T$5&lt;0),"",ROUND(($B81-T$5)*'점수 계산기'!$C$27+T$5*'점수 계산기'!$C$28+'점수 계산기'!$C$31,0))</f>
        <v>86</v>
      </c>
      <c r="U81" s="477">
        <f>IF(OR($B81-U$5&gt;74, $B81-U$5=73, $B81-U$5=1, $B81-U$5&lt;0),"",ROUND(($B81-U$5)*'점수 계산기'!$C$27+U$5*'점수 계산기'!$C$28+'점수 계산기'!$C$31,0))</f>
        <v>86</v>
      </c>
      <c r="V81" s="477">
        <f>IF(OR($B81-V$5&gt;74, $B81-V$5=73, $B81-V$5=1, $B81-V$5&lt;0),"",ROUND(($B81-V$5)*'점수 계산기'!$C$27+V$5*'점수 계산기'!$C$28+'점수 계산기'!$C$31,0))</f>
        <v>86</v>
      </c>
      <c r="W81" s="477">
        <f>IF(OR($B81-W$5&gt;74, $B81-W$5=73, $B81-W$5=1, $B81-W$5&lt;0),"",ROUND(($B81-W$5)*'점수 계산기'!$C$27+W$5*'점수 계산기'!$C$28+'점수 계산기'!$C$31,0))</f>
        <v>86</v>
      </c>
      <c r="X81" s="477">
        <f>IF(OR($B81-X$5&gt;74, $B81-X$5=73, $B81-X$5=1, $B81-X$5&lt;0),"",ROUND(($B81-X$5)*'점수 계산기'!$C$27+X$5*'점수 계산기'!$C$28+'점수 계산기'!$C$31,0))</f>
        <v>86</v>
      </c>
      <c r="Y81" s="477">
        <f>IF(OR($B81-Y$5&gt;74, $B81-Y$5=73, $B81-Y$5=1, $B81-Y$5&lt;0),"",ROUND(($B81-Y$5)*'점수 계산기'!$C$27+Y$5*'점수 계산기'!$C$28+'점수 계산기'!$C$31,0))</f>
        <v>86</v>
      </c>
      <c r="Z81" s="477">
        <f>IF(OR($B81-Z$5&gt;74, $B81-Z$5=73, $B81-Z$5=1, $B81-Z$5&lt;0),"",ROUND(($B81-Z$5)*'점수 계산기'!$C$27+Z$5*'점수 계산기'!$C$28+'점수 계산기'!$C$31,0))</f>
        <v>86</v>
      </c>
      <c r="AA81" s="478">
        <f>IF(OR($B81-AA$5&gt;74, $B81-AA$5=73, $B81-AA$5=1, $B81-AA$5&lt;0),"",ROUND(($B81-AA$5)*'점수 계산기'!$C$27+AA$5*'점수 계산기'!$C$28+'점수 계산기'!$C$31,0))</f>
        <v>87</v>
      </c>
      <c r="AC81" s="170">
        <v>26</v>
      </c>
      <c r="AD81" s="170">
        <f t="shared" si="2"/>
        <v>86</v>
      </c>
      <c r="AE81" s="170" cm="1">
        <f t="array" ref="AE81">INDEX($AF$6:$AF$106, AC81, 1)</f>
        <v>127</v>
      </c>
      <c r="AF81" s="170">
        <f t="shared" si="3"/>
        <v>87</v>
      </c>
      <c r="AG81" s="170">
        <v>25</v>
      </c>
      <c r="AH81" s="170">
        <v>75</v>
      </c>
    </row>
    <row r="82" spans="1:34" ht="21" customHeight="1">
      <c r="A82" s="4"/>
      <c r="B82" s="21">
        <v>24</v>
      </c>
      <c r="C82" s="479" t="str">
        <f>IF(OR($B82-C$5&gt;74, $B82-C$5=73, $B82-C$5=1, $B82-C$5&lt;0),"",ROUND(($B82-C$5)*'점수 계산기'!$C$27+C$5*'점수 계산기'!$C$28+'점수 계산기'!$C$31,0))</f>
        <v/>
      </c>
      <c r="D82" s="479">
        <f>IF(OR($B82-D$5&gt;74, $B82-D$5=73, $B82-D$5=1, $B82-D$5&lt;0),"",ROUND(($B82-D$5)*'점수 계산기'!$C$27+D$5*'점수 계산기'!$C$28+'점수 계산기'!$C$31,0))</f>
        <v>85</v>
      </c>
      <c r="E82" s="479" t="str">
        <f>IF(OR($B82-E$5&gt;74, $B82-E$5=73, $B82-E$5=1, $B82-E$5&lt;0),"",ROUND(($B82-E$5)*'점수 계산기'!$C$27+E$5*'점수 계산기'!$C$28+'점수 계산기'!$C$31,0))</f>
        <v/>
      </c>
      <c r="F82" s="479">
        <f>IF(OR($B82-F$5&gt;74, $B82-F$5=73, $B82-F$5=1, $B82-F$5&lt;0),"",ROUND(($B82-F$5)*'점수 계산기'!$C$27+F$5*'점수 계산기'!$C$28+'점수 계산기'!$C$31,0))</f>
        <v>85</v>
      </c>
      <c r="G82" s="479">
        <f>IF(OR($B82-G$5&gt;74, $B82-G$5=73, $B82-G$5=1, $B82-G$5&lt;0),"",ROUND(($B82-G$5)*'점수 계산기'!$C$27+G$5*'점수 계산기'!$C$28+'점수 계산기'!$C$31,0))</f>
        <v>85</v>
      </c>
      <c r="H82" s="479">
        <f>IF(OR($B82-H$5&gt;74, $B82-H$5=73, $B82-H$5=1, $B82-H$5&lt;0),"",ROUND(($B82-H$5)*'점수 계산기'!$C$27+H$5*'점수 계산기'!$C$28+'점수 계산기'!$C$31,0))</f>
        <v>85</v>
      </c>
      <c r="I82" s="479">
        <f>IF(OR($B82-I$5&gt;74, $B82-I$5=73, $B82-I$5=1, $B82-I$5&lt;0),"",ROUND(($B82-I$5)*'점수 계산기'!$C$27+I$5*'점수 계산기'!$C$28+'점수 계산기'!$C$31,0))</f>
        <v>85</v>
      </c>
      <c r="J82" s="479">
        <f>IF(OR($B82-J$5&gt;74, $B82-J$5=73, $B82-J$5=1, $B82-J$5&lt;0),"",ROUND(($B82-J$5)*'점수 계산기'!$C$27+J$5*'점수 계산기'!$C$28+'점수 계산기'!$C$31,0))</f>
        <v>85</v>
      </c>
      <c r="K82" s="479">
        <f>IF(OR($B82-K$5&gt;74, $B82-K$5=73, $B82-K$5=1, $B82-K$5&lt;0),"",ROUND(($B82-K$5)*'점수 계산기'!$C$27+K$5*'점수 계산기'!$C$28+'점수 계산기'!$C$31,0))</f>
        <v>85</v>
      </c>
      <c r="L82" s="479">
        <f>IF(OR($B82-L$5&gt;74, $B82-L$5=73, $B82-L$5=1, $B82-L$5&lt;0),"",ROUND(($B82-L$5)*'점수 계산기'!$C$27+L$5*'점수 계산기'!$C$28+'점수 계산기'!$C$31,0))</f>
        <v>85</v>
      </c>
      <c r="M82" s="479">
        <f>IF(OR($B82-M$5&gt;74, $B82-M$5=73, $B82-M$5=1, $B82-M$5&lt;0),"",ROUND(($B82-M$5)*'점수 계산기'!$C$27+M$5*'점수 계산기'!$C$28+'점수 계산기'!$C$31,0))</f>
        <v>85</v>
      </c>
      <c r="N82" s="479">
        <f>IF(OR($B82-N$5&gt;74, $B82-N$5=73, $B82-N$5=1, $B82-N$5&lt;0),"",ROUND(($B82-N$5)*'점수 계산기'!$C$27+N$5*'점수 계산기'!$C$28+'점수 계산기'!$C$31,0))</f>
        <v>85</v>
      </c>
      <c r="O82" s="479">
        <f>IF(OR($B82-O$5&gt;74, $B82-O$5=73, $B82-O$5=1, $B82-O$5&lt;0),"",ROUND(($B82-O$5)*'점수 계산기'!$C$27+O$5*'점수 계산기'!$C$28+'점수 계산기'!$C$31,0))</f>
        <v>85</v>
      </c>
      <c r="P82" s="479">
        <f>IF(OR($B82-P$5&gt;74, $B82-P$5=73, $B82-P$5=1, $B82-P$5&lt;0),"",ROUND(($B82-P$5)*'점수 계산기'!$C$27+P$5*'점수 계산기'!$C$28+'점수 계산기'!$C$31,0))</f>
        <v>85</v>
      </c>
      <c r="Q82" s="479">
        <f>IF(OR($B82-Q$5&gt;74, $B82-Q$5=73, $B82-Q$5=1, $B82-Q$5&lt;0),"",ROUND(($B82-Q$5)*'점수 계산기'!$C$27+Q$5*'점수 계산기'!$C$28+'점수 계산기'!$C$31,0))</f>
        <v>85</v>
      </c>
      <c r="R82" s="479">
        <f>IF(OR($B82-R$5&gt;74, $B82-R$5=73, $B82-R$5=1, $B82-R$5&lt;0),"",ROUND(($B82-R$5)*'점수 계산기'!$C$27+R$5*'점수 계산기'!$C$28+'점수 계산기'!$C$31,0))</f>
        <v>85</v>
      </c>
      <c r="S82" s="479">
        <f>IF(OR($B82-S$5&gt;74, $B82-S$5=73, $B82-S$5=1, $B82-S$5&lt;0),"",ROUND(($B82-S$5)*'점수 계산기'!$C$27+S$5*'점수 계산기'!$C$28+'점수 계산기'!$C$31,0))</f>
        <v>85</v>
      </c>
      <c r="T82" s="479">
        <f>IF(OR($B82-T$5&gt;74, $B82-T$5=73, $B82-T$5=1, $B82-T$5&lt;0),"",ROUND(($B82-T$5)*'점수 계산기'!$C$27+T$5*'점수 계산기'!$C$28+'점수 계산기'!$C$31,0))</f>
        <v>85</v>
      </c>
      <c r="U82" s="479">
        <f>IF(OR($B82-U$5&gt;74, $B82-U$5=73, $B82-U$5=1, $B82-U$5&lt;0),"",ROUND(($B82-U$5)*'점수 계산기'!$C$27+U$5*'점수 계산기'!$C$28+'점수 계산기'!$C$31,0))</f>
        <v>85</v>
      </c>
      <c r="V82" s="479">
        <f>IF(OR($B82-V$5&gt;74, $B82-V$5=73, $B82-V$5=1, $B82-V$5&lt;0),"",ROUND(($B82-V$5)*'점수 계산기'!$C$27+V$5*'점수 계산기'!$C$28+'점수 계산기'!$C$31,0))</f>
        <v>85</v>
      </c>
      <c r="W82" s="479">
        <f>IF(OR($B82-W$5&gt;74, $B82-W$5=73, $B82-W$5=1, $B82-W$5&lt;0),"",ROUND(($B82-W$5)*'점수 계산기'!$C$27+W$5*'점수 계산기'!$C$28+'점수 계산기'!$C$31,0))</f>
        <v>85</v>
      </c>
      <c r="X82" s="479">
        <f>IF(OR($B82-X$5&gt;74, $B82-X$5=73, $B82-X$5=1, $B82-X$5&lt;0),"",ROUND(($B82-X$5)*'점수 계산기'!$C$27+X$5*'점수 계산기'!$C$28+'점수 계산기'!$C$31,0))</f>
        <v>86</v>
      </c>
      <c r="Y82" s="479">
        <f>IF(OR($B82-Y$5&gt;74, $B82-Y$5=73, $B82-Y$5=1, $B82-Y$5&lt;0),"",ROUND(($B82-Y$5)*'점수 계산기'!$C$27+Y$5*'점수 계산기'!$C$28+'점수 계산기'!$C$31,0))</f>
        <v>86</v>
      </c>
      <c r="Z82" s="479">
        <f>IF(OR($B82-Z$5&gt;74, $B82-Z$5=73, $B82-Z$5=1, $B82-Z$5&lt;0),"",ROUND(($B82-Z$5)*'점수 계산기'!$C$27+Z$5*'점수 계산기'!$C$28+'점수 계산기'!$C$31,0))</f>
        <v>86</v>
      </c>
      <c r="AA82" s="480">
        <f>IF(OR($B82-AA$5&gt;74, $B82-AA$5=73, $B82-AA$5=1, $B82-AA$5&lt;0),"",ROUND(($B82-AA$5)*'점수 계산기'!$C$27+AA$5*'점수 계산기'!$C$28+'점수 계산기'!$C$31,0))</f>
        <v>86</v>
      </c>
      <c r="AC82" s="170">
        <v>25</v>
      </c>
      <c r="AD82" s="170">
        <f t="shared" si="2"/>
        <v>85</v>
      </c>
      <c r="AE82" s="170" cm="1">
        <f t="array" ref="AE82">INDEX($AF$6:$AF$106, AC82, 1)</f>
        <v>128</v>
      </c>
      <c r="AF82" s="170">
        <f t="shared" si="3"/>
        <v>86</v>
      </c>
      <c r="AG82" s="170">
        <v>24</v>
      </c>
      <c r="AH82" s="170">
        <v>76</v>
      </c>
    </row>
    <row r="83" spans="1:34" ht="21" customHeight="1">
      <c r="A83" s="4"/>
      <c r="B83" s="21">
        <v>23</v>
      </c>
      <c r="C83" s="479" t="str">
        <f>IF(OR($B83-C$5&gt;74, $B83-C$5=73, $B83-C$5=1, $B83-C$5&lt;0),"",ROUND(($B83-C$5)*'점수 계산기'!$C$27+C$5*'점수 계산기'!$C$28+'점수 계산기'!$C$31,0))</f>
        <v/>
      </c>
      <c r="D83" s="479" t="str">
        <f>IF(OR($B83-D$5&gt;74, $B83-D$5=73, $B83-D$5=1, $B83-D$5&lt;0),"",ROUND(($B83-D$5)*'점수 계산기'!$C$27+D$5*'점수 계산기'!$C$28+'점수 계산기'!$C$31,0))</f>
        <v/>
      </c>
      <c r="E83" s="479">
        <f>IF(OR($B83-E$5&gt;74, $B83-E$5=73, $B83-E$5=1, $B83-E$5&lt;0),"",ROUND(($B83-E$5)*'점수 계산기'!$C$27+E$5*'점수 계산기'!$C$28+'점수 계산기'!$C$31,0))</f>
        <v>84</v>
      </c>
      <c r="F83" s="479" t="str">
        <f>IF(OR($B83-F$5&gt;74, $B83-F$5=73, $B83-F$5=1, $B83-F$5&lt;0),"",ROUND(($B83-F$5)*'점수 계산기'!$C$27+F$5*'점수 계산기'!$C$28+'점수 계산기'!$C$31,0))</f>
        <v/>
      </c>
      <c r="G83" s="479">
        <f>IF(OR($B83-G$5&gt;74, $B83-G$5=73, $B83-G$5=1, $B83-G$5&lt;0),"",ROUND(($B83-G$5)*'점수 계산기'!$C$27+G$5*'점수 계산기'!$C$28+'점수 계산기'!$C$31,0))</f>
        <v>84</v>
      </c>
      <c r="H83" s="479">
        <f>IF(OR($B83-H$5&gt;74, $B83-H$5=73, $B83-H$5=1, $B83-H$5&lt;0),"",ROUND(($B83-H$5)*'점수 계산기'!$C$27+H$5*'점수 계산기'!$C$28+'점수 계산기'!$C$31,0))</f>
        <v>84</v>
      </c>
      <c r="I83" s="479">
        <f>IF(OR($B83-I$5&gt;74, $B83-I$5=73, $B83-I$5=1, $B83-I$5&lt;0),"",ROUND(($B83-I$5)*'점수 계산기'!$C$27+I$5*'점수 계산기'!$C$28+'점수 계산기'!$C$31,0))</f>
        <v>84</v>
      </c>
      <c r="J83" s="479">
        <f>IF(OR($B83-J$5&gt;74, $B83-J$5=73, $B83-J$5=1, $B83-J$5&lt;0),"",ROUND(($B83-J$5)*'점수 계산기'!$C$27+J$5*'점수 계산기'!$C$28+'점수 계산기'!$C$31,0))</f>
        <v>84</v>
      </c>
      <c r="K83" s="479">
        <f>IF(OR($B83-K$5&gt;74, $B83-K$5=73, $B83-K$5=1, $B83-K$5&lt;0),"",ROUND(($B83-K$5)*'점수 계산기'!$C$27+K$5*'점수 계산기'!$C$28+'점수 계산기'!$C$31,0))</f>
        <v>84</v>
      </c>
      <c r="L83" s="479">
        <f>IF(OR($B83-L$5&gt;74, $B83-L$5=73, $B83-L$5=1, $B83-L$5&lt;0),"",ROUND(($B83-L$5)*'점수 계산기'!$C$27+L$5*'점수 계산기'!$C$28+'점수 계산기'!$C$31,0))</f>
        <v>84</v>
      </c>
      <c r="M83" s="479">
        <f>IF(OR($B83-M$5&gt;74, $B83-M$5=73, $B83-M$5=1, $B83-M$5&lt;0),"",ROUND(($B83-M$5)*'점수 계산기'!$C$27+M$5*'점수 계산기'!$C$28+'점수 계산기'!$C$31,0))</f>
        <v>84</v>
      </c>
      <c r="N83" s="479">
        <f>IF(OR($B83-N$5&gt;74, $B83-N$5=73, $B83-N$5=1, $B83-N$5&lt;0),"",ROUND(($B83-N$5)*'점수 계산기'!$C$27+N$5*'점수 계산기'!$C$28+'점수 계산기'!$C$31,0))</f>
        <v>84</v>
      </c>
      <c r="O83" s="479">
        <f>IF(OR($B83-O$5&gt;74, $B83-O$5=73, $B83-O$5=1, $B83-O$5&lt;0),"",ROUND(($B83-O$5)*'점수 계산기'!$C$27+O$5*'점수 계산기'!$C$28+'점수 계산기'!$C$31,0))</f>
        <v>84</v>
      </c>
      <c r="P83" s="479">
        <f>IF(OR($B83-P$5&gt;74, $B83-P$5=73, $B83-P$5=1, $B83-P$5&lt;0),"",ROUND(($B83-P$5)*'점수 계산기'!$C$27+P$5*'점수 계산기'!$C$28+'점수 계산기'!$C$31,0))</f>
        <v>84</v>
      </c>
      <c r="Q83" s="479">
        <f>IF(OR($B83-Q$5&gt;74, $B83-Q$5=73, $B83-Q$5=1, $B83-Q$5&lt;0),"",ROUND(($B83-Q$5)*'점수 계산기'!$C$27+Q$5*'점수 계산기'!$C$28+'점수 계산기'!$C$31,0))</f>
        <v>84</v>
      </c>
      <c r="R83" s="479">
        <f>IF(OR($B83-R$5&gt;74, $B83-R$5=73, $B83-R$5=1, $B83-R$5&lt;0),"",ROUND(($B83-R$5)*'점수 계산기'!$C$27+R$5*'점수 계산기'!$C$28+'점수 계산기'!$C$31,0))</f>
        <v>84</v>
      </c>
      <c r="S83" s="479">
        <f>IF(OR($B83-S$5&gt;74, $B83-S$5=73, $B83-S$5=1, $B83-S$5&lt;0),"",ROUND(($B83-S$5)*'점수 계산기'!$C$27+S$5*'점수 계산기'!$C$28+'점수 계산기'!$C$31,0))</f>
        <v>85</v>
      </c>
      <c r="T83" s="479">
        <f>IF(OR($B83-T$5&gt;74, $B83-T$5=73, $B83-T$5=1, $B83-T$5&lt;0),"",ROUND(($B83-T$5)*'점수 계산기'!$C$27+T$5*'점수 계산기'!$C$28+'점수 계산기'!$C$31,0))</f>
        <v>85</v>
      </c>
      <c r="U83" s="479">
        <f>IF(OR($B83-U$5&gt;74, $B83-U$5=73, $B83-U$5=1, $B83-U$5&lt;0),"",ROUND(($B83-U$5)*'점수 계산기'!$C$27+U$5*'점수 계산기'!$C$28+'점수 계산기'!$C$31,0))</f>
        <v>85</v>
      </c>
      <c r="V83" s="479">
        <f>IF(OR($B83-V$5&gt;74, $B83-V$5=73, $B83-V$5=1, $B83-V$5&lt;0),"",ROUND(($B83-V$5)*'점수 계산기'!$C$27+V$5*'점수 계산기'!$C$28+'점수 계산기'!$C$31,0))</f>
        <v>85</v>
      </c>
      <c r="W83" s="479">
        <f>IF(OR($B83-W$5&gt;74, $B83-W$5=73, $B83-W$5=1, $B83-W$5&lt;0),"",ROUND(($B83-W$5)*'점수 계산기'!$C$27+W$5*'점수 계산기'!$C$28+'점수 계산기'!$C$31,0))</f>
        <v>85</v>
      </c>
      <c r="X83" s="479">
        <f>IF(OR($B83-X$5&gt;74, $B83-X$5=73, $B83-X$5=1, $B83-X$5&lt;0),"",ROUND(($B83-X$5)*'점수 계산기'!$C$27+X$5*'점수 계산기'!$C$28+'점수 계산기'!$C$31,0))</f>
        <v>85</v>
      </c>
      <c r="Y83" s="479">
        <f>IF(OR($B83-Y$5&gt;74, $B83-Y$5=73, $B83-Y$5=1, $B83-Y$5&lt;0),"",ROUND(($B83-Y$5)*'점수 계산기'!$C$27+Y$5*'점수 계산기'!$C$28+'점수 계산기'!$C$31,0))</f>
        <v>85</v>
      </c>
      <c r="Z83" s="479">
        <f>IF(OR($B83-Z$5&gt;74, $B83-Z$5=73, $B83-Z$5=1, $B83-Z$5&lt;0),"",ROUND(($B83-Z$5)*'점수 계산기'!$C$27+Z$5*'점수 계산기'!$C$28+'점수 계산기'!$C$31,0))</f>
        <v>85</v>
      </c>
      <c r="AA83" s="480">
        <f>IF(OR($B83-AA$5&gt;74, $B83-AA$5=73, $B83-AA$5=1, $B83-AA$5&lt;0),"",ROUND(($B83-AA$5)*'점수 계산기'!$C$27+AA$5*'점수 계산기'!$C$28+'점수 계산기'!$C$31,0))</f>
        <v>85</v>
      </c>
      <c r="AC83" s="170">
        <v>24</v>
      </c>
      <c r="AD83" s="170">
        <f t="shared" si="2"/>
        <v>84</v>
      </c>
      <c r="AE83" s="170" cm="1">
        <f t="array" ref="AE83">INDEX($AF$6:$AF$106, AC83, 1)</f>
        <v>129</v>
      </c>
      <c r="AF83" s="170">
        <f t="shared" si="3"/>
        <v>85</v>
      </c>
      <c r="AG83" s="170">
        <v>23</v>
      </c>
      <c r="AH83" s="170">
        <v>77</v>
      </c>
    </row>
    <row r="84" spans="1:34" ht="21" customHeight="1">
      <c r="A84" s="4"/>
      <c r="B84" s="21">
        <v>22</v>
      </c>
      <c r="C84" s="479" t="str">
        <f>IF(OR($B84-C$5&gt;74, $B84-C$5=73, $B84-C$5=1, $B84-C$5&lt;0),"",ROUND(($B84-C$5)*'점수 계산기'!$C$27+C$5*'점수 계산기'!$C$28+'점수 계산기'!$C$31,0))</f>
        <v/>
      </c>
      <c r="D84" s="479" t="str">
        <f>IF(OR($B84-D$5&gt;74, $B84-D$5=73, $B84-D$5=1, $B84-D$5&lt;0),"",ROUND(($B84-D$5)*'점수 계산기'!$C$27+D$5*'점수 계산기'!$C$28+'점수 계산기'!$C$31,0))</f>
        <v/>
      </c>
      <c r="E84" s="479" t="str">
        <f>IF(OR($B84-E$5&gt;74, $B84-E$5=73, $B84-E$5=1, $B84-E$5&lt;0),"",ROUND(($B84-E$5)*'점수 계산기'!$C$27+E$5*'점수 계산기'!$C$28+'점수 계산기'!$C$31,0))</f>
        <v/>
      </c>
      <c r="F84" s="479">
        <f>IF(OR($B84-F$5&gt;74, $B84-F$5=73, $B84-F$5=1, $B84-F$5&lt;0),"",ROUND(($B84-F$5)*'점수 계산기'!$C$27+F$5*'점수 계산기'!$C$28+'점수 계산기'!$C$31,0))</f>
        <v>83</v>
      </c>
      <c r="G84" s="479" t="str">
        <f>IF(OR($B84-G$5&gt;74, $B84-G$5=73, $B84-G$5=1, $B84-G$5&lt;0),"",ROUND(($B84-G$5)*'점수 계산기'!$C$27+G$5*'점수 계산기'!$C$28+'점수 계산기'!$C$31,0))</f>
        <v/>
      </c>
      <c r="H84" s="479">
        <f>IF(OR($B84-H$5&gt;74, $B84-H$5=73, $B84-H$5=1, $B84-H$5&lt;0),"",ROUND(($B84-H$5)*'점수 계산기'!$C$27+H$5*'점수 계산기'!$C$28+'점수 계산기'!$C$31,0))</f>
        <v>83</v>
      </c>
      <c r="I84" s="479">
        <f>IF(OR($B84-I$5&gt;74, $B84-I$5=73, $B84-I$5=1, $B84-I$5&lt;0),"",ROUND(($B84-I$5)*'점수 계산기'!$C$27+I$5*'점수 계산기'!$C$28+'점수 계산기'!$C$31,0))</f>
        <v>83</v>
      </c>
      <c r="J84" s="479">
        <f>IF(OR($B84-J$5&gt;74, $B84-J$5=73, $B84-J$5=1, $B84-J$5&lt;0),"",ROUND(($B84-J$5)*'점수 계산기'!$C$27+J$5*'점수 계산기'!$C$28+'점수 계산기'!$C$31,0))</f>
        <v>83</v>
      </c>
      <c r="K84" s="479">
        <f>IF(OR($B84-K$5&gt;74, $B84-K$5=73, $B84-K$5=1, $B84-K$5&lt;0),"",ROUND(($B84-K$5)*'점수 계산기'!$C$27+K$5*'점수 계산기'!$C$28+'점수 계산기'!$C$31,0))</f>
        <v>83</v>
      </c>
      <c r="L84" s="479">
        <f>IF(OR($B84-L$5&gt;74, $B84-L$5=73, $B84-L$5=1, $B84-L$5&lt;0),"",ROUND(($B84-L$5)*'점수 계산기'!$C$27+L$5*'점수 계산기'!$C$28+'점수 계산기'!$C$31,0))</f>
        <v>83</v>
      </c>
      <c r="M84" s="479">
        <f>IF(OR($B84-M$5&gt;74, $B84-M$5=73, $B84-M$5=1, $B84-M$5&lt;0),"",ROUND(($B84-M$5)*'점수 계산기'!$C$27+M$5*'점수 계산기'!$C$28+'점수 계산기'!$C$31,0))</f>
        <v>83</v>
      </c>
      <c r="N84" s="479">
        <f>IF(OR($B84-N$5&gt;74, $B84-N$5=73, $B84-N$5=1, $B84-N$5&lt;0),"",ROUND(($B84-N$5)*'점수 계산기'!$C$27+N$5*'점수 계산기'!$C$28+'점수 계산기'!$C$31,0))</f>
        <v>83</v>
      </c>
      <c r="O84" s="479">
        <f>IF(OR($B84-O$5&gt;74, $B84-O$5=73, $B84-O$5=1, $B84-O$5&lt;0),"",ROUND(($B84-O$5)*'점수 계산기'!$C$27+O$5*'점수 계산기'!$C$28+'점수 계산기'!$C$31,0))</f>
        <v>84</v>
      </c>
      <c r="P84" s="479">
        <f>IF(OR($B84-P$5&gt;74, $B84-P$5=73, $B84-P$5=1, $B84-P$5&lt;0),"",ROUND(($B84-P$5)*'점수 계산기'!$C$27+P$5*'점수 계산기'!$C$28+'점수 계산기'!$C$31,0))</f>
        <v>84</v>
      </c>
      <c r="Q84" s="479">
        <f>IF(OR($B84-Q$5&gt;74, $B84-Q$5=73, $B84-Q$5=1, $B84-Q$5&lt;0),"",ROUND(($B84-Q$5)*'점수 계산기'!$C$27+Q$5*'점수 계산기'!$C$28+'점수 계산기'!$C$31,0))</f>
        <v>84</v>
      </c>
      <c r="R84" s="479">
        <f>IF(OR($B84-R$5&gt;74, $B84-R$5=73, $B84-R$5=1, $B84-R$5&lt;0),"",ROUND(($B84-R$5)*'점수 계산기'!$C$27+R$5*'점수 계산기'!$C$28+'점수 계산기'!$C$31,0))</f>
        <v>84</v>
      </c>
      <c r="S84" s="479">
        <f>IF(OR($B84-S$5&gt;74, $B84-S$5=73, $B84-S$5=1, $B84-S$5&lt;0),"",ROUND(($B84-S$5)*'점수 계산기'!$C$27+S$5*'점수 계산기'!$C$28+'점수 계산기'!$C$31,0))</f>
        <v>84</v>
      </c>
      <c r="T84" s="479">
        <f>IF(OR($B84-T$5&gt;74, $B84-T$5=73, $B84-T$5=1, $B84-T$5&lt;0),"",ROUND(($B84-T$5)*'점수 계산기'!$C$27+T$5*'점수 계산기'!$C$28+'점수 계산기'!$C$31,0))</f>
        <v>84</v>
      </c>
      <c r="U84" s="479">
        <f>IF(OR($B84-U$5&gt;74, $B84-U$5=73, $B84-U$5=1, $B84-U$5&lt;0),"",ROUND(($B84-U$5)*'점수 계산기'!$C$27+U$5*'점수 계산기'!$C$28+'점수 계산기'!$C$31,0))</f>
        <v>84</v>
      </c>
      <c r="V84" s="479">
        <f>IF(OR($B84-V$5&gt;74, $B84-V$5=73, $B84-V$5=1, $B84-V$5&lt;0),"",ROUND(($B84-V$5)*'점수 계산기'!$C$27+V$5*'점수 계산기'!$C$28+'점수 계산기'!$C$31,0))</f>
        <v>84</v>
      </c>
      <c r="W84" s="479">
        <f>IF(OR($B84-W$5&gt;74, $B84-W$5=73, $B84-W$5=1, $B84-W$5&lt;0),"",ROUND(($B84-W$5)*'점수 계산기'!$C$27+W$5*'점수 계산기'!$C$28+'점수 계산기'!$C$31,0))</f>
        <v>84</v>
      </c>
      <c r="X84" s="479">
        <f>IF(OR($B84-X$5&gt;74, $B84-X$5=73, $B84-X$5=1, $B84-X$5&lt;0),"",ROUND(($B84-X$5)*'점수 계산기'!$C$27+X$5*'점수 계산기'!$C$28+'점수 계산기'!$C$31,0))</f>
        <v>84</v>
      </c>
      <c r="Y84" s="479">
        <f>IF(OR($B84-Y$5&gt;74, $B84-Y$5=73, $B84-Y$5=1, $B84-Y$5&lt;0),"",ROUND(($B84-Y$5)*'점수 계산기'!$C$27+Y$5*'점수 계산기'!$C$28+'점수 계산기'!$C$31,0))</f>
        <v>84</v>
      </c>
      <c r="Z84" s="479">
        <f>IF(OR($B84-Z$5&gt;74, $B84-Z$5=73, $B84-Z$5=1, $B84-Z$5&lt;0),"",ROUND(($B84-Z$5)*'점수 계산기'!$C$27+Z$5*'점수 계산기'!$C$28+'점수 계산기'!$C$31,0))</f>
        <v>84</v>
      </c>
      <c r="AA84" s="480">
        <f>IF(OR($B84-AA$5&gt;74, $B84-AA$5=73, $B84-AA$5=1, $B84-AA$5&lt;0),"",ROUND(($B84-AA$5)*'점수 계산기'!$C$27+AA$5*'점수 계산기'!$C$28+'점수 계산기'!$C$31,0))</f>
        <v>84</v>
      </c>
      <c r="AC84" s="170">
        <v>23</v>
      </c>
      <c r="AD84" s="170">
        <f t="shared" si="2"/>
        <v>83</v>
      </c>
      <c r="AE84" s="170" cm="1">
        <f t="array" ref="AE84">INDEX($AF$6:$AF$106, AC84, 1)</f>
        <v>130</v>
      </c>
      <c r="AF84" s="170">
        <f t="shared" si="3"/>
        <v>84</v>
      </c>
      <c r="AG84" s="170">
        <v>22</v>
      </c>
      <c r="AH84" s="170">
        <v>78</v>
      </c>
    </row>
    <row r="85" spans="1:34" ht="21" customHeight="1">
      <c r="A85" s="4"/>
      <c r="B85" s="21">
        <v>21</v>
      </c>
      <c r="C85" s="479" t="str">
        <f>IF(OR($B85-C$5&gt;74, $B85-C$5=73, $B85-C$5=1, $B85-C$5&lt;0),"",ROUND(($B85-C$5)*'점수 계산기'!$C$27+C$5*'점수 계산기'!$C$28+'점수 계산기'!$C$31,0))</f>
        <v/>
      </c>
      <c r="D85" s="479" t="str">
        <f>IF(OR($B85-D$5&gt;74, $B85-D$5=73, $B85-D$5=1, $B85-D$5&lt;0),"",ROUND(($B85-D$5)*'점수 계산기'!$C$27+D$5*'점수 계산기'!$C$28+'점수 계산기'!$C$31,0))</f>
        <v/>
      </c>
      <c r="E85" s="479" t="str">
        <f>IF(OR($B85-E$5&gt;74, $B85-E$5=73, $B85-E$5=1, $B85-E$5&lt;0),"",ROUND(($B85-E$5)*'점수 계산기'!$C$27+E$5*'점수 계산기'!$C$28+'점수 계산기'!$C$31,0))</f>
        <v/>
      </c>
      <c r="F85" s="479" t="str">
        <f>IF(OR($B85-F$5&gt;74, $B85-F$5=73, $B85-F$5=1, $B85-F$5&lt;0),"",ROUND(($B85-F$5)*'점수 계산기'!$C$27+F$5*'점수 계산기'!$C$28+'점수 계산기'!$C$31,0))</f>
        <v/>
      </c>
      <c r="G85" s="479">
        <f>IF(OR($B85-G$5&gt;74, $B85-G$5=73, $B85-G$5=1, $B85-G$5&lt;0),"",ROUND(($B85-G$5)*'점수 계산기'!$C$27+G$5*'점수 계산기'!$C$28+'점수 계산기'!$C$31,0))</f>
        <v>82</v>
      </c>
      <c r="H85" s="479" t="str">
        <f>IF(OR($B85-H$5&gt;74, $B85-H$5=73, $B85-H$5=1, $B85-H$5&lt;0),"",ROUND(($B85-H$5)*'점수 계산기'!$C$27+H$5*'점수 계산기'!$C$28+'점수 계산기'!$C$31,0))</f>
        <v/>
      </c>
      <c r="I85" s="479">
        <f>IF(OR($B85-I$5&gt;74, $B85-I$5=73, $B85-I$5=1, $B85-I$5&lt;0),"",ROUND(($B85-I$5)*'점수 계산기'!$C$27+I$5*'점수 계산기'!$C$28+'점수 계산기'!$C$31,0))</f>
        <v>82</v>
      </c>
      <c r="J85" s="479">
        <f>IF(OR($B85-J$5&gt;74, $B85-J$5=73, $B85-J$5=1, $B85-J$5&lt;0),"",ROUND(($B85-J$5)*'점수 계산기'!$C$27+J$5*'점수 계산기'!$C$28+'점수 계산기'!$C$31,0))</f>
        <v>83</v>
      </c>
      <c r="K85" s="479">
        <f>IF(OR($B85-K$5&gt;74, $B85-K$5=73, $B85-K$5=1, $B85-K$5&lt;0),"",ROUND(($B85-K$5)*'점수 계산기'!$C$27+K$5*'점수 계산기'!$C$28+'점수 계산기'!$C$31,0))</f>
        <v>83</v>
      </c>
      <c r="L85" s="479">
        <f>IF(OR($B85-L$5&gt;74, $B85-L$5=73, $B85-L$5=1, $B85-L$5&lt;0),"",ROUND(($B85-L$5)*'점수 계산기'!$C$27+L$5*'점수 계산기'!$C$28+'점수 계산기'!$C$31,0))</f>
        <v>83</v>
      </c>
      <c r="M85" s="479">
        <f>IF(OR($B85-M$5&gt;74, $B85-M$5=73, $B85-M$5=1, $B85-M$5&lt;0),"",ROUND(($B85-M$5)*'점수 계산기'!$C$27+M$5*'점수 계산기'!$C$28+'점수 계산기'!$C$31,0))</f>
        <v>83</v>
      </c>
      <c r="N85" s="479">
        <f>IF(OR($B85-N$5&gt;74, $B85-N$5=73, $B85-N$5=1, $B85-N$5&lt;0),"",ROUND(($B85-N$5)*'점수 계산기'!$C$27+N$5*'점수 계산기'!$C$28+'점수 계산기'!$C$31,0))</f>
        <v>83</v>
      </c>
      <c r="O85" s="479">
        <f>IF(OR($B85-O$5&gt;74, $B85-O$5=73, $B85-O$5=1, $B85-O$5&lt;0),"",ROUND(($B85-O$5)*'점수 계산기'!$C$27+O$5*'점수 계산기'!$C$28+'점수 계산기'!$C$31,0))</f>
        <v>83</v>
      </c>
      <c r="P85" s="479">
        <f>IF(OR($B85-P$5&gt;74, $B85-P$5=73, $B85-P$5=1, $B85-P$5&lt;0),"",ROUND(($B85-P$5)*'점수 계산기'!$C$27+P$5*'점수 계산기'!$C$28+'점수 계산기'!$C$31,0))</f>
        <v>83</v>
      </c>
      <c r="Q85" s="479">
        <f>IF(OR($B85-Q$5&gt;74, $B85-Q$5=73, $B85-Q$5=1, $B85-Q$5&lt;0),"",ROUND(($B85-Q$5)*'점수 계산기'!$C$27+Q$5*'점수 계산기'!$C$28+'점수 계산기'!$C$31,0))</f>
        <v>83</v>
      </c>
      <c r="R85" s="479">
        <f>IF(OR($B85-R$5&gt;74, $B85-R$5=73, $B85-R$5=1, $B85-R$5&lt;0),"",ROUND(($B85-R$5)*'점수 계산기'!$C$27+R$5*'점수 계산기'!$C$28+'점수 계산기'!$C$31,0))</f>
        <v>83</v>
      </c>
      <c r="S85" s="479">
        <f>IF(OR($B85-S$5&gt;74, $B85-S$5=73, $B85-S$5=1, $B85-S$5&lt;0),"",ROUND(($B85-S$5)*'점수 계산기'!$C$27+S$5*'점수 계산기'!$C$28+'점수 계산기'!$C$31,0))</f>
        <v>83</v>
      </c>
      <c r="T85" s="479">
        <f>IF(OR($B85-T$5&gt;74, $B85-T$5=73, $B85-T$5=1, $B85-T$5&lt;0),"",ROUND(($B85-T$5)*'점수 계산기'!$C$27+T$5*'점수 계산기'!$C$28+'점수 계산기'!$C$31,0))</f>
        <v>83</v>
      </c>
      <c r="U85" s="479">
        <f>IF(OR($B85-U$5&gt;74, $B85-U$5=73, $B85-U$5=1, $B85-U$5&lt;0),"",ROUND(($B85-U$5)*'점수 계산기'!$C$27+U$5*'점수 계산기'!$C$28+'점수 계산기'!$C$31,0))</f>
        <v>83</v>
      </c>
      <c r="V85" s="479">
        <f>IF(OR($B85-V$5&gt;74, $B85-V$5=73, $B85-V$5=1, $B85-V$5&lt;0),"",ROUND(($B85-V$5)*'점수 계산기'!$C$27+V$5*'점수 계산기'!$C$28+'점수 계산기'!$C$31,0))</f>
        <v>83</v>
      </c>
      <c r="W85" s="479">
        <f>IF(OR($B85-W$5&gt;74, $B85-W$5=73, $B85-W$5=1, $B85-W$5&lt;0),"",ROUND(($B85-W$5)*'점수 계산기'!$C$27+W$5*'점수 계산기'!$C$28+'점수 계산기'!$C$31,0))</f>
        <v>83</v>
      </c>
      <c r="X85" s="479">
        <f>IF(OR($B85-X$5&gt;74, $B85-X$5=73, $B85-X$5=1, $B85-X$5&lt;0),"",ROUND(($B85-X$5)*'점수 계산기'!$C$27+X$5*'점수 계산기'!$C$28+'점수 계산기'!$C$31,0))</f>
        <v>83</v>
      </c>
      <c r="Y85" s="479">
        <f>IF(OR($B85-Y$5&gt;74, $B85-Y$5=73, $B85-Y$5=1, $B85-Y$5&lt;0),"",ROUND(($B85-Y$5)*'점수 계산기'!$C$27+Y$5*'점수 계산기'!$C$28+'점수 계산기'!$C$31,0))</f>
        <v>83</v>
      </c>
      <c r="Z85" s="479">
        <f>IF(OR($B85-Z$5&gt;74, $B85-Z$5=73, $B85-Z$5=1, $B85-Z$5&lt;0),"",ROUND(($B85-Z$5)*'점수 계산기'!$C$27+Z$5*'점수 계산기'!$C$28+'점수 계산기'!$C$31,0))</f>
        <v>83</v>
      </c>
      <c r="AA85" s="480">
        <f>IF(OR($B85-AA$5&gt;74, $B85-AA$5=73, $B85-AA$5=1, $B85-AA$5&lt;0),"",ROUND(($B85-AA$5)*'점수 계산기'!$C$27+AA$5*'점수 계산기'!$C$28+'점수 계산기'!$C$31,0))</f>
        <v>83</v>
      </c>
      <c r="AC85" s="170">
        <v>22</v>
      </c>
      <c r="AD85" s="170">
        <f t="shared" si="2"/>
        <v>82</v>
      </c>
      <c r="AE85" s="170" cm="1">
        <f t="array" ref="AE85">INDEX($AF$6:$AF$106, AC85, 1)</f>
        <v>131</v>
      </c>
      <c r="AF85" s="170">
        <f t="shared" si="3"/>
        <v>83</v>
      </c>
      <c r="AG85" s="170">
        <v>21</v>
      </c>
      <c r="AH85" s="170">
        <v>79</v>
      </c>
    </row>
    <row r="86" spans="1:34" ht="21" customHeight="1">
      <c r="A86" s="4"/>
      <c r="B86" s="17">
        <v>20</v>
      </c>
      <c r="C86" s="471" t="str">
        <f>IF(OR($B86-C$5&gt;74, $B86-C$5=73, $B86-C$5=1, $B86-C$5&lt;0),"",ROUND(($B86-C$5)*'점수 계산기'!$C$27+C$5*'점수 계산기'!$C$28+'점수 계산기'!$C$31,0))</f>
        <v/>
      </c>
      <c r="D86" s="471" t="str">
        <f>IF(OR($B86-D$5&gt;74, $B86-D$5=73, $B86-D$5=1, $B86-D$5&lt;0),"",ROUND(($B86-D$5)*'점수 계산기'!$C$27+D$5*'점수 계산기'!$C$28+'점수 계산기'!$C$31,0))</f>
        <v/>
      </c>
      <c r="E86" s="471" t="str">
        <f>IF(OR($B86-E$5&gt;74, $B86-E$5=73, $B86-E$5=1, $B86-E$5&lt;0),"",ROUND(($B86-E$5)*'점수 계산기'!$C$27+E$5*'점수 계산기'!$C$28+'점수 계산기'!$C$31,0))</f>
        <v/>
      </c>
      <c r="F86" s="471" t="str">
        <f>IF(OR($B86-F$5&gt;74, $B86-F$5=73, $B86-F$5=1, $B86-F$5&lt;0),"",ROUND(($B86-F$5)*'점수 계산기'!$C$27+F$5*'점수 계산기'!$C$28+'점수 계산기'!$C$31,0))</f>
        <v/>
      </c>
      <c r="G86" s="471" t="str">
        <f>IF(OR($B86-G$5&gt;74, $B86-G$5=73, $B86-G$5=1, $B86-G$5&lt;0),"",ROUND(($B86-G$5)*'점수 계산기'!$C$27+G$5*'점수 계산기'!$C$28+'점수 계산기'!$C$31,0))</f>
        <v/>
      </c>
      <c r="H86" s="471">
        <f>IF(OR($B86-H$5&gt;74, $B86-H$5=73, $B86-H$5=1, $B86-H$5&lt;0),"",ROUND(($B86-H$5)*'점수 계산기'!$C$27+H$5*'점수 계산기'!$C$28+'점수 계산기'!$C$31,0))</f>
        <v>82</v>
      </c>
      <c r="I86" s="471" t="str">
        <f>IF(OR($B86-I$5&gt;74, $B86-I$5=73, $B86-I$5=1, $B86-I$5&lt;0),"",ROUND(($B86-I$5)*'점수 계산기'!$C$27+I$5*'점수 계산기'!$C$28+'점수 계산기'!$C$31,0))</f>
        <v/>
      </c>
      <c r="J86" s="471">
        <f>IF(OR($B86-J$5&gt;74, $B86-J$5=73, $B86-J$5=1, $B86-J$5&lt;0),"",ROUND(($B86-J$5)*'점수 계산기'!$C$27+J$5*'점수 계산기'!$C$28+'점수 계산기'!$C$31,0))</f>
        <v>82</v>
      </c>
      <c r="K86" s="471">
        <f>IF(OR($B86-K$5&gt;74, $B86-K$5=73, $B86-K$5=1, $B86-K$5&lt;0),"",ROUND(($B86-K$5)*'점수 계산기'!$C$27+K$5*'점수 계산기'!$C$28+'점수 계산기'!$C$31,0))</f>
        <v>82</v>
      </c>
      <c r="L86" s="471">
        <f>IF(OR($B86-L$5&gt;74, $B86-L$5=73, $B86-L$5=1, $B86-L$5&lt;0),"",ROUND(($B86-L$5)*'점수 계산기'!$C$27+L$5*'점수 계산기'!$C$28+'점수 계산기'!$C$31,0))</f>
        <v>82</v>
      </c>
      <c r="M86" s="471">
        <f>IF(OR($B86-M$5&gt;74, $B86-M$5=73, $B86-M$5=1, $B86-M$5&lt;0),"",ROUND(($B86-M$5)*'점수 계산기'!$C$27+M$5*'점수 계산기'!$C$28+'점수 계산기'!$C$31,0))</f>
        <v>82</v>
      </c>
      <c r="N86" s="471">
        <f>IF(OR($B86-N$5&gt;74, $B86-N$5=73, $B86-N$5=1, $B86-N$5&lt;0),"",ROUND(($B86-N$5)*'점수 계산기'!$C$27+N$5*'점수 계산기'!$C$28+'점수 계산기'!$C$31,0))</f>
        <v>82</v>
      </c>
      <c r="O86" s="471">
        <f>IF(OR($B86-O$5&gt;74, $B86-O$5=73, $B86-O$5=1, $B86-O$5&lt;0),"",ROUND(($B86-O$5)*'점수 계산기'!$C$27+O$5*'점수 계산기'!$C$28+'점수 계산기'!$C$31,0))</f>
        <v>82</v>
      </c>
      <c r="P86" s="471">
        <f>IF(OR($B86-P$5&gt;74, $B86-P$5=73, $B86-P$5=1, $B86-P$5&lt;0),"",ROUND(($B86-P$5)*'점수 계산기'!$C$27+P$5*'점수 계산기'!$C$28+'점수 계산기'!$C$31,0))</f>
        <v>82</v>
      </c>
      <c r="Q86" s="471">
        <f>IF(OR($B86-Q$5&gt;74, $B86-Q$5=73, $B86-Q$5=1, $B86-Q$5&lt;0),"",ROUND(($B86-Q$5)*'점수 계산기'!$C$27+Q$5*'점수 계산기'!$C$28+'점수 계산기'!$C$31,0))</f>
        <v>82</v>
      </c>
      <c r="R86" s="471">
        <f>IF(OR($B86-R$5&gt;74, $B86-R$5=73, $B86-R$5=1, $B86-R$5&lt;0),"",ROUND(($B86-R$5)*'점수 계산기'!$C$27+R$5*'점수 계산기'!$C$28+'점수 계산기'!$C$31,0))</f>
        <v>82</v>
      </c>
      <c r="S86" s="471">
        <f>IF(OR($B86-S$5&gt;74, $B86-S$5=73, $B86-S$5=1, $B86-S$5&lt;0),"",ROUND(($B86-S$5)*'점수 계산기'!$C$27+S$5*'점수 계산기'!$C$28+'점수 계산기'!$C$31,0))</f>
        <v>82</v>
      </c>
      <c r="T86" s="471">
        <f>IF(OR($B86-T$5&gt;74, $B86-T$5=73, $B86-T$5=1, $B86-T$5&lt;0),"",ROUND(($B86-T$5)*'점수 계산기'!$C$27+T$5*'점수 계산기'!$C$28+'점수 계산기'!$C$31,0))</f>
        <v>82</v>
      </c>
      <c r="U86" s="471">
        <f>IF(OR($B86-U$5&gt;74, $B86-U$5=73, $B86-U$5=1, $B86-U$5&lt;0),"",ROUND(($B86-U$5)*'점수 계산기'!$C$27+U$5*'점수 계산기'!$C$28+'점수 계산기'!$C$31,0))</f>
        <v>82</v>
      </c>
      <c r="V86" s="471">
        <f>IF(OR($B86-V$5&gt;74, $B86-V$5=73, $B86-V$5=1, $B86-V$5&lt;0),"",ROUND(($B86-V$5)*'점수 계산기'!$C$27+V$5*'점수 계산기'!$C$28+'점수 계산기'!$C$31,0))</f>
        <v>82</v>
      </c>
      <c r="W86" s="471">
        <f>IF(OR($B86-W$5&gt;74, $B86-W$5=73, $B86-W$5=1, $B86-W$5&lt;0),"",ROUND(($B86-W$5)*'점수 계산기'!$C$27+W$5*'점수 계산기'!$C$28+'점수 계산기'!$C$31,0))</f>
        <v>82</v>
      </c>
      <c r="X86" s="471">
        <f>IF(OR($B86-X$5&gt;74, $B86-X$5=73, $B86-X$5=1, $B86-X$5&lt;0),"",ROUND(($B86-X$5)*'점수 계산기'!$C$27+X$5*'점수 계산기'!$C$28+'점수 계산기'!$C$31,0))</f>
        <v>82</v>
      </c>
      <c r="Y86" s="471">
        <f>IF(OR($B86-Y$5&gt;74, $B86-Y$5=73, $B86-Y$5=1, $B86-Y$5&lt;0),"",ROUND(($B86-Y$5)*'점수 계산기'!$C$27+Y$5*'점수 계산기'!$C$28+'점수 계산기'!$C$31,0))</f>
        <v>82</v>
      </c>
      <c r="Z86" s="471">
        <f>IF(OR($B86-Z$5&gt;74, $B86-Z$5=73, $B86-Z$5=1, $B86-Z$5&lt;0),"",ROUND(($B86-Z$5)*'점수 계산기'!$C$27+Z$5*'점수 계산기'!$C$28+'점수 계산기'!$C$31,0))</f>
        <v>82</v>
      </c>
      <c r="AA86" s="472">
        <f>IF(OR($B86-AA$5&gt;74, $B86-AA$5=73, $B86-AA$5=1, $B86-AA$5&lt;0),"",ROUND(($B86-AA$5)*'점수 계산기'!$C$27+AA$5*'점수 계산기'!$C$28+'점수 계산기'!$C$31,0))</f>
        <v>82</v>
      </c>
      <c r="AC86" s="170">
        <v>21</v>
      </c>
      <c r="AD86" s="170">
        <f t="shared" si="2"/>
        <v>82</v>
      </c>
      <c r="AE86" s="170" cm="1">
        <f t="array" ref="AE86">INDEX($AF$6:$AF$106, AC86, 1)</f>
        <v>131</v>
      </c>
      <c r="AF86" s="170">
        <f t="shared" si="3"/>
        <v>82</v>
      </c>
      <c r="AG86" s="170">
        <v>20</v>
      </c>
      <c r="AH86" s="170">
        <v>80</v>
      </c>
    </row>
    <row r="87" spans="1:34" ht="21" customHeight="1">
      <c r="A87" s="4"/>
      <c r="B87" s="17">
        <v>19</v>
      </c>
      <c r="C87" s="471" t="str">
        <f>IF(OR($B87-C$5&gt;74, $B87-C$5=73, $B87-C$5=1, $B87-C$5&lt;0),"",ROUND(($B87-C$5)*'점수 계산기'!$C$27+C$5*'점수 계산기'!$C$28+'점수 계산기'!$C$31,0))</f>
        <v/>
      </c>
      <c r="D87" s="471" t="str">
        <f>IF(OR($B87-D$5&gt;74, $B87-D$5=73, $B87-D$5=1, $B87-D$5&lt;0),"",ROUND(($B87-D$5)*'점수 계산기'!$C$27+D$5*'점수 계산기'!$C$28+'점수 계산기'!$C$31,0))</f>
        <v/>
      </c>
      <c r="E87" s="471" t="str">
        <f>IF(OR($B87-E$5&gt;74, $B87-E$5=73, $B87-E$5=1, $B87-E$5&lt;0),"",ROUND(($B87-E$5)*'점수 계산기'!$C$27+E$5*'점수 계산기'!$C$28+'점수 계산기'!$C$31,0))</f>
        <v/>
      </c>
      <c r="F87" s="471" t="str">
        <f>IF(OR($B87-F$5&gt;74, $B87-F$5=73, $B87-F$5=1, $B87-F$5&lt;0),"",ROUND(($B87-F$5)*'점수 계산기'!$C$27+F$5*'점수 계산기'!$C$28+'점수 계산기'!$C$31,0))</f>
        <v/>
      </c>
      <c r="G87" s="471" t="str">
        <f>IF(OR($B87-G$5&gt;74, $B87-G$5=73, $B87-G$5=1, $B87-G$5&lt;0),"",ROUND(($B87-G$5)*'점수 계산기'!$C$27+G$5*'점수 계산기'!$C$28+'점수 계산기'!$C$31,0))</f>
        <v/>
      </c>
      <c r="H87" s="471" t="str">
        <f>IF(OR($B87-H$5&gt;74, $B87-H$5=73, $B87-H$5=1, $B87-H$5&lt;0),"",ROUND(($B87-H$5)*'점수 계산기'!$C$27+H$5*'점수 계산기'!$C$28+'점수 계산기'!$C$31,0))</f>
        <v/>
      </c>
      <c r="I87" s="471">
        <f>IF(OR($B87-I$5&gt;74, $B87-I$5=73, $B87-I$5=1, $B87-I$5&lt;0),"",ROUND(($B87-I$5)*'점수 계산기'!$C$27+I$5*'점수 계산기'!$C$28+'점수 계산기'!$C$31,0))</f>
        <v>81</v>
      </c>
      <c r="J87" s="471" t="str">
        <f>IF(OR($B87-J$5&gt;74, $B87-J$5=73, $B87-J$5=1, $B87-J$5&lt;0),"",ROUND(($B87-J$5)*'점수 계산기'!$C$27+J$5*'점수 계산기'!$C$28+'점수 계산기'!$C$31,0))</f>
        <v/>
      </c>
      <c r="K87" s="471">
        <f>IF(OR($B87-K$5&gt;74, $B87-K$5=73, $B87-K$5=1, $B87-K$5&lt;0),"",ROUND(($B87-K$5)*'점수 계산기'!$C$27+K$5*'점수 계산기'!$C$28+'점수 계산기'!$C$31,0))</f>
        <v>81</v>
      </c>
      <c r="L87" s="471">
        <f>IF(OR($B87-L$5&gt;74, $B87-L$5=73, $B87-L$5=1, $B87-L$5&lt;0),"",ROUND(($B87-L$5)*'점수 계산기'!$C$27+L$5*'점수 계산기'!$C$28+'점수 계산기'!$C$31,0))</f>
        <v>81</v>
      </c>
      <c r="M87" s="471">
        <f>IF(OR($B87-M$5&gt;74, $B87-M$5=73, $B87-M$5=1, $B87-M$5&lt;0),"",ROUND(($B87-M$5)*'점수 계산기'!$C$27+M$5*'점수 계산기'!$C$28+'점수 계산기'!$C$31,0))</f>
        <v>81</v>
      </c>
      <c r="N87" s="471">
        <f>IF(OR($B87-N$5&gt;74, $B87-N$5=73, $B87-N$5=1, $B87-N$5&lt;0),"",ROUND(($B87-N$5)*'점수 계산기'!$C$27+N$5*'점수 계산기'!$C$28+'점수 계산기'!$C$31,0))</f>
        <v>81</v>
      </c>
      <c r="O87" s="471">
        <f>IF(OR($B87-O$5&gt;74, $B87-O$5=73, $B87-O$5=1, $B87-O$5&lt;0),"",ROUND(($B87-O$5)*'점수 계산기'!$C$27+O$5*'점수 계산기'!$C$28+'점수 계산기'!$C$31,0))</f>
        <v>81</v>
      </c>
      <c r="P87" s="471">
        <f>IF(OR($B87-P$5&gt;74, $B87-P$5=73, $B87-P$5=1, $B87-P$5&lt;0),"",ROUND(($B87-P$5)*'점수 계산기'!$C$27+P$5*'점수 계산기'!$C$28+'점수 계산기'!$C$31,0))</f>
        <v>81</v>
      </c>
      <c r="Q87" s="471">
        <f>IF(OR($B87-Q$5&gt;74, $B87-Q$5=73, $B87-Q$5=1, $B87-Q$5&lt;0),"",ROUND(($B87-Q$5)*'점수 계산기'!$C$27+Q$5*'점수 계산기'!$C$28+'점수 계산기'!$C$31,0))</f>
        <v>81</v>
      </c>
      <c r="R87" s="471">
        <f>IF(OR($B87-R$5&gt;74, $B87-R$5=73, $B87-R$5=1, $B87-R$5&lt;0),"",ROUND(($B87-R$5)*'점수 계산기'!$C$27+R$5*'점수 계산기'!$C$28+'점수 계산기'!$C$31,0))</f>
        <v>81</v>
      </c>
      <c r="S87" s="471">
        <f>IF(OR($B87-S$5&gt;74, $B87-S$5=73, $B87-S$5=1, $B87-S$5&lt;0),"",ROUND(($B87-S$5)*'점수 계산기'!$C$27+S$5*'점수 계산기'!$C$28+'점수 계산기'!$C$31,0))</f>
        <v>81</v>
      </c>
      <c r="T87" s="471">
        <f>IF(OR($B87-T$5&gt;74, $B87-T$5=73, $B87-T$5=1, $B87-T$5&lt;0),"",ROUND(($B87-T$5)*'점수 계산기'!$C$27+T$5*'점수 계산기'!$C$28+'점수 계산기'!$C$31,0))</f>
        <v>81</v>
      </c>
      <c r="U87" s="471">
        <f>IF(OR($B87-U$5&gt;74, $B87-U$5=73, $B87-U$5=1, $B87-U$5&lt;0),"",ROUND(($B87-U$5)*'점수 계산기'!$C$27+U$5*'점수 계산기'!$C$28+'점수 계산기'!$C$31,0))</f>
        <v>81</v>
      </c>
      <c r="V87" s="471">
        <f>IF(OR($B87-V$5&gt;74, $B87-V$5=73, $B87-V$5=1, $B87-V$5&lt;0),"",ROUND(($B87-V$5)*'점수 계산기'!$C$27+V$5*'점수 계산기'!$C$28+'점수 계산기'!$C$31,0))</f>
        <v>81</v>
      </c>
      <c r="W87" s="471">
        <f>IF(OR($B87-W$5&gt;74, $B87-W$5=73, $B87-W$5=1, $B87-W$5&lt;0),"",ROUND(($B87-W$5)*'점수 계산기'!$C$27+W$5*'점수 계산기'!$C$28+'점수 계산기'!$C$31,0))</f>
        <v>81</v>
      </c>
      <c r="X87" s="471">
        <f>IF(OR($B87-X$5&gt;74, $B87-X$5=73, $B87-X$5=1, $B87-X$5&lt;0),"",ROUND(($B87-X$5)*'점수 계산기'!$C$27+X$5*'점수 계산기'!$C$28+'점수 계산기'!$C$31,0))</f>
        <v>81</v>
      </c>
      <c r="Y87" s="471">
        <f>IF(OR($B87-Y$5&gt;74, $B87-Y$5=73, $B87-Y$5=1, $B87-Y$5&lt;0),"",ROUND(($B87-Y$5)*'점수 계산기'!$C$27+Y$5*'점수 계산기'!$C$28+'점수 계산기'!$C$31,0))</f>
        <v>81</v>
      </c>
      <c r="Z87" s="471">
        <f>IF(OR($B87-Z$5&gt;74, $B87-Z$5=73, $B87-Z$5=1, $B87-Z$5&lt;0),"",ROUND(($B87-Z$5)*'점수 계산기'!$C$27+Z$5*'점수 계산기'!$C$28+'점수 계산기'!$C$31,0))</f>
        <v>82</v>
      </c>
      <c r="AA87" s="472">
        <f>IF(OR($B87-AA$5&gt;74, $B87-AA$5=73, $B87-AA$5=1, $B87-AA$5&lt;0),"",ROUND(($B87-AA$5)*'점수 계산기'!$C$27+AA$5*'점수 계산기'!$C$28+'점수 계산기'!$C$31,0))</f>
        <v>82</v>
      </c>
      <c r="AC87" s="170">
        <v>20</v>
      </c>
      <c r="AD87" s="170">
        <f t="shared" si="2"/>
        <v>81</v>
      </c>
      <c r="AE87" s="170" cm="1">
        <f t="array" ref="AE87">INDEX($AF$6:$AF$106, AC87, 1)</f>
        <v>132</v>
      </c>
      <c r="AF87" s="170">
        <f t="shared" si="3"/>
        <v>82</v>
      </c>
      <c r="AG87" s="170">
        <v>19</v>
      </c>
      <c r="AH87" s="170">
        <v>81</v>
      </c>
    </row>
    <row r="88" spans="1:34" ht="21" customHeight="1">
      <c r="A88" s="4"/>
      <c r="B88" s="17">
        <v>18</v>
      </c>
      <c r="C88" s="471" t="str">
        <f>IF(OR($B88-C$5&gt;74, $B88-C$5=73, $B88-C$5=1, $B88-C$5&lt;0),"",ROUND(($B88-C$5)*'점수 계산기'!$C$27+C$5*'점수 계산기'!$C$28+'점수 계산기'!$C$31,0))</f>
        <v/>
      </c>
      <c r="D88" s="471" t="str">
        <f>IF(OR($B88-D$5&gt;74, $B88-D$5=73, $B88-D$5=1, $B88-D$5&lt;0),"",ROUND(($B88-D$5)*'점수 계산기'!$C$27+D$5*'점수 계산기'!$C$28+'점수 계산기'!$C$31,0))</f>
        <v/>
      </c>
      <c r="E88" s="471" t="str">
        <f>IF(OR($B88-E$5&gt;74, $B88-E$5=73, $B88-E$5=1, $B88-E$5&lt;0),"",ROUND(($B88-E$5)*'점수 계산기'!$C$27+E$5*'점수 계산기'!$C$28+'점수 계산기'!$C$31,0))</f>
        <v/>
      </c>
      <c r="F88" s="471" t="str">
        <f>IF(OR($B88-F$5&gt;74, $B88-F$5=73, $B88-F$5=1, $B88-F$5&lt;0),"",ROUND(($B88-F$5)*'점수 계산기'!$C$27+F$5*'점수 계산기'!$C$28+'점수 계산기'!$C$31,0))</f>
        <v/>
      </c>
      <c r="G88" s="471" t="str">
        <f>IF(OR($B88-G$5&gt;74, $B88-G$5=73, $B88-G$5=1, $B88-G$5&lt;0),"",ROUND(($B88-G$5)*'점수 계산기'!$C$27+G$5*'점수 계산기'!$C$28+'점수 계산기'!$C$31,0))</f>
        <v/>
      </c>
      <c r="H88" s="471" t="str">
        <f>IF(OR($B88-H$5&gt;74, $B88-H$5=73, $B88-H$5=1, $B88-H$5&lt;0),"",ROUND(($B88-H$5)*'점수 계산기'!$C$27+H$5*'점수 계산기'!$C$28+'점수 계산기'!$C$31,0))</f>
        <v/>
      </c>
      <c r="I88" s="471" t="str">
        <f>IF(OR($B88-I$5&gt;74, $B88-I$5=73, $B88-I$5=1, $B88-I$5&lt;0),"",ROUND(($B88-I$5)*'점수 계산기'!$C$27+I$5*'점수 계산기'!$C$28+'점수 계산기'!$C$31,0))</f>
        <v/>
      </c>
      <c r="J88" s="471">
        <f>IF(OR($B88-J$5&gt;74, $B88-J$5=73, $B88-J$5=1, $B88-J$5&lt;0),"",ROUND(($B88-J$5)*'점수 계산기'!$C$27+J$5*'점수 계산기'!$C$28+'점수 계산기'!$C$31,0))</f>
        <v>80</v>
      </c>
      <c r="K88" s="471" t="str">
        <f>IF(OR($B88-K$5&gt;74, $B88-K$5=73, $B88-K$5=1, $B88-K$5&lt;0),"",ROUND(($B88-K$5)*'점수 계산기'!$C$27+K$5*'점수 계산기'!$C$28+'점수 계산기'!$C$31,0))</f>
        <v/>
      </c>
      <c r="L88" s="471">
        <f>IF(OR($B88-L$5&gt;74, $B88-L$5=73, $B88-L$5=1, $B88-L$5&lt;0),"",ROUND(($B88-L$5)*'점수 계산기'!$C$27+L$5*'점수 계산기'!$C$28+'점수 계산기'!$C$31,0))</f>
        <v>80</v>
      </c>
      <c r="M88" s="471">
        <f>IF(OR($B88-M$5&gt;74, $B88-M$5=73, $B88-M$5=1, $B88-M$5&lt;0),"",ROUND(($B88-M$5)*'점수 계산기'!$C$27+M$5*'점수 계산기'!$C$28+'점수 계산기'!$C$31,0))</f>
        <v>80</v>
      </c>
      <c r="N88" s="471">
        <f>IF(OR($B88-N$5&gt;74, $B88-N$5=73, $B88-N$5=1, $B88-N$5&lt;0),"",ROUND(($B88-N$5)*'점수 계산기'!$C$27+N$5*'점수 계산기'!$C$28+'점수 계산기'!$C$31,0))</f>
        <v>80</v>
      </c>
      <c r="O88" s="471">
        <f>IF(OR($B88-O$5&gt;74, $B88-O$5=73, $B88-O$5=1, $B88-O$5&lt;0),"",ROUND(($B88-O$5)*'점수 계산기'!$C$27+O$5*'점수 계산기'!$C$28+'점수 계산기'!$C$31,0))</f>
        <v>80</v>
      </c>
      <c r="P88" s="471">
        <f>IF(OR($B88-P$5&gt;74, $B88-P$5=73, $B88-P$5=1, $B88-P$5&lt;0),"",ROUND(($B88-P$5)*'점수 계산기'!$C$27+P$5*'점수 계산기'!$C$28+'점수 계산기'!$C$31,0))</f>
        <v>80</v>
      </c>
      <c r="Q88" s="471">
        <f>IF(OR($B88-Q$5&gt;74, $B88-Q$5=73, $B88-Q$5=1, $B88-Q$5&lt;0),"",ROUND(($B88-Q$5)*'점수 계산기'!$C$27+Q$5*'점수 계산기'!$C$28+'점수 계산기'!$C$31,0))</f>
        <v>80</v>
      </c>
      <c r="R88" s="471">
        <f>IF(OR($B88-R$5&gt;74, $B88-R$5=73, $B88-R$5=1, $B88-R$5&lt;0),"",ROUND(($B88-R$5)*'점수 계산기'!$C$27+R$5*'점수 계산기'!$C$28+'점수 계산기'!$C$31,0))</f>
        <v>80</v>
      </c>
      <c r="S88" s="471">
        <f>IF(OR($B88-S$5&gt;74, $B88-S$5=73, $B88-S$5=1, $B88-S$5&lt;0),"",ROUND(($B88-S$5)*'점수 계산기'!$C$27+S$5*'점수 계산기'!$C$28+'점수 계산기'!$C$31,0))</f>
        <v>80</v>
      </c>
      <c r="T88" s="471">
        <f>IF(OR($B88-T$5&gt;74, $B88-T$5=73, $B88-T$5=1, $B88-T$5&lt;0),"",ROUND(($B88-T$5)*'점수 계산기'!$C$27+T$5*'점수 계산기'!$C$28+'점수 계산기'!$C$31,0))</f>
        <v>80</v>
      </c>
      <c r="U88" s="471">
        <f>IF(OR($B88-U$5&gt;74, $B88-U$5=73, $B88-U$5=1, $B88-U$5&lt;0),"",ROUND(($B88-U$5)*'점수 계산기'!$C$27+U$5*'점수 계산기'!$C$28+'점수 계산기'!$C$31,0))</f>
        <v>80</v>
      </c>
      <c r="V88" s="471">
        <f>IF(OR($B88-V$5&gt;74, $B88-V$5=73, $B88-V$5=1, $B88-V$5&lt;0),"",ROUND(($B88-V$5)*'점수 계산기'!$C$27+V$5*'점수 계산기'!$C$28+'점수 계산기'!$C$31,0))</f>
        <v>81</v>
      </c>
      <c r="W88" s="471">
        <f>IF(OR($B88-W$5&gt;74, $B88-W$5=73, $B88-W$5=1, $B88-W$5&lt;0),"",ROUND(($B88-W$5)*'점수 계산기'!$C$27+W$5*'점수 계산기'!$C$28+'점수 계산기'!$C$31,0))</f>
        <v>81</v>
      </c>
      <c r="X88" s="471">
        <f>IF(OR($B88-X$5&gt;74, $B88-X$5=73, $B88-X$5=1, $B88-X$5&lt;0),"",ROUND(($B88-X$5)*'점수 계산기'!$C$27+X$5*'점수 계산기'!$C$28+'점수 계산기'!$C$31,0))</f>
        <v>81</v>
      </c>
      <c r="Y88" s="471">
        <f>IF(OR($B88-Y$5&gt;74, $B88-Y$5=73, $B88-Y$5=1, $B88-Y$5&lt;0),"",ROUND(($B88-Y$5)*'점수 계산기'!$C$27+Y$5*'점수 계산기'!$C$28+'점수 계산기'!$C$31,0))</f>
        <v>81</v>
      </c>
      <c r="Z88" s="471">
        <f>IF(OR($B88-Z$5&gt;74, $B88-Z$5=73, $B88-Z$5=1, $B88-Z$5&lt;0),"",ROUND(($B88-Z$5)*'점수 계산기'!$C$27+Z$5*'점수 계산기'!$C$28+'점수 계산기'!$C$31,0))</f>
        <v>81</v>
      </c>
      <c r="AA88" s="472">
        <f>IF(OR($B88-AA$5&gt;74, $B88-AA$5=73, $B88-AA$5=1, $B88-AA$5&lt;0),"",ROUND(($B88-AA$5)*'점수 계산기'!$C$27+AA$5*'점수 계산기'!$C$28+'점수 계산기'!$C$31,0))</f>
        <v>81</v>
      </c>
      <c r="AC88" s="170">
        <v>19</v>
      </c>
      <c r="AD88" s="170">
        <f t="shared" si="2"/>
        <v>80</v>
      </c>
      <c r="AE88" s="170" cm="1">
        <f t="array" ref="AE88">INDEX($AF$6:$AF$106, AC88, 1)</f>
        <v>133</v>
      </c>
      <c r="AF88" s="170">
        <f t="shared" si="3"/>
        <v>81</v>
      </c>
      <c r="AG88" s="170">
        <v>18</v>
      </c>
      <c r="AH88" s="170">
        <v>82</v>
      </c>
    </row>
    <row r="89" spans="1:34" ht="21" customHeight="1">
      <c r="A89" s="4"/>
      <c r="B89" s="17">
        <v>17</v>
      </c>
      <c r="C89" s="471" t="str">
        <f>IF(OR($B89-C$5&gt;74, $B89-C$5=73, $B89-C$5=1, $B89-C$5&lt;0),"",ROUND(($B89-C$5)*'점수 계산기'!$C$27+C$5*'점수 계산기'!$C$28+'점수 계산기'!$C$31,0))</f>
        <v/>
      </c>
      <c r="D89" s="471" t="str">
        <f>IF(OR($B89-D$5&gt;74, $B89-D$5=73, $B89-D$5=1, $B89-D$5&lt;0),"",ROUND(($B89-D$5)*'점수 계산기'!$C$27+D$5*'점수 계산기'!$C$28+'점수 계산기'!$C$31,0))</f>
        <v/>
      </c>
      <c r="E89" s="471" t="str">
        <f>IF(OR($B89-E$5&gt;74, $B89-E$5=73, $B89-E$5=1, $B89-E$5&lt;0),"",ROUND(($B89-E$5)*'점수 계산기'!$C$27+E$5*'점수 계산기'!$C$28+'점수 계산기'!$C$31,0))</f>
        <v/>
      </c>
      <c r="F89" s="471" t="str">
        <f>IF(OR($B89-F$5&gt;74, $B89-F$5=73, $B89-F$5=1, $B89-F$5&lt;0),"",ROUND(($B89-F$5)*'점수 계산기'!$C$27+F$5*'점수 계산기'!$C$28+'점수 계산기'!$C$31,0))</f>
        <v/>
      </c>
      <c r="G89" s="471" t="str">
        <f>IF(OR($B89-G$5&gt;74, $B89-G$5=73, $B89-G$5=1, $B89-G$5&lt;0),"",ROUND(($B89-G$5)*'점수 계산기'!$C$27+G$5*'점수 계산기'!$C$28+'점수 계산기'!$C$31,0))</f>
        <v/>
      </c>
      <c r="H89" s="471" t="str">
        <f>IF(OR($B89-H$5&gt;74, $B89-H$5=73, $B89-H$5=1, $B89-H$5&lt;0),"",ROUND(($B89-H$5)*'점수 계산기'!$C$27+H$5*'점수 계산기'!$C$28+'점수 계산기'!$C$31,0))</f>
        <v/>
      </c>
      <c r="I89" s="471" t="str">
        <f>IF(OR($B89-I$5&gt;74, $B89-I$5=73, $B89-I$5=1, $B89-I$5&lt;0),"",ROUND(($B89-I$5)*'점수 계산기'!$C$27+I$5*'점수 계산기'!$C$28+'점수 계산기'!$C$31,0))</f>
        <v/>
      </c>
      <c r="J89" s="471" t="str">
        <f>IF(OR($B89-J$5&gt;74, $B89-J$5=73, $B89-J$5=1, $B89-J$5&lt;0),"",ROUND(($B89-J$5)*'점수 계산기'!$C$27+J$5*'점수 계산기'!$C$28+'점수 계산기'!$C$31,0))</f>
        <v/>
      </c>
      <c r="K89" s="471">
        <f>IF(OR($B89-K$5&gt;74, $B89-K$5=73, $B89-K$5=1, $B89-K$5&lt;0),"",ROUND(($B89-K$5)*'점수 계산기'!$C$27+K$5*'점수 계산기'!$C$28+'점수 계산기'!$C$31,0))</f>
        <v>79</v>
      </c>
      <c r="L89" s="471" t="str">
        <f>IF(OR($B89-L$5&gt;74, $B89-L$5=73, $B89-L$5=1, $B89-L$5&lt;0),"",ROUND(($B89-L$5)*'점수 계산기'!$C$27+L$5*'점수 계산기'!$C$28+'점수 계산기'!$C$31,0))</f>
        <v/>
      </c>
      <c r="M89" s="471">
        <f>IF(OR($B89-M$5&gt;74, $B89-M$5=73, $B89-M$5=1, $B89-M$5&lt;0),"",ROUND(($B89-M$5)*'점수 계산기'!$C$27+M$5*'점수 계산기'!$C$28+'점수 계산기'!$C$31,0))</f>
        <v>79</v>
      </c>
      <c r="N89" s="471">
        <f>IF(OR($B89-N$5&gt;74, $B89-N$5=73, $B89-N$5=1, $B89-N$5&lt;0),"",ROUND(($B89-N$5)*'점수 계산기'!$C$27+N$5*'점수 계산기'!$C$28+'점수 계산기'!$C$31,0))</f>
        <v>79</v>
      </c>
      <c r="O89" s="471">
        <f>IF(OR($B89-O$5&gt;74, $B89-O$5=73, $B89-O$5=1, $B89-O$5&lt;0),"",ROUND(($B89-O$5)*'점수 계산기'!$C$27+O$5*'점수 계산기'!$C$28+'점수 계산기'!$C$31,0))</f>
        <v>79</v>
      </c>
      <c r="P89" s="471">
        <f>IF(OR($B89-P$5&gt;74, $B89-P$5=73, $B89-P$5=1, $B89-P$5&lt;0),"",ROUND(($B89-P$5)*'점수 계산기'!$C$27+P$5*'점수 계산기'!$C$28+'점수 계산기'!$C$31,0))</f>
        <v>79</v>
      </c>
      <c r="Q89" s="471">
        <f>IF(OR($B89-Q$5&gt;74, $B89-Q$5=73, $B89-Q$5=1, $B89-Q$5&lt;0),"",ROUND(($B89-Q$5)*'점수 계산기'!$C$27+Q$5*'점수 계산기'!$C$28+'점수 계산기'!$C$31,0))</f>
        <v>80</v>
      </c>
      <c r="R89" s="471">
        <f>IF(OR($B89-R$5&gt;74, $B89-R$5=73, $B89-R$5=1, $B89-R$5&lt;0),"",ROUND(($B89-R$5)*'점수 계산기'!$C$27+R$5*'점수 계산기'!$C$28+'점수 계산기'!$C$31,0))</f>
        <v>80</v>
      </c>
      <c r="S89" s="471">
        <f>IF(OR($B89-S$5&gt;74, $B89-S$5=73, $B89-S$5=1, $B89-S$5&lt;0),"",ROUND(($B89-S$5)*'점수 계산기'!$C$27+S$5*'점수 계산기'!$C$28+'점수 계산기'!$C$31,0))</f>
        <v>80</v>
      </c>
      <c r="T89" s="471">
        <f>IF(OR($B89-T$5&gt;74, $B89-T$5=73, $B89-T$5=1, $B89-T$5&lt;0),"",ROUND(($B89-T$5)*'점수 계산기'!$C$27+T$5*'점수 계산기'!$C$28+'점수 계산기'!$C$31,0))</f>
        <v>80</v>
      </c>
      <c r="U89" s="471">
        <f>IF(OR($B89-U$5&gt;74, $B89-U$5=73, $B89-U$5=1, $B89-U$5&lt;0),"",ROUND(($B89-U$5)*'점수 계산기'!$C$27+U$5*'점수 계산기'!$C$28+'점수 계산기'!$C$31,0))</f>
        <v>80</v>
      </c>
      <c r="V89" s="471">
        <f>IF(OR($B89-V$5&gt;74, $B89-V$5=73, $B89-V$5=1, $B89-V$5&lt;0),"",ROUND(($B89-V$5)*'점수 계산기'!$C$27+V$5*'점수 계산기'!$C$28+'점수 계산기'!$C$31,0))</f>
        <v>80</v>
      </c>
      <c r="W89" s="471">
        <f>IF(OR($B89-W$5&gt;74, $B89-W$5=73, $B89-W$5=1, $B89-W$5&lt;0),"",ROUND(($B89-W$5)*'점수 계산기'!$C$27+W$5*'점수 계산기'!$C$28+'점수 계산기'!$C$31,0))</f>
        <v>80</v>
      </c>
      <c r="X89" s="471">
        <f>IF(OR($B89-X$5&gt;74, $B89-X$5=73, $B89-X$5=1, $B89-X$5&lt;0),"",ROUND(($B89-X$5)*'점수 계산기'!$C$27+X$5*'점수 계산기'!$C$28+'점수 계산기'!$C$31,0))</f>
        <v>80</v>
      </c>
      <c r="Y89" s="471">
        <f>IF(OR($B89-Y$5&gt;74, $B89-Y$5=73, $B89-Y$5=1, $B89-Y$5&lt;0),"",ROUND(($B89-Y$5)*'점수 계산기'!$C$27+Y$5*'점수 계산기'!$C$28+'점수 계산기'!$C$31,0))</f>
        <v>80</v>
      </c>
      <c r="Z89" s="471">
        <f>IF(OR($B89-Z$5&gt;74, $B89-Z$5=73, $B89-Z$5=1, $B89-Z$5&lt;0),"",ROUND(($B89-Z$5)*'점수 계산기'!$C$27+Z$5*'점수 계산기'!$C$28+'점수 계산기'!$C$31,0))</f>
        <v>80</v>
      </c>
      <c r="AA89" s="472">
        <f>IF(OR($B89-AA$5&gt;74, $B89-AA$5=73, $B89-AA$5=1, $B89-AA$5&lt;0),"",ROUND(($B89-AA$5)*'점수 계산기'!$C$27+AA$5*'점수 계산기'!$C$28+'점수 계산기'!$C$31,0))</f>
        <v>80</v>
      </c>
      <c r="AC89" s="170">
        <v>18</v>
      </c>
      <c r="AD89" s="170">
        <f t="shared" si="2"/>
        <v>79</v>
      </c>
      <c r="AE89" s="170" cm="1">
        <f t="array" ref="AE89">INDEX($AF$6:$AF$106, AC89, 1)</f>
        <v>134</v>
      </c>
      <c r="AF89" s="170">
        <f t="shared" si="3"/>
        <v>80</v>
      </c>
      <c r="AG89" s="170">
        <v>17</v>
      </c>
      <c r="AH89" s="170">
        <v>83</v>
      </c>
    </row>
    <row r="90" spans="1:34" ht="21" customHeight="1">
      <c r="A90" s="4"/>
      <c r="B90" s="18">
        <v>16</v>
      </c>
      <c r="C90" s="473" t="str">
        <f>IF(OR($B90-C$5&gt;74, $B90-C$5=73, $B90-C$5=1, $B90-C$5&lt;0),"",ROUND(($B90-C$5)*'점수 계산기'!$C$27+C$5*'점수 계산기'!$C$28+'점수 계산기'!$C$31,0))</f>
        <v/>
      </c>
      <c r="D90" s="473" t="str">
        <f>IF(OR($B90-D$5&gt;74, $B90-D$5=73, $B90-D$5=1, $B90-D$5&lt;0),"",ROUND(($B90-D$5)*'점수 계산기'!$C$27+D$5*'점수 계산기'!$C$28+'점수 계산기'!$C$31,0))</f>
        <v/>
      </c>
      <c r="E90" s="473" t="str">
        <f>IF(OR($B90-E$5&gt;74, $B90-E$5=73, $B90-E$5=1, $B90-E$5&lt;0),"",ROUND(($B90-E$5)*'점수 계산기'!$C$27+E$5*'점수 계산기'!$C$28+'점수 계산기'!$C$31,0))</f>
        <v/>
      </c>
      <c r="F90" s="473" t="str">
        <f>IF(OR($B90-F$5&gt;74, $B90-F$5=73, $B90-F$5=1, $B90-F$5&lt;0),"",ROUND(($B90-F$5)*'점수 계산기'!$C$27+F$5*'점수 계산기'!$C$28+'점수 계산기'!$C$31,0))</f>
        <v/>
      </c>
      <c r="G90" s="473" t="str">
        <f>IF(OR($B90-G$5&gt;74, $B90-G$5=73, $B90-G$5=1, $B90-G$5&lt;0),"",ROUND(($B90-G$5)*'점수 계산기'!$C$27+G$5*'점수 계산기'!$C$28+'점수 계산기'!$C$31,0))</f>
        <v/>
      </c>
      <c r="H90" s="473" t="str">
        <f>IF(OR($B90-H$5&gt;74, $B90-H$5=73, $B90-H$5=1, $B90-H$5&lt;0),"",ROUND(($B90-H$5)*'점수 계산기'!$C$27+H$5*'점수 계산기'!$C$28+'점수 계산기'!$C$31,0))</f>
        <v/>
      </c>
      <c r="I90" s="473" t="str">
        <f>IF(OR($B90-I$5&gt;74, $B90-I$5=73, $B90-I$5=1, $B90-I$5&lt;0),"",ROUND(($B90-I$5)*'점수 계산기'!$C$27+I$5*'점수 계산기'!$C$28+'점수 계산기'!$C$31,0))</f>
        <v/>
      </c>
      <c r="J90" s="473" t="str">
        <f>IF(OR($B90-J$5&gt;74, $B90-J$5=73, $B90-J$5=1, $B90-J$5&lt;0),"",ROUND(($B90-J$5)*'점수 계산기'!$C$27+J$5*'점수 계산기'!$C$28+'점수 계산기'!$C$31,0))</f>
        <v/>
      </c>
      <c r="K90" s="473" t="str">
        <f>IF(OR($B90-K$5&gt;74, $B90-K$5=73, $B90-K$5=1, $B90-K$5&lt;0),"",ROUND(($B90-K$5)*'점수 계산기'!$C$27+K$5*'점수 계산기'!$C$28+'점수 계산기'!$C$31,0))</f>
        <v/>
      </c>
      <c r="L90" s="473">
        <f>IF(OR($B90-L$5&gt;74, $B90-L$5=73, $B90-L$5=1, $B90-L$5&lt;0),"",ROUND(($B90-L$5)*'점수 계산기'!$C$27+L$5*'점수 계산기'!$C$28+'점수 계산기'!$C$31,0))</f>
        <v>78</v>
      </c>
      <c r="M90" s="473" t="str">
        <f>IF(OR($B90-M$5&gt;74, $B90-M$5=73, $B90-M$5=1, $B90-M$5&lt;0),"",ROUND(($B90-M$5)*'점수 계산기'!$C$27+M$5*'점수 계산기'!$C$28+'점수 계산기'!$C$31,0))</f>
        <v/>
      </c>
      <c r="N90" s="473">
        <f>IF(OR($B90-N$5&gt;74, $B90-N$5=73, $B90-N$5=1, $B90-N$5&lt;0),"",ROUND(($B90-N$5)*'점수 계산기'!$C$27+N$5*'점수 계산기'!$C$28+'점수 계산기'!$C$31,0))</f>
        <v>79</v>
      </c>
      <c r="O90" s="473">
        <f>IF(OR($B90-O$5&gt;74, $B90-O$5=73, $B90-O$5=1, $B90-O$5&lt;0),"",ROUND(($B90-O$5)*'점수 계산기'!$C$27+O$5*'점수 계산기'!$C$28+'점수 계산기'!$C$31,0))</f>
        <v>79</v>
      </c>
      <c r="P90" s="473">
        <f>IF(OR($B90-P$5&gt;74, $B90-P$5=73, $B90-P$5=1, $B90-P$5&lt;0),"",ROUND(($B90-P$5)*'점수 계산기'!$C$27+P$5*'점수 계산기'!$C$28+'점수 계산기'!$C$31,0))</f>
        <v>79</v>
      </c>
      <c r="Q90" s="473">
        <f>IF(OR($B90-Q$5&gt;74, $B90-Q$5=73, $B90-Q$5=1, $B90-Q$5&lt;0),"",ROUND(($B90-Q$5)*'점수 계산기'!$C$27+Q$5*'점수 계산기'!$C$28+'점수 계산기'!$C$31,0))</f>
        <v>79</v>
      </c>
      <c r="R90" s="473">
        <f>IF(OR($B90-R$5&gt;74, $B90-R$5=73, $B90-R$5=1, $B90-R$5&lt;0),"",ROUND(($B90-R$5)*'점수 계산기'!$C$27+R$5*'점수 계산기'!$C$28+'점수 계산기'!$C$31,0))</f>
        <v>79</v>
      </c>
      <c r="S90" s="473">
        <f>IF(OR($B90-S$5&gt;74, $B90-S$5=73, $B90-S$5=1, $B90-S$5&lt;0),"",ROUND(($B90-S$5)*'점수 계산기'!$C$27+S$5*'점수 계산기'!$C$28+'점수 계산기'!$C$31,0))</f>
        <v>79</v>
      </c>
      <c r="T90" s="473">
        <f>IF(OR($B90-T$5&gt;74, $B90-T$5=73, $B90-T$5=1, $B90-T$5&lt;0),"",ROUND(($B90-T$5)*'점수 계산기'!$C$27+T$5*'점수 계산기'!$C$28+'점수 계산기'!$C$31,0))</f>
        <v>79</v>
      </c>
      <c r="U90" s="473">
        <f>IF(OR($B90-U$5&gt;74, $B90-U$5=73, $B90-U$5=1, $B90-U$5&lt;0),"",ROUND(($B90-U$5)*'점수 계산기'!$C$27+U$5*'점수 계산기'!$C$28+'점수 계산기'!$C$31,0))</f>
        <v>79</v>
      </c>
      <c r="V90" s="473">
        <f>IF(OR($B90-V$5&gt;74, $B90-V$5=73, $B90-V$5=1, $B90-V$5&lt;0),"",ROUND(($B90-V$5)*'점수 계산기'!$C$27+V$5*'점수 계산기'!$C$28+'점수 계산기'!$C$31,0))</f>
        <v>79</v>
      </c>
      <c r="W90" s="473">
        <f>IF(OR($B90-W$5&gt;74, $B90-W$5=73, $B90-W$5=1, $B90-W$5&lt;0),"",ROUND(($B90-W$5)*'점수 계산기'!$C$27+W$5*'점수 계산기'!$C$28+'점수 계산기'!$C$31,0))</f>
        <v>79</v>
      </c>
      <c r="X90" s="473">
        <f>IF(OR($B90-X$5&gt;74, $B90-X$5=73, $B90-X$5=1, $B90-X$5&lt;0),"",ROUND(($B90-X$5)*'점수 계산기'!$C$27+X$5*'점수 계산기'!$C$28+'점수 계산기'!$C$31,0))</f>
        <v>79</v>
      </c>
      <c r="Y90" s="473">
        <f>IF(OR($B90-Y$5&gt;74, $B90-Y$5=73, $B90-Y$5=1, $B90-Y$5&lt;0),"",ROUND(($B90-Y$5)*'점수 계산기'!$C$27+Y$5*'점수 계산기'!$C$28+'점수 계산기'!$C$31,0))</f>
        <v>79</v>
      </c>
      <c r="Z90" s="473">
        <f>IF(OR($B90-Z$5&gt;74, $B90-Z$5=73, $B90-Z$5=1, $B90-Z$5&lt;0),"",ROUND(($B90-Z$5)*'점수 계산기'!$C$27+Z$5*'점수 계산기'!$C$28+'점수 계산기'!$C$31,0))</f>
        <v>79</v>
      </c>
      <c r="AA90" s="474">
        <f>IF(OR($B90-AA$5&gt;74, $B90-AA$5=73, $B90-AA$5=1, $B90-AA$5&lt;0),"",ROUND(($B90-AA$5)*'점수 계산기'!$C$27+AA$5*'점수 계산기'!$C$28+'점수 계산기'!$C$31,0))</f>
        <v>79</v>
      </c>
      <c r="AC90" s="170">
        <v>17</v>
      </c>
      <c r="AD90" s="170">
        <f t="shared" si="2"/>
        <v>78</v>
      </c>
      <c r="AE90" s="170" cm="1">
        <f t="array" ref="AE90">INDEX($AF$6:$AF$106, AC90, 1)</f>
        <v>134</v>
      </c>
      <c r="AF90" s="170">
        <f t="shared" si="3"/>
        <v>79</v>
      </c>
      <c r="AG90" s="170">
        <v>16</v>
      </c>
      <c r="AH90" s="170">
        <v>84</v>
      </c>
    </row>
    <row r="91" spans="1:34" ht="21" customHeight="1">
      <c r="A91" s="4"/>
      <c r="B91" s="18">
        <v>15</v>
      </c>
      <c r="C91" s="473" t="str">
        <f>IF(OR($B91-C$5&gt;74, $B91-C$5=73, $B91-C$5=1, $B91-C$5&lt;0),"",ROUND(($B91-C$5)*'점수 계산기'!$C$27+C$5*'점수 계산기'!$C$28+'점수 계산기'!$C$31,0))</f>
        <v/>
      </c>
      <c r="D91" s="473" t="str">
        <f>IF(OR($B91-D$5&gt;74, $B91-D$5=73, $B91-D$5=1, $B91-D$5&lt;0),"",ROUND(($B91-D$5)*'점수 계산기'!$C$27+D$5*'점수 계산기'!$C$28+'점수 계산기'!$C$31,0))</f>
        <v/>
      </c>
      <c r="E91" s="473" t="str">
        <f>IF(OR($B91-E$5&gt;74, $B91-E$5=73, $B91-E$5=1, $B91-E$5&lt;0),"",ROUND(($B91-E$5)*'점수 계산기'!$C$27+E$5*'점수 계산기'!$C$28+'점수 계산기'!$C$31,0))</f>
        <v/>
      </c>
      <c r="F91" s="473" t="str">
        <f>IF(OR($B91-F$5&gt;74, $B91-F$5=73, $B91-F$5=1, $B91-F$5&lt;0),"",ROUND(($B91-F$5)*'점수 계산기'!$C$27+F$5*'점수 계산기'!$C$28+'점수 계산기'!$C$31,0))</f>
        <v/>
      </c>
      <c r="G91" s="473" t="str">
        <f>IF(OR($B91-G$5&gt;74, $B91-G$5=73, $B91-G$5=1, $B91-G$5&lt;0),"",ROUND(($B91-G$5)*'점수 계산기'!$C$27+G$5*'점수 계산기'!$C$28+'점수 계산기'!$C$31,0))</f>
        <v/>
      </c>
      <c r="H91" s="473" t="str">
        <f>IF(OR($B91-H$5&gt;74, $B91-H$5=73, $B91-H$5=1, $B91-H$5&lt;0),"",ROUND(($B91-H$5)*'점수 계산기'!$C$27+H$5*'점수 계산기'!$C$28+'점수 계산기'!$C$31,0))</f>
        <v/>
      </c>
      <c r="I91" s="473" t="str">
        <f>IF(OR($B91-I$5&gt;74, $B91-I$5=73, $B91-I$5=1, $B91-I$5&lt;0),"",ROUND(($B91-I$5)*'점수 계산기'!$C$27+I$5*'점수 계산기'!$C$28+'점수 계산기'!$C$31,0))</f>
        <v/>
      </c>
      <c r="J91" s="473" t="str">
        <f>IF(OR($B91-J$5&gt;74, $B91-J$5=73, $B91-J$5=1, $B91-J$5&lt;0),"",ROUND(($B91-J$5)*'점수 계산기'!$C$27+J$5*'점수 계산기'!$C$28+'점수 계산기'!$C$31,0))</f>
        <v/>
      </c>
      <c r="K91" s="473" t="str">
        <f>IF(OR($B91-K$5&gt;74, $B91-K$5=73, $B91-K$5=1, $B91-K$5&lt;0),"",ROUND(($B91-K$5)*'점수 계산기'!$C$27+K$5*'점수 계산기'!$C$28+'점수 계산기'!$C$31,0))</f>
        <v/>
      </c>
      <c r="L91" s="473" t="str">
        <f>IF(OR($B91-L$5&gt;74, $B91-L$5=73, $B91-L$5=1, $B91-L$5&lt;0),"",ROUND(($B91-L$5)*'점수 계산기'!$C$27+L$5*'점수 계산기'!$C$28+'점수 계산기'!$C$31,0))</f>
        <v/>
      </c>
      <c r="M91" s="473">
        <f>IF(OR($B91-M$5&gt;74, $B91-M$5=73, $B91-M$5=1, $B91-M$5&lt;0),"",ROUND(($B91-M$5)*'점수 계산기'!$C$27+M$5*'점수 계산기'!$C$28+'점수 계산기'!$C$31,0))</f>
        <v>78</v>
      </c>
      <c r="N91" s="473" t="str">
        <f>IF(OR($B91-N$5&gt;74, $B91-N$5=73, $B91-N$5=1, $B91-N$5&lt;0),"",ROUND(($B91-N$5)*'점수 계산기'!$C$27+N$5*'점수 계산기'!$C$28+'점수 계산기'!$C$31,0))</f>
        <v/>
      </c>
      <c r="O91" s="473">
        <f>IF(OR($B91-O$5&gt;74, $B91-O$5=73, $B91-O$5=1, $B91-O$5&lt;0),"",ROUND(($B91-O$5)*'점수 계산기'!$C$27+O$5*'점수 계산기'!$C$28+'점수 계산기'!$C$31,0))</f>
        <v>78</v>
      </c>
      <c r="P91" s="473">
        <f>IF(OR($B91-P$5&gt;74, $B91-P$5=73, $B91-P$5=1, $B91-P$5&lt;0),"",ROUND(($B91-P$5)*'점수 계산기'!$C$27+P$5*'점수 계산기'!$C$28+'점수 계산기'!$C$31,0))</f>
        <v>78</v>
      </c>
      <c r="Q91" s="473">
        <f>IF(OR($B91-Q$5&gt;74, $B91-Q$5=73, $B91-Q$5=1, $B91-Q$5&lt;0),"",ROUND(($B91-Q$5)*'점수 계산기'!$C$27+Q$5*'점수 계산기'!$C$28+'점수 계산기'!$C$31,0))</f>
        <v>78</v>
      </c>
      <c r="R91" s="473">
        <f>IF(OR($B91-R$5&gt;74, $B91-R$5=73, $B91-R$5=1, $B91-R$5&lt;0),"",ROUND(($B91-R$5)*'점수 계산기'!$C$27+R$5*'점수 계산기'!$C$28+'점수 계산기'!$C$31,0))</f>
        <v>78</v>
      </c>
      <c r="S91" s="473">
        <f>IF(OR($B91-S$5&gt;74, $B91-S$5=73, $B91-S$5=1, $B91-S$5&lt;0),"",ROUND(($B91-S$5)*'점수 계산기'!$C$27+S$5*'점수 계산기'!$C$28+'점수 계산기'!$C$31,0))</f>
        <v>78</v>
      </c>
      <c r="T91" s="473">
        <f>IF(OR($B91-T$5&gt;74, $B91-T$5=73, $B91-T$5=1, $B91-T$5&lt;0),"",ROUND(($B91-T$5)*'점수 계산기'!$C$27+T$5*'점수 계산기'!$C$28+'점수 계산기'!$C$31,0))</f>
        <v>78</v>
      </c>
      <c r="U91" s="473">
        <f>IF(OR($B91-U$5&gt;74, $B91-U$5=73, $B91-U$5=1, $B91-U$5&lt;0),"",ROUND(($B91-U$5)*'점수 계산기'!$C$27+U$5*'점수 계산기'!$C$28+'점수 계산기'!$C$31,0))</f>
        <v>78</v>
      </c>
      <c r="V91" s="473">
        <f>IF(OR($B91-V$5&gt;74, $B91-V$5=73, $B91-V$5=1, $B91-V$5&lt;0),"",ROUND(($B91-V$5)*'점수 계산기'!$C$27+V$5*'점수 계산기'!$C$28+'점수 계산기'!$C$31,0))</f>
        <v>78</v>
      </c>
      <c r="W91" s="473">
        <f>IF(OR($B91-W$5&gt;74, $B91-W$5=73, $B91-W$5=1, $B91-W$5&lt;0),"",ROUND(($B91-W$5)*'점수 계산기'!$C$27+W$5*'점수 계산기'!$C$28+'점수 계산기'!$C$31,0))</f>
        <v>78</v>
      </c>
      <c r="X91" s="473">
        <f>IF(OR($B91-X$5&gt;74, $B91-X$5=73, $B91-X$5=1, $B91-X$5&lt;0),"",ROUND(($B91-X$5)*'점수 계산기'!$C$27+X$5*'점수 계산기'!$C$28+'점수 계산기'!$C$31,0))</f>
        <v>78</v>
      </c>
      <c r="Y91" s="473">
        <f>IF(OR($B91-Y$5&gt;74, $B91-Y$5=73, $B91-Y$5=1, $B91-Y$5&lt;0),"",ROUND(($B91-Y$5)*'점수 계산기'!$C$27+Y$5*'점수 계산기'!$C$28+'점수 계산기'!$C$31,0))</f>
        <v>78</v>
      </c>
      <c r="Z91" s="473">
        <f>IF(OR($B91-Z$5&gt;74, $B91-Z$5=73, $B91-Z$5=1, $B91-Z$5&lt;0),"",ROUND(($B91-Z$5)*'점수 계산기'!$C$27+Z$5*'점수 계산기'!$C$28+'점수 계산기'!$C$31,0))</f>
        <v>78</v>
      </c>
      <c r="AA91" s="474">
        <f>IF(OR($B91-AA$5&gt;74, $B91-AA$5=73, $B91-AA$5=1, $B91-AA$5&lt;0),"",ROUND(($B91-AA$5)*'점수 계산기'!$C$27+AA$5*'점수 계산기'!$C$28+'점수 계산기'!$C$31,0))</f>
        <v>78</v>
      </c>
      <c r="AC91" s="170">
        <v>16</v>
      </c>
      <c r="AD91" s="170">
        <f t="shared" si="2"/>
        <v>78</v>
      </c>
      <c r="AE91" s="170" cm="1">
        <f t="array" ref="AE91">INDEX($AF$6:$AF$106, AC91, 1)</f>
        <v>135</v>
      </c>
      <c r="AF91" s="170">
        <f t="shared" si="3"/>
        <v>78</v>
      </c>
      <c r="AG91" s="170">
        <v>15</v>
      </c>
      <c r="AH91" s="170">
        <v>85</v>
      </c>
    </row>
    <row r="92" spans="1:34" ht="21" customHeight="1">
      <c r="A92" s="4"/>
      <c r="B92" s="18">
        <v>14</v>
      </c>
      <c r="C92" s="473" t="str">
        <f>IF(OR($B92-C$5&gt;74, $B92-C$5=73, $B92-C$5=1, $B92-C$5&lt;0),"",ROUND(($B92-C$5)*'점수 계산기'!$C$27+C$5*'점수 계산기'!$C$28+'점수 계산기'!$C$31,0))</f>
        <v/>
      </c>
      <c r="D92" s="473" t="str">
        <f>IF(OR($B92-D$5&gt;74, $B92-D$5=73, $B92-D$5=1, $B92-D$5&lt;0),"",ROUND(($B92-D$5)*'점수 계산기'!$C$27+D$5*'점수 계산기'!$C$28+'점수 계산기'!$C$31,0))</f>
        <v/>
      </c>
      <c r="E92" s="473" t="str">
        <f>IF(OR($B92-E$5&gt;74, $B92-E$5=73, $B92-E$5=1, $B92-E$5&lt;0),"",ROUND(($B92-E$5)*'점수 계산기'!$C$27+E$5*'점수 계산기'!$C$28+'점수 계산기'!$C$31,0))</f>
        <v/>
      </c>
      <c r="F92" s="473" t="str">
        <f>IF(OR($B92-F$5&gt;74, $B92-F$5=73, $B92-F$5=1, $B92-F$5&lt;0),"",ROUND(($B92-F$5)*'점수 계산기'!$C$27+F$5*'점수 계산기'!$C$28+'점수 계산기'!$C$31,0))</f>
        <v/>
      </c>
      <c r="G92" s="473" t="str">
        <f>IF(OR($B92-G$5&gt;74, $B92-G$5=73, $B92-G$5=1, $B92-G$5&lt;0),"",ROUND(($B92-G$5)*'점수 계산기'!$C$27+G$5*'점수 계산기'!$C$28+'점수 계산기'!$C$31,0))</f>
        <v/>
      </c>
      <c r="H92" s="473" t="str">
        <f>IF(OR($B92-H$5&gt;74, $B92-H$5=73, $B92-H$5=1, $B92-H$5&lt;0),"",ROUND(($B92-H$5)*'점수 계산기'!$C$27+H$5*'점수 계산기'!$C$28+'점수 계산기'!$C$31,0))</f>
        <v/>
      </c>
      <c r="I92" s="473" t="str">
        <f>IF(OR($B92-I$5&gt;74, $B92-I$5=73, $B92-I$5=1, $B92-I$5&lt;0),"",ROUND(($B92-I$5)*'점수 계산기'!$C$27+I$5*'점수 계산기'!$C$28+'점수 계산기'!$C$31,0))</f>
        <v/>
      </c>
      <c r="J92" s="473" t="str">
        <f>IF(OR($B92-J$5&gt;74, $B92-J$5=73, $B92-J$5=1, $B92-J$5&lt;0),"",ROUND(($B92-J$5)*'점수 계산기'!$C$27+J$5*'점수 계산기'!$C$28+'점수 계산기'!$C$31,0))</f>
        <v/>
      </c>
      <c r="K92" s="473" t="str">
        <f>IF(OR($B92-K$5&gt;74, $B92-K$5=73, $B92-K$5=1, $B92-K$5&lt;0),"",ROUND(($B92-K$5)*'점수 계산기'!$C$27+K$5*'점수 계산기'!$C$28+'점수 계산기'!$C$31,0))</f>
        <v/>
      </c>
      <c r="L92" s="473" t="str">
        <f>IF(OR($B92-L$5&gt;74, $B92-L$5=73, $B92-L$5=1, $B92-L$5&lt;0),"",ROUND(($B92-L$5)*'점수 계산기'!$C$27+L$5*'점수 계산기'!$C$28+'점수 계산기'!$C$31,0))</f>
        <v/>
      </c>
      <c r="M92" s="473" t="str">
        <f>IF(OR($B92-M$5&gt;74, $B92-M$5=73, $B92-M$5=1, $B92-M$5&lt;0),"",ROUND(($B92-M$5)*'점수 계산기'!$C$27+M$5*'점수 계산기'!$C$28+'점수 계산기'!$C$31,0))</f>
        <v/>
      </c>
      <c r="N92" s="473">
        <f>IF(OR($B92-N$5&gt;74, $B92-N$5=73, $B92-N$5=1, $B92-N$5&lt;0),"",ROUND(($B92-N$5)*'점수 계산기'!$C$27+N$5*'점수 계산기'!$C$28+'점수 계산기'!$C$31,0))</f>
        <v>77</v>
      </c>
      <c r="O92" s="473" t="str">
        <f>IF(OR($B92-O$5&gt;74, $B92-O$5=73, $B92-O$5=1, $B92-O$5&lt;0),"",ROUND(($B92-O$5)*'점수 계산기'!$C$27+O$5*'점수 계산기'!$C$28+'점수 계산기'!$C$31,0))</f>
        <v/>
      </c>
      <c r="P92" s="473">
        <f>IF(OR($B92-P$5&gt;74, $B92-P$5=73, $B92-P$5=1, $B92-P$5&lt;0),"",ROUND(($B92-P$5)*'점수 계산기'!$C$27+P$5*'점수 계산기'!$C$28+'점수 계산기'!$C$31,0))</f>
        <v>77</v>
      </c>
      <c r="Q92" s="473">
        <f>IF(OR($B92-Q$5&gt;74, $B92-Q$5=73, $B92-Q$5=1, $B92-Q$5&lt;0),"",ROUND(($B92-Q$5)*'점수 계산기'!$C$27+Q$5*'점수 계산기'!$C$28+'점수 계산기'!$C$31,0))</f>
        <v>77</v>
      </c>
      <c r="R92" s="473">
        <f>IF(OR($B92-R$5&gt;74, $B92-R$5=73, $B92-R$5=1, $B92-R$5&lt;0),"",ROUND(($B92-R$5)*'점수 계산기'!$C$27+R$5*'점수 계산기'!$C$28+'점수 계산기'!$C$31,0))</f>
        <v>77</v>
      </c>
      <c r="S92" s="473">
        <f>IF(OR($B92-S$5&gt;74, $B92-S$5=73, $B92-S$5=1, $B92-S$5&lt;0),"",ROUND(($B92-S$5)*'점수 계산기'!$C$27+S$5*'점수 계산기'!$C$28+'점수 계산기'!$C$31,0))</f>
        <v>77</v>
      </c>
      <c r="T92" s="473">
        <f>IF(OR($B92-T$5&gt;74, $B92-T$5=73, $B92-T$5=1, $B92-T$5&lt;0),"",ROUND(($B92-T$5)*'점수 계산기'!$C$27+T$5*'점수 계산기'!$C$28+'점수 계산기'!$C$31,0))</f>
        <v>77</v>
      </c>
      <c r="U92" s="473">
        <f>IF(OR($B92-U$5&gt;74, $B92-U$5=73, $B92-U$5=1, $B92-U$5&lt;0),"",ROUND(($B92-U$5)*'점수 계산기'!$C$27+U$5*'점수 계산기'!$C$28+'점수 계산기'!$C$31,0))</f>
        <v>77</v>
      </c>
      <c r="V92" s="473">
        <f>IF(OR($B92-V$5&gt;74, $B92-V$5=73, $B92-V$5=1, $B92-V$5&lt;0),"",ROUND(($B92-V$5)*'점수 계산기'!$C$27+V$5*'점수 계산기'!$C$28+'점수 계산기'!$C$31,0))</f>
        <v>77</v>
      </c>
      <c r="W92" s="473">
        <f>IF(OR($B92-W$5&gt;74, $B92-W$5=73, $B92-W$5=1, $B92-W$5&lt;0),"",ROUND(($B92-W$5)*'점수 계산기'!$C$27+W$5*'점수 계산기'!$C$28+'점수 계산기'!$C$31,0))</f>
        <v>77</v>
      </c>
      <c r="X92" s="473">
        <f>IF(OR($B92-X$5&gt;74, $B92-X$5=73, $B92-X$5=1, $B92-X$5&lt;0),"",ROUND(($B92-X$5)*'점수 계산기'!$C$27+X$5*'점수 계산기'!$C$28+'점수 계산기'!$C$31,0))</f>
        <v>77</v>
      </c>
      <c r="Y92" s="473">
        <f>IF(OR($B92-Y$5&gt;74, $B92-Y$5=73, $B92-Y$5=1, $B92-Y$5&lt;0),"",ROUND(($B92-Y$5)*'점수 계산기'!$C$27+Y$5*'점수 계산기'!$C$28+'점수 계산기'!$C$31,0))</f>
        <v>77</v>
      </c>
      <c r="Z92" s="473">
        <f>IF(OR($B92-Z$5&gt;74, $B92-Z$5=73, $B92-Z$5=1, $B92-Z$5&lt;0),"",ROUND(($B92-Z$5)*'점수 계산기'!$C$27+Z$5*'점수 계산기'!$C$28+'점수 계산기'!$C$31,0))</f>
        <v>77</v>
      </c>
      <c r="AA92" s="474">
        <f>IF(OR($B92-AA$5&gt;74, $B92-AA$5=73, $B92-AA$5=1, $B92-AA$5&lt;0),"",ROUND(($B92-AA$5)*'점수 계산기'!$C$27+AA$5*'점수 계산기'!$C$28+'점수 계산기'!$C$31,0))</f>
        <v>77</v>
      </c>
      <c r="AC92" s="170">
        <v>15</v>
      </c>
      <c r="AD92" s="170">
        <f t="shared" si="2"/>
        <v>77</v>
      </c>
      <c r="AE92" s="170" cm="1">
        <f t="array" ref="AE92">INDEX($AF$6:$AF$106, AC92, 1)</f>
        <v>136</v>
      </c>
      <c r="AF92" s="170">
        <f t="shared" si="3"/>
        <v>77</v>
      </c>
      <c r="AG92" s="170">
        <v>14</v>
      </c>
      <c r="AH92" s="170">
        <v>86</v>
      </c>
    </row>
    <row r="93" spans="1:34" ht="21" customHeight="1">
      <c r="A93" s="4"/>
      <c r="B93" s="18">
        <v>13</v>
      </c>
      <c r="C93" s="473" t="str">
        <f>IF(OR($B93-C$5&gt;74, $B93-C$5=73, $B93-C$5=1, $B93-C$5&lt;0),"",ROUND(($B93-C$5)*'점수 계산기'!$C$27+C$5*'점수 계산기'!$C$28+'점수 계산기'!$C$31,0))</f>
        <v/>
      </c>
      <c r="D93" s="473" t="str">
        <f>IF(OR($B93-D$5&gt;74, $B93-D$5=73, $B93-D$5=1, $B93-D$5&lt;0),"",ROUND(($B93-D$5)*'점수 계산기'!$C$27+D$5*'점수 계산기'!$C$28+'점수 계산기'!$C$31,0))</f>
        <v/>
      </c>
      <c r="E93" s="473" t="str">
        <f>IF(OR($B93-E$5&gt;74, $B93-E$5=73, $B93-E$5=1, $B93-E$5&lt;0),"",ROUND(($B93-E$5)*'점수 계산기'!$C$27+E$5*'점수 계산기'!$C$28+'점수 계산기'!$C$31,0))</f>
        <v/>
      </c>
      <c r="F93" s="473" t="str">
        <f>IF(OR($B93-F$5&gt;74, $B93-F$5=73, $B93-F$5=1, $B93-F$5&lt;0),"",ROUND(($B93-F$5)*'점수 계산기'!$C$27+F$5*'점수 계산기'!$C$28+'점수 계산기'!$C$31,0))</f>
        <v/>
      </c>
      <c r="G93" s="473" t="str">
        <f>IF(OR($B93-G$5&gt;74, $B93-G$5=73, $B93-G$5=1, $B93-G$5&lt;0),"",ROUND(($B93-G$5)*'점수 계산기'!$C$27+G$5*'점수 계산기'!$C$28+'점수 계산기'!$C$31,0))</f>
        <v/>
      </c>
      <c r="H93" s="473" t="str">
        <f>IF(OR($B93-H$5&gt;74, $B93-H$5=73, $B93-H$5=1, $B93-H$5&lt;0),"",ROUND(($B93-H$5)*'점수 계산기'!$C$27+H$5*'점수 계산기'!$C$28+'점수 계산기'!$C$31,0))</f>
        <v/>
      </c>
      <c r="I93" s="473" t="str">
        <f>IF(OR($B93-I$5&gt;74, $B93-I$5=73, $B93-I$5=1, $B93-I$5&lt;0),"",ROUND(($B93-I$5)*'점수 계산기'!$C$27+I$5*'점수 계산기'!$C$28+'점수 계산기'!$C$31,0))</f>
        <v/>
      </c>
      <c r="J93" s="473" t="str">
        <f>IF(OR($B93-J$5&gt;74, $B93-J$5=73, $B93-J$5=1, $B93-J$5&lt;0),"",ROUND(($B93-J$5)*'점수 계산기'!$C$27+J$5*'점수 계산기'!$C$28+'점수 계산기'!$C$31,0))</f>
        <v/>
      </c>
      <c r="K93" s="473" t="str">
        <f>IF(OR($B93-K$5&gt;74, $B93-K$5=73, $B93-K$5=1, $B93-K$5&lt;0),"",ROUND(($B93-K$5)*'점수 계산기'!$C$27+K$5*'점수 계산기'!$C$28+'점수 계산기'!$C$31,0))</f>
        <v/>
      </c>
      <c r="L93" s="473" t="str">
        <f>IF(OR($B93-L$5&gt;74, $B93-L$5=73, $B93-L$5=1, $B93-L$5&lt;0),"",ROUND(($B93-L$5)*'점수 계산기'!$C$27+L$5*'점수 계산기'!$C$28+'점수 계산기'!$C$31,0))</f>
        <v/>
      </c>
      <c r="M93" s="473" t="str">
        <f>IF(OR($B93-M$5&gt;74, $B93-M$5=73, $B93-M$5=1, $B93-M$5&lt;0),"",ROUND(($B93-M$5)*'점수 계산기'!$C$27+M$5*'점수 계산기'!$C$28+'점수 계산기'!$C$31,0))</f>
        <v/>
      </c>
      <c r="N93" s="473" t="str">
        <f>IF(OR($B93-N$5&gt;74, $B93-N$5=73, $B93-N$5=1, $B93-N$5&lt;0),"",ROUND(($B93-N$5)*'점수 계산기'!$C$27+N$5*'점수 계산기'!$C$28+'점수 계산기'!$C$31,0))</f>
        <v/>
      </c>
      <c r="O93" s="473">
        <f>IF(OR($B93-O$5&gt;74, $B93-O$5=73, $B93-O$5=1, $B93-O$5&lt;0),"",ROUND(($B93-O$5)*'점수 계산기'!$C$27+O$5*'점수 계산기'!$C$28+'점수 계산기'!$C$31,0))</f>
        <v>76</v>
      </c>
      <c r="P93" s="473" t="str">
        <f>IF(OR($B93-P$5&gt;74, $B93-P$5=73, $B93-P$5=1, $B93-P$5&lt;0),"",ROUND(($B93-P$5)*'점수 계산기'!$C$27+P$5*'점수 계산기'!$C$28+'점수 계산기'!$C$31,0))</f>
        <v/>
      </c>
      <c r="Q93" s="473">
        <f>IF(OR($B93-Q$5&gt;74, $B93-Q$5=73, $B93-Q$5=1, $B93-Q$5&lt;0),"",ROUND(($B93-Q$5)*'점수 계산기'!$C$27+Q$5*'점수 계산기'!$C$28+'점수 계산기'!$C$31,0))</f>
        <v>76</v>
      </c>
      <c r="R93" s="473">
        <f>IF(OR($B93-R$5&gt;74, $B93-R$5=73, $B93-R$5=1, $B93-R$5&lt;0),"",ROUND(($B93-R$5)*'점수 계산기'!$C$27+R$5*'점수 계산기'!$C$28+'점수 계산기'!$C$31,0))</f>
        <v>76</v>
      </c>
      <c r="S93" s="473">
        <f>IF(OR($B93-S$5&gt;74, $B93-S$5=73, $B93-S$5=1, $B93-S$5&lt;0),"",ROUND(($B93-S$5)*'점수 계산기'!$C$27+S$5*'점수 계산기'!$C$28+'점수 계산기'!$C$31,0))</f>
        <v>76</v>
      </c>
      <c r="T93" s="473">
        <f>IF(OR($B93-T$5&gt;74, $B93-T$5=73, $B93-T$5=1, $B93-T$5&lt;0),"",ROUND(($B93-T$5)*'점수 계산기'!$C$27+T$5*'점수 계산기'!$C$28+'점수 계산기'!$C$31,0))</f>
        <v>76</v>
      </c>
      <c r="U93" s="473">
        <f>IF(OR($B93-U$5&gt;74, $B93-U$5=73, $B93-U$5=1, $B93-U$5&lt;0),"",ROUND(($B93-U$5)*'점수 계산기'!$C$27+U$5*'점수 계산기'!$C$28+'점수 계산기'!$C$31,0))</f>
        <v>76</v>
      </c>
      <c r="V93" s="473">
        <f>IF(OR($B93-V$5&gt;74, $B93-V$5=73, $B93-V$5=1, $B93-V$5&lt;0),"",ROUND(($B93-V$5)*'점수 계산기'!$C$27+V$5*'점수 계산기'!$C$28+'점수 계산기'!$C$31,0))</f>
        <v>76</v>
      </c>
      <c r="W93" s="473">
        <f>IF(OR($B93-W$5&gt;74, $B93-W$5=73, $B93-W$5=1, $B93-W$5&lt;0),"",ROUND(($B93-W$5)*'점수 계산기'!$C$27+W$5*'점수 계산기'!$C$28+'점수 계산기'!$C$31,0))</f>
        <v>76</v>
      </c>
      <c r="X93" s="473">
        <f>IF(OR($B93-X$5&gt;74, $B93-X$5=73, $B93-X$5=1, $B93-X$5&lt;0),"",ROUND(($B93-X$5)*'점수 계산기'!$C$27+X$5*'점수 계산기'!$C$28+'점수 계산기'!$C$31,0))</f>
        <v>77</v>
      </c>
      <c r="Y93" s="473">
        <f>IF(OR($B93-Y$5&gt;74, $B93-Y$5=73, $B93-Y$5=1, $B93-Y$5&lt;0),"",ROUND(($B93-Y$5)*'점수 계산기'!$C$27+Y$5*'점수 계산기'!$C$28+'점수 계산기'!$C$31,0))</f>
        <v>77</v>
      </c>
      <c r="Z93" s="473">
        <f>IF(OR($B93-Z$5&gt;74, $B93-Z$5=73, $B93-Z$5=1, $B93-Z$5&lt;0),"",ROUND(($B93-Z$5)*'점수 계산기'!$C$27+Z$5*'점수 계산기'!$C$28+'점수 계산기'!$C$31,0))</f>
        <v>77</v>
      </c>
      <c r="AA93" s="474">
        <f>IF(OR($B93-AA$5&gt;74, $B93-AA$5=73, $B93-AA$5=1, $B93-AA$5&lt;0),"",ROUND(($B93-AA$5)*'점수 계산기'!$C$27+AA$5*'점수 계산기'!$C$28+'점수 계산기'!$C$31,0))</f>
        <v>77</v>
      </c>
      <c r="AC93" s="170">
        <v>14</v>
      </c>
      <c r="AD93" s="170">
        <f t="shared" si="2"/>
        <v>76</v>
      </c>
      <c r="AE93" s="170" cm="1">
        <f t="array" ref="AE93">INDEX($AF$6:$AF$106, AC93, 1)</f>
        <v>137</v>
      </c>
      <c r="AF93" s="170">
        <f t="shared" si="3"/>
        <v>77</v>
      </c>
      <c r="AG93" s="170">
        <v>13</v>
      </c>
      <c r="AH93" s="170">
        <v>87</v>
      </c>
    </row>
    <row r="94" spans="1:34" ht="21" customHeight="1">
      <c r="A94" s="4"/>
      <c r="B94" s="19">
        <v>12</v>
      </c>
      <c r="C94" s="475" t="str">
        <f>IF(OR($B94-C$5&gt;74, $B94-C$5=73, $B94-C$5=1, $B94-C$5&lt;0),"",ROUND(($B94-C$5)*'점수 계산기'!$C$27+C$5*'점수 계산기'!$C$28+'점수 계산기'!$C$31,0))</f>
        <v/>
      </c>
      <c r="D94" s="475" t="str">
        <f>IF(OR($B94-D$5&gt;74, $B94-D$5=73, $B94-D$5=1, $B94-D$5&lt;0),"",ROUND(($B94-D$5)*'점수 계산기'!$C$27+D$5*'점수 계산기'!$C$28+'점수 계산기'!$C$31,0))</f>
        <v/>
      </c>
      <c r="E94" s="475" t="str">
        <f>IF(OR($B94-E$5&gt;74, $B94-E$5=73, $B94-E$5=1, $B94-E$5&lt;0),"",ROUND(($B94-E$5)*'점수 계산기'!$C$27+E$5*'점수 계산기'!$C$28+'점수 계산기'!$C$31,0))</f>
        <v/>
      </c>
      <c r="F94" s="475" t="str">
        <f>IF(OR($B94-F$5&gt;74, $B94-F$5=73, $B94-F$5=1, $B94-F$5&lt;0),"",ROUND(($B94-F$5)*'점수 계산기'!$C$27+F$5*'점수 계산기'!$C$28+'점수 계산기'!$C$31,0))</f>
        <v/>
      </c>
      <c r="G94" s="475" t="str">
        <f>IF(OR($B94-G$5&gt;74, $B94-G$5=73, $B94-G$5=1, $B94-G$5&lt;0),"",ROUND(($B94-G$5)*'점수 계산기'!$C$27+G$5*'점수 계산기'!$C$28+'점수 계산기'!$C$31,0))</f>
        <v/>
      </c>
      <c r="H94" s="475" t="str">
        <f>IF(OR($B94-H$5&gt;74, $B94-H$5=73, $B94-H$5=1, $B94-H$5&lt;0),"",ROUND(($B94-H$5)*'점수 계산기'!$C$27+H$5*'점수 계산기'!$C$28+'점수 계산기'!$C$31,0))</f>
        <v/>
      </c>
      <c r="I94" s="475" t="str">
        <f>IF(OR($B94-I$5&gt;74, $B94-I$5=73, $B94-I$5=1, $B94-I$5&lt;0),"",ROUND(($B94-I$5)*'점수 계산기'!$C$27+I$5*'점수 계산기'!$C$28+'점수 계산기'!$C$31,0))</f>
        <v/>
      </c>
      <c r="J94" s="475" t="str">
        <f>IF(OR($B94-J$5&gt;74, $B94-J$5=73, $B94-J$5=1, $B94-J$5&lt;0),"",ROUND(($B94-J$5)*'점수 계산기'!$C$27+J$5*'점수 계산기'!$C$28+'점수 계산기'!$C$31,0))</f>
        <v/>
      </c>
      <c r="K94" s="475" t="str">
        <f>IF(OR($B94-K$5&gt;74, $B94-K$5=73, $B94-K$5=1, $B94-K$5&lt;0),"",ROUND(($B94-K$5)*'점수 계산기'!$C$27+K$5*'점수 계산기'!$C$28+'점수 계산기'!$C$31,0))</f>
        <v/>
      </c>
      <c r="L94" s="475" t="str">
        <f>IF(OR($B94-L$5&gt;74, $B94-L$5=73, $B94-L$5=1, $B94-L$5&lt;0),"",ROUND(($B94-L$5)*'점수 계산기'!$C$27+L$5*'점수 계산기'!$C$28+'점수 계산기'!$C$31,0))</f>
        <v/>
      </c>
      <c r="M94" s="475" t="str">
        <f>IF(OR($B94-M$5&gt;74, $B94-M$5=73, $B94-M$5=1, $B94-M$5&lt;0),"",ROUND(($B94-M$5)*'점수 계산기'!$C$27+M$5*'점수 계산기'!$C$28+'점수 계산기'!$C$31,0))</f>
        <v/>
      </c>
      <c r="N94" s="475" t="str">
        <f>IF(OR($B94-N$5&gt;74, $B94-N$5=73, $B94-N$5=1, $B94-N$5&lt;0),"",ROUND(($B94-N$5)*'점수 계산기'!$C$27+N$5*'점수 계산기'!$C$28+'점수 계산기'!$C$31,0))</f>
        <v/>
      </c>
      <c r="O94" s="475" t="str">
        <f>IF(OR($B94-O$5&gt;74, $B94-O$5=73, $B94-O$5=1, $B94-O$5&lt;0),"",ROUND(($B94-O$5)*'점수 계산기'!$C$27+O$5*'점수 계산기'!$C$28+'점수 계산기'!$C$31,0))</f>
        <v/>
      </c>
      <c r="P94" s="475">
        <f>IF(OR($B94-P$5&gt;74, $B94-P$5=73, $B94-P$5=1, $B94-P$5&lt;0),"",ROUND(($B94-P$5)*'점수 계산기'!$C$27+P$5*'점수 계산기'!$C$28+'점수 계산기'!$C$31,0))</f>
        <v>75</v>
      </c>
      <c r="Q94" s="475" t="str">
        <f>IF(OR($B94-Q$5&gt;74, $B94-Q$5=73, $B94-Q$5=1, $B94-Q$5&lt;0),"",ROUND(($B94-Q$5)*'점수 계산기'!$C$27+Q$5*'점수 계산기'!$C$28+'점수 계산기'!$C$31,0))</f>
        <v/>
      </c>
      <c r="R94" s="475">
        <f>IF(OR($B94-R$5&gt;74, $B94-R$5=73, $B94-R$5=1, $B94-R$5&lt;0),"",ROUND(($B94-R$5)*'점수 계산기'!$C$27+R$5*'점수 계산기'!$C$28+'점수 계산기'!$C$31,0))</f>
        <v>75</v>
      </c>
      <c r="S94" s="475">
        <f>IF(OR($B94-S$5&gt;74, $B94-S$5=73, $B94-S$5=1, $B94-S$5&lt;0),"",ROUND(($B94-S$5)*'점수 계산기'!$C$27+S$5*'점수 계산기'!$C$28+'점수 계산기'!$C$31,0))</f>
        <v>75</v>
      </c>
      <c r="T94" s="475">
        <f>IF(OR($B94-T$5&gt;74, $B94-T$5=73, $B94-T$5=1, $B94-T$5&lt;0),"",ROUND(($B94-T$5)*'점수 계산기'!$C$27+T$5*'점수 계산기'!$C$28+'점수 계산기'!$C$31,0))</f>
        <v>76</v>
      </c>
      <c r="U94" s="475">
        <f>IF(OR($B94-U$5&gt;74, $B94-U$5=73, $B94-U$5=1, $B94-U$5&lt;0),"",ROUND(($B94-U$5)*'점수 계산기'!$C$27+U$5*'점수 계산기'!$C$28+'점수 계산기'!$C$31,0))</f>
        <v>76</v>
      </c>
      <c r="V94" s="475">
        <f>IF(OR($B94-V$5&gt;74, $B94-V$5=73, $B94-V$5=1, $B94-V$5&lt;0),"",ROUND(($B94-V$5)*'점수 계산기'!$C$27+V$5*'점수 계산기'!$C$28+'점수 계산기'!$C$31,0))</f>
        <v>76</v>
      </c>
      <c r="W94" s="475">
        <f>IF(OR($B94-W$5&gt;74, $B94-W$5=73, $B94-W$5=1, $B94-W$5&lt;0),"",ROUND(($B94-W$5)*'점수 계산기'!$C$27+W$5*'점수 계산기'!$C$28+'점수 계산기'!$C$31,0))</f>
        <v>76</v>
      </c>
      <c r="X94" s="475">
        <f>IF(OR($B94-X$5&gt;74, $B94-X$5=73, $B94-X$5=1, $B94-X$5&lt;0),"",ROUND(($B94-X$5)*'점수 계산기'!$C$27+X$5*'점수 계산기'!$C$28+'점수 계산기'!$C$31,0))</f>
        <v>76</v>
      </c>
      <c r="Y94" s="475">
        <f>IF(OR($B94-Y$5&gt;74, $B94-Y$5=73, $B94-Y$5=1, $B94-Y$5&lt;0),"",ROUND(($B94-Y$5)*'점수 계산기'!$C$27+Y$5*'점수 계산기'!$C$28+'점수 계산기'!$C$31,0))</f>
        <v>76</v>
      </c>
      <c r="Z94" s="475">
        <f>IF(OR($B94-Z$5&gt;74, $B94-Z$5=73, $B94-Z$5=1, $B94-Z$5&lt;0),"",ROUND(($B94-Z$5)*'점수 계산기'!$C$27+Z$5*'점수 계산기'!$C$28+'점수 계산기'!$C$31,0))</f>
        <v>76</v>
      </c>
      <c r="AA94" s="476">
        <f>IF(OR($B94-AA$5&gt;74, $B94-AA$5=73, $B94-AA$5=1, $B94-AA$5&lt;0),"",ROUND(($B94-AA$5)*'점수 계산기'!$C$27+AA$5*'점수 계산기'!$C$28+'점수 계산기'!$C$31,0))</f>
        <v>76</v>
      </c>
      <c r="AC94" s="170">
        <v>13</v>
      </c>
      <c r="AD94" s="170">
        <f t="shared" si="2"/>
        <v>75</v>
      </c>
      <c r="AE94" s="170" cm="1">
        <f t="array" ref="AE94">INDEX($AF$6:$AF$106, AC94, 1)</f>
        <v>138</v>
      </c>
      <c r="AF94" s="170">
        <f t="shared" si="3"/>
        <v>76</v>
      </c>
      <c r="AG94" s="170">
        <v>12</v>
      </c>
      <c r="AH94" s="170">
        <v>88</v>
      </c>
    </row>
    <row r="95" spans="1:34" ht="21" customHeight="1">
      <c r="A95" s="4"/>
      <c r="B95" s="19">
        <v>11</v>
      </c>
      <c r="C95" s="475" t="str">
        <f>IF(OR($B95-C$5&gt;74, $B95-C$5=73, $B95-C$5=1, $B95-C$5&lt;0),"",ROUND(($B95-C$5)*'점수 계산기'!$C$27+C$5*'점수 계산기'!$C$28+'점수 계산기'!$C$31,0))</f>
        <v/>
      </c>
      <c r="D95" s="475" t="str">
        <f>IF(OR($B95-D$5&gt;74, $B95-D$5=73, $B95-D$5=1, $B95-D$5&lt;0),"",ROUND(($B95-D$5)*'점수 계산기'!$C$27+D$5*'점수 계산기'!$C$28+'점수 계산기'!$C$31,0))</f>
        <v/>
      </c>
      <c r="E95" s="475" t="str">
        <f>IF(OR($B95-E$5&gt;74, $B95-E$5=73, $B95-E$5=1, $B95-E$5&lt;0),"",ROUND(($B95-E$5)*'점수 계산기'!$C$27+E$5*'점수 계산기'!$C$28+'점수 계산기'!$C$31,0))</f>
        <v/>
      </c>
      <c r="F95" s="475" t="str">
        <f>IF(OR($B95-F$5&gt;74, $B95-F$5=73, $B95-F$5=1, $B95-F$5&lt;0),"",ROUND(($B95-F$5)*'점수 계산기'!$C$27+F$5*'점수 계산기'!$C$28+'점수 계산기'!$C$31,0))</f>
        <v/>
      </c>
      <c r="G95" s="475" t="str">
        <f>IF(OR($B95-G$5&gt;74, $B95-G$5=73, $B95-G$5=1, $B95-G$5&lt;0),"",ROUND(($B95-G$5)*'점수 계산기'!$C$27+G$5*'점수 계산기'!$C$28+'점수 계산기'!$C$31,0))</f>
        <v/>
      </c>
      <c r="H95" s="475" t="str">
        <f>IF(OR($B95-H$5&gt;74, $B95-H$5=73, $B95-H$5=1, $B95-H$5&lt;0),"",ROUND(($B95-H$5)*'점수 계산기'!$C$27+H$5*'점수 계산기'!$C$28+'점수 계산기'!$C$31,0))</f>
        <v/>
      </c>
      <c r="I95" s="475" t="str">
        <f>IF(OR($B95-I$5&gt;74, $B95-I$5=73, $B95-I$5=1, $B95-I$5&lt;0),"",ROUND(($B95-I$5)*'점수 계산기'!$C$27+I$5*'점수 계산기'!$C$28+'점수 계산기'!$C$31,0))</f>
        <v/>
      </c>
      <c r="J95" s="475" t="str">
        <f>IF(OR($B95-J$5&gt;74, $B95-J$5=73, $B95-J$5=1, $B95-J$5&lt;0),"",ROUND(($B95-J$5)*'점수 계산기'!$C$27+J$5*'점수 계산기'!$C$28+'점수 계산기'!$C$31,0))</f>
        <v/>
      </c>
      <c r="K95" s="475" t="str">
        <f>IF(OR($B95-K$5&gt;74, $B95-K$5=73, $B95-K$5=1, $B95-K$5&lt;0),"",ROUND(($B95-K$5)*'점수 계산기'!$C$27+K$5*'점수 계산기'!$C$28+'점수 계산기'!$C$31,0))</f>
        <v/>
      </c>
      <c r="L95" s="475" t="str">
        <f>IF(OR($B95-L$5&gt;74, $B95-L$5=73, $B95-L$5=1, $B95-L$5&lt;0),"",ROUND(($B95-L$5)*'점수 계산기'!$C$27+L$5*'점수 계산기'!$C$28+'점수 계산기'!$C$31,0))</f>
        <v/>
      </c>
      <c r="M95" s="475" t="str">
        <f>IF(OR($B95-M$5&gt;74, $B95-M$5=73, $B95-M$5=1, $B95-M$5&lt;0),"",ROUND(($B95-M$5)*'점수 계산기'!$C$27+M$5*'점수 계산기'!$C$28+'점수 계산기'!$C$31,0))</f>
        <v/>
      </c>
      <c r="N95" s="475" t="str">
        <f>IF(OR($B95-N$5&gt;74, $B95-N$5=73, $B95-N$5=1, $B95-N$5&lt;0),"",ROUND(($B95-N$5)*'점수 계산기'!$C$27+N$5*'점수 계산기'!$C$28+'점수 계산기'!$C$31,0))</f>
        <v/>
      </c>
      <c r="O95" s="475" t="str">
        <f>IF(OR($B95-O$5&gt;74, $B95-O$5=73, $B95-O$5=1, $B95-O$5&lt;0),"",ROUND(($B95-O$5)*'점수 계산기'!$C$27+O$5*'점수 계산기'!$C$28+'점수 계산기'!$C$31,0))</f>
        <v/>
      </c>
      <c r="P95" s="475" t="str">
        <f>IF(OR($B95-P$5&gt;74, $B95-P$5=73, $B95-P$5=1, $B95-P$5&lt;0),"",ROUND(($B95-P$5)*'점수 계산기'!$C$27+P$5*'점수 계산기'!$C$28+'점수 계산기'!$C$31,0))</f>
        <v/>
      </c>
      <c r="Q95" s="475">
        <f>IF(OR($B95-Q$5&gt;74, $B95-Q$5=73, $B95-Q$5=1, $B95-Q$5&lt;0),"",ROUND(($B95-Q$5)*'점수 계산기'!$C$27+Q$5*'점수 계산기'!$C$28+'점수 계산기'!$C$31,0))</f>
        <v>75</v>
      </c>
      <c r="R95" s="475" t="str">
        <f>IF(OR($B95-R$5&gt;74, $B95-R$5=73, $B95-R$5=1, $B95-R$5&lt;0),"",ROUND(($B95-R$5)*'점수 계산기'!$C$27+R$5*'점수 계산기'!$C$28+'점수 계산기'!$C$31,0))</f>
        <v/>
      </c>
      <c r="S95" s="475">
        <f>IF(OR($B95-S$5&gt;74, $B95-S$5=73, $B95-S$5=1, $B95-S$5&lt;0),"",ROUND(($B95-S$5)*'점수 계산기'!$C$27+S$5*'점수 계산기'!$C$28+'점수 계산기'!$C$31,0))</f>
        <v>75</v>
      </c>
      <c r="T95" s="475">
        <f>IF(OR($B95-T$5&gt;74, $B95-T$5=73, $B95-T$5=1, $B95-T$5&lt;0),"",ROUND(($B95-T$5)*'점수 계산기'!$C$27+T$5*'점수 계산기'!$C$28+'점수 계산기'!$C$31,0))</f>
        <v>75</v>
      </c>
      <c r="U95" s="475">
        <f>IF(OR($B95-U$5&gt;74, $B95-U$5=73, $B95-U$5=1, $B95-U$5&lt;0),"",ROUND(($B95-U$5)*'점수 계산기'!$C$27+U$5*'점수 계산기'!$C$28+'점수 계산기'!$C$31,0))</f>
        <v>75</v>
      </c>
      <c r="V95" s="475">
        <f>IF(OR($B95-V$5&gt;74, $B95-V$5=73, $B95-V$5=1, $B95-V$5&lt;0),"",ROUND(($B95-V$5)*'점수 계산기'!$C$27+V$5*'점수 계산기'!$C$28+'점수 계산기'!$C$31,0))</f>
        <v>75</v>
      </c>
      <c r="W95" s="475">
        <f>IF(OR($B95-W$5&gt;74, $B95-W$5=73, $B95-W$5=1, $B95-W$5&lt;0),"",ROUND(($B95-W$5)*'점수 계산기'!$C$27+W$5*'점수 계산기'!$C$28+'점수 계산기'!$C$31,0))</f>
        <v>75</v>
      </c>
      <c r="X95" s="475">
        <f>IF(OR($B95-X$5&gt;74, $B95-X$5=73, $B95-X$5=1, $B95-X$5&lt;0),"",ROUND(($B95-X$5)*'점수 계산기'!$C$27+X$5*'점수 계산기'!$C$28+'점수 계산기'!$C$31,0))</f>
        <v>75</v>
      </c>
      <c r="Y95" s="475">
        <f>IF(OR($B95-Y$5&gt;74, $B95-Y$5=73, $B95-Y$5=1, $B95-Y$5&lt;0),"",ROUND(($B95-Y$5)*'점수 계산기'!$C$27+Y$5*'점수 계산기'!$C$28+'점수 계산기'!$C$31,0))</f>
        <v>75</v>
      </c>
      <c r="Z95" s="475">
        <f>IF(OR($B95-Z$5&gt;74, $B95-Z$5=73, $B95-Z$5=1, $B95-Z$5&lt;0),"",ROUND(($B95-Z$5)*'점수 계산기'!$C$27+Z$5*'점수 계산기'!$C$28+'점수 계산기'!$C$31,0))</f>
        <v>75</v>
      </c>
      <c r="AA95" s="476">
        <f>IF(OR($B95-AA$5&gt;74, $B95-AA$5=73, $B95-AA$5=1, $B95-AA$5&lt;0),"",ROUND(($B95-AA$5)*'점수 계산기'!$C$27+AA$5*'점수 계산기'!$C$28+'점수 계산기'!$C$31,0))</f>
        <v>75</v>
      </c>
      <c r="AC95" s="170">
        <v>12</v>
      </c>
      <c r="AD95" s="170">
        <f t="shared" si="2"/>
        <v>75</v>
      </c>
      <c r="AE95" s="170" cm="1">
        <f t="array" ref="AE95">INDEX($AF$6:$AF$106, AC95, 1)</f>
        <v>138</v>
      </c>
      <c r="AF95" s="170">
        <f t="shared" si="3"/>
        <v>75</v>
      </c>
      <c r="AG95" s="170">
        <v>11</v>
      </c>
      <c r="AH95" s="170">
        <v>89</v>
      </c>
    </row>
    <row r="96" spans="1:34" ht="21" customHeight="1">
      <c r="A96" s="4"/>
      <c r="B96" s="19">
        <v>10</v>
      </c>
      <c r="C96" s="475" t="str">
        <f>IF(OR($B96-C$5&gt;74, $B96-C$5=73, $B96-C$5=1, $B96-C$5&lt;0),"",ROUND(($B96-C$5)*'점수 계산기'!$C$27+C$5*'점수 계산기'!$C$28+'점수 계산기'!$C$31,0))</f>
        <v/>
      </c>
      <c r="D96" s="475" t="str">
        <f>IF(OR($B96-D$5&gt;74, $B96-D$5=73, $B96-D$5=1, $B96-D$5&lt;0),"",ROUND(($B96-D$5)*'점수 계산기'!$C$27+D$5*'점수 계산기'!$C$28+'점수 계산기'!$C$31,0))</f>
        <v/>
      </c>
      <c r="E96" s="475" t="str">
        <f>IF(OR($B96-E$5&gt;74, $B96-E$5=73, $B96-E$5=1, $B96-E$5&lt;0),"",ROUND(($B96-E$5)*'점수 계산기'!$C$27+E$5*'점수 계산기'!$C$28+'점수 계산기'!$C$31,0))</f>
        <v/>
      </c>
      <c r="F96" s="475" t="str">
        <f>IF(OR($B96-F$5&gt;74, $B96-F$5=73, $B96-F$5=1, $B96-F$5&lt;0),"",ROUND(($B96-F$5)*'점수 계산기'!$C$27+F$5*'점수 계산기'!$C$28+'점수 계산기'!$C$31,0))</f>
        <v/>
      </c>
      <c r="G96" s="475" t="str">
        <f>IF(OR($B96-G$5&gt;74, $B96-G$5=73, $B96-G$5=1, $B96-G$5&lt;0),"",ROUND(($B96-G$5)*'점수 계산기'!$C$27+G$5*'점수 계산기'!$C$28+'점수 계산기'!$C$31,0))</f>
        <v/>
      </c>
      <c r="H96" s="475" t="str">
        <f>IF(OR($B96-H$5&gt;74, $B96-H$5=73, $B96-H$5=1, $B96-H$5&lt;0),"",ROUND(($B96-H$5)*'점수 계산기'!$C$27+H$5*'점수 계산기'!$C$28+'점수 계산기'!$C$31,0))</f>
        <v/>
      </c>
      <c r="I96" s="475" t="str">
        <f>IF(OR($B96-I$5&gt;74, $B96-I$5=73, $B96-I$5=1, $B96-I$5&lt;0),"",ROUND(($B96-I$5)*'점수 계산기'!$C$27+I$5*'점수 계산기'!$C$28+'점수 계산기'!$C$31,0))</f>
        <v/>
      </c>
      <c r="J96" s="475" t="str">
        <f>IF(OR($B96-J$5&gt;74, $B96-J$5=73, $B96-J$5=1, $B96-J$5&lt;0),"",ROUND(($B96-J$5)*'점수 계산기'!$C$27+J$5*'점수 계산기'!$C$28+'점수 계산기'!$C$31,0))</f>
        <v/>
      </c>
      <c r="K96" s="475" t="str">
        <f>IF(OR($B96-K$5&gt;74, $B96-K$5=73, $B96-K$5=1, $B96-K$5&lt;0),"",ROUND(($B96-K$5)*'점수 계산기'!$C$27+K$5*'점수 계산기'!$C$28+'점수 계산기'!$C$31,0))</f>
        <v/>
      </c>
      <c r="L96" s="475" t="str">
        <f>IF(OR($B96-L$5&gt;74, $B96-L$5=73, $B96-L$5=1, $B96-L$5&lt;0),"",ROUND(($B96-L$5)*'점수 계산기'!$C$27+L$5*'점수 계산기'!$C$28+'점수 계산기'!$C$31,0))</f>
        <v/>
      </c>
      <c r="M96" s="475" t="str">
        <f>IF(OR($B96-M$5&gt;74, $B96-M$5=73, $B96-M$5=1, $B96-M$5&lt;0),"",ROUND(($B96-M$5)*'점수 계산기'!$C$27+M$5*'점수 계산기'!$C$28+'점수 계산기'!$C$31,0))</f>
        <v/>
      </c>
      <c r="N96" s="475" t="str">
        <f>IF(OR($B96-N$5&gt;74, $B96-N$5=73, $B96-N$5=1, $B96-N$5&lt;0),"",ROUND(($B96-N$5)*'점수 계산기'!$C$27+N$5*'점수 계산기'!$C$28+'점수 계산기'!$C$31,0))</f>
        <v/>
      </c>
      <c r="O96" s="475" t="str">
        <f>IF(OR($B96-O$5&gt;74, $B96-O$5=73, $B96-O$5=1, $B96-O$5&lt;0),"",ROUND(($B96-O$5)*'점수 계산기'!$C$27+O$5*'점수 계산기'!$C$28+'점수 계산기'!$C$31,0))</f>
        <v/>
      </c>
      <c r="P96" s="475" t="str">
        <f>IF(OR($B96-P$5&gt;74, $B96-P$5=73, $B96-P$5=1, $B96-P$5&lt;0),"",ROUND(($B96-P$5)*'점수 계산기'!$C$27+P$5*'점수 계산기'!$C$28+'점수 계산기'!$C$31,0))</f>
        <v/>
      </c>
      <c r="Q96" s="475" t="str">
        <f>IF(OR($B96-Q$5&gt;74, $B96-Q$5=73, $B96-Q$5=1, $B96-Q$5&lt;0),"",ROUND(($B96-Q$5)*'점수 계산기'!$C$27+Q$5*'점수 계산기'!$C$28+'점수 계산기'!$C$31,0))</f>
        <v/>
      </c>
      <c r="R96" s="475">
        <f>IF(OR($B96-R$5&gt;74, $B96-R$5=73, $B96-R$5=1, $B96-R$5&lt;0),"",ROUND(($B96-R$5)*'점수 계산기'!$C$27+R$5*'점수 계산기'!$C$28+'점수 계산기'!$C$31,0))</f>
        <v>74</v>
      </c>
      <c r="S96" s="475" t="str">
        <f>IF(OR($B96-S$5&gt;74, $B96-S$5=73, $B96-S$5=1, $B96-S$5&lt;0),"",ROUND(($B96-S$5)*'점수 계산기'!$C$27+S$5*'점수 계산기'!$C$28+'점수 계산기'!$C$31,0))</f>
        <v/>
      </c>
      <c r="T96" s="475">
        <f>IF(OR($B96-T$5&gt;74, $B96-T$5=73, $B96-T$5=1, $B96-T$5&lt;0),"",ROUND(($B96-T$5)*'점수 계산기'!$C$27+T$5*'점수 계산기'!$C$28+'점수 계산기'!$C$31,0))</f>
        <v>74</v>
      </c>
      <c r="U96" s="475">
        <f>IF(OR($B96-U$5&gt;74, $B96-U$5=73, $B96-U$5=1, $B96-U$5&lt;0),"",ROUND(($B96-U$5)*'점수 계산기'!$C$27+U$5*'점수 계산기'!$C$28+'점수 계산기'!$C$31,0))</f>
        <v>74</v>
      </c>
      <c r="V96" s="475">
        <f>IF(OR($B96-V$5&gt;74, $B96-V$5=73, $B96-V$5=1, $B96-V$5&lt;0),"",ROUND(($B96-V$5)*'점수 계산기'!$C$27+V$5*'점수 계산기'!$C$28+'점수 계산기'!$C$31,0))</f>
        <v>74</v>
      </c>
      <c r="W96" s="475">
        <f>IF(OR($B96-W$5&gt;74, $B96-W$5=73, $B96-W$5=1, $B96-W$5&lt;0),"",ROUND(($B96-W$5)*'점수 계산기'!$C$27+W$5*'점수 계산기'!$C$28+'점수 계산기'!$C$31,0))</f>
        <v>74</v>
      </c>
      <c r="X96" s="475">
        <f>IF(OR($B96-X$5&gt;74, $B96-X$5=73, $B96-X$5=1, $B96-X$5&lt;0),"",ROUND(($B96-X$5)*'점수 계산기'!$C$27+X$5*'점수 계산기'!$C$28+'점수 계산기'!$C$31,0))</f>
        <v>74</v>
      </c>
      <c r="Y96" s="475">
        <f>IF(OR($B96-Y$5&gt;74, $B96-Y$5=73, $B96-Y$5=1, $B96-Y$5&lt;0),"",ROUND(($B96-Y$5)*'점수 계산기'!$C$27+Y$5*'점수 계산기'!$C$28+'점수 계산기'!$C$31,0))</f>
        <v>74</v>
      </c>
      <c r="Z96" s="475">
        <f>IF(OR($B96-Z$5&gt;74, $B96-Z$5=73, $B96-Z$5=1, $B96-Z$5&lt;0),"",ROUND(($B96-Z$5)*'점수 계산기'!$C$27+Z$5*'점수 계산기'!$C$28+'점수 계산기'!$C$31,0))</f>
        <v>74</v>
      </c>
      <c r="AA96" s="476">
        <f>IF(OR($B96-AA$5&gt;74, $B96-AA$5=73, $B96-AA$5=1, $B96-AA$5&lt;0),"",ROUND(($B96-AA$5)*'점수 계산기'!$C$27+AA$5*'점수 계산기'!$C$28+'점수 계산기'!$C$31,0))</f>
        <v>74</v>
      </c>
      <c r="AC96" s="170">
        <v>11</v>
      </c>
      <c r="AD96" s="170">
        <f t="shared" si="2"/>
        <v>74</v>
      </c>
      <c r="AE96" s="170" cm="1">
        <f t="array" ref="AE96">INDEX($AF$6:$AF$106, AC96, 1)</f>
        <v>139</v>
      </c>
      <c r="AF96" s="170">
        <f t="shared" si="3"/>
        <v>74</v>
      </c>
      <c r="AG96" s="170">
        <v>10</v>
      </c>
      <c r="AH96" s="170">
        <v>90</v>
      </c>
    </row>
    <row r="97" spans="1:34" ht="21" customHeight="1">
      <c r="A97" s="4"/>
      <c r="B97" s="19">
        <v>9</v>
      </c>
      <c r="C97" s="475" t="str">
        <f>IF(OR($B97-C$5&gt;74, $B97-C$5=73, $B97-C$5=1, $B97-C$5&lt;0),"",ROUND(($B97-C$5)*'점수 계산기'!$C$27+C$5*'점수 계산기'!$C$28+'점수 계산기'!$C$31,0))</f>
        <v/>
      </c>
      <c r="D97" s="475" t="str">
        <f>IF(OR($B97-D$5&gt;74, $B97-D$5=73, $B97-D$5=1, $B97-D$5&lt;0),"",ROUND(($B97-D$5)*'점수 계산기'!$C$27+D$5*'점수 계산기'!$C$28+'점수 계산기'!$C$31,0))</f>
        <v/>
      </c>
      <c r="E97" s="475" t="str">
        <f>IF(OR($B97-E$5&gt;74, $B97-E$5=73, $B97-E$5=1, $B97-E$5&lt;0),"",ROUND(($B97-E$5)*'점수 계산기'!$C$27+E$5*'점수 계산기'!$C$28+'점수 계산기'!$C$31,0))</f>
        <v/>
      </c>
      <c r="F97" s="475" t="str">
        <f>IF(OR($B97-F$5&gt;74, $B97-F$5=73, $B97-F$5=1, $B97-F$5&lt;0),"",ROUND(($B97-F$5)*'점수 계산기'!$C$27+F$5*'점수 계산기'!$C$28+'점수 계산기'!$C$31,0))</f>
        <v/>
      </c>
      <c r="G97" s="475" t="str">
        <f>IF(OR($B97-G$5&gt;74, $B97-G$5=73, $B97-G$5=1, $B97-G$5&lt;0),"",ROUND(($B97-G$5)*'점수 계산기'!$C$27+G$5*'점수 계산기'!$C$28+'점수 계산기'!$C$31,0))</f>
        <v/>
      </c>
      <c r="H97" s="475" t="str">
        <f>IF(OR($B97-H$5&gt;74, $B97-H$5=73, $B97-H$5=1, $B97-H$5&lt;0),"",ROUND(($B97-H$5)*'점수 계산기'!$C$27+H$5*'점수 계산기'!$C$28+'점수 계산기'!$C$31,0))</f>
        <v/>
      </c>
      <c r="I97" s="475" t="str">
        <f>IF(OR($B97-I$5&gt;74, $B97-I$5=73, $B97-I$5=1, $B97-I$5&lt;0),"",ROUND(($B97-I$5)*'점수 계산기'!$C$27+I$5*'점수 계산기'!$C$28+'점수 계산기'!$C$31,0))</f>
        <v/>
      </c>
      <c r="J97" s="475" t="str">
        <f>IF(OR($B97-J$5&gt;74, $B97-J$5=73, $B97-J$5=1, $B97-J$5&lt;0),"",ROUND(($B97-J$5)*'점수 계산기'!$C$27+J$5*'점수 계산기'!$C$28+'점수 계산기'!$C$31,0))</f>
        <v/>
      </c>
      <c r="K97" s="475" t="str">
        <f>IF(OR($B97-K$5&gt;74, $B97-K$5=73, $B97-K$5=1, $B97-K$5&lt;0),"",ROUND(($B97-K$5)*'점수 계산기'!$C$27+K$5*'점수 계산기'!$C$28+'점수 계산기'!$C$31,0))</f>
        <v/>
      </c>
      <c r="L97" s="475" t="str">
        <f>IF(OR($B97-L$5&gt;74, $B97-L$5=73, $B97-L$5=1, $B97-L$5&lt;0),"",ROUND(($B97-L$5)*'점수 계산기'!$C$27+L$5*'점수 계산기'!$C$28+'점수 계산기'!$C$31,0))</f>
        <v/>
      </c>
      <c r="M97" s="475" t="str">
        <f>IF(OR($B97-M$5&gt;74, $B97-M$5=73, $B97-M$5=1, $B97-M$5&lt;0),"",ROUND(($B97-M$5)*'점수 계산기'!$C$27+M$5*'점수 계산기'!$C$28+'점수 계산기'!$C$31,0))</f>
        <v/>
      </c>
      <c r="N97" s="475" t="str">
        <f>IF(OR($B97-N$5&gt;74, $B97-N$5=73, $B97-N$5=1, $B97-N$5&lt;0),"",ROUND(($B97-N$5)*'점수 계산기'!$C$27+N$5*'점수 계산기'!$C$28+'점수 계산기'!$C$31,0))</f>
        <v/>
      </c>
      <c r="O97" s="475" t="str">
        <f>IF(OR($B97-O$5&gt;74, $B97-O$5=73, $B97-O$5=1, $B97-O$5&lt;0),"",ROUND(($B97-O$5)*'점수 계산기'!$C$27+O$5*'점수 계산기'!$C$28+'점수 계산기'!$C$31,0))</f>
        <v/>
      </c>
      <c r="P97" s="475" t="str">
        <f>IF(OR($B97-P$5&gt;74, $B97-P$5=73, $B97-P$5=1, $B97-P$5&lt;0),"",ROUND(($B97-P$5)*'점수 계산기'!$C$27+P$5*'점수 계산기'!$C$28+'점수 계산기'!$C$31,0))</f>
        <v/>
      </c>
      <c r="Q97" s="475" t="str">
        <f>IF(OR($B97-Q$5&gt;74, $B97-Q$5=73, $B97-Q$5=1, $B97-Q$5&lt;0),"",ROUND(($B97-Q$5)*'점수 계산기'!$C$27+Q$5*'점수 계산기'!$C$28+'점수 계산기'!$C$31,0))</f>
        <v/>
      </c>
      <c r="R97" s="475" t="str">
        <f>IF(OR($B97-R$5&gt;74, $B97-R$5=73, $B97-R$5=1, $B97-R$5&lt;0),"",ROUND(($B97-R$5)*'점수 계산기'!$C$27+R$5*'점수 계산기'!$C$28+'점수 계산기'!$C$31,0))</f>
        <v/>
      </c>
      <c r="S97" s="475">
        <f>IF(OR($B97-S$5&gt;74, $B97-S$5=73, $B97-S$5=1, $B97-S$5&lt;0),"",ROUND(($B97-S$5)*'점수 계산기'!$C$27+S$5*'점수 계산기'!$C$28+'점수 계산기'!$C$31,0))</f>
        <v>73</v>
      </c>
      <c r="T97" s="475" t="str">
        <f>IF(OR($B97-T$5&gt;74, $B97-T$5=73, $B97-T$5=1, $B97-T$5&lt;0),"",ROUND(($B97-T$5)*'점수 계산기'!$C$27+T$5*'점수 계산기'!$C$28+'점수 계산기'!$C$31,0))</f>
        <v/>
      </c>
      <c r="U97" s="475">
        <f>IF(OR($B97-U$5&gt;74, $B97-U$5=73, $B97-U$5=1, $B97-U$5&lt;0),"",ROUND(($B97-U$5)*'점수 계산기'!$C$27+U$5*'점수 계산기'!$C$28+'점수 계산기'!$C$31,0))</f>
        <v>73</v>
      </c>
      <c r="V97" s="475">
        <f>IF(OR($B97-V$5&gt;74, $B97-V$5=73, $B97-V$5=1, $B97-V$5&lt;0),"",ROUND(($B97-V$5)*'점수 계산기'!$C$27+V$5*'점수 계산기'!$C$28+'점수 계산기'!$C$31,0))</f>
        <v>73</v>
      </c>
      <c r="W97" s="475">
        <f>IF(OR($B97-W$5&gt;74, $B97-W$5=73, $B97-W$5=1, $B97-W$5&lt;0),"",ROUND(($B97-W$5)*'점수 계산기'!$C$27+W$5*'점수 계산기'!$C$28+'점수 계산기'!$C$31,0))</f>
        <v>73</v>
      </c>
      <c r="X97" s="475">
        <f>IF(OR($B97-X$5&gt;74, $B97-X$5=73, $B97-X$5=1, $B97-X$5&lt;0),"",ROUND(($B97-X$5)*'점수 계산기'!$C$27+X$5*'점수 계산기'!$C$28+'점수 계산기'!$C$31,0))</f>
        <v>73</v>
      </c>
      <c r="Y97" s="475">
        <f>IF(OR($B97-Y$5&gt;74, $B97-Y$5=73, $B97-Y$5=1, $B97-Y$5&lt;0),"",ROUND(($B97-Y$5)*'점수 계산기'!$C$27+Y$5*'점수 계산기'!$C$28+'점수 계산기'!$C$31,0))</f>
        <v>73</v>
      </c>
      <c r="Z97" s="475">
        <f>IF(OR($B97-Z$5&gt;74, $B97-Z$5=73, $B97-Z$5=1, $B97-Z$5&lt;0),"",ROUND(($B97-Z$5)*'점수 계산기'!$C$27+Z$5*'점수 계산기'!$C$28+'점수 계산기'!$C$31,0))</f>
        <v>73</v>
      </c>
      <c r="AA97" s="476">
        <f>IF(OR($B97-AA$5&gt;74, $B97-AA$5=73, $B97-AA$5=1, $B97-AA$5&lt;0),"",ROUND(($B97-AA$5)*'점수 계산기'!$C$27+AA$5*'점수 계산기'!$C$28+'점수 계산기'!$C$31,0))</f>
        <v>73</v>
      </c>
      <c r="AC97" s="170">
        <v>10</v>
      </c>
      <c r="AD97" s="170">
        <f t="shared" si="2"/>
        <v>73</v>
      </c>
      <c r="AE97" s="170" cm="1">
        <f t="array" ref="AE97">INDEX($AF$6:$AF$106, AC97, 1)</f>
        <v>140</v>
      </c>
      <c r="AF97" s="170">
        <f t="shared" si="3"/>
        <v>73</v>
      </c>
      <c r="AG97" s="170">
        <v>9</v>
      </c>
      <c r="AH97" s="170">
        <v>91</v>
      </c>
    </row>
    <row r="98" spans="1:34" ht="21" customHeight="1">
      <c r="A98" s="4"/>
      <c r="B98" s="20">
        <v>8</v>
      </c>
      <c r="C98" s="477" t="str">
        <f>IF(OR($B98-C$5&gt;74, $B98-C$5=73, $B98-C$5=1, $B98-C$5&lt;0),"",ROUND(($B98-C$5)*'점수 계산기'!$C$27+C$5*'점수 계산기'!$C$28+'점수 계산기'!$C$31,0))</f>
        <v/>
      </c>
      <c r="D98" s="477" t="str">
        <f>IF(OR($B98-D$5&gt;74, $B98-D$5=73, $B98-D$5=1, $B98-D$5&lt;0),"",ROUND(($B98-D$5)*'점수 계산기'!$C$27+D$5*'점수 계산기'!$C$28+'점수 계산기'!$C$31,0))</f>
        <v/>
      </c>
      <c r="E98" s="477" t="str">
        <f>IF(OR($B98-E$5&gt;74, $B98-E$5=73, $B98-E$5=1, $B98-E$5&lt;0),"",ROUND(($B98-E$5)*'점수 계산기'!$C$27+E$5*'점수 계산기'!$C$28+'점수 계산기'!$C$31,0))</f>
        <v/>
      </c>
      <c r="F98" s="477" t="str">
        <f>IF(OR($B98-F$5&gt;74, $B98-F$5=73, $B98-F$5=1, $B98-F$5&lt;0),"",ROUND(($B98-F$5)*'점수 계산기'!$C$27+F$5*'점수 계산기'!$C$28+'점수 계산기'!$C$31,0))</f>
        <v/>
      </c>
      <c r="G98" s="477" t="str">
        <f>IF(OR($B98-G$5&gt;74, $B98-G$5=73, $B98-G$5=1, $B98-G$5&lt;0),"",ROUND(($B98-G$5)*'점수 계산기'!$C$27+G$5*'점수 계산기'!$C$28+'점수 계산기'!$C$31,0))</f>
        <v/>
      </c>
      <c r="H98" s="477" t="str">
        <f>IF(OR($B98-H$5&gt;74, $B98-H$5=73, $B98-H$5=1, $B98-H$5&lt;0),"",ROUND(($B98-H$5)*'점수 계산기'!$C$27+H$5*'점수 계산기'!$C$28+'점수 계산기'!$C$31,0))</f>
        <v/>
      </c>
      <c r="I98" s="477" t="str">
        <f>IF(OR($B98-I$5&gt;74, $B98-I$5=73, $B98-I$5=1, $B98-I$5&lt;0),"",ROUND(($B98-I$5)*'점수 계산기'!$C$27+I$5*'점수 계산기'!$C$28+'점수 계산기'!$C$31,0))</f>
        <v/>
      </c>
      <c r="J98" s="477" t="str">
        <f>IF(OR($B98-J$5&gt;74, $B98-J$5=73, $B98-J$5=1, $B98-J$5&lt;0),"",ROUND(($B98-J$5)*'점수 계산기'!$C$27+J$5*'점수 계산기'!$C$28+'점수 계산기'!$C$31,0))</f>
        <v/>
      </c>
      <c r="K98" s="477" t="str">
        <f>IF(OR($B98-K$5&gt;74, $B98-K$5=73, $B98-K$5=1, $B98-K$5&lt;0),"",ROUND(($B98-K$5)*'점수 계산기'!$C$27+K$5*'점수 계산기'!$C$28+'점수 계산기'!$C$31,0))</f>
        <v/>
      </c>
      <c r="L98" s="477" t="str">
        <f>IF(OR($B98-L$5&gt;74, $B98-L$5=73, $B98-L$5=1, $B98-L$5&lt;0),"",ROUND(($B98-L$5)*'점수 계산기'!$C$27+L$5*'점수 계산기'!$C$28+'점수 계산기'!$C$31,0))</f>
        <v/>
      </c>
      <c r="M98" s="477" t="str">
        <f>IF(OR($B98-M$5&gt;74, $B98-M$5=73, $B98-M$5=1, $B98-M$5&lt;0),"",ROUND(($B98-M$5)*'점수 계산기'!$C$27+M$5*'점수 계산기'!$C$28+'점수 계산기'!$C$31,0))</f>
        <v/>
      </c>
      <c r="N98" s="477" t="str">
        <f>IF(OR($B98-N$5&gt;74, $B98-N$5=73, $B98-N$5=1, $B98-N$5&lt;0),"",ROUND(($B98-N$5)*'점수 계산기'!$C$27+N$5*'점수 계산기'!$C$28+'점수 계산기'!$C$31,0))</f>
        <v/>
      </c>
      <c r="O98" s="477" t="str">
        <f>IF(OR($B98-O$5&gt;74, $B98-O$5=73, $B98-O$5=1, $B98-O$5&lt;0),"",ROUND(($B98-O$5)*'점수 계산기'!$C$27+O$5*'점수 계산기'!$C$28+'점수 계산기'!$C$31,0))</f>
        <v/>
      </c>
      <c r="P98" s="477" t="str">
        <f>IF(OR($B98-P$5&gt;74, $B98-P$5=73, $B98-P$5=1, $B98-P$5&lt;0),"",ROUND(($B98-P$5)*'점수 계산기'!$C$27+P$5*'점수 계산기'!$C$28+'점수 계산기'!$C$31,0))</f>
        <v/>
      </c>
      <c r="Q98" s="477" t="str">
        <f>IF(OR($B98-Q$5&gt;74, $B98-Q$5=73, $B98-Q$5=1, $B98-Q$5&lt;0),"",ROUND(($B98-Q$5)*'점수 계산기'!$C$27+Q$5*'점수 계산기'!$C$28+'점수 계산기'!$C$31,0))</f>
        <v/>
      </c>
      <c r="R98" s="477" t="str">
        <f>IF(OR($B98-R$5&gt;74, $B98-R$5=73, $B98-R$5=1, $B98-R$5&lt;0),"",ROUND(($B98-R$5)*'점수 계산기'!$C$27+R$5*'점수 계산기'!$C$28+'점수 계산기'!$C$31,0))</f>
        <v/>
      </c>
      <c r="S98" s="477" t="str">
        <f>IF(OR($B98-S$5&gt;74, $B98-S$5=73, $B98-S$5=1, $B98-S$5&lt;0),"",ROUND(($B98-S$5)*'점수 계산기'!$C$27+S$5*'점수 계산기'!$C$28+'점수 계산기'!$C$31,0))</f>
        <v/>
      </c>
      <c r="T98" s="477">
        <f>IF(OR($B98-T$5&gt;74, $B98-T$5=73, $B98-T$5=1, $B98-T$5&lt;0),"",ROUND(($B98-T$5)*'점수 계산기'!$C$27+T$5*'점수 계산기'!$C$28+'점수 계산기'!$C$31,0))</f>
        <v>72</v>
      </c>
      <c r="U98" s="477" t="str">
        <f>IF(OR($B98-U$5&gt;74, $B98-U$5=73, $B98-U$5=1, $B98-U$5&lt;0),"",ROUND(($B98-U$5)*'점수 계산기'!$C$27+U$5*'점수 계산기'!$C$28+'점수 계산기'!$C$31,0))</f>
        <v/>
      </c>
      <c r="V98" s="477">
        <f>IF(OR($B98-V$5&gt;74, $B98-V$5=73, $B98-V$5=1, $B98-V$5&lt;0),"",ROUND(($B98-V$5)*'점수 계산기'!$C$27+V$5*'점수 계산기'!$C$28+'점수 계산기'!$C$31,0))</f>
        <v>72</v>
      </c>
      <c r="W98" s="477">
        <f>IF(OR($B98-W$5&gt;74, $B98-W$5=73, $B98-W$5=1, $B98-W$5&lt;0),"",ROUND(($B98-W$5)*'점수 계산기'!$C$27+W$5*'점수 계산기'!$C$28+'점수 계산기'!$C$31,0))</f>
        <v>72</v>
      </c>
      <c r="X98" s="477">
        <f>IF(OR($B98-X$5&gt;74, $B98-X$5=73, $B98-X$5=1, $B98-X$5&lt;0),"",ROUND(($B98-X$5)*'점수 계산기'!$C$27+X$5*'점수 계산기'!$C$28+'점수 계산기'!$C$31,0))</f>
        <v>72</v>
      </c>
      <c r="Y98" s="477">
        <f>IF(OR($B98-Y$5&gt;74, $B98-Y$5=73, $B98-Y$5=1, $B98-Y$5&lt;0),"",ROUND(($B98-Y$5)*'점수 계산기'!$C$27+Y$5*'점수 계산기'!$C$28+'점수 계산기'!$C$31,0))</f>
        <v>72</v>
      </c>
      <c r="Z98" s="477">
        <f>IF(OR($B98-Z$5&gt;74, $B98-Z$5=73, $B98-Z$5=1, $B98-Z$5&lt;0),"",ROUND(($B98-Z$5)*'점수 계산기'!$C$27+Z$5*'점수 계산기'!$C$28+'점수 계산기'!$C$31,0))</f>
        <v>72</v>
      </c>
      <c r="AA98" s="478">
        <f>IF(OR($B98-AA$5&gt;74, $B98-AA$5=73, $B98-AA$5=1, $B98-AA$5&lt;0),"",ROUND(($B98-AA$5)*'점수 계산기'!$C$27+AA$5*'점수 계산기'!$C$28+'점수 계산기'!$C$31,0))</f>
        <v>73</v>
      </c>
      <c r="AC98" s="170">
        <v>9</v>
      </c>
      <c r="AD98" s="170">
        <f t="shared" si="2"/>
        <v>72</v>
      </c>
      <c r="AE98" s="170" cm="1">
        <f t="array" ref="AE98">INDEX($AF$6:$AF$106, AC98, 1)</f>
        <v>141</v>
      </c>
      <c r="AF98" s="170">
        <f t="shared" si="3"/>
        <v>73</v>
      </c>
      <c r="AG98" s="170">
        <v>8</v>
      </c>
      <c r="AH98" s="170">
        <v>92</v>
      </c>
    </row>
    <row r="99" spans="1:34" ht="21" customHeight="1">
      <c r="A99" s="4"/>
      <c r="B99" s="20">
        <v>7</v>
      </c>
      <c r="C99" s="477" t="str">
        <f>IF(OR($B99-C$5&gt;74, $B99-C$5=73, $B99-C$5=1, $B99-C$5&lt;0),"",ROUND(($B99-C$5)*'점수 계산기'!$C$27+C$5*'점수 계산기'!$C$28+'점수 계산기'!$C$31,0))</f>
        <v/>
      </c>
      <c r="D99" s="477" t="str">
        <f>IF(OR($B99-D$5&gt;74, $B99-D$5=73, $B99-D$5=1, $B99-D$5&lt;0),"",ROUND(($B99-D$5)*'점수 계산기'!$C$27+D$5*'점수 계산기'!$C$28+'점수 계산기'!$C$31,0))</f>
        <v/>
      </c>
      <c r="E99" s="477" t="str">
        <f>IF(OR($B99-E$5&gt;74, $B99-E$5=73, $B99-E$5=1, $B99-E$5&lt;0),"",ROUND(($B99-E$5)*'점수 계산기'!$C$27+E$5*'점수 계산기'!$C$28+'점수 계산기'!$C$31,0))</f>
        <v/>
      </c>
      <c r="F99" s="477" t="str">
        <f>IF(OR($B99-F$5&gt;74, $B99-F$5=73, $B99-F$5=1, $B99-F$5&lt;0),"",ROUND(($B99-F$5)*'점수 계산기'!$C$27+F$5*'점수 계산기'!$C$28+'점수 계산기'!$C$31,0))</f>
        <v/>
      </c>
      <c r="G99" s="477" t="str">
        <f>IF(OR($B99-G$5&gt;74, $B99-G$5=73, $B99-G$5=1, $B99-G$5&lt;0),"",ROUND(($B99-G$5)*'점수 계산기'!$C$27+G$5*'점수 계산기'!$C$28+'점수 계산기'!$C$31,0))</f>
        <v/>
      </c>
      <c r="H99" s="477" t="str">
        <f>IF(OR($B99-H$5&gt;74, $B99-H$5=73, $B99-H$5=1, $B99-H$5&lt;0),"",ROUND(($B99-H$5)*'점수 계산기'!$C$27+H$5*'점수 계산기'!$C$28+'점수 계산기'!$C$31,0))</f>
        <v/>
      </c>
      <c r="I99" s="477" t="str">
        <f>IF(OR($B99-I$5&gt;74, $B99-I$5=73, $B99-I$5=1, $B99-I$5&lt;0),"",ROUND(($B99-I$5)*'점수 계산기'!$C$27+I$5*'점수 계산기'!$C$28+'점수 계산기'!$C$31,0))</f>
        <v/>
      </c>
      <c r="J99" s="477" t="str">
        <f>IF(OR($B99-J$5&gt;74, $B99-J$5=73, $B99-J$5=1, $B99-J$5&lt;0),"",ROUND(($B99-J$5)*'점수 계산기'!$C$27+J$5*'점수 계산기'!$C$28+'점수 계산기'!$C$31,0))</f>
        <v/>
      </c>
      <c r="K99" s="477" t="str">
        <f>IF(OR($B99-K$5&gt;74, $B99-K$5=73, $B99-K$5=1, $B99-K$5&lt;0),"",ROUND(($B99-K$5)*'점수 계산기'!$C$27+K$5*'점수 계산기'!$C$28+'점수 계산기'!$C$31,0))</f>
        <v/>
      </c>
      <c r="L99" s="477" t="str">
        <f>IF(OR($B99-L$5&gt;74, $B99-L$5=73, $B99-L$5=1, $B99-L$5&lt;0),"",ROUND(($B99-L$5)*'점수 계산기'!$C$27+L$5*'점수 계산기'!$C$28+'점수 계산기'!$C$31,0))</f>
        <v/>
      </c>
      <c r="M99" s="477" t="str">
        <f>IF(OR($B99-M$5&gt;74, $B99-M$5=73, $B99-M$5=1, $B99-M$5&lt;0),"",ROUND(($B99-M$5)*'점수 계산기'!$C$27+M$5*'점수 계산기'!$C$28+'점수 계산기'!$C$31,0))</f>
        <v/>
      </c>
      <c r="N99" s="477" t="str">
        <f>IF(OR($B99-N$5&gt;74, $B99-N$5=73, $B99-N$5=1, $B99-N$5&lt;0),"",ROUND(($B99-N$5)*'점수 계산기'!$C$27+N$5*'점수 계산기'!$C$28+'점수 계산기'!$C$31,0))</f>
        <v/>
      </c>
      <c r="O99" s="477" t="str">
        <f>IF(OR($B99-O$5&gt;74, $B99-O$5=73, $B99-O$5=1, $B99-O$5&lt;0),"",ROUND(($B99-O$5)*'점수 계산기'!$C$27+O$5*'점수 계산기'!$C$28+'점수 계산기'!$C$31,0))</f>
        <v/>
      </c>
      <c r="P99" s="477" t="str">
        <f>IF(OR($B99-P$5&gt;74, $B99-P$5=73, $B99-P$5=1, $B99-P$5&lt;0),"",ROUND(($B99-P$5)*'점수 계산기'!$C$27+P$5*'점수 계산기'!$C$28+'점수 계산기'!$C$31,0))</f>
        <v/>
      </c>
      <c r="Q99" s="477" t="str">
        <f>IF(OR($B99-Q$5&gt;74, $B99-Q$5=73, $B99-Q$5=1, $B99-Q$5&lt;0),"",ROUND(($B99-Q$5)*'점수 계산기'!$C$27+Q$5*'점수 계산기'!$C$28+'점수 계산기'!$C$31,0))</f>
        <v/>
      </c>
      <c r="R99" s="477" t="str">
        <f>IF(OR($B99-R$5&gt;74, $B99-R$5=73, $B99-R$5=1, $B99-R$5&lt;0),"",ROUND(($B99-R$5)*'점수 계산기'!$C$27+R$5*'점수 계산기'!$C$28+'점수 계산기'!$C$31,0))</f>
        <v/>
      </c>
      <c r="S99" s="477" t="str">
        <f>IF(OR($B99-S$5&gt;74, $B99-S$5=73, $B99-S$5=1, $B99-S$5&lt;0),"",ROUND(($B99-S$5)*'점수 계산기'!$C$27+S$5*'점수 계산기'!$C$28+'점수 계산기'!$C$31,0))</f>
        <v/>
      </c>
      <c r="T99" s="477" t="str">
        <f>IF(OR($B99-T$5&gt;74, $B99-T$5=73, $B99-T$5=1, $B99-T$5&lt;0),"",ROUND(($B99-T$5)*'점수 계산기'!$C$27+T$5*'점수 계산기'!$C$28+'점수 계산기'!$C$31,0))</f>
        <v/>
      </c>
      <c r="U99" s="477">
        <f>IF(OR($B99-U$5&gt;74, $B99-U$5=73, $B99-U$5=1, $B99-U$5&lt;0),"",ROUND(($B99-U$5)*'점수 계산기'!$C$27+U$5*'점수 계산기'!$C$28+'점수 계산기'!$C$31,0))</f>
        <v>71</v>
      </c>
      <c r="V99" s="477" t="str">
        <f>IF(OR($B99-V$5&gt;74, $B99-V$5=73, $B99-V$5=1, $B99-V$5&lt;0),"",ROUND(($B99-V$5)*'점수 계산기'!$C$27+V$5*'점수 계산기'!$C$28+'점수 계산기'!$C$31,0))</f>
        <v/>
      </c>
      <c r="W99" s="477">
        <f>IF(OR($B99-W$5&gt;74, $B99-W$5=73, $B99-W$5=1, $B99-W$5&lt;0),"",ROUND(($B99-W$5)*'점수 계산기'!$C$27+W$5*'점수 계산기'!$C$28+'점수 계산기'!$C$31,0))</f>
        <v>72</v>
      </c>
      <c r="X99" s="477">
        <f>IF(OR($B99-X$5&gt;74, $B99-X$5=73, $B99-X$5=1, $B99-X$5&lt;0),"",ROUND(($B99-X$5)*'점수 계산기'!$C$27+X$5*'점수 계산기'!$C$28+'점수 계산기'!$C$31,0))</f>
        <v>72</v>
      </c>
      <c r="Y99" s="477">
        <f>IF(OR($B99-Y$5&gt;74, $B99-Y$5=73, $B99-Y$5=1, $B99-Y$5&lt;0),"",ROUND(($B99-Y$5)*'점수 계산기'!$C$27+Y$5*'점수 계산기'!$C$28+'점수 계산기'!$C$31,0))</f>
        <v>72</v>
      </c>
      <c r="Z99" s="477">
        <f>IF(OR($B99-Z$5&gt;74, $B99-Z$5=73, $B99-Z$5=1, $B99-Z$5&lt;0),"",ROUND(($B99-Z$5)*'점수 계산기'!$C$27+Z$5*'점수 계산기'!$C$28+'점수 계산기'!$C$31,0))</f>
        <v>72</v>
      </c>
      <c r="AA99" s="478">
        <f>IF(OR($B99-AA$5&gt;74, $B99-AA$5=73, $B99-AA$5=1, $B99-AA$5&lt;0),"",ROUND(($B99-AA$5)*'점수 계산기'!$C$27+AA$5*'점수 계산기'!$C$28+'점수 계산기'!$C$31,0))</f>
        <v>72</v>
      </c>
      <c r="AC99" s="170">
        <v>8</v>
      </c>
      <c r="AD99" s="170">
        <f t="shared" si="2"/>
        <v>71</v>
      </c>
      <c r="AE99" s="170" cm="1">
        <f t="array" ref="AE99">INDEX($AF$6:$AF$106, AC99, 1)</f>
        <v>142</v>
      </c>
      <c r="AF99" s="170">
        <f t="shared" si="3"/>
        <v>72</v>
      </c>
      <c r="AG99" s="170">
        <v>7</v>
      </c>
      <c r="AH99" s="170">
        <v>93</v>
      </c>
    </row>
    <row r="100" spans="1:34" ht="21" customHeight="1">
      <c r="A100" s="4"/>
      <c r="B100" s="20">
        <v>6</v>
      </c>
      <c r="C100" s="477" t="str">
        <f>IF(OR($B100-C$5&gt;74, $B100-C$5=73, $B100-C$5=1, $B100-C$5&lt;0),"",ROUND(($B100-C$5)*'점수 계산기'!$C$27+C$5*'점수 계산기'!$C$28+'점수 계산기'!$C$31,0))</f>
        <v/>
      </c>
      <c r="D100" s="477" t="str">
        <f>IF(OR($B100-D$5&gt;74, $B100-D$5=73, $B100-D$5=1, $B100-D$5&lt;0),"",ROUND(($B100-D$5)*'점수 계산기'!$C$27+D$5*'점수 계산기'!$C$28+'점수 계산기'!$C$31,0))</f>
        <v/>
      </c>
      <c r="E100" s="477" t="str">
        <f>IF(OR($B100-E$5&gt;74, $B100-E$5=73, $B100-E$5=1, $B100-E$5&lt;0),"",ROUND(($B100-E$5)*'점수 계산기'!$C$27+E$5*'점수 계산기'!$C$28+'점수 계산기'!$C$31,0))</f>
        <v/>
      </c>
      <c r="F100" s="477" t="str">
        <f>IF(OR($B100-F$5&gt;74, $B100-F$5=73, $B100-F$5=1, $B100-F$5&lt;0),"",ROUND(($B100-F$5)*'점수 계산기'!$C$27+F$5*'점수 계산기'!$C$28+'점수 계산기'!$C$31,0))</f>
        <v/>
      </c>
      <c r="G100" s="477" t="str">
        <f>IF(OR($B100-G$5&gt;74, $B100-G$5=73, $B100-G$5=1, $B100-G$5&lt;0),"",ROUND(($B100-G$5)*'점수 계산기'!$C$27+G$5*'점수 계산기'!$C$28+'점수 계산기'!$C$31,0))</f>
        <v/>
      </c>
      <c r="H100" s="477" t="str">
        <f>IF(OR($B100-H$5&gt;74, $B100-H$5=73, $B100-H$5=1, $B100-H$5&lt;0),"",ROUND(($B100-H$5)*'점수 계산기'!$C$27+H$5*'점수 계산기'!$C$28+'점수 계산기'!$C$31,0))</f>
        <v/>
      </c>
      <c r="I100" s="477" t="str">
        <f>IF(OR($B100-I$5&gt;74, $B100-I$5=73, $B100-I$5=1, $B100-I$5&lt;0),"",ROUND(($B100-I$5)*'점수 계산기'!$C$27+I$5*'점수 계산기'!$C$28+'점수 계산기'!$C$31,0))</f>
        <v/>
      </c>
      <c r="J100" s="477" t="str">
        <f>IF(OR($B100-J$5&gt;74, $B100-J$5=73, $B100-J$5=1, $B100-J$5&lt;0),"",ROUND(($B100-J$5)*'점수 계산기'!$C$27+J$5*'점수 계산기'!$C$28+'점수 계산기'!$C$31,0))</f>
        <v/>
      </c>
      <c r="K100" s="477" t="str">
        <f>IF(OR($B100-K$5&gt;74, $B100-K$5=73, $B100-K$5=1, $B100-K$5&lt;0),"",ROUND(($B100-K$5)*'점수 계산기'!$C$27+K$5*'점수 계산기'!$C$28+'점수 계산기'!$C$31,0))</f>
        <v/>
      </c>
      <c r="L100" s="477" t="str">
        <f>IF(OR($B100-L$5&gt;74, $B100-L$5=73, $B100-L$5=1, $B100-L$5&lt;0),"",ROUND(($B100-L$5)*'점수 계산기'!$C$27+L$5*'점수 계산기'!$C$28+'점수 계산기'!$C$31,0))</f>
        <v/>
      </c>
      <c r="M100" s="477" t="str">
        <f>IF(OR($B100-M$5&gt;74, $B100-M$5=73, $B100-M$5=1, $B100-M$5&lt;0),"",ROUND(($B100-M$5)*'점수 계산기'!$C$27+M$5*'점수 계산기'!$C$28+'점수 계산기'!$C$31,0))</f>
        <v/>
      </c>
      <c r="N100" s="477" t="str">
        <f>IF(OR($B100-N$5&gt;74, $B100-N$5=73, $B100-N$5=1, $B100-N$5&lt;0),"",ROUND(($B100-N$5)*'점수 계산기'!$C$27+N$5*'점수 계산기'!$C$28+'점수 계산기'!$C$31,0))</f>
        <v/>
      </c>
      <c r="O100" s="477" t="str">
        <f>IF(OR($B100-O$5&gt;74, $B100-O$5=73, $B100-O$5=1, $B100-O$5&lt;0),"",ROUND(($B100-O$5)*'점수 계산기'!$C$27+O$5*'점수 계산기'!$C$28+'점수 계산기'!$C$31,0))</f>
        <v/>
      </c>
      <c r="P100" s="477" t="str">
        <f>IF(OR($B100-P$5&gt;74, $B100-P$5=73, $B100-P$5=1, $B100-P$5&lt;0),"",ROUND(($B100-P$5)*'점수 계산기'!$C$27+P$5*'점수 계산기'!$C$28+'점수 계산기'!$C$31,0))</f>
        <v/>
      </c>
      <c r="Q100" s="477" t="str">
        <f>IF(OR($B100-Q$5&gt;74, $B100-Q$5=73, $B100-Q$5=1, $B100-Q$5&lt;0),"",ROUND(($B100-Q$5)*'점수 계산기'!$C$27+Q$5*'점수 계산기'!$C$28+'점수 계산기'!$C$31,0))</f>
        <v/>
      </c>
      <c r="R100" s="477" t="str">
        <f>IF(OR($B100-R$5&gt;74, $B100-R$5=73, $B100-R$5=1, $B100-R$5&lt;0),"",ROUND(($B100-R$5)*'점수 계산기'!$C$27+R$5*'점수 계산기'!$C$28+'점수 계산기'!$C$31,0))</f>
        <v/>
      </c>
      <c r="S100" s="477" t="str">
        <f>IF(OR($B100-S$5&gt;74, $B100-S$5=73, $B100-S$5=1, $B100-S$5&lt;0),"",ROUND(($B100-S$5)*'점수 계산기'!$C$27+S$5*'점수 계산기'!$C$28+'점수 계산기'!$C$31,0))</f>
        <v/>
      </c>
      <c r="T100" s="477" t="str">
        <f>IF(OR($B100-T$5&gt;74, $B100-T$5=73, $B100-T$5=1, $B100-T$5&lt;0),"",ROUND(($B100-T$5)*'점수 계산기'!$C$27+T$5*'점수 계산기'!$C$28+'점수 계산기'!$C$31,0))</f>
        <v/>
      </c>
      <c r="U100" s="477" t="str">
        <f>IF(OR($B100-U$5&gt;74, $B100-U$5=73, $B100-U$5=1, $B100-U$5&lt;0),"",ROUND(($B100-U$5)*'점수 계산기'!$C$27+U$5*'점수 계산기'!$C$28+'점수 계산기'!$C$31,0))</f>
        <v/>
      </c>
      <c r="V100" s="477">
        <f>IF(OR($B100-V$5&gt;74, $B100-V$5=73, $B100-V$5=1, $B100-V$5&lt;0),"",ROUND(($B100-V$5)*'점수 계산기'!$C$27+V$5*'점수 계산기'!$C$28+'점수 계산기'!$C$31,0))</f>
        <v>71</v>
      </c>
      <c r="W100" s="477" t="str">
        <f>IF(OR($B100-W$5&gt;74, $B100-W$5=73, $B100-W$5=1, $B100-W$5&lt;0),"",ROUND(($B100-W$5)*'점수 계산기'!$C$27+W$5*'점수 계산기'!$C$28+'점수 계산기'!$C$31,0))</f>
        <v/>
      </c>
      <c r="X100" s="477">
        <f>IF(OR($B100-X$5&gt;74, $B100-X$5=73, $B100-X$5=1, $B100-X$5&lt;0),"",ROUND(($B100-X$5)*'점수 계산기'!$C$27+X$5*'점수 계산기'!$C$28+'점수 계산기'!$C$31,0))</f>
        <v>71</v>
      </c>
      <c r="Y100" s="477">
        <f>IF(OR($B100-Y$5&gt;74, $B100-Y$5=73, $B100-Y$5=1, $B100-Y$5&lt;0),"",ROUND(($B100-Y$5)*'점수 계산기'!$C$27+Y$5*'점수 계산기'!$C$28+'점수 계산기'!$C$31,0))</f>
        <v>71</v>
      </c>
      <c r="Z100" s="477">
        <f>IF(OR($B100-Z$5&gt;74, $B100-Z$5=73, $B100-Z$5=1, $B100-Z$5&lt;0),"",ROUND(($B100-Z$5)*'점수 계산기'!$C$27+Z$5*'점수 계산기'!$C$28+'점수 계산기'!$C$31,0))</f>
        <v>71</v>
      </c>
      <c r="AA100" s="478">
        <f>IF(OR($B100-AA$5&gt;74, $B100-AA$5=73, $B100-AA$5=1, $B100-AA$5&lt;0),"",ROUND(($B100-AA$5)*'점수 계산기'!$C$27+AA$5*'점수 계산기'!$C$28+'점수 계산기'!$C$31,0))</f>
        <v>71</v>
      </c>
      <c r="AC100" s="170">
        <v>7</v>
      </c>
      <c r="AD100" s="170">
        <f t="shared" si="2"/>
        <v>71</v>
      </c>
      <c r="AE100" s="170" cm="1">
        <f t="array" ref="AE100">INDEX($AF$6:$AF$106, AC100, 1)</f>
        <v>142</v>
      </c>
      <c r="AF100" s="170">
        <f t="shared" si="3"/>
        <v>71</v>
      </c>
      <c r="AG100" s="170">
        <v>6</v>
      </c>
      <c r="AH100" s="170">
        <v>94</v>
      </c>
    </row>
    <row r="101" spans="1:34" ht="21" customHeight="1">
      <c r="A101" s="4"/>
      <c r="B101" s="20">
        <v>5</v>
      </c>
      <c r="C101" s="477" t="str">
        <f>IF(OR($B101-C$5&gt;74, $B101-C$5=73, $B101-C$5=1, $B101-C$5&lt;0),"",ROUND(($B101-C$5)*'점수 계산기'!$C$27+C$5*'점수 계산기'!$C$28+'점수 계산기'!$C$31,0))</f>
        <v/>
      </c>
      <c r="D101" s="477" t="str">
        <f>IF(OR($B101-D$5&gt;74, $B101-D$5=73, $B101-D$5=1, $B101-D$5&lt;0),"",ROUND(($B101-D$5)*'점수 계산기'!$C$27+D$5*'점수 계산기'!$C$28+'점수 계산기'!$C$31,0))</f>
        <v/>
      </c>
      <c r="E101" s="477" t="str">
        <f>IF(OR($B101-E$5&gt;74, $B101-E$5=73, $B101-E$5=1, $B101-E$5&lt;0),"",ROUND(($B101-E$5)*'점수 계산기'!$C$27+E$5*'점수 계산기'!$C$28+'점수 계산기'!$C$31,0))</f>
        <v/>
      </c>
      <c r="F101" s="477" t="str">
        <f>IF(OR($B101-F$5&gt;74, $B101-F$5=73, $B101-F$5=1, $B101-F$5&lt;0),"",ROUND(($B101-F$5)*'점수 계산기'!$C$27+F$5*'점수 계산기'!$C$28+'점수 계산기'!$C$31,0))</f>
        <v/>
      </c>
      <c r="G101" s="477" t="str">
        <f>IF(OR($B101-G$5&gt;74, $B101-G$5=73, $B101-G$5=1, $B101-G$5&lt;0),"",ROUND(($B101-G$5)*'점수 계산기'!$C$27+G$5*'점수 계산기'!$C$28+'점수 계산기'!$C$31,0))</f>
        <v/>
      </c>
      <c r="H101" s="477" t="str">
        <f>IF(OR($B101-H$5&gt;74, $B101-H$5=73, $B101-H$5=1, $B101-H$5&lt;0),"",ROUND(($B101-H$5)*'점수 계산기'!$C$27+H$5*'점수 계산기'!$C$28+'점수 계산기'!$C$31,0))</f>
        <v/>
      </c>
      <c r="I101" s="477" t="str">
        <f>IF(OR($B101-I$5&gt;74, $B101-I$5=73, $B101-I$5=1, $B101-I$5&lt;0),"",ROUND(($B101-I$5)*'점수 계산기'!$C$27+I$5*'점수 계산기'!$C$28+'점수 계산기'!$C$31,0))</f>
        <v/>
      </c>
      <c r="J101" s="477" t="str">
        <f>IF(OR($B101-J$5&gt;74, $B101-J$5=73, $B101-J$5=1, $B101-J$5&lt;0),"",ROUND(($B101-J$5)*'점수 계산기'!$C$27+J$5*'점수 계산기'!$C$28+'점수 계산기'!$C$31,0))</f>
        <v/>
      </c>
      <c r="K101" s="477" t="str">
        <f>IF(OR($B101-K$5&gt;74, $B101-K$5=73, $B101-K$5=1, $B101-K$5&lt;0),"",ROUND(($B101-K$5)*'점수 계산기'!$C$27+K$5*'점수 계산기'!$C$28+'점수 계산기'!$C$31,0))</f>
        <v/>
      </c>
      <c r="L101" s="477" t="str">
        <f>IF(OR($B101-L$5&gt;74, $B101-L$5=73, $B101-L$5=1, $B101-L$5&lt;0),"",ROUND(($B101-L$5)*'점수 계산기'!$C$27+L$5*'점수 계산기'!$C$28+'점수 계산기'!$C$31,0))</f>
        <v/>
      </c>
      <c r="M101" s="477" t="str">
        <f>IF(OR($B101-M$5&gt;74, $B101-M$5=73, $B101-M$5=1, $B101-M$5&lt;0),"",ROUND(($B101-M$5)*'점수 계산기'!$C$27+M$5*'점수 계산기'!$C$28+'점수 계산기'!$C$31,0))</f>
        <v/>
      </c>
      <c r="N101" s="477" t="str">
        <f>IF(OR($B101-N$5&gt;74, $B101-N$5=73, $B101-N$5=1, $B101-N$5&lt;0),"",ROUND(($B101-N$5)*'점수 계산기'!$C$27+N$5*'점수 계산기'!$C$28+'점수 계산기'!$C$31,0))</f>
        <v/>
      </c>
      <c r="O101" s="477" t="str">
        <f>IF(OR($B101-O$5&gt;74, $B101-O$5=73, $B101-O$5=1, $B101-O$5&lt;0),"",ROUND(($B101-O$5)*'점수 계산기'!$C$27+O$5*'점수 계산기'!$C$28+'점수 계산기'!$C$31,0))</f>
        <v/>
      </c>
      <c r="P101" s="477" t="str">
        <f>IF(OR($B101-P$5&gt;74, $B101-P$5=73, $B101-P$5=1, $B101-P$5&lt;0),"",ROUND(($B101-P$5)*'점수 계산기'!$C$27+P$5*'점수 계산기'!$C$28+'점수 계산기'!$C$31,0))</f>
        <v/>
      </c>
      <c r="Q101" s="477" t="str">
        <f>IF(OR($B101-Q$5&gt;74, $B101-Q$5=73, $B101-Q$5=1, $B101-Q$5&lt;0),"",ROUND(($B101-Q$5)*'점수 계산기'!$C$27+Q$5*'점수 계산기'!$C$28+'점수 계산기'!$C$31,0))</f>
        <v/>
      </c>
      <c r="R101" s="477" t="str">
        <f>IF(OR($B101-R$5&gt;74, $B101-R$5=73, $B101-R$5=1, $B101-R$5&lt;0),"",ROUND(($B101-R$5)*'점수 계산기'!$C$27+R$5*'점수 계산기'!$C$28+'점수 계산기'!$C$31,0))</f>
        <v/>
      </c>
      <c r="S101" s="477" t="str">
        <f>IF(OR($B101-S$5&gt;74, $B101-S$5=73, $B101-S$5=1, $B101-S$5&lt;0),"",ROUND(($B101-S$5)*'점수 계산기'!$C$27+S$5*'점수 계산기'!$C$28+'점수 계산기'!$C$31,0))</f>
        <v/>
      </c>
      <c r="T101" s="477" t="str">
        <f>IF(OR($B101-T$5&gt;74, $B101-T$5=73, $B101-T$5=1, $B101-T$5&lt;0),"",ROUND(($B101-T$5)*'점수 계산기'!$C$27+T$5*'점수 계산기'!$C$28+'점수 계산기'!$C$31,0))</f>
        <v/>
      </c>
      <c r="U101" s="477" t="str">
        <f>IF(OR($B101-U$5&gt;74, $B101-U$5=73, $B101-U$5=1, $B101-U$5&lt;0),"",ROUND(($B101-U$5)*'점수 계산기'!$C$27+U$5*'점수 계산기'!$C$28+'점수 계산기'!$C$31,0))</f>
        <v/>
      </c>
      <c r="V101" s="477" t="str">
        <f>IF(OR($B101-V$5&gt;74, $B101-V$5=73, $B101-V$5=1, $B101-V$5&lt;0),"",ROUND(($B101-V$5)*'점수 계산기'!$C$27+V$5*'점수 계산기'!$C$28+'점수 계산기'!$C$31,0))</f>
        <v/>
      </c>
      <c r="W101" s="477">
        <f>IF(OR($B101-W$5&gt;74, $B101-W$5=73, $B101-W$5=1, $B101-W$5&lt;0),"",ROUND(($B101-W$5)*'점수 계산기'!$C$27+W$5*'점수 계산기'!$C$28+'점수 계산기'!$C$31,0))</f>
        <v>70</v>
      </c>
      <c r="X101" s="477" t="str">
        <f>IF(OR($B101-X$5&gt;74, $B101-X$5=73, $B101-X$5=1, $B101-X$5&lt;0),"",ROUND(($B101-X$5)*'점수 계산기'!$C$27+X$5*'점수 계산기'!$C$28+'점수 계산기'!$C$31,0))</f>
        <v/>
      </c>
      <c r="Y101" s="477">
        <f>IF(OR($B101-Y$5&gt;74, $B101-Y$5=73, $B101-Y$5=1, $B101-Y$5&lt;0),"",ROUND(($B101-Y$5)*'점수 계산기'!$C$27+Y$5*'점수 계산기'!$C$28+'점수 계산기'!$C$31,0))</f>
        <v>70</v>
      </c>
      <c r="Z101" s="477">
        <f>IF(OR($B101-Z$5&gt;74, $B101-Z$5=73, $B101-Z$5=1, $B101-Z$5&lt;0),"",ROUND(($B101-Z$5)*'점수 계산기'!$C$27+Z$5*'점수 계산기'!$C$28+'점수 계산기'!$C$31,0))</f>
        <v>70</v>
      </c>
      <c r="AA101" s="478">
        <f>IF(OR($B101-AA$5&gt;74, $B101-AA$5=73, $B101-AA$5=1, $B101-AA$5&lt;0),"",ROUND(($B101-AA$5)*'점수 계산기'!$C$27+AA$5*'점수 계산기'!$C$28+'점수 계산기'!$C$31,0))</f>
        <v>70</v>
      </c>
      <c r="AC101" s="170">
        <v>6</v>
      </c>
      <c r="AD101" s="170">
        <f t="shared" si="2"/>
        <v>70</v>
      </c>
      <c r="AE101" s="170" cm="1">
        <f t="array" ref="AE101">INDEX($AF$6:$AF$106, AC101, 1)</f>
        <v>143</v>
      </c>
      <c r="AF101" s="170">
        <f t="shared" si="3"/>
        <v>70</v>
      </c>
      <c r="AG101" s="170">
        <v>5</v>
      </c>
      <c r="AH101" s="170">
        <v>95</v>
      </c>
    </row>
    <row r="102" spans="1:34" ht="21" customHeight="1">
      <c r="A102" s="4"/>
      <c r="B102" s="21">
        <v>4</v>
      </c>
      <c r="C102" s="479" t="str">
        <f>IF(OR($B102-C$5&gt;74, $B102-C$5=73, $B102-C$5=1, $B102-C$5&lt;0),"",ROUND(($B102-C$5)*'점수 계산기'!$C$27+C$5*'점수 계산기'!$C$28+'점수 계산기'!$C$31,0))</f>
        <v/>
      </c>
      <c r="D102" s="479" t="str">
        <f>IF(OR($B102-D$5&gt;74, $B102-D$5=73, $B102-D$5=1, $B102-D$5&lt;0),"",ROUND(($B102-D$5)*'점수 계산기'!$C$27+D$5*'점수 계산기'!$C$28+'점수 계산기'!$C$31,0))</f>
        <v/>
      </c>
      <c r="E102" s="479" t="str">
        <f>IF(OR($B102-E$5&gt;74, $B102-E$5=73, $B102-E$5=1, $B102-E$5&lt;0),"",ROUND(($B102-E$5)*'점수 계산기'!$C$27+E$5*'점수 계산기'!$C$28+'점수 계산기'!$C$31,0))</f>
        <v/>
      </c>
      <c r="F102" s="479" t="str">
        <f>IF(OR($B102-F$5&gt;74, $B102-F$5=73, $B102-F$5=1, $B102-F$5&lt;0),"",ROUND(($B102-F$5)*'점수 계산기'!$C$27+F$5*'점수 계산기'!$C$28+'점수 계산기'!$C$31,0))</f>
        <v/>
      </c>
      <c r="G102" s="479" t="str">
        <f>IF(OR($B102-G$5&gt;74, $B102-G$5=73, $B102-G$5=1, $B102-G$5&lt;0),"",ROUND(($B102-G$5)*'점수 계산기'!$C$27+G$5*'점수 계산기'!$C$28+'점수 계산기'!$C$31,0))</f>
        <v/>
      </c>
      <c r="H102" s="479" t="str">
        <f>IF(OR($B102-H$5&gt;74, $B102-H$5=73, $B102-H$5=1, $B102-H$5&lt;0),"",ROUND(($B102-H$5)*'점수 계산기'!$C$27+H$5*'점수 계산기'!$C$28+'점수 계산기'!$C$31,0))</f>
        <v/>
      </c>
      <c r="I102" s="479" t="str">
        <f>IF(OR($B102-I$5&gt;74, $B102-I$5=73, $B102-I$5=1, $B102-I$5&lt;0),"",ROUND(($B102-I$5)*'점수 계산기'!$C$27+I$5*'점수 계산기'!$C$28+'점수 계산기'!$C$31,0))</f>
        <v/>
      </c>
      <c r="J102" s="479" t="str">
        <f>IF(OR($B102-J$5&gt;74, $B102-J$5=73, $B102-J$5=1, $B102-J$5&lt;0),"",ROUND(($B102-J$5)*'점수 계산기'!$C$27+J$5*'점수 계산기'!$C$28+'점수 계산기'!$C$31,0))</f>
        <v/>
      </c>
      <c r="K102" s="479" t="str">
        <f>IF(OR($B102-K$5&gt;74, $B102-K$5=73, $B102-K$5=1, $B102-K$5&lt;0),"",ROUND(($B102-K$5)*'점수 계산기'!$C$27+K$5*'점수 계산기'!$C$28+'점수 계산기'!$C$31,0))</f>
        <v/>
      </c>
      <c r="L102" s="479" t="str">
        <f>IF(OR($B102-L$5&gt;74, $B102-L$5=73, $B102-L$5=1, $B102-L$5&lt;0),"",ROUND(($B102-L$5)*'점수 계산기'!$C$27+L$5*'점수 계산기'!$C$28+'점수 계산기'!$C$31,0))</f>
        <v/>
      </c>
      <c r="M102" s="479" t="str">
        <f>IF(OR($B102-M$5&gt;74, $B102-M$5=73, $B102-M$5=1, $B102-M$5&lt;0),"",ROUND(($B102-M$5)*'점수 계산기'!$C$27+M$5*'점수 계산기'!$C$28+'점수 계산기'!$C$31,0))</f>
        <v/>
      </c>
      <c r="N102" s="479" t="str">
        <f>IF(OR($B102-N$5&gt;74, $B102-N$5=73, $B102-N$5=1, $B102-N$5&lt;0),"",ROUND(($B102-N$5)*'점수 계산기'!$C$27+N$5*'점수 계산기'!$C$28+'점수 계산기'!$C$31,0))</f>
        <v/>
      </c>
      <c r="O102" s="479" t="str">
        <f>IF(OR($B102-O$5&gt;74, $B102-O$5=73, $B102-O$5=1, $B102-O$5&lt;0),"",ROUND(($B102-O$5)*'점수 계산기'!$C$27+O$5*'점수 계산기'!$C$28+'점수 계산기'!$C$31,0))</f>
        <v/>
      </c>
      <c r="P102" s="479" t="str">
        <f>IF(OR($B102-P$5&gt;74, $B102-P$5=73, $B102-P$5=1, $B102-P$5&lt;0),"",ROUND(($B102-P$5)*'점수 계산기'!$C$27+P$5*'점수 계산기'!$C$28+'점수 계산기'!$C$31,0))</f>
        <v/>
      </c>
      <c r="Q102" s="479" t="str">
        <f>IF(OR($B102-Q$5&gt;74, $B102-Q$5=73, $B102-Q$5=1, $B102-Q$5&lt;0),"",ROUND(($B102-Q$5)*'점수 계산기'!$C$27+Q$5*'점수 계산기'!$C$28+'점수 계산기'!$C$31,0))</f>
        <v/>
      </c>
      <c r="R102" s="479" t="str">
        <f>IF(OR($B102-R$5&gt;74, $B102-R$5=73, $B102-R$5=1, $B102-R$5&lt;0),"",ROUND(($B102-R$5)*'점수 계산기'!$C$27+R$5*'점수 계산기'!$C$28+'점수 계산기'!$C$31,0))</f>
        <v/>
      </c>
      <c r="S102" s="479" t="str">
        <f>IF(OR($B102-S$5&gt;74, $B102-S$5=73, $B102-S$5=1, $B102-S$5&lt;0),"",ROUND(($B102-S$5)*'점수 계산기'!$C$27+S$5*'점수 계산기'!$C$28+'점수 계산기'!$C$31,0))</f>
        <v/>
      </c>
      <c r="T102" s="479" t="str">
        <f>IF(OR($B102-T$5&gt;74, $B102-T$5=73, $B102-T$5=1, $B102-T$5&lt;0),"",ROUND(($B102-T$5)*'점수 계산기'!$C$27+T$5*'점수 계산기'!$C$28+'점수 계산기'!$C$31,0))</f>
        <v/>
      </c>
      <c r="U102" s="479" t="str">
        <f>IF(OR($B102-U$5&gt;74, $B102-U$5=73, $B102-U$5=1, $B102-U$5&lt;0),"",ROUND(($B102-U$5)*'점수 계산기'!$C$27+U$5*'점수 계산기'!$C$28+'점수 계산기'!$C$31,0))</f>
        <v/>
      </c>
      <c r="V102" s="479" t="str">
        <f>IF(OR($B102-V$5&gt;74, $B102-V$5=73, $B102-V$5=1, $B102-V$5&lt;0),"",ROUND(($B102-V$5)*'점수 계산기'!$C$27+V$5*'점수 계산기'!$C$28+'점수 계산기'!$C$31,0))</f>
        <v/>
      </c>
      <c r="W102" s="479" t="str">
        <f>IF(OR($B102-W$5&gt;74, $B102-W$5=73, $B102-W$5=1, $B102-W$5&lt;0),"",ROUND(($B102-W$5)*'점수 계산기'!$C$27+W$5*'점수 계산기'!$C$28+'점수 계산기'!$C$31,0))</f>
        <v/>
      </c>
      <c r="X102" s="479">
        <f>IF(OR($B102-X$5&gt;74, $B102-X$5=73, $B102-X$5=1, $B102-X$5&lt;0),"",ROUND(($B102-X$5)*'점수 계산기'!$C$27+X$5*'점수 계산기'!$C$28+'점수 계산기'!$C$31,0))</f>
        <v>69</v>
      </c>
      <c r="Y102" s="479" t="str">
        <f>IF(OR($B102-Y$5&gt;74, $B102-Y$5=73, $B102-Y$5=1, $B102-Y$5&lt;0),"",ROUND(($B102-Y$5)*'점수 계산기'!$C$27+Y$5*'점수 계산기'!$C$28+'점수 계산기'!$C$31,0))</f>
        <v/>
      </c>
      <c r="Z102" s="479">
        <f>IF(OR($B102-Z$5&gt;74, $B102-Z$5=73, $B102-Z$5=1, $B102-Z$5&lt;0),"",ROUND(($B102-Z$5)*'점수 계산기'!$C$27+Z$5*'점수 계산기'!$C$28+'점수 계산기'!$C$31,0))</f>
        <v>69</v>
      </c>
      <c r="AA102" s="480">
        <f>IF(OR($B102-AA$5&gt;74, $B102-AA$5=73, $B102-AA$5=1, $B102-AA$5&lt;0),"",ROUND(($B102-AA$5)*'점수 계산기'!$C$27+AA$5*'점수 계산기'!$C$28+'점수 계산기'!$C$31,0))</f>
        <v>69</v>
      </c>
      <c r="AC102" s="170">
        <v>5</v>
      </c>
      <c r="AD102" s="170">
        <f t="shared" si="2"/>
        <v>69</v>
      </c>
      <c r="AE102" s="170" cm="1">
        <f t="array" ref="AE102">INDEX($AF$6:$AF$106, AC102, 1)</f>
        <v>144</v>
      </c>
      <c r="AF102" s="170">
        <f t="shared" si="3"/>
        <v>69</v>
      </c>
      <c r="AG102" s="170">
        <v>4</v>
      </c>
      <c r="AH102" s="170">
        <v>96</v>
      </c>
    </row>
    <row r="103" spans="1:34" ht="21" customHeight="1">
      <c r="A103" s="4"/>
      <c r="B103" s="21">
        <v>3</v>
      </c>
      <c r="C103" s="479" t="str">
        <f>IF(OR($B103-C$5&gt;74, $B103-C$5=73, $B103-C$5=1, $B103-C$5&lt;0),"",ROUND(($B103-C$5)*'점수 계산기'!$C$27+C$5*'점수 계산기'!$C$28+'점수 계산기'!$C$31,0))</f>
        <v/>
      </c>
      <c r="D103" s="479" t="str">
        <f>IF(OR($B103-D$5&gt;74, $B103-D$5=73, $B103-D$5=1, $B103-D$5&lt;0),"",ROUND(($B103-D$5)*'점수 계산기'!$C$27+D$5*'점수 계산기'!$C$28+'점수 계산기'!$C$31,0))</f>
        <v/>
      </c>
      <c r="E103" s="479" t="str">
        <f>IF(OR($B103-E$5&gt;74, $B103-E$5=73, $B103-E$5=1, $B103-E$5&lt;0),"",ROUND(($B103-E$5)*'점수 계산기'!$C$27+E$5*'점수 계산기'!$C$28+'점수 계산기'!$C$31,0))</f>
        <v/>
      </c>
      <c r="F103" s="479" t="str">
        <f>IF(OR($B103-F$5&gt;74, $B103-F$5=73, $B103-F$5=1, $B103-F$5&lt;0),"",ROUND(($B103-F$5)*'점수 계산기'!$C$27+F$5*'점수 계산기'!$C$28+'점수 계산기'!$C$31,0))</f>
        <v/>
      </c>
      <c r="G103" s="479" t="str">
        <f>IF(OR($B103-G$5&gt;74, $B103-G$5=73, $B103-G$5=1, $B103-G$5&lt;0),"",ROUND(($B103-G$5)*'점수 계산기'!$C$27+G$5*'점수 계산기'!$C$28+'점수 계산기'!$C$31,0))</f>
        <v/>
      </c>
      <c r="H103" s="479" t="str">
        <f>IF(OR($B103-H$5&gt;74, $B103-H$5=73, $B103-H$5=1, $B103-H$5&lt;0),"",ROUND(($B103-H$5)*'점수 계산기'!$C$27+H$5*'점수 계산기'!$C$28+'점수 계산기'!$C$31,0))</f>
        <v/>
      </c>
      <c r="I103" s="479" t="str">
        <f>IF(OR($B103-I$5&gt;74, $B103-I$5=73, $B103-I$5=1, $B103-I$5&lt;0),"",ROUND(($B103-I$5)*'점수 계산기'!$C$27+I$5*'점수 계산기'!$C$28+'점수 계산기'!$C$31,0))</f>
        <v/>
      </c>
      <c r="J103" s="479" t="str">
        <f>IF(OR($B103-J$5&gt;74, $B103-J$5=73, $B103-J$5=1, $B103-J$5&lt;0),"",ROUND(($B103-J$5)*'점수 계산기'!$C$27+J$5*'점수 계산기'!$C$28+'점수 계산기'!$C$31,0))</f>
        <v/>
      </c>
      <c r="K103" s="479" t="str">
        <f>IF(OR($B103-K$5&gt;74, $B103-K$5=73, $B103-K$5=1, $B103-K$5&lt;0),"",ROUND(($B103-K$5)*'점수 계산기'!$C$27+K$5*'점수 계산기'!$C$28+'점수 계산기'!$C$31,0))</f>
        <v/>
      </c>
      <c r="L103" s="479" t="str">
        <f>IF(OR($B103-L$5&gt;74, $B103-L$5=73, $B103-L$5=1, $B103-L$5&lt;0),"",ROUND(($B103-L$5)*'점수 계산기'!$C$27+L$5*'점수 계산기'!$C$28+'점수 계산기'!$C$31,0))</f>
        <v/>
      </c>
      <c r="M103" s="479" t="str">
        <f>IF(OR($B103-M$5&gt;74, $B103-M$5=73, $B103-M$5=1, $B103-M$5&lt;0),"",ROUND(($B103-M$5)*'점수 계산기'!$C$27+M$5*'점수 계산기'!$C$28+'점수 계산기'!$C$31,0))</f>
        <v/>
      </c>
      <c r="N103" s="479" t="str">
        <f>IF(OR($B103-N$5&gt;74, $B103-N$5=73, $B103-N$5=1, $B103-N$5&lt;0),"",ROUND(($B103-N$5)*'점수 계산기'!$C$27+N$5*'점수 계산기'!$C$28+'점수 계산기'!$C$31,0))</f>
        <v/>
      </c>
      <c r="O103" s="479" t="str">
        <f>IF(OR($B103-O$5&gt;74, $B103-O$5=73, $B103-O$5=1, $B103-O$5&lt;0),"",ROUND(($B103-O$5)*'점수 계산기'!$C$27+O$5*'점수 계산기'!$C$28+'점수 계산기'!$C$31,0))</f>
        <v/>
      </c>
      <c r="P103" s="479" t="str">
        <f>IF(OR($B103-P$5&gt;74, $B103-P$5=73, $B103-P$5=1, $B103-P$5&lt;0),"",ROUND(($B103-P$5)*'점수 계산기'!$C$27+P$5*'점수 계산기'!$C$28+'점수 계산기'!$C$31,0))</f>
        <v/>
      </c>
      <c r="Q103" s="479" t="str">
        <f>IF(OR($B103-Q$5&gt;74, $B103-Q$5=73, $B103-Q$5=1, $B103-Q$5&lt;0),"",ROUND(($B103-Q$5)*'점수 계산기'!$C$27+Q$5*'점수 계산기'!$C$28+'점수 계산기'!$C$31,0))</f>
        <v/>
      </c>
      <c r="R103" s="479" t="str">
        <f>IF(OR($B103-R$5&gt;74, $B103-R$5=73, $B103-R$5=1, $B103-R$5&lt;0),"",ROUND(($B103-R$5)*'점수 계산기'!$C$27+R$5*'점수 계산기'!$C$28+'점수 계산기'!$C$31,0))</f>
        <v/>
      </c>
      <c r="S103" s="479" t="str">
        <f>IF(OR($B103-S$5&gt;74, $B103-S$5=73, $B103-S$5=1, $B103-S$5&lt;0),"",ROUND(($B103-S$5)*'점수 계산기'!$C$27+S$5*'점수 계산기'!$C$28+'점수 계산기'!$C$31,0))</f>
        <v/>
      </c>
      <c r="T103" s="479" t="str">
        <f>IF(OR($B103-T$5&gt;74, $B103-T$5=73, $B103-T$5=1, $B103-T$5&lt;0),"",ROUND(($B103-T$5)*'점수 계산기'!$C$27+T$5*'점수 계산기'!$C$28+'점수 계산기'!$C$31,0))</f>
        <v/>
      </c>
      <c r="U103" s="479" t="str">
        <f>IF(OR($B103-U$5&gt;74, $B103-U$5=73, $B103-U$5=1, $B103-U$5&lt;0),"",ROUND(($B103-U$5)*'점수 계산기'!$C$27+U$5*'점수 계산기'!$C$28+'점수 계산기'!$C$31,0))</f>
        <v/>
      </c>
      <c r="V103" s="479" t="str">
        <f>IF(OR($B103-V$5&gt;74, $B103-V$5=73, $B103-V$5=1, $B103-V$5&lt;0),"",ROUND(($B103-V$5)*'점수 계산기'!$C$27+V$5*'점수 계산기'!$C$28+'점수 계산기'!$C$31,0))</f>
        <v/>
      </c>
      <c r="W103" s="479" t="str">
        <f>IF(OR($B103-W$5&gt;74, $B103-W$5=73, $B103-W$5=1, $B103-W$5&lt;0),"",ROUND(($B103-W$5)*'점수 계산기'!$C$27+W$5*'점수 계산기'!$C$28+'점수 계산기'!$C$31,0))</f>
        <v/>
      </c>
      <c r="X103" s="479" t="str">
        <f>IF(OR($B103-X$5&gt;74, $B103-X$5=73, $B103-X$5=1, $B103-X$5&lt;0),"",ROUND(($B103-X$5)*'점수 계산기'!$C$27+X$5*'점수 계산기'!$C$28+'점수 계산기'!$C$31,0))</f>
        <v/>
      </c>
      <c r="Y103" s="479">
        <f>IF(OR($B103-Y$5&gt;74, $B103-Y$5=73, $B103-Y$5=1, $B103-Y$5&lt;0),"",ROUND(($B103-Y$5)*'점수 계산기'!$C$27+Y$5*'점수 계산기'!$C$28+'점수 계산기'!$C$31,0))</f>
        <v>68</v>
      </c>
      <c r="Z103" s="479" t="str">
        <f>IF(OR($B103-Z$5&gt;74, $B103-Z$5=73, $B103-Z$5=1, $B103-Z$5&lt;0),"",ROUND(($B103-Z$5)*'점수 계산기'!$C$27+Z$5*'점수 계산기'!$C$28+'점수 계산기'!$C$31,0))</f>
        <v/>
      </c>
      <c r="AA103" s="480">
        <f>IF(OR($B103-AA$5&gt;74, $B103-AA$5=73, $B103-AA$5=1, $B103-AA$5&lt;0),"",ROUND(($B103-AA$5)*'점수 계산기'!$C$27+AA$5*'점수 계산기'!$C$28+'점수 계산기'!$C$31,0))</f>
        <v>68</v>
      </c>
      <c r="AC103" s="170">
        <v>4</v>
      </c>
      <c r="AD103" s="170">
        <f t="shared" si="2"/>
        <v>68</v>
      </c>
      <c r="AE103" s="170" cm="1">
        <f t="array" ref="AE103">INDEX($AF$6:$AF$106, AC103, 1)</f>
        <v>145</v>
      </c>
      <c r="AF103" s="170">
        <f t="shared" si="3"/>
        <v>68</v>
      </c>
      <c r="AG103" s="170">
        <v>3</v>
      </c>
      <c r="AH103" s="170">
        <v>97</v>
      </c>
    </row>
    <row r="104" spans="1:34" ht="21" customHeight="1">
      <c r="A104" s="4"/>
      <c r="B104" s="21">
        <v>2</v>
      </c>
      <c r="C104" s="479" t="str">
        <f>IF(OR($B104-C$5&gt;74, $B104-C$5=73, $B104-C$5=1, $B104-C$5&lt;0),"",ROUND(($B104-C$5)*'점수 계산기'!$C$27+C$5*'점수 계산기'!$C$28+'점수 계산기'!$C$31,0))</f>
        <v/>
      </c>
      <c r="D104" s="479" t="str">
        <f>IF(OR($B104-D$5&gt;74, $B104-D$5=73, $B104-D$5=1, $B104-D$5&lt;0),"",ROUND(($B104-D$5)*'점수 계산기'!$C$27+D$5*'점수 계산기'!$C$28+'점수 계산기'!$C$31,0))</f>
        <v/>
      </c>
      <c r="E104" s="479" t="str">
        <f>IF(OR($B104-E$5&gt;74, $B104-E$5=73, $B104-E$5=1, $B104-E$5&lt;0),"",ROUND(($B104-E$5)*'점수 계산기'!$C$27+E$5*'점수 계산기'!$C$28+'점수 계산기'!$C$31,0))</f>
        <v/>
      </c>
      <c r="F104" s="479" t="str">
        <f>IF(OR($B104-F$5&gt;74, $B104-F$5=73, $B104-F$5=1, $B104-F$5&lt;0),"",ROUND(($B104-F$5)*'점수 계산기'!$C$27+F$5*'점수 계산기'!$C$28+'점수 계산기'!$C$31,0))</f>
        <v/>
      </c>
      <c r="G104" s="479" t="str">
        <f>IF(OR($B104-G$5&gt;74, $B104-G$5=73, $B104-G$5=1, $B104-G$5&lt;0),"",ROUND(($B104-G$5)*'점수 계산기'!$C$27+G$5*'점수 계산기'!$C$28+'점수 계산기'!$C$31,0))</f>
        <v/>
      </c>
      <c r="H104" s="479" t="str">
        <f>IF(OR($B104-H$5&gt;74, $B104-H$5=73, $B104-H$5=1, $B104-H$5&lt;0),"",ROUND(($B104-H$5)*'점수 계산기'!$C$27+H$5*'점수 계산기'!$C$28+'점수 계산기'!$C$31,0))</f>
        <v/>
      </c>
      <c r="I104" s="479" t="str">
        <f>IF(OR($B104-I$5&gt;74, $B104-I$5=73, $B104-I$5=1, $B104-I$5&lt;0),"",ROUND(($B104-I$5)*'점수 계산기'!$C$27+I$5*'점수 계산기'!$C$28+'점수 계산기'!$C$31,0))</f>
        <v/>
      </c>
      <c r="J104" s="479" t="str">
        <f>IF(OR($B104-J$5&gt;74, $B104-J$5=73, $B104-J$5=1, $B104-J$5&lt;0),"",ROUND(($B104-J$5)*'점수 계산기'!$C$27+J$5*'점수 계산기'!$C$28+'점수 계산기'!$C$31,0))</f>
        <v/>
      </c>
      <c r="K104" s="479" t="str">
        <f>IF(OR($B104-K$5&gt;74, $B104-K$5=73, $B104-K$5=1, $B104-K$5&lt;0),"",ROUND(($B104-K$5)*'점수 계산기'!$C$27+K$5*'점수 계산기'!$C$28+'점수 계산기'!$C$31,0))</f>
        <v/>
      </c>
      <c r="L104" s="479" t="str">
        <f>IF(OR($B104-L$5&gt;74, $B104-L$5=73, $B104-L$5=1, $B104-L$5&lt;0),"",ROUND(($B104-L$5)*'점수 계산기'!$C$27+L$5*'점수 계산기'!$C$28+'점수 계산기'!$C$31,0))</f>
        <v/>
      </c>
      <c r="M104" s="479" t="str">
        <f>IF(OR($B104-M$5&gt;74, $B104-M$5=73, $B104-M$5=1, $B104-M$5&lt;0),"",ROUND(($B104-M$5)*'점수 계산기'!$C$27+M$5*'점수 계산기'!$C$28+'점수 계산기'!$C$31,0))</f>
        <v/>
      </c>
      <c r="N104" s="479" t="str">
        <f>IF(OR($B104-N$5&gt;74, $B104-N$5=73, $B104-N$5=1, $B104-N$5&lt;0),"",ROUND(($B104-N$5)*'점수 계산기'!$C$27+N$5*'점수 계산기'!$C$28+'점수 계산기'!$C$31,0))</f>
        <v/>
      </c>
      <c r="O104" s="479" t="str">
        <f>IF(OR($B104-O$5&gt;74, $B104-O$5=73, $B104-O$5=1, $B104-O$5&lt;0),"",ROUND(($B104-O$5)*'점수 계산기'!$C$27+O$5*'점수 계산기'!$C$28+'점수 계산기'!$C$31,0))</f>
        <v/>
      </c>
      <c r="P104" s="479" t="str">
        <f>IF(OR($B104-P$5&gt;74, $B104-P$5=73, $B104-P$5=1, $B104-P$5&lt;0),"",ROUND(($B104-P$5)*'점수 계산기'!$C$27+P$5*'점수 계산기'!$C$28+'점수 계산기'!$C$31,0))</f>
        <v/>
      </c>
      <c r="Q104" s="479" t="str">
        <f>IF(OR($B104-Q$5&gt;74, $B104-Q$5=73, $B104-Q$5=1, $B104-Q$5&lt;0),"",ROUND(($B104-Q$5)*'점수 계산기'!$C$27+Q$5*'점수 계산기'!$C$28+'점수 계산기'!$C$31,0))</f>
        <v/>
      </c>
      <c r="R104" s="479" t="str">
        <f>IF(OR($B104-R$5&gt;74, $B104-R$5=73, $B104-R$5=1, $B104-R$5&lt;0),"",ROUND(($B104-R$5)*'점수 계산기'!$C$27+R$5*'점수 계산기'!$C$28+'점수 계산기'!$C$31,0))</f>
        <v/>
      </c>
      <c r="S104" s="479" t="str">
        <f>IF(OR($B104-S$5&gt;74, $B104-S$5=73, $B104-S$5=1, $B104-S$5&lt;0),"",ROUND(($B104-S$5)*'점수 계산기'!$C$27+S$5*'점수 계산기'!$C$28+'점수 계산기'!$C$31,0))</f>
        <v/>
      </c>
      <c r="T104" s="479" t="str">
        <f>IF(OR($B104-T$5&gt;74, $B104-T$5=73, $B104-T$5=1, $B104-T$5&lt;0),"",ROUND(($B104-T$5)*'점수 계산기'!$C$27+T$5*'점수 계산기'!$C$28+'점수 계산기'!$C$31,0))</f>
        <v/>
      </c>
      <c r="U104" s="479" t="str">
        <f>IF(OR($B104-U$5&gt;74, $B104-U$5=73, $B104-U$5=1, $B104-U$5&lt;0),"",ROUND(($B104-U$5)*'점수 계산기'!$C$27+U$5*'점수 계산기'!$C$28+'점수 계산기'!$C$31,0))</f>
        <v/>
      </c>
      <c r="V104" s="479" t="str">
        <f>IF(OR($B104-V$5&gt;74, $B104-V$5=73, $B104-V$5=1, $B104-V$5&lt;0),"",ROUND(($B104-V$5)*'점수 계산기'!$C$27+V$5*'점수 계산기'!$C$28+'점수 계산기'!$C$31,0))</f>
        <v/>
      </c>
      <c r="W104" s="479" t="str">
        <f>IF(OR($B104-W$5&gt;74, $B104-W$5=73, $B104-W$5=1, $B104-W$5&lt;0),"",ROUND(($B104-W$5)*'점수 계산기'!$C$27+W$5*'점수 계산기'!$C$28+'점수 계산기'!$C$31,0))</f>
        <v/>
      </c>
      <c r="X104" s="479" t="str">
        <f>IF(OR($B104-X$5&gt;74, $B104-X$5=73, $B104-X$5=1, $B104-X$5&lt;0),"",ROUND(($B104-X$5)*'점수 계산기'!$C$27+X$5*'점수 계산기'!$C$28+'점수 계산기'!$C$31,0))</f>
        <v/>
      </c>
      <c r="Y104" s="479" t="str">
        <f>IF(OR($B104-Y$5&gt;74, $B104-Y$5=73, $B104-Y$5=1, $B104-Y$5&lt;0),"",ROUND(($B104-Y$5)*'점수 계산기'!$C$27+Y$5*'점수 계산기'!$C$28+'점수 계산기'!$C$31,0))</f>
        <v/>
      </c>
      <c r="Z104" s="479">
        <f>IF(OR($B104-Z$5&gt;74, $B104-Z$5=73, $B104-Z$5=1, $B104-Z$5&lt;0),"",ROUND(($B104-Z$5)*'점수 계산기'!$C$27+Z$5*'점수 계산기'!$C$28+'점수 계산기'!$C$31,0))</f>
        <v>68</v>
      </c>
      <c r="AA104" s="480">
        <f>IF(OR($B104-AA$5&gt;74, $B104-AA$5=73, $B104-AA$5=1, $B104-AA$5&lt;0),"",ROUND(($B104-AA$5)*'점수 계산기'!$C$27+AA$5*'점수 계산기'!$C$28+'점수 계산기'!$C$31,0))</f>
        <v>68</v>
      </c>
      <c r="AC104" s="170">
        <v>3</v>
      </c>
      <c r="AD104" s="170">
        <f t="shared" si="2"/>
        <v>68</v>
      </c>
      <c r="AE104" s="170" cm="1">
        <f t="array" ref="AE104">INDEX($AF$6:$AF$106, AC104, 1)</f>
        <v>145</v>
      </c>
      <c r="AF104" s="170">
        <f t="shared" si="3"/>
        <v>68</v>
      </c>
      <c r="AG104" s="170">
        <v>2</v>
      </c>
      <c r="AH104" s="170">
        <v>98</v>
      </c>
    </row>
    <row r="105" spans="1:34" ht="21" customHeight="1">
      <c r="A105" s="4"/>
      <c r="B105" s="21">
        <v>1</v>
      </c>
      <c r="C105" s="479" t="str">
        <f>IF(OR($B105-C$5&gt;74, $B105-C$5=73, $B105-C$5=1, $B105-C$5&lt;0),"",ROUND(($B105-C$5)*'점수 계산기'!$C$27+C$5*'점수 계산기'!$C$28+'점수 계산기'!$C$31,0))</f>
        <v/>
      </c>
      <c r="D105" s="479" t="str">
        <f>IF(OR($B105-D$5&gt;74, $B105-D$5=73, $B105-D$5=1, $B105-D$5&lt;0),"",ROUND(($B105-D$5)*'점수 계산기'!$C$27+D$5*'점수 계산기'!$C$28+'점수 계산기'!$C$31,0))</f>
        <v/>
      </c>
      <c r="E105" s="479" t="str">
        <f>IF(OR($B105-E$5&gt;74, $B105-E$5=73, $B105-E$5=1, $B105-E$5&lt;0),"",ROUND(($B105-E$5)*'점수 계산기'!$C$27+E$5*'점수 계산기'!$C$28+'점수 계산기'!$C$31,0))</f>
        <v/>
      </c>
      <c r="F105" s="479" t="str">
        <f>IF(OR($B105-F$5&gt;74, $B105-F$5=73, $B105-F$5=1, $B105-F$5&lt;0),"",ROUND(($B105-F$5)*'점수 계산기'!$C$27+F$5*'점수 계산기'!$C$28+'점수 계산기'!$C$31,0))</f>
        <v/>
      </c>
      <c r="G105" s="479" t="str">
        <f>IF(OR($B105-G$5&gt;74, $B105-G$5=73, $B105-G$5=1, $B105-G$5&lt;0),"",ROUND(($B105-G$5)*'점수 계산기'!$C$27+G$5*'점수 계산기'!$C$28+'점수 계산기'!$C$31,0))</f>
        <v/>
      </c>
      <c r="H105" s="479" t="str">
        <f>IF(OR($B105-H$5&gt;74, $B105-H$5=73, $B105-H$5=1, $B105-H$5&lt;0),"",ROUND(($B105-H$5)*'점수 계산기'!$C$27+H$5*'점수 계산기'!$C$28+'점수 계산기'!$C$31,0))</f>
        <v/>
      </c>
      <c r="I105" s="479" t="str">
        <f>IF(OR($B105-I$5&gt;74, $B105-I$5=73, $B105-I$5=1, $B105-I$5&lt;0),"",ROUND(($B105-I$5)*'점수 계산기'!$C$27+I$5*'점수 계산기'!$C$28+'점수 계산기'!$C$31,0))</f>
        <v/>
      </c>
      <c r="J105" s="479" t="str">
        <f>IF(OR($B105-J$5&gt;74, $B105-J$5=73, $B105-J$5=1, $B105-J$5&lt;0),"",ROUND(($B105-J$5)*'점수 계산기'!$C$27+J$5*'점수 계산기'!$C$28+'점수 계산기'!$C$31,0))</f>
        <v/>
      </c>
      <c r="K105" s="479" t="str">
        <f>IF(OR($B105-K$5&gt;74, $B105-K$5=73, $B105-K$5=1, $B105-K$5&lt;0),"",ROUND(($B105-K$5)*'점수 계산기'!$C$27+K$5*'점수 계산기'!$C$28+'점수 계산기'!$C$31,0))</f>
        <v/>
      </c>
      <c r="L105" s="479" t="str">
        <f>IF(OR($B105-L$5&gt;74, $B105-L$5=73, $B105-L$5=1, $B105-L$5&lt;0),"",ROUND(($B105-L$5)*'점수 계산기'!$C$27+L$5*'점수 계산기'!$C$28+'점수 계산기'!$C$31,0))</f>
        <v/>
      </c>
      <c r="M105" s="479" t="str">
        <f>IF(OR($B105-M$5&gt;74, $B105-M$5=73, $B105-M$5=1, $B105-M$5&lt;0),"",ROUND(($B105-M$5)*'점수 계산기'!$C$27+M$5*'점수 계산기'!$C$28+'점수 계산기'!$C$31,0))</f>
        <v/>
      </c>
      <c r="N105" s="479" t="str">
        <f>IF(OR($B105-N$5&gt;74, $B105-N$5=73, $B105-N$5=1, $B105-N$5&lt;0),"",ROUND(($B105-N$5)*'점수 계산기'!$C$27+N$5*'점수 계산기'!$C$28+'점수 계산기'!$C$31,0))</f>
        <v/>
      </c>
      <c r="O105" s="479" t="str">
        <f>IF(OR($B105-O$5&gt;74, $B105-O$5=73, $B105-O$5=1, $B105-O$5&lt;0),"",ROUND(($B105-O$5)*'점수 계산기'!$C$27+O$5*'점수 계산기'!$C$28+'점수 계산기'!$C$31,0))</f>
        <v/>
      </c>
      <c r="P105" s="479" t="str">
        <f>IF(OR($B105-P$5&gt;74, $B105-P$5=73, $B105-P$5=1, $B105-P$5&lt;0),"",ROUND(($B105-P$5)*'점수 계산기'!$C$27+P$5*'점수 계산기'!$C$28+'점수 계산기'!$C$31,0))</f>
        <v/>
      </c>
      <c r="Q105" s="479" t="str">
        <f>IF(OR($B105-Q$5&gt;74, $B105-Q$5=73, $B105-Q$5=1, $B105-Q$5&lt;0),"",ROUND(($B105-Q$5)*'점수 계산기'!$C$27+Q$5*'점수 계산기'!$C$28+'점수 계산기'!$C$31,0))</f>
        <v/>
      </c>
      <c r="R105" s="479" t="str">
        <f>IF(OR($B105-R$5&gt;74, $B105-R$5=73, $B105-R$5=1, $B105-R$5&lt;0),"",ROUND(($B105-R$5)*'점수 계산기'!$C$27+R$5*'점수 계산기'!$C$28+'점수 계산기'!$C$31,0))</f>
        <v/>
      </c>
      <c r="S105" s="479" t="str">
        <f>IF(OR($B105-S$5&gt;74, $B105-S$5=73, $B105-S$5=1, $B105-S$5&lt;0),"",ROUND(($B105-S$5)*'점수 계산기'!$C$27+S$5*'점수 계산기'!$C$28+'점수 계산기'!$C$31,0))</f>
        <v/>
      </c>
      <c r="T105" s="479" t="str">
        <f>IF(OR($B105-T$5&gt;74, $B105-T$5=73, $B105-T$5=1, $B105-T$5&lt;0),"",ROUND(($B105-T$5)*'점수 계산기'!$C$27+T$5*'점수 계산기'!$C$28+'점수 계산기'!$C$31,0))</f>
        <v/>
      </c>
      <c r="U105" s="479" t="str">
        <f>IF(OR($B105-U$5&gt;74, $B105-U$5=73, $B105-U$5=1, $B105-U$5&lt;0),"",ROUND(($B105-U$5)*'점수 계산기'!$C$27+U$5*'점수 계산기'!$C$28+'점수 계산기'!$C$31,0))</f>
        <v/>
      </c>
      <c r="V105" s="479" t="str">
        <f>IF(OR($B105-V$5&gt;74, $B105-V$5=73, $B105-V$5=1, $B105-V$5&lt;0),"",ROUND(($B105-V$5)*'점수 계산기'!$C$27+V$5*'점수 계산기'!$C$28+'점수 계산기'!$C$31,0))</f>
        <v/>
      </c>
      <c r="W105" s="479" t="str">
        <f>IF(OR($B105-W$5&gt;74, $B105-W$5=73, $B105-W$5=1, $B105-W$5&lt;0),"",ROUND(($B105-W$5)*'점수 계산기'!$C$27+W$5*'점수 계산기'!$C$28+'점수 계산기'!$C$31,0))</f>
        <v/>
      </c>
      <c r="X105" s="479" t="str">
        <f>IF(OR($B105-X$5&gt;74, $B105-X$5=73, $B105-X$5=1, $B105-X$5&lt;0),"",ROUND(($B105-X$5)*'점수 계산기'!$C$27+X$5*'점수 계산기'!$C$28+'점수 계산기'!$C$31,0))</f>
        <v/>
      </c>
      <c r="Y105" s="479" t="str">
        <f>IF(OR($B105-Y$5&gt;74, $B105-Y$5=73, $B105-Y$5=1, $B105-Y$5&lt;0),"",ROUND(($B105-Y$5)*'점수 계산기'!$C$27+Y$5*'점수 계산기'!$C$28+'점수 계산기'!$C$31,0))</f>
        <v/>
      </c>
      <c r="Z105" s="479" t="str">
        <f>IF(OR($B105-Z$5&gt;74, $B105-Z$5=73, $B105-Z$5=1, $B105-Z$5&lt;0),"",ROUND(($B105-Z$5)*'점수 계산기'!$C$27+Z$5*'점수 계산기'!$C$28+'점수 계산기'!$C$31,0))</f>
        <v/>
      </c>
      <c r="AA105" s="480" t="str">
        <f>IF(OR($B105-AA$5&gt;74, $B105-AA$5=73, $B105-AA$5=1, $B105-AA$5&lt;0),"",ROUND(($B105-AA$5)*'점수 계산기'!$C$27+AA$5*'점수 계산기'!$C$28+'점수 계산기'!$C$31,0))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27">
        <v>0</v>
      </c>
      <c r="C106" s="481" t="str">
        <f>IF(OR($B106-C$5&gt;74, $B106-C$5=73, $B106-C$5=1, $B106-C$5&lt;0),"",ROUND(($B106-C$5)*'점수 계산기'!$C$27+C$5*'점수 계산기'!$C$28+'점수 계산기'!$C$31,0))</f>
        <v/>
      </c>
      <c r="D106" s="481" t="str">
        <f>IF(OR($B106-D$5&gt;74, $B106-D$5=73, $B106-D$5=1, $B106-D$5&lt;0),"",ROUND(($B106-D$5)*'점수 계산기'!$C$27+D$5*'점수 계산기'!$C$28+'점수 계산기'!$C$31,0))</f>
        <v/>
      </c>
      <c r="E106" s="481" t="str">
        <f>IF(OR($B106-E$5&gt;74, $B106-E$5=73, $B106-E$5=1, $B106-E$5&lt;0),"",ROUND(($B106-E$5)*'점수 계산기'!$C$27+E$5*'점수 계산기'!$C$28+'점수 계산기'!$C$31,0))</f>
        <v/>
      </c>
      <c r="F106" s="481" t="str">
        <f>IF(OR($B106-F$5&gt;74, $B106-F$5=73, $B106-F$5=1, $B106-F$5&lt;0),"",ROUND(($B106-F$5)*'점수 계산기'!$C$27+F$5*'점수 계산기'!$C$28+'점수 계산기'!$C$31,0))</f>
        <v/>
      </c>
      <c r="G106" s="481" t="str">
        <f>IF(OR($B106-G$5&gt;74, $B106-G$5=73, $B106-G$5=1, $B106-G$5&lt;0),"",ROUND(($B106-G$5)*'점수 계산기'!$C$27+G$5*'점수 계산기'!$C$28+'점수 계산기'!$C$31,0))</f>
        <v/>
      </c>
      <c r="H106" s="481" t="str">
        <f>IF(OR($B106-H$5&gt;74, $B106-H$5=73, $B106-H$5=1, $B106-H$5&lt;0),"",ROUND(($B106-H$5)*'점수 계산기'!$C$27+H$5*'점수 계산기'!$C$28+'점수 계산기'!$C$31,0))</f>
        <v/>
      </c>
      <c r="I106" s="481" t="str">
        <f>IF(OR($B106-I$5&gt;74, $B106-I$5=73, $B106-I$5=1, $B106-I$5&lt;0),"",ROUND(($B106-I$5)*'점수 계산기'!$C$27+I$5*'점수 계산기'!$C$28+'점수 계산기'!$C$31,0))</f>
        <v/>
      </c>
      <c r="J106" s="481" t="str">
        <f>IF(OR($B106-J$5&gt;74, $B106-J$5=73, $B106-J$5=1, $B106-J$5&lt;0),"",ROUND(($B106-J$5)*'점수 계산기'!$C$27+J$5*'점수 계산기'!$C$28+'점수 계산기'!$C$31,0))</f>
        <v/>
      </c>
      <c r="K106" s="481" t="str">
        <f>IF(OR($B106-K$5&gt;74, $B106-K$5=73, $B106-K$5=1, $B106-K$5&lt;0),"",ROUND(($B106-K$5)*'점수 계산기'!$C$27+K$5*'점수 계산기'!$C$28+'점수 계산기'!$C$31,0))</f>
        <v/>
      </c>
      <c r="L106" s="481" t="str">
        <f>IF(OR($B106-L$5&gt;74, $B106-L$5=73, $B106-L$5=1, $B106-L$5&lt;0),"",ROUND(($B106-L$5)*'점수 계산기'!$C$27+L$5*'점수 계산기'!$C$28+'점수 계산기'!$C$31,0))</f>
        <v/>
      </c>
      <c r="M106" s="481" t="str">
        <f>IF(OR($B106-M$5&gt;74, $B106-M$5=73, $B106-M$5=1, $B106-M$5&lt;0),"",ROUND(($B106-M$5)*'점수 계산기'!$C$27+M$5*'점수 계산기'!$C$28+'점수 계산기'!$C$31,0))</f>
        <v/>
      </c>
      <c r="N106" s="481" t="str">
        <f>IF(OR($B106-N$5&gt;74, $B106-N$5=73, $B106-N$5=1, $B106-N$5&lt;0),"",ROUND(($B106-N$5)*'점수 계산기'!$C$27+N$5*'점수 계산기'!$C$28+'점수 계산기'!$C$31,0))</f>
        <v/>
      </c>
      <c r="O106" s="481" t="str">
        <f>IF(OR($B106-O$5&gt;74, $B106-O$5=73, $B106-O$5=1, $B106-O$5&lt;0),"",ROUND(($B106-O$5)*'점수 계산기'!$C$27+O$5*'점수 계산기'!$C$28+'점수 계산기'!$C$31,0))</f>
        <v/>
      </c>
      <c r="P106" s="481" t="str">
        <f>IF(OR($B106-P$5&gt;74, $B106-P$5=73, $B106-P$5=1, $B106-P$5&lt;0),"",ROUND(($B106-P$5)*'점수 계산기'!$C$27+P$5*'점수 계산기'!$C$28+'점수 계산기'!$C$31,0))</f>
        <v/>
      </c>
      <c r="Q106" s="481" t="str">
        <f>IF(OR($B106-Q$5&gt;74, $B106-Q$5=73, $B106-Q$5=1, $B106-Q$5&lt;0),"",ROUND(($B106-Q$5)*'점수 계산기'!$C$27+Q$5*'점수 계산기'!$C$28+'점수 계산기'!$C$31,0))</f>
        <v/>
      </c>
      <c r="R106" s="481" t="str">
        <f>IF(OR($B106-R$5&gt;74, $B106-R$5=73, $B106-R$5=1, $B106-R$5&lt;0),"",ROUND(($B106-R$5)*'점수 계산기'!$C$27+R$5*'점수 계산기'!$C$28+'점수 계산기'!$C$31,0))</f>
        <v/>
      </c>
      <c r="S106" s="481" t="str">
        <f>IF(OR($B106-S$5&gt;74, $B106-S$5=73, $B106-S$5=1, $B106-S$5&lt;0),"",ROUND(($B106-S$5)*'점수 계산기'!$C$27+S$5*'점수 계산기'!$C$28+'점수 계산기'!$C$31,0))</f>
        <v/>
      </c>
      <c r="T106" s="481" t="str">
        <f>IF(OR($B106-T$5&gt;74, $B106-T$5=73, $B106-T$5=1, $B106-T$5&lt;0),"",ROUND(($B106-T$5)*'점수 계산기'!$C$27+T$5*'점수 계산기'!$C$28+'점수 계산기'!$C$31,0))</f>
        <v/>
      </c>
      <c r="U106" s="481" t="str">
        <f>IF(OR($B106-U$5&gt;74, $B106-U$5=73, $B106-U$5=1, $B106-U$5&lt;0),"",ROUND(($B106-U$5)*'점수 계산기'!$C$27+U$5*'점수 계산기'!$C$28+'점수 계산기'!$C$31,0))</f>
        <v/>
      </c>
      <c r="V106" s="481" t="str">
        <f>IF(OR($B106-V$5&gt;74, $B106-V$5=73, $B106-V$5=1, $B106-V$5&lt;0),"",ROUND(($B106-V$5)*'점수 계산기'!$C$27+V$5*'점수 계산기'!$C$28+'점수 계산기'!$C$31,0))</f>
        <v/>
      </c>
      <c r="W106" s="481" t="str">
        <f>IF(OR($B106-W$5&gt;74, $B106-W$5=73, $B106-W$5=1, $B106-W$5&lt;0),"",ROUND(($B106-W$5)*'점수 계산기'!$C$27+W$5*'점수 계산기'!$C$28+'점수 계산기'!$C$31,0))</f>
        <v/>
      </c>
      <c r="X106" s="481" t="str">
        <f>IF(OR($B106-X$5&gt;74, $B106-X$5=73, $B106-X$5=1, $B106-X$5&lt;0),"",ROUND(($B106-X$5)*'점수 계산기'!$C$27+X$5*'점수 계산기'!$C$28+'점수 계산기'!$C$31,0))</f>
        <v/>
      </c>
      <c r="Y106" s="481" t="str">
        <f>IF(OR($B106-Y$5&gt;74, $B106-Y$5=73, $B106-Y$5=1, $B106-Y$5&lt;0),"",ROUND(($B106-Y$5)*'점수 계산기'!$C$27+Y$5*'점수 계산기'!$C$28+'점수 계산기'!$C$31,0))</f>
        <v/>
      </c>
      <c r="Z106" s="481" t="str">
        <f>IF(OR($B106-Z$5&gt;74, $B106-Z$5=73, $B106-Z$5=1, $B106-Z$5&lt;0),"",ROUND(($B106-Z$5)*'점수 계산기'!$C$27+Z$5*'점수 계산기'!$C$28+'점수 계산기'!$C$31,0))</f>
        <v/>
      </c>
      <c r="AA106" s="482">
        <f>IF(OR($B106-AA$5&gt;74, $B106-AA$5=73, $B106-AA$5=1, $B106-AA$5&lt;0),"",ROUND(($B106-AA$5)*'점수 계산기'!$C$27+AA$5*'점수 계산기'!$C$28+'점수 계산기'!$C$31,0))</f>
        <v>66</v>
      </c>
      <c r="AC106" s="170">
        <v>1</v>
      </c>
      <c r="AD106" s="170">
        <f t="shared" si="2"/>
        <v>66</v>
      </c>
      <c r="AE106" s="170" cm="1">
        <f t="array" ref="AE106">INDEX($AF$6:$AF$106, AC106, 1)</f>
        <v>147</v>
      </c>
      <c r="AF106" s="170">
        <f t="shared" si="3"/>
        <v>66</v>
      </c>
      <c r="AG106" s="170">
        <v>0</v>
      </c>
      <c r="AH106" s="170">
        <v>100</v>
      </c>
    </row>
    <row r="107" spans="1:34" ht="0.25" customHeight="1" thickBot="1">
      <c r="A107" s="4"/>
      <c r="B107" s="22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zoomScale="70" zoomScaleNormal="70" workbookViewId="0">
      <selection activeCell="C2" sqref="C2:E2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589" t="s">
        <v>143</v>
      </c>
      <c r="D2" s="590"/>
      <c r="E2" s="59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574" t="s">
        <v>150</v>
      </c>
      <c r="D3" s="575"/>
      <c r="E3" s="5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125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07" t="s">
        <v>67</v>
      </c>
      <c r="AD5" s="407" t="s">
        <v>68</v>
      </c>
      <c r="AE5" s="407" t="s">
        <v>69</v>
      </c>
      <c r="AF5" s="408" t="s">
        <v>70</v>
      </c>
      <c r="AG5" s="408" t="s">
        <v>71</v>
      </c>
      <c r="AH5" s="408" t="s">
        <v>72</v>
      </c>
    </row>
    <row r="6" spans="1:34" ht="21" customHeight="1">
      <c r="A6" s="4"/>
      <c r="B6" s="16">
        <v>100</v>
      </c>
      <c r="C6" s="471">
        <f>IF(OR($B6-C$5&gt;74, $B6-C$5=73, $B6-C$5=1, $B6-C$5&lt;0),"",ROUND(($B6-C$5)*'점수 계산기'!$C$27+C$5*'점수 계산기'!$C$29+'점수 계산기'!$C$32,0))</f>
        <v>149</v>
      </c>
      <c r="D6" s="471" t="str">
        <f>IF(OR($B6-D$5&gt;74, $B6-D$5=73, $B6-D$5=1, $B6-D$5&lt;0),"",ROUND(($B6-D$5)*'점수 계산기'!$C$27+D$5*'점수 계산기'!$C$29+'점수 계산기'!$C$32,0))</f>
        <v/>
      </c>
      <c r="E6" s="471" t="str">
        <f>IF(OR($B6-E$5&gt;74, $B6-E$5=73, $B6-E$5=1, $B6-E$5&lt;0),"",ROUND(($B6-E$5)*'점수 계산기'!$C$27+E$5*'점수 계산기'!$C$29+'점수 계산기'!$C$32,0))</f>
        <v/>
      </c>
      <c r="F6" s="471" t="str">
        <f>IF(OR($B6-F$5&gt;74, $B6-F$5=73, $B6-F$5=1, $B6-F$5&lt;0),"",ROUND(($B6-F$5)*'점수 계산기'!$C$27+F$5*'점수 계산기'!$C$29+'점수 계산기'!$C$32,0))</f>
        <v/>
      </c>
      <c r="G6" s="471" t="str">
        <f>IF(OR($B6-G$5&gt;74, $B6-G$5=73, $B6-G$5=1, $B6-G$5&lt;0),"",ROUND(($B6-G$5)*'점수 계산기'!$C$27+G$5*'점수 계산기'!$C$29+'점수 계산기'!$C$32,0))</f>
        <v/>
      </c>
      <c r="H6" s="471" t="str">
        <f>IF(OR($B6-H$5&gt;74, $B6-H$5=73, $B6-H$5=1, $B6-H$5&lt;0),"",ROUND(($B6-H$5)*'점수 계산기'!$C$27+H$5*'점수 계산기'!$C$29+'점수 계산기'!$C$32,0))</f>
        <v/>
      </c>
      <c r="I6" s="471" t="str">
        <f>IF(OR($B6-I$5&gt;74, $B6-I$5=73, $B6-I$5=1, $B6-I$5&lt;0),"",ROUND(($B6-I$5)*'점수 계산기'!$C$27+I$5*'점수 계산기'!$C$29+'점수 계산기'!$C$32,0))</f>
        <v/>
      </c>
      <c r="J6" s="471" t="str">
        <f>IF(OR($B6-J$5&gt;74, $B6-J$5=73, $B6-J$5=1, $B6-J$5&lt;0),"",ROUND(($B6-J$5)*'점수 계산기'!$C$27+J$5*'점수 계산기'!$C$29+'점수 계산기'!$C$32,0))</f>
        <v/>
      </c>
      <c r="K6" s="471" t="str">
        <f>IF(OR($B6-K$5&gt;74, $B6-K$5=73, $B6-K$5=1, $B6-K$5&lt;0),"",ROUND(($B6-K$5)*'점수 계산기'!$C$27+K$5*'점수 계산기'!$C$29+'점수 계산기'!$C$32,0))</f>
        <v/>
      </c>
      <c r="L6" s="471" t="str">
        <f>IF(OR($B6-L$5&gt;74, $B6-L$5=73, $B6-L$5=1, $B6-L$5&lt;0),"",ROUND(($B6-L$5)*'점수 계산기'!$C$27+L$5*'점수 계산기'!$C$29+'점수 계산기'!$C$32,0))</f>
        <v/>
      </c>
      <c r="M6" s="471" t="str">
        <f>IF(OR($B6-M$5&gt;74, $B6-M$5=73, $B6-M$5=1, $B6-M$5&lt;0),"",ROUND(($B6-M$5)*'점수 계산기'!$C$27+M$5*'점수 계산기'!$C$29+'점수 계산기'!$C$32,0))</f>
        <v/>
      </c>
      <c r="N6" s="471" t="str">
        <f>IF(OR($B6-N$5&gt;74, $B6-N$5=73, $B6-N$5=1, $B6-N$5&lt;0),"",ROUND(($B6-N$5)*'점수 계산기'!$C$27+N$5*'점수 계산기'!$C$29+'점수 계산기'!$C$32,0))</f>
        <v/>
      </c>
      <c r="O6" s="471" t="str">
        <f>IF(OR($B6-O$5&gt;74, $B6-O$5=73, $B6-O$5=1, $B6-O$5&lt;0),"",ROUND(($B6-O$5)*'점수 계산기'!$C$27+O$5*'점수 계산기'!$C$29+'점수 계산기'!$C$32,0))</f>
        <v/>
      </c>
      <c r="P6" s="471" t="str">
        <f>IF(OR($B6-P$5&gt;74, $B6-P$5=73, $B6-P$5=1, $B6-P$5&lt;0),"",ROUND(($B6-P$5)*'점수 계산기'!$C$27+P$5*'점수 계산기'!$C$29+'점수 계산기'!$C$32,0))</f>
        <v/>
      </c>
      <c r="Q6" s="471" t="str">
        <f>IF(OR($B6-Q$5&gt;74, $B6-Q$5=73, $B6-Q$5=1, $B6-Q$5&lt;0),"",ROUND(($B6-Q$5)*'점수 계산기'!$C$27+Q$5*'점수 계산기'!$C$29+'점수 계산기'!$C$32,0))</f>
        <v/>
      </c>
      <c r="R6" s="471" t="str">
        <f>IF(OR($B6-R$5&gt;74, $B6-R$5=73, $B6-R$5=1, $B6-R$5&lt;0),"",ROUND(($B6-R$5)*'점수 계산기'!$C$27+R$5*'점수 계산기'!$C$29+'점수 계산기'!$C$32,0))</f>
        <v/>
      </c>
      <c r="S6" s="471" t="str">
        <f>IF(OR($B6-S$5&gt;74, $B6-S$5=73, $B6-S$5=1, $B6-S$5&lt;0),"",ROUND(($B6-S$5)*'점수 계산기'!$C$27+S$5*'점수 계산기'!$C$29+'점수 계산기'!$C$32,0))</f>
        <v/>
      </c>
      <c r="T6" s="471" t="str">
        <f>IF(OR($B6-T$5&gt;74, $B6-T$5=73, $B6-T$5=1, $B6-T$5&lt;0),"",ROUND(($B6-T$5)*'점수 계산기'!$C$27+T$5*'점수 계산기'!$C$29+'점수 계산기'!$C$32,0))</f>
        <v/>
      </c>
      <c r="U6" s="471" t="str">
        <f>IF(OR($B6-U$5&gt;74, $B6-U$5=73, $B6-U$5=1, $B6-U$5&lt;0),"",ROUND(($B6-U$5)*'점수 계산기'!$C$27+U$5*'점수 계산기'!$C$29+'점수 계산기'!$C$32,0))</f>
        <v/>
      </c>
      <c r="V6" s="471" t="str">
        <f>IF(OR($B6-V$5&gt;74, $B6-V$5=73, $B6-V$5=1, $B6-V$5&lt;0),"",ROUND(($B6-V$5)*'점수 계산기'!$C$27+V$5*'점수 계산기'!$C$29+'점수 계산기'!$C$32,0))</f>
        <v/>
      </c>
      <c r="W6" s="471" t="str">
        <f>IF(OR($B6-W$5&gt;74, $B6-W$5=73, $B6-W$5=1, $B6-W$5&lt;0),"",ROUND(($B6-W$5)*'점수 계산기'!$C$27+W$5*'점수 계산기'!$C$29+'점수 계산기'!$C$32,0))</f>
        <v/>
      </c>
      <c r="X6" s="471" t="str">
        <f>IF(OR($B6-X$5&gt;74, $B6-X$5=73, $B6-X$5=1, $B6-X$5&lt;0),"",ROUND(($B6-X$5)*'점수 계산기'!$C$27+X$5*'점수 계산기'!$C$29+'점수 계산기'!$C$32,0))</f>
        <v/>
      </c>
      <c r="Y6" s="471" t="str">
        <f>IF(OR($B6-Y$5&gt;74, $B6-Y$5=73, $B6-Y$5=1, $B6-Y$5&lt;0),"",ROUND(($B6-Y$5)*'점수 계산기'!$C$27+Y$5*'점수 계산기'!$C$29+'점수 계산기'!$C$32,0))</f>
        <v/>
      </c>
      <c r="Z6" s="471" t="str">
        <f>IF(OR($B6-Z$5&gt;74, $B6-Z$5=73, $B6-Z$5=1, $B6-Z$5&lt;0),"",ROUND(($B6-Z$5)*'점수 계산기'!$C$27+Z$5*'점수 계산기'!$C$29+'점수 계산기'!$C$32,0))</f>
        <v/>
      </c>
      <c r="AA6" s="472" t="str">
        <f>IF(OR($B6-AA$5&gt;74, $B6-AA$5=73, $B6-AA$5=1, $B6-AA$5&lt;0),"",ROUND(($B6-AA$5)*'점수 계산기'!$C$27+AA$5*'점수 계산기'!$C$29+'점수 계산기'!$C$32,0))</f>
        <v/>
      </c>
      <c r="AC6" s="170">
        <v>101</v>
      </c>
      <c r="AD6" s="170">
        <f>MIN(C6:AA6)</f>
        <v>149</v>
      </c>
      <c r="AE6" s="170" cm="1">
        <f t="array" ref="AE6">INDEX($AF$6:$AF$106, AC6, 1)</f>
        <v>68</v>
      </c>
      <c r="AF6" s="170">
        <f>MAX(C6:AA6)</f>
        <v>149</v>
      </c>
      <c r="AG6" s="170">
        <v>100</v>
      </c>
      <c r="AH6" s="170">
        <v>0</v>
      </c>
    </row>
    <row r="7" spans="1:34" ht="21" customHeight="1">
      <c r="A7" s="4"/>
      <c r="B7" s="17">
        <v>99</v>
      </c>
      <c r="C7" s="471" t="str">
        <f>IF(OR($B7-C$5&gt;74, $B7-C$5=73, $B7-C$5=1, $B7-C$5&lt;0),"",ROUND(($B7-C$5)*'점수 계산기'!$C$27+C$5*'점수 계산기'!$C$29+'점수 계산기'!$C$32,0))</f>
        <v/>
      </c>
      <c r="D7" s="471" t="str">
        <f>IF(OR($B7-D$5&gt;74, $B7-D$5=73, $B7-D$5=1, $B7-D$5&lt;0),"",ROUND(($B7-D$5)*'점수 계산기'!$C$27+D$5*'점수 계산기'!$C$29+'점수 계산기'!$C$32,0))</f>
        <v/>
      </c>
      <c r="E7" s="471" t="str">
        <f>IF(OR($B7-E$5&gt;74, $B7-E$5=73, $B7-E$5=1, $B7-E$5&lt;0),"",ROUND(($B7-E$5)*'점수 계산기'!$C$27+E$5*'점수 계산기'!$C$29+'점수 계산기'!$C$32,0))</f>
        <v/>
      </c>
      <c r="F7" s="471" t="str">
        <f>IF(OR($B7-F$5&gt;74, $B7-F$5=73, $B7-F$5=1, $B7-F$5&lt;0),"",ROUND(($B7-F$5)*'점수 계산기'!$C$27+F$5*'점수 계산기'!$C$29+'점수 계산기'!$C$32,0))</f>
        <v/>
      </c>
      <c r="G7" s="471" t="str">
        <f>IF(OR($B7-G$5&gt;74, $B7-G$5=73, $B7-G$5=1, $B7-G$5&lt;0),"",ROUND(($B7-G$5)*'점수 계산기'!$C$27+G$5*'점수 계산기'!$C$29+'점수 계산기'!$C$32,0))</f>
        <v/>
      </c>
      <c r="H7" s="471" t="str">
        <f>IF(OR($B7-H$5&gt;74, $B7-H$5=73, $B7-H$5=1, $B7-H$5&lt;0),"",ROUND(($B7-H$5)*'점수 계산기'!$C$27+H$5*'점수 계산기'!$C$29+'점수 계산기'!$C$32,0))</f>
        <v/>
      </c>
      <c r="I7" s="471" t="str">
        <f>IF(OR($B7-I$5&gt;74, $B7-I$5=73, $B7-I$5=1, $B7-I$5&lt;0),"",ROUND(($B7-I$5)*'점수 계산기'!$C$27+I$5*'점수 계산기'!$C$29+'점수 계산기'!$C$32,0))</f>
        <v/>
      </c>
      <c r="J7" s="471" t="str">
        <f>IF(OR($B7-J$5&gt;74, $B7-J$5=73, $B7-J$5=1, $B7-J$5&lt;0),"",ROUND(($B7-J$5)*'점수 계산기'!$C$27+J$5*'점수 계산기'!$C$29+'점수 계산기'!$C$32,0))</f>
        <v/>
      </c>
      <c r="K7" s="471" t="str">
        <f>IF(OR($B7-K$5&gt;74, $B7-K$5=73, $B7-K$5=1, $B7-K$5&lt;0),"",ROUND(($B7-K$5)*'점수 계산기'!$C$27+K$5*'점수 계산기'!$C$29+'점수 계산기'!$C$32,0))</f>
        <v/>
      </c>
      <c r="L7" s="471" t="str">
        <f>IF(OR($B7-L$5&gt;74, $B7-L$5=73, $B7-L$5=1, $B7-L$5&lt;0),"",ROUND(($B7-L$5)*'점수 계산기'!$C$27+L$5*'점수 계산기'!$C$29+'점수 계산기'!$C$32,0))</f>
        <v/>
      </c>
      <c r="M7" s="471" t="str">
        <f>IF(OR($B7-M$5&gt;74, $B7-M$5=73, $B7-M$5=1, $B7-M$5&lt;0),"",ROUND(($B7-M$5)*'점수 계산기'!$C$27+M$5*'점수 계산기'!$C$29+'점수 계산기'!$C$32,0))</f>
        <v/>
      </c>
      <c r="N7" s="471" t="str">
        <f>IF(OR($B7-N$5&gt;74, $B7-N$5=73, $B7-N$5=1, $B7-N$5&lt;0),"",ROUND(($B7-N$5)*'점수 계산기'!$C$27+N$5*'점수 계산기'!$C$29+'점수 계산기'!$C$32,0))</f>
        <v/>
      </c>
      <c r="O7" s="471" t="str">
        <f>IF(OR($B7-O$5&gt;74, $B7-O$5=73, $B7-O$5=1, $B7-O$5&lt;0),"",ROUND(($B7-O$5)*'점수 계산기'!$C$27+O$5*'점수 계산기'!$C$29+'점수 계산기'!$C$32,0))</f>
        <v/>
      </c>
      <c r="P7" s="471" t="str">
        <f>IF(OR($B7-P$5&gt;74, $B7-P$5=73, $B7-P$5=1, $B7-P$5&lt;0),"",ROUND(($B7-P$5)*'점수 계산기'!$C$27+P$5*'점수 계산기'!$C$29+'점수 계산기'!$C$32,0))</f>
        <v/>
      </c>
      <c r="Q7" s="471" t="str">
        <f>IF(OR($B7-Q$5&gt;74, $B7-Q$5=73, $B7-Q$5=1, $B7-Q$5&lt;0),"",ROUND(($B7-Q$5)*'점수 계산기'!$C$27+Q$5*'점수 계산기'!$C$29+'점수 계산기'!$C$32,0))</f>
        <v/>
      </c>
      <c r="R7" s="471" t="str">
        <f>IF(OR($B7-R$5&gt;74, $B7-R$5=73, $B7-R$5=1, $B7-R$5&lt;0),"",ROUND(($B7-R$5)*'점수 계산기'!$C$27+R$5*'점수 계산기'!$C$29+'점수 계산기'!$C$32,0))</f>
        <v/>
      </c>
      <c r="S7" s="471" t="str">
        <f>IF(OR($B7-S$5&gt;74, $B7-S$5=73, $B7-S$5=1, $B7-S$5&lt;0),"",ROUND(($B7-S$5)*'점수 계산기'!$C$27+S$5*'점수 계산기'!$C$29+'점수 계산기'!$C$32,0))</f>
        <v/>
      </c>
      <c r="T7" s="471" t="str">
        <f>IF(OR($B7-T$5&gt;74, $B7-T$5=73, $B7-T$5=1, $B7-T$5&lt;0),"",ROUND(($B7-T$5)*'점수 계산기'!$C$27+T$5*'점수 계산기'!$C$29+'점수 계산기'!$C$32,0))</f>
        <v/>
      </c>
      <c r="U7" s="471" t="str">
        <f>IF(OR($B7-U$5&gt;74, $B7-U$5=73, $B7-U$5=1, $B7-U$5&lt;0),"",ROUND(($B7-U$5)*'점수 계산기'!$C$27+U$5*'점수 계산기'!$C$29+'점수 계산기'!$C$32,0))</f>
        <v/>
      </c>
      <c r="V7" s="471" t="str">
        <f>IF(OR($B7-V$5&gt;74, $B7-V$5=73, $B7-V$5=1, $B7-V$5&lt;0),"",ROUND(($B7-V$5)*'점수 계산기'!$C$27+V$5*'점수 계산기'!$C$29+'점수 계산기'!$C$32,0))</f>
        <v/>
      </c>
      <c r="W7" s="471" t="str">
        <f>IF(OR($B7-W$5&gt;74, $B7-W$5=73, $B7-W$5=1, $B7-W$5&lt;0),"",ROUND(($B7-W$5)*'점수 계산기'!$C$27+W$5*'점수 계산기'!$C$29+'점수 계산기'!$C$32,0))</f>
        <v/>
      </c>
      <c r="X7" s="471" t="str">
        <f>IF(OR($B7-X$5&gt;74, $B7-X$5=73, $B7-X$5=1, $B7-X$5&lt;0),"",ROUND(($B7-X$5)*'점수 계산기'!$C$27+X$5*'점수 계산기'!$C$29+'점수 계산기'!$C$32,0))</f>
        <v/>
      </c>
      <c r="Y7" s="471" t="str">
        <f>IF(OR($B7-Y$5&gt;74, $B7-Y$5=73, $B7-Y$5=1, $B7-Y$5&lt;0),"",ROUND(($B7-Y$5)*'점수 계산기'!$C$27+Y$5*'점수 계산기'!$C$29+'점수 계산기'!$C$32,0))</f>
        <v/>
      </c>
      <c r="Z7" s="471" t="str">
        <f>IF(OR($B7-Z$5&gt;74, $B7-Z$5=73, $B7-Z$5=1, $B7-Z$5&lt;0),"",ROUND(($B7-Z$5)*'점수 계산기'!$C$27+Z$5*'점수 계산기'!$C$29+'점수 계산기'!$C$32,0))</f>
        <v/>
      </c>
      <c r="AA7" s="472" t="str">
        <f>IF(OR($B7-AA$5&gt;74, $B7-AA$5=73, $B7-AA$5=1, $B7-AA$5&lt;0),"",ROUND(($B7-AA$5)*'점수 계산기'!$C$27+AA$5*'점수 계산기'!$C$29+'점수 계산기'!$C$32,0))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17">
        <v>98</v>
      </c>
      <c r="C8" s="471">
        <f>IF(OR($B8-C$5&gt;74, $B8-C$5=73, $B8-C$5=1, $B8-C$5&lt;0),"",ROUND(($B8-C$5)*'점수 계산기'!$C$27+C$5*'점수 계산기'!$C$29+'점수 계산기'!$C$32,0))</f>
        <v>147</v>
      </c>
      <c r="D8" s="471">
        <f>IF(OR($B8-D$5&gt;74, $B8-D$5=73, $B8-D$5=1, $B8-D$5&lt;0),"",ROUND(($B8-D$5)*'점수 계산기'!$C$27+D$5*'점수 계산기'!$C$29+'점수 계산기'!$C$32,0))</f>
        <v>147</v>
      </c>
      <c r="E8" s="471" t="str">
        <f>IF(OR($B8-E$5&gt;74, $B8-E$5=73, $B8-E$5=1, $B8-E$5&lt;0),"",ROUND(($B8-E$5)*'점수 계산기'!$C$27+E$5*'점수 계산기'!$C$29+'점수 계산기'!$C$32,0))</f>
        <v/>
      </c>
      <c r="F8" s="471" t="str">
        <f>IF(OR($B8-F$5&gt;74, $B8-F$5=73, $B8-F$5=1, $B8-F$5&lt;0),"",ROUND(($B8-F$5)*'점수 계산기'!$C$27+F$5*'점수 계산기'!$C$29+'점수 계산기'!$C$32,0))</f>
        <v/>
      </c>
      <c r="G8" s="471" t="str">
        <f>IF(OR($B8-G$5&gt;74, $B8-G$5=73, $B8-G$5=1, $B8-G$5&lt;0),"",ROUND(($B8-G$5)*'점수 계산기'!$C$27+G$5*'점수 계산기'!$C$29+'점수 계산기'!$C$32,0))</f>
        <v/>
      </c>
      <c r="H8" s="471" t="str">
        <f>IF(OR($B8-H$5&gt;74, $B8-H$5=73, $B8-H$5=1, $B8-H$5&lt;0),"",ROUND(($B8-H$5)*'점수 계산기'!$C$27+H$5*'점수 계산기'!$C$29+'점수 계산기'!$C$32,0))</f>
        <v/>
      </c>
      <c r="I8" s="471" t="str">
        <f>IF(OR($B8-I$5&gt;74, $B8-I$5=73, $B8-I$5=1, $B8-I$5&lt;0),"",ROUND(($B8-I$5)*'점수 계산기'!$C$27+I$5*'점수 계산기'!$C$29+'점수 계산기'!$C$32,0))</f>
        <v/>
      </c>
      <c r="J8" s="471" t="str">
        <f>IF(OR($B8-J$5&gt;74, $B8-J$5=73, $B8-J$5=1, $B8-J$5&lt;0),"",ROUND(($B8-J$5)*'점수 계산기'!$C$27+J$5*'점수 계산기'!$C$29+'점수 계산기'!$C$32,0))</f>
        <v/>
      </c>
      <c r="K8" s="471" t="str">
        <f>IF(OR($B8-K$5&gt;74, $B8-K$5=73, $B8-K$5=1, $B8-K$5&lt;0),"",ROUND(($B8-K$5)*'점수 계산기'!$C$27+K$5*'점수 계산기'!$C$29+'점수 계산기'!$C$32,0))</f>
        <v/>
      </c>
      <c r="L8" s="471" t="str">
        <f>IF(OR($B8-L$5&gt;74, $B8-L$5=73, $B8-L$5=1, $B8-L$5&lt;0),"",ROUND(($B8-L$5)*'점수 계산기'!$C$27+L$5*'점수 계산기'!$C$29+'점수 계산기'!$C$32,0))</f>
        <v/>
      </c>
      <c r="M8" s="471" t="str">
        <f>IF(OR($B8-M$5&gt;74, $B8-M$5=73, $B8-M$5=1, $B8-M$5&lt;0),"",ROUND(($B8-M$5)*'점수 계산기'!$C$27+M$5*'점수 계산기'!$C$29+'점수 계산기'!$C$32,0))</f>
        <v/>
      </c>
      <c r="N8" s="471" t="str">
        <f>IF(OR($B8-N$5&gt;74, $B8-N$5=73, $B8-N$5=1, $B8-N$5&lt;0),"",ROUND(($B8-N$5)*'점수 계산기'!$C$27+N$5*'점수 계산기'!$C$29+'점수 계산기'!$C$32,0))</f>
        <v/>
      </c>
      <c r="O8" s="471" t="str">
        <f>IF(OR($B8-O$5&gt;74, $B8-O$5=73, $B8-O$5=1, $B8-O$5&lt;0),"",ROUND(($B8-O$5)*'점수 계산기'!$C$27+O$5*'점수 계산기'!$C$29+'점수 계산기'!$C$32,0))</f>
        <v/>
      </c>
      <c r="P8" s="471" t="str">
        <f>IF(OR($B8-P$5&gt;74, $B8-P$5=73, $B8-P$5=1, $B8-P$5&lt;0),"",ROUND(($B8-P$5)*'점수 계산기'!$C$27+P$5*'점수 계산기'!$C$29+'점수 계산기'!$C$32,0))</f>
        <v/>
      </c>
      <c r="Q8" s="471" t="str">
        <f>IF(OR($B8-Q$5&gt;74, $B8-Q$5=73, $B8-Q$5=1, $B8-Q$5&lt;0),"",ROUND(($B8-Q$5)*'점수 계산기'!$C$27+Q$5*'점수 계산기'!$C$29+'점수 계산기'!$C$32,0))</f>
        <v/>
      </c>
      <c r="R8" s="471" t="str">
        <f>IF(OR($B8-R$5&gt;74, $B8-R$5=73, $B8-R$5=1, $B8-R$5&lt;0),"",ROUND(($B8-R$5)*'점수 계산기'!$C$27+R$5*'점수 계산기'!$C$29+'점수 계산기'!$C$32,0))</f>
        <v/>
      </c>
      <c r="S8" s="471" t="str">
        <f>IF(OR($B8-S$5&gt;74, $B8-S$5=73, $B8-S$5=1, $B8-S$5&lt;0),"",ROUND(($B8-S$5)*'점수 계산기'!$C$27+S$5*'점수 계산기'!$C$29+'점수 계산기'!$C$32,0))</f>
        <v/>
      </c>
      <c r="T8" s="471" t="str">
        <f>IF(OR($B8-T$5&gt;74, $B8-T$5=73, $B8-T$5=1, $B8-T$5&lt;0),"",ROUND(($B8-T$5)*'점수 계산기'!$C$27+T$5*'점수 계산기'!$C$29+'점수 계산기'!$C$32,0))</f>
        <v/>
      </c>
      <c r="U8" s="471" t="str">
        <f>IF(OR($B8-U$5&gt;74, $B8-U$5=73, $B8-U$5=1, $B8-U$5&lt;0),"",ROUND(($B8-U$5)*'점수 계산기'!$C$27+U$5*'점수 계산기'!$C$29+'점수 계산기'!$C$32,0))</f>
        <v/>
      </c>
      <c r="V8" s="471" t="str">
        <f>IF(OR($B8-V$5&gt;74, $B8-V$5=73, $B8-V$5=1, $B8-V$5&lt;0),"",ROUND(($B8-V$5)*'점수 계산기'!$C$27+V$5*'점수 계산기'!$C$29+'점수 계산기'!$C$32,0))</f>
        <v/>
      </c>
      <c r="W8" s="471" t="str">
        <f>IF(OR($B8-W$5&gt;74, $B8-W$5=73, $B8-W$5=1, $B8-W$5&lt;0),"",ROUND(($B8-W$5)*'점수 계산기'!$C$27+W$5*'점수 계산기'!$C$29+'점수 계산기'!$C$32,0))</f>
        <v/>
      </c>
      <c r="X8" s="471" t="str">
        <f>IF(OR($B8-X$5&gt;74, $B8-X$5=73, $B8-X$5=1, $B8-X$5&lt;0),"",ROUND(($B8-X$5)*'점수 계산기'!$C$27+X$5*'점수 계산기'!$C$29+'점수 계산기'!$C$32,0))</f>
        <v/>
      </c>
      <c r="Y8" s="471" t="str">
        <f>IF(OR($B8-Y$5&gt;74, $B8-Y$5=73, $B8-Y$5=1, $B8-Y$5&lt;0),"",ROUND(($B8-Y$5)*'점수 계산기'!$C$27+Y$5*'점수 계산기'!$C$29+'점수 계산기'!$C$32,0))</f>
        <v/>
      </c>
      <c r="Z8" s="471" t="str">
        <f>IF(OR($B8-Z$5&gt;74, $B8-Z$5=73, $B8-Z$5=1, $B8-Z$5&lt;0),"",ROUND(($B8-Z$5)*'점수 계산기'!$C$27+Z$5*'점수 계산기'!$C$29+'점수 계산기'!$C$32,0))</f>
        <v/>
      </c>
      <c r="AA8" s="472" t="str">
        <f>IF(OR($B8-AA$5&gt;74, $B8-AA$5=73, $B8-AA$5=1, $B8-AA$5&lt;0),"",ROUND(($B8-AA$5)*'점수 계산기'!$C$27+AA$5*'점수 계산기'!$C$29+'점수 계산기'!$C$32,0))</f>
        <v/>
      </c>
      <c r="AC8" s="170">
        <v>99</v>
      </c>
      <c r="AD8" s="170">
        <f t="shared" si="0"/>
        <v>147</v>
      </c>
      <c r="AE8" s="170" cm="1">
        <f t="array" ref="AE8">INDEX($AF$6:$AF$106, AC8, 1)</f>
        <v>70</v>
      </c>
      <c r="AF8" s="170">
        <f t="shared" si="1"/>
        <v>147</v>
      </c>
      <c r="AG8" s="170">
        <v>98</v>
      </c>
      <c r="AH8" s="170">
        <v>2</v>
      </c>
    </row>
    <row r="9" spans="1:34" ht="21" customHeight="1">
      <c r="A9" s="4"/>
      <c r="B9" s="17">
        <v>97</v>
      </c>
      <c r="C9" s="471">
        <f>IF(OR($B9-C$5&gt;74, $B9-C$5=73, $B9-C$5=1, $B9-C$5&lt;0),"",ROUND(($B9-C$5)*'점수 계산기'!$C$27+C$5*'점수 계산기'!$C$29+'점수 계산기'!$C$32,0))</f>
        <v>147</v>
      </c>
      <c r="D9" s="471" t="str">
        <f>IF(OR($B9-D$5&gt;74, $B9-D$5=73, $B9-D$5=1, $B9-D$5&lt;0),"",ROUND(($B9-D$5)*'점수 계산기'!$C$27+D$5*'점수 계산기'!$C$29+'점수 계산기'!$C$32,0))</f>
        <v/>
      </c>
      <c r="E9" s="471">
        <f>IF(OR($B9-E$5&gt;74, $B9-E$5=73, $B9-E$5=1, $B9-E$5&lt;0),"",ROUND(($B9-E$5)*'점수 계산기'!$C$27+E$5*'점수 계산기'!$C$29+'점수 계산기'!$C$32,0))</f>
        <v>147</v>
      </c>
      <c r="F9" s="471" t="str">
        <f>IF(OR($B9-F$5&gt;74, $B9-F$5=73, $B9-F$5=1, $B9-F$5&lt;0),"",ROUND(($B9-F$5)*'점수 계산기'!$C$27+F$5*'점수 계산기'!$C$29+'점수 계산기'!$C$32,0))</f>
        <v/>
      </c>
      <c r="G9" s="471" t="str">
        <f>IF(OR($B9-G$5&gt;74, $B9-G$5=73, $B9-G$5=1, $B9-G$5&lt;0),"",ROUND(($B9-G$5)*'점수 계산기'!$C$27+G$5*'점수 계산기'!$C$29+'점수 계산기'!$C$32,0))</f>
        <v/>
      </c>
      <c r="H9" s="471" t="str">
        <f>IF(OR($B9-H$5&gt;74, $B9-H$5=73, $B9-H$5=1, $B9-H$5&lt;0),"",ROUND(($B9-H$5)*'점수 계산기'!$C$27+H$5*'점수 계산기'!$C$29+'점수 계산기'!$C$32,0))</f>
        <v/>
      </c>
      <c r="I9" s="471" t="str">
        <f>IF(OR($B9-I$5&gt;74, $B9-I$5=73, $B9-I$5=1, $B9-I$5&lt;0),"",ROUND(($B9-I$5)*'점수 계산기'!$C$27+I$5*'점수 계산기'!$C$29+'점수 계산기'!$C$32,0))</f>
        <v/>
      </c>
      <c r="J9" s="471" t="str">
        <f>IF(OR($B9-J$5&gt;74, $B9-J$5=73, $B9-J$5=1, $B9-J$5&lt;0),"",ROUND(($B9-J$5)*'점수 계산기'!$C$27+J$5*'점수 계산기'!$C$29+'점수 계산기'!$C$32,0))</f>
        <v/>
      </c>
      <c r="K9" s="471" t="str">
        <f>IF(OR($B9-K$5&gt;74, $B9-K$5=73, $B9-K$5=1, $B9-K$5&lt;0),"",ROUND(($B9-K$5)*'점수 계산기'!$C$27+K$5*'점수 계산기'!$C$29+'점수 계산기'!$C$32,0))</f>
        <v/>
      </c>
      <c r="L9" s="471" t="str">
        <f>IF(OR($B9-L$5&gt;74, $B9-L$5=73, $B9-L$5=1, $B9-L$5&lt;0),"",ROUND(($B9-L$5)*'점수 계산기'!$C$27+L$5*'점수 계산기'!$C$29+'점수 계산기'!$C$32,0))</f>
        <v/>
      </c>
      <c r="M9" s="471" t="str">
        <f>IF(OR($B9-M$5&gt;74, $B9-M$5=73, $B9-M$5=1, $B9-M$5&lt;0),"",ROUND(($B9-M$5)*'점수 계산기'!$C$27+M$5*'점수 계산기'!$C$29+'점수 계산기'!$C$32,0))</f>
        <v/>
      </c>
      <c r="N9" s="471" t="str">
        <f>IF(OR($B9-N$5&gt;74, $B9-N$5=73, $B9-N$5=1, $B9-N$5&lt;0),"",ROUND(($B9-N$5)*'점수 계산기'!$C$27+N$5*'점수 계산기'!$C$29+'점수 계산기'!$C$32,0))</f>
        <v/>
      </c>
      <c r="O9" s="471" t="str">
        <f>IF(OR($B9-O$5&gt;74, $B9-O$5=73, $B9-O$5=1, $B9-O$5&lt;0),"",ROUND(($B9-O$5)*'점수 계산기'!$C$27+O$5*'점수 계산기'!$C$29+'점수 계산기'!$C$32,0))</f>
        <v/>
      </c>
      <c r="P9" s="471" t="str">
        <f>IF(OR($B9-P$5&gt;74, $B9-P$5=73, $B9-P$5=1, $B9-P$5&lt;0),"",ROUND(($B9-P$5)*'점수 계산기'!$C$27+P$5*'점수 계산기'!$C$29+'점수 계산기'!$C$32,0))</f>
        <v/>
      </c>
      <c r="Q9" s="471" t="str">
        <f>IF(OR($B9-Q$5&gt;74, $B9-Q$5=73, $B9-Q$5=1, $B9-Q$5&lt;0),"",ROUND(($B9-Q$5)*'점수 계산기'!$C$27+Q$5*'점수 계산기'!$C$29+'점수 계산기'!$C$32,0))</f>
        <v/>
      </c>
      <c r="R9" s="471" t="str">
        <f>IF(OR($B9-R$5&gt;74, $B9-R$5=73, $B9-R$5=1, $B9-R$5&lt;0),"",ROUND(($B9-R$5)*'점수 계산기'!$C$27+R$5*'점수 계산기'!$C$29+'점수 계산기'!$C$32,0))</f>
        <v/>
      </c>
      <c r="S9" s="471" t="str">
        <f>IF(OR($B9-S$5&gt;74, $B9-S$5=73, $B9-S$5=1, $B9-S$5&lt;0),"",ROUND(($B9-S$5)*'점수 계산기'!$C$27+S$5*'점수 계산기'!$C$29+'점수 계산기'!$C$32,0))</f>
        <v/>
      </c>
      <c r="T9" s="471" t="str">
        <f>IF(OR($B9-T$5&gt;74, $B9-T$5=73, $B9-T$5=1, $B9-T$5&lt;0),"",ROUND(($B9-T$5)*'점수 계산기'!$C$27+T$5*'점수 계산기'!$C$29+'점수 계산기'!$C$32,0))</f>
        <v/>
      </c>
      <c r="U9" s="471" t="str">
        <f>IF(OR($B9-U$5&gt;74, $B9-U$5=73, $B9-U$5=1, $B9-U$5&lt;0),"",ROUND(($B9-U$5)*'점수 계산기'!$C$27+U$5*'점수 계산기'!$C$29+'점수 계산기'!$C$32,0))</f>
        <v/>
      </c>
      <c r="V9" s="471" t="str">
        <f>IF(OR($B9-V$5&gt;74, $B9-V$5=73, $B9-V$5=1, $B9-V$5&lt;0),"",ROUND(($B9-V$5)*'점수 계산기'!$C$27+V$5*'점수 계산기'!$C$29+'점수 계산기'!$C$32,0))</f>
        <v/>
      </c>
      <c r="W9" s="471" t="str">
        <f>IF(OR($B9-W$5&gt;74, $B9-W$5=73, $B9-W$5=1, $B9-W$5&lt;0),"",ROUND(($B9-W$5)*'점수 계산기'!$C$27+W$5*'점수 계산기'!$C$29+'점수 계산기'!$C$32,0))</f>
        <v/>
      </c>
      <c r="X9" s="471" t="str">
        <f>IF(OR($B9-X$5&gt;74, $B9-X$5=73, $B9-X$5=1, $B9-X$5&lt;0),"",ROUND(($B9-X$5)*'점수 계산기'!$C$27+X$5*'점수 계산기'!$C$29+'점수 계산기'!$C$32,0))</f>
        <v/>
      </c>
      <c r="Y9" s="471" t="str">
        <f>IF(OR($B9-Y$5&gt;74, $B9-Y$5=73, $B9-Y$5=1, $B9-Y$5&lt;0),"",ROUND(($B9-Y$5)*'점수 계산기'!$C$27+Y$5*'점수 계산기'!$C$29+'점수 계산기'!$C$32,0))</f>
        <v/>
      </c>
      <c r="Z9" s="471" t="str">
        <f>IF(OR($B9-Z$5&gt;74, $B9-Z$5=73, $B9-Z$5=1, $B9-Z$5&lt;0),"",ROUND(($B9-Z$5)*'점수 계산기'!$C$27+Z$5*'점수 계산기'!$C$29+'점수 계산기'!$C$32,0))</f>
        <v/>
      </c>
      <c r="AA9" s="472" t="str">
        <f>IF(OR($B9-AA$5&gt;74, $B9-AA$5=73, $B9-AA$5=1, $B9-AA$5&lt;0),"",ROUND(($B9-AA$5)*'점수 계산기'!$C$27+AA$5*'점수 계산기'!$C$29+'점수 계산기'!$C$32,0))</f>
        <v/>
      </c>
      <c r="AC9" s="170">
        <v>98</v>
      </c>
      <c r="AD9" s="170">
        <f t="shared" si="0"/>
        <v>147</v>
      </c>
      <c r="AE9" s="170" cm="1">
        <f t="array" ref="AE9">INDEX($AF$6:$AF$106, AC9, 1)</f>
        <v>70</v>
      </c>
      <c r="AF9" s="170">
        <f t="shared" si="1"/>
        <v>147</v>
      </c>
      <c r="AG9" s="170">
        <v>97</v>
      </c>
      <c r="AH9" s="170">
        <v>3</v>
      </c>
    </row>
    <row r="10" spans="1:34" ht="21" customHeight="1">
      <c r="A10" s="4"/>
      <c r="B10" s="18">
        <v>96</v>
      </c>
      <c r="C10" s="473">
        <f>IF(OR($B10-C$5&gt;74, $B10-C$5=73, $B10-C$5=1, $B10-C$5&lt;0),"",ROUND(($B10-C$5)*'점수 계산기'!$C$27+C$5*'점수 계산기'!$C$29+'점수 계산기'!$C$32,0))</f>
        <v>146</v>
      </c>
      <c r="D10" s="473">
        <f>IF(OR($B10-D$5&gt;74, $B10-D$5=73, $B10-D$5=1, $B10-D$5&lt;0),"",ROUND(($B10-D$5)*'점수 계산기'!$C$27+D$5*'점수 계산기'!$C$29+'점수 계산기'!$C$32,0))</f>
        <v>146</v>
      </c>
      <c r="E10" s="473" t="str">
        <f>IF(OR($B10-E$5&gt;74, $B10-E$5=73, $B10-E$5=1, $B10-E$5&lt;0),"",ROUND(($B10-E$5)*'점수 계산기'!$C$27+E$5*'점수 계산기'!$C$29+'점수 계산기'!$C$32,0))</f>
        <v/>
      </c>
      <c r="F10" s="473">
        <f>IF(OR($B10-F$5&gt;74, $B10-F$5=73, $B10-F$5=1, $B10-F$5&lt;0),"",ROUND(($B10-F$5)*'점수 계산기'!$C$27+F$5*'점수 계산기'!$C$29+'점수 계산기'!$C$32,0))</f>
        <v>146</v>
      </c>
      <c r="G10" s="473" t="str">
        <f>IF(OR($B10-G$5&gt;74, $B10-G$5=73, $B10-G$5=1, $B10-G$5&lt;0),"",ROUND(($B10-G$5)*'점수 계산기'!$C$27+G$5*'점수 계산기'!$C$29+'점수 계산기'!$C$32,0))</f>
        <v/>
      </c>
      <c r="H10" s="473" t="str">
        <f>IF(OR($B10-H$5&gt;74, $B10-H$5=73, $B10-H$5=1, $B10-H$5&lt;0),"",ROUND(($B10-H$5)*'점수 계산기'!$C$27+H$5*'점수 계산기'!$C$29+'점수 계산기'!$C$32,0))</f>
        <v/>
      </c>
      <c r="I10" s="473" t="str">
        <f>IF(OR($B10-I$5&gt;74, $B10-I$5=73, $B10-I$5=1, $B10-I$5&lt;0),"",ROUND(($B10-I$5)*'점수 계산기'!$C$27+I$5*'점수 계산기'!$C$29+'점수 계산기'!$C$32,0))</f>
        <v/>
      </c>
      <c r="J10" s="473" t="str">
        <f>IF(OR($B10-J$5&gt;74, $B10-J$5=73, $B10-J$5=1, $B10-J$5&lt;0),"",ROUND(($B10-J$5)*'점수 계산기'!$C$27+J$5*'점수 계산기'!$C$29+'점수 계산기'!$C$32,0))</f>
        <v/>
      </c>
      <c r="K10" s="473" t="str">
        <f>IF(OR($B10-K$5&gt;74, $B10-K$5=73, $B10-K$5=1, $B10-K$5&lt;0),"",ROUND(($B10-K$5)*'점수 계산기'!$C$27+K$5*'점수 계산기'!$C$29+'점수 계산기'!$C$32,0))</f>
        <v/>
      </c>
      <c r="L10" s="473" t="str">
        <f>IF(OR($B10-L$5&gt;74, $B10-L$5=73, $B10-L$5=1, $B10-L$5&lt;0),"",ROUND(($B10-L$5)*'점수 계산기'!$C$27+L$5*'점수 계산기'!$C$29+'점수 계산기'!$C$32,0))</f>
        <v/>
      </c>
      <c r="M10" s="473" t="str">
        <f>IF(OR($B10-M$5&gt;74, $B10-M$5=73, $B10-M$5=1, $B10-M$5&lt;0),"",ROUND(($B10-M$5)*'점수 계산기'!$C$27+M$5*'점수 계산기'!$C$29+'점수 계산기'!$C$32,0))</f>
        <v/>
      </c>
      <c r="N10" s="473" t="str">
        <f>IF(OR($B10-N$5&gt;74, $B10-N$5=73, $B10-N$5=1, $B10-N$5&lt;0),"",ROUND(($B10-N$5)*'점수 계산기'!$C$27+N$5*'점수 계산기'!$C$29+'점수 계산기'!$C$32,0))</f>
        <v/>
      </c>
      <c r="O10" s="473" t="str">
        <f>IF(OR($B10-O$5&gt;74, $B10-O$5=73, $B10-O$5=1, $B10-O$5&lt;0),"",ROUND(($B10-O$5)*'점수 계산기'!$C$27+O$5*'점수 계산기'!$C$29+'점수 계산기'!$C$32,0))</f>
        <v/>
      </c>
      <c r="P10" s="473" t="str">
        <f>IF(OR($B10-P$5&gt;74, $B10-P$5=73, $B10-P$5=1, $B10-P$5&lt;0),"",ROUND(($B10-P$5)*'점수 계산기'!$C$27+P$5*'점수 계산기'!$C$29+'점수 계산기'!$C$32,0))</f>
        <v/>
      </c>
      <c r="Q10" s="473" t="str">
        <f>IF(OR($B10-Q$5&gt;74, $B10-Q$5=73, $B10-Q$5=1, $B10-Q$5&lt;0),"",ROUND(($B10-Q$5)*'점수 계산기'!$C$27+Q$5*'점수 계산기'!$C$29+'점수 계산기'!$C$32,0))</f>
        <v/>
      </c>
      <c r="R10" s="473" t="str">
        <f>IF(OR($B10-R$5&gt;74, $B10-R$5=73, $B10-R$5=1, $B10-R$5&lt;0),"",ROUND(($B10-R$5)*'점수 계산기'!$C$27+R$5*'점수 계산기'!$C$29+'점수 계산기'!$C$32,0))</f>
        <v/>
      </c>
      <c r="S10" s="473" t="str">
        <f>IF(OR($B10-S$5&gt;74, $B10-S$5=73, $B10-S$5=1, $B10-S$5&lt;0),"",ROUND(($B10-S$5)*'점수 계산기'!$C$27+S$5*'점수 계산기'!$C$29+'점수 계산기'!$C$32,0))</f>
        <v/>
      </c>
      <c r="T10" s="473" t="str">
        <f>IF(OR($B10-T$5&gt;74, $B10-T$5=73, $B10-T$5=1, $B10-T$5&lt;0),"",ROUND(($B10-T$5)*'점수 계산기'!$C$27+T$5*'점수 계산기'!$C$29+'점수 계산기'!$C$32,0))</f>
        <v/>
      </c>
      <c r="U10" s="473" t="str">
        <f>IF(OR($B10-U$5&gt;74, $B10-U$5=73, $B10-U$5=1, $B10-U$5&lt;0),"",ROUND(($B10-U$5)*'점수 계산기'!$C$27+U$5*'점수 계산기'!$C$29+'점수 계산기'!$C$32,0))</f>
        <v/>
      </c>
      <c r="V10" s="473" t="str">
        <f>IF(OR($B10-V$5&gt;74, $B10-V$5=73, $B10-V$5=1, $B10-V$5&lt;0),"",ROUND(($B10-V$5)*'점수 계산기'!$C$27+V$5*'점수 계산기'!$C$29+'점수 계산기'!$C$32,0))</f>
        <v/>
      </c>
      <c r="W10" s="473" t="str">
        <f>IF(OR($B10-W$5&gt;74, $B10-W$5=73, $B10-W$5=1, $B10-W$5&lt;0),"",ROUND(($B10-W$5)*'점수 계산기'!$C$27+W$5*'점수 계산기'!$C$29+'점수 계산기'!$C$32,0))</f>
        <v/>
      </c>
      <c r="X10" s="473" t="str">
        <f>IF(OR($B10-X$5&gt;74, $B10-X$5=73, $B10-X$5=1, $B10-X$5&lt;0),"",ROUND(($B10-X$5)*'점수 계산기'!$C$27+X$5*'점수 계산기'!$C$29+'점수 계산기'!$C$32,0))</f>
        <v/>
      </c>
      <c r="Y10" s="473" t="str">
        <f>IF(OR($B10-Y$5&gt;74, $B10-Y$5=73, $B10-Y$5=1, $B10-Y$5&lt;0),"",ROUND(($B10-Y$5)*'점수 계산기'!$C$27+Y$5*'점수 계산기'!$C$29+'점수 계산기'!$C$32,0))</f>
        <v/>
      </c>
      <c r="Z10" s="473" t="str">
        <f>IF(OR($B10-Z$5&gt;74, $B10-Z$5=73, $B10-Z$5=1, $B10-Z$5&lt;0),"",ROUND(($B10-Z$5)*'점수 계산기'!$C$27+Z$5*'점수 계산기'!$C$29+'점수 계산기'!$C$32,0))</f>
        <v/>
      </c>
      <c r="AA10" s="474" t="str">
        <f>IF(OR($B10-AA$5&gt;74, $B10-AA$5=73, $B10-AA$5=1, $B10-AA$5&lt;0),"",ROUND(($B10-AA$5)*'점수 계산기'!$C$27+AA$5*'점수 계산기'!$C$29+'점수 계산기'!$C$32,0))</f>
        <v/>
      </c>
      <c r="AC10" s="170">
        <v>97</v>
      </c>
      <c r="AD10" s="170">
        <f t="shared" si="0"/>
        <v>146</v>
      </c>
      <c r="AE10" s="170" cm="1">
        <f t="array" ref="AE10">INDEX($AF$6:$AF$106, AC10, 1)</f>
        <v>71</v>
      </c>
      <c r="AF10" s="170">
        <f t="shared" si="1"/>
        <v>146</v>
      </c>
      <c r="AG10" s="170">
        <v>96</v>
      </c>
      <c r="AH10" s="170">
        <v>4</v>
      </c>
    </row>
    <row r="11" spans="1:34" ht="21" customHeight="1">
      <c r="A11" s="4"/>
      <c r="B11" s="18">
        <v>95</v>
      </c>
      <c r="C11" s="473">
        <f>IF(OR($B11-C$5&gt;74, $B11-C$5=73, $B11-C$5=1, $B11-C$5&lt;0),"",ROUND(($B11-C$5)*'점수 계산기'!$C$27+C$5*'점수 계산기'!$C$29+'점수 계산기'!$C$32,0))</f>
        <v>145</v>
      </c>
      <c r="D11" s="473">
        <f>IF(OR($B11-D$5&gt;74, $B11-D$5=73, $B11-D$5=1, $B11-D$5&lt;0),"",ROUND(($B11-D$5)*'점수 계산기'!$C$27+D$5*'점수 계산기'!$C$29+'점수 계산기'!$C$32,0))</f>
        <v>145</v>
      </c>
      <c r="E11" s="473">
        <f>IF(OR($B11-E$5&gt;74, $B11-E$5=73, $B11-E$5=1, $B11-E$5&lt;0),"",ROUND(($B11-E$5)*'점수 계산기'!$C$27+E$5*'점수 계산기'!$C$29+'점수 계산기'!$C$32,0))</f>
        <v>145</v>
      </c>
      <c r="F11" s="473" t="str">
        <f>IF(OR($B11-F$5&gt;74, $B11-F$5=73, $B11-F$5=1, $B11-F$5&lt;0),"",ROUND(($B11-F$5)*'점수 계산기'!$C$27+F$5*'점수 계산기'!$C$29+'점수 계산기'!$C$32,0))</f>
        <v/>
      </c>
      <c r="G11" s="473">
        <f>IF(OR($B11-G$5&gt;74, $B11-G$5=73, $B11-G$5=1, $B11-G$5&lt;0),"",ROUND(($B11-G$5)*'점수 계산기'!$C$27+G$5*'점수 계산기'!$C$29+'점수 계산기'!$C$32,0))</f>
        <v>145</v>
      </c>
      <c r="H11" s="473" t="str">
        <f>IF(OR($B11-H$5&gt;74, $B11-H$5=73, $B11-H$5=1, $B11-H$5&lt;0),"",ROUND(($B11-H$5)*'점수 계산기'!$C$27+H$5*'점수 계산기'!$C$29+'점수 계산기'!$C$32,0))</f>
        <v/>
      </c>
      <c r="I11" s="473" t="str">
        <f>IF(OR($B11-I$5&gt;74, $B11-I$5=73, $B11-I$5=1, $B11-I$5&lt;0),"",ROUND(($B11-I$5)*'점수 계산기'!$C$27+I$5*'점수 계산기'!$C$29+'점수 계산기'!$C$32,0))</f>
        <v/>
      </c>
      <c r="J11" s="473" t="str">
        <f>IF(OR($B11-J$5&gt;74, $B11-J$5=73, $B11-J$5=1, $B11-J$5&lt;0),"",ROUND(($B11-J$5)*'점수 계산기'!$C$27+J$5*'점수 계산기'!$C$29+'점수 계산기'!$C$32,0))</f>
        <v/>
      </c>
      <c r="K11" s="473" t="str">
        <f>IF(OR($B11-K$5&gt;74, $B11-K$5=73, $B11-K$5=1, $B11-K$5&lt;0),"",ROUND(($B11-K$5)*'점수 계산기'!$C$27+K$5*'점수 계산기'!$C$29+'점수 계산기'!$C$32,0))</f>
        <v/>
      </c>
      <c r="L11" s="473" t="str">
        <f>IF(OR($B11-L$5&gt;74, $B11-L$5=73, $B11-L$5=1, $B11-L$5&lt;0),"",ROUND(($B11-L$5)*'점수 계산기'!$C$27+L$5*'점수 계산기'!$C$29+'점수 계산기'!$C$32,0))</f>
        <v/>
      </c>
      <c r="M11" s="473" t="str">
        <f>IF(OR($B11-M$5&gt;74, $B11-M$5=73, $B11-M$5=1, $B11-M$5&lt;0),"",ROUND(($B11-M$5)*'점수 계산기'!$C$27+M$5*'점수 계산기'!$C$29+'점수 계산기'!$C$32,0))</f>
        <v/>
      </c>
      <c r="N11" s="473" t="str">
        <f>IF(OR($B11-N$5&gt;74, $B11-N$5=73, $B11-N$5=1, $B11-N$5&lt;0),"",ROUND(($B11-N$5)*'점수 계산기'!$C$27+N$5*'점수 계산기'!$C$29+'점수 계산기'!$C$32,0))</f>
        <v/>
      </c>
      <c r="O11" s="473" t="str">
        <f>IF(OR($B11-O$5&gt;74, $B11-O$5=73, $B11-O$5=1, $B11-O$5&lt;0),"",ROUND(($B11-O$5)*'점수 계산기'!$C$27+O$5*'점수 계산기'!$C$29+'점수 계산기'!$C$32,0))</f>
        <v/>
      </c>
      <c r="P11" s="473" t="str">
        <f>IF(OR($B11-P$5&gt;74, $B11-P$5=73, $B11-P$5=1, $B11-P$5&lt;0),"",ROUND(($B11-P$5)*'점수 계산기'!$C$27+P$5*'점수 계산기'!$C$29+'점수 계산기'!$C$32,0))</f>
        <v/>
      </c>
      <c r="Q11" s="473" t="str">
        <f>IF(OR($B11-Q$5&gt;74, $B11-Q$5=73, $B11-Q$5=1, $B11-Q$5&lt;0),"",ROUND(($B11-Q$5)*'점수 계산기'!$C$27+Q$5*'점수 계산기'!$C$29+'점수 계산기'!$C$32,0))</f>
        <v/>
      </c>
      <c r="R11" s="473" t="str">
        <f>IF(OR($B11-R$5&gt;74, $B11-R$5=73, $B11-R$5=1, $B11-R$5&lt;0),"",ROUND(($B11-R$5)*'점수 계산기'!$C$27+R$5*'점수 계산기'!$C$29+'점수 계산기'!$C$32,0))</f>
        <v/>
      </c>
      <c r="S11" s="473" t="str">
        <f>IF(OR($B11-S$5&gt;74, $B11-S$5=73, $B11-S$5=1, $B11-S$5&lt;0),"",ROUND(($B11-S$5)*'점수 계산기'!$C$27+S$5*'점수 계산기'!$C$29+'점수 계산기'!$C$32,0))</f>
        <v/>
      </c>
      <c r="T11" s="473" t="str">
        <f>IF(OR($B11-T$5&gt;74, $B11-T$5=73, $B11-T$5=1, $B11-T$5&lt;0),"",ROUND(($B11-T$5)*'점수 계산기'!$C$27+T$5*'점수 계산기'!$C$29+'점수 계산기'!$C$32,0))</f>
        <v/>
      </c>
      <c r="U11" s="473" t="str">
        <f>IF(OR($B11-U$5&gt;74, $B11-U$5=73, $B11-U$5=1, $B11-U$5&lt;0),"",ROUND(($B11-U$5)*'점수 계산기'!$C$27+U$5*'점수 계산기'!$C$29+'점수 계산기'!$C$32,0))</f>
        <v/>
      </c>
      <c r="V11" s="473" t="str">
        <f>IF(OR($B11-V$5&gt;74, $B11-V$5=73, $B11-V$5=1, $B11-V$5&lt;0),"",ROUND(($B11-V$5)*'점수 계산기'!$C$27+V$5*'점수 계산기'!$C$29+'점수 계산기'!$C$32,0))</f>
        <v/>
      </c>
      <c r="W11" s="473" t="str">
        <f>IF(OR($B11-W$5&gt;74, $B11-W$5=73, $B11-W$5=1, $B11-W$5&lt;0),"",ROUND(($B11-W$5)*'점수 계산기'!$C$27+W$5*'점수 계산기'!$C$29+'점수 계산기'!$C$32,0))</f>
        <v/>
      </c>
      <c r="X11" s="473" t="str">
        <f>IF(OR($B11-X$5&gt;74, $B11-X$5=73, $B11-X$5=1, $B11-X$5&lt;0),"",ROUND(($B11-X$5)*'점수 계산기'!$C$27+X$5*'점수 계산기'!$C$29+'점수 계산기'!$C$32,0))</f>
        <v/>
      </c>
      <c r="Y11" s="473" t="str">
        <f>IF(OR($B11-Y$5&gt;74, $B11-Y$5=73, $B11-Y$5=1, $B11-Y$5&lt;0),"",ROUND(($B11-Y$5)*'점수 계산기'!$C$27+Y$5*'점수 계산기'!$C$29+'점수 계산기'!$C$32,0))</f>
        <v/>
      </c>
      <c r="Z11" s="473" t="str">
        <f>IF(OR($B11-Z$5&gt;74, $B11-Z$5=73, $B11-Z$5=1, $B11-Z$5&lt;0),"",ROUND(($B11-Z$5)*'점수 계산기'!$C$27+Z$5*'점수 계산기'!$C$29+'점수 계산기'!$C$32,0))</f>
        <v/>
      </c>
      <c r="AA11" s="474" t="str">
        <f>IF(OR($B11-AA$5&gt;74, $B11-AA$5=73, $B11-AA$5=1, $B11-AA$5&lt;0),"",ROUND(($B11-AA$5)*'점수 계산기'!$C$27+AA$5*'점수 계산기'!$C$29+'점수 계산기'!$C$32,0))</f>
        <v/>
      </c>
      <c r="AC11" s="170">
        <v>96</v>
      </c>
      <c r="AD11" s="170">
        <f t="shared" si="0"/>
        <v>145</v>
      </c>
      <c r="AE11" s="170" cm="1">
        <f t="array" ref="AE11">INDEX($AF$6:$AF$106, AC11, 1)</f>
        <v>72</v>
      </c>
      <c r="AF11" s="170">
        <f t="shared" si="1"/>
        <v>145</v>
      </c>
      <c r="AG11" s="170">
        <v>95</v>
      </c>
      <c r="AH11" s="170">
        <v>5</v>
      </c>
    </row>
    <row r="12" spans="1:34" ht="21" customHeight="1">
      <c r="A12" s="4"/>
      <c r="B12" s="18">
        <v>94</v>
      </c>
      <c r="C12" s="473">
        <f>IF(OR($B12-C$5&gt;74, $B12-C$5=73, $B12-C$5=1, $B12-C$5&lt;0),"",ROUND(($B12-C$5)*'점수 계산기'!$C$27+C$5*'점수 계산기'!$C$29+'점수 계산기'!$C$32,0))</f>
        <v>144</v>
      </c>
      <c r="D12" s="473">
        <f>IF(OR($B12-D$5&gt;74, $B12-D$5=73, $B12-D$5=1, $B12-D$5&lt;0),"",ROUND(($B12-D$5)*'점수 계산기'!$C$27+D$5*'점수 계산기'!$C$29+'점수 계산기'!$C$32,0))</f>
        <v>144</v>
      </c>
      <c r="E12" s="473">
        <f>IF(OR($B12-E$5&gt;74, $B12-E$5=73, $B12-E$5=1, $B12-E$5&lt;0),"",ROUND(($B12-E$5)*'점수 계산기'!$C$27+E$5*'점수 계산기'!$C$29+'점수 계산기'!$C$32,0))</f>
        <v>144</v>
      </c>
      <c r="F12" s="473">
        <f>IF(OR($B12-F$5&gt;74, $B12-F$5=73, $B12-F$5=1, $B12-F$5&lt;0),"",ROUND(($B12-F$5)*'점수 계산기'!$C$27+F$5*'점수 계산기'!$C$29+'점수 계산기'!$C$32,0))</f>
        <v>144</v>
      </c>
      <c r="G12" s="473" t="str">
        <f>IF(OR($B12-G$5&gt;74, $B12-G$5=73, $B12-G$5=1, $B12-G$5&lt;0),"",ROUND(($B12-G$5)*'점수 계산기'!$C$27+G$5*'점수 계산기'!$C$29+'점수 계산기'!$C$32,0))</f>
        <v/>
      </c>
      <c r="H12" s="473">
        <f>IF(OR($B12-H$5&gt;74, $B12-H$5=73, $B12-H$5=1, $B12-H$5&lt;0),"",ROUND(($B12-H$5)*'점수 계산기'!$C$27+H$5*'점수 계산기'!$C$29+'점수 계산기'!$C$32,0))</f>
        <v>144</v>
      </c>
      <c r="I12" s="473" t="str">
        <f>IF(OR($B12-I$5&gt;74, $B12-I$5=73, $B12-I$5=1, $B12-I$5&lt;0),"",ROUND(($B12-I$5)*'점수 계산기'!$C$27+I$5*'점수 계산기'!$C$29+'점수 계산기'!$C$32,0))</f>
        <v/>
      </c>
      <c r="J12" s="473" t="str">
        <f>IF(OR($B12-J$5&gt;74, $B12-J$5=73, $B12-J$5=1, $B12-J$5&lt;0),"",ROUND(($B12-J$5)*'점수 계산기'!$C$27+J$5*'점수 계산기'!$C$29+'점수 계산기'!$C$32,0))</f>
        <v/>
      </c>
      <c r="K12" s="473" t="str">
        <f>IF(OR($B12-K$5&gt;74, $B12-K$5=73, $B12-K$5=1, $B12-K$5&lt;0),"",ROUND(($B12-K$5)*'점수 계산기'!$C$27+K$5*'점수 계산기'!$C$29+'점수 계산기'!$C$32,0))</f>
        <v/>
      </c>
      <c r="L12" s="473" t="str">
        <f>IF(OR($B12-L$5&gt;74, $B12-L$5=73, $B12-L$5=1, $B12-L$5&lt;0),"",ROUND(($B12-L$5)*'점수 계산기'!$C$27+L$5*'점수 계산기'!$C$29+'점수 계산기'!$C$32,0))</f>
        <v/>
      </c>
      <c r="M12" s="473" t="str">
        <f>IF(OR($B12-M$5&gt;74, $B12-M$5=73, $B12-M$5=1, $B12-M$5&lt;0),"",ROUND(($B12-M$5)*'점수 계산기'!$C$27+M$5*'점수 계산기'!$C$29+'점수 계산기'!$C$32,0))</f>
        <v/>
      </c>
      <c r="N12" s="473" t="str">
        <f>IF(OR($B12-N$5&gt;74, $B12-N$5=73, $B12-N$5=1, $B12-N$5&lt;0),"",ROUND(($B12-N$5)*'점수 계산기'!$C$27+N$5*'점수 계산기'!$C$29+'점수 계산기'!$C$32,0))</f>
        <v/>
      </c>
      <c r="O12" s="473" t="str">
        <f>IF(OR($B12-O$5&gt;74, $B12-O$5=73, $B12-O$5=1, $B12-O$5&lt;0),"",ROUND(($B12-O$5)*'점수 계산기'!$C$27+O$5*'점수 계산기'!$C$29+'점수 계산기'!$C$32,0))</f>
        <v/>
      </c>
      <c r="P12" s="473" t="str">
        <f>IF(OR($B12-P$5&gt;74, $B12-P$5=73, $B12-P$5=1, $B12-P$5&lt;0),"",ROUND(($B12-P$5)*'점수 계산기'!$C$27+P$5*'점수 계산기'!$C$29+'점수 계산기'!$C$32,0))</f>
        <v/>
      </c>
      <c r="Q12" s="473" t="str">
        <f>IF(OR($B12-Q$5&gt;74, $B12-Q$5=73, $B12-Q$5=1, $B12-Q$5&lt;0),"",ROUND(($B12-Q$5)*'점수 계산기'!$C$27+Q$5*'점수 계산기'!$C$29+'점수 계산기'!$C$32,0))</f>
        <v/>
      </c>
      <c r="R12" s="473" t="str">
        <f>IF(OR($B12-R$5&gt;74, $B12-R$5=73, $B12-R$5=1, $B12-R$5&lt;0),"",ROUND(($B12-R$5)*'점수 계산기'!$C$27+R$5*'점수 계산기'!$C$29+'점수 계산기'!$C$32,0))</f>
        <v/>
      </c>
      <c r="S12" s="473" t="str">
        <f>IF(OR($B12-S$5&gt;74, $B12-S$5=73, $B12-S$5=1, $B12-S$5&lt;0),"",ROUND(($B12-S$5)*'점수 계산기'!$C$27+S$5*'점수 계산기'!$C$29+'점수 계산기'!$C$32,0))</f>
        <v/>
      </c>
      <c r="T12" s="473" t="str">
        <f>IF(OR($B12-T$5&gt;74, $B12-T$5=73, $B12-T$5=1, $B12-T$5&lt;0),"",ROUND(($B12-T$5)*'점수 계산기'!$C$27+T$5*'점수 계산기'!$C$29+'점수 계산기'!$C$32,0))</f>
        <v/>
      </c>
      <c r="U12" s="473" t="str">
        <f>IF(OR($B12-U$5&gt;74, $B12-U$5=73, $B12-U$5=1, $B12-U$5&lt;0),"",ROUND(($B12-U$5)*'점수 계산기'!$C$27+U$5*'점수 계산기'!$C$29+'점수 계산기'!$C$32,0))</f>
        <v/>
      </c>
      <c r="V12" s="473" t="str">
        <f>IF(OR($B12-V$5&gt;74, $B12-V$5=73, $B12-V$5=1, $B12-V$5&lt;0),"",ROUND(($B12-V$5)*'점수 계산기'!$C$27+V$5*'점수 계산기'!$C$29+'점수 계산기'!$C$32,0))</f>
        <v/>
      </c>
      <c r="W12" s="473" t="str">
        <f>IF(OR($B12-W$5&gt;74, $B12-W$5=73, $B12-W$5=1, $B12-W$5&lt;0),"",ROUND(($B12-W$5)*'점수 계산기'!$C$27+W$5*'점수 계산기'!$C$29+'점수 계산기'!$C$32,0))</f>
        <v/>
      </c>
      <c r="X12" s="473" t="str">
        <f>IF(OR($B12-X$5&gt;74, $B12-X$5=73, $B12-X$5=1, $B12-X$5&lt;0),"",ROUND(($B12-X$5)*'점수 계산기'!$C$27+X$5*'점수 계산기'!$C$29+'점수 계산기'!$C$32,0))</f>
        <v/>
      </c>
      <c r="Y12" s="473" t="str">
        <f>IF(OR($B12-Y$5&gt;74, $B12-Y$5=73, $B12-Y$5=1, $B12-Y$5&lt;0),"",ROUND(($B12-Y$5)*'점수 계산기'!$C$27+Y$5*'점수 계산기'!$C$29+'점수 계산기'!$C$32,0))</f>
        <v/>
      </c>
      <c r="Z12" s="473" t="str">
        <f>IF(OR($B12-Z$5&gt;74, $B12-Z$5=73, $B12-Z$5=1, $B12-Z$5&lt;0),"",ROUND(($B12-Z$5)*'점수 계산기'!$C$27+Z$5*'점수 계산기'!$C$29+'점수 계산기'!$C$32,0))</f>
        <v/>
      </c>
      <c r="AA12" s="474" t="str">
        <f>IF(OR($B12-AA$5&gt;74, $B12-AA$5=73, $B12-AA$5=1, $B12-AA$5&lt;0),"",ROUND(($B12-AA$5)*'점수 계산기'!$C$27+AA$5*'점수 계산기'!$C$29+'점수 계산기'!$C$32,0))</f>
        <v/>
      </c>
      <c r="AC12" s="170">
        <v>95</v>
      </c>
      <c r="AD12" s="170">
        <f t="shared" si="0"/>
        <v>144</v>
      </c>
      <c r="AE12" s="170" cm="1">
        <f t="array" ref="AE12">INDEX($AF$6:$AF$106, AC12, 1)</f>
        <v>73</v>
      </c>
      <c r="AF12" s="170">
        <f t="shared" si="1"/>
        <v>144</v>
      </c>
      <c r="AG12" s="170">
        <v>94</v>
      </c>
      <c r="AH12" s="170">
        <v>6</v>
      </c>
    </row>
    <row r="13" spans="1:34" ht="21" customHeight="1">
      <c r="A13" s="4"/>
      <c r="B13" s="18">
        <v>93</v>
      </c>
      <c r="C13" s="473">
        <f>IF(OR($B13-C$5&gt;74, $B13-C$5=73, $B13-C$5=1, $B13-C$5&lt;0),"",ROUND(($B13-C$5)*'점수 계산기'!$C$27+C$5*'점수 계산기'!$C$29+'점수 계산기'!$C$32,0))</f>
        <v>143</v>
      </c>
      <c r="D13" s="473">
        <f>IF(OR($B13-D$5&gt;74, $B13-D$5=73, $B13-D$5=1, $B13-D$5&lt;0),"",ROUND(($B13-D$5)*'점수 계산기'!$C$27+D$5*'점수 계산기'!$C$29+'점수 계산기'!$C$32,0))</f>
        <v>143</v>
      </c>
      <c r="E13" s="473">
        <f>IF(OR($B13-E$5&gt;74, $B13-E$5=73, $B13-E$5=1, $B13-E$5&lt;0),"",ROUND(($B13-E$5)*'점수 계산기'!$C$27+E$5*'점수 계산기'!$C$29+'점수 계산기'!$C$32,0))</f>
        <v>143</v>
      </c>
      <c r="F13" s="473">
        <f>IF(OR($B13-F$5&gt;74, $B13-F$5=73, $B13-F$5=1, $B13-F$5&lt;0),"",ROUND(($B13-F$5)*'점수 계산기'!$C$27+F$5*'점수 계산기'!$C$29+'점수 계산기'!$C$32,0))</f>
        <v>143</v>
      </c>
      <c r="G13" s="473">
        <f>IF(OR($B13-G$5&gt;74, $B13-G$5=73, $B13-G$5=1, $B13-G$5&lt;0),"",ROUND(($B13-G$5)*'점수 계산기'!$C$27+G$5*'점수 계산기'!$C$29+'점수 계산기'!$C$32,0))</f>
        <v>143</v>
      </c>
      <c r="H13" s="473" t="str">
        <f>IF(OR($B13-H$5&gt;74, $B13-H$5=73, $B13-H$5=1, $B13-H$5&lt;0),"",ROUND(($B13-H$5)*'점수 계산기'!$C$27+H$5*'점수 계산기'!$C$29+'점수 계산기'!$C$32,0))</f>
        <v/>
      </c>
      <c r="I13" s="473">
        <f>IF(OR($B13-I$5&gt;74, $B13-I$5=73, $B13-I$5=1, $B13-I$5&lt;0),"",ROUND(($B13-I$5)*'점수 계산기'!$C$27+I$5*'점수 계산기'!$C$29+'점수 계산기'!$C$32,0))</f>
        <v>144</v>
      </c>
      <c r="J13" s="473" t="str">
        <f>IF(OR($B13-J$5&gt;74, $B13-J$5=73, $B13-J$5=1, $B13-J$5&lt;0),"",ROUND(($B13-J$5)*'점수 계산기'!$C$27+J$5*'점수 계산기'!$C$29+'점수 계산기'!$C$32,0))</f>
        <v/>
      </c>
      <c r="K13" s="473" t="str">
        <f>IF(OR($B13-K$5&gt;74, $B13-K$5=73, $B13-K$5=1, $B13-K$5&lt;0),"",ROUND(($B13-K$5)*'점수 계산기'!$C$27+K$5*'점수 계산기'!$C$29+'점수 계산기'!$C$32,0))</f>
        <v/>
      </c>
      <c r="L13" s="473" t="str">
        <f>IF(OR($B13-L$5&gt;74, $B13-L$5=73, $B13-L$5=1, $B13-L$5&lt;0),"",ROUND(($B13-L$5)*'점수 계산기'!$C$27+L$5*'점수 계산기'!$C$29+'점수 계산기'!$C$32,0))</f>
        <v/>
      </c>
      <c r="M13" s="473" t="str">
        <f>IF(OR($B13-M$5&gt;74, $B13-M$5=73, $B13-M$5=1, $B13-M$5&lt;0),"",ROUND(($B13-M$5)*'점수 계산기'!$C$27+M$5*'점수 계산기'!$C$29+'점수 계산기'!$C$32,0))</f>
        <v/>
      </c>
      <c r="N13" s="473" t="str">
        <f>IF(OR($B13-N$5&gt;74, $B13-N$5=73, $B13-N$5=1, $B13-N$5&lt;0),"",ROUND(($B13-N$5)*'점수 계산기'!$C$27+N$5*'점수 계산기'!$C$29+'점수 계산기'!$C$32,0))</f>
        <v/>
      </c>
      <c r="O13" s="473" t="str">
        <f>IF(OR($B13-O$5&gt;74, $B13-O$5=73, $B13-O$5=1, $B13-O$5&lt;0),"",ROUND(($B13-O$5)*'점수 계산기'!$C$27+O$5*'점수 계산기'!$C$29+'점수 계산기'!$C$32,0))</f>
        <v/>
      </c>
      <c r="P13" s="473" t="str">
        <f>IF(OR($B13-P$5&gt;74, $B13-P$5=73, $B13-P$5=1, $B13-P$5&lt;0),"",ROUND(($B13-P$5)*'점수 계산기'!$C$27+P$5*'점수 계산기'!$C$29+'점수 계산기'!$C$32,0))</f>
        <v/>
      </c>
      <c r="Q13" s="473" t="str">
        <f>IF(OR($B13-Q$5&gt;74, $B13-Q$5=73, $B13-Q$5=1, $B13-Q$5&lt;0),"",ROUND(($B13-Q$5)*'점수 계산기'!$C$27+Q$5*'점수 계산기'!$C$29+'점수 계산기'!$C$32,0))</f>
        <v/>
      </c>
      <c r="R13" s="473" t="str">
        <f>IF(OR($B13-R$5&gt;74, $B13-R$5=73, $B13-R$5=1, $B13-R$5&lt;0),"",ROUND(($B13-R$5)*'점수 계산기'!$C$27+R$5*'점수 계산기'!$C$29+'점수 계산기'!$C$32,0))</f>
        <v/>
      </c>
      <c r="S13" s="473" t="str">
        <f>IF(OR($B13-S$5&gt;74, $B13-S$5=73, $B13-S$5=1, $B13-S$5&lt;0),"",ROUND(($B13-S$5)*'점수 계산기'!$C$27+S$5*'점수 계산기'!$C$29+'점수 계산기'!$C$32,0))</f>
        <v/>
      </c>
      <c r="T13" s="473" t="str">
        <f>IF(OR($B13-T$5&gt;74, $B13-T$5=73, $B13-T$5=1, $B13-T$5&lt;0),"",ROUND(($B13-T$5)*'점수 계산기'!$C$27+T$5*'점수 계산기'!$C$29+'점수 계산기'!$C$32,0))</f>
        <v/>
      </c>
      <c r="U13" s="473" t="str">
        <f>IF(OR($B13-U$5&gt;74, $B13-U$5=73, $B13-U$5=1, $B13-U$5&lt;0),"",ROUND(($B13-U$5)*'점수 계산기'!$C$27+U$5*'점수 계산기'!$C$29+'점수 계산기'!$C$32,0))</f>
        <v/>
      </c>
      <c r="V13" s="473" t="str">
        <f>IF(OR($B13-V$5&gt;74, $B13-V$5=73, $B13-V$5=1, $B13-V$5&lt;0),"",ROUND(($B13-V$5)*'점수 계산기'!$C$27+V$5*'점수 계산기'!$C$29+'점수 계산기'!$C$32,0))</f>
        <v/>
      </c>
      <c r="W13" s="473" t="str">
        <f>IF(OR($B13-W$5&gt;74, $B13-W$5=73, $B13-W$5=1, $B13-W$5&lt;0),"",ROUND(($B13-W$5)*'점수 계산기'!$C$27+W$5*'점수 계산기'!$C$29+'점수 계산기'!$C$32,0))</f>
        <v/>
      </c>
      <c r="X13" s="473" t="str">
        <f>IF(OR($B13-X$5&gt;74, $B13-X$5=73, $B13-X$5=1, $B13-X$5&lt;0),"",ROUND(($B13-X$5)*'점수 계산기'!$C$27+X$5*'점수 계산기'!$C$29+'점수 계산기'!$C$32,0))</f>
        <v/>
      </c>
      <c r="Y13" s="473" t="str">
        <f>IF(OR($B13-Y$5&gt;74, $B13-Y$5=73, $B13-Y$5=1, $B13-Y$5&lt;0),"",ROUND(($B13-Y$5)*'점수 계산기'!$C$27+Y$5*'점수 계산기'!$C$29+'점수 계산기'!$C$32,0))</f>
        <v/>
      </c>
      <c r="Z13" s="473" t="str">
        <f>IF(OR($B13-Z$5&gt;74, $B13-Z$5=73, $B13-Z$5=1, $B13-Z$5&lt;0),"",ROUND(($B13-Z$5)*'점수 계산기'!$C$27+Z$5*'점수 계산기'!$C$29+'점수 계산기'!$C$32,0))</f>
        <v/>
      </c>
      <c r="AA13" s="474" t="str">
        <f>IF(OR($B13-AA$5&gt;74, $B13-AA$5=73, $B13-AA$5=1, $B13-AA$5&lt;0),"",ROUND(($B13-AA$5)*'점수 계산기'!$C$27+AA$5*'점수 계산기'!$C$29+'점수 계산기'!$C$32,0))</f>
        <v/>
      </c>
      <c r="AC13" s="170">
        <v>94</v>
      </c>
      <c r="AD13" s="170">
        <f t="shared" si="0"/>
        <v>143</v>
      </c>
      <c r="AE13" s="170" cm="1">
        <f t="array" ref="AE13">INDEX($AF$6:$AF$106, AC13, 1)</f>
        <v>74</v>
      </c>
      <c r="AF13" s="170">
        <f t="shared" si="1"/>
        <v>144</v>
      </c>
      <c r="AG13" s="170">
        <v>93</v>
      </c>
      <c r="AH13" s="170">
        <v>7</v>
      </c>
    </row>
    <row r="14" spans="1:34" ht="21" customHeight="1">
      <c r="A14" s="4"/>
      <c r="B14" s="19">
        <v>92</v>
      </c>
      <c r="C14" s="475">
        <f>IF(OR($B14-C$5&gt;74, $B14-C$5=73, $B14-C$5=1, $B14-C$5&lt;0),"",ROUND(($B14-C$5)*'점수 계산기'!$C$27+C$5*'점수 계산기'!$C$29+'점수 계산기'!$C$32,0))</f>
        <v>142</v>
      </c>
      <c r="D14" s="475">
        <f>IF(OR($B14-D$5&gt;74, $B14-D$5=73, $B14-D$5=1, $B14-D$5&lt;0),"",ROUND(($B14-D$5)*'점수 계산기'!$C$27+D$5*'점수 계산기'!$C$29+'점수 계산기'!$C$32,0))</f>
        <v>142</v>
      </c>
      <c r="E14" s="475">
        <f>IF(OR($B14-E$5&gt;74, $B14-E$5=73, $B14-E$5=1, $B14-E$5&lt;0),"",ROUND(($B14-E$5)*'점수 계산기'!$C$27+E$5*'점수 계산기'!$C$29+'점수 계산기'!$C$32,0))</f>
        <v>143</v>
      </c>
      <c r="F14" s="475">
        <f>IF(OR($B14-F$5&gt;74, $B14-F$5=73, $B14-F$5=1, $B14-F$5&lt;0),"",ROUND(($B14-F$5)*'점수 계산기'!$C$27+F$5*'점수 계산기'!$C$29+'점수 계산기'!$C$32,0))</f>
        <v>143</v>
      </c>
      <c r="G14" s="475">
        <f>IF(OR($B14-G$5&gt;74, $B14-G$5=73, $B14-G$5=1, $B14-G$5&lt;0),"",ROUND(($B14-G$5)*'점수 계산기'!$C$27+G$5*'점수 계산기'!$C$29+'점수 계산기'!$C$32,0))</f>
        <v>143</v>
      </c>
      <c r="H14" s="475">
        <f>IF(OR($B14-H$5&gt;74, $B14-H$5=73, $B14-H$5=1, $B14-H$5&lt;0),"",ROUND(($B14-H$5)*'점수 계산기'!$C$27+H$5*'점수 계산기'!$C$29+'점수 계산기'!$C$32,0))</f>
        <v>143</v>
      </c>
      <c r="I14" s="475" t="str">
        <f>IF(OR($B14-I$5&gt;74, $B14-I$5=73, $B14-I$5=1, $B14-I$5&lt;0),"",ROUND(($B14-I$5)*'점수 계산기'!$C$27+I$5*'점수 계산기'!$C$29+'점수 계산기'!$C$32,0))</f>
        <v/>
      </c>
      <c r="J14" s="475">
        <f>IF(OR($B14-J$5&gt;74, $B14-J$5=73, $B14-J$5=1, $B14-J$5&lt;0),"",ROUND(($B14-J$5)*'점수 계산기'!$C$27+J$5*'점수 계산기'!$C$29+'점수 계산기'!$C$32,0))</f>
        <v>143</v>
      </c>
      <c r="K14" s="475" t="str">
        <f>IF(OR($B14-K$5&gt;74, $B14-K$5=73, $B14-K$5=1, $B14-K$5&lt;0),"",ROUND(($B14-K$5)*'점수 계산기'!$C$27+K$5*'점수 계산기'!$C$29+'점수 계산기'!$C$32,0))</f>
        <v/>
      </c>
      <c r="L14" s="475" t="str">
        <f>IF(OR($B14-L$5&gt;74, $B14-L$5=73, $B14-L$5=1, $B14-L$5&lt;0),"",ROUND(($B14-L$5)*'점수 계산기'!$C$27+L$5*'점수 계산기'!$C$29+'점수 계산기'!$C$32,0))</f>
        <v/>
      </c>
      <c r="M14" s="475" t="str">
        <f>IF(OR($B14-M$5&gt;74, $B14-M$5=73, $B14-M$5=1, $B14-M$5&lt;0),"",ROUND(($B14-M$5)*'점수 계산기'!$C$27+M$5*'점수 계산기'!$C$29+'점수 계산기'!$C$32,0))</f>
        <v/>
      </c>
      <c r="N14" s="475" t="str">
        <f>IF(OR($B14-N$5&gt;74, $B14-N$5=73, $B14-N$5=1, $B14-N$5&lt;0),"",ROUND(($B14-N$5)*'점수 계산기'!$C$27+N$5*'점수 계산기'!$C$29+'점수 계산기'!$C$32,0))</f>
        <v/>
      </c>
      <c r="O14" s="475" t="str">
        <f>IF(OR($B14-O$5&gt;74, $B14-O$5=73, $B14-O$5=1, $B14-O$5&lt;0),"",ROUND(($B14-O$5)*'점수 계산기'!$C$27+O$5*'점수 계산기'!$C$29+'점수 계산기'!$C$32,0))</f>
        <v/>
      </c>
      <c r="P14" s="475" t="str">
        <f>IF(OR($B14-P$5&gt;74, $B14-P$5=73, $B14-P$5=1, $B14-P$5&lt;0),"",ROUND(($B14-P$5)*'점수 계산기'!$C$27+P$5*'점수 계산기'!$C$29+'점수 계산기'!$C$32,0))</f>
        <v/>
      </c>
      <c r="Q14" s="475" t="str">
        <f>IF(OR($B14-Q$5&gt;74, $B14-Q$5=73, $B14-Q$5=1, $B14-Q$5&lt;0),"",ROUND(($B14-Q$5)*'점수 계산기'!$C$27+Q$5*'점수 계산기'!$C$29+'점수 계산기'!$C$32,0))</f>
        <v/>
      </c>
      <c r="R14" s="475" t="str">
        <f>IF(OR($B14-R$5&gt;74, $B14-R$5=73, $B14-R$5=1, $B14-R$5&lt;0),"",ROUND(($B14-R$5)*'점수 계산기'!$C$27+R$5*'점수 계산기'!$C$29+'점수 계산기'!$C$32,0))</f>
        <v/>
      </c>
      <c r="S14" s="475" t="str">
        <f>IF(OR($B14-S$5&gt;74, $B14-S$5=73, $B14-S$5=1, $B14-S$5&lt;0),"",ROUND(($B14-S$5)*'점수 계산기'!$C$27+S$5*'점수 계산기'!$C$29+'점수 계산기'!$C$32,0))</f>
        <v/>
      </c>
      <c r="T14" s="475" t="str">
        <f>IF(OR($B14-T$5&gt;74, $B14-T$5=73, $B14-T$5=1, $B14-T$5&lt;0),"",ROUND(($B14-T$5)*'점수 계산기'!$C$27+T$5*'점수 계산기'!$C$29+'점수 계산기'!$C$32,0))</f>
        <v/>
      </c>
      <c r="U14" s="475" t="str">
        <f>IF(OR($B14-U$5&gt;74, $B14-U$5=73, $B14-U$5=1, $B14-U$5&lt;0),"",ROUND(($B14-U$5)*'점수 계산기'!$C$27+U$5*'점수 계산기'!$C$29+'점수 계산기'!$C$32,0))</f>
        <v/>
      </c>
      <c r="V14" s="475" t="str">
        <f>IF(OR($B14-V$5&gt;74, $B14-V$5=73, $B14-V$5=1, $B14-V$5&lt;0),"",ROUND(($B14-V$5)*'점수 계산기'!$C$27+V$5*'점수 계산기'!$C$29+'점수 계산기'!$C$32,0))</f>
        <v/>
      </c>
      <c r="W14" s="475" t="str">
        <f>IF(OR($B14-W$5&gt;74, $B14-W$5=73, $B14-W$5=1, $B14-W$5&lt;0),"",ROUND(($B14-W$5)*'점수 계산기'!$C$27+W$5*'점수 계산기'!$C$29+'점수 계산기'!$C$32,0))</f>
        <v/>
      </c>
      <c r="X14" s="475" t="str">
        <f>IF(OR($B14-X$5&gt;74, $B14-X$5=73, $B14-X$5=1, $B14-X$5&lt;0),"",ROUND(($B14-X$5)*'점수 계산기'!$C$27+X$5*'점수 계산기'!$C$29+'점수 계산기'!$C$32,0))</f>
        <v/>
      </c>
      <c r="Y14" s="475" t="str">
        <f>IF(OR($B14-Y$5&gt;74, $B14-Y$5=73, $B14-Y$5=1, $B14-Y$5&lt;0),"",ROUND(($B14-Y$5)*'점수 계산기'!$C$27+Y$5*'점수 계산기'!$C$29+'점수 계산기'!$C$32,0))</f>
        <v/>
      </c>
      <c r="Z14" s="475" t="str">
        <f>IF(OR($B14-Z$5&gt;74, $B14-Z$5=73, $B14-Z$5=1, $B14-Z$5&lt;0),"",ROUND(($B14-Z$5)*'점수 계산기'!$C$27+Z$5*'점수 계산기'!$C$29+'점수 계산기'!$C$32,0))</f>
        <v/>
      </c>
      <c r="AA14" s="476" t="str">
        <f>IF(OR($B14-AA$5&gt;74, $B14-AA$5=73, $B14-AA$5=1, $B14-AA$5&lt;0),"",ROUND(($B14-AA$5)*'점수 계산기'!$C$27+AA$5*'점수 계산기'!$C$29+'점수 계산기'!$C$32,0))</f>
        <v/>
      </c>
      <c r="AC14" s="170">
        <v>93</v>
      </c>
      <c r="AD14" s="170">
        <f t="shared" si="0"/>
        <v>142</v>
      </c>
      <c r="AE14" s="170" cm="1">
        <f t="array" ref="AE14">INDEX($AF$6:$AF$106, AC14, 1)</f>
        <v>75</v>
      </c>
      <c r="AF14" s="170">
        <f t="shared" si="1"/>
        <v>143</v>
      </c>
      <c r="AG14" s="170">
        <v>92</v>
      </c>
      <c r="AH14" s="170">
        <v>8</v>
      </c>
    </row>
    <row r="15" spans="1:34" ht="21" customHeight="1">
      <c r="A15" s="4"/>
      <c r="B15" s="19">
        <v>91</v>
      </c>
      <c r="C15" s="475">
        <f>IF(OR($B15-C$5&gt;74, $B15-C$5=73, $B15-C$5=1, $B15-C$5&lt;0),"",ROUND(($B15-C$5)*'점수 계산기'!$C$27+C$5*'점수 계산기'!$C$29+'점수 계산기'!$C$32,0))</f>
        <v>142</v>
      </c>
      <c r="D15" s="475">
        <f>IF(OR($B15-D$5&gt;74, $B15-D$5=73, $B15-D$5=1, $B15-D$5&lt;0),"",ROUND(($B15-D$5)*'점수 계산기'!$C$27+D$5*'점수 계산기'!$C$29+'점수 계산기'!$C$32,0))</f>
        <v>142</v>
      </c>
      <c r="E15" s="475">
        <f>IF(OR($B15-E$5&gt;74, $B15-E$5=73, $B15-E$5=1, $B15-E$5&lt;0),"",ROUND(($B15-E$5)*'점수 계산기'!$C$27+E$5*'점수 계산기'!$C$29+'점수 계산기'!$C$32,0))</f>
        <v>142</v>
      </c>
      <c r="F15" s="475">
        <f>IF(OR($B15-F$5&gt;74, $B15-F$5=73, $B15-F$5=1, $B15-F$5&lt;0),"",ROUND(($B15-F$5)*'점수 계산기'!$C$27+F$5*'점수 계산기'!$C$29+'점수 계산기'!$C$32,0))</f>
        <v>142</v>
      </c>
      <c r="G15" s="475">
        <f>IF(OR($B15-G$5&gt;74, $B15-G$5=73, $B15-G$5=1, $B15-G$5&lt;0),"",ROUND(($B15-G$5)*'점수 계산기'!$C$27+G$5*'점수 계산기'!$C$29+'점수 계산기'!$C$32,0))</f>
        <v>142</v>
      </c>
      <c r="H15" s="475">
        <f>IF(OR($B15-H$5&gt;74, $B15-H$5=73, $B15-H$5=1, $B15-H$5&lt;0),"",ROUND(($B15-H$5)*'점수 계산기'!$C$27+H$5*'점수 계산기'!$C$29+'점수 계산기'!$C$32,0))</f>
        <v>142</v>
      </c>
      <c r="I15" s="475">
        <f>IF(OR($B15-I$5&gt;74, $B15-I$5=73, $B15-I$5=1, $B15-I$5&lt;0),"",ROUND(($B15-I$5)*'점수 계산기'!$C$27+I$5*'점수 계산기'!$C$29+'점수 계산기'!$C$32,0))</f>
        <v>142</v>
      </c>
      <c r="J15" s="475" t="str">
        <f>IF(OR($B15-J$5&gt;74, $B15-J$5=73, $B15-J$5=1, $B15-J$5&lt;0),"",ROUND(($B15-J$5)*'점수 계산기'!$C$27+J$5*'점수 계산기'!$C$29+'점수 계산기'!$C$32,0))</f>
        <v/>
      </c>
      <c r="K15" s="475">
        <f>IF(OR($B15-K$5&gt;74, $B15-K$5=73, $B15-K$5=1, $B15-K$5&lt;0),"",ROUND(($B15-K$5)*'점수 계산기'!$C$27+K$5*'점수 계산기'!$C$29+'점수 계산기'!$C$32,0))</f>
        <v>142</v>
      </c>
      <c r="L15" s="475" t="str">
        <f>IF(OR($B15-L$5&gt;74, $B15-L$5=73, $B15-L$5=1, $B15-L$5&lt;0),"",ROUND(($B15-L$5)*'점수 계산기'!$C$27+L$5*'점수 계산기'!$C$29+'점수 계산기'!$C$32,0))</f>
        <v/>
      </c>
      <c r="M15" s="475" t="str">
        <f>IF(OR($B15-M$5&gt;74, $B15-M$5=73, $B15-M$5=1, $B15-M$5&lt;0),"",ROUND(($B15-M$5)*'점수 계산기'!$C$27+M$5*'점수 계산기'!$C$29+'점수 계산기'!$C$32,0))</f>
        <v/>
      </c>
      <c r="N15" s="475" t="str">
        <f>IF(OR($B15-N$5&gt;74, $B15-N$5=73, $B15-N$5=1, $B15-N$5&lt;0),"",ROUND(($B15-N$5)*'점수 계산기'!$C$27+N$5*'점수 계산기'!$C$29+'점수 계산기'!$C$32,0))</f>
        <v/>
      </c>
      <c r="O15" s="475" t="str">
        <f>IF(OR($B15-O$5&gt;74, $B15-O$5=73, $B15-O$5=1, $B15-O$5&lt;0),"",ROUND(($B15-O$5)*'점수 계산기'!$C$27+O$5*'점수 계산기'!$C$29+'점수 계산기'!$C$32,0))</f>
        <v/>
      </c>
      <c r="P15" s="475" t="str">
        <f>IF(OR($B15-P$5&gt;74, $B15-P$5=73, $B15-P$5=1, $B15-P$5&lt;0),"",ROUND(($B15-P$5)*'점수 계산기'!$C$27+P$5*'점수 계산기'!$C$29+'점수 계산기'!$C$32,0))</f>
        <v/>
      </c>
      <c r="Q15" s="475" t="str">
        <f>IF(OR($B15-Q$5&gt;74, $B15-Q$5=73, $B15-Q$5=1, $B15-Q$5&lt;0),"",ROUND(($B15-Q$5)*'점수 계산기'!$C$27+Q$5*'점수 계산기'!$C$29+'점수 계산기'!$C$32,0))</f>
        <v/>
      </c>
      <c r="R15" s="475" t="str">
        <f>IF(OR($B15-R$5&gt;74, $B15-R$5=73, $B15-R$5=1, $B15-R$5&lt;0),"",ROUND(($B15-R$5)*'점수 계산기'!$C$27+R$5*'점수 계산기'!$C$29+'점수 계산기'!$C$32,0))</f>
        <v/>
      </c>
      <c r="S15" s="475" t="str">
        <f>IF(OR($B15-S$5&gt;74, $B15-S$5=73, $B15-S$5=1, $B15-S$5&lt;0),"",ROUND(($B15-S$5)*'점수 계산기'!$C$27+S$5*'점수 계산기'!$C$29+'점수 계산기'!$C$32,0))</f>
        <v/>
      </c>
      <c r="T15" s="475" t="str">
        <f>IF(OR($B15-T$5&gt;74, $B15-T$5=73, $B15-T$5=1, $B15-T$5&lt;0),"",ROUND(($B15-T$5)*'점수 계산기'!$C$27+T$5*'점수 계산기'!$C$29+'점수 계산기'!$C$32,0))</f>
        <v/>
      </c>
      <c r="U15" s="475" t="str">
        <f>IF(OR($B15-U$5&gt;74, $B15-U$5=73, $B15-U$5=1, $B15-U$5&lt;0),"",ROUND(($B15-U$5)*'점수 계산기'!$C$27+U$5*'점수 계산기'!$C$29+'점수 계산기'!$C$32,0))</f>
        <v/>
      </c>
      <c r="V15" s="475" t="str">
        <f>IF(OR($B15-V$5&gt;74, $B15-V$5=73, $B15-V$5=1, $B15-V$5&lt;0),"",ROUND(($B15-V$5)*'점수 계산기'!$C$27+V$5*'점수 계산기'!$C$29+'점수 계산기'!$C$32,0))</f>
        <v/>
      </c>
      <c r="W15" s="475" t="str">
        <f>IF(OR($B15-W$5&gt;74, $B15-W$5=73, $B15-W$5=1, $B15-W$5&lt;0),"",ROUND(($B15-W$5)*'점수 계산기'!$C$27+W$5*'점수 계산기'!$C$29+'점수 계산기'!$C$32,0))</f>
        <v/>
      </c>
      <c r="X15" s="475" t="str">
        <f>IF(OR($B15-X$5&gt;74, $B15-X$5=73, $B15-X$5=1, $B15-X$5&lt;0),"",ROUND(($B15-X$5)*'점수 계산기'!$C$27+X$5*'점수 계산기'!$C$29+'점수 계산기'!$C$32,0))</f>
        <v/>
      </c>
      <c r="Y15" s="475" t="str">
        <f>IF(OR($B15-Y$5&gt;74, $B15-Y$5=73, $B15-Y$5=1, $B15-Y$5&lt;0),"",ROUND(($B15-Y$5)*'점수 계산기'!$C$27+Y$5*'점수 계산기'!$C$29+'점수 계산기'!$C$32,0))</f>
        <v/>
      </c>
      <c r="Z15" s="475" t="str">
        <f>IF(OR($B15-Z$5&gt;74, $B15-Z$5=73, $B15-Z$5=1, $B15-Z$5&lt;0),"",ROUND(($B15-Z$5)*'점수 계산기'!$C$27+Z$5*'점수 계산기'!$C$29+'점수 계산기'!$C$32,0))</f>
        <v/>
      </c>
      <c r="AA15" s="476" t="str">
        <f>IF(OR($B15-AA$5&gt;74, $B15-AA$5=73, $B15-AA$5=1, $B15-AA$5&lt;0),"",ROUND(($B15-AA$5)*'점수 계산기'!$C$27+AA$5*'점수 계산기'!$C$29+'점수 계산기'!$C$32,0))</f>
        <v/>
      </c>
      <c r="AC15" s="170">
        <v>92</v>
      </c>
      <c r="AD15" s="170">
        <f t="shared" si="0"/>
        <v>142</v>
      </c>
      <c r="AE15" s="170" cm="1">
        <f t="array" ref="AE15">INDEX($AF$6:$AF$106, AC15, 1)</f>
        <v>75</v>
      </c>
      <c r="AF15" s="170">
        <f t="shared" si="1"/>
        <v>142</v>
      </c>
      <c r="AG15" s="170">
        <v>91</v>
      </c>
      <c r="AH15" s="170">
        <v>9</v>
      </c>
    </row>
    <row r="16" spans="1:34" ht="21" customHeight="1">
      <c r="A16" s="4"/>
      <c r="B16" s="19">
        <v>90</v>
      </c>
      <c r="C16" s="475">
        <f>IF(OR($B16-C$5&gt;74, $B16-C$5=73, $B16-C$5=1, $B16-C$5&lt;0),"",ROUND(($B16-C$5)*'점수 계산기'!$C$27+C$5*'점수 계산기'!$C$29+'점수 계산기'!$C$32,0))</f>
        <v>141</v>
      </c>
      <c r="D16" s="475">
        <f>IF(OR($B16-D$5&gt;74, $B16-D$5=73, $B16-D$5=1, $B16-D$5&lt;0),"",ROUND(($B16-D$5)*'점수 계산기'!$C$27+D$5*'점수 계산기'!$C$29+'점수 계산기'!$C$32,0))</f>
        <v>141</v>
      </c>
      <c r="E16" s="475">
        <f>IF(OR($B16-E$5&gt;74, $B16-E$5=73, $B16-E$5=1, $B16-E$5&lt;0),"",ROUND(($B16-E$5)*'점수 계산기'!$C$27+E$5*'점수 계산기'!$C$29+'점수 계산기'!$C$32,0))</f>
        <v>141</v>
      </c>
      <c r="F16" s="475">
        <f>IF(OR($B16-F$5&gt;74, $B16-F$5=73, $B16-F$5=1, $B16-F$5&lt;0),"",ROUND(($B16-F$5)*'점수 계산기'!$C$27+F$5*'점수 계산기'!$C$29+'점수 계산기'!$C$32,0))</f>
        <v>141</v>
      </c>
      <c r="G16" s="475">
        <f>IF(OR($B16-G$5&gt;74, $B16-G$5=73, $B16-G$5=1, $B16-G$5&lt;0),"",ROUND(($B16-G$5)*'점수 계산기'!$C$27+G$5*'점수 계산기'!$C$29+'점수 계산기'!$C$32,0))</f>
        <v>141</v>
      </c>
      <c r="H16" s="475">
        <f>IF(OR($B16-H$5&gt;74, $B16-H$5=73, $B16-H$5=1, $B16-H$5&lt;0),"",ROUND(($B16-H$5)*'점수 계산기'!$C$27+H$5*'점수 계산기'!$C$29+'점수 계산기'!$C$32,0))</f>
        <v>141</v>
      </c>
      <c r="I16" s="475">
        <f>IF(OR($B16-I$5&gt;74, $B16-I$5=73, $B16-I$5=1, $B16-I$5&lt;0),"",ROUND(($B16-I$5)*'점수 계산기'!$C$27+I$5*'점수 계산기'!$C$29+'점수 계산기'!$C$32,0))</f>
        <v>141</v>
      </c>
      <c r="J16" s="475">
        <f>IF(OR($B16-J$5&gt;74, $B16-J$5=73, $B16-J$5=1, $B16-J$5&lt;0),"",ROUND(($B16-J$5)*'점수 계산기'!$C$27+J$5*'점수 계산기'!$C$29+'점수 계산기'!$C$32,0))</f>
        <v>141</v>
      </c>
      <c r="K16" s="475" t="str">
        <f>IF(OR($B16-K$5&gt;74, $B16-K$5=73, $B16-K$5=1, $B16-K$5&lt;0),"",ROUND(($B16-K$5)*'점수 계산기'!$C$27+K$5*'점수 계산기'!$C$29+'점수 계산기'!$C$32,0))</f>
        <v/>
      </c>
      <c r="L16" s="475">
        <f>IF(OR($B16-L$5&gt;74, $B16-L$5=73, $B16-L$5=1, $B16-L$5&lt;0),"",ROUND(($B16-L$5)*'점수 계산기'!$C$27+L$5*'점수 계산기'!$C$29+'점수 계산기'!$C$32,0))</f>
        <v>141</v>
      </c>
      <c r="M16" s="475" t="str">
        <f>IF(OR($B16-M$5&gt;74, $B16-M$5=73, $B16-M$5=1, $B16-M$5&lt;0),"",ROUND(($B16-M$5)*'점수 계산기'!$C$27+M$5*'점수 계산기'!$C$29+'점수 계산기'!$C$32,0))</f>
        <v/>
      </c>
      <c r="N16" s="475" t="str">
        <f>IF(OR($B16-N$5&gt;74, $B16-N$5=73, $B16-N$5=1, $B16-N$5&lt;0),"",ROUND(($B16-N$5)*'점수 계산기'!$C$27+N$5*'점수 계산기'!$C$29+'점수 계산기'!$C$32,0))</f>
        <v/>
      </c>
      <c r="O16" s="475" t="str">
        <f>IF(OR($B16-O$5&gt;74, $B16-O$5=73, $B16-O$5=1, $B16-O$5&lt;0),"",ROUND(($B16-O$5)*'점수 계산기'!$C$27+O$5*'점수 계산기'!$C$29+'점수 계산기'!$C$32,0))</f>
        <v/>
      </c>
      <c r="P16" s="475" t="str">
        <f>IF(OR($B16-P$5&gt;74, $B16-P$5=73, $B16-P$5=1, $B16-P$5&lt;0),"",ROUND(($B16-P$5)*'점수 계산기'!$C$27+P$5*'점수 계산기'!$C$29+'점수 계산기'!$C$32,0))</f>
        <v/>
      </c>
      <c r="Q16" s="475" t="str">
        <f>IF(OR($B16-Q$5&gt;74, $B16-Q$5=73, $B16-Q$5=1, $B16-Q$5&lt;0),"",ROUND(($B16-Q$5)*'점수 계산기'!$C$27+Q$5*'점수 계산기'!$C$29+'점수 계산기'!$C$32,0))</f>
        <v/>
      </c>
      <c r="R16" s="475" t="str">
        <f>IF(OR($B16-R$5&gt;74, $B16-R$5=73, $B16-R$5=1, $B16-R$5&lt;0),"",ROUND(($B16-R$5)*'점수 계산기'!$C$27+R$5*'점수 계산기'!$C$29+'점수 계산기'!$C$32,0))</f>
        <v/>
      </c>
      <c r="S16" s="475" t="str">
        <f>IF(OR($B16-S$5&gt;74, $B16-S$5=73, $B16-S$5=1, $B16-S$5&lt;0),"",ROUND(($B16-S$5)*'점수 계산기'!$C$27+S$5*'점수 계산기'!$C$29+'점수 계산기'!$C$32,0))</f>
        <v/>
      </c>
      <c r="T16" s="475" t="str">
        <f>IF(OR($B16-T$5&gt;74, $B16-T$5=73, $B16-T$5=1, $B16-T$5&lt;0),"",ROUND(($B16-T$5)*'점수 계산기'!$C$27+T$5*'점수 계산기'!$C$29+'점수 계산기'!$C$32,0))</f>
        <v/>
      </c>
      <c r="U16" s="475" t="str">
        <f>IF(OR($B16-U$5&gt;74, $B16-U$5=73, $B16-U$5=1, $B16-U$5&lt;0),"",ROUND(($B16-U$5)*'점수 계산기'!$C$27+U$5*'점수 계산기'!$C$29+'점수 계산기'!$C$32,0))</f>
        <v/>
      </c>
      <c r="V16" s="475" t="str">
        <f>IF(OR($B16-V$5&gt;74, $B16-V$5=73, $B16-V$5=1, $B16-V$5&lt;0),"",ROUND(($B16-V$5)*'점수 계산기'!$C$27+V$5*'점수 계산기'!$C$29+'점수 계산기'!$C$32,0))</f>
        <v/>
      </c>
      <c r="W16" s="475" t="str">
        <f>IF(OR($B16-W$5&gt;74, $B16-W$5=73, $B16-W$5=1, $B16-W$5&lt;0),"",ROUND(($B16-W$5)*'점수 계산기'!$C$27+W$5*'점수 계산기'!$C$29+'점수 계산기'!$C$32,0))</f>
        <v/>
      </c>
      <c r="X16" s="475" t="str">
        <f>IF(OR($B16-X$5&gt;74, $B16-X$5=73, $B16-X$5=1, $B16-X$5&lt;0),"",ROUND(($B16-X$5)*'점수 계산기'!$C$27+X$5*'점수 계산기'!$C$29+'점수 계산기'!$C$32,0))</f>
        <v/>
      </c>
      <c r="Y16" s="475" t="str">
        <f>IF(OR($B16-Y$5&gt;74, $B16-Y$5=73, $B16-Y$5=1, $B16-Y$5&lt;0),"",ROUND(($B16-Y$5)*'점수 계산기'!$C$27+Y$5*'점수 계산기'!$C$29+'점수 계산기'!$C$32,0))</f>
        <v/>
      </c>
      <c r="Z16" s="475" t="str">
        <f>IF(OR($B16-Z$5&gt;74, $B16-Z$5=73, $B16-Z$5=1, $B16-Z$5&lt;0),"",ROUND(($B16-Z$5)*'점수 계산기'!$C$27+Z$5*'점수 계산기'!$C$29+'점수 계산기'!$C$32,0))</f>
        <v/>
      </c>
      <c r="AA16" s="476" t="str">
        <f>IF(OR($B16-AA$5&gt;74, $B16-AA$5=73, $B16-AA$5=1, $B16-AA$5&lt;0),"",ROUND(($B16-AA$5)*'점수 계산기'!$C$27+AA$5*'점수 계산기'!$C$29+'점수 계산기'!$C$32,0))</f>
        <v/>
      </c>
      <c r="AC16" s="170">
        <v>91</v>
      </c>
      <c r="AD16" s="170">
        <f t="shared" si="0"/>
        <v>141</v>
      </c>
      <c r="AE16" s="170" cm="1">
        <f t="array" ref="AE16">INDEX($AF$6:$AF$106, AC16, 1)</f>
        <v>76</v>
      </c>
      <c r="AF16" s="170">
        <f t="shared" si="1"/>
        <v>141</v>
      </c>
      <c r="AG16" s="170">
        <v>90</v>
      </c>
      <c r="AH16" s="170">
        <v>10</v>
      </c>
    </row>
    <row r="17" spans="1:34" ht="21" customHeight="1">
      <c r="A17" s="4"/>
      <c r="B17" s="19">
        <v>89</v>
      </c>
      <c r="C17" s="475">
        <f>IF(OR($B17-C$5&gt;74, $B17-C$5=73, $B17-C$5=1, $B17-C$5&lt;0),"",ROUND(($B17-C$5)*'점수 계산기'!$C$27+C$5*'점수 계산기'!$C$29+'점수 계산기'!$C$32,0))</f>
        <v>140</v>
      </c>
      <c r="D17" s="475">
        <f>IF(OR($B17-D$5&gt;74, $B17-D$5=73, $B17-D$5=1, $B17-D$5&lt;0),"",ROUND(($B17-D$5)*'점수 계산기'!$C$27+D$5*'점수 계산기'!$C$29+'점수 계산기'!$C$32,0))</f>
        <v>140</v>
      </c>
      <c r="E17" s="475">
        <f>IF(OR($B17-E$5&gt;74, $B17-E$5=73, $B17-E$5=1, $B17-E$5&lt;0),"",ROUND(($B17-E$5)*'점수 계산기'!$C$27+E$5*'점수 계산기'!$C$29+'점수 계산기'!$C$32,0))</f>
        <v>140</v>
      </c>
      <c r="F17" s="475">
        <f>IF(OR($B17-F$5&gt;74, $B17-F$5=73, $B17-F$5=1, $B17-F$5&lt;0),"",ROUND(($B17-F$5)*'점수 계산기'!$C$27+F$5*'점수 계산기'!$C$29+'점수 계산기'!$C$32,0))</f>
        <v>140</v>
      </c>
      <c r="G17" s="475">
        <f>IF(OR($B17-G$5&gt;74, $B17-G$5=73, $B17-G$5=1, $B17-G$5&lt;0),"",ROUND(($B17-G$5)*'점수 계산기'!$C$27+G$5*'점수 계산기'!$C$29+'점수 계산기'!$C$32,0))</f>
        <v>140</v>
      </c>
      <c r="H17" s="475">
        <f>IF(OR($B17-H$5&gt;74, $B17-H$5=73, $B17-H$5=1, $B17-H$5&lt;0),"",ROUND(($B17-H$5)*'점수 계산기'!$C$27+H$5*'점수 계산기'!$C$29+'점수 계산기'!$C$32,0))</f>
        <v>140</v>
      </c>
      <c r="I17" s="475">
        <f>IF(OR($B17-I$5&gt;74, $B17-I$5=73, $B17-I$5=1, $B17-I$5&lt;0),"",ROUND(($B17-I$5)*'점수 계산기'!$C$27+I$5*'점수 계산기'!$C$29+'점수 계산기'!$C$32,0))</f>
        <v>140</v>
      </c>
      <c r="J17" s="475">
        <f>IF(OR($B17-J$5&gt;74, $B17-J$5=73, $B17-J$5=1, $B17-J$5&lt;0),"",ROUND(($B17-J$5)*'점수 계산기'!$C$27+J$5*'점수 계산기'!$C$29+'점수 계산기'!$C$32,0))</f>
        <v>140</v>
      </c>
      <c r="K17" s="475">
        <f>IF(OR($B17-K$5&gt;74, $B17-K$5=73, $B17-K$5=1, $B17-K$5&lt;0),"",ROUND(($B17-K$5)*'점수 계산기'!$C$27+K$5*'점수 계산기'!$C$29+'점수 계산기'!$C$32,0))</f>
        <v>140</v>
      </c>
      <c r="L17" s="475" t="str">
        <f>IF(OR($B17-L$5&gt;74, $B17-L$5=73, $B17-L$5=1, $B17-L$5&lt;0),"",ROUND(($B17-L$5)*'점수 계산기'!$C$27+L$5*'점수 계산기'!$C$29+'점수 계산기'!$C$32,0))</f>
        <v/>
      </c>
      <c r="M17" s="475">
        <f>IF(OR($B17-M$5&gt;74, $B17-M$5=73, $B17-M$5=1, $B17-M$5&lt;0),"",ROUND(($B17-M$5)*'점수 계산기'!$C$27+M$5*'점수 계산기'!$C$29+'점수 계산기'!$C$32,0))</f>
        <v>140</v>
      </c>
      <c r="N17" s="475" t="str">
        <f>IF(OR($B17-N$5&gt;74, $B17-N$5=73, $B17-N$5=1, $B17-N$5&lt;0),"",ROUND(($B17-N$5)*'점수 계산기'!$C$27+N$5*'점수 계산기'!$C$29+'점수 계산기'!$C$32,0))</f>
        <v/>
      </c>
      <c r="O17" s="475" t="str">
        <f>IF(OR($B17-O$5&gt;74, $B17-O$5=73, $B17-O$5=1, $B17-O$5&lt;0),"",ROUND(($B17-O$5)*'점수 계산기'!$C$27+O$5*'점수 계산기'!$C$29+'점수 계산기'!$C$32,0))</f>
        <v/>
      </c>
      <c r="P17" s="475" t="str">
        <f>IF(OR($B17-P$5&gt;74, $B17-P$5=73, $B17-P$5=1, $B17-P$5&lt;0),"",ROUND(($B17-P$5)*'점수 계산기'!$C$27+P$5*'점수 계산기'!$C$29+'점수 계산기'!$C$32,0))</f>
        <v/>
      </c>
      <c r="Q17" s="475" t="str">
        <f>IF(OR($B17-Q$5&gt;74, $B17-Q$5=73, $B17-Q$5=1, $B17-Q$5&lt;0),"",ROUND(($B17-Q$5)*'점수 계산기'!$C$27+Q$5*'점수 계산기'!$C$29+'점수 계산기'!$C$32,0))</f>
        <v/>
      </c>
      <c r="R17" s="475" t="str">
        <f>IF(OR($B17-R$5&gt;74, $B17-R$5=73, $B17-R$5=1, $B17-R$5&lt;0),"",ROUND(($B17-R$5)*'점수 계산기'!$C$27+R$5*'점수 계산기'!$C$29+'점수 계산기'!$C$32,0))</f>
        <v/>
      </c>
      <c r="S17" s="475" t="str">
        <f>IF(OR($B17-S$5&gt;74, $B17-S$5=73, $B17-S$5=1, $B17-S$5&lt;0),"",ROUND(($B17-S$5)*'점수 계산기'!$C$27+S$5*'점수 계산기'!$C$29+'점수 계산기'!$C$32,0))</f>
        <v/>
      </c>
      <c r="T17" s="475" t="str">
        <f>IF(OR($B17-T$5&gt;74, $B17-T$5=73, $B17-T$5=1, $B17-T$5&lt;0),"",ROUND(($B17-T$5)*'점수 계산기'!$C$27+T$5*'점수 계산기'!$C$29+'점수 계산기'!$C$32,0))</f>
        <v/>
      </c>
      <c r="U17" s="475" t="str">
        <f>IF(OR($B17-U$5&gt;74, $B17-U$5=73, $B17-U$5=1, $B17-U$5&lt;0),"",ROUND(($B17-U$5)*'점수 계산기'!$C$27+U$5*'점수 계산기'!$C$29+'점수 계산기'!$C$32,0))</f>
        <v/>
      </c>
      <c r="V17" s="475" t="str">
        <f>IF(OR($B17-V$5&gt;74, $B17-V$5=73, $B17-V$5=1, $B17-V$5&lt;0),"",ROUND(($B17-V$5)*'점수 계산기'!$C$27+V$5*'점수 계산기'!$C$29+'점수 계산기'!$C$32,0))</f>
        <v/>
      </c>
      <c r="W17" s="475" t="str">
        <f>IF(OR($B17-W$5&gt;74, $B17-W$5=73, $B17-W$5=1, $B17-W$5&lt;0),"",ROUND(($B17-W$5)*'점수 계산기'!$C$27+W$5*'점수 계산기'!$C$29+'점수 계산기'!$C$32,0))</f>
        <v/>
      </c>
      <c r="X17" s="475" t="str">
        <f>IF(OR($B17-X$5&gt;74, $B17-X$5=73, $B17-X$5=1, $B17-X$5&lt;0),"",ROUND(($B17-X$5)*'점수 계산기'!$C$27+X$5*'점수 계산기'!$C$29+'점수 계산기'!$C$32,0))</f>
        <v/>
      </c>
      <c r="Y17" s="475" t="str">
        <f>IF(OR($B17-Y$5&gt;74, $B17-Y$5=73, $B17-Y$5=1, $B17-Y$5&lt;0),"",ROUND(($B17-Y$5)*'점수 계산기'!$C$27+Y$5*'점수 계산기'!$C$29+'점수 계산기'!$C$32,0))</f>
        <v/>
      </c>
      <c r="Z17" s="475" t="str">
        <f>IF(OR($B17-Z$5&gt;74, $B17-Z$5=73, $B17-Z$5=1, $B17-Z$5&lt;0),"",ROUND(($B17-Z$5)*'점수 계산기'!$C$27+Z$5*'점수 계산기'!$C$29+'점수 계산기'!$C$32,0))</f>
        <v/>
      </c>
      <c r="AA17" s="476" t="str">
        <f>IF(OR($B17-AA$5&gt;74, $B17-AA$5=73, $B17-AA$5=1, $B17-AA$5&lt;0),"",ROUND(($B17-AA$5)*'점수 계산기'!$C$27+AA$5*'점수 계산기'!$C$29+'점수 계산기'!$C$32,0))</f>
        <v/>
      </c>
      <c r="AC17" s="170">
        <v>90</v>
      </c>
      <c r="AD17" s="170">
        <f t="shared" si="0"/>
        <v>140</v>
      </c>
      <c r="AE17" s="170" cm="1">
        <f t="array" ref="AE17">INDEX($AF$6:$AF$106, AC17, 1)</f>
        <v>77</v>
      </c>
      <c r="AF17" s="170">
        <f t="shared" si="1"/>
        <v>140</v>
      </c>
      <c r="AG17" s="170">
        <v>89</v>
      </c>
      <c r="AH17" s="170">
        <v>11</v>
      </c>
    </row>
    <row r="18" spans="1:34" ht="21" customHeight="1">
      <c r="A18" s="4"/>
      <c r="B18" s="20">
        <v>88</v>
      </c>
      <c r="C18" s="477">
        <f>IF(OR($B18-C$5&gt;74, $B18-C$5=73, $B18-C$5=1, $B18-C$5&lt;0),"",ROUND(($B18-C$5)*'점수 계산기'!$C$27+C$5*'점수 계산기'!$C$29+'점수 계산기'!$C$32,0))</f>
        <v>139</v>
      </c>
      <c r="D18" s="477">
        <f>IF(OR($B18-D$5&gt;74, $B18-D$5=73, $B18-D$5=1, $B18-D$5&lt;0),"",ROUND(($B18-D$5)*'점수 계산기'!$C$27+D$5*'점수 계산기'!$C$29+'점수 계산기'!$C$32,0))</f>
        <v>139</v>
      </c>
      <c r="E18" s="477">
        <f>IF(OR($B18-E$5&gt;74, $B18-E$5=73, $B18-E$5=1, $B18-E$5&lt;0),"",ROUND(($B18-E$5)*'점수 계산기'!$C$27+E$5*'점수 계산기'!$C$29+'점수 계산기'!$C$32,0))</f>
        <v>139</v>
      </c>
      <c r="F18" s="477">
        <f>IF(OR($B18-F$5&gt;74, $B18-F$5=73, $B18-F$5=1, $B18-F$5&lt;0),"",ROUND(($B18-F$5)*'점수 계산기'!$C$27+F$5*'점수 계산기'!$C$29+'점수 계산기'!$C$32,0))</f>
        <v>139</v>
      </c>
      <c r="G18" s="477">
        <f>IF(OR($B18-G$5&gt;74, $B18-G$5=73, $B18-G$5=1, $B18-G$5&lt;0),"",ROUND(($B18-G$5)*'점수 계산기'!$C$27+G$5*'점수 계산기'!$C$29+'점수 계산기'!$C$32,0))</f>
        <v>139</v>
      </c>
      <c r="H18" s="477">
        <f>IF(OR($B18-H$5&gt;74, $B18-H$5=73, $B18-H$5=1, $B18-H$5&lt;0),"",ROUND(($B18-H$5)*'점수 계산기'!$C$27+H$5*'점수 계산기'!$C$29+'점수 계산기'!$C$32,0))</f>
        <v>139</v>
      </c>
      <c r="I18" s="477">
        <f>IF(OR($B18-I$5&gt;74, $B18-I$5=73, $B18-I$5=1, $B18-I$5&lt;0),"",ROUND(($B18-I$5)*'점수 계산기'!$C$27+I$5*'점수 계산기'!$C$29+'점수 계산기'!$C$32,0))</f>
        <v>139</v>
      </c>
      <c r="J18" s="477">
        <f>IF(OR($B18-J$5&gt;74, $B18-J$5=73, $B18-J$5=1, $B18-J$5&lt;0),"",ROUND(($B18-J$5)*'점수 계산기'!$C$27+J$5*'점수 계산기'!$C$29+'점수 계산기'!$C$32,0))</f>
        <v>139</v>
      </c>
      <c r="K18" s="477">
        <f>IF(OR($B18-K$5&gt;74, $B18-K$5=73, $B18-K$5=1, $B18-K$5&lt;0),"",ROUND(($B18-K$5)*'점수 계산기'!$C$27+K$5*'점수 계산기'!$C$29+'점수 계산기'!$C$32,0))</f>
        <v>139</v>
      </c>
      <c r="L18" s="477">
        <f>IF(OR($B18-L$5&gt;74, $B18-L$5=73, $B18-L$5=1, $B18-L$5&lt;0),"",ROUND(($B18-L$5)*'점수 계산기'!$C$27+L$5*'점수 계산기'!$C$29+'점수 계산기'!$C$32,0))</f>
        <v>140</v>
      </c>
      <c r="M18" s="477" t="str">
        <f>IF(OR($B18-M$5&gt;74, $B18-M$5=73, $B18-M$5=1, $B18-M$5&lt;0),"",ROUND(($B18-M$5)*'점수 계산기'!$C$27+M$5*'점수 계산기'!$C$29+'점수 계산기'!$C$32,0))</f>
        <v/>
      </c>
      <c r="N18" s="477">
        <f>IF(OR($B18-N$5&gt;74, $B18-N$5=73, $B18-N$5=1, $B18-N$5&lt;0),"",ROUND(($B18-N$5)*'점수 계산기'!$C$27+N$5*'점수 계산기'!$C$29+'점수 계산기'!$C$32,0))</f>
        <v>140</v>
      </c>
      <c r="O18" s="477" t="str">
        <f>IF(OR($B18-O$5&gt;74, $B18-O$5=73, $B18-O$5=1, $B18-O$5&lt;0),"",ROUND(($B18-O$5)*'점수 계산기'!$C$27+O$5*'점수 계산기'!$C$29+'점수 계산기'!$C$32,0))</f>
        <v/>
      </c>
      <c r="P18" s="477" t="str">
        <f>IF(OR($B18-P$5&gt;74, $B18-P$5=73, $B18-P$5=1, $B18-P$5&lt;0),"",ROUND(($B18-P$5)*'점수 계산기'!$C$27+P$5*'점수 계산기'!$C$29+'점수 계산기'!$C$32,0))</f>
        <v/>
      </c>
      <c r="Q18" s="477" t="str">
        <f>IF(OR($B18-Q$5&gt;74, $B18-Q$5=73, $B18-Q$5=1, $B18-Q$5&lt;0),"",ROUND(($B18-Q$5)*'점수 계산기'!$C$27+Q$5*'점수 계산기'!$C$29+'점수 계산기'!$C$32,0))</f>
        <v/>
      </c>
      <c r="R18" s="477" t="str">
        <f>IF(OR($B18-R$5&gt;74, $B18-R$5=73, $B18-R$5=1, $B18-R$5&lt;0),"",ROUND(($B18-R$5)*'점수 계산기'!$C$27+R$5*'점수 계산기'!$C$29+'점수 계산기'!$C$32,0))</f>
        <v/>
      </c>
      <c r="S18" s="477" t="str">
        <f>IF(OR($B18-S$5&gt;74, $B18-S$5=73, $B18-S$5=1, $B18-S$5&lt;0),"",ROUND(($B18-S$5)*'점수 계산기'!$C$27+S$5*'점수 계산기'!$C$29+'점수 계산기'!$C$32,0))</f>
        <v/>
      </c>
      <c r="T18" s="477" t="str">
        <f>IF(OR($B18-T$5&gt;74, $B18-T$5=73, $B18-T$5=1, $B18-T$5&lt;0),"",ROUND(($B18-T$5)*'점수 계산기'!$C$27+T$5*'점수 계산기'!$C$29+'점수 계산기'!$C$32,0))</f>
        <v/>
      </c>
      <c r="U18" s="477" t="str">
        <f>IF(OR($B18-U$5&gt;74, $B18-U$5=73, $B18-U$5=1, $B18-U$5&lt;0),"",ROUND(($B18-U$5)*'점수 계산기'!$C$27+U$5*'점수 계산기'!$C$29+'점수 계산기'!$C$32,0))</f>
        <v/>
      </c>
      <c r="V18" s="477" t="str">
        <f>IF(OR($B18-V$5&gt;74, $B18-V$5=73, $B18-V$5=1, $B18-V$5&lt;0),"",ROUND(($B18-V$5)*'점수 계산기'!$C$27+V$5*'점수 계산기'!$C$29+'점수 계산기'!$C$32,0))</f>
        <v/>
      </c>
      <c r="W18" s="477" t="str">
        <f>IF(OR($B18-W$5&gt;74, $B18-W$5=73, $B18-W$5=1, $B18-W$5&lt;0),"",ROUND(($B18-W$5)*'점수 계산기'!$C$27+W$5*'점수 계산기'!$C$29+'점수 계산기'!$C$32,0))</f>
        <v/>
      </c>
      <c r="X18" s="477" t="str">
        <f>IF(OR($B18-X$5&gt;74, $B18-X$5=73, $B18-X$5=1, $B18-X$5&lt;0),"",ROUND(($B18-X$5)*'점수 계산기'!$C$27+X$5*'점수 계산기'!$C$29+'점수 계산기'!$C$32,0))</f>
        <v/>
      </c>
      <c r="Y18" s="477" t="str">
        <f>IF(OR($B18-Y$5&gt;74, $B18-Y$5=73, $B18-Y$5=1, $B18-Y$5&lt;0),"",ROUND(($B18-Y$5)*'점수 계산기'!$C$27+Y$5*'점수 계산기'!$C$29+'점수 계산기'!$C$32,0))</f>
        <v/>
      </c>
      <c r="Z18" s="477" t="str">
        <f>IF(OR($B18-Z$5&gt;74, $B18-Z$5=73, $B18-Z$5=1, $B18-Z$5&lt;0),"",ROUND(($B18-Z$5)*'점수 계산기'!$C$27+Z$5*'점수 계산기'!$C$29+'점수 계산기'!$C$32,0))</f>
        <v/>
      </c>
      <c r="AA18" s="478" t="str">
        <f>IF(OR($B18-AA$5&gt;74, $B18-AA$5=73, $B18-AA$5=1, $B18-AA$5&lt;0),"",ROUND(($B18-AA$5)*'점수 계산기'!$C$27+AA$5*'점수 계산기'!$C$29+'점수 계산기'!$C$32,0))</f>
        <v/>
      </c>
      <c r="AC18" s="170">
        <v>89</v>
      </c>
      <c r="AD18" s="170">
        <f t="shared" si="0"/>
        <v>139</v>
      </c>
      <c r="AE18" s="170" cm="1">
        <f t="array" ref="AE18">INDEX($AF$6:$AF$106, AC18, 1)</f>
        <v>78</v>
      </c>
      <c r="AF18" s="170">
        <f t="shared" si="1"/>
        <v>140</v>
      </c>
      <c r="AG18" s="170">
        <v>88</v>
      </c>
      <c r="AH18" s="170">
        <v>12</v>
      </c>
    </row>
    <row r="19" spans="1:34" ht="21" customHeight="1">
      <c r="A19" s="4"/>
      <c r="B19" s="20">
        <v>87</v>
      </c>
      <c r="C19" s="477">
        <f>IF(OR($B19-C$5&gt;74, $B19-C$5=73, $B19-C$5=1, $B19-C$5&lt;0),"",ROUND(($B19-C$5)*'점수 계산기'!$C$27+C$5*'점수 계산기'!$C$29+'점수 계산기'!$C$32,0))</f>
        <v>138</v>
      </c>
      <c r="D19" s="477">
        <f>IF(OR($B19-D$5&gt;74, $B19-D$5=73, $B19-D$5=1, $B19-D$5&lt;0),"",ROUND(($B19-D$5)*'점수 계산기'!$C$27+D$5*'점수 계산기'!$C$29+'점수 계산기'!$C$32,0))</f>
        <v>138</v>
      </c>
      <c r="E19" s="477">
        <f>IF(OR($B19-E$5&gt;74, $B19-E$5=73, $B19-E$5=1, $B19-E$5&lt;0),"",ROUND(($B19-E$5)*'점수 계산기'!$C$27+E$5*'점수 계산기'!$C$29+'점수 계산기'!$C$32,0))</f>
        <v>138</v>
      </c>
      <c r="F19" s="477">
        <f>IF(OR($B19-F$5&gt;74, $B19-F$5=73, $B19-F$5=1, $B19-F$5&lt;0),"",ROUND(($B19-F$5)*'점수 계산기'!$C$27+F$5*'점수 계산기'!$C$29+'점수 계산기'!$C$32,0))</f>
        <v>138</v>
      </c>
      <c r="G19" s="477">
        <f>IF(OR($B19-G$5&gt;74, $B19-G$5=73, $B19-G$5=1, $B19-G$5&lt;0),"",ROUND(($B19-G$5)*'점수 계산기'!$C$27+G$5*'점수 계산기'!$C$29+'점수 계산기'!$C$32,0))</f>
        <v>139</v>
      </c>
      <c r="H19" s="477">
        <f>IF(OR($B19-H$5&gt;74, $B19-H$5=73, $B19-H$5=1, $B19-H$5&lt;0),"",ROUND(($B19-H$5)*'점수 계산기'!$C$27+H$5*'점수 계산기'!$C$29+'점수 계산기'!$C$32,0))</f>
        <v>139</v>
      </c>
      <c r="I19" s="477">
        <f>IF(OR($B19-I$5&gt;74, $B19-I$5=73, $B19-I$5=1, $B19-I$5&lt;0),"",ROUND(($B19-I$5)*'점수 계산기'!$C$27+I$5*'점수 계산기'!$C$29+'점수 계산기'!$C$32,0))</f>
        <v>139</v>
      </c>
      <c r="J19" s="477">
        <f>IF(OR($B19-J$5&gt;74, $B19-J$5=73, $B19-J$5=1, $B19-J$5&lt;0),"",ROUND(($B19-J$5)*'점수 계산기'!$C$27+J$5*'점수 계산기'!$C$29+'점수 계산기'!$C$32,0))</f>
        <v>139</v>
      </c>
      <c r="K19" s="477">
        <f>IF(OR($B19-K$5&gt;74, $B19-K$5=73, $B19-K$5=1, $B19-K$5&lt;0),"",ROUND(($B19-K$5)*'점수 계산기'!$C$27+K$5*'점수 계산기'!$C$29+'점수 계산기'!$C$32,0))</f>
        <v>139</v>
      </c>
      <c r="L19" s="477">
        <f>IF(OR($B19-L$5&gt;74, $B19-L$5=73, $B19-L$5=1, $B19-L$5&lt;0),"",ROUND(($B19-L$5)*'점수 계산기'!$C$27+L$5*'점수 계산기'!$C$29+'점수 계산기'!$C$32,0))</f>
        <v>139</v>
      </c>
      <c r="M19" s="477">
        <f>IF(OR($B19-M$5&gt;74, $B19-M$5=73, $B19-M$5=1, $B19-M$5&lt;0),"",ROUND(($B19-M$5)*'점수 계산기'!$C$27+M$5*'점수 계산기'!$C$29+'점수 계산기'!$C$32,0))</f>
        <v>139</v>
      </c>
      <c r="N19" s="477" t="str">
        <f>IF(OR($B19-N$5&gt;74, $B19-N$5=73, $B19-N$5=1, $B19-N$5&lt;0),"",ROUND(($B19-N$5)*'점수 계산기'!$C$27+N$5*'점수 계산기'!$C$29+'점수 계산기'!$C$32,0))</f>
        <v/>
      </c>
      <c r="O19" s="477">
        <f>IF(OR($B19-O$5&gt;74, $B19-O$5=73, $B19-O$5=1, $B19-O$5&lt;0),"",ROUND(($B19-O$5)*'점수 계산기'!$C$27+O$5*'점수 계산기'!$C$29+'점수 계산기'!$C$32,0))</f>
        <v>139</v>
      </c>
      <c r="P19" s="477" t="str">
        <f>IF(OR($B19-P$5&gt;74, $B19-P$5=73, $B19-P$5=1, $B19-P$5&lt;0),"",ROUND(($B19-P$5)*'점수 계산기'!$C$27+P$5*'점수 계산기'!$C$29+'점수 계산기'!$C$32,0))</f>
        <v/>
      </c>
      <c r="Q19" s="477" t="str">
        <f>IF(OR($B19-Q$5&gt;74, $B19-Q$5=73, $B19-Q$5=1, $B19-Q$5&lt;0),"",ROUND(($B19-Q$5)*'점수 계산기'!$C$27+Q$5*'점수 계산기'!$C$29+'점수 계산기'!$C$32,0))</f>
        <v/>
      </c>
      <c r="R19" s="477" t="str">
        <f>IF(OR($B19-R$5&gt;74, $B19-R$5=73, $B19-R$5=1, $B19-R$5&lt;0),"",ROUND(($B19-R$5)*'점수 계산기'!$C$27+R$5*'점수 계산기'!$C$29+'점수 계산기'!$C$32,0))</f>
        <v/>
      </c>
      <c r="S19" s="477" t="str">
        <f>IF(OR($B19-S$5&gt;74, $B19-S$5=73, $B19-S$5=1, $B19-S$5&lt;0),"",ROUND(($B19-S$5)*'점수 계산기'!$C$27+S$5*'점수 계산기'!$C$29+'점수 계산기'!$C$32,0))</f>
        <v/>
      </c>
      <c r="T19" s="477" t="str">
        <f>IF(OR($B19-T$5&gt;74, $B19-T$5=73, $B19-T$5=1, $B19-T$5&lt;0),"",ROUND(($B19-T$5)*'점수 계산기'!$C$27+T$5*'점수 계산기'!$C$29+'점수 계산기'!$C$32,0))</f>
        <v/>
      </c>
      <c r="U19" s="477" t="str">
        <f>IF(OR($B19-U$5&gt;74, $B19-U$5=73, $B19-U$5=1, $B19-U$5&lt;0),"",ROUND(($B19-U$5)*'점수 계산기'!$C$27+U$5*'점수 계산기'!$C$29+'점수 계산기'!$C$32,0))</f>
        <v/>
      </c>
      <c r="V19" s="477" t="str">
        <f>IF(OR($B19-V$5&gt;74, $B19-V$5=73, $B19-V$5=1, $B19-V$5&lt;0),"",ROUND(($B19-V$5)*'점수 계산기'!$C$27+V$5*'점수 계산기'!$C$29+'점수 계산기'!$C$32,0))</f>
        <v/>
      </c>
      <c r="W19" s="477" t="str">
        <f>IF(OR($B19-W$5&gt;74, $B19-W$5=73, $B19-W$5=1, $B19-W$5&lt;0),"",ROUND(($B19-W$5)*'점수 계산기'!$C$27+W$5*'점수 계산기'!$C$29+'점수 계산기'!$C$32,0))</f>
        <v/>
      </c>
      <c r="X19" s="477" t="str">
        <f>IF(OR($B19-X$5&gt;74, $B19-X$5=73, $B19-X$5=1, $B19-X$5&lt;0),"",ROUND(($B19-X$5)*'점수 계산기'!$C$27+X$5*'점수 계산기'!$C$29+'점수 계산기'!$C$32,0))</f>
        <v/>
      </c>
      <c r="Y19" s="477" t="str">
        <f>IF(OR($B19-Y$5&gt;74, $B19-Y$5=73, $B19-Y$5=1, $B19-Y$5&lt;0),"",ROUND(($B19-Y$5)*'점수 계산기'!$C$27+Y$5*'점수 계산기'!$C$29+'점수 계산기'!$C$32,0))</f>
        <v/>
      </c>
      <c r="Z19" s="477" t="str">
        <f>IF(OR($B19-Z$5&gt;74, $B19-Z$5=73, $B19-Z$5=1, $B19-Z$5&lt;0),"",ROUND(($B19-Z$5)*'점수 계산기'!$C$27+Z$5*'점수 계산기'!$C$29+'점수 계산기'!$C$32,0))</f>
        <v/>
      </c>
      <c r="AA19" s="478" t="str">
        <f>IF(OR($B19-AA$5&gt;74, $B19-AA$5=73, $B19-AA$5=1, $B19-AA$5&lt;0),"",ROUND(($B19-AA$5)*'점수 계산기'!$C$27+AA$5*'점수 계산기'!$C$29+'점수 계산기'!$C$32,0))</f>
        <v/>
      </c>
      <c r="AC19" s="170">
        <v>88</v>
      </c>
      <c r="AD19" s="170">
        <f t="shared" si="0"/>
        <v>138</v>
      </c>
      <c r="AE19" s="170" cm="1">
        <f t="array" ref="AE19">INDEX($AF$6:$AF$106, AC19, 1)</f>
        <v>79</v>
      </c>
      <c r="AF19" s="170">
        <f t="shared" si="1"/>
        <v>139</v>
      </c>
      <c r="AG19" s="170">
        <v>87</v>
      </c>
      <c r="AH19" s="170">
        <v>13</v>
      </c>
    </row>
    <row r="20" spans="1:34" ht="21" customHeight="1">
      <c r="A20" s="4"/>
      <c r="B20" s="20">
        <v>86</v>
      </c>
      <c r="C20" s="477">
        <f>IF(OR($B20-C$5&gt;74, $B20-C$5=73, $B20-C$5=1, $B20-C$5&lt;0),"",ROUND(($B20-C$5)*'점수 계산기'!$C$27+C$5*'점수 계산기'!$C$29+'점수 계산기'!$C$32,0))</f>
        <v>137</v>
      </c>
      <c r="D20" s="477">
        <f>IF(OR($B20-D$5&gt;74, $B20-D$5=73, $B20-D$5=1, $B20-D$5&lt;0),"",ROUND(($B20-D$5)*'점수 계산기'!$C$27+D$5*'점수 계산기'!$C$29+'점수 계산기'!$C$32,0))</f>
        <v>138</v>
      </c>
      <c r="E20" s="477">
        <f>IF(OR($B20-E$5&gt;74, $B20-E$5=73, $B20-E$5=1, $B20-E$5&lt;0),"",ROUND(($B20-E$5)*'점수 계산기'!$C$27+E$5*'점수 계산기'!$C$29+'점수 계산기'!$C$32,0))</f>
        <v>138</v>
      </c>
      <c r="F20" s="477">
        <f>IF(OR($B20-F$5&gt;74, $B20-F$5=73, $B20-F$5=1, $B20-F$5&lt;0),"",ROUND(($B20-F$5)*'점수 계산기'!$C$27+F$5*'점수 계산기'!$C$29+'점수 계산기'!$C$32,0))</f>
        <v>138</v>
      </c>
      <c r="G20" s="477">
        <f>IF(OR($B20-G$5&gt;74, $B20-G$5=73, $B20-G$5=1, $B20-G$5&lt;0),"",ROUND(($B20-G$5)*'점수 계산기'!$C$27+G$5*'점수 계산기'!$C$29+'점수 계산기'!$C$32,0))</f>
        <v>138</v>
      </c>
      <c r="H20" s="477">
        <f>IF(OR($B20-H$5&gt;74, $B20-H$5=73, $B20-H$5=1, $B20-H$5&lt;0),"",ROUND(($B20-H$5)*'점수 계산기'!$C$27+H$5*'점수 계산기'!$C$29+'점수 계산기'!$C$32,0))</f>
        <v>138</v>
      </c>
      <c r="I20" s="477">
        <f>IF(OR($B20-I$5&gt;74, $B20-I$5=73, $B20-I$5=1, $B20-I$5&lt;0),"",ROUND(($B20-I$5)*'점수 계산기'!$C$27+I$5*'점수 계산기'!$C$29+'점수 계산기'!$C$32,0))</f>
        <v>138</v>
      </c>
      <c r="J20" s="477">
        <f>IF(OR($B20-J$5&gt;74, $B20-J$5=73, $B20-J$5=1, $B20-J$5&lt;0),"",ROUND(($B20-J$5)*'점수 계산기'!$C$27+J$5*'점수 계산기'!$C$29+'점수 계산기'!$C$32,0))</f>
        <v>138</v>
      </c>
      <c r="K20" s="477">
        <f>IF(OR($B20-K$5&gt;74, $B20-K$5=73, $B20-K$5=1, $B20-K$5&lt;0),"",ROUND(($B20-K$5)*'점수 계산기'!$C$27+K$5*'점수 계산기'!$C$29+'점수 계산기'!$C$32,0))</f>
        <v>138</v>
      </c>
      <c r="L20" s="477">
        <f>IF(OR($B20-L$5&gt;74, $B20-L$5=73, $B20-L$5=1, $B20-L$5&lt;0),"",ROUND(($B20-L$5)*'점수 계산기'!$C$27+L$5*'점수 계산기'!$C$29+'점수 계산기'!$C$32,0))</f>
        <v>138</v>
      </c>
      <c r="M20" s="477">
        <f>IF(OR($B20-M$5&gt;74, $B20-M$5=73, $B20-M$5=1, $B20-M$5&lt;0),"",ROUND(($B20-M$5)*'점수 계산기'!$C$27+M$5*'점수 계산기'!$C$29+'점수 계산기'!$C$32,0))</f>
        <v>138</v>
      </c>
      <c r="N20" s="477">
        <f>IF(OR($B20-N$5&gt;74, $B20-N$5=73, $B20-N$5=1, $B20-N$5&lt;0),"",ROUND(($B20-N$5)*'점수 계산기'!$C$27+N$5*'점수 계산기'!$C$29+'점수 계산기'!$C$32,0))</f>
        <v>138</v>
      </c>
      <c r="O20" s="477" t="str">
        <f>IF(OR($B20-O$5&gt;74, $B20-O$5=73, $B20-O$5=1, $B20-O$5&lt;0),"",ROUND(($B20-O$5)*'점수 계산기'!$C$27+O$5*'점수 계산기'!$C$29+'점수 계산기'!$C$32,0))</f>
        <v/>
      </c>
      <c r="P20" s="477">
        <f>IF(OR($B20-P$5&gt;74, $B20-P$5=73, $B20-P$5=1, $B20-P$5&lt;0),"",ROUND(($B20-P$5)*'점수 계산기'!$C$27+P$5*'점수 계산기'!$C$29+'점수 계산기'!$C$32,0))</f>
        <v>138</v>
      </c>
      <c r="Q20" s="477" t="str">
        <f>IF(OR($B20-Q$5&gt;74, $B20-Q$5=73, $B20-Q$5=1, $B20-Q$5&lt;0),"",ROUND(($B20-Q$5)*'점수 계산기'!$C$27+Q$5*'점수 계산기'!$C$29+'점수 계산기'!$C$32,0))</f>
        <v/>
      </c>
      <c r="R20" s="477" t="str">
        <f>IF(OR($B20-R$5&gt;74, $B20-R$5=73, $B20-R$5=1, $B20-R$5&lt;0),"",ROUND(($B20-R$5)*'점수 계산기'!$C$27+R$5*'점수 계산기'!$C$29+'점수 계산기'!$C$32,0))</f>
        <v/>
      </c>
      <c r="S20" s="477" t="str">
        <f>IF(OR($B20-S$5&gt;74, $B20-S$5=73, $B20-S$5=1, $B20-S$5&lt;0),"",ROUND(($B20-S$5)*'점수 계산기'!$C$27+S$5*'점수 계산기'!$C$29+'점수 계산기'!$C$32,0))</f>
        <v/>
      </c>
      <c r="T20" s="477" t="str">
        <f>IF(OR($B20-T$5&gt;74, $B20-T$5=73, $B20-T$5=1, $B20-T$5&lt;0),"",ROUND(($B20-T$5)*'점수 계산기'!$C$27+T$5*'점수 계산기'!$C$29+'점수 계산기'!$C$32,0))</f>
        <v/>
      </c>
      <c r="U20" s="477" t="str">
        <f>IF(OR($B20-U$5&gt;74, $B20-U$5=73, $B20-U$5=1, $B20-U$5&lt;0),"",ROUND(($B20-U$5)*'점수 계산기'!$C$27+U$5*'점수 계산기'!$C$29+'점수 계산기'!$C$32,0))</f>
        <v/>
      </c>
      <c r="V20" s="477" t="str">
        <f>IF(OR($B20-V$5&gt;74, $B20-V$5=73, $B20-V$5=1, $B20-V$5&lt;0),"",ROUND(($B20-V$5)*'점수 계산기'!$C$27+V$5*'점수 계산기'!$C$29+'점수 계산기'!$C$32,0))</f>
        <v/>
      </c>
      <c r="W20" s="477" t="str">
        <f>IF(OR($B20-W$5&gt;74, $B20-W$5=73, $B20-W$5=1, $B20-W$5&lt;0),"",ROUND(($B20-W$5)*'점수 계산기'!$C$27+W$5*'점수 계산기'!$C$29+'점수 계산기'!$C$32,0))</f>
        <v/>
      </c>
      <c r="X20" s="477" t="str">
        <f>IF(OR($B20-X$5&gt;74, $B20-X$5=73, $B20-X$5=1, $B20-X$5&lt;0),"",ROUND(($B20-X$5)*'점수 계산기'!$C$27+X$5*'점수 계산기'!$C$29+'점수 계산기'!$C$32,0))</f>
        <v/>
      </c>
      <c r="Y20" s="477" t="str">
        <f>IF(OR($B20-Y$5&gt;74, $B20-Y$5=73, $B20-Y$5=1, $B20-Y$5&lt;0),"",ROUND(($B20-Y$5)*'점수 계산기'!$C$27+Y$5*'점수 계산기'!$C$29+'점수 계산기'!$C$32,0))</f>
        <v/>
      </c>
      <c r="Z20" s="477" t="str">
        <f>IF(OR($B20-Z$5&gt;74, $B20-Z$5=73, $B20-Z$5=1, $B20-Z$5&lt;0),"",ROUND(($B20-Z$5)*'점수 계산기'!$C$27+Z$5*'점수 계산기'!$C$29+'점수 계산기'!$C$32,0))</f>
        <v/>
      </c>
      <c r="AA20" s="478" t="str">
        <f>IF(OR($B20-AA$5&gt;74, $B20-AA$5=73, $B20-AA$5=1, $B20-AA$5&lt;0),"",ROUND(($B20-AA$5)*'점수 계산기'!$C$27+AA$5*'점수 계산기'!$C$29+'점수 계산기'!$C$32,0))</f>
        <v/>
      </c>
      <c r="AC20" s="170">
        <v>87</v>
      </c>
      <c r="AD20" s="170">
        <f t="shared" si="0"/>
        <v>137</v>
      </c>
      <c r="AE20" s="170" cm="1">
        <f t="array" ref="AE20">INDEX($AF$6:$AF$106, AC20, 1)</f>
        <v>79</v>
      </c>
      <c r="AF20" s="170">
        <f t="shared" si="1"/>
        <v>138</v>
      </c>
      <c r="AG20" s="170">
        <v>86</v>
      </c>
      <c r="AH20" s="170">
        <v>14</v>
      </c>
    </row>
    <row r="21" spans="1:34" ht="21" customHeight="1">
      <c r="A21" s="4"/>
      <c r="B21" s="20">
        <v>85</v>
      </c>
      <c r="C21" s="477">
        <f>IF(OR($B21-C$5&gt;74, $B21-C$5=73, $B21-C$5=1, $B21-C$5&lt;0),"",ROUND(($B21-C$5)*'점수 계산기'!$C$27+C$5*'점수 계산기'!$C$29+'점수 계산기'!$C$32,0))</f>
        <v>137</v>
      </c>
      <c r="D21" s="477">
        <f>IF(OR($B21-D$5&gt;74, $B21-D$5=73, $B21-D$5=1, $B21-D$5&lt;0),"",ROUND(($B21-D$5)*'점수 계산기'!$C$27+D$5*'점수 계산기'!$C$29+'점수 계산기'!$C$32,0))</f>
        <v>137</v>
      </c>
      <c r="E21" s="477">
        <f>IF(OR($B21-E$5&gt;74, $B21-E$5=73, $B21-E$5=1, $B21-E$5&lt;0),"",ROUND(($B21-E$5)*'점수 계산기'!$C$27+E$5*'점수 계산기'!$C$29+'점수 계산기'!$C$32,0))</f>
        <v>137</v>
      </c>
      <c r="F21" s="477">
        <f>IF(OR($B21-F$5&gt;74, $B21-F$5=73, $B21-F$5=1, $B21-F$5&lt;0),"",ROUND(($B21-F$5)*'점수 계산기'!$C$27+F$5*'점수 계산기'!$C$29+'점수 계산기'!$C$32,0))</f>
        <v>137</v>
      </c>
      <c r="G21" s="477">
        <f>IF(OR($B21-G$5&gt;74, $B21-G$5=73, $B21-G$5=1, $B21-G$5&lt;0),"",ROUND(($B21-G$5)*'점수 계산기'!$C$27+G$5*'점수 계산기'!$C$29+'점수 계산기'!$C$32,0))</f>
        <v>137</v>
      </c>
      <c r="H21" s="477">
        <f>IF(OR($B21-H$5&gt;74, $B21-H$5=73, $B21-H$5=1, $B21-H$5&lt;0),"",ROUND(($B21-H$5)*'점수 계산기'!$C$27+H$5*'점수 계산기'!$C$29+'점수 계산기'!$C$32,0))</f>
        <v>137</v>
      </c>
      <c r="I21" s="477">
        <f>IF(OR($B21-I$5&gt;74, $B21-I$5=73, $B21-I$5=1, $B21-I$5&lt;0),"",ROUND(($B21-I$5)*'점수 계산기'!$C$27+I$5*'점수 계산기'!$C$29+'점수 계산기'!$C$32,0))</f>
        <v>137</v>
      </c>
      <c r="J21" s="477">
        <f>IF(OR($B21-J$5&gt;74, $B21-J$5=73, $B21-J$5=1, $B21-J$5&lt;0),"",ROUND(($B21-J$5)*'점수 계산기'!$C$27+J$5*'점수 계산기'!$C$29+'점수 계산기'!$C$32,0))</f>
        <v>137</v>
      </c>
      <c r="K21" s="477">
        <f>IF(OR($B21-K$5&gt;74, $B21-K$5=73, $B21-K$5=1, $B21-K$5&lt;0),"",ROUND(($B21-K$5)*'점수 계산기'!$C$27+K$5*'점수 계산기'!$C$29+'점수 계산기'!$C$32,0))</f>
        <v>137</v>
      </c>
      <c r="L21" s="477">
        <f>IF(OR($B21-L$5&gt;74, $B21-L$5=73, $B21-L$5=1, $B21-L$5&lt;0),"",ROUND(($B21-L$5)*'점수 계산기'!$C$27+L$5*'점수 계산기'!$C$29+'점수 계산기'!$C$32,0))</f>
        <v>137</v>
      </c>
      <c r="M21" s="477">
        <f>IF(OR($B21-M$5&gt;74, $B21-M$5=73, $B21-M$5=1, $B21-M$5&lt;0),"",ROUND(($B21-M$5)*'점수 계산기'!$C$27+M$5*'점수 계산기'!$C$29+'점수 계산기'!$C$32,0))</f>
        <v>137</v>
      </c>
      <c r="N21" s="477">
        <f>IF(OR($B21-N$5&gt;74, $B21-N$5=73, $B21-N$5=1, $B21-N$5&lt;0),"",ROUND(($B21-N$5)*'점수 계산기'!$C$27+N$5*'점수 계산기'!$C$29+'점수 계산기'!$C$32,0))</f>
        <v>137</v>
      </c>
      <c r="O21" s="477">
        <f>IF(OR($B21-O$5&gt;74, $B21-O$5=73, $B21-O$5=1, $B21-O$5&lt;0),"",ROUND(($B21-O$5)*'점수 계산기'!$C$27+O$5*'점수 계산기'!$C$29+'점수 계산기'!$C$32,0))</f>
        <v>137</v>
      </c>
      <c r="P21" s="477" t="str">
        <f>IF(OR($B21-P$5&gt;74, $B21-P$5=73, $B21-P$5=1, $B21-P$5&lt;0),"",ROUND(($B21-P$5)*'점수 계산기'!$C$27+P$5*'점수 계산기'!$C$29+'점수 계산기'!$C$32,0))</f>
        <v/>
      </c>
      <c r="Q21" s="477">
        <f>IF(OR($B21-Q$5&gt;74, $B21-Q$5=73, $B21-Q$5=1, $B21-Q$5&lt;0),"",ROUND(($B21-Q$5)*'점수 계산기'!$C$27+Q$5*'점수 계산기'!$C$29+'점수 계산기'!$C$32,0))</f>
        <v>137</v>
      </c>
      <c r="R21" s="477" t="str">
        <f>IF(OR($B21-R$5&gt;74, $B21-R$5=73, $B21-R$5=1, $B21-R$5&lt;0),"",ROUND(($B21-R$5)*'점수 계산기'!$C$27+R$5*'점수 계산기'!$C$29+'점수 계산기'!$C$32,0))</f>
        <v/>
      </c>
      <c r="S21" s="477" t="str">
        <f>IF(OR($B21-S$5&gt;74, $B21-S$5=73, $B21-S$5=1, $B21-S$5&lt;0),"",ROUND(($B21-S$5)*'점수 계산기'!$C$27+S$5*'점수 계산기'!$C$29+'점수 계산기'!$C$32,0))</f>
        <v/>
      </c>
      <c r="T21" s="477" t="str">
        <f>IF(OR($B21-T$5&gt;74, $B21-T$5=73, $B21-T$5=1, $B21-T$5&lt;0),"",ROUND(($B21-T$5)*'점수 계산기'!$C$27+T$5*'점수 계산기'!$C$29+'점수 계산기'!$C$32,0))</f>
        <v/>
      </c>
      <c r="U21" s="477" t="str">
        <f>IF(OR($B21-U$5&gt;74, $B21-U$5=73, $B21-U$5=1, $B21-U$5&lt;0),"",ROUND(($B21-U$5)*'점수 계산기'!$C$27+U$5*'점수 계산기'!$C$29+'점수 계산기'!$C$32,0))</f>
        <v/>
      </c>
      <c r="V21" s="477" t="str">
        <f>IF(OR($B21-V$5&gt;74, $B21-V$5=73, $B21-V$5=1, $B21-V$5&lt;0),"",ROUND(($B21-V$5)*'점수 계산기'!$C$27+V$5*'점수 계산기'!$C$29+'점수 계산기'!$C$32,0))</f>
        <v/>
      </c>
      <c r="W21" s="477" t="str">
        <f>IF(OR($B21-W$5&gt;74, $B21-W$5=73, $B21-W$5=1, $B21-W$5&lt;0),"",ROUND(($B21-W$5)*'점수 계산기'!$C$27+W$5*'점수 계산기'!$C$29+'점수 계산기'!$C$32,0))</f>
        <v/>
      </c>
      <c r="X21" s="477" t="str">
        <f>IF(OR($B21-X$5&gt;74, $B21-X$5=73, $B21-X$5=1, $B21-X$5&lt;0),"",ROUND(($B21-X$5)*'점수 계산기'!$C$27+X$5*'점수 계산기'!$C$29+'점수 계산기'!$C$32,0))</f>
        <v/>
      </c>
      <c r="Y21" s="477" t="str">
        <f>IF(OR($B21-Y$5&gt;74, $B21-Y$5=73, $B21-Y$5=1, $B21-Y$5&lt;0),"",ROUND(($B21-Y$5)*'점수 계산기'!$C$27+Y$5*'점수 계산기'!$C$29+'점수 계산기'!$C$32,0))</f>
        <v/>
      </c>
      <c r="Z21" s="477" t="str">
        <f>IF(OR($B21-Z$5&gt;74, $B21-Z$5=73, $B21-Z$5=1, $B21-Z$5&lt;0),"",ROUND(($B21-Z$5)*'점수 계산기'!$C$27+Z$5*'점수 계산기'!$C$29+'점수 계산기'!$C$32,0))</f>
        <v/>
      </c>
      <c r="AA21" s="478" t="str">
        <f>IF(OR($B21-AA$5&gt;74, $B21-AA$5=73, $B21-AA$5=1, $B21-AA$5&lt;0),"",ROUND(($B21-AA$5)*'점수 계산기'!$C$27+AA$5*'점수 계산기'!$C$29+'점수 계산기'!$C$32,0))</f>
        <v/>
      </c>
      <c r="AC21" s="170">
        <v>86</v>
      </c>
      <c r="AD21" s="170">
        <f t="shared" si="0"/>
        <v>137</v>
      </c>
      <c r="AE21" s="170" cm="1">
        <f t="array" ref="AE21">INDEX($AF$6:$AF$106, AC21, 1)</f>
        <v>80</v>
      </c>
      <c r="AF21" s="170">
        <f t="shared" si="1"/>
        <v>137</v>
      </c>
      <c r="AG21" s="170">
        <v>85</v>
      </c>
      <c r="AH21" s="170">
        <v>15</v>
      </c>
    </row>
    <row r="22" spans="1:34" ht="21" customHeight="1">
      <c r="A22" s="4"/>
      <c r="B22" s="21">
        <v>84</v>
      </c>
      <c r="C22" s="479">
        <f>IF(OR($B22-C$5&gt;74, $B22-C$5=73, $B22-C$5=1, $B22-C$5&lt;0),"",ROUND(($B22-C$5)*'점수 계산기'!$C$27+C$5*'점수 계산기'!$C$29+'점수 계산기'!$C$32,0))</f>
        <v>136</v>
      </c>
      <c r="D22" s="479">
        <f>IF(OR($B22-D$5&gt;74, $B22-D$5=73, $B22-D$5=1, $B22-D$5&lt;0),"",ROUND(($B22-D$5)*'점수 계산기'!$C$27+D$5*'점수 계산기'!$C$29+'점수 계산기'!$C$32,0))</f>
        <v>136</v>
      </c>
      <c r="E22" s="479">
        <f>IF(OR($B22-E$5&gt;74, $B22-E$5=73, $B22-E$5=1, $B22-E$5&lt;0),"",ROUND(($B22-E$5)*'점수 계산기'!$C$27+E$5*'점수 계산기'!$C$29+'점수 계산기'!$C$32,0))</f>
        <v>136</v>
      </c>
      <c r="F22" s="479">
        <f>IF(OR($B22-F$5&gt;74, $B22-F$5=73, $B22-F$5=1, $B22-F$5&lt;0),"",ROUND(($B22-F$5)*'점수 계산기'!$C$27+F$5*'점수 계산기'!$C$29+'점수 계산기'!$C$32,0))</f>
        <v>136</v>
      </c>
      <c r="G22" s="479">
        <f>IF(OR($B22-G$5&gt;74, $B22-G$5=73, $B22-G$5=1, $B22-G$5&lt;0),"",ROUND(($B22-G$5)*'점수 계산기'!$C$27+G$5*'점수 계산기'!$C$29+'점수 계산기'!$C$32,0))</f>
        <v>136</v>
      </c>
      <c r="H22" s="479">
        <f>IF(OR($B22-H$5&gt;74, $B22-H$5=73, $B22-H$5=1, $B22-H$5&lt;0),"",ROUND(($B22-H$5)*'점수 계산기'!$C$27+H$5*'점수 계산기'!$C$29+'점수 계산기'!$C$32,0))</f>
        <v>136</v>
      </c>
      <c r="I22" s="479">
        <f>IF(OR($B22-I$5&gt;74, $B22-I$5=73, $B22-I$5=1, $B22-I$5&lt;0),"",ROUND(($B22-I$5)*'점수 계산기'!$C$27+I$5*'점수 계산기'!$C$29+'점수 계산기'!$C$32,0))</f>
        <v>136</v>
      </c>
      <c r="J22" s="479">
        <f>IF(OR($B22-J$5&gt;74, $B22-J$5=73, $B22-J$5=1, $B22-J$5&lt;0),"",ROUND(($B22-J$5)*'점수 계산기'!$C$27+J$5*'점수 계산기'!$C$29+'점수 계산기'!$C$32,0))</f>
        <v>136</v>
      </c>
      <c r="K22" s="479">
        <f>IF(OR($B22-K$5&gt;74, $B22-K$5=73, $B22-K$5=1, $B22-K$5&lt;0),"",ROUND(($B22-K$5)*'점수 계산기'!$C$27+K$5*'점수 계산기'!$C$29+'점수 계산기'!$C$32,0))</f>
        <v>136</v>
      </c>
      <c r="L22" s="479">
        <f>IF(OR($B22-L$5&gt;74, $B22-L$5=73, $B22-L$5=1, $B22-L$5&lt;0),"",ROUND(($B22-L$5)*'점수 계산기'!$C$27+L$5*'점수 계산기'!$C$29+'점수 계산기'!$C$32,0))</f>
        <v>136</v>
      </c>
      <c r="M22" s="479">
        <f>IF(OR($B22-M$5&gt;74, $B22-M$5=73, $B22-M$5=1, $B22-M$5&lt;0),"",ROUND(($B22-M$5)*'점수 계산기'!$C$27+M$5*'점수 계산기'!$C$29+'점수 계산기'!$C$32,0))</f>
        <v>136</v>
      </c>
      <c r="N22" s="479">
        <f>IF(OR($B22-N$5&gt;74, $B22-N$5=73, $B22-N$5=1, $B22-N$5&lt;0),"",ROUND(($B22-N$5)*'점수 계산기'!$C$27+N$5*'점수 계산기'!$C$29+'점수 계산기'!$C$32,0))</f>
        <v>136</v>
      </c>
      <c r="O22" s="479">
        <f>IF(OR($B22-O$5&gt;74, $B22-O$5=73, $B22-O$5=1, $B22-O$5&lt;0),"",ROUND(($B22-O$5)*'점수 계산기'!$C$27+O$5*'점수 계산기'!$C$29+'점수 계산기'!$C$32,0))</f>
        <v>136</v>
      </c>
      <c r="P22" s="479">
        <f>IF(OR($B22-P$5&gt;74, $B22-P$5=73, $B22-P$5=1, $B22-P$5&lt;0),"",ROUND(($B22-P$5)*'점수 계산기'!$C$27+P$5*'점수 계산기'!$C$29+'점수 계산기'!$C$32,0))</f>
        <v>136</v>
      </c>
      <c r="Q22" s="479" t="str">
        <f>IF(OR($B22-Q$5&gt;74, $B22-Q$5=73, $B22-Q$5=1, $B22-Q$5&lt;0),"",ROUND(($B22-Q$5)*'점수 계산기'!$C$27+Q$5*'점수 계산기'!$C$29+'점수 계산기'!$C$32,0))</f>
        <v/>
      </c>
      <c r="R22" s="479">
        <f>IF(OR($B22-R$5&gt;74, $B22-R$5=73, $B22-R$5=1, $B22-R$5&lt;0),"",ROUND(($B22-R$5)*'점수 계산기'!$C$27+R$5*'점수 계산기'!$C$29+'점수 계산기'!$C$32,0))</f>
        <v>136</v>
      </c>
      <c r="S22" s="479" t="str">
        <f>IF(OR($B22-S$5&gt;74, $B22-S$5=73, $B22-S$5=1, $B22-S$5&lt;0),"",ROUND(($B22-S$5)*'점수 계산기'!$C$27+S$5*'점수 계산기'!$C$29+'점수 계산기'!$C$32,0))</f>
        <v/>
      </c>
      <c r="T22" s="479" t="str">
        <f>IF(OR($B22-T$5&gt;74, $B22-T$5=73, $B22-T$5=1, $B22-T$5&lt;0),"",ROUND(($B22-T$5)*'점수 계산기'!$C$27+T$5*'점수 계산기'!$C$29+'점수 계산기'!$C$32,0))</f>
        <v/>
      </c>
      <c r="U22" s="479" t="str">
        <f>IF(OR($B22-U$5&gt;74, $B22-U$5=73, $B22-U$5=1, $B22-U$5&lt;0),"",ROUND(($B22-U$5)*'점수 계산기'!$C$27+U$5*'점수 계산기'!$C$29+'점수 계산기'!$C$32,0))</f>
        <v/>
      </c>
      <c r="V22" s="479" t="str">
        <f>IF(OR($B22-V$5&gt;74, $B22-V$5=73, $B22-V$5=1, $B22-V$5&lt;0),"",ROUND(($B22-V$5)*'점수 계산기'!$C$27+V$5*'점수 계산기'!$C$29+'점수 계산기'!$C$32,0))</f>
        <v/>
      </c>
      <c r="W22" s="479" t="str">
        <f>IF(OR($B22-W$5&gt;74, $B22-W$5=73, $B22-W$5=1, $B22-W$5&lt;0),"",ROUND(($B22-W$5)*'점수 계산기'!$C$27+W$5*'점수 계산기'!$C$29+'점수 계산기'!$C$32,0))</f>
        <v/>
      </c>
      <c r="X22" s="479" t="str">
        <f>IF(OR($B22-X$5&gt;74, $B22-X$5=73, $B22-X$5=1, $B22-X$5&lt;0),"",ROUND(($B22-X$5)*'점수 계산기'!$C$27+X$5*'점수 계산기'!$C$29+'점수 계산기'!$C$32,0))</f>
        <v/>
      </c>
      <c r="Y22" s="479" t="str">
        <f>IF(OR($B22-Y$5&gt;74, $B22-Y$5=73, $B22-Y$5=1, $B22-Y$5&lt;0),"",ROUND(($B22-Y$5)*'점수 계산기'!$C$27+Y$5*'점수 계산기'!$C$29+'점수 계산기'!$C$32,0))</f>
        <v/>
      </c>
      <c r="Z22" s="479" t="str">
        <f>IF(OR($B22-Z$5&gt;74, $B22-Z$5=73, $B22-Z$5=1, $B22-Z$5&lt;0),"",ROUND(($B22-Z$5)*'점수 계산기'!$C$27+Z$5*'점수 계산기'!$C$29+'점수 계산기'!$C$32,0))</f>
        <v/>
      </c>
      <c r="AA22" s="480" t="str">
        <f>IF(OR($B22-AA$5&gt;74, $B22-AA$5=73, $B22-AA$5=1, $B22-AA$5&lt;0),"",ROUND(($B22-AA$5)*'점수 계산기'!$C$27+AA$5*'점수 계산기'!$C$29+'점수 계산기'!$C$32,0))</f>
        <v/>
      </c>
      <c r="AC22" s="170">
        <v>85</v>
      </c>
      <c r="AD22" s="170">
        <f t="shared" si="0"/>
        <v>136</v>
      </c>
      <c r="AE22" s="170" cm="1">
        <f t="array" ref="AE22">INDEX($AF$6:$AF$106, AC22, 1)</f>
        <v>81</v>
      </c>
      <c r="AF22" s="170">
        <f t="shared" si="1"/>
        <v>136</v>
      </c>
      <c r="AG22" s="170">
        <v>84</v>
      </c>
      <c r="AH22" s="170">
        <v>16</v>
      </c>
    </row>
    <row r="23" spans="1:34" ht="21" customHeight="1">
      <c r="A23" s="4"/>
      <c r="B23" s="21">
        <v>83</v>
      </c>
      <c r="C23" s="479">
        <f>IF(OR($B23-C$5&gt;74, $B23-C$5=73, $B23-C$5=1, $B23-C$5&lt;0),"",ROUND(($B23-C$5)*'점수 계산기'!$C$27+C$5*'점수 계산기'!$C$29+'점수 계산기'!$C$32,0))</f>
        <v>135</v>
      </c>
      <c r="D23" s="479">
        <f>IF(OR($B23-D$5&gt;74, $B23-D$5=73, $B23-D$5=1, $B23-D$5&lt;0),"",ROUND(($B23-D$5)*'점수 계산기'!$C$27+D$5*'점수 계산기'!$C$29+'점수 계산기'!$C$32,0))</f>
        <v>135</v>
      </c>
      <c r="E23" s="479">
        <f>IF(OR($B23-E$5&gt;74, $B23-E$5=73, $B23-E$5=1, $B23-E$5&lt;0),"",ROUND(($B23-E$5)*'점수 계산기'!$C$27+E$5*'점수 계산기'!$C$29+'점수 계산기'!$C$32,0))</f>
        <v>135</v>
      </c>
      <c r="F23" s="479">
        <f>IF(OR($B23-F$5&gt;74, $B23-F$5=73, $B23-F$5=1, $B23-F$5&lt;0),"",ROUND(($B23-F$5)*'점수 계산기'!$C$27+F$5*'점수 계산기'!$C$29+'점수 계산기'!$C$32,0))</f>
        <v>135</v>
      </c>
      <c r="G23" s="479">
        <f>IF(OR($B23-G$5&gt;74, $B23-G$5=73, $B23-G$5=1, $B23-G$5&lt;0),"",ROUND(($B23-G$5)*'점수 계산기'!$C$27+G$5*'점수 계산기'!$C$29+'점수 계산기'!$C$32,0))</f>
        <v>135</v>
      </c>
      <c r="H23" s="479">
        <f>IF(OR($B23-H$5&gt;74, $B23-H$5=73, $B23-H$5=1, $B23-H$5&lt;0),"",ROUND(($B23-H$5)*'점수 계산기'!$C$27+H$5*'점수 계산기'!$C$29+'점수 계산기'!$C$32,0))</f>
        <v>135</v>
      </c>
      <c r="I23" s="479">
        <f>IF(OR($B23-I$5&gt;74, $B23-I$5=73, $B23-I$5=1, $B23-I$5&lt;0),"",ROUND(($B23-I$5)*'점수 계산기'!$C$27+I$5*'점수 계산기'!$C$29+'점수 계산기'!$C$32,0))</f>
        <v>135</v>
      </c>
      <c r="J23" s="479">
        <f>IF(OR($B23-J$5&gt;74, $B23-J$5=73, $B23-J$5=1, $B23-J$5&lt;0),"",ROUND(($B23-J$5)*'점수 계산기'!$C$27+J$5*'점수 계산기'!$C$29+'점수 계산기'!$C$32,0))</f>
        <v>135</v>
      </c>
      <c r="K23" s="479">
        <f>IF(OR($B23-K$5&gt;74, $B23-K$5=73, $B23-K$5=1, $B23-K$5&lt;0),"",ROUND(($B23-K$5)*'점수 계산기'!$C$27+K$5*'점수 계산기'!$C$29+'점수 계산기'!$C$32,0))</f>
        <v>135</v>
      </c>
      <c r="L23" s="479">
        <f>IF(OR($B23-L$5&gt;74, $B23-L$5=73, $B23-L$5=1, $B23-L$5&lt;0),"",ROUND(($B23-L$5)*'점수 계산기'!$C$27+L$5*'점수 계산기'!$C$29+'점수 계산기'!$C$32,0))</f>
        <v>135</v>
      </c>
      <c r="M23" s="479">
        <f>IF(OR($B23-M$5&gt;74, $B23-M$5=73, $B23-M$5=1, $B23-M$5&lt;0),"",ROUND(($B23-M$5)*'점수 계산기'!$C$27+M$5*'점수 계산기'!$C$29+'점수 계산기'!$C$32,0))</f>
        <v>135</v>
      </c>
      <c r="N23" s="479">
        <f>IF(OR($B23-N$5&gt;74, $B23-N$5=73, $B23-N$5=1, $B23-N$5&lt;0),"",ROUND(($B23-N$5)*'점수 계산기'!$C$27+N$5*'점수 계산기'!$C$29+'점수 계산기'!$C$32,0))</f>
        <v>136</v>
      </c>
      <c r="O23" s="479">
        <f>IF(OR($B23-O$5&gt;74, $B23-O$5=73, $B23-O$5=1, $B23-O$5&lt;0),"",ROUND(($B23-O$5)*'점수 계산기'!$C$27+O$5*'점수 계산기'!$C$29+'점수 계산기'!$C$32,0))</f>
        <v>136</v>
      </c>
      <c r="P23" s="479">
        <f>IF(OR($B23-P$5&gt;74, $B23-P$5=73, $B23-P$5=1, $B23-P$5&lt;0),"",ROUND(($B23-P$5)*'점수 계산기'!$C$27+P$5*'점수 계산기'!$C$29+'점수 계산기'!$C$32,0))</f>
        <v>136</v>
      </c>
      <c r="Q23" s="479">
        <f>IF(OR($B23-Q$5&gt;74, $B23-Q$5=73, $B23-Q$5=1, $B23-Q$5&lt;0),"",ROUND(($B23-Q$5)*'점수 계산기'!$C$27+Q$5*'점수 계산기'!$C$29+'점수 계산기'!$C$32,0))</f>
        <v>136</v>
      </c>
      <c r="R23" s="479" t="str">
        <f>IF(OR($B23-R$5&gt;74, $B23-R$5=73, $B23-R$5=1, $B23-R$5&lt;0),"",ROUND(($B23-R$5)*'점수 계산기'!$C$27+R$5*'점수 계산기'!$C$29+'점수 계산기'!$C$32,0))</f>
        <v/>
      </c>
      <c r="S23" s="479">
        <f>IF(OR($B23-S$5&gt;74, $B23-S$5=73, $B23-S$5=1, $B23-S$5&lt;0),"",ROUND(($B23-S$5)*'점수 계산기'!$C$27+S$5*'점수 계산기'!$C$29+'점수 계산기'!$C$32,0))</f>
        <v>136</v>
      </c>
      <c r="T23" s="479" t="str">
        <f>IF(OR($B23-T$5&gt;74, $B23-T$5=73, $B23-T$5=1, $B23-T$5&lt;0),"",ROUND(($B23-T$5)*'점수 계산기'!$C$27+T$5*'점수 계산기'!$C$29+'점수 계산기'!$C$32,0))</f>
        <v/>
      </c>
      <c r="U23" s="479" t="str">
        <f>IF(OR($B23-U$5&gt;74, $B23-U$5=73, $B23-U$5=1, $B23-U$5&lt;0),"",ROUND(($B23-U$5)*'점수 계산기'!$C$27+U$5*'점수 계산기'!$C$29+'점수 계산기'!$C$32,0))</f>
        <v/>
      </c>
      <c r="V23" s="479" t="str">
        <f>IF(OR($B23-V$5&gt;74, $B23-V$5=73, $B23-V$5=1, $B23-V$5&lt;0),"",ROUND(($B23-V$5)*'점수 계산기'!$C$27+V$5*'점수 계산기'!$C$29+'점수 계산기'!$C$32,0))</f>
        <v/>
      </c>
      <c r="W23" s="479" t="str">
        <f>IF(OR($B23-W$5&gt;74, $B23-W$5=73, $B23-W$5=1, $B23-W$5&lt;0),"",ROUND(($B23-W$5)*'점수 계산기'!$C$27+W$5*'점수 계산기'!$C$29+'점수 계산기'!$C$32,0))</f>
        <v/>
      </c>
      <c r="X23" s="479" t="str">
        <f>IF(OR($B23-X$5&gt;74, $B23-X$5=73, $B23-X$5=1, $B23-X$5&lt;0),"",ROUND(($B23-X$5)*'점수 계산기'!$C$27+X$5*'점수 계산기'!$C$29+'점수 계산기'!$C$32,0))</f>
        <v/>
      </c>
      <c r="Y23" s="479" t="str">
        <f>IF(OR($B23-Y$5&gt;74, $B23-Y$5=73, $B23-Y$5=1, $B23-Y$5&lt;0),"",ROUND(($B23-Y$5)*'점수 계산기'!$C$27+Y$5*'점수 계산기'!$C$29+'점수 계산기'!$C$32,0))</f>
        <v/>
      </c>
      <c r="Z23" s="479" t="str">
        <f>IF(OR($B23-Z$5&gt;74, $B23-Z$5=73, $B23-Z$5=1, $B23-Z$5&lt;0),"",ROUND(($B23-Z$5)*'점수 계산기'!$C$27+Z$5*'점수 계산기'!$C$29+'점수 계산기'!$C$32,0))</f>
        <v/>
      </c>
      <c r="AA23" s="480" t="str">
        <f>IF(OR($B23-AA$5&gt;74, $B23-AA$5=73, $B23-AA$5=1, $B23-AA$5&lt;0),"",ROUND(($B23-AA$5)*'점수 계산기'!$C$27+AA$5*'점수 계산기'!$C$29+'점수 계산기'!$C$32,0))</f>
        <v/>
      </c>
      <c r="AC23" s="170">
        <v>84</v>
      </c>
      <c r="AD23" s="170">
        <f t="shared" si="0"/>
        <v>135</v>
      </c>
      <c r="AE23" s="170" cm="1">
        <f t="array" ref="AE23">INDEX($AF$6:$AF$106, AC23, 1)</f>
        <v>82</v>
      </c>
      <c r="AF23" s="170">
        <f t="shared" si="1"/>
        <v>136</v>
      </c>
      <c r="AG23" s="170">
        <v>83</v>
      </c>
      <c r="AH23" s="170">
        <v>17</v>
      </c>
    </row>
    <row r="24" spans="1:34" ht="21" customHeight="1">
      <c r="A24" s="4"/>
      <c r="B24" s="21">
        <v>82</v>
      </c>
      <c r="C24" s="479">
        <f>IF(OR($B24-C$5&gt;74, $B24-C$5=73, $B24-C$5=1, $B24-C$5&lt;0),"",ROUND(($B24-C$5)*'점수 계산기'!$C$27+C$5*'점수 계산기'!$C$29+'점수 계산기'!$C$32,0))</f>
        <v>134</v>
      </c>
      <c r="D24" s="479">
        <f>IF(OR($B24-D$5&gt;74, $B24-D$5=73, $B24-D$5=1, $B24-D$5&lt;0),"",ROUND(($B24-D$5)*'점수 계산기'!$C$27+D$5*'점수 계산기'!$C$29+'점수 계산기'!$C$32,0))</f>
        <v>134</v>
      </c>
      <c r="E24" s="479">
        <f>IF(OR($B24-E$5&gt;74, $B24-E$5=73, $B24-E$5=1, $B24-E$5&lt;0),"",ROUND(($B24-E$5)*'점수 계산기'!$C$27+E$5*'점수 계산기'!$C$29+'점수 계산기'!$C$32,0))</f>
        <v>134</v>
      </c>
      <c r="F24" s="479">
        <f>IF(OR($B24-F$5&gt;74, $B24-F$5=73, $B24-F$5=1, $B24-F$5&lt;0),"",ROUND(($B24-F$5)*'점수 계산기'!$C$27+F$5*'점수 계산기'!$C$29+'점수 계산기'!$C$32,0))</f>
        <v>134</v>
      </c>
      <c r="G24" s="479">
        <f>IF(OR($B24-G$5&gt;74, $B24-G$5=73, $B24-G$5=1, $B24-G$5&lt;0),"",ROUND(($B24-G$5)*'점수 계산기'!$C$27+G$5*'점수 계산기'!$C$29+'점수 계산기'!$C$32,0))</f>
        <v>134</v>
      </c>
      <c r="H24" s="479">
        <f>IF(OR($B24-H$5&gt;74, $B24-H$5=73, $B24-H$5=1, $B24-H$5&lt;0),"",ROUND(($B24-H$5)*'점수 계산기'!$C$27+H$5*'점수 계산기'!$C$29+'점수 계산기'!$C$32,0))</f>
        <v>134</v>
      </c>
      <c r="I24" s="479">
        <f>IF(OR($B24-I$5&gt;74, $B24-I$5=73, $B24-I$5=1, $B24-I$5&lt;0),"",ROUND(($B24-I$5)*'점수 계산기'!$C$27+I$5*'점수 계산기'!$C$29+'점수 계산기'!$C$32,0))</f>
        <v>134</v>
      </c>
      <c r="J24" s="479">
        <f>IF(OR($B24-J$5&gt;74, $B24-J$5=73, $B24-J$5=1, $B24-J$5&lt;0),"",ROUND(($B24-J$5)*'점수 계산기'!$C$27+J$5*'점수 계산기'!$C$29+'점수 계산기'!$C$32,0))</f>
        <v>135</v>
      </c>
      <c r="K24" s="479">
        <f>IF(OR($B24-K$5&gt;74, $B24-K$5=73, $B24-K$5=1, $B24-K$5&lt;0),"",ROUND(($B24-K$5)*'점수 계산기'!$C$27+K$5*'점수 계산기'!$C$29+'점수 계산기'!$C$32,0))</f>
        <v>135</v>
      </c>
      <c r="L24" s="479">
        <f>IF(OR($B24-L$5&gt;74, $B24-L$5=73, $B24-L$5=1, $B24-L$5&lt;0),"",ROUND(($B24-L$5)*'점수 계산기'!$C$27+L$5*'점수 계산기'!$C$29+'점수 계산기'!$C$32,0))</f>
        <v>135</v>
      </c>
      <c r="M24" s="479">
        <f>IF(OR($B24-M$5&gt;74, $B24-M$5=73, $B24-M$5=1, $B24-M$5&lt;0),"",ROUND(($B24-M$5)*'점수 계산기'!$C$27+M$5*'점수 계산기'!$C$29+'점수 계산기'!$C$32,0))</f>
        <v>135</v>
      </c>
      <c r="N24" s="479">
        <f>IF(OR($B24-N$5&gt;74, $B24-N$5=73, $B24-N$5=1, $B24-N$5&lt;0),"",ROUND(($B24-N$5)*'점수 계산기'!$C$27+N$5*'점수 계산기'!$C$29+'점수 계산기'!$C$32,0))</f>
        <v>135</v>
      </c>
      <c r="O24" s="479">
        <f>IF(OR($B24-O$5&gt;74, $B24-O$5=73, $B24-O$5=1, $B24-O$5&lt;0),"",ROUND(($B24-O$5)*'점수 계산기'!$C$27+O$5*'점수 계산기'!$C$29+'점수 계산기'!$C$32,0))</f>
        <v>135</v>
      </c>
      <c r="P24" s="479">
        <f>IF(OR($B24-P$5&gt;74, $B24-P$5=73, $B24-P$5=1, $B24-P$5&lt;0),"",ROUND(($B24-P$5)*'점수 계산기'!$C$27+P$5*'점수 계산기'!$C$29+'점수 계산기'!$C$32,0))</f>
        <v>135</v>
      </c>
      <c r="Q24" s="479">
        <f>IF(OR($B24-Q$5&gt;74, $B24-Q$5=73, $B24-Q$5=1, $B24-Q$5&lt;0),"",ROUND(($B24-Q$5)*'점수 계산기'!$C$27+Q$5*'점수 계산기'!$C$29+'점수 계산기'!$C$32,0))</f>
        <v>135</v>
      </c>
      <c r="R24" s="479">
        <f>IF(OR($B24-R$5&gt;74, $B24-R$5=73, $B24-R$5=1, $B24-R$5&lt;0),"",ROUND(($B24-R$5)*'점수 계산기'!$C$27+R$5*'점수 계산기'!$C$29+'점수 계산기'!$C$32,0))</f>
        <v>135</v>
      </c>
      <c r="S24" s="479" t="str">
        <f>IF(OR($B24-S$5&gt;74, $B24-S$5=73, $B24-S$5=1, $B24-S$5&lt;0),"",ROUND(($B24-S$5)*'점수 계산기'!$C$27+S$5*'점수 계산기'!$C$29+'점수 계산기'!$C$32,0))</f>
        <v/>
      </c>
      <c r="T24" s="479">
        <f>IF(OR($B24-T$5&gt;74, $B24-T$5=73, $B24-T$5=1, $B24-T$5&lt;0),"",ROUND(($B24-T$5)*'점수 계산기'!$C$27+T$5*'점수 계산기'!$C$29+'점수 계산기'!$C$32,0))</f>
        <v>135</v>
      </c>
      <c r="U24" s="479" t="str">
        <f>IF(OR($B24-U$5&gt;74, $B24-U$5=73, $B24-U$5=1, $B24-U$5&lt;0),"",ROUND(($B24-U$5)*'점수 계산기'!$C$27+U$5*'점수 계산기'!$C$29+'점수 계산기'!$C$32,0))</f>
        <v/>
      </c>
      <c r="V24" s="479" t="str">
        <f>IF(OR($B24-V$5&gt;74, $B24-V$5=73, $B24-V$5=1, $B24-V$5&lt;0),"",ROUND(($B24-V$5)*'점수 계산기'!$C$27+V$5*'점수 계산기'!$C$29+'점수 계산기'!$C$32,0))</f>
        <v/>
      </c>
      <c r="W24" s="479" t="str">
        <f>IF(OR($B24-W$5&gt;74, $B24-W$5=73, $B24-W$5=1, $B24-W$5&lt;0),"",ROUND(($B24-W$5)*'점수 계산기'!$C$27+W$5*'점수 계산기'!$C$29+'점수 계산기'!$C$32,0))</f>
        <v/>
      </c>
      <c r="X24" s="479" t="str">
        <f>IF(OR($B24-X$5&gt;74, $B24-X$5=73, $B24-X$5=1, $B24-X$5&lt;0),"",ROUND(($B24-X$5)*'점수 계산기'!$C$27+X$5*'점수 계산기'!$C$29+'점수 계산기'!$C$32,0))</f>
        <v/>
      </c>
      <c r="Y24" s="479" t="str">
        <f>IF(OR($B24-Y$5&gt;74, $B24-Y$5=73, $B24-Y$5=1, $B24-Y$5&lt;0),"",ROUND(($B24-Y$5)*'점수 계산기'!$C$27+Y$5*'점수 계산기'!$C$29+'점수 계산기'!$C$32,0))</f>
        <v/>
      </c>
      <c r="Z24" s="479" t="str">
        <f>IF(OR($B24-Z$5&gt;74, $B24-Z$5=73, $B24-Z$5=1, $B24-Z$5&lt;0),"",ROUND(($B24-Z$5)*'점수 계산기'!$C$27+Z$5*'점수 계산기'!$C$29+'점수 계산기'!$C$32,0))</f>
        <v/>
      </c>
      <c r="AA24" s="480" t="str">
        <f>IF(OR($B24-AA$5&gt;74, $B24-AA$5=73, $B24-AA$5=1, $B24-AA$5&lt;0),"",ROUND(($B24-AA$5)*'점수 계산기'!$C$27+AA$5*'점수 계산기'!$C$29+'점수 계산기'!$C$32,0))</f>
        <v/>
      </c>
      <c r="AC24" s="170">
        <v>83</v>
      </c>
      <c r="AD24" s="170">
        <f t="shared" si="0"/>
        <v>134</v>
      </c>
      <c r="AE24" s="170" cm="1">
        <f t="array" ref="AE24">INDEX($AF$6:$AF$106, AC24, 1)</f>
        <v>83</v>
      </c>
      <c r="AF24" s="170">
        <f t="shared" si="1"/>
        <v>135</v>
      </c>
      <c r="AG24" s="170">
        <v>82</v>
      </c>
      <c r="AH24" s="170">
        <v>18</v>
      </c>
    </row>
    <row r="25" spans="1:34" ht="21" customHeight="1">
      <c r="A25" s="4"/>
      <c r="B25" s="21">
        <v>81</v>
      </c>
      <c r="C25" s="479">
        <f>IF(OR($B25-C$5&gt;74, $B25-C$5=73, $B25-C$5=1, $B25-C$5&lt;0),"",ROUND(($B25-C$5)*'점수 계산기'!$C$27+C$5*'점수 계산기'!$C$29+'점수 계산기'!$C$32,0))</f>
        <v>133</v>
      </c>
      <c r="D25" s="479">
        <f>IF(OR($B25-D$5&gt;74, $B25-D$5=73, $B25-D$5=1, $B25-D$5&lt;0),"",ROUND(($B25-D$5)*'점수 계산기'!$C$27+D$5*'점수 계산기'!$C$29+'점수 계산기'!$C$32,0))</f>
        <v>133</v>
      </c>
      <c r="E25" s="479">
        <f>IF(OR($B25-E$5&gt;74, $B25-E$5=73, $B25-E$5=1, $B25-E$5&lt;0),"",ROUND(($B25-E$5)*'점수 계산기'!$C$27+E$5*'점수 계산기'!$C$29+'점수 계산기'!$C$32,0))</f>
        <v>134</v>
      </c>
      <c r="F25" s="479">
        <f>IF(OR($B25-F$5&gt;74, $B25-F$5=73, $B25-F$5=1, $B25-F$5&lt;0),"",ROUND(($B25-F$5)*'점수 계산기'!$C$27+F$5*'점수 계산기'!$C$29+'점수 계산기'!$C$32,0))</f>
        <v>134</v>
      </c>
      <c r="G25" s="479">
        <f>IF(OR($B25-G$5&gt;74, $B25-G$5=73, $B25-G$5=1, $B25-G$5&lt;0),"",ROUND(($B25-G$5)*'점수 계산기'!$C$27+G$5*'점수 계산기'!$C$29+'점수 계산기'!$C$32,0))</f>
        <v>134</v>
      </c>
      <c r="H25" s="479">
        <f>IF(OR($B25-H$5&gt;74, $B25-H$5=73, $B25-H$5=1, $B25-H$5&lt;0),"",ROUND(($B25-H$5)*'점수 계산기'!$C$27+H$5*'점수 계산기'!$C$29+'점수 계산기'!$C$32,0))</f>
        <v>134</v>
      </c>
      <c r="I25" s="479">
        <f>IF(OR($B25-I$5&gt;74, $B25-I$5=73, $B25-I$5=1, $B25-I$5&lt;0),"",ROUND(($B25-I$5)*'점수 계산기'!$C$27+I$5*'점수 계산기'!$C$29+'점수 계산기'!$C$32,0))</f>
        <v>134</v>
      </c>
      <c r="J25" s="479">
        <f>IF(OR($B25-J$5&gt;74, $B25-J$5=73, $B25-J$5=1, $B25-J$5&lt;0),"",ROUND(($B25-J$5)*'점수 계산기'!$C$27+J$5*'점수 계산기'!$C$29+'점수 계산기'!$C$32,0))</f>
        <v>134</v>
      </c>
      <c r="K25" s="479">
        <f>IF(OR($B25-K$5&gt;74, $B25-K$5=73, $B25-K$5=1, $B25-K$5&lt;0),"",ROUND(($B25-K$5)*'점수 계산기'!$C$27+K$5*'점수 계산기'!$C$29+'점수 계산기'!$C$32,0))</f>
        <v>134</v>
      </c>
      <c r="L25" s="479">
        <f>IF(OR($B25-L$5&gt;74, $B25-L$5=73, $B25-L$5=1, $B25-L$5&lt;0),"",ROUND(($B25-L$5)*'점수 계산기'!$C$27+L$5*'점수 계산기'!$C$29+'점수 계산기'!$C$32,0))</f>
        <v>134</v>
      </c>
      <c r="M25" s="479">
        <f>IF(OR($B25-M$5&gt;74, $B25-M$5=73, $B25-M$5=1, $B25-M$5&lt;0),"",ROUND(($B25-M$5)*'점수 계산기'!$C$27+M$5*'점수 계산기'!$C$29+'점수 계산기'!$C$32,0))</f>
        <v>134</v>
      </c>
      <c r="N25" s="479">
        <f>IF(OR($B25-N$5&gt;74, $B25-N$5=73, $B25-N$5=1, $B25-N$5&lt;0),"",ROUND(($B25-N$5)*'점수 계산기'!$C$27+N$5*'점수 계산기'!$C$29+'점수 계산기'!$C$32,0))</f>
        <v>134</v>
      </c>
      <c r="O25" s="479">
        <f>IF(OR($B25-O$5&gt;74, $B25-O$5=73, $B25-O$5=1, $B25-O$5&lt;0),"",ROUND(($B25-O$5)*'점수 계산기'!$C$27+O$5*'점수 계산기'!$C$29+'점수 계산기'!$C$32,0))</f>
        <v>134</v>
      </c>
      <c r="P25" s="479">
        <f>IF(OR($B25-P$5&gt;74, $B25-P$5=73, $B25-P$5=1, $B25-P$5&lt;0),"",ROUND(($B25-P$5)*'점수 계산기'!$C$27+P$5*'점수 계산기'!$C$29+'점수 계산기'!$C$32,0))</f>
        <v>134</v>
      </c>
      <c r="Q25" s="479">
        <f>IF(OR($B25-Q$5&gt;74, $B25-Q$5=73, $B25-Q$5=1, $B25-Q$5&lt;0),"",ROUND(($B25-Q$5)*'점수 계산기'!$C$27+Q$5*'점수 계산기'!$C$29+'점수 계산기'!$C$32,0))</f>
        <v>134</v>
      </c>
      <c r="R25" s="479">
        <f>IF(OR($B25-R$5&gt;74, $B25-R$5=73, $B25-R$5=1, $B25-R$5&lt;0),"",ROUND(($B25-R$5)*'점수 계산기'!$C$27+R$5*'점수 계산기'!$C$29+'점수 계산기'!$C$32,0))</f>
        <v>134</v>
      </c>
      <c r="S25" s="479">
        <f>IF(OR($B25-S$5&gt;74, $B25-S$5=73, $B25-S$5=1, $B25-S$5&lt;0),"",ROUND(($B25-S$5)*'점수 계산기'!$C$27+S$5*'점수 계산기'!$C$29+'점수 계산기'!$C$32,0))</f>
        <v>134</v>
      </c>
      <c r="T25" s="479" t="str">
        <f>IF(OR($B25-T$5&gt;74, $B25-T$5=73, $B25-T$5=1, $B25-T$5&lt;0),"",ROUND(($B25-T$5)*'점수 계산기'!$C$27+T$5*'점수 계산기'!$C$29+'점수 계산기'!$C$32,0))</f>
        <v/>
      </c>
      <c r="U25" s="479">
        <f>IF(OR($B25-U$5&gt;74, $B25-U$5=73, $B25-U$5=1, $B25-U$5&lt;0),"",ROUND(($B25-U$5)*'점수 계산기'!$C$27+U$5*'점수 계산기'!$C$29+'점수 계산기'!$C$32,0))</f>
        <v>134</v>
      </c>
      <c r="V25" s="479" t="str">
        <f>IF(OR($B25-V$5&gt;74, $B25-V$5=73, $B25-V$5=1, $B25-V$5&lt;0),"",ROUND(($B25-V$5)*'점수 계산기'!$C$27+V$5*'점수 계산기'!$C$29+'점수 계산기'!$C$32,0))</f>
        <v/>
      </c>
      <c r="W25" s="479" t="str">
        <f>IF(OR($B25-W$5&gt;74, $B25-W$5=73, $B25-W$5=1, $B25-W$5&lt;0),"",ROUND(($B25-W$5)*'점수 계산기'!$C$27+W$5*'점수 계산기'!$C$29+'점수 계산기'!$C$32,0))</f>
        <v/>
      </c>
      <c r="X25" s="479" t="str">
        <f>IF(OR($B25-X$5&gt;74, $B25-X$5=73, $B25-X$5=1, $B25-X$5&lt;0),"",ROUND(($B25-X$5)*'점수 계산기'!$C$27+X$5*'점수 계산기'!$C$29+'점수 계산기'!$C$32,0))</f>
        <v/>
      </c>
      <c r="Y25" s="479" t="str">
        <f>IF(OR($B25-Y$5&gt;74, $B25-Y$5=73, $B25-Y$5=1, $B25-Y$5&lt;0),"",ROUND(($B25-Y$5)*'점수 계산기'!$C$27+Y$5*'점수 계산기'!$C$29+'점수 계산기'!$C$32,0))</f>
        <v/>
      </c>
      <c r="Z25" s="479" t="str">
        <f>IF(OR($B25-Z$5&gt;74, $B25-Z$5=73, $B25-Z$5=1, $B25-Z$5&lt;0),"",ROUND(($B25-Z$5)*'점수 계산기'!$C$27+Z$5*'점수 계산기'!$C$29+'점수 계산기'!$C$32,0))</f>
        <v/>
      </c>
      <c r="AA25" s="480" t="str">
        <f>IF(OR($B25-AA$5&gt;74, $B25-AA$5=73, $B25-AA$5=1, $B25-AA$5&lt;0),"",ROUND(($B25-AA$5)*'점수 계산기'!$C$27+AA$5*'점수 계산기'!$C$29+'점수 계산기'!$C$32,0))</f>
        <v/>
      </c>
      <c r="AC25" s="170">
        <v>82</v>
      </c>
      <c r="AD25" s="170">
        <f t="shared" si="0"/>
        <v>133</v>
      </c>
      <c r="AE25" s="170" cm="1">
        <f t="array" ref="AE25">INDEX($AF$6:$AF$106, AC25, 1)</f>
        <v>84</v>
      </c>
      <c r="AF25" s="170">
        <f t="shared" si="1"/>
        <v>134</v>
      </c>
      <c r="AG25" s="170">
        <v>81</v>
      </c>
      <c r="AH25" s="170">
        <v>19</v>
      </c>
    </row>
    <row r="26" spans="1:34" ht="21" customHeight="1">
      <c r="A26" s="4"/>
      <c r="B26" s="16">
        <v>80</v>
      </c>
      <c r="C26" s="471">
        <f>IF(OR($B26-C$5&gt;74, $B26-C$5=73, $B26-C$5=1, $B26-C$5&lt;0),"",ROUND(($B26-C$5)*'점수 계산기'!$C$27+C$5*'점수 계산기'!$C$29+'점수 계산기'!$C$32,0))</f>
        <v>133</v>
      </c>
      <c r="D26" s="471">
        <f>IF(OR($B26-D$5&gt;74, $B26-D$5=73, $B26-D$5=1, $B26-D$5&lt;0),"",ROUND(($B26-D$5)*'점수 계산기'!$C$27+D$5*'점수 계산기'!$C$29+'점수 계산기'!$C$32,0))</f>
        <v>133</v>
      </c>
      <c r="E26" s="471">
        <f>IF(OR($B26-E$5&gt;74, $B26-E$5=73, $B26-E$5=1, $B26-E$5&lt;0),"",ROUND(($B26-E$5)*'점수 계산기'!$C$27+E$5*'점수 계산기'!$C$29+'점수 계산기'!$C$32,0))</f>
        <v>133</v>
      </c>
      <c r="F26" s="471">
        <f>IF(OR($B26-F$5&gt;74, $B26-F$5=73, $B26-F$5=1, $B26-F$5&lt;0),"",ROUND(($B26-F$5)*'점수 계산기'!$C$27+F$5*'점수 계산기'!$C$29+'점수 계산기'!$C$32,0))</f>
        <v>133</v>
      </c>
      <c r="G26" s="471">
        <f>IF(OR($B26-G$5&gt;74, $B26-G$5=73, $B26-G$5=1, $B26-G$5&lt;0),"",ROUND(($B26-G$5)*'점수 계산기'!$C$27+G$5*'점수 계산기'!$C$29+'점수 계산기'!$C$32,0))</f>
        <v>133</v>
      </c>
      <c r="H26" s="471">
        <f>IF(OR($B26-H$5&gt;74, $B26-H$5=73, $B26-H$5=1, $B26-H$5&lt;0),"",ROUND(($B26-H$5)*'점수 계산기'!$C$27+H$5*'점수 계산기'!$C$29+'점수 계산기'!$C$32,0))</f>
        <v>133</v>
      </c>
      <c r="I26" s="471">
        <f>IF(OR($B26-I$5&gt;74, $B26-I$5=73, $B26-I$5=1, $B26-I$5&lt;0),"",ROUND(($B26-I$5)*'점수 계산기'!$C$27+I$5*'점수 계산기'!$C$29+'점수 계산기'!$C$32,0))</f>
        <v>133</v>
      </c>
      <c r="J26" s="471">
        <f>IF(OR($B26-J$5&gt;74, $B26-J$5=73, $B26-J$5=1, $B26-J$5&lt;0),"",ROUND(($B26-J$5)*'점수 계산기'!$C$27+J$5*'점수 계산기'!$C$29+'점수 계산기'!$C$32,0))</f>
        <v>133</v>
      </c>
      <c r="K26" s="471">
        <f>IF(OR($B26-K$5&gt;74, $B26-K$5=73, $B26-K$5=1, $B26-K$5&lt;0),"",ROUND(($B26-K$5)*'점수 계산기'!$C$27+K$5*'점수 계산기'!$C$29+'점수 계산기'!$C$32,0))</f>
        <v>133</v>
      </c>
      <c r="L26" s="471">
        <f>IF(OR($B26-L$5&gt;74, $B26-L$5=73, $B26-L$5=1, $B26-L$5&lt;0),"",ROUND(($B26-L$5)*'점수 계산기'!$C$27+L$5*'점수 계산기'!$C$29+'점수 계산기'!$C$32,0))</f>
        <v>133</v>
      </c>
      <c r="M26" s="471">
        <f>IF(OR($B26-M$5&gt;74, $B26-M$5=73, $B26-M$5=1, $B26-M$5&lt;0),"",ROUND(($B26-M$5)*'점수 계산기'!$C$27+M$5*'점수 계산기'!$C$29+'점수 계산기'!$C$32,0))</f>
        <v>133</v>
      </c>
      <c r="N26" s="471">
        <f>IF(OR($B26-N$5&gt;74, $B26-N$5=73, $B26-N$5=1, $B26-N$5&lt;0),"",ROUND(($B26-N$5)*'점수 계산기'!$C$27+N$5*'점수 계산기'!$C$29+'점수 계산기'!$C$32,0))</f>
        <v>133</v>
      </c>
      <c r="O26" s="471">
        <f>IF(OR($B26-O$5&gt;74, $B26-O$5=73, $B26-O$5=1, $B26-O$5&lt;0),"",ROUND(($B26-O$5)*'점수 계산기'!$C$27+O$5*'점수 계산기'!$C$29+'점수 계산기'!$C$32,0))</f>
        <v>133</v>
      </c>
      <c r="P26" s="471">
        <f>IF(OR($B26-P$5&gt;74, $B26-P$5=73, $B26-P$5=1, $B26-P$5&lt;0),"",ROUND(($B26-P$5)*'점수 계산기'!$C$27+P$5*'점수 계산기'!$C$29+'점수 계산기'!$C$32,0))</f>
        <v>133</v>
      </c>
      <c r="Q26" s="471">
        <f>IF(OR($B26-Q$5&gt;74, $B26-Q$5=73, $B26-Q$5=1, $B26-Q$5&lt;0),"",ROUND(($B26-Q$5)*'점수 계산기'!$C$27+Q$5*'점수 계산기'!$C$29+'점수 계산기'!$C$32,0))</f>
        <v>133</v>
      </c>
      <c r="R26" s="471">
        <f>IF(OR($B26-R$5&gt;74, $B26-R$5=73, $B26-R$5=1, $B26-R$5&lt;0),"",ROUND(($B26-R$5)*'점수 계산기'!$C$27+R$5*'점수 계산기'!$C$29+'점수 계산기'!$C$32,0))</f>
        <v>133</v>
      </c>
      <c r="S26" s="471">
        <f>IF(OR($B26-S$5&gt;74, $B26-S$5=73, $B26-S$5=1, $B26-S$5&lt;0),"",ROUND(($B26-S$5)*'점수 계산기'!$C$27+S$5*'점수 계산기'!$C$29+'점수 계산기'!$C$32,0))</f>
        <v>133</v>
      </c>
      <c r="T26" s="471">
        <f>IF(OR($B26-T$5&gt;74, $B26-T$5=73, $B26-T$5=1, $B26-T$5&lt;0),"",ROUND(($B26-T$5)*'점수 계산기'!$C$27+T$5*'점수 계산기'!$C$29+'점수 계산기'!$C$32,0))</f>
        <v>133</v>
      </c>
      <c r="U26" s="471" t="str">
        <f>IF(OR($B26-U$5&gt;74, $B26-U$5=73, $B26-U$5=1, $B26-U$5&lt;0),"",ROUND(($B26-U$5)*'점수 계산기'!$C$27+U$5*'점수 계산기'!$C$29+'점수 계산기'!$C$32,0))</f>
        <v/>
      </c>
      <c r="V26" s="471">
        <f>IF(OR($B26-V$5&gt;74, $B26-V$5=73, $B26-V$5=1, $B26-V$5&lt;0),"",ROUND(($B26-V$5)*'점수 계산기'!$C$27+V$5*'점수 계산기'!$C$29+'점수 계산기'!$C$32,0))</f>
        <v>133</v>
      </c>
      <c r="W26" s="471" t="str">
        <f>IF(OR($B26-W$5&gt;74, $B26-W$5=73, $B26-W$5=1, $B26-W$5&lt;0),"",ROUND(($B26-W$5)*'점수 계산기'!$C$27+W$5*'점수 계산기'!$C$29+'점수 계산기'!$C$32,0))</f>
        <v/>
      </c>
      <c r="X26" s="471" t="str">
        <f>IF(OR($B26-X$5&gt;74, $B26-X$5=73, $B26-X$5=1, $B26-X$5&lt;0),"",ROUND(($B26-X$5)*'점수 계산기'!$C$27+X$5*'점수 계산기'!$C$29+'점수 계산기'!$C$32,0))</f>
        <v/>
      </c>
      <c r="Y26" s="471" t="str">
        <f>IF(OR($B26-Y$5&gt;74, $B26-Y$5=73, $B26-Y$5=1, $B26-Y$5&lt;0),"",ROUND(($B26-Y$5)*'점수 계산기'!$C$27+Y$5*'점수 계산기'!$C$29+'점수 계산기'!$C$32,0))</f>
        <v/>
      </c>
      <c r="Z26" s="471" t="str">
        <f>IF(OR($B26-Z$5&gt;74, $B26-Z$5=73, $B26-Z$5=1, $B26-Z$5&lt;0),"",ROUND(($B26-Z$5)*'점수 계산기'!$C$27+Z$5*'점수 계산기'!$C$29+'점수 계산기'!$C$32,0))</f>
        <v/>
      </c>
      <c r="AA26" s="472" t="str">
        <f>IF(OR($B26-AA$5&gt;74, $B26-AA$5=73, $B26-AA$5=1, $B26-AA$5&lt;0),"",ROUND(($B26-AA$5)*'점수 계산기'!$C$27+AA$5*'점수 계산기'!$C$29+'점수 계산기'!$C$32,0))</f>
        <v/>
      </c>
      <c r="AC26" s="170">
        <v>81</v>
      </c>
      <c r="AD26" s="170">
        <f t="shared" si="0"/>
        <v>133</v>
      </c>
      <c r="AE26" s="170" cm="1">
        <f t="array" ref="AE26">INDEX($AF$6:$AF$106, AC26, 1)</f>
        <v>84</v>
      </c>
      <c r="AF26" s="170">
        <f t="shared" si="1"/>
        <v>133</v>
      </c>
      <c r="AG26" s="170">
        <v>80</v>
      </c>
      <c r="AH26" s="170">
        <v>20</v>
      </c>
    </row>
    <row r="27" spans="1:34" ht="21" customHeight="1">
      <c r="A27" s="4"/>
      <c r="B27" s="17">
        <v>79</v>
      </c>
      <c r="C27" s="471">
        <f>IF(OR($B27-C$5&gt;74, $B27-C$5=73, $B27-C$5=1, $B27-C$5&lt;0),"",ROUND(($B27-C$5)*'점수 계산기'!$C$27+C$5*'점수 계산기'!$C$29+'점수 계산기'!$C$32,0))</f>
        <v>132</v>
      </c>
      <c r="D27" s="471">
        <f>IF(OR($B27-D$5&gt;74, $B27-D$5=73, $B27-D$5=1, $B27-D$5&lt;0),"",ROUND(($B27-D$5)*'점수 계산기'!$C$27+D$5*'점수 계산기'!$C$29+'점수 계산기'!$C$32,0))</f>
        <v>132</v>
      </c>
      <c r="E27" s="471">
        <f>IF(OR($B27-E$5&gt;74, $B27-E$5=73, $B27-E$5=1, $B27-E$5&lt;0),"",ROUND(($B27-E$5)*'점수 계산기'!$C$27+E$5*'점수 계산기'!$C$29+'점수 계산기'!$C$32,0))</f>
        <v>132</v>
      </c>
      <c r="F27" s="471">
        <f>IF(OR($B27-F$5&gt;74, $B27-F$5=73, $B27-F$5=1, $B27-F$5&lt;0),"",ROUND(($B27-F$5)*'점수 계산기'!$C$27+F$5*'점수 계산기'!$C$29+'점수 계산기'!$C$32,0))</f>
        <v>132</v>
      </c>
      <c r="G27" s="471">
        <f>IF(OR($B27-G$5&gt;74, $B27-G$5=73, $B27-G$5=1, $B27-G$5&lt;0),"",ROUND(($B27-G$5)*'점수 계산기'!$C$27+G$5*'점수 계산기'!$C$29+'점수 계산기'!$C$32,0))</f>
        <v>132</v>
      </c>
      <c r="H27" s="471">
        <f>IF(OR($B27-H$5&gt;74, $B27-H$5=73, $B27-H$5=1, $B27-H$5&lt;0),"",ROUND(($B27-H$5)*'점수 계산기'!$C$27+H$5*'점수 계산기'!$C$29+'점수 계산기'!$C$32,0))</f>
        <v>132</v>
      </c>
      <c r="I27" s="471">
        <f>IF(OR($B27-I$5&gt;74, $B27-I$5=73, $B27-I$5=1, $B27-I$5&lt;0),"",ROUND(($B27-I$5)*'점수 계산기'!$C$27+I$5*'점수 계산기'!$C$29+'점수 계산기'!$C$32,0))</f>
        <v>132</v>
      </c>
      <c r="J27" s="471">
        <f>IF(OR($B27-J$5&gt;74, $B27-J$5=73, $B27-J$5=1, $B27-J$5&lt;0),"",ROUND(($B27-J$5)*'점수 계산기'!$C$27+J$5*'점수 계산기'!$C$29+'점수 계산기'!$C$32,0))</f>
        <v>132</v>
      </c>
      <c r="K27" s="471">
        <f>IF(OR($B27-K$5&gt;74, $B27-K$5=73, $B27-K$5=1, $B27-K$5&lt;0),"",ROUND(($B27-K$5)*'점수 계산기'!$C$27+K$5*'점수 계산기'!$C$29+'점수 계산기'!$C$32,0))</f>
        <v>132</v>
      </c>
      <c r="L27" s="471">
        <f>IF(OR($B27-L$5&gt;74, $B27-L$5=73, $B27-L$5=1, $B27-L$5&lt;0),"",ROUND(($B27-L$5)*'점수 계산기'!$C$27+L$5*'점수 계산기'!$C$29+'점수 계산기'!$C$32,0))</f>
        <v>132</v>
      </c>
      <c r="M27" s="471">
        <f>IF(OR($B27-M$5&gt;74, $B27-M$5=73, $B27-M$5=1, $B27-M$5&lt;0),"",ROUND(($B27-M$5)*'점수 계산기'!$C$27+M$5*'점수 계산기'!$C$29+'점수 계산기'!$C$32,0))</f>
        <v>132</v>
      </c>
      <c r="N27" s="471">
        <f>IF(OR($B27-N$5&gt;74, $B27-N$5=73, $B27-N$5=1, $B27-N$5&lt;0),"",ROUND(($B27-N$5)*'점수 계산기'!$C$27+N$5*'점수 계산기'!$C$29+'점수 계산기'!$C$32,0))</f>
        <v>132</v>
      </c>
      <c r="O27" s="471">
        <f>IF(OR($B27-O$5&gt;74, $B27-O$5=73, $B27-O$5=1, $B27-O$5&lt;0),"",ROUND(($B27-O$5)*'점수 계산기'!$C$27+O$5*'점수 계산기'!$C$29+'점수 계산기'!$C$32,0))</f>
        <v>132</v>
      </c>
      <c r="P27" s="471">
        <f>IF(OR($B27-P$5&gt;74, $B27-P$5=73, $B27-P$5=1, $B27-P$5&lt;0),"",ROUND(($B27-P$5)*'점수 계산기'!$C$27+P$5*'점수 계산기'!$C$29+'점수 계산기'!$C$32,0))</f>
        <v>132</v>
      </c>
      <c r="Q27" s="471">
        <f>IF(OR($B27-Q$5&gt;74, $B27-Q$5=73, $B27-Q$5=1, $B27-Q$5&lt;0),"",ROUND(($B27-Q$5)*'점수 계산기'!$C$27+Q$5*'점수 계산기'!$C$29+'점수 계산기'!$C$32,0))</f>
        <v>132</v>
      </c>
      <c r="R27" s="471">
        <f>IF(OR($B27-R$5&gt;74, $B27-R$5=73, $B27-R$5=1, $B27-R$5&lt;0),"",ROUND(($B27-R$5)*'점수 계산기'!$C$27+R$5*'점수 계산기'!$C$29+'점수 계산기'!$C$32,0))</f>
        <v>132</v>
      </c>
      <c r="S27" s="471">
        <f>IF(OR($B27-S$5&gt;74, $B27-S$5=73, $B27-S$5=1, $B27-S$5&lt;0),"",ROUND(($B27-S$5)*'점수 계산기'!$C$27+S$5*'점수 계산기'!$C$29+'점수 계산기'!$C$32,0))</f>
        <v>132</v>
      </c>
      <c r="T27" s="471">
        <f>IF(OR($B27-T$5&gt;74, $B27-T$5=73, $B27-T$5=1, $B27-T$5&lt;0),"",ROUND(($B27-T$5)*'점수 계산기'!$C$27+T$5*'점수 계산기'!$C$29+'점수 계산기'!$C$32,0))</f>
        <v>132</v>
      </c>
      <c r="U27" s="471">
        <f>IF(OR($B27-U$5&gt;74, $B27-U$5=73, $B27-U$5=1, $B27-U$5&lt;0),"",ROUND(($B27-U$5)*'점수 계산기'!$C$27+U$5*'점수 계산기'!$C$29+'점수 계산기'!$C$32,0))</f>
        <v>133</v>
      </c>
      <c r="V27" s="471" t="str">
        <f>IF(OR($B27-V$5&gt;74, $B27-V$5=73, $B27-V$5=1, $B27-V$5&lt;0),"",ROUND(($B27-V$5)*'점수 계산기'!$C$27+V$5*'점수 계산기'!$C$29+'점수 계산기'!$C$32,0))</f>
        <v/>
      </c>
      <c r="W27" s="471">
        <f>IF(OR($B27-W$5&gt;74, $B27-W$5=73, $B27-W$5=1, $B27-W$5&lt;0),"",ROUND(($B27-W$5)*'점수 계산기'!$C$27+W$5*'점수 계산기'!$C$29+'점수 계산기'!$C$32,0))</f>
        <v>133</v>
      </c>
      <c r="X27" s="471" t="str">
        <f>IF(OR($B27-X$5&gt;74, $B27-X$5=73, $B27-X$5=1, $B27-X$5&lt;0),"",ROUND(($B27-X$5)*'점수 계산기'!$C$27+X$5*'점수 계산기'!$C$29+'점수 계산기'!$C$32,0))</f>
        <v/>
      </c>
      <c r="Y27" s="471" t="str">
        <f>IF(OR($B27-Y$5&gt;74, $B27-Y$5=73, $B27-Y$5=1, $B27-Y$5&lt;0),"",ROUND(($B27-Y$5)*'점수 계산기'!$C$27+Y$5*'점수 계산기'!$C$29+'점수 계산기'!$C$32,0))</f>
        <v/>
      </c>
      <c r="Z27" s="471" t="str">
        <f>IF(OR($B27-Z$5&gt;74, $B27-Z$5=73, $B27-Z$5=1, $B27-Z$5&lt;0),"",ROUND(($B27-Z$5)*'점수 계산기'!$C$27+Z$5*'점수 계산기'!$C$29+'점수 계산기'!$C$32,0))</f>
        <v/>
      </c>
      <c r="AA27" s="472" t="str">
        <f>IF(OR($B27-AA$5&gt;74, $B27-AA$5=73, $B27-AA$5=1, $B27-AA$5&lt;0),"",ROUND(($B27-AA$5)*'점수 계산기'!$C$27+AA$5*'점수 계산기'!$C$29+'점수 계산기'!$C$32,0))</f>
        <v/>
      </c>
      <c r="AC27" s="170">
        <v>80</v>
      </c>
      <c r="AD27" s="170">
        <f t="shared" si="0"/>
        <v>132</v>
      </c>
      <c r="AE27" s="170" cm="1">
        <f t="array" ref="AE27">INDEX($AF$6:$AF$106, AC27, 1)</f>
        <v>85</v>
      </c>
      <c r="AF27" s="170">
        <f t="shared" si="1"/>
        <v>133</v>
      </c>
      <c r="AG27" s="170">
        <v>79</v>
      </c>
      <c r="AH27" s="170">
        <v>21</v>
      </c>
    </row>
    <row r="28" spans="1:34" ht="21" customHeight="1">
      <c r="A28" s="4"/>
      <c r="B28" s="17">
        <v>78</v>
      </c>
      <c r="C28" s="471">
        <f>IF(OR($B28-C$5&gt;74, $B28-C$5=73, $B28-C$5=1, $B28-C$5&lt;0),"",ROUND(($B28-C$5)*'점수 계산기'!$C$27+C$5*'점수 계산기'!$C$29+'점수 계산기'!$C$32,0))</f>
        <v>131</v>
      </c>
      <c r="D28" s="471">
        <f>IF(OR($B28-D$5&gt;74, $B28-D$5=73, $B28-D$5=1, $B28-D$5&lt;0),"",ROUND(($B28-D$5)*'점수 계산기'!$C$27+D$5*'점수 계산기'!$C$29+'점수 계산기'!$C$32,0))</f>
        <v>131</v>
      </c>
      <c r="E28" s="471">
        <f>IF(OR($B28-E$5&gt;74, $B28-E$5=73, $B28-E$5=1, $B28-E$5&lt;0),"",ROUND(($B28-E$5)*'점수 계산기'!$C$27+E$5*'점수 계산기'!$C$29+'점수 계산기'!$C$32,0))</f>
        <v>131</v>
      </c>
      <c r="F28" s="471">
        <f>IF(OR($B28-F$5&gt;74, $B28-F$5=73, $B28-F$5=1, $B28-F$5&lt;0),"",ROUND(($B28-F$5)*'점수 계산기'!$C$27+F$5*'점수 계산기'!$C$29+'점수 계산기'!$C$32,0))</f>
        <v>131</v>
      </c>
      <c r="G28" s="471">
        <f>IF(OR($B28-G$5&gt;74, $B28-G$5=73, $B28-G$5=1, $B28-G$5&lt;0),"",ROUND(($B28-G$5)*'점수 계산기'!$C$27+G$5*'점수 계산기'!$C$29+'점수 계산기'!$C$32,0))</f>
        <v>131</v>
      </c>
      <c r="H28" s="471">
        <f>IF(OR($B28-H$5&gt;74, $B28-H$5=73, $B28-H$5=1, $B28-H$5&lt;0),"",ROUND(($B28-H$5)*'점수 계산기'!$C$27+H$5*'점수 계산기'!$C$29+'점수 계산기'!$C$32,0))</f>
        <v>131</v>
      </c>
      <c r="I28" s="471">
        <f>IF(OR($B28-I$5&gt;74, $B28-I$5=73, $B28-I$5=1, $B28-I$5&lt;0),"",ROUND(($B28-I$5)*'점수 계산기'!$C$27+I$5*'점수 계산기'!$C$29+'점수 계산기'!$C$32,0))</f>
        <v>131</v>
      </c>
      <c r="J28" s="471">
        <f>IF(OR($B28-J$5&gt;74, $B28-J$5=73, $B28-J$5=1, $B28-J$5&lt;0),"",ROUND(($B28-J$5)*'점수 계산기'!$C$27+J$5*'점수 계산기'!$C$29+'점수 계산기'!$C$32,0))</f>
        <v>131</v>
      </c>
      <c r="K28" s="471">
        <f>IF(OR($B28-K$5&gt;74, $B28-K$5=73, $B28-K$5=1, $B28-K$5&lt;0),"",ROUND(($B28-K$5)*'점수 계산기'!$C$27+K$5*'점수 계산기'!$C$29+'점수 계산기'!$C$32,0))</f>
        <v>131</v>
      </c>
      <c r="L28" s="471">
        <f>IF(OR($B28-L$5&gt;74, $B28-L$5=73, $B28-L$5=1, $B28-L$5&lt;0),"",ROUND(($B28-L$5)*'점수 계산기'!$C$27+L$5*'점수 계산기'!$C$29+'점수 계산기'!$C$32,0))</f>
        <v>131</v>
      </c>
      <c r="M28" s="471">
        <f>IF(OR($B28-M$5&gt;74, $B28-M$5=73, $B28-M$5=1, $B28-M$5&lt;0),"",ROUND(($B28-M$5)*'점수 계산기'!$C$27+M$5*'점수 계산기'!$C$29+'점수 계산기'!$C$32,0))</f>
        <v>131</v>
      </c>
      <c r="N28" s="471">
        <f>IF(OR($B28-N$5&gt;74, $B28-N$5=73, $B28-N$5=1, $B28-N$5&lt;0),"",ROUND(($B28-N$5)*'점수 계산기'!$C$27+N$5*'점수 계산기'!$C$29+'점수 계산기'!$C$32,0))</f>
        <v>131</v>
      </c>
      <c r="O28" s="471">
        <f>IF(OR($B28-O$5&gt;74, $B28-O$5=73, $B28-O$5=1, $B28-O$5&lt;0),"",ROUND(($B28-O$5)*'점수 계산기'!$C$27+O$5*'점수 계산기'!$C$29+'점수 계산기'!$C$32,0))</f>
        <v>131</v>
      </c>
      <c r="P28" s="471">
        <f>IF(OR($B28-P$5&gt;74, $B28-P$5=73, $B28-P$5=1, $B28-P$5&lt;0),"",ROUND(($B28-P$5)*'점수 계산기'!$C$27+P$5*'점수 계산기'!$C$29+'점수 계산기'!$C$32,0))</f>
        <v>131</v>
      </c>
      <c r="Q28" s="471">
        <f>IF(OR($B28-Q$5&gt;74, $B28-Q$5=73, $B28-Q$5=1, $B28-Q$5&lt;0),"",ROUND(($B28-Q$5)*'점수 계산기'!$C$27+Q$5*'점수 계산기'!$C$29+'점수 계산기'!$C$32,0))</f>
        <v>132</v>
      </c>
      <c r="R28" s="471">
        <f>IF(OR($B28-R$5&gt;74, $B28-R$5=73, $B28-R$5=1, $B28-R$5&lt;0),"",ROUND(($B28-R$5)*'점수 계산기'!$C$27+R$5*'점수 계산기'!$C$29+'점수 계산기'!$C$32,0))</f>
        <v>132</v>
      </c>
      <c r="S28" s="471">
        <f>IF(OR($B28-S$5&gt;74, $B28-S$5=73, $B28-S$5=1, $B28-S$5&lt;0),"",ROUND(($B28-S$5)*'점수 계산기'!$C$27+S$5*'점수 계산기'!$C$29+'점수 계산기'!$C$32,0))</f>
        <v>132</v>
      </c>
      <c r="T28" s="471">
        <f>IF(OR($B28-T$5&gt;74, $B28-T$5=73, $B28-T$5=1, $B28-T$5&lt;0),"",ROUND(($B28-T$5)*'점수 계산기'!$C$27+T$5*'점수 계산기'!$C$29+'점수 계산기'!$C$32,0))</f>
        <v>132</v>
      </c>
      <c r="U28" s="471">
        <f>IF(OR($B28-U$5&gt;74, $B28-U$5=73, $B28-U$5=1, $B28-U$5&lt;0),"",ROUND(($B28-U$5)*'점수 계산기'!$C$27+U$5*'점수 계산기'!$C$29+'점수 계산기'!$C$32,0))</f>
        <v>132</v>
      </c>
      <c r="V28" s="471">
        <f>IF(OR($B28-V$5&gt;74, $B28-V$5=73, $B28-V$5=1, $B28-V$5&lt;0),"",ROUND(($B28-V$5)*'점수 계산기'!$C$27+V$5*'점수 계산기'!$C$29+'점수 계산기'!$C$32,0))</f>
        <v>132</v>
      </c>
      <c r="W28" s="471" t="str">
        <f>IF(OR($B28-W$5&gt;74, $B28-W$5=73, $B28-W$5=1, $B28-W$5&lt;0),"",ROUND(($B28-W$5)*'점수 계산기'!$C$27+W$5*'점수 계산기'!$C$29+'점수 계산기'!$C$32,0))</f>
        <v/>
      </c>
      <c r="X28" s="471">
        <f>IF(OR($B28-X$5&gt;74, $B28-X$5=73, $B28-X$5=1, $B28-X$5&lt;0),"",ROUND(($B28-X$5)*'점수 계산기'!$C$27+X$5*'점수 계산기'!$C$29+'점수 계산기'!$C$32,0))</f>
        <v>132</v>
      </c>
      <c r="Y28" s="471" t="str">
        <f>IF(OR($B28-Y$5&gt;74, $B28-Y$5=73, $B28-Y$5=1, $B28-Y$5&lt;0),"",ROUND(($B28-Y$5)*'점수 계산기'!$C$27+Y$5*'점수 계산기'!$C$29+'점수 계산기'!$C$32,0))</f>
        <v/>
      </c>
      <c r="Z28" s="471" t="str">
        <f>IF(OR($B28-Z$5&gt;74, $B28-Z$5=73, $B28-Z$5=1, $B28-Z$5&lt;0),"",ROUND(($B28-Z$5)*'점수 계산기'!$C$27+Z$5*'점수 계산기'!$C$29+'점수 계산기'!$C$32,0))</f>
        <v/>
      </c>
      <c r="AA28" s="472" t="str">
        <f>IF(OR($B28-AA$5&gt;74, $B28-AA$5=73, $B28-AA$5=1, $B28-AA$5&lt;0),"",ROUND(($B28-AA$5)*'점수 계산기'!$C$27+AA$5*'점수 계산기'!$C$29+'점수 계산기'!$C$32,0))</f>
        <v/>
      </c>
      <c r="AC28" s="170">
        <v>79</v>
      </c>
      <c r="AD28" s="170">
        <f t="shared" si="0"/>
        <v>131</v>
      </c>
      <c r="AE28" s="170" cm="1">
        <f t="array" ref="AE28">INDEX($AF$6:$AF$106, AC28, 1)</f>
        <v>86</v>
      </c>
      <c r="AF28" s="170">
        <f t="shared" si="1"/>
        <v>132</v>
      </c>
      <c r="AG28" s="170">
        <v>78</v>
      </c>
      <c r="AH28" s="170">
        <v>22</v>
      </c>
    </row>
    <row r="29" spans="1:34" ht="21" customHeight="1">
      <c r="A29" s="4"/>
      <c r="B29" s="17">
        <v>77</v>
      </c>
      <c r="C29" s="471">
        <f>IF(OR($B29-C$5&gt;74, $B29-C$5=73, $B29-C$5=1, $B29-C$5&lt;0),"",ROUND(($B29-C$5)*'점수 계산기'!$C$27+C$5*'점수 계산기'!$C$29+'점수 계산기'!$C$32,0))</f>
        <v>130</v>
      </c>
      <c r="D29" s="471">
        <f>IF(OR($B29-D$5&gt;74, $B29-D$5=73, $B29-D$5=1, $B29-D$5&lt;0),"",ROUND(($B29-D$5)*'점수 계산기'!$C$27+D$5*'점수 계산기'!$C$29+'점수 계산기'!$C$32,0))</f>
        <v>130</v>
      </c>
      <c r="E29" s="471">
        <f>IF(OR($B29-E$5&gt;74, $B29-E$5=73, $B29-E$5=1, $B29-E$5&lt;0),"",ROUND(($B29-E$5)*'점수 계산기'!$C$27+E$5*'점수 계산기'!$C$29+'점수 계산기'!$C$32,0))</f>
        <v>130</v>
      </c>
      <c r="F29" s="471">
        <f>IF(OR($B29-F$5&gt;74, $B29-F$5=73, $B29-F$5=1, $B29-F$5&lt;0),"",ROUND(($B29-F$5)*'점수 계산기'!$C$27+F$5*'점수 계산기'!$C$29+'점수 계산기'!$C$32,0))</f>
        <v>130</v>
      </c>
      <c r="G29" s="471">
        <f>IF(OR($B29-G$5&gt;74, $B29-G$5=73, $B29-G$5=1, $B29-G$5&lt;0),"",ROUND(($B29-G$5)*'점수 계산기'!$C$27+G$5*'점수 계산기'!$C$29+'점수 계산기'!$C$32,0))</f>
        <v>130</v>
      </c>
      <c r="H29" s="471">
        <f>IF(OR($B29-H$5&gt;74, $B29-H$5=73, $B29-H$5=1, $B29-H$5&lt;0),"",ROUND(($B29-H$5)*'점수 계산기'!$C$27+H$5*'점수 계산기'!$C$29+'점수 계산기'!$C$32,0))</f>
        <v>130</v>
      </c>
      <c r="I29" s="471">
        <f>IF(OR($B29-I$5&gt;74, $B29-I$5=73, $B29-I$5=1, $B29-I$5&lt;0),"",ROUND(($B29-I$5)*'점수 계산기'!$C$27+I$5*'점수 계산기'!$C$29+'점수 계산기'!$C$32,0))</f>
        <v>130</v>
      </c>
      <c r="J29" s="471">
        <f>IF(OR($B29-J$5&gt;74, $B29-J$5=73, $B29-J$5=1, $B29-J$5&lt;0),"",ROUND(($B29-J$5)*'점수 계산기'!$C$27+J$5*'점수 계산기'!$C$29+'점수 계산기'!$C$32,0))</f>
        <v>130</v>
      </c>
      <c r="K29" s="471">
        <f>IF(OR($B29-K$5&gt;74, $B29-K$5=73, $B29-K$5=1, $B29-K$5&lt;0),"",ROUND(($B29-K$5)*'점수 계산기'!$C$27+K$5*'점수 계산기'!$C$29+'점수 계산기'!$C$32,0))</f>
        <v>130</v>
      </c>
      <c r="L29" s="471">
        <f>IF(OR($B29-L$5&gt;74, $B29-L$5=73, $B29-L$5=1, $B29-L$5&lt;0),"",ROUND(($B29-L$5)*'점수 계산기'!$C$27+L$5*'점수 계산기'!$C$29+'점수 계산기'!$C$32,0))</f>
        <v>131</v>
      </c>
      <c r="M29" s="471">
        <f>IF(OR($B29-M$5&gt;74, $B29-M$5=73, $B29-M$5=1, $B29-M$5&lt;0),"",ROUND(($B29-M$5)*'점수 계산기'!$C$27+M$5*'점수 계산기'!$C$29+'점수 계산기'!$C$32,0))</f>
        <v>131</v>
      </c>
      <c r="N29" s="471">
        <f>IF(OR($B29-N$5&gt;74, $B29-N$5=73, $B29-N$5=1, $B29-N$5&lt;0),"",ROUND(($B29-N$5)*'점수 계산기'!$C$27+N$5*'점수 계산기'!$C$29+'점수 계산기'!$C$32,0))</f>
        <v>131</v>
      </c>
      <c r="O29" s="471">
        <f>IF(OR($B29-O$5&gt;74, $B29-O$5=73, $B29-O$5=1, $B29-O$5&lt;0),"",ROUND(($B29-O$5)*'점수 계산기'!$C$27+O$5*'점수 계산기'!$C$29+'점수 계산기'!$C$32,0))</f>
        <v>131</v>
      </c>
      <c r="P29" s="471">
        <f>IF(OR($B29-P$5&gt;74, $B29-P$5=73, $B29-P$5=1, $B29-P$5&lt;0),"",ROUND(($B29-P$5)*'점수 계산기'!$C$27+P$5*'점수 계산기'!$C$29+'점수 계산기'!$C$32,0))</f>
        <v>131</v>
      </c>
      <c r="Q29" s="471">
        <f>IF(OR($B29-Q$5&gt;74, $B29-Q$5=73, $B29-Q$5=1, $B29-Q$5&lt;0),"",ROUND(($B29-Q$5)*'점수 계산기'!$C$27+Q$5*'점수 계산기'!$C$29+'점수 계산기'!$C$32,0))</f>
        <v>131</v>
      </c>
      <c r="R29" s="471">
        <f>IF(OR($B29-R$5&gt;74, $B29-R$5=73, $B29-R$5=1, $B29-R$5&lt;0),"",ROUND(($B29-R$5)*'점수 계산기'!$C$27+R$5*'점수 계산기'!$C$29+'점수 계산기'!$C$32,0))</f>
        <v>131</v>
      </c>
      <c r="S29" s="471">
        <f>IF(OR($B29-S$5&gt;74, $B29-S$5=73, $B29-S$5=1, $B29-S$5&lt;0),"",ROUND(($B29-S$5)*'점수 계산기'!$C$27+S$5*'점수 계산기'!$C$29+'점수 계산기'!$C$32,0))</f>
        <v>131</v>
      </c>
      <c r="T29" s="471">
        <f>IF(OR($B29-T$5&gt;74, $B29-T$5=73, $B29-T$5=1, $B29-T$5&lt;0),"",ROUND(($B29-T$5)*'점수 계산기'!$C$27+T$5*'점수 계산기'!$C$29+'점수 계산기'!$C$32,0))</f>
        <v>131</v>
      </c>
      <c r="U29" s="471">
        <f>IF(OR($B29-U$5&gt;74, $B29-U$5=73, $B29-U$5=1, $B29-U$5&lt;0),"",ROUND(($B29-U$5)*'점수 계산기'!$C$27+U$5*'점수 계산기'!$C$29+'점수 계산기'!$C$32,0))</f>
        <v>131</v>
      </c>
      <c r="V29" s="471">
        <f>IF(OR($B29-V$5&gt;74, $B29-V$5=73, $B29-V$5=1, $B29-V$5&lt;0),"",ROUND(($B29-V$5)*'점수 계산기'!$C$27+V$5*'점수 계산기'!$C$29+'점수 계산기'!$C$32,0))</f>
        <v>131</v>
      </c>
      <c r="W29" s="471">
        <f>IF(OR($B29-W$5&gt;74, $B29-W$5=73, $B29-W$5=1, $B29-W$5&lt;0),"",ROUND(($B29-W$5)*'점수 계산기'!$C$27+W$5*'점수 계산기'!$C$29+'점수 계산기'!$C$32,0))</f>
        <v>131</v>
      </c>
      <c r="X29" s="471" t="str">
        <f>IF(OR($B29-X$5&gt;74, $B29-X$5=73, $B29-X$5=1, $B29-X$5&lt;0),"",ROUND(($B29-X$5)*'점수 계산기'!$C$27+X$5*'점수 계산기'!$C$29+'점수 계산기'!$C$32,0))</f>
        <v/>
      </c>
      <c r="Y29" s="471">
        <f>IF(OR($B29-Y$5&gt;74, $B29-Y$5=73, $B29-Y$5=1, $B29-Y$5&lt;0),"",ROUND(($B29-Y$5)*'점수 계산기'!$C$27+Y$5*'점수 계산기'!$C$29+'점수 계산기'!$C$32,0))</f>
        <v>131</v>
      </c>
      <c r="Z29" s="471" t="str">
        <f>IF(OR($B29-Z$5&gt;74, $B29-Z$5=73, $B29-Z$5=1, $B29-Z$5&lt;0),"",ROUND(($B29-Z$5)*'점수 계산기'!$C$27+Z$5*'점수 계산기'!$C$29+'점수 계산기'!$C$32,0))</f>
        <v/>
      </c>
      <c r="AA29" s="472" t="str">
        <f>IF(OR($B29-AA$5&gt;74, $B29-AA$5=73, $B29-AA$5=1, $B29-AA$5&lt;0),"",ROUND(($B29-AA$5)*'점수 계산기'!$C$27+AA$5*'점수 계산기'!$C$29+'점수 계산기'!$C$32,0))</f>
        <v/>
      </c>
      <c r="AC29" s="170">
        <v>78</v>
      </c>
      <c r="AD29" s="170">
        <f t="shared" si="0"/>
        <v>130</v>
      </c>
      <c r="AE29" s="170" cm="1">
        <f t="array" ref="AE29">INDEX($AF$6:$AF$106, AC29, 1)</f>
        <v>87</v>
      </c>
      <c r="AF29" s="170">
        <f t="shared" si="1"/>
        <v>131</v>
      </c>
      <c r="AG29" s="170">
        <v>77</v>
      </c>
      <c r="AH29" s="170">
        <v>23</v>
      </c>
    </row>
    <row r="30" spans="1:34" ht="21" customHeight="1">
      <c r="A30" s="4"/>
      <c r="B30" s="18">
        <v>76</v>
      </c>
      <c r="C30" s="473">
        <f>IF(OR($B30-C$5&gt;74, $B30-C$5=73, $B30-C$5=1, $B30-C$5&lt;0),"",ROUND(($B30-C$5)*'점수 계산기'!$C$27+C$5*'점수 계산기'!$C$29+'점수 계산기'!$C$32,0))</f>
        <v>129</v>
      </c>
      <c r="D30" s="473">
        <f>IF(OR($B30-D$5&gt;74, $B30-D$5=73, $B30-D$5=1, $B30-D$5&lt;0),"",ROUND(($B30-D$5)*'점수 계산기'!$C$27+D$5*'점수 계산기'!$C$29+'점수 계산기'!$C$32,0))</f>
        <v>129</v>
      </c>
      <c r="E30" s="473">
        <f>IF(OR($B30-E$5&gt;74, $B30-E$5=73, $B30-E$5=1, $B30-E$5&lt;0),"",ROUND(($B30-E$5)*'점수 계산기'!$C$27+E$5*'점수 계산기'!$C$29+'점수 계산기'!$C$32,0))</f>
        <v>129</v>
      </c>
      <c r="F30" s="473">
        <f>IF(OR($B30-F$5&gt;74, $B30-F$5=73, $B30-F$5=1, $B30-F$5&lt;0),"",ROUND(($B30-F$5)*'점수 계산기'!$C$27+F$5*'점수 계산기'!$C$29+'점수 계산기'!$C$32,0))</f>
        <v>129</v>
      </c>
      <c r="G30" s="473">
        <f>IF(OR($B30-G$5&gt;74, $B30-G$5=73, $B30-G$5=1, $B30-G$5&lt;0),"",ROUND(($B30-G$5)*'점수 계산기'!$C$27+G$5*'점수 계산기'!$C$29+'점수 계산기'!$C$32,0))</f>
        <v>129</v>
      </c>
      <c r="H30" s="473">
        <f>IF(OR($B30-H$5&gt;74, $B30-H$5=73, $B30-H$5=1, $B30-H$5&lt;0),"",ROUND(($B30-H$5)*'점수 계산기'!$C$27+H$5*'점수 계산기'!$C$29+'점수 계산기'!$C$32,0))</f>
        <v>130</v>
      </c>
      <c r="I30" s="473">
        <f>IF(OR($B30-I$5&gt;74, $B30-I$5=73, $B30-I$5=1, $B30-I$5&lt;0),"",ROUND(($B30-I$5)*'점수 계산기'!$C$27+I$5*'점수 계산기'!$C$29+'점수 계산기'!$C$32,0))</f>
        <v>130</v>
      </c>
      <c r="J30" s="473">
        <f>IF(OR($B30-J$5&gt;74, $B30-J$5=73, $B30-J$5=1, $B30-J$5&lt;0),"",ROUND(($B30-J$5)*'점수 계산기'!$C$27+J$5*'점수 계산기'!$C$29+'점수 계산기'!$C$32,0))</f>
        <v>130</v>
      </c>
      <c r="K30" s="473">
        <f>IF(OR($B30-K$5&gt;74, $B30-K$5=73, $B30-K$5=1, $B30-K$5&lt;0),"",ROUND(($B30-K$5)*'점수 계산기'!$C$27+K$5*'점수 계산기'!$C$29+'점수 계산기'!$C$32,0))</f>
        <v>130</v>
      </c>
      <c r="L30" s="473">
        <f>IF(OR($B30-L$5&gt;74, $B30-L$5=73, $B30-L$5=1, $B30-L$5&lt;0),"",ROUND(($B30-L$5)*'점수 계산기'!$C$27+L$5*'점수 계산기'!$C$29+'점수 계산기'!$C$32,0))</f>
        <v>130</v>
      </c>
      <c r="M30" s="473">
        <f>IF(OR($B30-M$5&gt;74, $B30-M$5=73, $B30-M$5=1, $B30-M$5&lt;0),"",ROUND(($B30-M$5)*'점수 계산기'!$C$27+M$5*'점수 계산기'!$C$29+'점수 계산기'!$C$32,0))</f>
        <v>130</v>
      </c>
      <c r="N30" s="473">
        <f>IF(OR($B30-N$5&gt;74, $B30-N$5=73, $B30-N$5=1, $B30-N$5&lt;0),"",ROUND(($B30-N$5)*'점수 계산기'!$C$27+N$5*'점수 계산기'!$C$29+'점수 계산기'!$C$32,0))</f>
        <v>130</v>
      </c>
      <c r="O30" s="473">
        <f>IF(OR($B30-O$5&gt;74, $B30-O$5=73, $B30-O$5=1, $B30-O$5&lt;0),"",ROUND(($B30-O$5)*'점수 계산기'!$C$27+O$5*'점수 계산기'!$C$29+'점수 계산기'!$C$32,0))</f>
        <v>130</v>
      </c>
      <c r="P30" s="473">
        <f>IF(OR($B30-P$5&gt;74, $B30-P$5=73, $B30-P$5=1, $B30-P$5&lt;0),"",ROUND(($B30-P$5)*'점수 계산기'!$C$27+P$5*'점수 계산기'!$C$29+'점수 계산기'!$C$32,0))</f>
        <v>130</v>
      </c>
      <c r="Q30" s="473">
        <f>IF(OR($B30-Q$5&gt;74, $B30-Q$5=73, $B30-Q$5=1, $B30-Q$5&lt;0),"",ROUND(($B30-Q$5)*'점수 계산기'!$C$27+Q$5*'점수 계산기'!$C$29+'점수 계산기'!$C$32,0))</f>
        <v>130</v>
      </c>
      <c r="R30" s="473">
        <f>IF(OR($B30-R$5&gt;74, $B30-R$5=73, $B30-R$5=1, $B30-R$5&lt;0),"",ROUND(($B30-R$5)*'점수 계산기'!$C$27+R$5*'점수 계산기'!$C$29+'점수 계산기'!$C$32,0))</f>
        <v>130</v>
      </c>
      <c r="S30" s="473">
        <f>IF(OR($B30-S$5&gt;74, $B30-S$5=73, $B30-S$5=1, $B30-S$5&lt;0),"",ROUND(($B30-S$5)*'점수 계산기'!$C$27+S$5*'점수 계산기'!$C$29+'점수 계산기'!$C$32,0))</f>
        <v>130</v>
      </c>
      <c r="T30" s="473">
        <f>IF(OR($B30-T$5&gt;74, $B30-T$5=73, $B30-T$5=1, $B30-T$5&lt;0),"",ROUND(($B30-T$5)*'점수 계산기'!$C$27+T$5*'점수 계산기'!$C$29+'점수 계산기'!$C$32,0))</f>
        <v>130</v>
      </c>
      <c r="U30" s="473">
        <f>IF(OR($B30-U$5&gt;74, $B30-U$5=73, $B30-U$5=1, $B30-U$5&lt;0),"",ROUND(($B30-U$5)*'점수 계산기'!$C$27+U$5*'점수 계산기'!$C$29+'점수 계산기'!$C$32,0))</f>
        <v>130</v>
      </c>
      <c r="V30" s="473">
        <f>IF(OR($B30-V$5&gt;74, $B30-V$5=73, $B30-V$5=1, $B30-V$5&lt;0),"",ROUND(($B30-V$5)*'점수 계산기'!$C$27+V$5*'점수 계산기'!$C$29+'점수 계산기'!$C$32,0))</f>
        <v>130</v>
      </c>
      <c r="W30" s="473">
        <f>IF(OR($B30-W$5&gt;74, $B30-W$5=73, $B30-W$5=1, $B30-W$5&lt;0),"",ROUND(($B30-W$5)*'점수 계산기'!$C$27+W$5*'점수 계산기'!$C$29+'점수 계산기'!$C$32,0))</f>
        <v>130</v>
      </c>
      <c r="X30" s="473">
        <f>IF(OR($B30-X$5&gt;74, $B30-X$5=73, $B30-X$5=1, $B30-X$5&lt;0),"",ROUND(($B30-X$5)*'점수 계산기'!$C$27+X$5*'점수 계산기'!$C$29+'점수 계산기'!$C$32,0))</f>
        <v>130</v>
      </c>
      <c r="Y30" s="473" t="str">
        <f>IF(OR($B30-Y$5&gt;74, $B30-Y$5=73, $B30-Y$5=1, $B30-Y$5&lt;0),"",ROUND(($B30-Y$5)*'점수 계산기'!$C$27+Y$5*'점수 계산기'!$C$29+'점수 계산기'!$C$32,0))</f>
        <v/>
      </c>
      <c r="Z30" s="473">
        <f>IF(OR($B30-Z$5&gt;74, $B30-Z$5=73, $B30-Z$5=1, $B30-Z$5&lt;0),"",ROUND(($B30-Z$5)*'점수 계산기'!$C$27+Z$5*'점수 계산기'!$C$29+'점수 계산기'!$C$32,0))</f>
        <v>130</v>
      </c>
      <c r="AA30" s="474" t="str">
        <f>IF(OR($B30-AA$5&gt;74, $B30-AA$5=73, $B30-AA$5=1, $B30-AA$5&lt;0),"",ROUND(($B30-AA$5)*'점수 계산기'!$C$27+AA$5*'점수 계산기'!$C$29+'점수 계산기'!$C$32,0))</f>
        <v/>
      </c>
      <c r="AC30" s="170">
        <v>77</v>
      </c>
      <c r="AD30" s="170">
        <f t="shared" si="0"/>
        <v>129</v>
      </c>
      <c r="AE30" s="170" cm="1">
        <f t="array" ref="AE30">INDEX($AF$6:$AF$106, AC30, 1)</f>
        <v>88</v>
      </c>
      <c r="AF30" s="170">
        <f t="shared" si="1"/>
        <v>130</v>
      </c>
      <c r="AG30" s="170">
        <v>76</v>
      </c>
      <c r="AH30" s="170">
        <v>24</v>
      </c>
    </row>
    <row r="31" spans="1:34" ht="21" customHeight="1">
      <c r="A31" s="4"/>
      <c r="B31" s="18">
        <v>75</v>
      </c>
      <c r="C31" s="473">
        <f>IF(OR($B31-C$5&gt;74, $B31-C$5=73, $B31-C$5=1, $B31-C$5&lt;0),"",ROUND(($B31-C$5)*'점수 계산기'!$C$27+C$5*'점수 계산기'!$C$29+'점수 계산기'!$C$32,0))</f>
        <v>128</v>
      </c>
      <c r="D31" s="473">
        <f>IF(OR($B31-D$5&gt;74, $B31-D$5=73, $B31-D$5=1, $B31-D$5&lt;0),"",ROUND(($B31-D$5)*'점수 계산기'!$C$27+D$5*'점수 계산기'!$C$29+'점수 계산기'!$C$32,0))</f>
        <v>129</v>
      </c>
      <c r="E31" s="473">
        <f>IF(OR($B31-E$5&gt;74, $B31-E$5=73, $B31-E$5=1, $B31-E$5&lt;0),"",ROUND(($B31-E$5)*'점수 계산기'!$C$27+E$5*'점수 계산기'!$C$29+'점수 계산기'!$C$32,0))</f>
        <v>129</v>
      </c>
      <c r="F31" s="473">
        <f>IF(OR($B31-F$5&gt;74, $B31-F$5=73, $B31-F$5=1, $B31-F$5&lt;0),"",ROUND(($B31-F$5)*'점수 계산기'!$C$27+F$5*'점수 계산기'!$C$29+'점수 계산기'!$C$32,0))</f>
        <v>129</v>
      </c>
      <c r="G31" s="473">
        <f>IF(OR($B31-G$5&gt;74, $B31-G$5=73, $B31-G$5=1, $B31-G$5&lt;0),"",ROUND(($B31-G$5)*'점수 계산기'!$C$27+G$5*'점수 계산기'!$C$29+'점수 계산기'!$C$32,0))</f>
        <v>129</v>
      </c>
      <c r="H31" s="473">
        <f>IF(OR($B31-H$5&gt;74, $B31-H$5=73, $B31-H$5=1, $B31-H$5&lt;0),"",ROUND(($B31-H$5)*'점수 계산기'!$C$27+H$5*'점수 계산기'!$C$29+'점수 계산기'!$C$32,0))</f>
        <v>129</v>
      </c>
      <c r="I31" s="473">
        <f>IF(OR($B31-I$5&gt;74, $B31-I$5=73, $B31-I$5=1, $B31-I$5&lt;0),"",ROUND(($B31-I$5)*'점수 계산기'!$C$27+I$5*'점수 계산기'!$C$29+'점수 계산기'!$C$32,0))</f>
        <v>129</v>
      </c>
      <c r="J31" s="473">
        <f>IF(OR($B31-J$5&gt;74, $B31-J$5=73, $B31-J$5=1, $B31-J$5&lt;0),"",ROUND(($B31-J$5)*'점수 계산기'!$C$27+J$5*'점수 계산기'!$C$29+'점수 계산기'!$C$32,0))</f>
        <v>129</v>
      </c>
      <c r="K31" s="473">
        <f>IF(OR($B31-K$5&gt;74, $B31-K$5=73, $B31-K$5=1, $B31-K$5&lt;0),"",ROUND(($B31-K$5)*'점수 계산기'!$C$27+K$5*'점수 계산기'!$C$29+'점수 계산기'!$C$32,0))</f>
        <v>129</v>
      </c>
      <c r="L31" s="473">
        <f>IF(OR($B31-L$5&gt;74, $B31-L$5=73, $B31-L$5=1, $B31-L$5&lt;0),"",ROUND(($B31-L$5)*'점수 계산기'!$C$27+L$5*'점수 계산기'!$C$29+'점수 계산기'!$C$32,0))</f>
        <v>129</v>
      </c>
      <c r="M31" s="473">
        <f>IF(OR($B31-M$5&gt;74, $B31-M$5=73, $B31-M$5=1, $B31-M$5&lt;0),"",ROUND(($B31-M$5)*'점수 계산기'!$C$27+M$5*'점수 계산기'!$C$29+'점수 계산기'!$C$32,0))</f>
        <v>129</v>
      </c>
      <c r="N31" s="473">
        <f>IF(OR($B31-N$5&gt;74, $B31-N$5=73, $B31-N$5=1, $B31-N$5&lt;0),"",ROUND(($B31-N$5)*'점수 계산기'!$C$27+N$5*'점수 계산기'!$C$29+'점수 계산기'!$C$32,0))</f>
        <v>129</v>
      </c>
      <c r="O31" s="473">
        <f>IF(OR($B31-O$5&gt;74, $B31-O$5=73, $B31-O$5=1, $B31-O$5&lt;0),"",ROUND(($B31-O$5)*'점수 계산기'!$C$27+O$5*'점수 계산기'!$C$29+'점수 계산기'!$C$32,0))</f>
        <v>129</v>
      </c>
      <c r="P31" s="473">
        <f>IF(OR($B31-P$5&gt;74, $B31-P$5=73, $B31-P$5=1, $B31-P$5&lt;0),"",ROUND(($B31-P$5)*'점수 계산기'!$C$27+P$5*'점수 계산기'!$C$29+'점수 계산기'!$C$32,0))</f>
        <v>129</v>
      </c>
      <c r="Q31" s="473">
        <f>IF(OR($B31-Q$5&gt;74, $B31-Q$5=73, $B31-Q$5=1, $B31-Q$5&lt;0),"",ROUND(($B31-Q$5)*'점수 계산기'!$C$27+Q$5*'점수 계산기'!$C$29+'점수 계산기'!$C$32,0))</f>
        <v>129</v>
      </c>
      <c r="R31" s="473">
        <f>IF(OR($B31-R$5&gt;74, $B31-R$5=73, $B31-R$5=1, $B31-R$5&lt;0),"",ROUND(($B31-R$5)*'점수 계산기'!$C$27+R$5*'점수 계산기'!$C$29+'점수 계산기'!$C$32,0))</f>
        <v>129</v>
      </c>
      <c r="S31" s="473">
        <f>IF(OR($B31-S$5&gt;74, $B31-S$5=73, $B31-S$5=1, $B31-S$5&lt;0),"",ROUND(($B31-S$5)*'점수 계산기'!$C$27+S$5*'점수 계산기'!$C$29+'점수 계산기'!$C$32,0))</f>
        <v>129</v>
      </c>
      <c r="T31" s="473">
        <f>IF(OR($B31-T$5&gt;74, $B31-T$5=73, $B31-T$5=1, $B31-T$5&lt;0),"",ROUND(($B31-T$5)*'점수 계산기'!$C$27+T$5*'점수 계산기'!$C$29+'점수 계산기'!$C$32,0))</f>
        <v>129</v>
      </c>
      <c r="U31" s="473">
        <f>IF(OR($B31-U$5&gt;74, $B31-U$5=73, $B31-U$5=1, $B31-U$5&lt;0),"",ROUND(($B31-U$5)*'점수 계산기'!$C$27+U$5*'점수 계산기'!$C$29+'점수 계산기'!$C$32,0))</f>
        <v>129</v>
      </c>
      <c r="V31" s="473">
        <f>IF(OR($B31-V$5&gt;74, $B31-V$5=73, $B31-V$5=1, $B31-V$5&lt;0),"",ROUND(($B31-V$5)*'점수 계산기'!$C$27+V$5*'점수 계산기'!$C$29+'점수 계산기'!$C$32,0))</f>
        <v>129</v>
      </c>
      <c r="W31" s="473">
        <f>IF(OR($B31-W$5&gt;74, $B31-W$5=73, $B31-W$5=1, $B31-W$5&lt;0),"",ROUND(($B31-W$5)*'점수 계산기'!$C$27+W$5*'점수 계산기'!$C$29+'점수 계산기'!$C$32,0))</f>
        <v>129</v>
      </c>
      <c r="X31" s="473">
        <f>IF(OR($B31-X$5&gt;74, $B31-X$5=73, $B31-X$5=1, $B31-X$5&lt;0),"",ROUND(($B31-X$5)*'점수 계산기'!$C$27+X$5*'점수 계산기'!$C$29+'점수 계산기'!$C$32,0))</f>
        <v>129</v>
      </c>
      <c r="Y31" s="473">
        <f>IF(OR($B31-Y$5&gt;74, $B31-Y$5=73, $B31-Y$5=1, $B31-Y$5&lt;0),"",ROUND(($B31-Y$5)*'점수 계산기'!$C$27+Y$5*'점수 계산기'!$C$29+'점수 계산기'!$C$32,0))</f>
        <v>129</v>
      </c>
      <c r="Z31" s="473" t="str">
        <f>IF(OR($B31-Z$5&gt;74, $B31-Z$5=73, $B31-Z$5=1, $B31-Z$5&lt;0),"",ROUND(($B31-Z$5)*'점수 계산기'!$C$27+Z$5*'점수 계산기'!$C$29+'점수 계산기'!$C$32,0))</f>
        <v/>
      </c>
      <c r="AA31" s="474" t="str">
        <f>IF(OR($B31-AA$5&gt;74, $B31-AA$5=73, $B31-AA$5=1, $B31-AA$5&lt;0),"",ROUND(($B31-AA$5)*'점수 계산기'!$C$27+AA$5*'점수 계산기'!$C$29+'점수 계산기'!$C$32,0))</f>
        <v/>
      </c>
      <c r="AC31" s="170">
        <v>76</v>
      </c>
      <c r="AD31" s="170">
        <f t="shared" si="0"/>
        <v>128</v>
      </c>
      <c r="AE31" s="170" cm="1">
        <f t="array" ref="AE31">INDEX($AF$6:$AF$106, AC31, 1)</f>
        <v>89</v>
      </c>
      <c r="AF31" s="170">
        <f t="shared" si="1"/>
        <v>129</v>
      </c>
      <c r="AG31" s="170">
        <v>75</v>
      </c>
      <c r="AH31" s="170">
        <v>25</v>
      </c>
    </row>
    <row r="32" spans="1:34" ht="21" customHeight="1">
      <c r="A32" s="4"/>
      <c r="B32" s="18">
        <v>74</v>
      </c>
      <c r="C32" s="473">
        <f>IF(OR($B32-C$5&gt;74, $B32-C$5=73, $B32-C$5=1, $B32-C$5&lt;0),"",ROUND(($B32-C$5)*'점수 계산기'!$C$27+C$5*'점수 계산기'!$C$29+'점수 계산기'!$C$32,0))</f>
        <v>128</v>
      </c>
      <c r="D32" s="473">
        <f>IF(OR($B32-D$5&gt;74, $B32-D$5=73, $B32-D$5=1, $B32-D$5&lt;0),"",ROUND(($B32-D$5)*'점수 계산기'!$C$27+D$5*'점수 계산기'!$C$29+'점수 계산기'!$C$32,0))</f>
        <v>128</v>
      </c>
      <c r="E32" s="473">
        <f>IF(OR($B32-E$5&gt;74, $B32-E$5=73, $B32-E$5=1, $B32-E$5&lt;0),"",ROUND(($B32-E$5)*'점수 계산기'!$C$27+E$5*'점수 계산기'!$C$29+'점수 계산기'!$C$32,0))</f>
        <v>128</v>
      </c>
      <c r="F32" s="473">
        <f>IF(OR($B32-F$5&gt;74, $B32-F$5=73, $B32-F$5=1, $B32-F$5&lt;0),"",ROUND(($B32-F$5)*'점수 계산기'!$C$27+F$5*'점수 계산기'!$C$29+'점수 계산기'!$C$32,0))</f>
        <v>128</v>
      </c>
      <c r="G32" s="473">
        <f>IF(OR($B32-G$5&gt;74, $B32-G$5=73, $B32-G$5=1, $B32-G$5&lt;0),"",ROUND(($B32-G$5)*'점수 계산기'!$C$27+G$5*'점수 계산기'!$C$29+'점수 계산기'!$C$32,0))</f>
        <v>128</v>
      </c>
      <c r="H32" s="473">
        <f>IF(OR($B32-H$5&gt;74, $B32-H$5=73, $B32-H$5=1, $B32-H$5&lt;0),"",ROUND(($B32-H$5)*'점수 계산기'!$C$27+H$5*'점수 계산기'!$C$29+'점수 계산기'!$C$32,0))</f>
        <v>128</v>
      </c>
      <c r="I32" s="473">
        <f>IF(OR($B32-I$5&gt;74, $B32-I$5=73, $B32-I$5=1, $B32-I$5&lt;0),"",ROUND(($B32-I$5)*'점수 계산기'!$C$27+I$5*'점수 계산기'!$C$29+'점수 계산기'!$C$32,0))</f>
        <v>128</v>
      </c>
      <c r="J32" s="473">
        <f>IF(OR($B32-J$5&gt;74, $B32-J$5=73, $B32-J$5=1, $B32-J$5&lt;0),"",ROUND(($B32-J$5)*'점수 계산기'!$C$27+J$5*'점수 계산기'!$C$29+'점수 계산기'!$C$32,0))</f>
        <v>128</v>
      </c>
      <c r="K32" s="473">
        <f>IF(OR($B32-K$5&gt;74, $B32-K$5=73, $B32-K$5=1, $B32-K$5&lt;0),"",ROUND(($B32-K$5)*'점수 계산기'!$C$27+K$5*'점수 계산기'!$C$29+'점수 계산기'!$C$32,0))</f>
        <v>128</v>
      </c>
      <c r="L32" s="473">
        <f>IF(OR($B32-L$5&gt;74, $B32-L$5=73, $B32-L$5=1, $B32-L$5&lt;0),"",ROUND(($B32-L$5)*'점수 계산기'!$C$27+L$5*'점수 계산기'!$C$29+'점수 계산기'!$C$32,0))</f>
        <v>128</v>
      </c>
      <c r="M32" s="473">
        <f>IF(OR($B32-M$5&gt;74, $B32-M$5=73, $B32-M$5=1, $B32-M$5&lt;0),"",ROUND(($B32-M$5)*'점수 계산기'!$C$27+M$5*'점수 계산기'!$C$29+'점수 계산기'!$C$32,0))</f>
        <v>128</v>
      </c>
      <c r="N32" s="473">
        <f>IF(OR($B32-N$5&gt;74, $B32-N$5=73, $B32-N$5=1, $B32-N$5&lt;0),"",ROUND(($B32-N$5)*'점수 계산기'!$C$27+N$5*'점수 계산기'!$C$29+'점수 계산기'!$C$32,0))</f>
        <v>128</v>
      </c>
      <c r="O32" s="473">
        <f>IF(OR($B32-O$5&gt;74, $B32-O$5=73, $B32-O$5=1, $B32-O$5&lt;0),"",ROUND(($B32-O$5)*'점수 계산기'!$C$27+O$5*'점수 계산기'!$C$29+'점수 계산기'!$C$32,0))</f>
        <v>128</v>
      </c>
      <c r="P32" s="473">
        <f>IF(OR($B32-P$5&gt;74, $B32-P$5=73, $B32-P$5=1, $B32-P$5&lt;0),"",ROUND(($B32-P$5)*'점수 계산기'!$C$27+P$5*'점수 계산기'!$C$29+'점수 계산기'!$C$32,0))</f>
        <v>128</v>
      </c>
      <c r="Q32" s="473">
        <f>IF(OR($B32-Q$5&gt;74, $B32-Q$5=73, $B32-Q$5=1, $B32-Q$5&lt;0),"",ROUND(($B32-Q$5)*'점수 계산기'!$C$27+Q$5*'점수 계산기'!$C$29+'점수 계산기'!$C$32,0))</f>
        <v>128</v>
      </c>
      <c r="R32" s="473">
        <f>IF(OR($B32-R$5&gt;74, $B32-R$5=73, $B32-R$5=1, $B32-R$5&lt;0),"",ROUND(($B32-R$5)*'점수 계산기'!$C$27+R$5*'점수 계산기'!$C$29+'점수 계산기'!$C$32,0))</f>
        <v>128</v>
      </c>
      <c r="S32" s="473">
        <f>IF(OR($B32-S$5&gt;74, $B32-S$5=73, $B32-S$5=1, $B32-S$5&lt;0),"",ROUND(($B32-S$5)*'점수 계산기'!$C$27+S$5*'점수 계산기'!$C$29+'점수 계산기'!$C$32,0))</f>
        <v>128</v>
      </c>
      <c r="T32" s="473">
        <f>IF(OR($B32-T$5&gt;74, $B32-T$5=73, $B32-T$5=1, $B32-T$5&lt;0),"",ROUND(($B32-T$5)*'점수 계산기'!$C$27+T$5*'점수 계산기'!$C$29+'점수 계산기'!$C$32,0))</f>
        <v>128</v>
      </c>
      <c r="U32" s="473">
        <f>IF(OR($B32-U$5&gt;74, $B32-U$5=73, $B32-U$5=1, $B32-U$5&lt;0),"",ROUND(($B32-U$5)*'점수 계산기'!$C$27+U$5*'점수 계산기'!$C$29+'점수 계산기'!$C$32,0))</f>
        <v>128</v>
      </c>
      <c r="V32" s="473">
        <f>IF(OR($B32-V$5&gt;74, $B32-V$5=73, $B32-V$5=1, $B32-V$5&lt;0),"",ROUND(($B32-V$5)*'점수 계산기'!$C$27+V$5*'점수 계산기'!$C$29+'점수 계산기'!$C$32,0))</f>
        <v>128</v>
      </c>
      <c r="W32" s="473">
        <f>IF(OR($B32-W$5&gt;74, $B32-W$5=73, $B32-W$5=1, $B32-W$5&lt;0),"",ROUND(($B32-W$5)*'점수 계산기'!$C$27+W$5*'점수 계산기'!$C$29+'점수 계산기'!$C$32,0))</f>
        <v>128</v>
      </c>
      <c r="X32" s="473">
        <f>IF(OR($B32-X$5&gt;74, $B32-X$5=73, $B32-X$5=1, $B32-X$5&lt;0),"",ROUND(($B32-X$5)*'점수 계산기'!$C$27+X$5*'점수 계산기'!$C$29+'점수 계산기'!$C$32,0))</f>
        <v>129</v>
      </c>
      <c r="Y32" s="473">
        <f>IF(OR($B32-Y$5&gt;74, $B32-Y$5=73, $B32-Y$5=1, $B32-Y$5&lt;0),"",ROUND(($B32-Y$5)*'점수 계산기'!$C$27+Y$5*'점수 계산기'!$C$29+'점수 계산기'!$C$32,0))</f>
        <v>129</v>
      </c>
      <c r="Z32" s="473">
        <f>IF(OR($B32-Z$5&gt;74, $B32-Z$5=73, $B32-Z$5=1, $B32-Z$5&lt;0),"",ROUND(($B32-Z$5)*'점수 계산기'!$C$27+Z$5*'점수 계산기'!$C$29+'점수 계산기'!$C$32,0))</f>
        <v>129</v>
      </c>
      <c r="AA32" s="474">
        <f>IF(OR($B32-AA$5&gt;74, $B32-AA$5=73, $B32-AA$5=1, $B32-AA$5&lt;0),"",ROUND(($B32-AA$5)*'점수 계산기'!$C$27+AA$5*'점수 계산기'!$C$29+'점수 계산기'!$C$32,0))</f>
        <v>129</v>
      </c>
      <c r="AC32" s="170">
        <v>75</v>
      </c>
      <c r="AD32" s="170">
        <f t="shared" si="0"/>
        <v>128</v>
      </c>
      <c r="AE32" s="170" cm="1">
        <f t="array" ref="AE32">INDEX($AF$6:$AF$106, AC32, 1)</f>
        <v>89</v>
      </c>
      <c r="AF32" s="170">
        <f t="shared" si="1"/>
        <v>129</v>
      </c>
      <c r="AG32" s="170">
        <v>74</v>
      </c>
      <c r="AH32" s="170">
        <v>26</v>
      </c>
    </row>
    <row r="33" spans="1:34" ht="21" customHeight="1">
      <c r="A33" s="4"/>
      <c r="B33" s="18">
        <v>73</v>
      </c>
      <c r="C33" s="473">
        <f>IF(OR($B33-C$5&gt;74, $B33-C$5=73, $B33-C$5=1, $B33-C$5&lt;0),"",ROUND(($B33-C$5)*'점수 계산기'!$C$27+C$5*'점수 계산기'!$C$29+'점수 계산기'!$C$32,0))</f>
        <v>127</v>
      </c>
      <c r="D33" s="473">
        <f>IF(OR($B33-D$5&gt;74, $B33-D$5=73, $B33-D$5=1, $B33-D$5&lt;0),"",ROUND(($B33-D$5)*'점수 계산기'!$C$27+D$5*'점수 계산기'!$C$29+'점수 계산기'!$C$32,0))</f>
        <v>127</v>
      </c>
      <c r="E33" s="473">
        <f>IF(OR($B33-E$5&gt;74, $B33-E$5=73, $B33-E$5=1, $B33-E$5&lt;0),"",ROUND(($B33-E$5)*'점수 계산기'!$C$27+E$5*'점수 계산기'!$C$29+'점수 계산기'!$C$32,0))</f>
        <v>127</v>
      </c>
      <c r="F33" s="473">
        <f>IF(OR($B33-F$5&gt;74, $B33-F$5=73, $B33-F$5=1, $B33-F$5&lt;0),"",ROUND(($B33-F$5)*'점수 계산기'!$C$27+F$5*'점수 계산기'!$C$29+'점수 계산기'!$C$32,0))</f>
        <v>127</v>
      </c>
      <c r="G33" s="473">
        <f>IF(OR($B33-G$5&gt;74, $B33-G$5=73, $B33-G$5=1, $B33-G$5&lt;0),"",ROUND(($B33-G$5)*'점수 계산기'!$C$27+G$5*'점수 계산기'!$C$29+'점수 계산기'!$C$32,0))</f>
        <v>127</v>
      </c>
      <c r="H33" s="473">
        <f>IF(OR($B33-H$5&gt;74, $B33-H$5=73, $B33-H$5=1, $B33-H$5&lt;0),"",ROUND(($B33-H$5)*'점수 계산기'!$C$27+H$5*'점수 계산기'!$C$29+'점수 계산기'!$C$32,0))</f>
        <v>127</v>
      </c>
      <c r="I33" s="473">
        <f>IF(OR($B33-I$5&gt;74, $B33-I$5=73, $B33-I$5=1, $B33-I$5&lt;0),"",ROUND(($B33-I$5)*'점수 계산기'!$C$27+I$5*'점수 계산기'!$C$29+'점수 계산기'!$C$32,0))</f>
        <v>127</v>
      </c>
      <c r="J33" s="473">
        <f>IF(OR($B33-J$5&gt;74, $B33-J$5=73, $B33-J$5=1, $B33-J$5&lt;0),"",ROUND(($B33-J$5)*'점수 계산기'!$C$27+J$5*'점수 계산기'!$C$29+'점수 계산기'!$C$32,0))</f>
        <v>127</v>
      </c>
      <c r="K33" s="473">
        <f>IF(OR($B33-K$5&gt;74, $B33-K$5=73, $B33-K$5=1, $B33-K$5&lt;0),"",ROUND(($B33-K$5)*'점수 계산기'!$C$27+K$5*'점수 계산기'!$C$29+'점수 계산기'!$C$32,0))</f>
        <v>127</v>
      </c>
      <c r="L33" s="473">
        <f>IF(OR($B33-L$5&gt;74, $B33-L$5=73, $B33-L$5=1, $B33-L$5&lt;0),"",ROUND(($B33-L$5)*'점수 계산기'!$C$27+L$5*'점수 계산기'!$C$29+'점수 계산기'!$C$32,0))</f>
        <v>127</v>
      </c>
      <c r="M33" s="473">
        <f>IF(OR($B33-M$5&gt;74, $B33-M$5=73, $B33-M$5=1, $B33-M$5&lt;0),"",ROUND(($B33-M$5)*'점수 계산기'!$C$27+M$5*'점수 계산기'!$C$29+'점수 계산기'!$C$32,0))</f>
        <v>127</v>
      </c>
      <c r="N33" s="473">
        <f>IF(OR($B33-N$5&gt;74, $B33-N$5=73, $B33-N$5=1, $B33-N$5&lt;0),"",ROUND(($B33-N$5)*'점수 계산기'!$C$27+N$5*'점수 계산기'!$C$29+'점수 계산기'!$C$32,0))</f>
        <v>127</v>
      </c>
      <c r="O33" s="473">
        <f>IF(OR($B33-O$5&gt;74, $B33-O$5=73, $B33-O$5=1, $B33-O$5&lt;0),"",ROUND(($B33-O$5)*'점수 계산기'!$C$27+O$5*'점수 계산기'!$C$29+'점수 계산기'!$C$32,0))</f>
        <v>127</v>
      </c>
      <c r="P33" s="473">
        <f>IF(OR($B33-P$5&gt;74, $B33-P$5=73, $B33-P$5=1, $B33-P$5&lt;0),"",ROUND(($B33-P$5)*'점수 계산기'!$C$27+P$5*'점수 계산기'!$C$29+'점수 계산기'!$C$32,0))</f>
        <v>127</v>
      </c>
      <c r="Q33" s="473">
        <f>IF(OR($B33-Q$5&gt;74, $B33-Q$5=73, $B33-Q$5=1, $B33-Q$5&lt;0),"",ROUND(($B33-Q$5)*'점수 계산기'!$C$27+Q$5*'점수 계산기'!$C$29+'점수 계산기'!$C$32,0))</f>
        <v>127</v>
      </c>
      <c r="R33" s="473">
        <f>IF(OR($B33-R$5&gt;74, $B33-R$5=73, $B33-R$5=1, $B33-R$5&lt;0),"",ROUND(($B33-R$5)*'점수 계산기'!$C$27+R$5*'점수 계산기'!$C$29+'점수 계산기'!$C$32,0))</f>
        <v>127</v>
      </c>
      <c r="S33" s="473">
        <f>IF(OR($B33-S$5&gt;74, $B33-S$5=73, $B33-S$5=1, $B33-S$5&lt;0),"",ROUND(($B33-S$5)*'점수 계산기'!$C$27+S$5*'점수 계산기'!$C$29+'점수 계산기'!$C$32,0))</f>
        <v>128</v>
      </c>
      <c r="T33" s="473">
        <f>IF(OR($B33-T$5&gt;74, $B33-T$5=73, $B33-T$5=1, $B33-T$5&lt;0),"",ROUND(($B33-T$5)*'점수 계산기'!$C$27+T$5*'점수 계산기'!$C$29+'점수 계산기'!$C$32,0))</f>
        <v>128</v>
      </c>
      <c r="U33" s="473">
        <f>IF(OR($B33-U$5&gt;74, $B33-U$5=73, $B33-U$5=1, $B33-U$5&lt;0),"",ROUND(($B33-U$5)*'점수 계산기'!$C$27+U$5*'점수 계산기'!$C$29+'점수 계산기'!$C$32,0))</f>
        <v>128</v>
      </c>
      <c r="V33" s="473">
        <f>IF(OR($B33-V$5&gt;74, $B33-V$5=73, $B33-V$5=1, $B33-V$5&lt;0),"",ROUND(($B33-V$5)*'점수 계산기'!$C$27+V$5*'점수 계산기'!$C$29+'점수 계산기'!$C$32,0))</f>
        <v>128</v>
      </c>
      <c r="W33" s="473">
        <f>IF(OR($B33-W$5&gt;74, $B33-W$5=73, $B33-W$5=1, $B33-W$5&lt;0),"",ROUND(($B33-W$5)*'점수 계산기'!$C$27+W$5*'점수 계산기'!$C$29+'점수 계산기'!$C$32,0))</f>
        <v>128</v>
      </c>
      <c r="X33" s="473">
        <f>IF(OR($B33-X$5&gt;74, $B33-X$5=73, $B33-X$5=1, $B33-X$5&lt;0),"",ROUND(($B33-X$5)*'점수 계산기'!$C$27+X$5*'점수 계산기'!$C$29+'점수 계산기'!$C$32,0))</f>
        <v>128</v>
      </c>
      <c r="Y33" s="473">
        <f>IF(OR($B33-Y$5&gt;74, $B33-Y$5=73, $B33-Y$5=1, $B33-Y$5&lt;0),"",ROUND(($B33-Y$5)*'점수 계산기'!$C$27+Y$5*'점수 계산기'!$C$29+'점수 계산기'!$C$32,0))</f>
        <v>128</v>
      </c>
      <c r="Z33" s="473">
        <f>IF(OR($B33-Z$5&gt;74, $B33-Z$5=73, $B33-Z$5=1, $B33-Z$5&lt;0),"",ROUND(($B33-Z$5)*'점수 계산기'!$C$27+Z$5*'점수 계산기'!$C$29+'점수 계산기'!$C$32,0))</f>
        <v>128</v>
      </c>
      <c r="AA33" s="474" t="str">
        <f>IF(OR($B33-AA$5&gt;74, $B33-AA$5=73, $B33-AA$5=1, $B33-AA$5&lt;0),"",ROUND(($B33-AA$5)*'점수 계산기'!$C$27+AA$5*'점수 계산기'!$C$29+'점수 계산기'!$C$32,0))</f>
        <v/>
      </c>
      <c r="AC33" s="170">
        <v>74</v>
      </c>
      <c r="AD33" s="170">
        <f t="shared" si="0"/>
        <v>127</v>
      </c>
      <c r="AE33" s="170" cm="1">
        <f t="array" ref="AE33">INDEX($AF$6:$AF$106, AC33, 1)</f>
        <v>90</v>
      </c>
      <c r="AF33" s="170">
        <f t="shared" si="1"/>
        <v>128</v>
      </c>
      <c r="AG33" s="170">
        <v>73</v>
      </c>
      <c r="AH33" s="170">
        <v>27</v>
      </c>
    </row>
    <row r="34" spans="1:34" ht="21" customHeight="1">
      <c r="A34" s="4"/>
      <c r="B34" s="19">
        <v>72</v>
      </c>
      <c r="C34" s="475">
        <f>IF(OR($B34-C$5&gt;74, $B34-C$5=73, $B34-C$5=1, $B34-C$5&lt;0),"",ROUND(($B34-C$5)*'점수 계산기'!$C$27+C$5*'점수 계산기'!$C$29+'점수 계산기'!$C$32,0))</f>
        <v>126</v>
      </c>
      <c r="D34" s="475">
        <f>IF(OR($B34-D$5&gt;74, $B34-D$5=73, $B34-D$5=1, $B34-D$5&lt;0),"",ROUND(($B34-D$5)*'점수 계산기'!$C$27+D$5*'점수 계산기'!$C$29+'점수 계산기'!$C$32,0))</f>
        <v>126</v>
      </c>
      <c r="E34" s="475">
        <f>IF(OR($B34-E$5&gt;74, $B34-E$5=73, $B34-E$5=1, $B34-E$5&lt;0),"",ROUND(($B34-E$5)*'점수 계산기'!$C$27+E$5*'점수 계산기'!$C$29+'점수 계산기'!$C$32,0))</f>
        <v>126</v>
      </c>
      <c r="F34" s="475">
        <f>IF(OR($B34-F$5&gt;74, $B34-F$5=73, $B34-F$5=1, $B34-F$5&lt;0),"",ROUND(($B34-F$5)*'점수 계산기'!$C$27+F$5*'점수 계산기'!$C$29+'점수 계산기'!$C$32,0))</f>
        <v>126</v>
      </c>
      <c r="G34" s="475">
        <f>IF(OR($B34-G$5&gt;74, $B34-G$5=73, $B34-G$5=1, $B34-G$5&lt;0),"",ROUND(($B34-G$5)*'점수 계산기'!$C$27+G$5*'점수 계산기'!$C$29+'점수 계산기'!$C$32,0))</f>
        <v>126</v>
      </c>
      <c r="H34" s="475">
        <f>IF(OR($B34-H$5&gt;74, $B34-H$5=73, $B34-H$5=1, $B34-H$5&lt;0),"",ROUND(($B34-H$5)*'점수 계산기'!$C$27+H$5*'점수 계산기'!$C$29+'점수 계산기'!$C$32,0))</f>
        <v>126</v>
      </c>
      <c r="I34" s="475">
        <f>IF(OR($B34-I$5&gt;74, $B34-I$5=73, $B34-I$5=1, $B34-I$5&lt;0),"",ROUND(($B34-I$5)*'점수 계산기'!$C$27+I$5*'점수 계산기'!$C$29+'점수 계산기'!$C$32,0))</f>
        <v>126</v>
      </c>
      <c r="J34" s="475">
        <f>IF(OR($B34-J$5&gt;74, $B34-J$5=73, $B34-J$5=1, $B34-J$5&lt;0),"",ROUND(($B34-J$5)*'점수 계산기'!$C$27+J$5*'점수 계산기'!$C$29+'점수 계산기'!$C$32,0))</f>
        <v>126</v>
      </c>
      <c r="K34" s="475">
        <f>IF(OR($B34-K$5&gt;74, $B34-K$5=73, $B34-K$5=1, $B34-K$5&lt;0),"",ROUND(($B34-K$5)*'점수 계산기'!$C$27+K$5*'점수 계산기'!$C$29+'점수 계산기'!$C$32,0))</f>
        <v>126</v>
      </c>
      <c r="L34" s="475">
        <f>IF(OR($B34-L$5&gt;74, $B34-L$5=73, $B34-L$5=1, $B34-L$5&lt;0),"",ROUND(($B34-L$5)*'점수 계산기'!$C$27+L$5*'점수 계산기'!$C$29+'점수 계산기'!$C$32,0))</f>
        <v>126</v>
      </c>
      <c r="M34" s="475">
        <f>IF(OR($B34-M$5&gt;74, $B34-M$5=73, $B34-M$5=1, $B34-M$5&lt;0),"",ROUND(($B34-M$5)*'점수 계산기'!$C$27+M$5*'점수 계산기'!$C$29+'점수 계산기'!$C$32,0))</f>
        <v>126</v>
      </c>
      <c r="N34" s="475">
        <f>IF(OR($B34-N$5&gt;74, $B34-N$5=73, $B34-N$5=1, $B34-N$5&lt;0),"",ROUND(($B34-N$5)*'점수 계산기'!$C$27+N$5*'점수 계산기'!$C$29+'점수 계산기'!$C$32,0))</f>
        <v>126</v>
      </c>
      <c r="O34" s="475">
        <f>IF(OR($B34-O$5&gt;74, $B34-O$5=73, $B34-O$5=1, $B34-O$5&lt;0),"",ROUND(($B34-O$5)*'점수 계산기'!$C$27+O$5*'점수 계산기'!$C$29+'점수 계산기'!$C$32,0))</f>
        <v>127</v>
      </c>
      <c r="P34" s="475">
        <f>IF(OR($B34-P$5&gt;74, $B34-P$5=73, $B34-P$5=1, $B34-P$5&lt;0),"",ROUND(($B34-P$5)*'점수 계산기'!$C$27+P$5*'점수 계산기'!$C$29+'점수 계산기'!$C$32,0))</f>
        <v>127</v>
      </c>
      <c r="Q34" s="475">
        <f>IF(OR($B34-Q$5&gt;74, $B34-Q$5=73, $B34-Q$5=1, $B34-Q$5&lt;0),"",ROUND(($B34-Q$5)*'점수 계산기'!$C$27+Q$5*'점수 계산기'!$C$29+'점수 계산기'!$C$32,0))</f>
        <v>127</v>
      </c>
      <c r="R34" s="475">
        <f>IF(OR($B34-R$5&gt;74, $B34-R$5=73, $B34-R$5=1, $B34-R$5&lt;0),"",ROUND(($B34-R$5)*'점수 계산기'!$C$27+R$5*'점수 계산기'!$C$29+'점수 계산기'!$C$32,0))</f>
        <v>127</v>
      </c>
      <c r="S34" s="475">
        <f>IF(OR($B34-S$5&gt;74, $B34-S$5=73, $B34-S$5=1, $B34-S$5&lt;0),"",ROUND(($B34-S$5)*'점수 계산기'!$C$27+S$5*'점수 계산기'!$C$29+'점수 계산기'!$C$32,0))</f>
        <v>127</v>
      </c>
      <c r="T34" s="475">
        <f>IF(OR($B34-T$5&gt;74, $B34-T$5=73, $B34-T$5=1, $B34-T$5&lt;0),"",ROUND(($B34-T$5)*'점수 계산기'!$C$27+T$5*'점수 계산기'!$C$29+'점수 계산기'!$C$32,0))</f>
        <v>127</v>
      </c>
      <c r="U34" s="475">
        <f>IF(OR($B34-U$5&gt;74, $B34-U$5=73, $B34-U$5=1, $B34-U$5&lt;0),"",ROUND(($B34-U$5)*'점수 계산기'!$C$27+U$5*'점수 계산기'!$C$29+'점수 계산기'!$C$32,0))</f>
        <v>127</v>
      </c>
      <c r="V34" s="475">
        <f>IF(OR($B34-V$5&gt;74, $B34-V$5=73, $B34-V$5=1, $B34-V$5&lt;0),"",ROUND(($B34-V$5)*'점수 계산기'!$C$27+V$5*'점수 계산기'!$C$29+'점수 계산기'!$C$32,0))</f>
        <v>127</v>
      </c>
      <c r="W34" s="475">
        <f>IF(OR($B34-W$5&gt;74, $B34-W$5=73, $B34-W$5=1, $B34-W$5&lt;0),"",ROUND(($B34-W$5)*'점수 계산기'!$C$27+W$5*'점수 계산기'!$C$29+'점수 계산기'!$C$32,0))</f>
        <v>127</v>
      </c>
      <c r="X34" s="475">
        <f>IF(OR($B34-X$5&gt;74, $B34-X$5=73, $B34-X$5=1, $B34-X$5&lt;0),"",ROUND(($B34-X$5)*'점수 계산기'!$C$27+X$5*'점수 계산기'!$C$29+'점수 계산기'!$C$32,0))</f>
        <v>127</v>
      </c>
      <c r="Y34" s="475">
        <f>IF(OR($B34-Y$5&gt;74, $B34-Y$5=73, $B34-Y$5=1, $B34-Y$5&lt;0),"",ROUND(($B34-Y$5)*'점수 계산기'!$C$27+Y$5*'점수 계산기'!$C$29+'점수 계산기'!$C$32,0))</f>
        <v>127</v>
      </c>
      <c r="Z34" s="475">
        <f>IF(OR($B34-Z$5&gt;74, $B34-Z$5=73, $B34-Z$5=1, $B34-Z$5&lt;0),"",ROUND(($B34-Z$5)*'점수 계산기'!$C$27+Z$5*'점수 계산기'!$C$29+'점수 계산기'!$C$32,0))</f>
        <v>127</v>
      </c>
      <c r="AA34" s="476">
        <f>IF(OR($B34-AA$5&gt;74, $B34-AA$5=73, $B34-AA$5=1, $B34-AA$5&lt;0),"",ROUND(($B34-AA$5)*'점수 계산기'!$C$27+AA$5*'점수 계산기'!$C$29+'점수 계산기'!$C$32,0))</f>
        <v>127</v>
      </c>
      <c r="AC34" s="170">
        <v>73</v>
      </c>
      <c r="AD34" s="170">
        <f t="shared" si="0"/>
        <v>126</v>
      </c>
      <c r="AE34" s="170" cm="1">
        <f t="array" ref="AE34">INDEX($AF$6:$AF$106, AC34, 1)</f>
        <v>91</v>
      </c>
      <c r="AF34" s="170">
        <f t="shared" si="1"/>
        <v>127</v>
      </c>
      <c r="AG34" s="170">
        <v>72</v>
      </c>
      <c r="AH34" s="170">
        <v>28</v>
      </c>
    </row>
    <row r="35" spans="1:34" ht="21" customHeight="1">
      <c r="A35" s="4"/>
      <c r="B35" s="19">
        <v>71</v>
      </c>
      <c r="C35" s="475">
        <f>IF(OR($B35-C$5&gt;74, $B35-C$5=73, $B35-C$5=1, $B35-C$5&lt;0),"",ROUND(($B35-C$5)*'점수 계산기'!$C$27+C$5*'점수 계산기'!$C$29+'점수 계산기'!$C$32,0))</f>
        <v>125</v>
      </c>
      <c r="D35" s="475">
        <f>IF(OR($B35-D$5&gt;74, $B35-D$5=73, $B35-D$5=1, $B35-D$5&lt;0),"",ROUND(($B35-D$5)*'점수 계산기'!$C$27+D$5*'점수 계산기'!$C$29+'점수 계산기'!$C$32,0))</f>
        <v>125</v>
      </c>
      <c r="E35" s="475">
        <f>IF(OR($B35-E$5&gt;74, $B35-E$5=73, $B35-E$5=1, $B35-E$5&lt;0),"",ROUND(($B35-E$5)*'점수 계산기'!$C$27+E$5*'점수 계산기'!$C$29+'점수 계산기'!$C$32,0))</f>
        <v>125</v>
      </c>
      <c r="F35" s="475">
        <f>IF(OR($B35-F$5&gt;74, $B35-F$5=73, $B35-F$5=1, $B35-F$5&lt;0),"",ROUND(($B35-F$5)*'점수 계산기'!$C$27+F$5*'점수 계산기'!$C$29+'점수 계산기'!$C$32,0))</f>
        <v>125</v>
      </c>
      <c r="G35" s="475">
        <f>IF(OR($B35-G$5&gt;74, $B35-G$5=73, $B35-G$5=1, $B35-G$5&lt;0),"",ROUND(($B35-G$5)*'점수 계산기'!$C$27+G$5*'점수 계산기'!$C$29+'점수 계산기'!$C$32,0))</f>
        <v>125</v>
      </c>
      <c r="H35" s="475">
        <f>IF(OR($B35-H$5&gt;74, $B35-H$5=73, $B35-H$5=1, $B35-H$5&lt;0),"",ROUND(($B35-H$5)*'점수 계산기'!$C$27+H$5*'점수 계산기'!$C$29+'점수 계산기'!$C$32,0))</f>
        <v>125</v>
      </c>
      <c r="I35" s="475">
        <f>IF(OR($B35-I$5&gt;74, $B35-I$5=73, $B35-I$5=1, $B35-I$5&lt;0),"",ROUND(($B35-I$5)*'점수 계산기'!$C$27+I$5*'점수 계산기'!$C$29+'점수 계산기'!$C$32,0))</f>
        <v>125</v>
      </c>
      <c r="J35" s="475">
        <f>IF(OR($B35-J$5&gt;74, $B35-J$5=73, $B35-J$5=1, $B35-J$5&lt;0),"",ROUND(($B35-J$5)*'점수 계산기'!$C$27+J$5*'점수 계산기'!$C$29+'점수 계산기'!$C$32,0))</f>
        <v>126</v>
      </c>
      <c r="K35" s="475">
        <f>IF(OR($B35-K$5&gt;74, $B35-K$5=73, $B35-K$5=1, $B35-K$5&lt;0),"",ROUND(($B35-K$5)*'점수 계산기'!$C$27+K$5*'점수 계산기'!$C$29+'점수 계산기'!$C$32,0))</f>
        <v>126</v>
      </c>
      <c r="L35" s="475">
        <f>IF(OR($B35-L$5&gt;74, $B35-L$5=73, $B35-L$5=1, $B35-L$5&lt;0),"",ROUND(($B35-L$5)*'점수 계산기'!$C$27+L$5*'점수 계산기'!$C$29+'점수 계산기'!$C$32,0))</f>
        <v>126</v>
      </c>
      <c r="M35" s="475">
        <f>IF(OR($B35-M$5&gt;74, $B35-M$5=73, $B35-M$5=1, $B35-M$5&lt;0),"",ROUND(($B35-M$5)*'점수 계산기'!$C$27+M$5*'점수 계산기'!$C$29+'점수 계산기'!$C$32,0))</f>
        <v>126</v>
      </c>
      <c r="N35" s="475">
        <f>IF(OR($B35-N$5&gt;74, $B35-N$5=73, $B35-N$5=1, $B35-N$5&lt;0),"",ROUND(($B35-N$5)*'점수 계산기'!$C$27+N$5*'점수 계산기'!$C$29+'점수 계산기'!$C$32,0))</f>
        <v>126</v>
      </c>
      <c r="O35" s="475">
        <f>IF(OR($B35-O$5&gt;74, $B35-O$5=73, $B35-O$5=1, $B35-O$5&lt;0),"",ROUND(($B35-O$5)*'점수 계산기'!$C$27+O$5*'점수 계산기'!$C$29+'점수 계산기'!$C$32,0))</f>
        <v>126</v>
      </c>
      <c r="P35" s="475">
        <f>IF(OR($B35-P$5&gt;74, $B35-P$5=73, $B35-P$5=1, $B35-P$5&lt;0),"",ROUND(($B35-P$5)*'점수 계산기'!$C$27+P$5*'점수 계산기'!$C$29+'점수 계산기'!$C$32,0))</f>
        <v>126</v>
      </c>
      <c r="Q35" s="475">
        <f>IF(OR($B35-Q$5&gt;74, $B35-Q$5=73, $B35-Q$5=1, $B35-Q$5&lt;0),"",ROUND(($B35-Q$5)*'점수 계산기'!$C$27+Q$5*'점수 계산기'!$C$29+'점수 계산기'!$C$32,0))</f>
        <v>126</v>
      </c>
      <c r="R35" s="475">
        <f>IF(OR($B35-R$5&gt;74, $B35-R$5=73, $B35-R$5=1, $B35-R$5&lt;0),"",ROUND(($B35-R$5)*'점수 계산기'!$C$27+R$5*'점수 계산기'!$C$29+'점수 계산기'!$C$32,0))</f>
        <v>126</v>
      </c>
      <c r="S35" s="475">
        <f>IF(OR($B35-S$5&gt;74, $B35-S$5=73, $B35-S$5=1, $B35-S$5&lt;0),"",ROUND(($B35-S$5)*'점수 계산기'!$C$27+S$5*'점수 계산기'!$C$29+'점수 계산기'!$C$32,0))</f>
        <v>126</v>
      </c>
      <c r="T35" s="475">
        <f>IF(OR($B35-T$5&gt;74, $B35-T$5=73, $B35-T$5=1, $B35-T$5&lt;0),"",ROUND(($B35-T$5)*'점수 계산기'!$C$27+T$5*'점수 계산기'!$C$29+'점수 계산기'!$C$32,0))</f>
        <v>126</v>
      </c>
      <c r="U35" s="475">
        <f>IF(OR($B35-U$5&gt;74, $B35-U$5=73, $B35-U$5=1, $B35-U$5&lt;0),"",ROUND(($B35-U$5)*'점수 계산기'!$C$27+U$5*'점수 계산기'!$C$29+'점수 계산기'!$C$32,0))</f>
        <v>126</v>
      </c>
      <c r="V35" s="475">
        <f>IF(OR($B35-V$5&gt;74, $B35-V$5=73, $B35-V$5=1, $B35-V$5&lt;0),"",ROUND(($B35-V$5)*'점수 계산기'!$C$27+V$5*'점수 계산기'!$C$29+'점수 계산기'!$C$32,0))</f>
        <v>126</v>
      </c>
      <c r="W35" s="475">
        <f>IF(OR($B35-W$5&gt;74, $B35-W$5=73, $B35-W$5=1, $B35-W$5&lt;0),"",ROUND(($B35-W$5)*'점수 계산기'!$C$27+W$5*'점수 계산기'!$C$29+'점수 계산기'!$C$32,0))</f>
        <v>126</v>
      </c>
      <c r="X35" s="475">
        <f>IF(OR($B35-X$5&gt;74, $B35-X$5=73, $B35-X$5=1, $B35-X$5&lt;0),"",ROUND(($B35-X$5)*'점수 계산기'!$C$27+X$5*'점수 계산기'!$C$29+'점수 계산기'!$C$32,0))</f>
        <v>126</v>
      </c>
      <c r="Y35" s="475">
        <f>IF(OR($B35-Y$5&gt;74, $B35-Y$5=73, $B35-Y$5=1, $B35-Y$5&lt;0),"",ROUND(($B35-Y$5)*'점수 계산기'!$C$27+Y$5*'점수 계산기'!$C$29+'점수 계산기'!$C$32,0))</f>
        <v>126</v>
      </c>
      <c r="Z35" s="475">
        <f>IF(OR($B35-Z$5&gt;74, $B35-Z$5=73, $B35-Z$5=1, $B35-Z$5&lt;0),"",ROUND(($B35-Z$5)*'점수 계산기'!$C$27+Z$5*'점수 계산기'!$C$29+'점수 계산기'!$C$32,0))</f>
        <v>126</v>
      </c>
      <c r="AA35" s="476">
        <f>IF(OR($B35-AA$5&gt;74, $B35-AA$5=73, $B35-AA$5=1, $B35-AA$5&lt;0),"",ROUND(($B35-AA$5)*'점수 계산기'!$C$27+AA$5*'점수 계산기'!$C$29+'점수 계산기'!$C$32,0))</f>
        <v>126</v>
      </c>
      <c r="AC35" s="170">
        <v>72</v>
      </c>
      <c r="AD35" s="170">
        <f t="shared" si="0"/>
        <v>125</v>
      </c>
      <c r="AE35" s="170" cm="1">
        <f t="array" ref="AE35">INDEX($AF$6:$AF$106, AC35, 1)</f>
        <v>92</v>
      </c>
      <c r="AF35" s="170">
        <f t="shared" si="1"/>
        <v>126</v>
      </c>
      <c r="AG35" s="170">
        <v>71</v>
      </c>
      <c r="AH35" s="170">
        <v>29</v>
      </c>
    </row>
    <row r="36" spans="1:34" ht="21" customHeight="1">
      <c r="A36" s="4"/>
      <c r="B36" s="19">
        <v>70</v>
      </c>
      <c r="C36" s="475">
        <f>IF(OR($B36-C$5&gt;74, $B36-C$5=73, $B36-C$5=1, $B36-C$5&lt;0),"",ROUND(($B36-C$5)*'점수 계산기'!$C$27+C$5*'점수 계산기'!$C$29+'점수 계산기'!$C$32,0))</f>
        <v>124</v>
      </c>
      <c r="D36" s="475">
        <f>IF(OR($B36-D$5&gt;74, $B36-D$5=73, $B36-D$5=1, $B36-D$5&lt;0),"",ROUND(($B36-D$5)*'점수 계산기'!$C$27+D$5*'점수 계산기'!$C$29+'점수 계산기'!$C$32,0))</f>
        <v>124</v>
      </c>
      <c r="E36" s="475">
        <f>IF(OR($B36-E$5&gt;74, $B36-E$5=73, $B36-E$5=1, $B36-E$5&lt;0),"",ROUND(($B36-E$5)*'점수 계산기'!$C$27+E$5*'점수 계산기'!$C$29+'점수 계산기'!$C$32,0))</f>
        <v>124</v>
      </c>
      <c r="F36" s="475">
        <f>IF(OR($B36-F$5&gt;74, $B36-F$5=73, $B36-F$5=1, $B36-F$5&lt;0),"",ROUND(($B36-F$5)*'점수 계산기'!$C$27+F$5*'점수 계산기'!$C$29+'점수 계산기'!$C$32,0))</f>
        <v>125</v>
      </c>
      <c r="G36" s="475">
        <f>IF(OR($B36-G$5&gt;74, $B36-G$5=73, $B36-G$5=1, $B36-G$5&lt;0),"",ROUND(($B36-G$5)*'점수 계산기'!$C$27+G$5*'점수 계산기'!$C$29+'점수 계산기'!$C$32,0))</f>
        <v>125</v>
      </c>
      <c r="H36" s="475">
        <f>IF(OR($B36-H$5&gt;74, $B36-H$5=73, $B36-H$5=1, $B36-H$5&lt;0),"",ROUND(($B36-H$5)*'점수 계산기'!$C$27+H$5*'점수 계산기'!$C$29+'점수 계산기'!$C$32,0))</f>
        <v>125</v>
      </c>
      <c r="I36" s="475">
        <f>IF(OR($B36-I$5&gt;74, $B36-I$5=73, $B36-I$5=1, $B36-I$5&lt;0),"",ROUND(($B36-I$5)*'점수 계산기'!$C$27+I$5*'점수 계산기'!$C$29+'점수 계산기'!$C$32,0))</f>
        <v>125</v>
      </c>
      <c r="J36" s="475">
        <f>IF(OR($B36-J$5&gt;74, $B36-J$5=73, $B36-J$5=1, $B36-J$5&lt;0),"",ROUND(($B36-J$5)*'점수 계산기'!$C$27+J$5*'점수 계산기'!$C$29+'점수 계산기'!$C$32,0))</f>
        <v>125</v>
      </c>
      <c r="K36" s="475">
        <f>IF(OR($B36-K$5&gt;74, $B36-K$5=73, $B36-K$5=1, $B36-K$5&lt;0),"",ROUND(($B36-K$5)*'점수 계산기'!$C$27+K$5*'점수 계산기'!$C$29+'점수 계산기'!$C$32,0))</f>
        <v>125</v>
      </c>
      <c r="L36" s="475">
        <f>IF(OR($B36-L$5&gt;74, $B36-L$5=73, $B36-L$5=1, $B36-L$5&lt;0),"",ROUND(($B36-L$5)*'점수 계산기'!$C$27+L$5*'점수 계산기'!$C$29+'점수 계산기'!$C$32,0))</f>
        <v>125</v>
      </c>
      <c r="M36" s="475">
        <f>IF(OR($B36-M$5&gt;74, $B36-M$5=73, $B36-M$5=1, $B36-M$5&lt;0),"",ROUND(($B36-M$5)*'점수 계산기'!$C$27+M$5*'점수 계산기'!$C$29+'점수 계산기'!$C$32,0))</f>
        <v>125</v>
      </c>
      <c r="N36" s="475">
        <f>IF(OR($B36-N$5&gt;74, $B36-N$5=73, $B36-N$5=1, $B36-N$5&lt;0),"",ROUND(($B36-N$5)*'점수 계산기'!$C$27+N$5*'점수 계산기'!$C$29+'점수 계산기'!$C$32,0))</f>
        <v>125</v>
      </c>
      <c r="O36" s="475">
        <f>IF(OR($B36-O$5&gt;74, $B36-O$5=73, $B36-O$5=1, $B36-O$5&lt;0),"",ROUND(($B36-O$5)*'점수 계산기'!$C$27+O$5*'점수 계산기'!$C$29+'점수 계산기'!$C$32,0))</f>
        <v>125</v>
      </c>
      <c r="P36" s="475">
        <f>IF(OR($B36-P$5&gt;74, $B36-P$5=73, $B36-P$5=1, $B36-P$5&lt;0),"",ROUND(($B36-P$5)*'점수 계산기'!$C$27+P$5*'점수 계산기'!$C$29+'점수 계산기'!$C$32,0))</f>
        <v>125</v>
      </c>
      <c r="Q36" s="475">
        <f>IF(OR($B36-Q$5&gt;74, $B36-Q$5=73, $B36-Q$5=1, $B36-Q$5&lt;0),"",ROUND(($B36-Q$5)*'점수 계산기'!$C$27+Q$5*'점수 계산기'!$C$29+'점수 계산기'!$C$32,0))</f>
        <v>125</v>
      </c>
      <c r="R36" s="475">
        <f>IF(OR($B36-R$5&gt;74, $B36-R$5=73, $B36-R$5=1, $B36-R$5&lt;0),"",ROUND(($B36-R$5)*'점수 계산기'!$C$27+R$5*'점수 계산기'!$C$29+'점수 계산기'!$C$32,0))</f>
        <v>125</v>
      </c>
      <c r="S36" s="475">
        <f>IF(OR($B36-S$5&gt;74, $B36-S$5=73, $B36-S$5=1, $B36-S$5&lt;0),"",ROUND(($B36-S$5)*'점수 계산기'!$C$27+S$5*'점수 계산기'!$C$29+'점수 계산기'!$C$32,0))</f>
        <v>125</v>
      </c>
      <c r="T36" s="475">
        <f>IF(OR($B36-T$5&gt;74, $B36-T$5=73, $B36-T$5=1, $B36-T$5&lt;0),"",ROUND(($B36-T$5)*'점수 계산기'!$C$27+T$5*'점수 계산기'!$C$29+'점수 계산기'!$C$32,0))</f>
        <v>125</v>
      </c>
      <c r="U36" s="475">
        <f>IF(OR($B36-U$5&gt;74, $B36-U$5=73, $B36-U$5=1, $B36-U$5&lt;0),"",ROUND(($B36-U$5)*'점수 계산기'!$C$27+U$5*'점수 계산기'!$C$29+'점수 계산기'!$C$32,0))</f>
        <v>125</v>
      </c>
      <c r="V36" s="475">
        <f>IF(OR($B36-V$5&gt;74, $B36-V$5=73, $B36-V$5=1, $B36-V$5&lt;0),"",ROUND(($B36-V$5)*'점수 계산기'!$C$27+V$5*'점수 계산기'!$C$29+'점수 계산기'!$C$32,0))</f>
        <v>125</v>
      </c>
      <c r="W36" s="475">
        <f>IF(OR($B36-W$5&gt;74, $B36-W$5=73, $B36-W$5=1, $B36-W$5&lt;0),"",ROUND(($B36-W$5)*'점수 계산기'!$C$27+W$5*'점수 계산기'!$C$29+'점수 계산기'!$C$32,0))</f>
        <v>125</v>
      </c>
      <c r="X36" s="475">
        <f>IF(OR($B36-X$5&gt;74, $B36-X$5=73, $B36-X$5=1, $B36-X$5&lt;0),"",ROUND(($B36-X$5)*'점수 계산기'!$C$27+X$5*'점수 계산기'!$C$29+'점수 계산기'!$C$32,0))</f>
        <v>125</v>
      </c>
      <c r="Y36" s="475">
        <f>IF(OR($B36-Y$5&gt;74, $B36-Y$5=73, $B36-Y$5=1, $B36-Y$5&lt;0),"",ROUND(($B36-Y$5)*'점수 계산기'!$C$27+Y$5*'점수 계산기'!$C$29+'점수 계산기'!$C$32,0))</f>
        <v>125</v>
      </c>
      <c r="Z36" s="475">
        <f>IF(OR($B36-Z$5&gt;74, $B36-Z$5=73, $B36-Z$5=1, $B36-Z$5&lt;0),"",ROUND(($B36-Z$5)*'점수 계산기'!$C$27+Z$5*'점수 계산기'!$C$29+'점수 계산기'!$C$32,0))</f>
        <v>125</v>
      </c>
      <c r="AA36" s="476">
        <f>IF(OR($B36-AA$5&gt;74, $B36-AA$5=73, $B36-AA$5=1, $B36-AA$5&lt;0),"",ROUND(($B36-AA$5)*'점수 계산기'!$C$27+AA$5*'점수 계산기'!$C$29+'점수 계산기'!$C$32,0))</f>
        <v>125</v>
      </c>
      <c r="AC36" s="170">
        <v>71</v>
      </c>
      <c r="AD36" s="170">
        <f t="shared" si="0"/>
        <v>124</v>
      </c>
      <c r="AE36" s="170" cm="1">
        <f t="array" ref="AE36">INDEX($AF$6:$AF$106, AC36, 1)</f>
        <v>93</v>
      </c>
      <c r="AF36" s="170">
        <f t="shared" si="1"/>
        <v>125</v>
      </c>
      <c r="AG36" s="170">
        <v>70</v>
      </c>
      <c r="AH36" s="170">
        <v>30</v>
      </c>
    </row>
    <row r="37" spans="1:34" ht="21" customHeight="1">
      <c r="A37" s="4"/>
      <c r="B37" s="19">
        <v>69</v>
      </c>
      <c r="C37" s="176">
        <f>IF(OR($B37-C$5&gt;74, $B37-C$5=73, $B37-C$5=1, $B37-C$5&lt;0),"",ROUND(($B37-C$5)*'점수 계산기'!$C$27+C$5*'점수 계산기'!$C$29+'점수 계산기'!$C$32,0))</f>
        <v>124</v>
      </c>
      <c r="D37" s="475">
        <f>IF(OR($B37-D$5&gt;74, $B37-D$5=73, $B37-D$5=1, $B37-D$5&lt;0),"",ROUND(($B37-D$5)*'점수 계산기'!$C$27+D$5*'점수 계산기'!$C$29+'점수 계산기'!$C$32,0))</f>
        <v>124</v>
      </c>
      <c r="E37" s="475">
        <f>IF(OR($B37-E$5&gt;74, $B37-E$5=73, $B37-E$5=1, $B37-E$5&lt;0),"",ROUND(($B37-E$5)*'점수 계산기'!$C$27+E$5*'점수 계산기'!$C$29+'점수 계산기'!$C$32,0))</f>
        <v>124</v>
      </c>
      <c r="F37" s="475">
        <f>IF(OR($B37-F$5&gt;74, $B37-F$5=73, $B37-F$5=1, $B37-F$5&lt;0),"",ROUND(($B37-F$5)*'점수 계산기'!$C$27+F$5*'점수 계산기'!$C$29+'점수 계산기'!$C$32,0))</f>
        <v>124</v>
      </c>
      <c r="G37" s="475">
        <f>IF(OR($B37-G$5&gt;74, $B37-G$5=73, $B37-G$5=1, $B37-G$5&lt;0),"",ROUND(($B37-G$5)*'점수 계산기'!$C$27+G$5*'점수 계산기'!$C$29+'점수 계산기'!$C$32,0))</f>
        <v>124</v>
      </c>
      <c r="H37" s="475">
        <f>IF(OR($B37-H$5&gt;74, $B37-H$5=73, $B37-H$5=1, $B37-H$5&lt;0),"",ROUND(($B37-H$5)*'점수 계산기'!$C$27+H$5*'점수 계산기'!$C$29+'점수 계산기'!$C$32,0))</f>
        <v>124</v>
      </c>
      <c r="I37" s="475">
        <f>IF(OR($B37-I$5&gt;74, $B37-I$5=73, $B37-I$5=1, $B37-I$5&lt;0),"",ROUND(($B37-I$5)*'점수 계산기'!$C$27+I$5*'점수 계산기'!$C$29+'점수 계산기'!$C$32,0))</f>
        <v>124</v>
      </c>
      <c r="J37" s="475">
        <f>IF(OR($B37-J$5&gt;74, $B37-J$5=73, $B37-J$5=1, $B37-J$5&lt;0),"",ROUND(($B37-J$5)*'점수 계산기'!$C$27+J$5*'점수 계산기'!$C$29+'점수 계산기'!$C$32,0))</f>
        <v>124</v>
      </c>
      <c r="K37" s="475">
        <f>IF(OR($B37-K$5&gt;74, $B37-K$5=73, $B37-K$5=1, $B37-K$5&lt;0),"",ROUND(($B37-K$5)*'점수 계산기'!$C$27+K$5*'점수 계산기'!$C$29+'점수 계산기'!$C$32,0))</f>
        <v>124</v>
      </c>
      <c r="L37" s="475">
        <f>IF(OR($B37-L$5&gt;74, $B37-L$5=73, $B37-L$5=1, $B37-L$5&lt;0),"",ROUND(($B37-L$5)*'점수 계산기'!$C$27+L$5*'점수 계산기'!$C$29+'점수 계산기'!$C$32,0))</f>
        <v>124</v>
      </c>
      <c r="M37" s="475">
        <f>IF(OR($B37-M$5&gt;74, $B37-M$5=73, $B37-M$5=1, $B37-M$5&lt;0),"",ROUND(($B37-M$5)*'점수 계산기'!$C$27+M$5*'점수 계산기'!$C$29+'점수 계산기'!$C$32,0))</f>
        <v>124</v>
      </c>
      <c r="N37" s="475">
        <f>IF(OR($B37-N$5&gt;74, $B37-N$5=73, $B37-N$5=1, $B37-N$5&lt;0),"",ROUND(($B37-N$5)*'점수 계산기'!$C$27+N$5*'점수 계산기'!$C$29+'점수 계산기'!$C$32,0))</f>
        <v>124</v>
      </c>
      <c r="O37" s="475">
        <f>IF(OR($B37-O$5&gt;74, $B37-O$5=73, $B37-O$5=1, $B37-O$5&lt;0),"",ROUND(($B37-O$5)*'점수 계산기'!$C$27+O$5*'점수 계산기'!$C$29+'점수 계산기'!$C$32,0))</f>
        <v>124</v>
      </c>
      <c r="P37" s="475">
        <f>IF(OR($B37-P$5&gt;74, $B37-P$5=73, $B37-P$5=1, $B37-P$5&lt;0),"",ROUND(($B37-P$5)*'점수 계산기'!$C$27+P$5*'점수 계산기'!$C$29+'점수 계산기'!$C$32,0))</f>
        <v>124</v>
      </c>
      <c r="Q37" s="475">
        <f>IF(OR($B37-Q$5&gt;74, $B37-Q$5=73, $B37-Q$5=1, $B37-Q$5&lt;0),"",ROUND(($B37-Q$5)*'점수 계산기'!$C$27+Q$5*'점수 계산기'!$C$29+'점수 계산기'!$C$32,0))</f>
        <v>124</v>
      </c>
      <c r="R37" s="475">
        <f>IF(OR($B37-R$5&gt;74, $B37-R$5=73, $B37-R$5=1, $B37-R$5&lt;0),"",ROUND(($B37-R$5)*'점수 계산기'!$C$27+R$5*'점수 계산기'!$C$29+'점수 계산기'!$C$32,0))</f>
        <v>124</v>
      </c>
      <c r="S37" s="475">
        <f>IF(OR($B37-S$5&gt;74, $B37-S$5=73, $B37-S$5=1, $B37-S$5&lt;0),"",ROUND(($B37-S$5)*'점수 계산기'!$C$27+S$5*'점수 계산기'!$C$29+'점수 계산기'!$C$32,0))</f>
        <v>124</v>
      </c>
      <c r="T37" s="475">
        <f>IF(OR($B37-T$5&gt;74, $B37-T$5=73, $B37-T$5=1, $B37-T$5&lt;0),"",ROUND(($B37-T$5)*'점수 계산기'!$C$27+T$5*'점수 계산기'!$C$29+'점수 계산기'!$C$32,0))</f>
        <v>124</v>
      </c>
      <c r="U37" s="475">
        <f>IF(OR($B37-U$5&gt;74, $B37-U$5=73, $B37-U$5=1, $B37-U$5&lt;0),"",ROUND(($B37-U$5)*'점수 계산기'!$C$27+U$5*'점수 계산기'!$C$29+'점수 계산기'!$C$32,0))</f>
        <v>124</v>
      </c>
      <c r="V37" s="475">
        <f>IF(OR($B37-V$5&gt;74, $B37-V$5=73, $B37-V$5=1, $B37-V$5&lt;0),"",ROUND(($B37-V$5)*'점수 계산기'!$C$27+V$5*'점수 계산기'!$C$29+'점수 계산기'!$C$32,0))</f>
        <v>124</v>
      </c>
      <c r="W37" s="475">
        <f>IF(OR($B37-W$5&gt;74, $B37-W$5=73, $B37-W$5=1, $B37-W$5&lt;0),"",ROUND(($B37-W$5)*'점수 계산기'!$C$27+W$5*'점수 계산기'!$C$29+'점수 계산기'!$C$32,0))</f>
        <v>124</v>
      </c>
      <c r="X37" s="475">
        <f>IF(OR($B37-X$5&gt;74, $B37-X$5=73, $B37-X$5=1, $B37-X$5&lt;0),"",ROUND(($B37-X$5)*'점수 계산기'!$C$27+X$5*'점수 계산기'!$C$29+'점수 계산기'!$C$32,0))</f>
        <v>124</v>
      </c>
      <c r="Y37" s="475">
        <f>IF(OR($B37-Y$5&gt;74, $B37-Y$5=73, $B37-Y$5=1, $B37-Y$5&lt;0),"",ROUND(($B37-Y$5)*'점수 계산기'!$C$27+Y$5*'점수 계산기'!$C$29+'점수 계산기'!$C$32,0))</f>
        <v>124</v>
      </c>
      <c r="Z37" s="475">
        <f>IF(OR($B37-Z$5&gt;74, $B37-Z$5=73, $B37-Z$5=1, $B37-Z$5&lt;0),"",ROUND(($B37-Z$5)*'점수 계산기'!$C$27+Z$5*'점수 계산기'!$C$29+'점수 계산기'!$C$32,0))</f>
        <v>125</v>
      </c>
      <c r="AA37" s="476">
        <f>IF(OR($B37-AA$5&gt;74, $B37-AA$5=73, $B37-AA$5=1, $B37-AA$5&lt;0),"",ROUND(($B37-AA$5)*'점수 계산기'!$C$27+AA$5*'점수 계산기'!$C$29+'점수 계산기'!$C$32,0))</f>
        <v>125</v>
      </c>
      <c r="AC37" s="170">
        <v>70</v>
      </c>
      <c r="AD37" s="170">
        <f t="shared" si="0"/>
        <v>124</v>
      </c>
      <c r="AE37" s="170" cm="1">
        <f t="array" ref="AE37">INDEX($AF$6:$AF$106, AC37, 1)</f>
        <v>93</v>
      </c>
      <c r="AF37" s="170">
        <f t="shared" si="1"/>
        <v>125</v>
      </c>
      <c r="AG37" s="170">
        <v>69</v>
      </c>
      <c r="AH37" s="170">
        <v>31</v>
      </c>
    </row>
    <row r="38" spans="1:34" ht="21" customHeight="1">
      <c r="A38" s="4"/>
      <c r="B38" s="20">
        <v>68</v>
      </c>
      <c r="C38" s="477">
        <f>IF(OR($B38-C$5&gt;74, $B38-C$5=73, $B38-C$5=1, $B38-C$5&lt;0),"",ROUND(($B38-C$5)*'점수 계산기'!$C$27+C$5*'점수 계산기'!$C$29+'점수 계산기'!$C$32,0))</f>
        <v>123</v>
      </c>
      <c r="D38" s="477">
        <f>IF(OR($B38-D$5&gt;74, $B38-D$5=73, $B38-D$5=1, $B38-D$5&lt;0),"",ROUND(($B38-D$5)*'점수 계산기'!$C$27+D$5*'점수 계산기'!$C$29+'점수 계산기'!$C$32,0))</f>
        <v>123</v>
      </c>
      <c r="E38" s="477">
        <f>IF(OR($B38-E$5&gt;74, $B38-E$5=73, $B38-E$5=1, $B38-E$5&lt;0),"",ROUND(($B38-E$5)*'점수 계산기'!$C$27+E$5*'점수 계산기'!$C$29+'점수 계산기'!$C$32,0))</f>
        <v>123</v>
      </c>
      <c r="F38" s="477">
        <f>IF(OR($B38-F$5&gt;74, $B38-F$5=73, $B38-F$5=1, $B38-F$5&lt;0),"",ROUND(($B38-F$5)*'점수 계산기'!$C$27+F$5*'점수 계산기'!$C$29+'점수 계산기'!$C$32,0))</f>
        <v>123</v>
      </c>
      <c r="G38" s="477">
        <f>IF(OR($B38-G$5&gt;74, $B38-G$5=73, $B38-G$5=1, $B38-G$5&lt;0),"",ROUND(($B38-G$5)*'점수 계산기'!$C$27+G$5*'점수 계산기'!$C$29+'점수 계산기'!$C$32,0))</f>
        <v>123</v>
      </c>
      <c r="H38" s="477">
        <f>IF(OR($B38-H$5&gt;74, $B38-H$5=73, $B38-H$5=1, $B38-H$5&lt;0),"",ROUND(($B38-H$5)*'점수 계산기'!$C$27+H$5*'점수 계산기'!$C$29+'점수 계산기'!$C$32,0))</f>
        <v>123</v>
      </c>
      <c r="I38" s="477">
        <f>IF(OR($B38-I$5&gt;74, $B38-I$5=73, $B38-I$5=1, $B38-I$5&lt;0),"",ROUND(($B38-I$5)*'점수 계산기'!$C$27+I$5*'점수 계산기'!$C$29+'점수 계산기'!$C$32,0))</f>
        <v>123</v>
      </c>
      <c r="J38" s="477">
        <f>IF(OR($B38-J$5&gt;74, $B38-J$5=73, $B38-J$5=1, $B38-J$5&lt;0),"",ROUND(($B38-J$5)*'점수 계산기'!$C$27+J$5*'점수 계산기'!$C$29+'점수 계산기'!$C$32,0))</f>
        <v>123</v>
      </c>
      <c r="K38" s="477">
        <f>IF(OR($B38-K$5&gt;74, $B38-K$5=73, $B38-K$5=1, $B38-K$5&lt;0),"",ROUND(($B38-K$5)*'점수 계산기'!$C$27+K$5*'점수 계산기'!$C$29+'점수 계산기'!$C$32,0))</f>
        <v>123</v>
      </c>
      <c r="L38" s="477">
        <f>IF(OR($B38-L$5&gt;74, $B38-L$5=73, $B38-L$5=1, $B38-L$5&lt;0),"",ROUND(($B38-L$5)*'점수 계산기'!$C$27+L$5*'점수 계산기'!$C$29+'점수 계산기'!$C$32,0))</f>
        <v>123</v>
      </c>
      <c r="M38" s="477">
        <f>IF(OR($B38-M$5&gt;74, $B38-M$5=73, $B38-M$5=1, $B38-M$5&lt;0),"",ROUND(($B38-M$5)*'점수 계산기'!$C$27+M$5*'점수 계산기'!$C$29+'점수 계산기'!$C$32,0))</f>
        <v>123</v>
      </c>
      <c r="N38" s="477">
        <f>IF(OR($B38-N$5&gt;74, $B38-N$5=73, $B38-N$5=1, $B38-N$5&lt;0),"",ROUND(($B38-N$5)*'점수 계산기'!$C$27+N$5*'점수 계산기'!$C$29+'점수 계산기'!$C$32,0))</f>
        <v>123</v>
      </c>
      <c r="O38" s="477">
        <f>IF(OR($B38-O$5&gt;74, $B38-O$5=73, $B38-O$5=1, $B38-O$5&lt;0),"",ROUND(($B38-O$5)*'점수 계산기'!$C$27+O$5*'점수 계산기'!$C$29+'점수 계산기'!$C$32,0))</f>
        <v>123</v>
      </c>
      <c r="P38" s="477">
        <f>IF(OR($B38-P$5&gt;74, $B38-P$5=73, $B38-P$5=1, $B38-P$5&lt;0),"",ROUND(($B38-P$5)*'점수 계산기'!$C$27+P$5*'점수 계산기'!$C$29+'점수 계산기'!$C$32,0))</f>
        <v>123</v>
      </c>
      <c r="Q38" s="477">
        <f>IF(OR($B38-Q$5&gt;74, $B38-Q$5=73, $B38-Q$5=1, $B38-Q$5&lt;0),"",ROUND(($B38-Q$5)*'점수 계산기'!$C$27+Q$5*'점수 계산기'!$C$29+'점수 계산기'!$C$32,0))</f>
        <v>123</v>
      </c>
      <c r="R38" s="477">
        <f>IF(OR($B38-R$5&gt;74, $B38-R$5=73, $B38-R$5=1, $B38-R$5&lt;0),"",ROUND(($B38-R$5)*'점수 계산기'!$C$27+R$5*'점수 계산기'!$C$29+'점수 계산기'!$C$32,0))</f>
        <v>123</v>
      </c>
      <c r="S38" s="477">
        <f>IF(OR($B38-S$5&gt;74, $B38-S$5=73, $B38-S$5=1, $B38-S$5&lt;0),"",ROUND(($B38-S$5)*'점수 계산기'!$C$27+S$5*'점수 계산기'!$C$29+'점수 계산기'!$C$32,0))</f>
        <v>123</v>
      </c>
      <c r="T38" s="477">
        <f>IF(OR($B38-T$5&gt;74, $B38-T$5=73, $B38-T$5=1, $B38-T$5&lt;0),"",ROUND(($B38-T$5)*'점수 계산기'!$C$27+T$5*'점수 계산기'!$C$29+'점수 계산기'!$C$32,0))</f>
        <v>123</v>
      </c>
      <c r="U38" s="477">
        <f>IF(OR($B38-U$5&gt;74, $B38-U$5=73, $B38-U$5=1, $B38-U$5&lt;0),"",ROUND(($B38-U$5)*'점수 계산기'!$C$27+U$5*'점수 계산기'!$C$29+'점수 계산기'!$C$32,0))</f>
        <v>123</v>
      </c>
      <c r="V38" s="477">
        <f>IF(OR($B38-V$5&gt;74, $B38-V$5=73, $B38-V$5=1, $B38-V$5&lt;0),"",ROUND(($B38-V$5)*'점수 계산기'!$C$27+V$5*'점수 계산기'!$C$29+'점수 계산기'!$C$32,0))</f>
        <v>124</v>
      </c>
      <c r="W38" s="477">
        <f>IF(OR($B38-W$5&gt;74, $B38-W$5=73, $B38-W$5=1, $B38-W$5&lt;0),"",ROUND(($B38-W$5)*'점수 계산기'!$C$27+W$5*'점수 계산기'!$C$29+'점수 계산기'!$C$32,0))</f>
        <v>124</v>
      </c>
      <c r="X38" s="477">
        <f>IF(OR($B38-X$5&gt;74, $B38-X$5=73, $B38-X$5=1, $B38-X$5&lt;0),"",ROUND(($B38-X$5)*'점수 계산기'!$C$27+X$5*'점수 계산기'!$C$29+'점수 계산기'!$C$32,0))</f>
        <v>124</v>
      </c>
      <c r="Y38" s="477">
        <f>IF(OR($B38-Y$5&gt;74, $B38-Y$5=73, $B38-Y$5=1, $B38-Y$5&lt;0),"",ROUND(($B38-Y$5)*'점수 계산기'!$C$27+Y$5*'점수 계산기'!$C$29+'점수 계산기'!$C$32,0))</f>
        <v>124</v>
      </c>
      <c r="Z38" s="477">
        <f>IF(OR($B38-Z$5&gt;74, $B38-Z$5=73, $B38-Z$5=1, $B38-Z$5&lt;0),"",ROUND(($B38-Z$5)*'점수 계산기'!$C$27+Z$5*'점수 계산기'!$C$29+'점수 계산기'!$C$32,0))</f>
        <v>124</v>
      </c>
      <c r="AA38" s="478">
        <f>IF(OR($B38-AA$5&gt;74, $B38-AA$5=73, $B38-AA$5=1, $B38-AA$5&lt;0),"",ROUND(($B38-AA$5)*'점수 계산기'!$C$27+AA$5*'점수 계산기'!$C$29+'점수 계산기'!$C$32,0))</f>
        <v>124</v>
      </c>
      <c r="AC38" s="170">
        <v>69</v>
      </c>
      <c r="AD38" s="170">
        <f t="shared" si="0"/>
        <v>123</v>
      </c>
      <c r="AE38" s="170" cm="1">
        <f t="array" ref="AE38">INDEX($AF$6:$AF$106, AC38, 1)</f>
        <v>94</v>
      </c>
      <c r="AF38" s="170">
        <f t="shared" si="1"/>
        <v>124</v>
      </c>
      <c r="AG38" s="170">
        <v>68</v>
      </c>
      <c r="AH38" s="170">
        <v>32</v>
      </c>
    </row>
    <row r="39" spans="1:34" ht="21" customHeight="1">
      <c r="A39" s="4"/>
      <c r="B39" s="20">
        <v>67</v>
      </c>
      <c r="C39" s="477">
        <f>IF(OR($B39-C$5&gt;74, $B39-C$5=73, $B39-C$5=1, $B39-C$5&lt;0),"",ROUND(($B39-C$5)*'점수 계산기'!$C$27+C$5*'점수 계산기'!$C$29+'점수 계산기'!$C$32,0))</f>
        <v>122</v>
      </c>
      <c r="D39" s="477">
        <f>IF(OR($B39-D$5&gt;74, $B39-D$5=73, $B39-D$5=1, $B39-D$5&lt;0),"",ROUND(($B39-D$5)*'점수 계산기'!$C$27+D$5*'점수 계산기'!$C$29+'점수 계산기'!$C$32,0))</f>
        <v>122</v>
      </c>
      <c r="E39" s="477">
        <f>IF(OR($B39-E$5&gt;74, $B39-E$5=73, $B39-E$5=1, $B39-E$5&lt;0),"",ROUND(($B39-E$5)*'점수 계산기'!$C$27+E$5*'점수 계산기'!$C$29+'점수 계산기'!$C$32,0))</f>
        <v>122</v>
      </c>
      <c r="F39" s="477">
        <f>IF(OR($B39-F$5&gt;74, $B39-F$5=73, $B39-F$5=1, $B39-F$5&lt;0),"",ROUND(($B39-F$5)*'점수 계산기'!$C$27+F$5*'점수 계산기'!$C$29+'점수 계산기'!$C$32,0))</f>
        <v>122</v>
      </c>
      <c r="G39" s="477">
        <f>IF(OR($B39-G$5&gt;74, $B39-G$5=73, $B39-G$5=1, $B39-G$5&lt;0),"",ROUND(($B39-G$5)*'점수 계산기'!$C$27+G$5*'점수 계산기'!$C$29+'점수 계산기'!$C$32,0))</f>
        <v>122</v>
      </c>
      <c r="H39" s="477">
        <f>IF(OR($B39-H$5&gt;74, $B39-H$5=73, $B39-H$5=1, $B39-H$5&lt;0),"",ROUND(($B39-H$5)*'점수 계산기'!$C$27+H$5*'점수 계산기'!$C$29+'점수 계산기'!$C$32,0))</f>
        <v>122</v>
      </c>
      <c r="I39" s="477">
        <f>IF(OR($B39-I$5&gt;74, $B39-I$5=73, $B39-I$5=1, $B39-I$5&lt;0),"",ROUND(($B39-I$5)*'점수 계산기'!$C$27+I$5*'점수 계산기'!$C$29+'점수 계산기'!$C$32,0))</f>
        <v>122</v>
      </c>
      <c r="J39" s="477">
        <f>IF(OR($B39-J$5&gt;74, $B39-J$5=73, $B39-J$5=1, $B39-J$5&lt;0),"",ROUND(($B39-J$5)*'점수 계산기'!$C$27+J$5*'점수 계산기'!$C$29+'점수 계산기'!$C$32,0))</f>
        <v>122</v>
      </c>
      <c r="K39" s="477">
        <f>IF(OR($B39-K$5&gt;74, $B39-K$5=73, $B39-K$5=1, $B39-K$5&lt;0),"",ROUND(($B39-K$5)*'점수 계산기'!$C$27+K$5*'점수 계산기'!$C$29+'점수 계산기'!$C$32,0))</f>
        <v>122</v>
      </c>
      <c r="L39" s="477">
        <f>IF(OR($B39-L$5&gt;74, $B39-L$5=73, $B39-L$5=1, $B39-L$5&lt;0),"",ROUND(($B39-L$5)*'점수 계산기'!$C$27+L$5*'점수 계산기'!$C$29+'점수 계산기'!$C$32,0))</f>
        <v>122</v>
      </c>
      <c r="M39" s="477">
        <f>IF(OR($B39-M$5&gt;74, $B39-M$5=73, $B39-M$5=1, $B39-M$5&lt;0),"",ROUND(($B39-M$5)*'점수 계산기'!$C$27+M$5*'점수 계산기'!$C$29+'점수 계산기'!$C$32,0))</f>
        <v>122</v>
      </c>
      <c r="N39" s="477">
        <f>IF(OR($B39-N$5&gt;74, $B39-N$5=73, $B39-N$5=1, $B39-N$5&lt;0),"",ROUND(($B39-N$5)*'점수 계산기'!$C$27+N$5*'점수 계산기'!$C$29+'점수 계산기'!$C$32,0))</f>
        <v>122</v>
      </c>
      <c r="O39" s="477">
        <f>IF(OR($B39-O$5&gt;74, $B39-O$5=73, $B39-O$5=1, $B39-O$5&lt;0),"",ROUND(($B39-O$5)*'점수 계산기'!$C$27+O$5*'점수 계산기'!$C$29+'점수 계산기'!$C$32,0))</f>
        <v>122</v>
      </c>
      <c r="P39" s="477">
        <f>IF(OR($B39-P$5&gt;74, $B39-P$5=73, $B39-P$5=1, $B39-P$5&lt;0),"",ROUND(($B39-P$5)*'점수 계산기'!$C$27+P$5*'점수 계산기'!$C$29+'점수 계산기'!$C$32,0))</f>
        <v>122</v>
      </c>
      <c r="Q39" s="477">
        <f>IF(OR($B39-Q$5&gt;74, $B39-Q$5=73, $B39-Q$5=1, $B39-Q$5&lt;0),"",ROUND(($B39-Q$5)*'점수 계산기'!$C$27+Q$5*'점수 계산기'!$C$29+'점수 계산기'!$C$32,0))</f>
        <v>123</v>
      </c>
      <c r="R39" s="477">
        <f>IF(OR($B39-R$5&gt;74, $B39-R$5=73, $B39-R$5=1, $B39-R$5&lt;0),"",ROUND(($B39-R$5)*'점수 계산기'!$C$27+R$5*'점수 계산기'!$C$29+'점수 계산기'!$C$32,0))</f>
        <v>123</v>
      </c>
      <c r="S39" s="477">
        <f>IF(OR($B39-S$5&gt;74, $B39-S$5=73, $B39-S$5=1, $B39-S$5&lt;0),"",ROUND(($B39-S$5)*'점수 계산기'!$C$27+S$5*'점수 계산기'!$C$29+'점수 계산기'!$C$32,0))</f>
        <v>123</v>
      </c>
      <c r="T39" s="477">
        <f>IF(OR($B39-T$5&gt;74, $B39-T$5=73, $B39-T$5=1, $B39-T$5&lt;0),"",ROUND(($B39-T$5)*'점수 계산기'!$C$27+T$5*'점수 계산기'!$C$29+'점수 계산기'!$C$32,0))</f>
        <v>123</v>
      </c>
      <c r="U39" s="477">
        <f>IF(OR($B39-U$5&gt;74, $B39-U$5=73, $B39-U$5=1, $B39-U$5&lt;0),"",ROUND(($B39-U$5)*'점수 계산기'!$C$27+U$5*'점수 계산기'!$C$29+'점수 계산기'!$C$32,0))</f>
        <v>123</v>
      </c>
      <c r="V39" s="477">
        <f>IF(OR($B39-V$5&gt;74, $B39-V$5=73, $B39-V$5=1, $B39-V$5&lt;0),"",ROUND(($B39-V$5)*'점수 계산기'!$C$27+V$5*'점수 계산기'!$C$29+'점수 계산기'!$C$32,0))</f>
        <v>123</v>
      </c>
      <c r="W39" s="477">
        <f>IF(OR($B39-W$5&gt;74, $B39-W$5=73, $B39-W$5=1, $B39-W$5&lt;0),"",ROUND(($B39-W$5)*'점수 계산기'!$C$27+W$5*'점수 계산기'!$C$29+'점수 계산기'!$C$32,0))</f>
        <v>123</v>
      </c>
      <c r="X39" s="477">
        <f>IF(OR($B39-X$5&gt;74, $B39-X$5=73, $B39-X$5=1, $B39-X$5&lt;0),"",ROUND(($B39-X$5)*'점수 계산기'!$C$27+X$5*'점수 계산기'!$C$29+'점수 계산기'!$C$32,0))</f>
        <v>123</v>
      </c>
      <c r="Y39" s="477">
        <f>IF(OR($B39-Y$5&gt;74, $B39-Y$5=73, $B39-Y$5=1, $B39-Y$5&lt;0),"",ROUND(($B39-Y$5)*'점수 계산기'!$C$27+Y$5*'점수 계산기'!$C$29+'점수 계산기'!$C$32,0))</f>
        <v>123</v>
      </c>
      <c r="Z39" s="477">
        <f>IF(OR($B39-Z$5&gt;74, $B39-Z$5=73, $B39-Z$5=1, $B39-Z$5&lt;0),"",ROUND(($B39-Z$5)*'점수 계산기'!$C$27+Z$5*'점수 계산기'!$C$29+'점수 계산기'!$C$32,0))</f>
        <v>123</v>
      </c>
      <c r="AA39" s="478">
        <f>IF(OR($B39-AA$5&gt;74, $B39-AA$5=73, $B39-AA$5=1, $B39-AA$5&lt;0),"",ROUND(($B39-AA$5)*'점수 계산기'!$C$27+AA$5*'점수 계산기'!$C$29+'점수 계산기'!$C$32,0))</f>
        <v>123</v>
      </c>
      <c r="AC39" s="170">
        <v>68</v>
      </c>
      <c r="AD39" s="170">
        <f t="shared" si="0"/>
        <v>122</v>
      </c>
      <c r="AE39" s="170" cm="1">
        <f t="array" ref="AE39">INDEX($AF$6:$AF$106, AC39, 1)</f>
        <v>95</v>
      </c>
      <c r="AF39" s="170">
        <f t="shared" si="1"/>
        <v>123</v>
      </c>
      <c r="AG39" s="170">
        <v>67</v>
      </c>
      <c r="AH39" s="170">
        <v>33</v>
      </c>
    </row>
    <row r="40" spans="1:34" ht="21" customHeight="1">
      <c r="A40" s="4"/>
      <c r="B40" s="20">
        <v>66</v>
      </c>
      <c r="C40" s="477">
        <f>IF(OR($B40-C$5&gt;74, $B40-C$5=73, $B40-C$5=1, $B40-C$5&lt;0),"",ROUND(($B40-C$5)*'점수 계산기'!$C$27+C$5*'점수 계산기'!$C$29+'점수 계산기'!$C$32,0))</f>
        <v>121</v>
      </c>
      <c r="D40" s="477">
        <f>IF(OR($B40-D$5&gt;74, $B40-D$5=73, $B40-D$5=1, $B40-D$5&lt;0),"",ROUND(($B40-D$5)*'점수 계산기'!$C$27+D$5*'점수 계산기'!$C$29+'점수 계산기'!$C$32,0))</f>
        <v>121</v>
      </c>
      <c r="E40" s="477">
        <f>IF(OR($B40-E$5&gt;74, $B40-E$5=73, $B40-E$5=1, $B40-E$5&lt;0),"",ROUND(($B40-E$5)*'점수 계산기'!$C$27+E$5*'점수 계산기'!$C$29+'점수 계산기'!$C$32,0))</f>
        <v>121</v>
      </c>
      <c r="F40" s="477">
        <f>IF(OR($B40-F$5&gt;74, $B40-F$5=73, $B40-F$5=1, $B40-F$5&lt;0),"",ROUND(($B40-F$5)*'점수 계산기'!$C$27+F$5*'점수 계산기'!$C$29+'점수 계산기'!$C$32,0))</f>
        <v>121</v>
      </c>
      <c r="G40" s="477">
        <f>IF(OR($B40-G$5&gt;74, $B40-G$5=73, $B40-G$5=1, $B40-G$5&lt;0),"",ROUND(($B40-G$5)*'점수 계산기'!$C$27+G$5*'점수 계산기'!$C$29+'점수 계산기'!$C$32,0))</f>
        <v>121</v>
      </c>
      <c r="H40" s="477">
        <f>IF(OR($B40-H$5&gt;74, $B40-H$5=73, $B40-H$5=1, $B40-H$5&lt;0),"",ROUND(($B40-H$5)*'점수 계산기'!$C$27+H$5*'점수 계산기'!$C$29+'점수 계산기'!$C$32,0))</f>
        <v>121</v>
      </c>
      <c r="I40" s="477">
        <f>IF(OR($B40-I$5&gt;74, $B40-I$5=73, $B40-I$5=1, $B40-I$5&lt;0),"",ROUND(($B40-I$5)*'점수 계산기'!$C$27+I$5*'점수 계산기'!$C$29+'점수 계산기'!$C$32,0))</f>
        <v>121</v>
      </c>
      <c r="J40" s="477">
        <f>IF(OR($B40-J$5&gt;74, $B40-J$5=73, $B40-J$5=1, $B40-J$5&lt;0),"",ROUND(($B40-J$5)*'점수 계산기'!$C$27+J$5*'점수 계산기'!$C$29+'점수 계산기'!$C$32,0))</f>
        <v>121</v>
      </c>
      <c r="K40" s="477">
        <f>IF(OR($B40-K$5&gt;74, $B40-K$5=73, $B40-K$5=1, $B40-K$5&lt;0),"",ROUND(($B40-K$5)*'점수 계산기'!$C$27+K$5*'점수 계산기'!$C$29+'점수 계산기'!$C$32,0))</f>
        <v>121</v>
      </c>
      <c r="L40" s="477">
        <f>IF(OR($B40-L$5&gt;74, $B40-L$5=73, $B40-L$5=1, $B40-L$5&lt;0),"",ROUND(($B40-L$5)*'점수 계산기'!$C$27+L$5*'점수 계산기'!$C$29+'점수 계산기'!$C$32,0))</f>
        <v>121</v>
      </c>
      <c r="M40" s="477">
        <f>IF(OR($B40-M$5&gt;74, $B40-M$5=73, $B40-M$5=1, $B40-M$5&lt;0),"",ROUND(($B40-M$5)*'점수 계산기'!$C$27+M$5*'점수 계산기'!$C$29+'점수 계산기'!$C$32,0))</f>
        <v>122</v>
      </c>
      <c r="N40" s="477">
        <f>IF(OR($B40-N$5&gt;74, $B40-N$5=73, $B40-N$5=1, $B40-N$5&lt;0),"",ROUND(($B40-N$5)*'점수 계산기'!$C$27+N$5*'점수 계산기'!$C$29+'점수 계산기'!$C$32,0))</f>
        <v>122</v>
      </c>
      <c r="O40" s="477">
        <f>IF(OR($B40-O$5&gt;74, $B40-O$5=73, $B40-O$5=1, $B40-O$5&lt;0),"",ROUND(($B40-O$5)*'점수 계산기'!$C$27+O$5*'점수 계산기'!$C$29+'점수 계산기'!$C$32,0))</f>
        <v>122</v>
      </c>
      <c r="P40" s="477">
        <f>IF(OR($B40-P$5&gt;74, $B40-P$5=73, $B40-P$5=1, $B40-P$5&lt;0),"",ROUND(($B40-P$5)*'점수 계산기'!$C$27+P$5*'점수 계산기'!$C$29+'점수 계산기'!$C$32,0))</f>
        <v>122</v>
      </c>
      <c r="Q40" s="477">
        <f>IF(OR($B40-Q$5&gt;74, $B40-Q$5=73, $B40-Q$5=1, $B40-Q$5&lt;0),"",ROUND(($B40-Q$5)*'점수 계산기'!$C$27+Q$5*'점수 계산기'!$C$29+'점수 계산기'!$C$32,0))</f>
        <v>122</v>
      </c>
      <c r="R40" s="477">
        <f>IF(OR($B40-R$5&gt;74, $B40-R$5=73, $B40-R$5=1, $B40-R$5&lt;0),"",ROUND(($B40-R$5)*'점수 계산기'!$C$27+R$5*'점수 계산기'!$C$29+'점수 계산기'!$C$32,0))</f>
        <v>122</v>
      </c>
      <c r="S40" s="477">
        <f>IF(OR($B40-S$5&gt;74, $B40-S$5=73, $B40-S$5=1, $B40-S$5&lt;0),"",ROUND(($B40-S$5)*'점수 계산기'!$C$27+S$5*'점수 계산기'!$C$29+'점수 계산기'!$C$32,0))</f>
        <v>122</v>
      </c>
      <c r="T40" s="477">
        <f>IF(OR($B40-T$5&gt;74, $B40-T$5=73, $B40-T$5=1, $B40-T$5&lt;0),"",ROUND(($B40-T$5)*'점수 계산기'!$C$27+T$5*'점수 계산기'!$C$29+'점수 계산기'!$C$32,0))</f>
        <v>122</v>
      </c>
      <c r="U40" s="477">
        <f>IF(OR($B40-U$5&gt;74, $B40-U$5=73, $B40-U$5=1, $B40-U$5&lt;0),"",ROUND(($B40-U$5)*'점수 계산기'!$C$27+U$5*'점수 계산기'!$C$29+'점수 계산기'!$C$32,0))</f>
        <v>122</v>
      </c>
      <c r="V40" s="477">
        <f>IF(OR($B40-V$5&gt;74, $B40-V$5=73, $B40-V$5=1, $B40-V$5&lt;0),"",ROUND(($B40-V$5)*'점수 계산기'!$C$27+V$5*'점수 계산기'!$C$29+'점수 계산기'!$C$32,0))</f>
        <v>122</v>
      </c>
      <c r="W40" s="477">
        <f>IF(OR($B40-W$5&gt;74, $B40-W$5=73, $B40-W$5=1, $B40-W$5&lt;0),"",ROUND(($B40-W$5)*'점수 계산기'!$C$27+W$5*'점수 계산기'!$C$29+'점수 계산기'!$C$32,0))</f>
        <v>122</v>
      </c>
      <c r="X40" s="477">
        <f>IF(OR($B40-X$5&gt;74, $B40-X$5=73, $B40-X$5=1, $B40-X$5&lt;0),"",ROUND(($B40-X$5)*'점수 계산기'!$C$27+X$5*'점수 계산기'!$C$29+'점수 계산기'!$C$32,0))</f>
        <v>122</v>
      </c>
      <c r="Y40" s="477">
        <f>IF(OR($B40-Y$5&gt;74, $B40-Y$5=73, $B40-Y$5=1, $B40-Y$5&lt;0),"",ROUND(($B40-Y$5)*'점수 계산기'!$C$27+Y$5*'점수 계산기'!$C$29+'점수 계산기'!$C$32,0))</f>
        <v>122</v>
      </c>
      <c r="Z40" s="477">
        <f>IF(OR($B40-Z$5&gt;74, $B40-Z$5=73, $B40-Z$5=1, $B40-Z$5&lt;0),"",ROUND(($B40-Z$5)*'점수 계산기'!$C$27+Z$5*'점수 계산기'!$C$29+'점수 계산기'!$C$32,0))</f>
        <v>122</v>
      </c>
      <c r="AA40" s="478">
        <f>IF(OR($B40-AA$5&gt;74, $B40-AA$5=73, $B40-AA$5=1, $B40-AA$5&lt;0),"",ROUND(($B40-AA$5)*'점수 계산기'!$C$27+AA$5*'점수 계산기'!$C$29+'점수 계산기'!$C$32,0))</f>
        <v>122</v>
      </c>
      <c r="AC40" s="170">
        <v>67</v>
      </c>
      <c r="AD40" s="170">
        <f t="shared" si="0"/>
        <v>121</v>
      </c>
      <c r="AE40" s="170" cm="1">
        <f t="array" ref="AE40">INDEX($AF$6:$AF$106, AC40, 1)</f>
        <v>96</v>
      </c>
      <c r="AF40" s="170">
        <f t="shared" si="1"/>
        <v>122</v>
      </c>
      <c r="AG40" s="170">
        <v>66</v>
      </c>
      <c r="AH40" s="170">
        <v>34</v>
      </c>
    </row>
    <row r="41" spans="1:34" ht="21" customHeight="1">
      <c r="A41" s="4"/>
      <c r="B41" s="20">
        <v>65</v>
      </c>
      <c r="C41" s="477">
        <f>IF(OR($B41-C$5&gt;74, $B41-C$5=73, $B41-C$5=1, $B41-C$5&lt;0),"",ROUND(($B41-C$5)*'점수 계산기'!$C$27+C$5*'점수 계산기'!$C$29+'점수 계산기'!$C$32,0))</f>
        <v>120</v>
      </c>
      <c r="D41" s="477">
        <f>IF(OR($B41-D$5&gt;74, $B41-D$5=73, $B41-D$5=1, $B41-D$5&lt;0),"",ROUND(($B41-D$5)*'점수 계산기'!$C$27+D$5*'점수 계산기'!$C$29+'점수 계산기'!$C$32,0))</f>
        <v>120</v>
      </c>
      <c r="E41" s="477">
        <f>IF(OR($B41-E$5&gt;74, $B41-E$5=73, $B41-E$5=1, $B41-E$5&lt;0),"",ROUND(($B41-E$5)*'점수 계산기'!$C$27+E$5*'점수 계산기'!$C$29+'점수 계산기'!$C$32,0))</f>
        <v>120</v>
      </c>
      <c r="F41" s="477">
        <f>IF(OR($B41-F$5&gt;74, $B41-F$5=73, $B41-F$5=1, $B41-F$5&lt;0),"",ROUND(($B41-F$5)*'점수 계산기'!$C$27+F$5*'점수 계산기'!$C$29+'점수 계산기'!$C$32,0))</f>
        <v>120</v>
      </c>
      <c r="G41" s="477">
        <f>IF(OR($B41-G$5&gt;74, $B41-G$5=73, $B41-G$5=1, $B41-G$5&lt;0),"",ROUND(($B41-G$5)*'점수 계산기'!$C$27+G$5*'점수 계산기'!$C$29+'점수 계산기'!$C$32,0))</f>
        <v>120</v>
      </c>
      <c r="H41" s="477">
        <f>IF(OR($B41-H$5&gt;74, $B41-H$5=73, $B41-H$5=1, $B41-H$5&lt;0),"",ROUND(($B41-H$5)*'점수 계산기'!$C$27+H$5*'점수 계산기'!$C$29+'점수 계산기'!$C$32,0))</f>
        <v>121</v>
      </c>
      <c r="I41" s="477">
        <f>IF(OR($B41-I$5&gt;74, $B41-I$5=73, $B41-I$5=1, $B41-I$5&lt;0),"",ROUND(($B41-I$5)*'점수 계산기'!$C$27+I$5*'점수 계산기'!$C$29+'점수 계산기'!$C$32,0))</f>
        <v>121</v>
      </c>
      <c r="J41" s="477">
        <f>IF(OR($B41-J$5&gt;74, $B41-J$5=73, $B41-J$5=1, $B41-J$5&lt;0),"",ROUND(($B41-J$5)*'점수 계산기'!$C$27+J$5*'점수 계산기'!$C$29+'점수 계산기'!$C$32,0))</f>
        <v>121</v>
      </c>
      <c r="K41" s="477">
        <f>IF(OR($B41-K$5&gt;74, $B41-K$5=73, $B41-K$5=1, $B41-K$5&lt;0),"",ROUND(($B41-K$5)*'점수 계산기'!$C$27+K$5*'점수 계산기'!$C$29+'점수 계산기'!$C$32,0))</f>
        <v>121</v>
      </c>
      <c r="L41" s="477">
        <f>IF(OR($B41-L$5&gt;74, $B41-L$5=73, $B41-L$5=1, $B41-L$5&lt;0),"",ROUND(($B41-L$5)*'점수 계산기'!$C$27+L$5*'점수 계산기'!$C$29+'점수 계산기'!$C$32,0))</f>
        <v>121</v>
      </c>
      <c r="M41" s="477">
        <f>IF(OR($B41-M$5&gt;74, $B41-M$5=73, $B41-M$5=1, $B41-M$5&lt;0),"",ROUND(($B41-M$5)*'점수 계산기'!$C$27+M$5*'점수 계산기'!$C$29+'점수 계산기'!$C$32,0))</f>
        <v>121</v>
      </c>
      <c r="N41" s="477">
        <f>IF(OR($B41-N$5&gt;74, $B41-N$5=73, $B41-N$5=1, $B41-N$5&lt;0),"",ROUND(($B41-N$5)*'점수 계산기'!$C$27+N$5*'점수 계산기'!$C$29+'점수 계산기'!$C$32,0))</f>
        <v>121</v>
      </c>
      <c r="O41" s="477">
        <f>IF(OR($B41-O$5&gt;74, $B41-O$5=73, $B41-O$5=1, $B41-O$5&lt;0),"",ROUND(($B41-O$5)*'점수 계산기'!$C$27+O$5*'점수 계산기'!$C$29+'점수 계산기'!$C$32,0))</f>
        <v>121</v>
      </c>
      <c r="P41" s="477">
        <f>IF(OR($B41-P$5&gt;74, $B41-P$5=73, $B41-P$5=1, $B41-P$5&lt;0),"",ROUND(($B41-P$5)*'점수 계산기'!$C$27+P$5*'점수 계산기'!$C$29+'점수 계산기'!$C$32,0))</f>
        <v>121</v>
      </c>
      <c r="Q41" s="477">
        <f>IF(OR($B41-Q$5&gt;74, $B41-Q$5=73, $B41-Q$5=1, $B41-Q$5&lt;0),"",ROUND(($B41-Q$5)*'점수 계산기'!$C$27+Q$5*'점수 계산기'!$C$29+'점수 계산기'!$C$32,0))</f>
        <v>121</v>
      </c>
      <c r="R41" s="477">
        <f>IF(OR($B41-R$5&gt;74, $B41-R$5=73, $B41-R$5=1, $B41-R$5&lt;0),"",ROUND(($B41-R$5)*'점수 계산기'!$C$27+R$5*'점수 계산기'!$C$29+'점수 계산기'!$C$32,0))</f>
        <v>121</v>
      </c>
      <c r="S41" s="477">
        <f>IF(OR($B41-S$5&gt;74, $B41-S$5=73, $B41-S$5=1, $B41-S$5&lt;0),"",ROUND(($B41-S$5)*'점수 계산기'!$C$27+S$5*'점수 계산기'!$C$29+'점수 계산기'!$C$32,0))</f>
        <v>121</v>
      </c>
      <c r="T41" s="477">
        <f>IF(OR($B41-T$5&gt;74, $B41-T$5=73, $B41-T$5=1, $B41-T$5&lt;0),"",ROUND(($B41-T$5)*'점수 계산기'!$C$27+T$5*'점수 계산기'!$C$29+'점수 계산기'!$C$32,0))</f>
        <v>121</v>
      </c>
      <c r="U41" s="477">
        <f>IF(OR($B41-U$5&gt;74, $B41-U$5=73, $B41-U$5=1, $B41-U$5&lt;0),"",ROUND(($B41-U$5)*'점수 계산기'!$C$27+U$5*'점수 계산기'!$C$29+'점수 계산기'!$C$32,0))</f>
        <v>121</v>
      </c>
      <c r="V41" s="477">
        <f>IF(OR($B41-V$5&gt;74, $B41-V$5=73, $B41-V$5=1, $B41-V$5&lt;0),"",ROUND(($B41-V$5)*'점수 계산기'!$C$27+V$5*'점수 계산기'!$C$29+'점수 계산기'!$C$32,0))</f>
        <v>121</v>
      </c>
      <c r="W41" s="477">
        <f>IF(OR($B41-W$5&gt;74, $B41-W$5=73, $B41-W$5=1, $B41-W$5&lt;0),"",ROUND(($B41-W$5)*'점수 계산기'!$C$27+W$5*'점수 계산기'!$C$29+'점수 계산기'!$C$32,0))</f>
        <v>121</v>
      </c>
      <c r="X41" s="477">
        <f>IF(OR($B41-X$5&gt;74, $B41-X$5=73, $B41-X$5=1, $B41-X$5&lt;0),"",ROUND(($B41-X$5)*'점수 계산기'!$C$27+X$5*'점수 계산기'!$C$29+'점수 계산기'!$C$32,0))</f>
        <v>121</v>
      </c>
      <c r="Y41" s="477">
        <f>IF(OR($B41-Y$5&gt;74, $B41-Y$5=73, $B41-Y$5=1, $B41-Y$5&lt;0),"",ROUND(($B41-Y$5)*'점수 계산기'!$C$27+Y$5*'점수 계산기'!$C$29+'점수 계산기'!$C$32,0))</f>
        <v>121</v>
      </c>
      <c r="Z41" s="477">
        <f>IF(OR($B41-Z$5&gt;74, $B41-Z$5=73, $B41-Z$5=1, $B41-Z$5&lt;0),"",ROUND(($B41-Z$5)*'점수 계산기'!$C$27+Z$5*'점수 계산기'!$C$29+'점수 계산기'!$C$32,0))</f>
        <v>121</v>
      </c>
      <c r="AA41" s="478">
        <f>IF(OR($B41-AA$5&gt;74, $B41-AA$5=73, $B41-AA$5=1, $B41-AA$5&lt;0),"",ROUND(($B41-AA$5)*'점수 계산기'!$C$27+AA$5*'점수 계산기'!$C$29+'점수 계산기'!$C$32,0))</f>
        <v>121</v>
      </c>
      <c r="AC41" s="170">
        <v>66</v>
      </c>
      <c r="AD41" s="170">
        <f t="shared" si="0"/>
        <v>120</v>
      </c>
      <c r="AE41" s="170" cm="1">
        <f t="array" ref="AE41">INDEX($AF$6:$AF$106, AC41, 1)</f>
        <v>97</v>
      </c>
      <c r="AF41" s="170">
        <f t="shared" si="1"/>
        <v>121</v>
      </c>
      <c r="AG41" s="170">
        <v>65</v>
      </c>
      <c r="AH41" s="170">
        <v>35</v>
      </c>
    </row>
    <row r="42" spans="1:34" ht="21" customHeight="1">
      <c r="A42" s="4"/>
      <c r="B42" s="21">
        <v>64</v>
      </c>
      <c r="C42" s="479">
        <f>IF(OR($B42-C$5&gt;74, $B42-C$5=73, $B42-C$5=1, $B42-C$5&lt;0),"",ROUND(($B42-C$5)*'점수 계산기'!$C$27+C$5*'점수 계산기'!$C$29+'점수 계산기'!$C$32,0))</f>
        <v>119</v>
      </c>
      <c r="D42" s="479">
        <f>IF(OR($B42-D$5&gt;74, $B42-D$5=73, $B42-D$5=1, $B42-D$5&lt;0),"",ROUND(($B42-D$5)*'점수 계산기'!$C$27+D$5*'점수 계산기'!$C$29+'점수 계산기'!$C$32,0))</f>
        <v>120</v>
      </c>
      <c r="E42" s="479">
        <f>IF(OR($B42-E$5&gt;74, $B42-E$5=73, $B42-E$5=1, $B42-E$5&lt;0),"",ROUND(($B42-E$5)*'점수 계산기'!$C$27+E$5*'점수 계산기'!$C$29+'점수 계산기'!$C$32,0))</f>
        <v>120</v>
      </c>
      <c r="F42" s="479">
        <f>IF(OR($B42-F$5&gt;74, $B42-F$5=73, $B42-F$5=1, $B42-F$5&lt;0),"",ROUND(($B42-F$5)*'점수 계산기'!$C$27+F$5*'점수 계산기'!$C$29+'점수 계산기'!$C$32,0))</f>
        <v>120</v>
      </c>
      <c r="G42" s="479">
        <f>IF(OR($B42-G$5&gt;74, $B42-G$5=73, $B42-G$5=1, $B42-G$5&lt;0),"",ROUND(($B42-G$5)*'점수 계산기'!$C$27+G$5*'점수 계산기'!$C$29+'점수 계산기'!$C$32,0))</f>
        <v>120</v>
      </c>
      <c r="H42" s="479">
        <f>IF(OR($B42-H$5&gt;74, $B42-H$5=73, $B42-H$5=1, $B42-H$5&lt;0),"",ROUND(($B42-H$5)*'점수 계산기'!$C$27+H$5*'점수 계산기'!$C$29+'점수 계산기'!$C$32,0))</f>
        <v>120</v>
      </c>
      <c r="I42" s="479">
        <f>IF(OR($B42-I$5&gt;74, $B42-I$5=73, $B42-I$5=1, $B42-I$5&lt;0),"",ROUND(($B42-I$5)*'점수 계산기'!$C$27+I$5*'점수 계산기'!$C$29+'점수 계산기'!$C$32,0))</f>
        <v>120</v>
      </c>
      <c r="J42" s="479">
        <f>IF(OR($B42-J$5&gt;74, $B42-J$5=73, $B42-J$5=1, $B42-J$5&lt;0),"",ROUND(($B42-J$5)*'점수 계산기'!$C$27+J$5*'점수 계산기'!$C$29+'점수 계산기'!$C$32,0))</f>
        <v>120</v>
      </c>
      <c r="K42" s="479">
        <f>IF(OR($B42-K$5&gt;74, $B42-K$5=73, $B42-K$5=1, $B42-K$5&lt;0),"",ROUND(($B42-K$5)*'점수 계산기'!$C$27+K$5*'점수 계산기'!$C$29+'점수 계산기'!$C$32,0))</f>
        <v>120</v>
      </c>
      <c r="L42" s="479">
        <f>IF(OR($B42-L$5&gt;74, $B42-L$5=73, $B42-L$5=1, $B42-L$5&lt;0),"",ROUND(($B42-L$5)*'점수 계산기'!$C$27+L$5*'점수 계산기'!$C$29+'점수 계산기'!$C$32,0))</f>
        <v>120</v>
      </c>
      <c r="M42" s="479">
        <f>IF(OR($B42-M$5&gt;74, $B42-M$5=73, $B42-M$5=1, $B42-M$5&lt;0),"",ROUND(($B42-M$5)*'점수 계산기'!$C$27+M$5*'점수 계산기'!$C$29+'점수 계산기'!$C$32,0))</f>
        <v>120</v>
      </c>
      <c r="N42" s="479">
        <f>IF(OR($B42-N$5&gt;74, $B42-N$5=73, $B42-N$5=1, $B42-N$5&lt;0),"",ROUND(($B42-N$5)*'점수 계산기'!$C$27+N$5*'점수 계산기'!$C$29+'점수 계산기'!$C$32,0))</f>
        <v>120</v>
      </c>
      <c r="O42" s="479">
        <f>IF(OR($B42-O$5&gt;74, $B42-O$5=73, $B42-O$5=1, $B42-O$5&lt;0),"",ROUND(($B42-O$5)*'점수 계산기'!$C$27+O$5*'점수 계산기'!$C$29+'점수 계산기'!$C$32,0))</f>
        <v>120</v>
      </c>
      <c r="P42" s="479">
        <f>IF(OR($B42-P$5&gt;74, $B42-P$5=73, $B42-P$5=1, $B42-P$5&lt;0),"",ROUND(($B42-P$5)*'점수 계산기'!$C$27+P$5*'점수 계산기'!$C$29+'점수 계산기'!$C$32,0))</f>
        <v>120</v>
      </c>
      <c r="Q42" s="479">
        <f>IF(OR($B42-Q$5&gt;74, $B42-Q$5=73, $B42-Q$5=1, $B42-Q$5&lt;0),"",ROUND(($B42-Q$5)*'점수 계산기'!$C$27+Q$5*'점수 계산기'!$C$29+'점수 계산기'!$C$32,0))</f>
        <v>120</v>
      </c>
      <c r="R42" s="479">
        <f>IF(OR($B42-R$5&gt;74, $B42-R$5=73, $B42-R$5=1, $B42-R$5&lt;0),"",ROUND(($B42-R$5)*'점수 계산기'!$C$27+R$5*'점수 계산기'!$C$29+'점수 계산기'!$C$32,0))</f>
        <v>120</v>
      </c>
      <c r="S42" s="479">
        <f>IF(OR($B42-S$5&gt;74, $B42-S$5=73, $B42-S$5=1, $B42-S$5&lt;0),"",ROUND(($B42-S$5)*'점수 계산기'!$C$27+S$5*'점수 계산기'!$C$29+'점수 계산기'!$C$32,0))</f>
        <v>120</v>
      </c>
      <c r="T42" s="479">
        <f>IF(OR($B42-T$5&gt;74, $B42-T$5=73, $B42-T$5=1, $B42-T$5&lt;0),"",ROUND(($B42-T$5)*'점수 계산기'!$C$27+T$5*'점수 계산기'!$C$29+'점수 계산기'!$C$32,0))</f>
        <v>120</v>
      </c>
      <c r="U42" s="479">
        <f>IF(OR($B42-U$5&gt;74, $B42-U$5=73, $B42-U$5=1, $B42-U$5&lt;0),"",ROUND(($B42-U$5)*'점수 계산기'!$C$27+U$5*'점수 계산기'!$C$29+'점수 계산기'!$C$32,0))</f>
        <v>120</v>
      </c>
      <c r="V42" s="479">
        <f>IF(OR($B42-V$5&gt;74, $B42-V$5=73, $B42-V$5=1, $B42-V$5&lt;0),"",ROUND(($B42-V$5)*'점수 계산기'!$C$27+V$5*'점수 계산기'!$C$29+'점수 계산기'!$C$32,0))</f>
        <v>120</v>
      </c>
      <c r="W42" s="479">
        <f>IF(OR($B42-W$5&gt;74, $B42-W$5=73, $B42-W$5=1, $B42-W$5&lt;0),"",ROUND(($B42-W$5)*'점수 계산기'!$C$27+W$5*'점수 계산기'!$C$29+'점수 계산기'!$C$32,0))</f>
        <v>120</v>
      </c>
      <c r="X42" s="479">
        <f>IF(OR($B42-X$5&gt;74, $B42-X$5=73, $B42-X$5=1, $B42-X$5&lt;0),"",ROUND(($B42-X$5)*'점수 계산기'!$C$27+X$5*'점수 계산기'!$C$29+'점수 계산기'!$C$32,0))</f>
        <v>120</v>
      </c>
      <c r="Y42" s="479">
        <f>IF(OR($B42-Y$5&gt;74, $B42-Y$5=73, $B42-Y$5=1, $B42-Y$5&lt;0),"",ROUND(($B42-Y$5)*'점수 계산기'!$C$27+Y$5*'점수 계산기'!$C$29+'점수 계산기'!$C$32,0))</f>
        <v>120</v>
      </c>
      <c r="Z42" s="479">
        <f>IF(OR($B42-Z$5&gt;74, $B42-Z$5=73, $B42-Z$5=1, $B42-Z$5&lt;0),"",ROUND(($B42-Z$5)*'점수 계산기'!$C$27+Z$5*'점수 계산기'!$C$29+'점수 계산기'!$C$32,0))</f>
        <v>120</v>
      </c>
      <c r="AA42" s="480">
        <f>IF(OR($B42-AA$5&gt;74, $B42-AA$5=73, $B42-AA$5=1, $B42-AA$5&lt;0),"",ROUND(($B42-AA$5)*'점수 계산기'!$C$27+AA$5*'점수 계산기'!$C$29+'점수 계산기'!$C$32,0))</f>
        <v>120</v>
      </c>
      <c r="AC42" s="170">
        <v>65</v>
      </c>
      <c r="AD42" s="170">
        <f t="shared" si="0"/>
        <v>119</v>
      </c>
      <c r="AE42" s="170" cm="1">
        <f t="array" ref="AE42">INDEX($AF$6:$AF$106, AC42, 1)</f>
        <v>98</v>
      </c>
      <c r="AF42" s="170">
        <f t="shared" si="1"/>
        <v>120</v>
      </c>
      <c r="AG42" s="170">
        <v>64</v>
      </c>
      <c r="AH42" s="170">
        <v>36</v>
      </c>
    </row>
    <row r="43" spans="1:34" ht="21" customHeight="1">
      <c r="A43" s="4"/>
      <c r="B43" s="21">
        <v>63</v>
      </c>
      <c r="C43" s="479">
        <f>IF(OR($B43-C$5&gt;74, $B43-C$5=73, $B43-C$5=1, $B43-C$5&lt;0),"",ROUND(($B43-C$5)*'점수 계산기'!$C$27+C$5*'점수 계산기'!$C$29+'점수 계산기'!$C$32,0))</f>
        <v>119</v>
      </c>
      <c r="D43" s="479">
        <f>IF(OR($B43-D$5&gt;74, $B43-D$5=73, $B43-D$5=1, $B43-D$5&lt;0),"",ROUND(($B43-D$5)*'점수 계산기'!$C$27+D$5*'점수 계산기'!$C$29+'점수 계산기'!$C$32,0))</f>
        <v>119</v>
      </c>
      <c r="E43" s="479">
        <f>IF(OR($B43-E$5&gt;74, $B43-E$5=73, $B43-E$5=1, $B43-E$5&lt;0),"",ROUND(($B43-E$5)*'점수 계산기'!$C$27+E$5*'점수 계산기'!$C$29+'점수 계산기'!$C$32,0))</f>
        <v>119</v>
      </c>
      <c r="F43" s="479">
        <f>IF(OR($B43-F$5&gt;74, $B43-F$5=73, $B43-F$5=1, $B43-F$5&lt;0),"",ROUND(($B43-F$5)*'점수 계산기'!$C$27+F$5*'점수 계산기'!$C$29+'점수 계산기'!$C$32,0))</f>
        <v>119</v>
      </c>
      <c r="G43" s="479">
        <f>IF(OR($B43-G$5&gt;74, $B43-G$5=73, $B43-G$5=1, $B43-G$5&lt;0),"",ROUND(($B43-G$5)*'점수 계산기'!$C$27+G$5*'점수 계산기'!$C$29+'점수 계산기'!$C$32,0))</f>
        <v>119</v>
      </c>
      <c r="H43" s="479">
        <f>IF(OR($B43-H$5&gt;74, $B43-H$5=73, $B43-H$5=1, $B43-H$5&lt;0),"",ROUND(($B43-H$5)*'점수 계산기'!$C$27+H$5*'점수 계산기'!$C$29+'점수 계산기'!$C$32,0))</f>
        <v>119</v>
      </c>
      <c r="I43" s="479">
        <f>IF(OR($B43-I$5&gt;74, $B43-I$5=73, $B43-I$5=1, $B43-I$5&lt;0),"",ROUND(($B43-I$5)*'점수 계산기'!$C$27+I$5*'점수 계산기'!$C$29+'점수 계산기'!$C$32,0))</f>
        <v>119</v>
      </c>
      <c r="J43" s="479">
        <f>IF(OR($B43-J$5&gt;74, $B43-J$5=73, $B43-J$5=1, $B43-J$5&lt;0),"",ROUND(($B43-J$5)*'점수 계산기'!$C$27+J$5*'점수 계산기'!$C$29+'점수 계산기'!$C$32,0))</f>
        <v>119</v>
      </c>
      <c r="K43" s="479">
        <f>IF(OR($B43-K$5&gt;74, $B43-K$5=73, $B43-K$5=1, $B43-K$5&lt;0),"",ROUND(($B43-K$5)*'점수 계산기'!$C$27+K$5*'점수 계산기'!$C$29+'점수 계산기'!$C$32,0))</f>
        <v>119</v>
      </c>
      <c r="L43" s="479">
        <f>IF(OR($B43-L$5&gt;74, $B43-L$5=73, $B43-L$5=1, $B43-L$5&lt;0),"",ROUND(($B43-L$5)*'점수 계산기'!$C$27+L$5*'점수 계산기'!$C$29+'점수 계산기'!$C$32,0))</f>
        <v>119</v>
      </c>
      <c r="M43" s="479">
        <f>IF(OR($B43-M$5&gt;74, $B43-M$5=73, $B43-M$5=1, $B43-M$5&lt;0),"",ROUND(($B43-M$5)*'점수 계산기'!$C$27+M$5*'점수 계산기'!$C$29+'점수 계산기'!$C$32,0))</f>
        <v>119</v>
      </c>
      <c r="N43" s="479">
        <f>IF(OR($B43-N$5&gt;74, $B43-N$5=73, $B43-N$5=1, $B43-N$5&lt;0),"",ROUND(($B43-N$5)*'점수 계산기'!$C$27+N$5*'점수 계산기'!$C$29+'점수 계산기'!$C$32,0))</f>
        <v>119</v>
      </c>
      <c r="O43" s="479">
        <f>IF(OR($B43-O$5&gt;74, $B43-O$5=73, $B43-O$5=1, $B43-O$5&lt;0),"",ROUND(($B43-O$5)*'점수 계산기'!$C$27+O$5*'점수 계산기'!$C$29+'점수 계산기'!$C$32,0))</f>
        <v>119</v>
      </c>
      <c r="P43" s="479">
        <f>IF(OR($B43-P$5&gt;74, $B43-P$5=73, $B43-P$5=1, $B43-P$5&lt;0),"",ROUND(($B43-P$5)*'점수 계산기'!$C$27+P$5*'점수 계산기'!$C$29+'점수 계산기'!$C$32,0))</f>
        <v>119</v>
      </c>
      <c r="Q43" s="479">
        <f>IF(OR($B43-Q$5&gt;74, $B43-Q$5=73, $B43-Q$5=1, $B43-Q$5&lt;0),"",ROUND(($B43-Q$5)*'점수 계산기'!$C$27+Q$5*'점수 계산기'!$C$29+'점수 계산기'!$C$32,0))</f>
        <v>119</v>
      </c>
      <c r="R43" s="479">
        <f>IF(OR($B43-R$5&gt;74, $B43-R$5=73, $B43-R$5=1, $B43-R$5&lt;0),"",ROUND(($B43-R$5)*'점수 계산기'!$C$27+R$5*'점수 계산기'!$C$29+'점수 계산기'!$C$32,0))</f>
        <v>119</v>
      </c>
      <c r="S43" s="479">
        <f>IF(OR($B43-S$5&gt;74, $B43-S$5=73, $B43-S$5=1, $B43-S$5&lt;0),"",ROUND(($B43-S$5)*'점수 계산기'!$C$27+S$5*'점수 계산기'!$C$29+'점수 계산기'!$C$32,0))</f>
        <v>119</v>
      </c>
      <c r="T43" s="479">
        <f>IF(OR($B43-T$5&gt;74, $B43-T$5=73, $B43-T$5=1, $B43-T$5&lt;0),"",ROUND(($B43-T$5)*'점수 계산기'!$C$27+T$5*'점수 계산기'!$C$29+'점수 계산기'!$C$32,0))</f>
        <v>119</v>
      </c>
      <c r="U43" s="479">
        <f>IF(OR($B43-U$5&gt;74, $B43-U$5=73, $B43-U$5=1, $B43-U$5&lt;0),"",ROUND(($B43-U$5)*'점수 계산기'!$C$27+U$5*'점수 계산기'!$C$29+'점수 계산기'!$C$32,0))</f>
        <v>119</v>
      </c>
      <c r="V43" s="479">
        <f>IF(OR($B43-V$5&gt;74, $B43-V$5=73, $B43-V$5=1, $B43-V$5&lt;0),"",ROUND(($B43-V$5)*'점수 계산기'!$C$27+V$5*'점수 계산기'!$C$29+'점수 계산기'!$C$32,0))</f>
        <v>119</v>
      </c>
      <c r="W43" s="479">
        <f>IF(OR($B43-W$5&gt;74, $B43-W$5=73, $B43-W$5=1, $B43-W$5&lt;0),"",ROUND(($B43-W$5)*'점수 계산기'!$C$27+W$5*'점수 계산기'!$C$29+'점수 계산기'!$C$32,0))</f>
        <v>119</v>
      </c>
      <c r="X43" s="479">
        <f>IF(OR($B43-X$5&gt;74, $B43-X$5=73, $B43-X$5=1, $B43-X$5&lt;0),"",ROUND(($B43-X$5)*'점수 계산기'!$C$27+X$5*'점수 계산기'!$C$29+'점수 계산기'!$C$32,0))</f>
        <v>120</v>
      </c>
      <c r="Y43" s="479">
        <f>IF(OR($B43-Y$5&gt;74, $B43-Y$5=73, $B43-Y$5=1, $B43-Y$5&lt;0),"",ROUND(($B43-Y$5)*'점수 계산기'!$C$27+Y$5*'점수 계산기'!$C$29+'점수 계산기'!$C$32,0))</f>
        <v>120</v>
      </c>
      <c r="Z43" s="479">
        <f>IF(OR($B43-Z$5&gt;74, $B43-Z$5=73, $B43-Z$5=1, $B43-Z$5&lt;0),"",ROUND(($B43-Z$5)*'점수 계산기'!$C$27+Z$5*'점수 계산기'!$C$29+'점수 계산기'!$C$32,0))</f>
        <v>120</v>
      </c>
      <c r="AA43" s="480">
        <f>IF(OR($B43-AA$5&gt;74, $B43-AA$5=73, $B43-AA$5=1, $B43-AA$5&lt;0),"",ROUND(($B43-AA$5)*'점수 계산기'!$C$27+AA$5*'점수 계산기'!$C$29+'점수 계산기'!$C$32,0))</f>
        <v>120</v>
      </c>
      <c r="AC43" s="170">
        <v>64</v>
      </c>
      <c r="AD43" s="170">
        <f t="shared" si="0"/>
        <v>119</v>
      </c>
      <c r="AE43" s="170" cm="1">
        <f t="array" ref="AE43">INDEX($AF$6:$AF$106, AC43, 1)</f>
        <v>98</v>
      </c>
      <c r="AF43" s="170">
        <f t="shared" si="1"/>
        <v>120</v>
      </c>
      <c r="AG43" s="170">
        <v>63</v>
      </c>
      <c r="AH43" s="170">
        <v>37</v>
      </c>
    </row>
    <row r="44" spans="1:34" ht="21" customHeight="1">
      <c r="A44" s="4"/>
      <c r="B44" s="21">
        <v>62</v>
      </c>
      <c r="C44" s="479">
        <f>IF(OR($B44-C$5&gt;74, $B44-C$5=73, $B44-C$5=1, $B44-C$5&lt;0),"",ROUND(($B44-C$5)*'점수 계산기'!$C$27+C$5*'점수 계산기'!$C$29+'점수 계산기'!$C$32,0))</f>
        <v>118</v>
      </c>
      <c r="D44" s="479">
        <f>IF(OR($B44-D$5&gt;74, $B44-D$5=73, $B44-D$5=1, $B44-D$5&lt;0),"",ROUND(($B44-D$5)*'점수 계산기'!$C$27+D$5*'점수 계산기'!$C$29+'점수 계산기'!$C$32,0))</f>
        <v>118</v>
      </c>
      <c r="E44" s="479">
        <f>IF(OR($B44-E$5&gt;74, $B44-E$5=73, $B44-E$5=1, $B44-E$5&lt;0),"",ROUND(($B44-E$5)*'점수 계산기'!$C$27+E$5*'점수 계산기'!$C$29+'점수 계산기'!$C$32,0))</f>
        <v>118</v>
      </c>
      <c r="F44" s="479">
        <f>IF(OR($B44-F$5&gt;74, $B44-F$5=73, $B44-F$5=1, $B44-F$5&lt;0),"",ROUND(($B44-F$5)*'점수 계산기'!$C$27+F$5*'점수 계산기'!$C$29+'점수 계산기'!$C$32,0))</f>
        <v>118</v>
      </c>
      <c r="G44" s="479">
        <f>IF(OR($B44-G$5&gt;74, $B44-G$5=73, $B44-G$5=1, $B44-G$5&lt;0),"",ROUND(($B44-G$5)*'점수 계산기'!$C$27+G$5*'점수 계산기'!$C$29+'점수 계산기'!$C$32,0))</f>
        <v>118</v>
      </c>
      <c r="H44" s="479">
        <f>IF(OR($B44-H$5&gt;74, $B44-H$5=73, $B44-H$5=1, $B44-H$5&lt;0),"",ROUND(($B44-H$5)*'점수 계산기'!$C$27+H$5*'점수 계산기'!$C$29+'점수 계산기'!$C$32,0))</f>
        <v>118</v>
      </c>
      <c r="I44" s="479">
        <f>IF(OR($B44-I$5&gt;74, $B44-I$5=73, $B44-I$5=1, $B44-I$5&lt;0),"",ROUND(($B44-I$5)*'점수 계산기'!$C$27+I$5*'점수 계산기'!$C$29+'점수 계산기'!$C$32,0))</f>
        <v>118</v>
      </c>
      <c r="J44" s="479">
        <f>IF(OR($B44-J$5&gt;74, $B44-J$5=73, $B44-J$5=1, $B44-J$5&lt;0),"",ROUND(($B44-J$5)*'점수 계산기'!$C$27+J$5*'점수 계산기'!$C$29+'점수 계산기'!$C$32,0))</f>
        <v>118</v>
      </c>
      <c r="K44" s="479">
        <f>IF(OR($B44-K$5&gt;74, $B44-K$5=73, $B44-K$5=1, $B44-K$5&lt;0),"",ROUND(($B44-K$5)*'점수 계산기'!$C$27+K$5*'점수 계산기'!$C$29+'점수 계산기'!$C$32,0))</f>
        <v>118</v>
      </c>
      <c r="L44" s="479">
        <f>IF(OR($B44-L$5&gt;74, $B44-L$5=73, $B44-L$5=1, $B44-L$5&lt;0),"",ROUND(($B44-L$5)*'점수 계산기'!$C$27+L$5*'점수 계산기'!$C$29+'점수 계산기'!$C$32,0))</f>
        <v>118</v>
      </c>
      <c r="M44" s="479">
        <f>IF(OR($B44-M$5&gt;74, $B44-M$5=73, $B44-M$5=1, $B44-M$5&lt;0),"",ROUND(($B44-M$5)*'점수 계산기'!$C$27+M$5*'점수 계산기'!$C$29+'점수 계산기'!$C$32,0))</f>
        <v>118</v>
      </c>
      <c r="N44" s="479">
        <f>IF(OR($B44-N$5&gt;74, $B44-N$5=73, $B44-N$5=1, $B44-N$5&lt;0),"",ROUND(($B44-N$5)*'점수 계산기'!$C$27+N$5*'점수 계산기'!$C$29+'점수 계산기'!$C$32,0))</f>
        <v>118</v>
      </c>
      <c r="O44" s="479">
        <f>IF(OR($B44-O$5&gt;74, $B44-O$5=73, $B44-O$5=1, $B44-O$5&lt;0),"",ROUND(($B44-O$5)*'점수 계산기'!$C$27+O$5*'점수 계산기'!$C$29+'점수 계산기'!$C$32,0))</f>
        <v>118</v>
      </c>
      <c r="P44" s="479">
        <f>IF(OR($B44-P$5&gt;74, $B44-P$5=73, $B44-P$5=1, $B44-P$5&lt;0),"",ROUND(($B44-P$5)*'점수 계산기'!$C$27+P$5*'점수 계산기'!$C$29+'점수 계산기'!$C$32,0))</f>
        <v>118</v>
      </c>
      <c r="Q44" s="479">
        <f>IF(OR($B44-Q$5&gt;74, $B44-Q$5=73, $B44-Q$5=1, $B44-Q$5&lt;0),"",ROUND(($B44-Q$5)*'점수 계산기'!$C$27+Q$5*'점수 계산기'!$C$29+'점수 계산기'!$C$32,0))</f>
        <v>118</v>
      </c>
      <c r="R44" s="479">
        <f>IF(OR($B44-R$5&gt;74, $B44-R$5=73, $B44-R$5=1, $B44-R$5&lt;0),"",ROUND(($B44-R$5)*'점수 계산기'!$C$27+R$5*'점수 계산기'!$C$29+'점수 계산기'!$C$32,0))</f>
        <v>118</v>
      </c>
      <c r="S44" s="479">
        <f>IF(OR($B44-S$5&gt;74, $B44-S$5=73, $B44-S$5=1, $B44-S$5&lt;0),"",ROUND(($B44-S$5)*'점수 계산기'!$C$27+S$5*'점수 계산기'!$C$29+'점수 계산기'!$C$32,0))</f>
        <v>118</v>
      </c>
      <c r="T44" s="479">
        <f>IF(OR($B44-T$5&gt;74, $B44-T$5=73, $B44-T$5=1, $B44-T$5&lt;0),"",ROUND(($B44-T$5)*'점수 계산기'!$C$27+T$5*'점수 계산기'!$C$29+'점수 계산기'!$C$32,0))</f>
        <v>119</v>
      </c>
      <c r="U44" s="479">
        <f>IF(OR($B44-U$5&gt;74, $B44-U$5=73, $B44-U$5=1, $B44-U$5&lt;0),"",ROUND(($B44-U$5)*'점수 계산기'!$C$27+U$5*'점수 계산기'!$C$29+'점수 계산기'!$C$32,0))</f>
        <v>119</v>
      </c>
      <c r="V44" s="479">
        <f>IF(OR($B44-V$5&gt;74, $B44-V$5=73, $B44-V$5=1, $B44-V$5&lt;0),"",ROUND(($B44-V$5)*'점수 계산기'!$C$27+V$5*'점수 계산기'!$C$29+'점수 계산기'!$C$32,0))</f>
        <v>119</v>
      </c>
      <c r="W44" s="479">
        <f>IF(OR($B44-W$5&gt;74, $B44-W$5=73, $B44-W$5=1, $B44-W$5&lt;0),"",ROUND(($B44-W$5)*'점수 계산기'!$C$27+W$5*'점수 계산기'!$C$29+'점수 계산기'!$C$32,0))</f>
        <v>119</v>
      </c>
      <c r="X44" s="479">
        <f>IF(OR($B44-X$5&gt;74, $B44-X$5=73, $B44-X$5=1, $B44-X$5&lt;0),"",ROUND(($B44-X$5)*'점수 계산기'!$C$27+X$5*'점수 계산기'!$C$29+'점수 계산기'!$C$32,0))</f>
        <v>119</v>
      </c>
      <c r="Y44" s="479">
        <f>IF(OR($B44-Y$5&gt;74, $B44-Y$5=73, $B44-Y$5=1, $B44-Y$5&lt;0),"",ROUND(($B44-Y$5)*'점수 계산기'!$C$27+Y$5*'점수 계산기'!$C$29+'점수 계산기'!$C$32,0))</f>
        <v>119</v>
      </c>
      <c r="Z44" s="479">
        <f>IF(OR($B44-Z$5&gt;74, $B44-Z$5=73, $B44-Z$5=1, $B44-Z$5&lt;0),"",ROUND(($B44-Z$5)*'점수 계산기'!$C$27+Z$5*'점수 계산기'!$C$29+'점수 계산기'!$C$32,0))</f>
        <v>119</v>
      </c>
      <c r="AA44" s="480">
        <f>IF(OR($B44-AA$5&gt;74, $B44-AA$5=73, $B44-AA$5=1, $B44-AA$5&lt;0),"",ROUND(($B44-AA$5)*'점수 계산기'!$C$27+AA$5*'점수 계산기'!$C$29+'점수 계산기'!$C$32,0))</f>
        <v>119</v>
      </c>
      <c r="AC44" s="170">
        <v>63</v>
      </c>
      <c r="AD44" s="170">
        <f t="shared" si="0"/>
        <v>118</v>
      </c>
      <c r="AE44" s="170" cm="1">
        <f t="array" ref="AE44">INDEX($AF$6:$AF$106, AC44, 1)</f>
        <v>99</v>
      </c>
      <c r="AF44" s="170">
        <f t="shared" si="1"/>
        <v>119</v>
      </c>
      <c r="AG44" s="170">
        <v>62</v>
      </c>
      <c r="AH44" s="170">
        <v>38</v>
      </c>
    </row>
    <row r="45" spans="1:34" ht="21" customHeight="1">
      <c r="A45" s="4"/>
      <c r="B45" s="21">
        <v>61</v>
      </c>
      <c r="C45" s="479">
        <f>IF(OR($B45-C$5&gt;74, $B45-C$5=73, $B45-C$5=1, $B45-C$5&lt;0),"",ROUND(($B45-C$5)*'점수 계산기'!$C$27+C$5*'점수 계산기'!$C$29+'점수 계산기'!$C$32,0))</f>
        <v>117</v>
      </c>
      <c r="D45" s="479">
        <f>IF(OR($B45-D$5&gt;74, $B45-D$5=73, $B45-D$5=1, $B45-D$5&lt;0),"",ROUND(($B45-D$5)*'점수 계산기'!$C$27+D$5*'점수 계산기'!$C$29+'점수 계산기'!$C$32,0))</f>
        <v>117</v>
      </c>
      <c r="E45" s="479">
        <f>IF(OR($B45-E$5&gt;74, $B45-E$5=73, $B45-E$5=1, $B45-E$5&lt;0),"",ROUND(($B45-E$5)*'점수 계산기'!$C$27+E$5*'점수 계산기'!$C$29+'점수 계산기'!$C$32,0))</f>
        <v>117</v>
      </c>
      <c r="F45" s="479">
        <f>IF(OR($B45-F$5&gt;74, $B45-F$5=73, $B45-F$5=1, $B45-F$5&lt;0),"",ROUND(($B45-F$5)*'점수 계산기'!$C$27+F$5*'점수 계산기'!$C$29+'점수 계산기'!$C$32,0))</f>
        <v>117</v>
      </c>
      <c r="G45" s="479">
        <f>IF(OR($B45-G$5&gt;74, $B45-G$5=73, $B45-G$5=1, $B45-G$5&lt;0),"",ROUND(($B45-G$5)*'점수 계산기'!$C$27+G$5*'점수 계산기'!$C$29+'점수 계산기'!$C$32,0))</f>
        <v>117</v>
      </c>
      <c r="H45" s="479">
        <f>IF(OR($B45-H$5&gt;74, $B45-H$5=73, $B45-H$5=1, $B45-H$5&lt;0),"",ROUND(($B45-H$5)*'점수 계산기'!$C$27+H$5*'점수 계산기'!$C$29+'점수 계산기'!$C$32,0))</f>
        <v>117</v>
      </c>
      <c r="I45" s="479">
        <f>IF(OR($B45-I$5&gt;74, $B45-I$5=73, $B45-I$5=1, $B45-I$5&lt;0),"",ROUND(($B45-I$5)*'점수 계산기'!$C$27+I$5*'점수 계산기'!$C$29+'점수 계산기'!$C$32,0))</f>
        <v>117</v>
      </c>
      <c r="J45" s="479">
        <f>IF(OR($B45-J$5&gt;74, $B45-J$5=73, $B45-J$5=1, $B45-J$5&lt;0),"",ROUND(($B45-J$5)*'점수 계산기'!$C$27+J$5*'점수 계산기'!$C$29+'점수 계산기'!$C$32,0))</f>
        <v>117</v>
      </c>
      <c r="K45" s="479">
        <f>IF(OR($B45-K$5&gt;74, $B45-K$5=73, $B45-K$5=1, $B45-K$5&lt;0),"",ROUND(($B45-K$5)*'점수 계산기'!$C$27+K$5*'점수 계산기'!$C$29+'점수 계산기'!$C$32,0))</f>
        <v>117</v>
      </c>
      <c r="L45" s="479">
        <f>IF(OR($B45-L$5&gt;74, $B45-L$5=73, $B45-L$5=1, $B45-L$5&lt;0),"",ROUND(($B45-L$5)*'점수 계산기'!$C$27+L$5*'점수 계산기'!$C$29+'점수 계산기'!$C$32,0))</f>
        <v>117</v>
      </c>
      <c r="M45" s="479">
        <f>IF(OR($B45-M$5&gt;74, $B45-M$5=73, $B45-M$5=1, $B45-M$5&lt;0),"",ROUND(($B45-M$5)*'점수 계산기'!$C$27+M$5*'점수 계산기'!$C$29+'점수 계산기'!$C$32,0))</f>
        <v>117</v>
      </c>
      <c r="N45" s="479">
        <f>IF(OR($B45-N$5&gt;74, $B45-N$5=73, $B45-N$5=1, $B45-N$5&lt;0),"",ROUND(($B45-N$5)*'점수 계산기'!$C$27+N$5*'점수 계산기'!$C$29+'점수 계산기'!$C$32,0))</f>
        <v>117</v>
      </c>
      <c r="O45" s="479">
        <f>IF(OR($B45-O$5&gt;74, $B45-O$5=73, $B45-O$5=1, $B45-O$5&lt;0),"",ROUND(($B45-O$5)*'점수 계산기'!$C$27+O$5*'점수 계산기'!$C$29+'점수 계산기'!$C$32,0))</f>
        <v>118</v>
      </c>
      <c r="P45" s="479">
        <f>IF(OR($B45-P$5&gt;74, $B45-P$5=73, $B45-P$5=1, $B45-P$5&lt;0),"",ROUND(($B45-P$5)*'점수 계산기'!$C$27+P$5*'점수 계산기'!$C$29+'점수 계산기'!$C$32,0))</f>
        <v>118</v>
      </c>
      <c r="Q45" s="479">
        <f>IF(OR($B45-Q$5&gt;74, $B45-Q$5=73, $B45-Q$5=1, $B45-Q$5&lt;0),"",ROUND(($B45-Q$5)*'점수 계산기'!$C$27+Q$5*'점수 계산기'!$C$29+'점수 계산기'!$C$32,0))</f>
        <v>118</v>
      </c>
      <c r="R45" s="479">
        <f>IF(OR($B45-R$5&gt;74, $B45-R$5=73, $B45-R$5=1, $B45-R$5&lt;0),"",ROUND(($B45-R$5)*'점수 계산기'!$C$27+R$5*'점수 계산기'!$C$29+'점수 계산기'!$C$32,0))</f>
        <v>118</v>
      </c>
      <c r="S45" s="479">
        <f>IF(OR($B45-S$5&gt;74, $B45-S$5=73, $B45-S$5=1, $B45-S$5&lt;0),"",ROUND(($B45-S$5)*'점수 계산기'!$C$27+S$5*'점수 계산기'!$C$29+'점수 계산기'!$C$32,0))</f>
        <v>118</v>
      </c>
      <c r="T45" s="479">
        <f>IF(OR($B45-T$5&gt;74, $B45-T$5=73, $B45-T$5=1, $B45-T$5&lt;0),"",ROUND(($B45-T$5)*'점수 계산기'!$C$27+T$5*'점수 계산기'!$C$29+'점수 계산기'!$C$32,0))</f>
        <v>118</v>
      </c>
      <c r="U45" s="479">
        <f>IF(OR($B45-U$5&gt;74, $B45-U$5=73, $B45-U$5=1, $B45-U$5&lt;0),"",ROUND(($B45-U$5)*'점수 계산기'!$C$27+U$5*'점수 계산기'!$C$29+'점수 계산기'!$C$32,0))</f>
        <v>118</v>
      </c>
      <c r="V45" s="479">
        <f>IF(OR($B45-V$5&gt;74, $B45-V$5=73, $B45-V$5=1, $B45-V$5&lt;0),"",ROUND(($B45-V$5)*'점수 계산기'!$C$27+V$5*'점수 계산기'!$C$29+'점수 계산기'!$C$32,0))</f>
        <v>118</v>
      </c>
      <c r="W45" s="479">
        <f>IF(OR($B45-W$5&gt;74, $B45-W$5=73, $B45-W$5=1, $B45-W$5&lt;0),"",ROUND(($B45-W$5)*'점수 계산기'!$C$27+W$5*'점수 계산기'!$C$29+'점수 계산기'!$C$32,0))</f>
        <v>118</v>
      </c>
      <c r="X45" s="479">
        <f>IF(OR($B45-X$5&gt;74, $B45-X$5=73, $B45-X$5=1, $B45-X$5&lt;0),"",ROUND(($B45-X$5)*'점수 계산기'!$C$27+X$5*'점수 계산기'!$C$29+'점수 계산기'!$C$32,0))</f>
        <v>118</v>
      </c>
      <c r="Y45" s="479">
        <f>IF(OR($B45-Y$5&gt;74, $B45-Y$5=73, $B45-Y$5=1, $B45-Y$5&lt;0),"",ROUND(($B45-Y$5)*'점수 계산기'!$C$27+Y$5*'점수 계산기'!$C$29+'점수 계산기'!$C$32,0))</f>
        <v>118</v>
      </c>
      <c r="Z45" s="479">
        <f>IF(OR($B45-Z$5&gt;74, $B45-Z$5=73, $B45-Z$5=1, $B45-Z$5&lt;0),"",ROUND(($B45-Z$5)*'점수 계산기'!$C$27+Z$5*'점수 계산기'!$C$29+'점수 계산기'!$C$32,0))</f>
        <v>118</v>
      </c>
      <c r="AA45" s="480">
        <f>IF(OR($B45-AA$5&gt;74, $B45-AA$5=73, $B45-AA$5=1, $B45-AA$5&lt;0),"",ROUND(($B45-AA$5)*'점수 계산기'!$C$27+AA$5*'점수 계산기'!$C$29+'점수 계산기'!$C$32,0))</f>
        <v>118</v>
      </c>
      <c r="AC45" s="170">
        <v>62</v>
      </c>
      <c r="AD45" s="170">
        <f t="shared" si="0"/>
        <v>117</v>
      </c>
      <c r="AE45" s="170" cm="1">
        <f t="array" ref="AE45">INDEX($AF$6:$AF$106, AC45, 1)</f>
        <v>100</v>
      </c>
      <c r="AF45" s="170">
        <f t="shared" si="1"/>
        <v>118</v>
      </c>
      <c r="AG45" s="170">
        <v>61</v>
      </c>
      <c r="AH45" s="170">
        <v>39</v>
      </c>
    </row>
    <row r="46" spans="1:34" ht="21" customHeight="1">
      <c r="A46" s="4"/>
      <c r="B46" s="16">
        <v>60</v>
      </c>
      <c r="C46" s="471">
        <f>IF(OR($B46-C$5&gt;74, $B46-C$5=73, $B46-C$5=1, $B46-C$5&lt;0),"",ROUND(($B46-C$5)*'점수 계산기'!$C$27+C$5*'점수 계산기'!$C$29+'점수 계산기'!$C$32,0))</f>
        <v>116</v>
      </c>
      <c r="D46" s="471">
        <f>IF(OR($B46-D$5&gt;74, $B46-D$5=73, $B46-D$5=1, $B46-D$5&lt;0),"",ROUND(($B46-D$5)*'점수 계산기'!$C$27+D$5*'점수 계산기'!$C$29+'점수 계산기'!$C$32,0))</f>
        <v>116</v>
      </c>
      <c r="E46" s="471">
        <f>IF(OR($B46-E$5&gt;74, $B46-E$5=73, $B46-E$5=1, $B46-E$5&lt;0),"",ROUND(($B46-E$5)*'점수 계산기'!$C$27+E$5*'점수 계산기'!$C$29+'점수 계산기'!$C$32,0))</f>
        <v>116</v>
      </c>
      <c r="F46" s="471">
        <f>IF(OR($B46-F$5&gt;74, $B46-F$5=73, $B46-F$5=1, $B46-F$5&lt;0),"",ROUND(($B46-F$5)*'점수 계산기'!$C$27+F$5*'점수 계산기'!$C$29+'점수 계산기'!$C$32,0))</f>
        <v>116</v>
      </c>
      <c r="G46" s="471">
        <f>IF(OR($B46-G$5&gt;74, $B46-G$5=73, $B46-G$5=1, $B46-G$5&lt;0),"",ROUND(($B46-G$5)*'점수 계산기'!$C$27+G$5*'점수 계산기'!$C$29+'점수 계산기'!$C$32,0))</f>
        <v>116</v>
      </c>
      <c r="H46" s="471">
        <f>IF(OR($B46-H$5&gt;74, $B46-H$5=73, $B46-H$5=1, $B46-H$5&lt;0),"",ROUND(($B46-H$5)*'점수 계산기'!$C$27+H$5*'점수 계산기'!$C$29+'점수 계산기'!$C$32,0))</f>
        <v>116</v>
      </c>
      <c r="I46" s="471">
        <f>IF(OR($B46-I$5&gt;74, $B46-I$5=73, $B46-I$5=1, $B46-I$5&lt;0),"",ROUND(($B46-I$5)*'점수 계산기'!$C$27+I$5*'점수 계산기'!$C$29+'점수 계산기'!$C$32,0))</f>
        <v>116</v>
      </c>
      <c r="J46" s="471">
        <f>IF(OR($B46-J$5&gt;74, $B46-J$5=73, $B46-J$5=1, $B46-J$5&lt;0),"",ROUND(($B46-J$5)*'점수 계산기'!$C$27+J$5*'점수 계산기'!$C$29+'점수 계산기'!$C$32,0))</f>
        <v>116</v>
      </c>
      <c r="K46" s="471">
        <f>IF(OR($B46-K$5&gt;74, $B46-K$5=73, $B46-K$5=1, $B46-K$5&lt;0),"",ROUND(($B46-K$5)*'점수 계산기'!$C$27+K$5*'점수 계산기'!$C$29+'점수 계산기'!$C$32,0))</f>
        <v>117</v>
      </c>
      <c r="L46" s="471">
        <f>IF(OR($B46-L$5&gt;74, $B46-L$5=73, $B46-L$5=1, $B46-L$5&lt;0),"",ROUND(($B46-L$5)*'점수 계산기'!$C$27+L$5*'점수 계산기'!$C$29+'점수 계산기'!$C$32,0))</f>
        <v>117</v>
      </c>
      <c r="M46" s="471">
        <f>IF(OR($B46-M$5&gt;74, $B46-M$5=73, $B46-M$5=1, $B46-M$5&lt;0),"",ROUND(($B46-M$5)*'점수 계산기'!$C$27+M$5*'점수 계산기'!$C$29+'점수 계산기'!$C$32,0))</f>
        <v>117</v>
      </c>
      <c r="N46" s="471">
        <f>IF(OR($B46-N$5&gt;74, $B46-N$5=73, $B46-N$5=1, $B46-N$5&lt;0),"",ROUND(($B46-N$5)*'점수 계산기'!$C$27+N$5*'점수 계산기'!$C$29+'점수 계산기'!$C$32,0))</f>
        <v>117</v>
      </c>
      <c r="O46" s="471">
        <f>IF(OR($B46-O$5&gt;74, $B46-O$5=73, $B46-O$5=1, $B46-O$5&lt;0),"",ROUND(($B46-O$5)*'점수 계산기'!$C$27+O$5*'점수 계산기'!$C$29+'점수 계산기'!$C$32,0))</f>
        <v>117</v>
      </c>
      <c r="P46" s="471">
        <f>IF(OR($B46-P$5&gt;74, $B46-P$5=73, $B46-P$5=1, $B46-P$5&lt;0),"",ROUND(($B46-P$5)*'점수 계산기'!$C$27+P$5*'점수 계산기'!$C$29+'점수 계산기'!$C$32,0))</f>
        <v>117</v>
      </c>
      <c r="Q46" s="471">
        <f>IF(OR($B46-Q$5&gt;74, $B46-Q$5=73, $B46-Q$5=1, $B46-Q$5&lt;0),"",ROUND(($B46-Q$5)*'점수 계산기'!$C$27+Q$5*'점수 계산기'!$C$29+'점수 계산기'!$C$32,0))</f>
        <v>117</v>
      </c>
      <c r="R46" s="471">
        <f>IF(OR($B46-R$5&gt;74, $B46-R$5=73, $B46-R$5=1, $B46-R$5&lt;0),"",ROUND(($B46-R$5)*'점수 계산기'!$C$27+R$5*'점수 계산기'!$C$29+'점수 계산기'!$C$32,0))</f>
        <v>117</v>
      </c>
      <c r="S46" s="471">
        <f>IF(OR($B46-S$5&gt;74, $B46-S$5=73, $B46-S$5=1, $B46-S$5&lt;0),"",ROUND(($B46-S$5)*'점수 계산기'!$C$27+S$5*'점수 계산기'!$C$29+'점수 계산기'!$C$32,0))</f>
        <v>117</v>
      </c>
      <c r="T46" s="471">
        <f>IF(OR($B46-T$5&gt;74, $B46-T$5=73, $B46-T$5=1, $B46-T$5&lt;0),"",ROUND(($B46-T$5)*'점수 계산기'!$C$27+T$5*'점수 계산기'!$C$29+'점수 계산기'!$C$32,0))</f>
        <v>117</v>
      </c>
      <c r="U46" s="471">
        <f>IF(OR($B46-U$5&gt;74, $B46-U$5=73, $B46-U$5=1, $B46-U$5&lt;0),"",ROUND(($B46-U$5)*'점수 계산기'!$C$27+U$5*'점수 계산기'!$C$29+'점수 계산기'!$C$32,0))</f>
        <v>117</v>
      </c>
      <c r="V46" s="471">
        <f>IF(OR($B46-V$5&gt;74, $B46-V$5=73, $B46-V$5=1, $B46-V$5&lt;0),"",ROUND(($B46-V$5)*'점수 계산기'!$C$27+V$5*'점수 계산기'!$C$29+'점수 계산기'!$C$32,0))</f>
        <v>117</v>
      </c>
      <c r="W46" s="471">
        <f>IF(OR($B46-W$5&gt;74, $B46-W$5=73, $B46-W$5=1, $B46-W$5&lt;0),"",ROUND(($B46-W$5)*'점수 계산기'!$C$27+W$5*'점수 계산기'!$C$29+'점수 계산기'!$C$32,0))</f>
        <v>117</v>
      </c>
      <c r="X46" s="471">
        <f>IF(OR($B46-X$5&gt;74, $B46-X$5=73, $B46-X$5=1, $B46-X$5&lt;0),"",ROUND(($B46-X$5)*'점수 계산기'!$C$27+X$5*'점수 계산기'!$C$29+'점수 계산기'!$C$32,0))</f>
        <v>117</v>
      </c>
      <c r="Y46" s="471">
        <f>IF(OR($B46-Y$5&gt;74, $B46-Y$5=73, $B46-Y$5=1, $B46-Y$5&lt;0),"",ROUND(($B46-Y$5)*'점수 계산기'!$C$27+Y$5*'점수 계산기'!$C$29+'점수 계산기'!$C$32,0))</f>
        <v>117</v>
      </c>
      <c r="Z46" s="471">
        <f>IF(OR($B46-Z$5&gt;74, $B46-Z$5=73, $B46-Z$5=1, $B46-Z$5&lt;0),"",ROUND(($B46-Z$5)*'점수 계산기'!$C$27+Z$5*'점수 계산기'!$C$29+'점수 계산기'!$C$32,0))</f>
        <v>117</v>
      </c>
      <c r="AA46" s="472">
        <f>IF(OR($B46-AA$5&gt;74, $B46-AA$5=73, $B46-AA$5=1, $B46-AA$5&lt;0),"",ROUND(($B46-AA$5)*'점수 계산기'!$C$27+AA$5*'점수 계산기'!$C$29+'점수 계산기'!$C$32,0))</f>
        <v>117</v>
      </c>
      <c r="AC46" s="170">
        <v>61</v>
      </c>
      <c r="AD46" s="170">
        <f t="shared" si="0"/>
        <v>116</v>
      </c>
      <c r="AE46" s="170" cm="1">
        <f t="array" ref="AE46">INDEX($AF$6:$AF$106, AC46, 1)</f>
        <v>101</v>
      </c>
      <c r="AF46" s="170">
        <f t="shared" si="1"/>
        <v>117</v>
      </c>
      <c r="AG46" s="170">
        <v>60</v>
      </c>
      <c r="AH46" s="170">
        <v>40</v>
      </c>
    </row>
    <row r="47" spans="1:34" ht="21" customHeight="1">
      <c r="A47" s="4"/>
      <c r="B47" s="17">
        <v>59</v>
      </c>
      <c r="C47" s="471">
        <f>IF(OR($B47-C$5&gt;74, $B47-C$5=73, $B47-C$5=1, $B47-C$5&lt;0),"",ROUND(($B47-C$5)*'점수 계산기'!$C$27+C$5*'점수 계산기'!$C$29+'점수 계산기'!$C$32,0))</f>
        <v>115</v>
      </c>
      <c r="D47" s="471">
        <f>IF(OR($B47-D$5&gt;74, $B47-D$5=73, $B47-D$5=1, $B47-D$5&lt;0),"",ROUND(($B47-D$5)*'점수 계산기'!$C$27+D$5*'점수 계산기'!$C$29+'점수 계산기'!$C$32,0))</f>
        <v>115</v>
      </c>
      <c r="E47" s="471">
        <f>IF(OR($B47-E$5&gt;74, $B47-E$5=73, $B47-E$5=1, $B47-E$5&lt;0),"",ROUND(($B47-E$5)*'점수 계산기'!$C$27+E$5*'점수 계산기'!$C$29+'점수 계산기'!$C$32,0))</f>
        <v>115</v>
      </c>
      <c r="F47" s="471">
        <f>IF(OR($B47-F$5&gt;74, $B47-F$5=73, $B47-F$5=1, $B47-F$5&lt;0),"",ROUND(($B47-F$5)*'점수 계산기'!$C$27+F$5*'점수 계산기'!$C$29+'점수 계산기'!$C$32,0))</f>
        <v>116</v>
      </c>
      <c r="G47" s="471">
        <f>IF(OR($B47-G$5&gt;74, $B47-G$5=73, $B47-G$5=1, $B47-G$5&lt;0),"",ROUND(($B47-G$5)*'점수 계산기'!$C$27+G$5*'점수 계산기'!$C$29+'점수 계산기'!$C$32,0))</f>
        <v>116</v>
      </c>
      <c r="H47" s="471">
        <f>IF(OR($B47-H$5&gt;74, $B47-H$5=73, $B47-H$5=1, $B47-H$5&lt;0),"",ROUND(($B47-H$5)*'점수 계산기'!$C$27+H$5*'점수 계산기'!$C$29+'점수 계산기'!$C$32,0))</f>
        <v>116</v>
      </c>
      <c r="I47" s="471">
        <f>IF(OR($B47-I$5&gt;74, $B47-I$5=73, $B47-I$5=1, $B47-I$5&lt;0),"",ROUND(($B47-I$5)*'점수 계산기'!$C$27+I$5*'점수 계산기'!$C$29+'점수 계산기'!$C$32,0))</f>
        <v>116</v>
      </c>
      <c r="J47" s="471">
        <f>IF(OR($B47-J$5&gt;74, $B47-J$5=73, $B47-J$5=1, $B47-J$5&lt;0),"",ROUND(($B47-J$5)*'점수 계산기'!$C$27+J$5*'점수 계산기'!$C$29+'점수 계산기'!$C$32,0))</f>
        <v>116</v>
      </c>
      <c r="K47" s="471">
        <f>IF(OR($B47-K$5&gt;74, $B47-K$5=73, $B47-K$5=1, $B47-K$5&lt;0),"",ROUND(($B47-K$5)*'점수 계산기'!$C$27+K$5*'점수 계산기'!$C$29+'점수 계산기'!$C$32,0))</f>
        <v>116</v>
      </c>
      <c r="L47" s="471">
        <f>IF(OR($B47-L$5&gt;74, $B47-L$5=73, $B47-L$5=1, $B47-L$5&lt;0),"",ROUND(($B47-L$5)*'점수 계산기'!$C$27+L$5*'점수 계산기'!$C$29+'점수 계산기'!$C$32,0))</f>
        <v>116</v>
      </c>
      <c r="M47" s="471">
        <f>IF(OR($B47-M$5&gt;74, $B47-M$5=73, $B47-M$5=1, $B47-M$5&lt;0),"",ROUND(($B47-M$5)*'점수 계산기'!$C$27+M$5*'점수 계산기'!$C$29+'점수 계산기'!$C$32,0))</f>
        <v>116</v>
      </c>
      <c r="N47" s="471">
        <f>IF(OR($B47-N$5&gt;74, $B47-N$5=73, $B47-N$5=1, $B47-N$5&lt;0),"",ROUND(($B47-N$5)*'점수 계산기'!$C$27+N$5*'점수 계산기'!$C$29+'점수 계산기'!$C$32,0))</f>
        <v>116</v>
      </c>
      <c r="O47" s="471">
        <f>IF(OR($B47-O$5&gt;74, $B47-O$5=73, $B47-O$5=1, $B47-O$5&lt;0),"",ROUND(($B47-O$5)*'점수 계산기'!$C$27+O$5*'점수 계산기'!$C$29+'점수 계산기'!$C$32,0))</f>
        <v>116</v>
      </c>
      <c r="P47" s="471">
        <f>IF(OR($B47-P$5&gt;74, $B47-P$5=73, $B47-P$5=1, $B47-P$5&lt;0),"",ROUND(($B47-P$5)*'점수 계산기'!$C$27+P$5*'점수 계산기'!$C$29+'점수 계산기'!$C$32,0))</f>
        <v>116</v>
      </c>
      <c r="Q47" s="471">
        <f>IF(OR($B47-Q$5&gt;74, $B47-Q$5=73, $B47-Q$5=1, $B47-Q$5&lt;0),"",ROUND(($B47-Q$5)*'점수 계산기'!$C$27+Q$5*'점수 계산기'!$C$29+'점수 계산기'!$C$32,0))</f>
        <v>116</v>
      </c>
      <c r="R47" s="471">
        <f>IF(OR($B47-R$5&gt;74, $B47-R$5=73, $B47-R$5=1, $B47-R$5&lt;0),"",ROUND(($B47-R$5)*'점수 계산기'!$C$27+R$5*'점수 계산기'!$C$29+'점수 계산기'!$C$32,0))</f>
        <v>116</v>
      </c>
      <c r="S47" s="471">
        <f>IF(OR($B47-S$5&gt;74, $B47-S$5=73, $B47-S$5=1, $B47-S$5&lt;0),"",ROUND(($B47-S$5)*'점수 계산기'!$C$27+S$5*'점수 계산기'!$C$29+'점수 계산기'!$C$32,0))</f>
        <v>116</v>
      </c>
      <c r="T47" s="471">
        <f>IF(OR($B47-T$5&gt;74, $B47-T$5=73, $B47-T$5=1, $B47-T$5&lt;0),"",ROUND(($B47-T$5)*'점수 계산기'!$C$27+T$5*'점수 계산기'!$C$29+'점수 계산기'!$C$32,0))</f>
        <v>116</v>
      </c>
      <c r="U47" s="471">
        <f>IF(OR($B47-U$5&gt;74, $B47-U$5=73, $B47-U$5=1, $B47-U$5&lt;0),"",ROUND(($B47-U$5)*'점수 계산기'!$C$27+U$5*'점수 계산기'!$C$29+'점수 계산기'!$C$32,0))</f>
        <v>116</v>
      </c>
      <c r="V47" s="471">
        <f>IF(OR($B47-V$5&gt;74, $B47-V$5=73, $B47-V$5=1, $B47-V$5&lt;0),"",ROUND(($B47-V$5)*'점수 계산기'!$C$27+V$5*'점수 계산기'!$C$29+'점수 계산기'!$C$32,0))</f>
        <v>116</v>
      </c>
      <c r="W47" s="471">
        <f>IF(OR($B47-W$5&gt;74, $B47-W$5=73, $B47-W$5=1, $B47-W$5&lt;0),"",ROUND(($B47-W$5)*'점수 계산기'!$C$27+W$5*'점수 계산기'!$C$29+'점수 계산기'!$C$32,0))</f>
        <v>116</v>
      </c>
      <c r="X47" s="471">
        <f>IF(OR($B47-X$5&gt;74, $B47-X$5=73, $B47-X$5=1, $B47-X$5&lt;0),"",ROUND(($B47-X$5)*'점수 계산기'!$C$27+X$5*'점수 계산기'!$C$29+'점수 계산기'!$C$32,0))</f>
        <v>116</v>
      </c>
      <c r="Y47" s="471">
        <f>IF(OR($B47-Y$5&gt;74, $B47-Y$5=73, $B47-Y$5=1, $B47-Y$5&lt;0),"",ROUND(($B47-Y$5)*'점수 계산기'!$C$27+Y$5*'점수 계산기'!$C$29+'점수 계산기'!$C$32,0))</f>
        <v>116</v>
      </c>
      <c r="Z47" s="471">
        <f>IF(OR($B47-Z$5&gt;74, $B47-Z$5=73, $B47-Z$5=1, $B47-Z$5&lt;0),"",ROUND(($B47-Z$5)*'점수 계산기'!$C$27+Z$5*'점수 계산기'!$C$29+'점수 계산기'!$C$32,0))</f>
        <v>116</v>
      </c>
      <c r="AA47" s="472">
        <f>IF(OR($B47-AA$5&gt;74, $B47-AA$5=73, $B47-AA$5=1, $B47-AA$5&lt;0),"",ROUND(($B47-AA$5)*'점수 계산기'!$C$27+AA$5*'점수 계산기'!$C$29+'점수 계산기'!$C$32,0))</f>
        <v>116</v>
      </c>
      <c r="AC47" s="170">
        <v>60</v>
      </c>
      <c r="AD47" s="170">
        <f t="shared" si="0"/>
        <v>115</v>
      </c>
      <c r="AE47" s="170" cm="1">
        <f t="array" ref="AE47">INDEX($AF$6:$AF$106, AC47, 1)</f>
        <v>102</v>
      </c>
      <c r="AF47" s="170">
        <f t="shared" si="1"/>
        <v>116</v>
      </c>
      <c r="AG47" s="170">
        <v>59</v>
      </c>
      <c r="AH47" s="170">
        <v>41</v>
      </c>
    </row>
    <row r="48" spans="1:34" ht="21" customHeight="1">
      <c r="A48" s="4"/>
      <c r="B48" s="17">
        <v>58</v>
      </c>
      <c r="C48" s="471">
        <f>IF(OR($B48-C$5&gt;74, $B48-C$5=73, $B48-C$5=1, $B48-C$5&lt;0),"",ROUND(($B48-C$5)*'점수 계산기'!$C$27+C$5*'점수 계산기'!$C$29+'점수 계산기'!$C$32,0))</f>
        <v>115</v>
      </c>
      <c r="D48" s="471">
        <f>IF(OR($B48-D$5&gt;74, $B48-D$5=73, $B48-D$5=1, $B48-D$5&lt;0),"",ROUND(($B48-D$5)*'점수 계산기'!$C$27+D$5*'점수 계산기'!$C$29+'점수 계산기'!$C$32,0))</f>
        <v>115</v>
      </c>
      <c r="E48" s="471">
        <f>IF(OR($B48-E$5&gt;74, $B48-E$5=73, $B48-E$5=1, $B48-E$5&lt;0),"",ROUND(($B48-E$5)*'점수 계산기'!$C$27+E$5*'점수 계산기'!$C$29+'점수 계산기'!$C$32,0))</f>
        <v>115</v>
      </c>
      <c r="F48" s="471">
        <f>IF(OR($B48-F$5&gt;74, $B48-F$5=73, $B48-F$5=1, $B48-F$5&lt;0),"",ROUND(($B48-F$5)*'점수 계산기'!$C$27+F$5*'점수 계산기'!$C$29+'점수 계산기'!$C$32,0))</f>
        <v>115</v>
      </c>
      <c r="G48" s="471">
        <f>IF(OR($B48-G$5&gt;74, $B48-G$5=73, $B48-G$5=1, $B48-G$5&lt;0),"",ROUND(($B48-G$5)*'점수 계산기'!$C$27+G$5*'점수 계산기'!$C$29+'점수 계산기'!$C$32,0))</f>
        <v>115</v>
      </c>
      <c r="H48" s="471">
        <f>IF(OR($B48-H$5&gt;74, $B48-H$5=73, $B48-H$5=1, $B48-H$5&lt;0),"",ROUND(($B48-H$5)*'점수 계산기'!$C$27+H$5*'점수 계산기'!$C$29+'점수 계산기'!$C$32,0))</f>
        <v>115</v>
      </c>
      <c r="I48" s="471">
        <f>IF(OR($B48-I$5&gt;74, $B48-I$5=73, $B48-I$5=1, $B48-I$5&lt;0),"",ROUND(($B48-I$5)*'점수 계산기'!$C$27+I$5*'점수 계산기'!$C$29+'점수 계산기'!$C$32,0))</f>
        <v>115</v>
      </c>
      <c r="J48" s="471">
        <f>IF(OR($B48-J$5&gt;74, $B48-J$5=73, $B48-J$5=1, $B48-J$5&lt;0),"",ROUND(($B48-J$5)*'점수 계산기'!$C$27+J$5*'점수 계산기'!$C$29+'점수 계산기'!$C$32,0))</f>
        <v>115</v>
      </c>
      <c r="K48" s="471">
        <f>IF(OR($B48-K$5&gt;74, $B48-K$5=73, $B48-K$5=1, $B48-K$5&lt;0),"",ROUND(($B48-K$5)*'점수 계산기'!$C$27+K$5*'점수 계산기'!$C$29+'점수 계산기'!$C$32,0))</f>
        <v>115</v>
      </c>
      <c r="L48" s="471">
        <f>IF(OR($B48-L$5&gt;74, $B48-L$5=73, $B48-L$5=1, $B48-L$5&lt;0),"",ROUND(($B48-L$5)*'점수 계산기'!$C$27+L$5*'점수 계산기'!$C$29+'점수 계산기'!$C$32,0))</f>
        <v>115</v>
      </c>
      <c r="M48" s="471">
        <f>IF(OR($B48-M$5&gt;74, $B48-M$5=73, $B48-M$5=1, $B48-M$5&lt;0),"",ROUND(($B48-M$5)*'점수 계산기'!$C$27+M$5*'점수 계산기'!$C$29+'점수 계산기'!$C$32,0))</f>
        <v>115</v>
      </c>
      <c r="N48" s="471">
        <f>IF(OR($B48-N$5&gt;74, $B48-N$5=73, $B48-N$5=1, $B48-N$5&lt;0),"",ROUND(($B48-N$5)*'점수 계산기'!$C$27+N$5*'점수 계산기'!$C$29+'점수 계산기'!$C$32,0))</f>
        <v>115</v>
      </c>
      <c r="O48" s="471">
        <f>IF(OR($B48-O$5&gt;74, $B48-O$5=73, $B48-O$5=1, $B48-O$5&lt;0),"",ROUND(($B48-O$5)*'점수 계산기'!$C$27+O$5*'점수 계산기'!$C$29+'점수 계산기'!$C$32,0))</f>
        <v>115</v>
      </c>
      <c r="P48" s="471">
        <f>IF(OR($B48-P$5&gt;74, $B48-P$5=73, $B48-P$5=1, $B48-P$5&lt;0),"",ROUND(($B48-P$5)*'점수 계산기'!$C$27+P$5*'점수 계산기'!$C$29+'점수 계산기'!$C$32,0))</f>
        <v>115</v>
      </c>
      <c r="Q48" s="471">
        <f>IF(OR($B48-Q$5&gt;74, $B48-Q$5=73, $B48-Q$5=1, $B48-Q$5&lt;0),"",ROUND(($B48-Q$5)*'점수 계산기'!$C$27+Q$5*'점수 계산기'!$C$29+'점수 계산기'!$C$32,0))</f>
        <v>115</v>
      </c>
      <c r="R48" s="471">
        <f>IF(OR($B48-R$5&gt;74, $B48-R$5=73, $B48-R$5=1, $B48-R$5&lt;0),"",ROUND(($B48-R$5)*'점수 계산기'!$C$27+R$5*'점수 계산기'!$C$29+'점수 계산기'!$C$32,0))</f>
        <v>115</v>
      </c>
      <c r="S48" s="471">
        <f>IF(OR($B48-S$5&gt;74, $B48-S$5=73, $B48-S$5=1, $B48-S$5&lt;0),"",ROUND(($B48-S$5)*'점수 계산기'!$C$27+S$5*'점수 계산기'!$C$29+'점수 계산기'!$C$32,0))</f>
        <v>115</v>
      </c>
      <c r="T48" s="471">
        <f>IF(OR($B48-T$5&gt;74, $B48-T$5=73, $B48-T$5=1, $B48-T$5&lt;0),"",ROUND(($B48-T$5)*'점수 계산기'!$C$27+T$5*'점수 계산기'!$C$29+'점수 계산기'!$C$32,0))</f>
        <v>115</v>
      </c>
      <c r="U48" s="471">
        <f>IF(OR($B48-U$5&gt;74, $B48-U$5=73, $B48-U$5=1, $B48-U$5&lt;0),"",ROUND(($B48-U$5)*'점수 계산기'!$C$27+U$5*'점수 계산기'!$C$29+'점수 계산기'!$C$32,0))</f>
        <v>115</v>
      </c>
      <c r="V48" s="471">
        <f>IF(OR($B48-V$5&gt;74, $B48-V$5=73, $B48-V$5=1, $B48-V$5&lt;0),"",ROUND(($B48-V$5)*'점수 계산기'!$C$27+V$5*'점수 계산기'!$C$29+'점수 계산기'!$C$32,0))</f>
        <v>115</v>
      </c>
      <c r="W48" s="471">
        <f>IF(OR($B48-W$5&gt;74, $B48-W$5=73, $B48-W$5=1, $B48-W$5&lt;0),"",ROUND(($B48-W$5)*'점수 계산기'!$C$27+W$5*'점수 계산기'!$C$29+'점수 계산기'!$C$32,0))</f>
        <v>115</v>
      </c>
      <c r="X48" s="471">
        <f>IF(OR($B48-X$5&gt;74, $B48-X$5=73, $B48-X$5=1, $B48-X$5&lt;0),"",ROUND(($B48-X$5)*'점수 계산기'!$C$27+X$5*'점수 계산기'!$C$29+'점수 계산기'!$C$32,0))</f>
        <v>115</v>
      </c>
      <c r="Y48" s="471">
        <f>IF(OR($B48-Y$5&gt;74, $B48-Y$5=73, $B48-Y$5=1, $B48-Y$5&lt;0),"",ROUND(($B48-Y$5)*'점수 계산기'!$C$27+Y$5*'점수 계산기'!$C$29+'점수 계산기'!$C$32,0))</f>
        <v>115</v>
      </c>
      <c r="Z48" s="471">
        <f>IF(OR($B48-Z$5&gt;74, $B48-Z$5=73, $B48-Z$5=1, $B48-Z$5&lt;0),"",ROUND(($B48-Z$5)*'점수 계산기'!$C$27+Z$5*'점수 계산기'!$C$29+'점수 계산기'!$C$32,0))</f>
        <v>115</v>
      </c>
      <c r="AA48" s="472">
        <f>IF(OR($B48-AA$5&gt;74, $B48-AA$5=73, $B48-AA$5=1, $B48-AA$5&lt;0),"",ROUND(($B48-AA$5)*'점수 계산기'!$C$27+AA$5*'점수 계산기'!$C$29+'점수 계산기'!$C$32,0))</f>
        <v>116</v>
      </c>
      <c r="AC48" s="170">
        <v>59</v>
      </c>
      <c r="AD48" s="170">
        <f t="shared" si="0"/>
        <v>115</v>
      </c>
      <c r="AE48" s="170" cm="1">
        <f t="array" ref="AE48">INDEX($AF$6:$AF$106, AC48, 1)</f>
        <v>102</v>
      </c>
      <c r="AF48" s="170">
        <f t="shared" si="1"/>
        <v>116</v>
      </c>
      <c r="AG48" s="170">
        <v>58</v>
      </c>
      <c r="AH48" s="170">
        <v>42</v>
      </c>
    </row>
    <row r="49" spans="1:34" ht="21" customHeight="1">
      <c r="A49" s="4"/>
      <c r="B49" s="17">
        <v>57</v>
      </c>
      <c r="C49" s="471">
        <f>IF(OR($B49-C$5&gt;74, $B49-C$5=73, $B49-C$5=1, $B49-C$5&lt;0),"",ROUND(($B49-C$5)*'점수 계산기'!$C$27+C$5*'점수 계산기'!$C$29+'점수 계산기'!$C$32,0))</f>
        <v>114</v>
      </c>
      <c r="D49" s="471">
        <f>IF(OR($B49-D$5&gt;74, $B49-D$5=73, $B49-D$5=1, $B49-D$5&lt;0),"",ROUND(($B49-D$5)*'점수 계산기'!$C$27+D$5*'점수 계산기'!$C$29+'점수 계산기'!$C$32,0))</f>
        <v>114</v>
      </c>
      <c r="E49" s="471">
        <f>IF(OR($B49-E$5&gt;74, $B49-E$5=73, $B49-E$5=1, $B49-E$5&lt;0),"",ROUND(($B49-E$5)*'점수 계산기'!$C$27+E$5*'점수 계산기'!$C$29+'점수 계산기'!$C$32,0))</f>
        <v>114</v>
      </c>
      <c r="F49" s="471">
        <f>IF(OR($B49-F$5&gt;74, $B49-F$5=73, $B49-F$5=1, $B49-F$5&lt;0),"",ROUND(($B49-F$5)*'점수 계산기'!$C$27+F$5*'점수 계산기'!$C$29+'점수 계산기'!$C$32,0))</f>
        <v>114</v>
      </c>
      <c r="G49" s="471">
        <f>IF(OR($B49-G$5&gt;74, $B49-G$5=73, $B49-G$5=1, $B49-G$5&lt;0),"",ROUND(($B49-G$5)*'점수 계산기'!$C$27+G$5*'점수 계산기'!$C$29+'점수 계산기'!$C$32,0))</f>
        <v>114</v>
      </c>
      <c r="H49" s="471">
        <f>IF(OR($B49-H$5&gt;74, $B49-H$5=73, $B49-H$5=1, $B49-H$5&lt;0),"",ROUND(($B49-H$5)*'점수 계산기'!$C$27+H$5*'점수 계산기'!$C$29+'점수 계산기'!$C$32,0))</f>
        <v>114</v>
      </c>
      <c r="I49" s="471">
        <f>IF(OR($B49-I$5&gt;74, $B49-I$5=73, $B49-I$5=1, $B49-I$5&lt;0),"",ROUND(($B49-I$5)*'점수 계산기'!$C$27+I$5*'점수 계산기'!$C$29+'점수 계산기'!$C$32,0))</f>
        <v>114</v>
      </c>
      <c r="J49" s="471">
        <f>IF(OR($B49-J$5&gt;74, $B49-J$5=73, $B49-J$5=1, $B49-J$5&lt;0),"",ROUND(($B49-J$5)*'점수 계산기'!$C$27+J$5*'점수 계산기'!$C$29+'점수 계산기'!$C$32,0))</f>
        <v>114</v>
      </c>
      <c r="K49" s="471">
        <f>IF(OR($B49-K$5&gt;74, $B49-K$5=73, $B49-K$5=1, $B49-K$5&lt;0),"",ROUND(($B49-K$5)*'점수 계산기'!$C$27+K$5*'점수 계산기'!$C$29+'점수 계산기'!$C$32,0))</f>
        <v>114</v>
      </c>
      <c r="L49" s="471">
        <f>IF(OR($B49-L$5&gt;74, $B49-L$5=73, $B49-L$5=1, $B49-L$5&lt;0),"",ROUND(($B49-L$5)*'점수 계산기'!$C$27+L$5*'점수 계산기'!$C$29+'점수 계산기'!$C$32,0))</f>
        <v>114</v>
      </c>
      <c r="M49" s="471">
        <f>IF(OR($B49-M$5&gt;74, $B49-M$5=73, $B49-M$5=1, $B49-M$5&lt;0),"",ROUND(($B49-M$5)*'점수 계산기'!$C$27+M$5*'점수 계산기'!$C$29+'점수 계산기'!$C$32,0))</f>
        <v>114</v>
      </c>
      <c r="N49" s="471">
        <f>IF(OR($B49-N$5&gt;74, $B49-N$5=73, $B49-N$5=1, $B49-N$5&lt;0),"",ROUND(($B49-N$5)*'점수 계산기'!$C$27+N$5*'점수 계산기'!$C$29+'점수 계산기'!$C$32,0))</f>
        <v>114</v>
      </c>
      <c r="O49" s="471">
        <f>IF(OR($B49-O$5&gt;74, $B49-O$5=73, $B49-O$5=1, $B49-O$5&lt;0),"",ROUND(($B49-O$5)*'점수 계산기'!$C$27+O$5*'점수 계산기'!$C$29+'점수 계산기'!$C$32,0))</f>
        <v>114</v>
      </c>
      <c r="P49" s="471">
        <f>IF(OR($B49-P$5&gt;74, $B49-P$5=73, $B49-P$5=1, $B49-P$5&lt;0),"",ROUND(($B49-P$5)*'점수 계산기'!$C$27+P$5*'점수 계산기'!$C$29+'점수 계산기'!$C$32,0))</f>
        <v>114</v>
      </c>
      <c r="Q49" s="471">
        <f>IF(OR($B49-Q$5&gt;74, $B49-Q$5=73, $B49-Q$5=1, $B49-Q$5&lt;0),"",ROUND(($B49-Q$5)*'점수 계산기'!$C$27+Q$5*'점수 계산기'!$C$29+'점수 계산기'!$C$32,0))</f>
        <v>114</v>
      </c>
      <c r="R49" s="471">
        <f>IF(OR($B49-R$5&gt;74, $B49-R$5=73, $B49-R$5=1, $B49-R$5&lt;0),"",ROUND(($B49-R$5)*'점수 계산기'!$C$27+R$5*'점수 계산기'!$C$29+'점수 계산기'!$C$32,0))</f>
        <v>114</v>
      </c>
      <c r="S49" s="471">
        <f>IF(OR($B49-S$5&gt;74, $B49-S$5=73, $B49-S$5=1, $B49-S$5&lt;0),"",ROUND(($B49-S$5)*'점수 계산기'!$C$27+S$5*'점수 계산기'!$C$29+'점수 계산기'!$C$32,0))</f>
        <v>114</v>
      </c>
      <c r="T49" s="471">
        <f>IF(OR($B49-T$5&gt;74, $B49-T$5=73, $B49-T$5=1, $B49-T$5&lt;0),"",ROUND(($B49-T$5)*'점수 계산기'!$C$27+T$5*'점수 계산기'!$C$29+'점수 계산기'!$C$32,0))</f>
        <v>114</v>
      </c>
      <c r="U49" s="471">
        <f>IF(OR($B49-U$5&gt;74, $B49-U$5=73, $B49-U$5=1, $B49-U$5&lt;0),"",ROUND(($B49-U$5)*'점수 계산기'!$C$27+U$5*'점수 계산기'!$C$29+'점수 계산기'!$C$32,0))</f>
        <v>114</v>
      </c>
      <c r="V49" s="471">
        <f>IF(OR($B49-V$5&gt;74, $B49-V$5=73, $B49-V$5=1, $B49-V$5&lt;0),"",ROUND(($B49-V$5)*'점수 계산기'!$C$27+V$5*'점수 계산기'!$C$29+'점수 계산기'!$C$32,0))</f>
        <v>115</v>
      </c>
      <c r="W49" s="471">
        <f>IF(OR($B49-W$5&gt;74, $B49-W$5=73, $B49-W$5=1, $B49-W$5&lt;0),"",ROUND(($B49-W$5)*'점수 계산기'!$C$27+W$5*'점수 계산기'!$C$29+'점수 계산기'!$C$32,0))</f>
        <v>115</v>
      </c>
      <c r="X49" s="471">
        <f>IF(OR($B49-X$5&gt;74, $B49-X$5=73, $B49-X$5=1, $B49-X$5&lt;0),"",ROUND(($B49-X$5)*'점수 계산기'!$C$27+X$5*'점수 계산기'!$C$29+'점수 계산기'!$C$32,0))</f>
        <v>115</v>
      </c>
      <c r="Y49" s="471">
        <f>IF(OR($B49-Y$5&gt;74, $B49-Y$5=73, $B49-Y$5=1, $B49-Y$5&lt;0),"",ROUND(($B49-Y$5)*'점수 계산기'!$C$27+Y$5*'점수 계산기'!$C$29+'점수 계산기'!$C$32,0))</f>
        <v>115</v>
      </c>
      <c r="Z49" s="471">
        <f>IF(OR($B49-Z$5&gt;74, $B49-Z$5=73, $B49-Z$5=1, $B49-Z$5&lt;0),"",ROUND(($B49-Z$5)*'점수 계산기'!$C$27+Z$5*'점수 계산기'!$C$29+'점수 계산기'!$C$32,0))</f>
        <v>115</v>
      </c>
      <c r="AA49" s="472">
        <f>IF(OR($B49-AA$5&gt;74, $B49-AA$5=73, $B49-AA$5=1, $B49-AA$5&lt;0),"",ROUND(($B49-AA$5)*'점수 계산기'!$C$27+AA$5*'점수 계산기'!$C$29+'점수 계산기'!$C$32,0))</f>
        <v>115</v>
      </c>
      <c r="AC49" s="170">
        <v>58</v>
      </c>
      <c r="AD49" s="170">
        <f t="shared" si="0"/>
        <v>114</v>
      </c>
      <c r="AE49" s="170" cm="1">
        <f t="array" ref="AE49">INDEX($AF$6:$AF$106, AC49, 1)</f>
        <v>103</v>
      </c>
      <c r="AF49" s="170">
        <f t="shared" si="1"/>
        <v>115</v>
      </c>
      <c r="AG49" s="170">
        <v>57</v>
      </c>
      <c r="AH49" s="170">
        <v>43</v>
      </c>
    </row>
    <row r="50" spans="1:34" ht="21" customHeight="1">
      <c r="A50" s="4"/>
      <c r="B50" s="18">
        <v>56</v>
      </c>
      <c r="C50" s="473">
        <f>IF(OR($B50-C$5&gt;74, $B50-C$5=73, $B50-C$5=1, $B50-C$5&lt;0),"",ROUND(($B50-C$5)*'점수 계산기'!$C$27+C$5*'점수 계산기'!$C$29+'점수 계산기'!$C$32,0))</f>
        <v>113</v>
      </c>
      <c r="D50" s="473">
        <f>IF(OR($B50-D$5&gt;74, $B50-D$5=73, $B50-D$5=1, $B50-D$5&lt;0),"",ROUND(($B50-D$5)*'점수 계산기'!$C$27+D$5*'점수 계산기'!$C$29+'점수 계산기'!$C$32,0))</f>
        <v>113</v>
      </c>
      <c r="E50" s="473">
        <f>IF(OR($B50-E$5&gt;74, $B50-E$5=73, $B50-E$5=1, $B50-E$5&lt;0),"",ROUND(($B50-E$5)*'점수 계산기'!$C$27+E$5*'점수 계산기'!$C$29+'점수 계산기'!$C$32,0))</f>
        <v>113</v>
      </c>
      <c r="F50" s="473">
        <f>IF(OR($B50-F$5&gt;74, $B50-F$5=73, $B50-F$5=1, $B50-F$5&lt;0),"",ROUND(($B50-F$5)*'점수 계산기'!$C$27+F$5*'점수 계산기'!$C$29+'점수 계산기'!$C$32,0))</f>
        <v>113</v>
      </c>
      <c r="G50" s="473">
        <f>IF(OR($B50-G$5&gt;74, $B50-G$5=73, $B50-G$5=1, $B50-G$5&lt;0),"",ROUND(($B50-G$5)*'점수 계산기'!$C$27+G$5*'점수 계산기'!$C$29+'점수 계산기'!$C$32,0))</f>
        <v>113</v>
      </c>
      <c r="H50" s="473">
        <f>IF(OR($B50-H$5&gt;74, $B50-H$5=73, $B50-H$5=1, $B50-H$5&lt;0),"",ROUND(($B50-H$5)*'점수 계산기'!$C$27+H$5*'점수 계산기'!$C$29+'점수 계산기'!$C$32,0))</f>
        <v>113</v>
      </c>
      <c r="I50" s="473">
        <f>IF(OR($B50-I$5&gt;74, $B50-I$5=73, $B50-I$5=1, $B50-I$5&lt;0),"",ROUND(($B50-I$5)*'점수 계산기'!$C$27+I$5*'점수 계산기'!$C$29+'점수 계산기'!$C$32,0))</f>
        <v>113</v>
      </c>
      <c r="J50" s="473">
        <f>IF(OR($B50-J$5&gt;74, $B50-J$5=73, $B50-J$5=1, $B50-J$5&lt;0),"",ROUND(($B50-J$5)*'점수 계산기'!$C$27+J$5*'점수 계산기'!$C$29+'점수 계산기'!$C$32,0))</f>
        <v>113</v>
      </c>
      <c r="K50" s="473">
        <f>IF(OR($B50-K$5&gt;74, $B50-K$5=73, $B50-K$5=1, $B50-K$5&lt;0),"",ROUND(($B50-K$5)*'점수 계산기'!$C$27+K$5*'점수 계산기'!$C$29+'점수 계산기'!$C$32,0))</f>
        <v>113</v>
      </c>
      <c r="L50" s="473">
        <f>IF(OR($B50-L$5&gt;74, $B50-L$5=73, $B50-L$5=1, $B50-L$5&lt;0),"",ROUND(($B50-L$5)*'점수 계산기'!$C$27+L$5*'점수 계산기'!$C$29+'점수 계산기'!$C$32,0))</f>
        <v>113</v>
      </c>
      <c r="M50" s="473">
        <f>IF(OR($B50-M$5&gt;74, $B50-M$5=73, $B50-M$5=1, $B50-M$5&lt;0),"",ROUND(($B50-M$5)*'점수 계산기'!$C$27+M$5*'점수 계산기'!$C$29+'점수 계산기'!$C$32,0))</f>
        <v>113</v>
      </c>
      <c r="N50" s="473">
        <f>IF(OR($B50-N$5&gt;74, $B50-N$5=73, $B50-N$5=1, $B50-N$5&lt;0),"",ROUND(($B50-N$5)*'점수 계산기'!$C$27+N$5*'점수 계산기'!$C$29+'점수 계산기'!$C$32,0))</f>
        <v>113</v>
      </c>
      <c r="O50" s="473">
        <f>IF(OR($B50-O$5&gt;74, $B50-O$5=73, $B50-O$5=1, $B50-O$5&lt;0),"",ROUND(($B50-O$5)*'점수 계산기'!$C$27+O$5*'점수 계산기'!$C$29+'점수 계산기'!$C$32,0))</f>
        <v>113</v>
      </c>
      <c r="P50" s="473">
        <f>IF(OR($B50-P$5&gt;74, $B50-P$5=73, $B50-P$5=1, $B50-P$5&lt;0),"",ROUND(($B50-P$5)*'점수 계산기'!$C$27+P$5*'점수 계산기'!$C$29+'점수 계산기'!$C$32,0))</f>
        <v>113</v>
      </c>
      <c r="Q50" s="473">
        <f>IF(OR($B50-Q$5&gt;74, $B50-Q$5=73, $B50-Q$5=1, $B50-Q$5&lt;0),"",ROUND(($B50-Q$5)*'점수 계산기'!$C$27+Q$5*'점수 계산기'!$C$29+'점수 계산기'!$C$32,0))</f>
        <v>113</v>
      </c>
      <c r="R50" s="473">
        <f>IF(OR($B50-R$5&gt;74, $B50-R$5=73, $B50-R$5=1, $B50-R$5&lt;0),"",ROUND(($B50-R$5)*'점수 계산기'!$C$27+R$5*'점수 계산기'!$C$29+'점수 계산기'!$C$32,0))</f>
        <v>114</v>
      </c>
      <c r="S50" s="473">
        <f>IF(OR($B50-S$5&gt;74, $B50-S$5=73, $B50-S$5=1, $B50-S$5&lt;0),"",ROUND(($B50-S$5)*'점수 계산기'!$C$27+S$5*'점수 계산기'!$C$29+'점수 계산기'!$C$32,0))</f>
        <v>114</v>
      </c>
      <c r="T50" s="473">
        <f>IF(OR($B50-T$5&gt;74, $B50-T$5=73, $B50-T$5=1, $B50-T$5&lt;0),"",ROUND(($B50-T$5)*'점수 계산기'!$C$27+T$5*'점수 계산기'!$C$29+'점수 계산기'!$C$32,0))</f>
        <v>114</v>
      </c>
      <c r="U50" s="473">
        <f>IF(OR($B50-U$5&gt;74, $B50-U$5=73, $B50-U$5=1, $B50-U$5&lt;0),"",ROUND(($B50-U$5)*'점수 계산기'!$C$27+U$5*'점수 계산기'!$C$29+'점수 계산기'!$C$32,0))</f>
        <v>114</v>
      </c>
      <c r="V50" s="473">
        <f>IF(OR($B50-V$5&gt;74, $B50-V$5=73, $B50-V$5=1, $B50-V$5&lt;0),"",ROUND(($B50-V$5)*'점수 계산기'!$C$27+V$5*'점수 계산기'!$C$29+'점수 계산기'!$C$32,0))</f>
        <v>114</v>
      </c>
      <c r="W50" s="473">
        <f>IF(OR($B50-W$5&gt;74, $B50-W$5=73, $B50-W$5=1, $B50-W$5&lt;0),"",ROUND(($B50-W$5)*'점수 계산기'!$C$27+W$5*'점수 계산기'!$C$29+'점수 계산기'!$C$32,0))</f>
        <v>114</v>
      </c>
      <c r="X50" s="473">
        <f>IF(OR($B50-X$5&gt;74, $B50-X$5=73, $B50-X$5=1, $B50-X$5&lt;0),"",ROUND(($B50-X$5)*'점수 계산기'!$C$27+X$5*'점수 계산기'!$C$29+'점수 계산기'!$C$32,0))</f>
        <v>114</v>
      </c>
      <c r="Y50" s="473">
        <f>IF(OR($B50-Y$5&gt;74, $B50-Y$5=73, $B50-Y$5=1, $B50-Y$5&lt;0),"",ROUND(($B50-Y$5)*'점수 계산기'!$C$27+Y$5*'점수 계산기'!$C$29+'점수 계산기'!$C$32,0))</f>
        <v>114</v>
      </c>
      <c r="Z50" s="473">
        <f>IF(OR($B50-Z$5&gt;74, $B50-Z$5=73, $B50-Z$5=1, $B50-Z$5&lt;0),"",ROUND(($B50-Z$5)*'점수 계산기'!$C$27+Z$5*'점수 계산기'!$C$29+'점수 계산기'!$C$32,0))</f>
        <v>114</v>
      </c>
      <c r="AA50" s="474">
        <f>IF(OR($B50-AA$5&gt;74, $B50-AA$5=73, $B50-AA$5=1, $B50-AA$5&lt;0),"",ROUND(($B50-AA$5)*'점수 계산기'!$C$27+AA$5*'점수 계산기'!$C$29+'점수 계산기'!$C$32,0))</f>
        <v>114</v>
      </c>
      <c r="AC50" s="170">
        <v>57</v>
      </c>
      <c r="AD50" s="170">
        <f t="shared" si="0"/>
        <v>113</v>
      </c>
      <c r="AE50" s="170" cm="1">
        <f t="array" ref="AE50">INDEX($AF$6:$AF$106, AC50, 1)</f>
        <v>104</v>
      </c>
      <c r="AF50" s="170">
        <f t="shared" si="1"/>
        <v>114</v>
      </c>
      <c r="AG50" s="170">
        <v>56</v>
      </c>
      <c r="AH50" s="170">
        <v>44</v>
      </c>
    </row>
    <row r="51" spans="1:34" ht="21" customHeight="1">
      <c r="A51" s="4"/>
      <c r="B51" s="18">
        <v>55</v>
      </c>
      <c r="C51" s="473">
        <f>IF(OR($B51-C$5&gt;74, $B51-C$5=73, $B51-C$5=1, $B51-C$5&lt;0),"",ROUND(($B51-C$5)*'점수 계산기'!$C$27+C$5*'점수 계산기'!$C$29+'점수 계산기'!$C$32,0))</f>
        <v>112</v>
      </c>
      <c r="D51" s="473">
        <f>IF(OR($B51-D$5&gt;74, $B51-D$5=73, $B51-D$5=1, $B51-D$5&lt;0),"",ROUND(($B51-D$5)*'점수 계산기'!$C$27+D$5*'점수 계산기'!$C$29+'점수 계산기'!$C$32,0))</f>
        <v>112</v>
      </c>
      <c r="E51" s="473">
        <f>IF(OR($B51-E$5&gt;74, $B51-E$5=73, $B51-E$5=1, $B51-E$5&lt;0),"",ROUND(($B51-E$5)*'점수 계산기'!$C$27+E$5*'점수 계산기'!$C$29+'점수 계산기'!$C$32,0))</f>
        <v>112</v>
      </c>
      <c r="F51" s="473">
        <f>IF(OR($B51-F$5&gt;74, $B51-F$5=73, $B51-F$5=1, $B51-F$5&lt;0),"",ROUND(($B51-F$5)*'점수 계산기'!$C$27+F$5*'점수 계산기'!$C$29+'점수 계산기'!$C$32,0))</f>
        <v>112</v>
      </c>
      <c r="G51" s="473">
        <f>IF(OR($B51-G$5&gt;74, $B51-G$5=73, $B51-G$5=1, $B51-G$5&lt;0),"",ROUND(($B51-G$5)*'점수 계산기'!$C$27+G$5*'점수 계산기'!$C$29+'점수 계산기'!$C$32,0))</f>
        <v>112</v>
      </c>
      <c r="H51" s="473">
        <f>IF(OR($B51-H$5&gt;74, $B51-H$5=73, $B51-H$5=1, $B51-H$5&lt;0),"",ROUND(($B51-H$5)*'점수 계산기'!$C$27+H$5*'점수 계산기'!$C$29+'점수 계산기'!$C$32,0))</f>
        <v>112</v>
      </c>
      <c r="I51" s="473">
        <f>IF(OR($B51-I$5&gt;74, $B51-I$5=73, $B51-I$5=1, $B51-I$5&lt;0),"",ROUND(($B51-I$5)*'점수 계산기'!$C$27+I$5*'점수 계산기'!$C$29+'점수 계산기'!$C$32,0))</f>
        <v>112</v>
      </c>
      <c r="J51" s="473">
        <f>IF(OR($B51-J$5&gt;74, $B51-J$5=73, $B51-J$5=1, $B51-J$5&lt;0),"",ROUND(($B51-J$5)*'점수 계산기'!$C$27+J$5*'점수 계산기'!$C$29+'점수 계산기'!$C$32,0))</f>
        <v>112</v>
      </c>
      <c r="K51" s="473">
        <f>IF(OR($B51-K$5&gt;74, $B51-K$5=73, $B51-K$5=1, $B51-K$5&lt;0),"",ROUND(($B51-K$5)*'점수 계산기'!$C$27+K$5*'점수 계산기'!$C$29+'점수 계산기'!$C$32,0))</f>
        <v>112</v>
      </c>
      <c r="L51" s="473">
        <f>IF(OR($B51-L$5&gt;74, $B51-L$5=73, $B51-L$5=1, $B51-L$5&lt;0),"",ROUND(($B51-L$5)*'점수 계산기'!$C$27+L$5*'점수 계산기'!$C$29+'점수 계산기'!$C$32,0))</f>
        <v>112</v>
      </c>
      <c r="M51" s="473">
        <f>IF(OR($B51-M$5&gt;74, $B51-M$5=73, $B51-M$5=1, $B51-M$5&lt;0),"",ROUND(($B51-M$5)*'점수 계산기'!$C$27+M$5*'점수 계산기'!$C$29+'점수 계산기'!$C$32,0))</f>
        <v>113</v>
      </c>
      <c r="N51" s="473">
        <f>IF(OR($B51-N$5&gt;74, $B51-N$5=73, $B51-N$5=1, $B51-N$5&lt;0),"",ROUND(($B51-N$5)*'점수 계산기'!$C$27+N$5*'점수 계산기'!$C$29+'점수 계산기'!$C$32,0))</f>
        <v>113</v>
      </c>
      <c r="O51" s="473">
        <f>IF(OR($B51-O$5&gt;74, $B51-O$5=73, $B51-O$5=1, $B51-O$5&lt;0),"",ROUND(($B51-O$5)*'점수 계산기'!$C$27+O$5*'점수 계산기'!$C$29+'점수 계산기'!$C$32,0))</f>
        <v>113</v>
      </c>
      <c r="P51" s="473">
        <f>IF(OR($B51-P$5&gt;74, $B51-P$5=73, $B51-P$5=1, $B51-P$5&lt;0),"",ROUND(($B51-P$5)*'점수 계산기'!$C$27+P$5*'점수 계산기'!$C$29+'점수 계산기'!$C$32,0))</f>
        <v>113</v>
      </c>
      <c r="Q51" s="473">
        <f>IF(OR($B51-Q$5&gt;74, $B51-Q$5=73, $B51-Q$5=1, $B51-Q$5&lt;0),"",ROUND(($B51-Q$5)*'점수 계산기'!$C$27+Q$5*'점수 계산기'!$C$29+'점수 계산기'!$C$32,0))</f>
        <v>113</v>
      </c>
      <c r="R51" s="473">
        <f>IF(OR($B51-R$5&gt;74, $B51-R$5=73, $B51-R$5=1, $B51-R$5&lt;0),"",ROUND(($B51-R$5)*'점수 계산기'!$C$27+R$5*'점수 계산기'!$C$29+'점수 계산기'!$C$32,0))</f>
        <v>113</v>
      </c>
      <c r="S51" s="473">
        <f>IF(OR($B51-S$5&gt;74, $B51-S$5=73, $B51-S$5=1, $B51-S$5&lt;0),"",ROUND(($B51-S$5)*'점수 계산기'!$C$27+S$5*'점수 계산기'!$C$29+'점수 계산기'!$C$32,0))</f>
        <v>113</v>
      </c>
      <c r="T51" s="473">
        <f>IF(OR($B51-T$5&gt;74, $B51-T$5=73, $B51-T$5=1, $B51-T$5&lt;0),"",ROUND(($B51-T$5)*'점수 계산기'!$C$27+T$5*'점수 계산기'!$C$29+'점수 계산기'!$C$32,0))</f>
        <v>113</v>
      </c>
      <c r="U51" s="473">
        <f>IF(OR($B51-U$5&gt;74, $B51-U$5=73, $B51-U$5=1, $B51-U$5&lt;0),"",ROUND(($B51-U$5)*'점수 계산기'!$C$27+U$5*'점수 계산기'!$C$29+'점수 계산기'!$C$32,0))</f>
        <v>113</v>
      </c>
      <c r="V51" s="473">
        <f>IF(OR($B51-V$5&gt;74, $B51-V$5=73, $B51-V$5=1, $B51-V$5&lt;0),"",ROUND(($B51-V$5)*'점수 계산기'!$C$27+V$5*'점수 계산기'!$C$29+'점수 계산기'!$C$32,0))</f>
        <v>113</v>
      </c>
      <c r="W51" s="473">
        <f>IF(OR($B51-W$5&gt;74, $B51-W$5=73, $B51-W$5=1, $B51-W$5&lt;0),"",ROUND(($B51-W$5)*'점수 계산기'!$C$27+W$5*'점수 계산기'!$C$29+'점수 계산기'!$C$32,0))</f>
        <v>113</v>
      </c>
      <c r="X51" s="473">
        <f>IF(OR($B51-X$5&gt;74, $B51-X$5=73, $B51-X$5=1, $B51-X$5&lt;0),"",ROUND(($B51-X$5)*'점수 계산기'!$C$27+X$5*'점수 계산기'!$C$29+'점수 계산기'!$C$32,0))</f>
        <v>113</v>
      </c>
      <c r="Y51" s="473">
        <f>IF(OR($B51-Y$5&gt;74, $B51-Y$5=73, $B51-Y$5=1, $B51-Y$5&lt;0),"",ROUND(($B51-Y$5)*'점수 계산기'!$C$27+Y$5*'점수 계산기'!$C$29+'점수 계산기'!$C$32,0))</f>
        <v>113</v>
      </c>
      <c r="Z51" s="473">
        <f>IF(OR($B51-Z$5&gt;74, $B51-Z$5=73, $B51-Z$5=1, $B51-Z$5&lt;0),"",ROUND(($B51-Z$5)*'점수 계산기'!$C$27+Z$5*'점수 계산기'!$C$29+'점수 계산기'!$C$32,0))</f>
        <v>113</v>
      </c>
      <c r="AA51" s="474">
        <f>IF(OR($B51-AA$5&gt;74, $B51-AA$5=73, $B51-AA$5=1, $B51-AA$5&lt;0),"",ROUND(($B51-AA$5)*'점수 계산기'!$C$27+AA$5*'점수 계산기'!$C$29+'점수 계산기'!$C$32,0))</f>
        <v>113</v>
      </c>
      <c r="AC51" s="170">
        <v>56</v>
      </c>
      <c r="AD51" s="170">
        <f t="shared" si="0"/>
        <v>112</v>
      </c>
      <c r="AE51" s="170" cm="1">
        <f t="array" ref="AE51">INDEX($AF$6:$AF$106, AC51, 1)</f>
        <v>105</v>
      </c>
      <c r="AF51" s="170">
        <f t="shared" si="1"/>
        <v>113</v>
      </c>
      <c r="AG51" s="170">
        <v>55</v>
      </c>
      <c r="AH51" s="170">
        <v>45</v>
      </c>
    </row>
    <row r="52" spans="1:34" ht="21" customHeight="1">
      <c r="A52" s="4"/>
      <c r="B52" s="18">
        <v>54</v>
      </c>
      <c r="C52" s="473">
        <f>IF(OR($B52-C$5&gt;74, $B52-C$5=73, $B52-C$5=1, $B52-C$5&lt;0),"",ROUND(($B52-C$5)*'점수 계산기'!$C$27+C$5*'점수 계산기'!$C$29+'점수 계산기'!$C$32,0))</f>
        <v>111</v>
      </c>
      <c r="D52" s="473">
        <f>IF(OR($B52-D$5&gt;74, $B52-D$5=73, $B52-D$5=1, $B52-D$5&lt;0),"",ROUND(($B52-D$5)*'점수 계산기'!$C$27+D$5*'점수 계산기'!$C$29+'점수 계산기'!$C$32,0))</f>
        <v>111</v>
      </c>
      <c r="E52" s="473">
        <f>IF(OR($B52-E$5&gt;74, $B52-E$5=73, $B52-E$5=1, $B52-E$5&lt;0),"",ROUND(($B52-E$5)*'점수 계산기'!$C$27+E$5*'점수 계산기'!$C$29+'점수 계산기'!$C$32,0))</f>
        <v>111</v>
      </c>
      <c r="F52" s="473">
        <f>IF(OR($B52-F$5&gt;74, $B52-F$5=73, $B52-F$5=1, $B52-F$5&lt;0),"",ROUND(($B52-F$5)*'점수 계산기'!$C$27+F$5*'점수 계산기'!$C$29+'점수 계산기'!$C$32,0))</f>
        <v>111</v>
      </c>
      <c r="G52" s="473">
        <f>IF(OR($B52-G$5&gt;74, $B52-G$5=73, $B52-G$5=1, $B52-G$5&lt;0),"",ROUND(($B52-G$5)*'점수 계산기'!$C$27+G$5*'점수 계산기'!$C$29+'점수 계산기'!$C$32,0))</f>
        <v>111</v>
      </c>
      <c r="H52" s="473">
        <f>IF(OR($B52-H$5&gt;74, $B52-H$5=73, $B52-H$5=1, $B52-H$5&lt;0),"",ROUND(($B52-H$5)*'점수 계산기'!$C$27+H$5*'점수 계산기'!$C$29+'점수 계산기'!$C$32,0))</f>
        <v>111</v>
      </c>
      <c r="I52" s="473">
        <f>IF(OR($B52-I$5&gt;74, $B52-I$5=73, $B52-I$5=1, $B52-I$5&lt;0),"",ROUND(($B52-I$5)*'점수 계산기'!$C$27+I$5*'점수 계산기'!$C$29+'점수 계산기'!$C$32,0))</f>
        <v>112</v>
      </c>
      <c r="J52" s="473">
        <f>IF(OR($B52-J$5&gt;74, $B52-J$5=73, $B52-J$5=1, $B52-J$5&lt;0),"",ROUND(($B52-J$5)*'점수 계산기'!$C$27+J$5*'점수 계산기'!$C$29+'점수 계산기'!$C$32,0))</f>
        <v>112</v>
      </c>
      <c r="K52" s="473">
        <f>IF(OR($B52-K$5&gt;74, $B52-K$5=73, $B52-K$5=1, $B52-K$5&lt;0),"",ROUND(($B52-K$5)*'점수 계산기'!$C$27+K$5*'점수 계산기'!$C$29+'점수 계산기'!$C$32,0))</f>
        <v>112</v>
      </c>
      <c r="L52" s="473">
        <f>IF(OR($B52-L$5&gt;74, $B52-L$5=73, $B52-L$5=1, $B52-L$5&lt;0),"",ROUND(($B52-L$5)*'점수 계산기'!$C$27+L$5*'점수 계산기'!$C$29+'점수 계산기'!$C$32,0))</f>
        <v>112</v>
      </c>
      <c r="M52" s="473">
        <f>IF(OR($B52-M$5&gt;74, $B52-M$5=73, $B52-M$5=1, $B52-M$5&lt;0),"",ROUND(($B52-M$5)*'점수 계산기'!$C$27+M$5*'점수 계산기'!$C$29+'점수 계산기'!$C$32,0))</f>
        <v>112</v>
      </c>
      <c r="N52" s="473">
        <f>IF(OR($B52-N$5&gt;74, $B52-N$5=73, $B52-N$5=1, $B52-N$5&lt;0),"",ROUND(($B52-N$5)*'점수 계산기'!$C$27+N$5*'점수 계산기'!$C$29+'점수 계산기'!$C$32,0))</f>
        <v>112</v>
      </c>
      <c r="O52" s="473">
        <f>IF(OR($B52-O$5&gt;74, $B52-O$5=73, $B52-O$5=1, $B52-O$5&lt;0),"",ROUND(($B52-O$5)*'점수 계산기'!$C$27+O$5*'점수 계산기'!$C$29+'점수 계산기'!$C$32,0))</f>
        <v>112</v>
      </c>
      <c r="P52" s="473">
        <f>IF(OR($B52-P$5&gt;74, $B52-P$5=73, $B52-P$5=1, $B52-P$5&lt;0),"",ROUND(($B52-P$5)*'점수 계산기'!$C$27+P$5*'점수 계산기'!$C$29+'점수 계산기'!$C$32,0))</f>
        <v>112</v>
      </c>
      <c r="Q52" s="473">
        <f>IF(OR($B52-Q$5&gt;74, $B52-Q$5=73, $B52-Q$5=1, $B52-Q$5&lt;0),"",ROUND(($B52-Q$5)*'점수 계산기'!$C$27+Q$5*'점수 계산기'!$C$29+'점수 계산기'!$C$32,0))</f>
        <v>112</v>
      </c>
      <c r="R52" s="473">
        <f>IF(OR($B52-R$5&gt;74, $B52-R$5=73, $B52-R$5=1, $B52-R$5&lt;0),"",ROUND(($B52-R$5)*'점수 계산기'!$C$27+R$5*'점수 계산기'!$C$29+'점수 계산기'!$C$32,0))</f>
        <v>112</v>
      </c>
      <c r="S52" s="473">
        <f>IF(OR($B52-S$5&gt;74, $B52-S$5=73, $B52-S$5=1, $B52-S$5&lt;0),"",ROUND(($B52-S$5)*'점수 계산기'!$C$27+S$5*'점수 계산기'!$C$29+'점수 계산기'!$C$32,0))</f>
        <v>112</v>
      </c>
      <c r="T52" s="473">
        <f>IF(OR($B52-T$5&gt;74, $B52-T$5=73, $B52-T$5=1, $B52-T$5&lt;0),"",ROUND(($B52-T$5)*'점수 계산기'!$C$27+T$5*'점수 계산기'!$C$29+'점수 계산기'!$C$32,0))</f>
        <v>112</v>
      </c>
      <c r="U52" s="473">
        <f>IF(OR($B52-U$5&gt;74, $B52-U$5=73, $B52-U$5=1, $B52-U$5&lt;0),"",ROUND(($B52-U$5)*'점수 계산기'!$C$27+U$5*'점수 계산기'!$C$29+'점수 계산기'!$C$32,0))</f>
        <v>112</v>
      </c>
      <c r="V52" s="473">
        <f>IF(OR($B52-V$5&gt;74, $B52-V$5=73, $B52-V$5=1, $B52-V$5&lt;0),"",ROUND(($B52-V$5)*'점수 계산기'!$C$27+V$5*'점수 계산기'!$C$29+'점수 계산기'!$C$32,0))</f>
        <v>112</v>
      </c>
      <c r="W52" s="473">
        <f>IF(OR($B52-W$5&gt;74, $B52-W$5=73, $B52-W$5=1, $B52-W$5&lt;0),"",ROUND(($B52-W$5)*'점수 계산기'!$C$27+W$5*'점수 계산기'!$C$29+'점수 계산기'!$C$32,0))</f>
        <v>112</v>
      </c>
      <c r="X52" s="473">
        <f>IF(OR($B52-X$5&gt;74, $B52-X$5=73, $B52-X$5=1, $B52-X$5&lt;0),"",ROUND(($B52-X$5)*'점수 계산기'!$C$27+X$5*'점수 계산기'!$C$29+'점수 계산기'!$C$32,0))</f>
        <v>112</v>
      </c>
      <c r="Y52" s="473">
        <f>IF(OR($B52-Y$5&gt;74, $B52-Y$5=73, $B52-Y$5=1, $B52-Y$5&lt;0),"",ROUND(($B52-Y$5)*'점수 계산기'!$C$27+Y$5*'점수 계산기'!$C$29+'점수 계산기'!$C$32,0))</f>
        <v>112</v>
      </c>
      <c r="Z52" s="473">
        <f>IF(OR($B52-Z$5&gt;74, $B52-Z$5=73, $B52-Z$5=1, $B52-Z$5&lt;0),"",ROUND(($B52-Z$5)*'점수 계산기'!$C$27+Z$5*'점수 계산기'!$C$29+'점수 계산기'!$C$32,0))</f>
        <v>112</v>
      </c>
      <c r="AA52" s="474">
        <f>IF(OR($B52-AA$5&gt;74, $B52-AA$5=73, $B52-AA$5=1, $B52-AA$5&lt;0),"",ROUND(($B52-AA$5)*'점수 계산기'!$C$27+AA$5*'점수 계산기'!$C$29+'점수 계산기'!$C$32,0))</f>
        <v>112</v>
      </c>
      <c r="AC52" s="170">
        <v>55</v>
      </c>
      <c r="AD52" s="170">
        <f t="shared" si="0"/>
        <v>111</v>
      </c>
      <c r="AE52" s="170" cm="1">
        <f t="array" ref="AE52">INDEX($AF$6:$AF$106, AC52, 1)</f>
        <v>106</v>
      </c>
      <c r="AF52" s="170">
        <f t="shared" si="1"/>
        <v>112</v>
      </c>
      <c r="AG52" s="170">
        <v>54</v>
      </c>
      <c r="AH52" s="170">
        <v>46</v>
      </c>
    </row>
    <row r="53" spans="1:34" ht="21" customHeight="1">
      <c r="A53" s="4"/>
      <c r="B53" s="18">
        <v>53</v>
      </c>
      <c r="C53" s="473">
        <f>IF(OR($B53-C$5&gt;74, $B53-C$5=73, $B53-C$5=1, $B53-C$5&lt;0),"",ROUND(($B53-C$5)*'점수 계산기'!$C$27+C$5*'점수 계산기'!$C$29+'점수 계산기'!$C$32,0))</f>
        <v>110</v>
      </c>
      <c r="D53" s="473">
        <f>IF(OR($B53-D$5&gt;74, $B53-D$5=73, $B53-D$5=1, $B53-D$5&lt;0),"",ROUND(($B53-D$5)*'점수 계산기'!$C$27+D$5*'점수 계산기'!$C$29+'점수 계산기'!$C$32,0))</f>
        <v>111</v>
      </c>
      <c r="E53" s="473">
        <f>IF(OR($B53-E$5&gt;74, $B53-E$5=73, $B53-E$5=1, $B53-E$5&lt;0),"",ROUND(($B53-E$5)*'점수 계산기'!$C$27+E$5*'점수 계산기'!$C$29+'점수 계산기'!$C$32,0))</f>
        <v>111</v>
      </c>
      <c r="F53" s="473">
        <f>IF(OR($B53-F$5&gt;74, $B53-F$5=73, $B53-F$5=1, $B53-F$5&lt;0),"",ROUND(($B53-F$5)*'점수 계산기'!$C$27+F$5*'점수 계산기'!$C$29+'점수 계산기'!$C$32,0))</f>
        <v>111</v>
      </c>
      <c r="G53" s="473">
        <f>IF(OR($B53-G$5&gt;74, $B53-G$5=73, $B53-G$5=1, $B53-G$5&lt;0),"",ROUND(($B53-G$5)*'점수 계산기'!$C$27+G$5*'점수 계산기'!$C$29+'점수 계산기'!$C$32,0))</f>
        <v>111</v>
      </c>
      <c r="H53" s="473">
        <f>IF(OR($B53-H$5&gt;74, $B53-H$5=73, $B53-H$5=1, $B53-H$5&lt;0),"",ROUND(($B53-H$5)*'점수 계산기'!$C$27+H$5*'점수 계산기'!$C$29+'점수 계산기'!$C$32,0))</f>
        <v>111</v>
      </c>
      <c r="I53" s="473">
        <f>IF(OR($B53-I$5&gt;74, $B53-I$5=73, $B53-I$5=1, $B53-I$5&lt;0),"",ROUND(($B53-I$5)*'점수 계산기'!$C$27+I$5*'점수 계산기'!$C$29+'점수 계산기'!$C$32,0))</f>
        <v>111</v>
      </c>
      <c r="J53" s="473">
        <f>IF(OR($B53-J$5&gt;74, $B53-J$5=73, $B53-J$5=1, $B53-J$5&lt;0),"",ROUND(($B53-J$5)*'점수 계산기'!$C$27+J$5*'점수 계산기'!$C$29+'점수 계산기'!$C$32,0))</f>
        <v>111</v>
      </c>
      <c r="K53" s="473">
        <f>IF(OR($B53-K$5&gt;74, $B53-K$5=73, $B53-K$5=1, $B53-K$5&lt;0),"",ROUND(($B53-K$5)*'점수 계산기'!$C$27+K$5*'점수 계산기'!$C$29+'점수 계산기'!$C$32,0))</f>
        <v>111</v>
      </c>
      <c r="L53" s="473">
        <f>IF(OR($B53-L$5&gt;74, $B53-L$5=73, $B53-L$5=1, $B53-L$5&lt;0),"",ROUND(($B53-L$5)*'점수 계산기'!$C$27+L$5*'점수 계산기'!$C$29+'점수 계산기'!$C$32,0))</f>
        <v>111</v>
      </c>
      <c r="M53" s="473">
        <f>IF(OR($B53-M$5&gt;74, $B53-M$5=73, $B53-M$5=1, $B53-M$5&lt;0),"",ROUND(($B53-M$5)*'점수 계산기'!$C$27+M$5*'점수 계산기'!$C$29+'점수 계산기'!$C$32,0))</f>
        <v>111</v>
      </c>
      <c r="N53" s="473">
        <f>IF(OR($B53-N$5&gt;74, $B53-N$5=73, $B53-N$5=1, $B53-N$5&lt;0),"",ROUND(($B53-N$5)*'점수 계산기'!$C$27+N$5*'점수 계산기'!$C$29+'점수 계산기'!$C$32,0))</f>
        <v>111</v>
      </c>
      <c r="O53" s="473">
        <f>IF(OR($B53-O$5&gt;74, $B53-O$5=73, $B53-O$5=1, $B53-O$5&lt;0),"",ROUND(($B53-O$5)*'점수 계산기'!$C$27+O$5*'점수 계산기'!$C$29+'점수 계산기'!$C$32,0))</f>
        <v>111</v>
      </c>
      <c r="P53" s="473">
        <f>IF(OR($B53-P$5&gt;74, $B53-P$5=73, $B53-P$5=1, $B53-P$5&lt;0),"",ROUND(($B53-P$5)*'점수 계산기'!$C$27+P$5*'점수 계산기'!$C$29+'점수 계산기'!$C$32,0))</f>
        <v>111</v>
      </c>
      <c r="Q53" s="473">
        <f>IF(OR($B53-Q$5&gt;74, $B53-Q$5=73, $B53-Q$5=1, $B53-Q$5&lt;0),"",ROUND(($B53-Q$5)*'점수 계산기'!$C$27+Q$5*'점수 계산기'!$C$29+'점수 계산기'!$C$32,0))</f>
        <v>111</v>
      </c>
      <c r="R53" s="473">
        <f>IF(OR($B53-R$5&gt;74, $B53-R$5=73, $B53-R$5=1, $B53-R$5&lt;0),"",ROUND(($B53-R$5)*'점수 계산기'!$C$27+R$5*'점수 계산기'!$C$29+'점수 계산기'!$C$32,0))</f>
        <v>111</v>
      </c>
      <c r="S53" s="473">
        <f>IF(OR($B53-S$5&gt;74, $B53-S$5=73, $B53-S$5=1, $B53-S$5&lt;0),"",ROUND(($B53-S$5)*'점수 계산기'!$C$27+S$5*'점수 계산기'!$C$29+'점수 계산기'!$C$32,0))</f>
        <v>111</v>
      </c>
      <c r="T53" s="473">
        <f>IF(OR($B53-T$5&gt;74, $B53-T$5=73, $B53-T$5=1, $B53-T$5&lt;0),"",ROUND(($B53-T$5)*'점수 계산기'!$C$27+T$5*'점수 계산기'!$C$29+'점수 계산기'!$C$32,0))</f>
        <v>111</v>
      </c>
      <c r="U53" s="473">
        <f>IF(OR($B53-U$5&gt;74, $B53-U$5=73, $B53-U$5=1, $B53-U$5&lt;0),"",ROUND(($B53-U$5)*'점수 계산기'!$C$27+U$5*'점수 계산기'!$C$29+'점수 계산기'!$C$32,0))</f>
        <v>111</v>
      </c>
      <c r="V53" s="473">
        <f>IF(OR($B53-V$5&gt;74, $B53-V$5=73, $B53-V$5=1, $B53-V$5&lt;0),"",ROUND(($B53-V$5)*'점수 계산기'!$C$27+V$5*'점수 계산기'!$C$29+'점수 계산기'!$C$32,0))</f>
        <v>111</v>
      </c>
      <c r="W53" s="473">
        <f>IF(OR($B53-W$5&gt;74, $B53-W$5=73, $B53-W$5=1, $B53-W$5&lt;0),"",ROUND(($B53-W$5)*'점수 계산기'!$C$27+W$5*'점수 계산기'!$C$29+'점수 계산기'!$C$32,0))</f>
        <v>111</v>
      </c>
      <c r="X53" s="473">
        <f>IF(OR($B53-X$5&gt;74, $B53-X$5=73, $B53-X$5=1, $B53-X$5&lt;0),"",ROUND(($B53-X$5)*'점수 계산기'!$C$27+X$5*'점수 계산기'!$C$29+'점수 계산기'!$C$32,0))</f>
        <v>111</v>
      </c>
      <c r="Y53" s="473">
        <f>IF(OR($B53-Y$5&gt;74, $B53-Y$5=73, $B53-Y$5=1, $B53-Y$5&lt;0),"",ROUND(($B53-Y$5)*'점수 계산기'!$C$27+Y$5*'점수 계산기'!$C$29+'점수 계산기'!$C$32,0))</f>
        <v>111</v>
      </c>
      <c r="Z53" s="473">
        <f>IF(OR($B53-Z$5&gt;74, $B53-Z$5=73, $B53-Z$5=1, $B53-Z$5&lt;0),"",ROUND(($B53-Z$5)*'점수 계산기'!$C$27+Z$5*'점수 계산기'!$C$29+'점수 계산기'!$C$32,0))</f>
        <v>111</v>
      </c>
      <c r="AA53" s="474">
        <f>IF(OR($B53-AA$5&gt;74, $B53-AA$5=73, $B53-AA$5=1, $B53-AA$5&lt;0),"",ROUND(($B53-AA$5)*'점수 계산기'!$C$27+AA$5*'점수 계산기'!$C$29+'점수 계산기'!$C$32,0))</f>
        <v>111</v>
      </c>
      <c r="AC53" s="170">
        <v>54</v>
      </c>
      <c r="AD53" s="170">
        <f t="shared" si="0"/>
        <v>110</v>
      </c>
      <c r="AE53" s="170" cm="1">
        <f t="array" ref="AE53">INDEX($AF$6:$AF$106, AC53, 1)</f>
        <v>107</v>
      </c>
      <c r="AF53" s="170">
        <f t="shared" si="1"/>
        <v>111</v>
      </c>
      <c r="AG53" s="170">
        <v>53</v>
      </c>
      <c r="AH53" s="170">
        <v>47</v>
      </c>
    </row>
    <row r="54" spans="1:34" ht="21" customHeight="1">
      <c r="A54" s="4"/>
      <c r="B54" s="19">
        <v>52</v>
      </c>
      <c r="C54" s="475">
        <f>IF(OR($B54-C$5&gt;74, $B54-C$5=73, $B54-C$5=1, $B54-C$5&lt;0),"",ROUND(($B54-C$5)*'점수 계산기'!$C$27+C$5*'점수 계산기'!$C$29+'점수 계산기'!$C$32,0))</f>
        <v>110</v>
      </c>
      <c r="D54" s="475">
        <f>IF(OR($B54-D$5&gt;74, $B54-D$5=73, $B54-D$5=1, $B54-D$5&lt;0),"",ROUND(($B54-D$5)*'점수 계산기'!$C$27+D$5*'점수 계산기'!$C$29+'점수 계산기'!$C$32,0))</f>
        <v>110</v>
      </c>
      <c r="E54" s="475">
        <f>IF(OR($B54-E$5&gt;74, $B54-E$5=73, $B54-E$5=1, $B54-E$5&lt;0),"",ROUND(($B54-E$5)*'점수 계산기'!$C$27+E$5*'점수 계산기'!$C$29+'점수 계산기'!$C$32,0))</f>
        <v>110</v>
      </c>
      <c r="F54" s="475">
        <f>IF(OR($B54-F$5&gt;74, $B54-F$5=73, $B54-F$5=1, $B54-F$5&lt;0),"",ROUND(($B54-F$5)*'점수 계산기'!$C$27+F$5*'점수 계산기'!$C$29+'점수 계산기'!$C$32,0))</f>
        <v>110</v>
      </c>
      <c r="G54" s="475">
        <f>IF(OR($B54-G$5&gt;74, $B54-G$5=73, $B54-G$5=1, $B54-G$5&lt;0),"",ROUND(($B54-G$5)*'점수 계산기'!$C$27+G$5*'점수 계산기'!$C$29+'점수 계산기'!$C$32,0))</f>
        <v>110</v>
      </c>
      <c r="H54" s="475">
        <f>IF(OR($B54-H$5&gt;74, $B54-H$5=73, $B54-H$5=1, $B54-H$5&lt;0),"",ROUND(($B54-H$5)*'점수 계산기'!$C$27+H$5*'점수 계산기'!$C$29+'점수 계산기'!$C$32,0))</f>
        <v>110</v>
      </c>
      <c r="I54" s="475">
        <f>IF(OR($B54-I$5&gt;74, $B54-I$5=73, $B54-I$5=1, $B54-I$5&lt;0),"",ROUND(($B54-I$5)*'점수 계산기'!$C$27+I$5*'점수 계산기'!$C$29+'점수 계산기'!$C$32,0))</f>
        <v>110</v>
      </c>
      <c r="J54" s="475">
        <f>IF(OR($B54-J$5&gt;74, $B54-J$5=73, $B54-J$5=1, $B54-J$5&lt;0),"",ROUND(($B54-J$5)*'점수 계산기'!$C$27+J$5*'점수 계산기'!$C$29+'점수 계산기'!$C$32,0))</f>
        <v>110</v>
      </c>
      <c r="K54" s="475">
        <f>IF(OR($B54-K$5&gt;74, $B54-K$5=73, $B54-K$5=1, $B54-K$5&lt;0),"",ROUND(($B54-K$5)*'점수 계산기'!$C$27+K$5*'점수 계산기'!$C$29+'점수 계산기'!$C$32,0))</f>
        <v>110</v>
      </c>
      <c r="L54" s="475">
        <f>IF(OR($B54-L$5&gt;74, $B54-L$5=73, $B54-L$5=1, $B54-L$5&lt;0),"",ROUND(($B54-L$5)*'점수 계산기'!$C$27+L$5*'점수 계산기'!$C$29+'점수 계산기'!$C$32,0))</f>
        <v>110</v>
      </c>
      <c r="M54" s="475">
        <f>IF(OR($B54-M$5&gt;74, $B54-M$5=73, $B54-M$5=1, $B54-M$5&lt;0),"",ROUND(($B54-M$5)*'점수 계산기'!$C$27+M$5*'점수 계산기'!$C$29+'점수 계산기'!$C$32,0))</f>
        <v>110</v>
      </c>
      <c r="N54" s="475">
        <f>IF(OR($B54-N$5&gt;74, $B54-N$5=73, $B54-N$5=1, $B54-N$5&lt;0),"",ROUND(($B54-N$5)*'점수 계산기'!$C$27+N$5*'점수 계산기'!$C$29+'점수 계산기'!$C$32,0))</f>
        <v>110</v>
      </c>
      <c r="O54" s="475">
        <f>IF(OR($B54-O$5&gt;74, $B54-O$5=73, $B54-O$5=1, $B54-O$5&lt;0),"",ROUND(($B54-O$5)*'점수 계산기'!$C$27+O$5*'점수 계산기'!$C$29+'점수 계산기'!$C$32,0))</f>
        <v>110</v>
      </c>
      <c r="P54" s="475">
        <f>IF(OR($B54-P$5&gt;74, $B54-P$5=73, $B54-P$5=1, $B54-P$5&lt;0),"",ROUND(($B54-P$5)*'점수 계산기'!$C$27+P$5*'점수 계산기'!$C$29+'점수 계산기'!$C$32,0))</f>
        <v>110</v>
      </c>
      <c r="Q54" s="475">
        <f>IF(OR($B54-Q$5&gt;74, $B54-Q$5=73, $B54-Q$5=1, $B54-Q$5&lt;0),"",ROUND(($B54-Q$5)*'점수 계산기'!$C$27+Q$5*'점수 계산기'!$C$29+'점수 계산기'!$C$32,0))</f>
        <v>110</v>
      </c>
      <c r="R54" s="475">
        <f>IF(OR($B54-R$5&gt;74, $B54-R$5=73, $B54-R$5=1, $B54-R$5&lt;0),"",ROUND(($B54-R$5)*'점수 계산기'!$C$27+R$5*'점수 계산기'!$C$29+'점수 계산기'!$C$32,0))</f>
        <v>110</v>
      </c>
      <c r="S54" s="475">
        <f>IF(OR($B54-S$5&gt;74, $B54-S$5=73, $B54-S$5=1, $B54-S$5&lt;0),"",ROUND(($B54-S$5)*'점수 계산기'!$C$27+S$5*'점수 계산기'!$C$29+'점수 계산기'!$C$32,0))</f>
        <v>110</v>
      </c>
      <c r="T54" s="475">
        <f>IF(OR($B54-T$5&gt;74, $B54-T$5=73, $B54-T$5=1, $B54-T$5&lt;0),"",ROUND(($B54-T$5)*'점수 계산기'!$C$27+T$5*'점수 계산기'!$C$29+'점수 계산기'!$C$32,0))</f>
        <v>110</v>
      </c>
      <c r="U54" s="475">
        <f>IF(OR($B54-U$5&gt;74, $B54-U$5=73, $B54-U$5=1, $B54-U$5&lt;0),"",ROUND(($B54-U$5)*'점수 계산기'!$C$27+U$5*'점수 계산기'!$C$29+'점수 계산기'!$C$32,0))</f>
        <v>110</v>
      </c>
      <c r="V54" s="475">
        <f>IF(OR($B54-V$5&gt;74, $B54-V$5=73, $B54-V$5=1, $B54-V$5&lt;0),"",ROUND(($B54-V$5)*'점수 계산기'!$C$27+V$5*'점수 계산기'!$C$29+'점수 계산기'!$C$32,0))</f>
        <v>110</v>
      </c>
      <c r="W54" s="475">
        <f>IF(OR($B54-W$5&gt;74, $B54-W$5=73, $B54-W$5=1, $B54-W$5&lt;0),"",ROUND(($B54-W$5)*'점수 계산기'!$C$27+W$5*'점수 계산기'!$C$29+'점수 계산기'!$C$32,0))</f>
        <v>110</v>
      </c>
      <c r="X54" s="475">
        <f>IF(OR($B54-X$5&gt;74, $B54-X$5=73, $B54-X$5=1, $B54-X$5&lt;0),"",ROUND(($B54-X$5)*'점수 계산기'!$C$27+X$5*'점수 계산기'!$C$29+'점수 계산기'!$C$32,0))</f>
        <v>110</v>
      </c>
      <c r="Y54" s="475">
        <f>IF(OR($B54-Y$5&gt;74, $B54-Y$5=73, $B54-Y$5=1, $B54-Y$5&lt;0),"",ROUND(($B54-Y$5)*'점수 계산기'!$C$27+Y$5*'점수 계산기'!$C$29+'점수 계산기'!$C$32,0))</f>
        <v>111</v>
      </c>
      <c r="Z54" s="475">
        <f>IF(OR($B54-Z$5&gt;74, $B54-Z$5=73, $B54-Z$5=1, $B54-Z$5&lt;0),"",ROUND(($B54-Z$5)*'점수 계산기'!$C$27+Z$5*'점수 계산기'!$C$29+'점수 계산기'!$C$32,0))</f>
        <v>111</v>
      </c>
      <c r="AA54" s="476">
        <f>IF(OR($B54-AA$5&gt;74, $B54-AA$5=73, $B54-AA$5=1, $B54-AA$5&lt;0),"",ROUND(($B54-AA$5)*'점수 계산기'!$C$27+AA$5*'점수 계산기'!$C$29+'점수 계산기'!$C$32,0))</f>
        <v>111</v>
      </c>
      <c r="AC54" s="170">
        <v>53</v>
      </c>
      <c r="AD54" s="170">
        <f t="shared" si="0"/>
        <v>110</v>
      </c>
      <c r="AE54" s="170" cm="1">
        <f t="array" ref="AE54">INDEX($AF$6:$AF$106, AC54, 1)</f>
        <v>107</v>
      </c>
      <c r="AF54" s="170">
        <f t="shared" si="1"/>
        <v>111</v>
      </c>
      <c r="AG54" s="170">
        <v>52</v>
      </c>
      <c r="AH54" s="170">
        <v>48</v>
      </c>
    </row>
    <row r="55" spans="1:34" ht="21" customHeight="1">
      <c r="A55" s="4"/>
      <c r="B55" s="19">
        <v>51</v>
      </c>
      <c r="C55" s="475">
        <f>IF(OR($B55-C$5&gt;74, $B55-C$5=73, $B55-C$5=1, $B55-C$5&lt;0),"",ROUND(($B55-C$5)*'점수 계산기'!$C$27+C$5*'점수 계산기'!$C$29+'점수 계산기'!$C$32,0))</f>
        <v>109</v>
      </c>
      <c r="D55" s="475">
        <f>IF(OR($B55-D$5&gt;74, $B55-D$5=73, $B55-D$5=1, $B55-D$5&lt;0),"",ROUND(($B55-D$5)*'점수 계산기'!$C$27+D$5*'점수 계산기'!$C$29+'점수 계산기'!$C$32,0))</f>
        <v>109</v>
      </c>
      <c r="E55" s="475">
        <f>IF(OR($B55-E$5&gt;74, $B55-E$5=73, $B55-E$5=1, $B55-E$5&lt;0),"",ROUND(($B55-E$5)*'점수 계산기'!$C$27+E$5*'점수 계산기'!$C$29+'점수 계산기'!$C$32,0))</f>
        <v>109</v>
      </c>
      <c r="F55" s="475">
        <f>IF(OR($B55-F$5&gt;74, $B55-F$5=73, $B55-F$5=1, $B55-F$5&lt;0),"",ROUND(($B55-F$5)*'점수 계산기'!$C$27+F$5*'점수 계산기'!$C$29+'점수 계산기'!$C$32,0))</f>
        <v>109</v>
      </c>
      <c r="G55" s="475">
        <f>IF(OR($B55-G$5&gt;74, $B55-G$5=73, $B55-G$5=1, $B55-G$5&lt;0),"",ROUND(($B55-G$5)*'점수 계산기'!$C$27+G$5*'점수 계산기'!$C$29+'점수 계산기'!$C$32,0))</f>
        <v>109</v>
      </c>
      <c r="H55" s="475">
        <f>IF(OR($B55-H$5&gt;74, $B55-H$5=73, $B55-H$5=1, $B55-H$5&lt;0),"",ROUND(($B55-H$5)*'점수 계산기'!$C$27+H$5*'점수 계산기'!$C$29+'점수 계산기'!$C$32,0))</f>
        <v>109</v>
      </c>
      <c r="I55" s="475">
        <f>IF(OR($B55-I$5&gt;74, $B55-I$5=73, $B55-I$5=1, $B55-I$5&lt;0),"",ROUND(($B55-I$5)*'점수 계산기'!$C$27+I$5*'점수 계산기'!$C$29+'점수 계산기'!$C$32,0))</f>
        <v>109</v>
      </c>
      <c r="J55" s="475">
        <f>IF(OR($B55-J$5&gt;74, $B55-J$5=73, $B55-J$5=1, $B55-J$5&lt;0),"",ROUND(($B55-J$5)*'점수 계산기'!$C$27+J$5*'점수 계산기'!$C$29+'점수 계산기'!$C$32,0))</f>
        <v>109</v>
      </c>
      <c r="K55" s="475">
        <f>IF(OR($B55-K$5&gt;74, $B55-K$5=73, $B55-K$5=1, $B55-K$5&lt;0),"",ROUND(($B55-K$5)*'점수 계산기'!$C$27+K$5*'점수 계산기'!$C$29+'점수 계산기'!$C$32,0))</f>
        <v>109</v>
      </c>
      <c r="L55" s="475">
        <f>IF(OR($B55-L$5&gt;74, $B55-L$5=73, $B55-L$5=1, $B55-L$5&lt;0),"",ROUND(($B55-L$5)*'점수 계산기'!$C$27+L$5*'점수 계산기'!$C$29+'점수 계산기'!$C$32,0))</f>
        <v>109</v>
      </c>
      <c r="M55" s="475">
        <f>IF(OR($B55-M$5&gt;74, $B55-M$5=73, $B55-M$5=1, $B55-M$5&lt;0),"",ROUND(($B55-M$5)*'점수 계산기'!$C$27+M$5*'점수 계산기'!$C$29+'점수 계산기'!$C$32,0))</f>
        <v>109</v>
      </c>
      <c r="N55" s="475">
        <f>IF(OR($B55-N$5&gt;74, $B55-N$5=73, $B55-N$5=1, $B55-N$5&lt;0),"",ROUND(($B55-N$5)*'점수 계산기'!$C$27+N$5*'점수 계산기'!$C$29+'점수 계산기'!$C$32,0))</f>
        <v>109</v>
      </c>
      <c r="O55" s="475">
        <f>IF(OR($B55-O$5&gt;74, $B55-O$5=73, $B55-O$5=1, $B55-O$5&lt;0),"",ROUND(($B55-O$5)*'점수 계산기'!$C$27+O$5*'점수 계산기'!$C$29+'점수 계산기'!$C$32,0))</f>
        <v>109</v>
      </c>
      <c r="P55" s="475">
        <f>IF(OR($B55-P$5&gt;74, $B55-P$5=73, $B55-P$5=1, $B55-P$5&lt;0),"",ROUND(($B55-P$5)*'점수 계산기'!$C$27+P$5*'점수 계산기'!$C$29+'점수 계산기'!$C$32,0))</f>
        <v>109</v>
      </c>
      <c r="Q55" s="475">
        <f>IF(OR($B55-Q$5&gt;74, $B55-Q$5=73, $B55-Q$5=1, $B55-Q$5&lt;0),"",ROUND(($B55-Q$5)*'점수 계산기'!$C$27+Q$5*'점수 계산기'!$C$29+'점수 계산기'!$C$32,0))</f>
        <v>109</v>
      </c>
      <c r="R55" s="475">
        <f>IF(OR($B55-R$5&gt;74, $B55-R$5=73, $B55-R$5=1, $B55-R$5&lt;0),"",ROUND(($B55-R$5)*'점수 계산기'!$C$27+R$5*'점수 계산기'!$C$29+'점수 계산기'!$C$32,0))</f>
        <v>109</v>
      </c>
      <c r="S55" s="475">
        <f>IF(OR($B55-S$5&gt;74, $B55-S$5=73, $B55-S$5=1, $B55-S$5&lt;0),"",ROUND(($B55-S$5)*'점수 계산기'!$C$27+S$5*'점수 계산기'!$C$29+'점수 계산기'!$C$32,0))</f>
        <v>109</v>
      </c>
      <c r="T55" s="475">
        <f>IF(OR($B55-T$5&gt;74, $B55-T$5=73, $B55-T$5=1, $B55-T$5&lt;0),"",ROUND(($B55-T$5)*'점수 계산기'!$C$27+T$5*'점수 계산기'!$C$29+'점수 계산기'!$C$32,0))</f>
        <v>110</v>
      </c>
      <c r="U55" s="475">
        <f>IF(OR($B55-U$5&gt;74, $B55-U$5=73, $B55-U$5=1, $B55-U$5&lt;0),"",ROUND(($B55-U$5)*'점수 계산기'!$C$27+U$5*'점수 계산기'!$C$29+'점수 계산기'!$C$32,0))</f>
        <v>110</v>
      </c>
      <c r="V55" s="475">
        <f>IF(OR($B55-V$5&gt;74, $B55-V$5=73, $B55-V$5=1, $B55-V$5&lt;0),"",ROUND(($B55-V$5)*'점수 계산기'!$C$27+V$5*'점수 계산기'!$C$29+'점수 계산기'!$C$32,0))</f>
        <v>110</v>
      </c>
      <c r="W55" s="475">
        <f>IF(OR($B55-W$5&gt;74, $B55-W$5=73, $B55-W$5=1, $B55-W$5&lt;0),"",ROUND(($B55-W$5)*'점수 계산기'!$C$27+W$5*'점수 계산기'!$C$29+'점수 계산기'!$C$32,0))</f>
        <v>110</v>
      </c>
      <c r="X55" s="475">
        <f>IF(OR($B55-X$5&gt;74, $B55-X$5=73, $B55-X$5=1, $B55-X$5&lt;0),"",ROUND(($B55-X$5)*'점수 계산기'!$C$27+X$5*'점수 계산기'!$C$29+'점수 계산기'!$C$32,0))</f>
        <v>110</v>
      </c>
      <c r="Y55" s="475">
        <f>IF(OR($B55-Y$5&gt;74, $B55-Y$5=73, $B55-Y$5=1, $B55-Y$5&lt;0),"",ROUND(($B55-Y$5)*'점수 계산기'!$C$27+Y$5*'점수 계산기'!$C$29+'점수 계산기'!$C$32,0))</f>
        <v>110</v>
      </c>
      <c r="Z55" s="475">
        <f>IF(OR($B55-Z$5&gt;74, $B55-Z$5=73, $B55-Z$5=1, $B55-Z$5&lt;0),"",ROUND(($B55-Z$5)*'점수 계산기'!$C$27+Z$5*'점수 계산기'!$C$29+'점수 계산기'!$C$32,0))</f>
        <v>110</v>
      </c>
      <c r="AA55" s="476">
        <f>IF(OR($B55-AA$5&gt;74, $B55-AA$5=73, $B55-AA$5=1, $B55-AA$5&lt;0),"",ROUND(($B55-AA$5)*'점수 계산기'!$C$27+AA$5*'점수 계산기'!$C$29+'점수 계산기'!$C$32,0))</f>
        <v>110</v>
      </c>
      <c r="AC55" s="170">
        <v>52</v>
      </c>
      <c r="AD55" s="170">
        <f t="shared" si="0"/>
        <v>109</v>
      </c>
      <c r="AE55" s="170" cm="1">
        <f t="array" ref="AE55">INDEX($AF$6:$AF$106, AC55, 1)</f>
        <v>108</v>
      </c>
      <c r="AF55" s="170">
        <f t="shared" si="1"/>
        <v>110</v>
      </c>
      <c r="AG55" s="170">
        <v>51</v>
      </c>
      <c r="AH55" s="170">
        <v>49</v>
      </c>
    </row>
    <row r="56" spans="1:34" ht="21" customHeight="1">
      <c r="A56" s="4"/>
      <c r="B56" s="19">
        <v>50</v>
      </c>
      <c r="C56" s="475">
        <f>IF(OR($B56-C$5&gt;74, $B56-C$5=73, $B56-C$5=1, $B56-C$5&lt;0),"",ROUND(($B56-C$5)*'점수 계산기'!$C$27+C$5*'점수 계산기'!$C$29+'점수 계산기'!$C$32,0))</f>
        <v>108</v>
      </c>
      <c r="D56" s="475">
        <f>IF(OR($B56-D$5&gt;74, $B56-D$5=73, $B56-D$5=1, $B56-D$5&lt;0),"",ROUND(($B56-D$5)*'점수 계산기'!$C$27+D$5*'점수 계산기'!$C$29+'점수 계산기'!$C$32,0))</f>
        <v>108</v>
      </c>
      <c r="E56" s="475">
        <f>IF(OR($B56-E$5&gt;74, $B56-E$5=73, $B56-E$5=1, $B56-E$5&lt;0),"",ROUND(($B56-E$5)*'점수 계산기'!$C$27+E$5*'점수 계산기'!$C$29+'점수 계산기'!$C$32,0))</f>
        <v>108</v>
      </c>
      <c r="F56" s="475">
        <f>IF(OR($B56-F$5&gt;74, $B56-F$5=73, $B56-F$5=1, $B56-F$5&lt;0),"",ROUND(($B56-F$5)*'점수 계산기'!$C$27+F$5*'점수 계산기'!$C$29+'점수 계산기'!$C$32,0))</f>
        <v>108</v>
      </c>
      <c r="G56" s="475">
        <f>IF(OR($B56-G$5&gt;74, $B56-G$5=73, $B56-G$5=1, $B56-G$5&lt;0),"",ROUND(($B56-G$5)*'점수 계산기'!$C$27+G$5*'점수 계산기'!$C$29+'점수 계산기'!$C$32,0))</f>
        <v>108</v>
      </c>
      <c r="H56" s="475">
        <f>IF(OR($B56-H$5&gt;74, $B56-H$5=73, $B56-H$5=1, $B56-H$5&lt;0),"",ROUND(($B56-H$5)*'점수 계산기'!$C$27+H$5*'점수 계산기'!$C$29+'점수 계산기'!$C$32,0))</f>
        <v>108</v>
      </c>
      <c r="I56" s="475">
        <f>IF(OR($B56-I$5&gt;74, $B56-I$5=73, $B56-I$5=1, $B56-I$5&lt;0),"",ROUND(($B56-I$5)*'점수 계산기'!$C$27+I$5*'점수 계산기'!$C$29+'점수 계산기'!$C$32,0))</f>
        <v>108</v>
      </c>
      <c r="J56" s="475">
        <f>IF(OR($B56-J$5&gt;74, $B56-J$5=73, $B56-J$5=1, $B56-J$5&lt;0),"",ROUND(($B56-J$5)*'점수 계산기'!$C$27+J$5*'점수 계산기'!$C$29+'점수 계산기'!$C$32,0))</f>
        <v>108</v>
      </c>
      <c r="K56" s="475">
        <f>IF(OR($B56-K$5&gt;74, $B56-K$5=73, $B56-K$5=1, $B56-K$5&lt;0),"",ROUND(($B56-K$5)*'점수 계산기'!$C$27+K$5*'점수 계산기'!$C$29+'점수 계산기'!$C$32,0))</f>
        <v>108</v>
      </c>
      <c r="L56" s="475">
        <f>IF(OR($B56-L$5&gt;74, $B56-L$5=73, $B56-L$5=1, $B56-L$5&lt;0),"",ROUND(($B56-L$5)*'점수 계산기'!$C$27+L$5*'점수 계산기'!$C$29+'점수 계산기'!$C$32,0))</f>
        <v>108</v>
      </c>
      <c r="M56" s="475">
        <f>IF(OR($B56-M$5&gt;74, $B56-M$5=73, $B56-M$5=1, $B56-M$5&lt;0),"",ROUND(($B56-M$5)*'점수 계산기'!$C$27+M$5*'점수 계산기'!$C$29+'점수 계산기'!$C$32,0))</f>
        <v>108</v>
      </c>
      <c r="N56" s="475">
        <f>IF(OR($B56-N$5&gt;74, $B56-N$5=73, $B56-N$5=1, $B56-N$5&lt;0),"",ROUND(($B56-N$5)*'점수 계산기'!$C$27+N$5*'점수 계산기'!$C$29+'점수 계산기'!$C$32,0))</f>
        <v>108</v>
      </c>
      <c r="O56" s="475">
        <f>IF(OR($B56-O$5&gt;74, $B56-O$5=73, $B56-O$5=1, $B56-O$5&lt;0),"",ROUND(($B56-O$5)*'점수 계산기'!$C$27+O$5*'점수 계산기'!$C$29+'점수 계산기'!$C$32,0))</f>
        <v>108</v>
      </c>
      <c r="P56" s="475">
        <f>IF(OR($B56-P$5&gt;74, $B56-P$5=73, $B56-P$5=1, $B56-P$5&lt;0),"",ROUND(($B56-P$5)*'점수 계산기'!$C$27+P$5*'점수 계산기'!$C$29+'점수 계산기'!$C$32,0))</f>
        <v>109</v>
      </c>
      <c r="Q56" s="475">
        <f>IF(OR($B56-Q$5&gt;74, $B56-Q$5=73, $B56-Q$5=1, $B56-Q$5&lt;0),"",ROUND(($B56-Q$5)*'점수 계산기'!$C$27+Q$5*'점수 계산기'!$C$29+'점수 계산기'!$C$32,0))</f>
        <v>109</v>
      </c>
      <c r="R56" s="475">
        <f>IF(OR($B56-R$5&gt;74, $B56-R$5=73, $B56-R$5=1, $B56-R$5&lt;0),"",ROUND(($B56-R$5)*'점수 계산기'!$C$27+R$5*'점수 계산기'!$C$29+'점수 계산기'!$C$32,0))</f>
        <v>109</v>
      </c>
      <c r="S56" s="475">
        <f>IF(OR($B56-S$5&gt;74, $B56-S$5=73, $B56-S$5=1, $B56-S$5&lt;0),"",ROUND(($B56-S$5)*'점수 계산기'!$C$27+S$5*'점수 계산기'!$C$29+'점수 계산기'!$C$32,0))</f>
        <v>109</v>
      </c>
      <c r="T56" s="475">
        <f>IF(OR($B56-T$5&gt;74, $B56-T$5=73, $B56-T$5=1, $B56-T$5&lt;0),"",ROUND(($B56-T$5)*'점수 계산기'!$C$27+T$5*'점수 계산기'!$C$29+'점수 계산기'!$C$32,0))</f>
        <v>109</v>
      </c>
      <c r="U56" s="475">
        <f>IF(OR($B56-U$5&gt;74, $B56-U$5=73, $B56-U$5=1, $B56-U$5&lt;0),"",ROUND(($B56-U$5)*'점수 계산기'!$C$27+U$5*'점수 계산기'!$C$29+'점수 계산기'!$C$32,0))</f>
        <v>109</v>
      </c>
      <c r="V56" s="475">
        <f>IF(OR($B56-V$5&gt;74, $B56-V$5=73, $B56-V$5=1, $B56-V$5&lt;0),"",ROUND(($B56-V$5)*'점수 계산기'!$C$27+V$5*'점수 계산기'!$C$29+'점수 계산기'!$C$32,0))</f>
        <v>109</v>
      </c>
      <c r="W56" s="475">
        <f>IF(OR($B56-W$5&gt;74, $B56-W$5=73, $B56-W$5=1, $B56-W$5&lt;0),"",ROUND(($B56-W$5)*'점수 계산기'!$C$27+W$5*'점수 계산기'!$C$29+'점수 계산기'!$C$32,0))</f>
        <v>109</v>
      </c>
      <c r="X56" s="475">
        <f>IF(OR($B56-X$5&gt;74, $B56-X$5=73, $B56-X$5=1, $B56-X$5&lt;0),"",ROUND(($B56-X$5)*'점수 계산기'!$C$27+X$5*'점수 계산기'!$C$29+'점수 계산기'!$C$32,0))</f>
        <v>109</v>
      </c>
      <c r="Y56" s="475">
        <f>IF(OR($B56-Y$5&gt;74, $B56-Y$5=73, $B56-Y$5=1, $B56-Y$5&lt;0),"",ROUND(($B56-Y$5)*'점수 계산기'!$C$27+Y$5*'점수 계산기'!$C$29+'점수 계산기'!$C$32,0))</f>
        <v>109</v>
      </c>
      <c r="Z56" s="475">
        <f>IF(OR($B56-Z$5&gt;74, $B56-Z$5=73, $B56-Z$5=1, $B56-Z$5&lt;0),"",ROUND(($B56-Z$5)*'점수 계산기'!$C$27+Z$5*'점수 계산기'!$C$29+'점수 계산기'!$C$32,0))</f>
        <v>109</v>
      </c>
      <c r="AA56" s="476">
        <f>IF(OR($B56-AA$5&gt;74, $B56-AA$5=73, $B56-AA$5=1, $B56-AA$5&lt;0),"",ROUND(($B56-AA$5)*'점수 계산기'!$C$27+AA$5*'점수 계산기'!$C$29+'점수 계산기'!$C$32,0))</f>
        <v>109</v>
      </c>
      <c r="AC56" s="170">
        <v>51</v>
      </c>
      <c r="AD56" s="170">
        <f t="shared" si="0"/>
        <v>108</v>
      </c>
      <c r="AE56" s="170" cm="1">
        <f t="array" ref="AE56">INDEX($AF$6:$AF$106, AC56, 1)</f>
        <v>109</v>
      </c>
      <c r="AF56" s="170">
        <f t="shared" si="1"/>
        <v>109</v>
      </c>
      <c r="AG56" s="170">
        <v>50</v>
      </c>
      <c r="AH56" s="170">
        <v>50</v>
      </c>
    </row>
    <row r="57" spans="1:34" ht="21" customHeight="1">
      <c r="A57" s="4"/>
      <c r="B57" s="19">
        <v>49</v>
      </c>
      <c r="C57" s="475">
        <f>IF(OR($B57-C$5&gt;74, $B57-C$5=73, $B57-C$5=1, $B57-C$5&lt;0),"",ROUND(($B57-C$5)*'점수 계산기'!$C$27+C$5*'점수 계산기'!$C$29+'점수 계산기'!$C$32,0))</f>
        <v>107</v>
      </c>
      <c r="D57" s="475">
        <f>IF(OR($B57-D$5&gt;74, $B57-D$5=73, $B57-D$5=1, $B57-D$5&lt;0),"",ROUND(($B57-D$5)*'점수 계산기'!$C$27+D$5*'점수 계산기'!$C$29+'점수 계산기'!$C$32,0))</f>
        <v>107</v>
      </c>
      <c r="E57" s="475">
        <f>IF(OR($B57-E$5&gt;74, $B57-E$5=73, $B57-E$5=1, $B57-E$5&lt;0),"",ROUND(($B57-E$5)*'점수 계산기'!$C$27+E$5*'점수 계산기'!$C$29+'점수 계산기'!$C$32,0))</f>
        <v>107</v>
      </c>
      <c r="F57" s="475">
        <f>IF(OR($B57-F$5&gt;74, $B57-F$5=73, $B57-F$5=1, $B57-F$5&lt;0),"",ROUND(($B57-F$5)*'점수 계산기'!$C$27+F$5*'점수 계산기'!$C$29+'점수 계산기'!$C$32,0))</f>
        <v>107</v>
      </c>
      <c r="G57" s="475">
        <f>IF(OR($B57-G$5&gt;74, $B57-G$5=73, $B57-G$5=1, $B57-G$5&lt;0),"",ROUND(($B57-G$5)*'점수 계산기'!$C$27+G$5*'점수 계산기'!$C$29+'점수 계산기'!$C$32,0))</f>
        <v>107</v>
      </c>
      <c r="H57" s="475">
        <f>IF(OR($B57-H$5&gt;74, $B57-H$5=73, $B57-H$5=1, $B57-H$5&lt;0),"",ROUND(($B57-H$5)*'점수 계산기'!$C$27+H$5*'점수 계산기'!$C$29+'점수 계산기'!$C$32,0))</f>
        <v>107</v>
      </c>
      <c r="I57" s="475">
        <f>IF(OR($B57-I$5&gt;74, $B57-I$5=73, $B57-I$5=1, $B57-I$5&lt;0),"",ROUND(($B57-I$5)*'점수 계산기'!$C$27+I$5*'점수 계산기'!$C$29+'점수 계산기'!$C$32,0))</f>
        <v>107</v>
      </c>
      <c r="J57" s="475">
        <f>IF(OR($B57-J$5&gt;74, $B57-J$5=73, $B57-J$5=1, $B57-J$5&lt;0),"",ROUND(($B57-J$5)*'점수 계산기'!$C$27+J$5*'점수 계산기'!$C$29+'점수 계산기'!$C$32,0))</f>
        <v>107</v>
      </c>
      <c r="K57" s="475">
        <f>IF(OR($B57-K$5&gt;74, $B57-K$5=73, $B57-K$5=1, $B57-K$5&lt;0),"",ROUND(($B57-K$5)*'점수 계산기'!$C$27+K$5*'점수 계산기'!$C$29+'점수 계산기'!$C$32,0))</f>
        <v>108</v>
      </c>
      <c r="L57" s="475">
        <f>IF(OR($B57-L$5&gt;74, $B57-L$5=73, $B57-L$5=1, $B57-L$5&lt;0),"",ROUND(($B57-L$5)*'점수 계산기'!$C$27+L$5*'점수 계산기'!$C$29+'점수 계산기'!$C$32,0))</f>
        <v>108</v>
      </c>
      <c r="M57" s="475">
        <f>IF(OR($B57-M$5&gt;74, $B57-M$5=73, $B57-M$5=1, $B57-M$5&lt;0),"",ROUND(($B57-M$5)*'점수 계산기'!$C$27+M$5*'점수 계산기'!$C$29+'점수 계산기'!$C$32,0))</f>
        <v>108</v>
      </c>
      <c r="N57" s="475">
        <f>IF(OR($B57-N$5&gt;74, $B57-N$5=73, $B57-N$5=1, $B57-N$5&lt;0),"",ROUND(($B57-N$5)*'점수 계산기'!$C$27+N$5*'점수 계산기'!$C$29+'점수 계산기'!$C$32,0))</f>
        <v>108</v>
      </c>
      <c r="O57" s="475">
        <f>IF(OR($B57-O$5&gt;74, $B57-O$5=73, $B57-O$5=1, $B57-O$5&lt;0),"",ROUND(($B57-O$5)*'점수 계산기'!$C$27+O$5*'점수 계산기'!$C$29+'점수 계산기'!$C$32,0))</f>
        <v>108</v>
      </c>
      <c r="P57" s="475">
        <f>IF(OR($B57-P$5&gt;74, $B57-P$5=73, $B57-P$5=1, $B57-P$5&lt;0),"",ROUND(($B57-P$5)*'점수 계산기'!$C$27+P$5*'점수 계산기'!$C$29+'점수 계산기'!$C$32,0))</f>
        <v>108</v>
      </c>
      <c r="Q57" s="475">
        <f>IF(OR($B57-Q$5&gt;74, $B57-Q$5=73, $B57-Q$5=1, $B57-Q$5&lt;0),"",ROUND(($B57-Q$5)*'점수 계산기'!$C$27+Q$5*'점수 계산기'!$C$29+'점수 계산기'!$C$32,0))</f>
        <v>108</v>
      </c>
      <c r="R57" s="475">
        <f>IF(OR($B57-R$5&gt;74, $B57-R$5=73, $B57-R$5=1, $B57-R$5&lt;0),"",ROUND(($B57-R$5)*'점수 계산기'!$C$27+R$5*'점수 계산기'!$C$29+'점수 계산기'!$C$32,0))</f>
        <v>108</v>
      </c>
      <c r="S57" s="475">
        <f>IF(OR($B57-S$5&gt;74, $B57-S$5=73, $B57-S$5=1, $B57-S$5&lt;0),"",ROUND(($B57-S$5)*'점수 계산기'!$C$27+S$5*'점수 계산기'!$C$29+'점수 계산기'!$C$32,0))</f>
        <v>108</v>
      </c>
      <c r="T57" s="475">
        <f>IF(OR($B57-T$5&gt;74, $B57-T$5=73, $B57-T$5=1, $B57-T$5&lt;0),"",ROUND(($B57-T$5)*'점수 계산기'!$C$27+T$5*'점수 계산기'!$C$29+'점수 계산기'!$C$32,0))</f>
        <v>108</v>
      </c>
      <c r="U57" s="475">
        <f>IF(OR($B57-U$5&gt;74, $B57-U$5=73, $B57-U$5=1, $B57-U$5&lt;0),"",ROUND(($B57-U$5)*'점수 계산기'!$C$27+U$5*'점수 계산기'!$C$29+'점수 계산기'!$C$32,0))</f>
        <v>108</v>
      </c>
      <c r="V57" s="475">
        <f>IF(OR($B57-V$5&gt;74, $B57-V$5=73, $B57-V$5=1, $B57-V$5&lt;0),"",ROUND(($B57-V$5)*'점수 계산기'!$C$27+V$5*'점수 계산기'!$C$29+'점수 계산기'!$C$32,0))</f>
        <v>108</v>
      </c>
      <c r="W57" s="475">
        <f>IF(OR($B57-W$5&gt;74, $B57-W$5=73, $B57-W$5=1, $B57-W$5&lt;0),"",ROUND(($B57-W$5)*'점수 계산기'!$C$27+W$5*'점수 계산기'!$C$29+'점수 계산기'!$C$32,0))</f>
        <v>108</v>
      </c>
      <c r="X57" s="475">
        <f>IF(OR($B57-X$5&gt;74, $B57-X$5=73, $B57-X$5=1, $B57-X$5&lt;0),"",ROUND(($B57-X$5)*'점수 계산기'!$C$27+X$5*'점수 계산기'!$C$29+'점수 계산기'!$C$32,0))</f>
        <v>108</v>
      </c>
      <c r="Y57" s="475">
        <f>IF(OR($B57-Y$5&gt;74, $B57-Y$5=73, $B57-Y$5=1, $B57-Y$5&lt;0),"",ROUND(($B57-Y$5)*'점수 계산기'!$C$27+Y$5*'점수 계산기'!$C$29+'점수 계산기'!$C$32,0))</f>
        <v>108</v>
      </c>
      <c r="Z57" s="475">
        <f>IF(OR($B57-Z$5&gt;74, $B57-Z$5=73, $B57-Z$5=1, $B57-Z$5&lt;0),"",ROUND(($B57-Z$5)*'점수 계산기'!$C$27+Z$5*'점수 계산기'!$C$29+'점수 계산기'!$C$32,0))</f>
        <v>108</v>
      </c>
      <c r="AA57" s="476">
        <f>IF(OR($B57-AA$5&gt;74, $B57-AA$5=73, $B57-AA$5=1, $B57-AA$5&lt;0),"",ROUND(($B57-AA$5)*'점수 계산기'!$C$27+AA$5*'점수 계산기'!$C$29+'점수 계산기'!$C$32,0))</f>
        <v>108</v>
      </c>
      <c r="AC57" s="170">
        <v>50</v>
      </c>
      <c r="AD57" s="170">
        <f t="shared" si="0"/>
        <v>107</v>
      </c>
      <c r="AE57" s="170" cm="1">
        <f t="array" ref="AE57">INDEX($AF$6:$AF$106, AC57, 1)</f>
        <v>110</v>
      </c>
      <c r="AF57" s="170">
        <f t="shared" si="1"/>
        <v>108</v>
      </c>
      <c r="AG57" s="170">
        <v>49</v>
      </c>
      <c r="AH57" s="170">
        <v>51</v>
      </c>
    </row>
    <row r="58" spans="1:34" ht="21" customHeight="1">
      <c r="A58" s="4"/>
      <c r="B58" s="20">
        <v>48</v>
      </c>
      <c r="C58" s="477">
        <f>IF(OR($B58-C$5&gt;74, $B58-C$5=73, $B58-C$5=1, $B58-C$5&lt;0),"",ROUND(($B58-C$5)*'점수 계산기'!$C$27+C$5*'점수 계산기'!$C$29+'점수 계산기'!$C$32,0))</f>
        <v>106</v>
      </c>
      <c r="D58" s="477">
        <f>IF(OR($B58-D$5&gt;74, $B58-D$5=73, $B58-D$5=1, $B58-D$5&lt;0),"",ROUND(($B58-D$5)*'점수 계산기'!$C$27+D$5*'점수 계산기'!$C$29+'점수 계산기'!$C$32,0))</f>
        <v>106</v>
      </c>
      <c r="E58" s="477">
        <f>IF(OR($B58-E$5&gt;74, $B58-E$5=73, $B58-E$5=1, $B58-E$5&lt;0),"",ROUND(($B58-E$5)*'점수 계산기'!$C$27+E$5*'점수 계산기'!$C$29+'점수 계산기'!$C$32,0))</f>
        <v>106</v>
      </c>
      <c r="F58" s="477">
        <f>IF(OR($B58-F$5&gt;74, $B58-F$5=73, $B58-F$5=1, $B58-F$5&lt;0),"",ROUND(($B58-F$5)*'점수 계산기'!$C$27+F$5*'점수 계산기'!$C$29+'점수 계산기'!$C$32,0))</f>
        <v>106</v>
      </c>
      <c r="G58" s="477">
        <f>IF(OR($B58-G$5&gt;74, $B58-G$5=73, $B58-G$5=1, $B58-G$5&lt;0),"",ROUND(($B58-G$5)*'점수 계산기'!$C$27+G$5*'점수 계산기'!$C$29+'점수 계산기'!$C$32,0))</f>
        <v>107</v>
      </c>
      <c r="H58" s="477">
        <f>IF(OR($B58-H$5&gt;74, $B58-H$5=73, $B58-H$5=1, $B58-H$5&lt;0),"",ROUND(($B58-H$5)*'점수 계산기'!$C$27+H$5*'점수 계산기'!$C$29+'점수 계산기'!$C$32,0))</f>
        <v>107</v>
      </c>
      <c r="I58" s="477">
        <f>IF(OR($B58-I$5&gt;74, $B58-I$5=73, $B58-I$5=1, $B58-I$5&lt;0),"",ROUND(($B58-I$5)*'점수 계산기'!$C$27+I$5*'점수 계산기'!$C$29+'점수 계산기'!$C$32,0))</f>
        <v>107</v>
      </c>
      <c r="J58" s="477">
        <f>IF(OR($B58-J$5&gt;74, $B58-J$5=73, $B58-J$5=1, $B58-J$5&lt;0),"",ROUND(($B58-J$5)*'점수 계산기'!$C$27+J$5*'점수 계산기'!$C$29+'점수 계산기'!$C$32,0))</f>
        <v>107</v>
      </c>
      <c r="K58" s="477">
        <f>IF(OR($B58-K$5&gt;74, $B58-K$5=73, $B58-K$5=1, $B58-K$5&lt;0),"",ROUND(($B58-K$5)*'점수 계산기'!$C$27+K$5*'점수 계산기'!$C$29+'점수 계산기'!$C$32,0))</f>
        <v>107</v>
      </c>
      <c r="L58" s="477">
        <f>IF(OR($B58-L$5&gt;74, $B58-L$5=73, $B58-L$5=1, $B58-L$5&lt;0),"",ROUND(($B58-L$5)*'점수 계산기'!$C$27+L$5*'점수 계산기'!$C$29+'점수 계산기'!$C$32,0))</f>
        <v>107</v>
      </c>
      <c r="M58" s="477">
        <f>IF(OR($B58-M$5&gt;74, $B58-M$5=73, $B58-M$5=1, $B58-M$5&lt;0),"",ROUND(($B58-M$5)*'점수 계산기'!$C$27+M$5*'점수 계산기'!$C$29+'점수 계산기'!$C$32,0))</f>
        <v>107</v>
      </c>
      <c r="N58" s="477">
        <f>IF(OR($B58-N$5&gt;74, $B58-N$5=73, $B58-N$5=1, $B58-N$5&lt;0),"",ROUND(($B58-N$5)*'점수 계산기'!$C$27+N$5*'점수 계산기'!$C$29+'점수 계산기'!$C$32,0))</f>
        <v>107</v>
      </c>
      <c r="O58" s="477">
        <f>IF(OR($B58-O$5&gt;74, $B58-O$5=73, $B58-O$5=1, $B58-O$5&lt;0),"",ROUND(($B58-O$5)*'점수 계산기'!$C$27+O$5*'점수 계산기'!$C$29+'점수 계산기'!$C$32,0))</f>
        <v>107</v>
      </c>
      <c r="P58" s="477">
        <f>IF(OR($B58-P$5&gt;74, $B58-P$5=73, $B58-P$5=1, $B58-P$5&lt;0),"",ROUND(($B58-P$5)*'점수 계산기'!$C$27+P$5*'점수 계산기'!$C$29+'점수 계산기'!$C$32,0))</f>
        <v>107</v>
      </c>
      <c r="Q58" s="477">
        <f>IF(OR($B58-Q$5&gt;74, $B58-Q$5=73, $B58-Q$5=1, $B58-Q$5&lt;0),"",ROUND(($B58-Q$5)*'점수 계산기'!$C$27+Q$5*'점수 계산기'!$C$29+'점수 계산기'!$C$32,0))</f>
        <v>107</v>
      </c>
      <c r="R58" s="477">
        <f>IF(OR($B58-R$5&gt;74, $B58-R$5=73, $B58-R$5=1, $B58-R$5&lt;0),"",ROUND(($B58-R$5)*'점수 계산기'!$C$27+R$5*'점수 계산기'!$C$29+'점수 계산기'!$C$32,0))</f>
        <v>107</v>
      </c>
      <c r="S58" s="477">
        <f>IF(OR($B58-S$5&gt;74, $B58-S$5=73, $B58-S$5=1, $B58-S$5&lt;0),"",ROUND(($B58-S$5)*'점수 계산기'!$C$27+S$5*'점수 계산기'!$C$29+'점수 계산기'!$C$32,0))</f>
        <v>107</v>
      </c>
      <c r="T58" s="477">
        <f>IF(OR($B58-T$5&gt;74, $B58-T$5=73, $B58-T$5=1, $B58-T$5&lt;0),"",ROUND(($B58-T$5)*'점수 계산기'!$C$27+T$5*'점수 계산기'!$C$29+'점수 계산기'!$C$32,0))</f>
        <v>107</v>
      </c>
      <c r="U58" s="477">
        <f>IF(OR($B58-U$5&gt;74, $B58-U$5=73, $B58-U$5=1, $B58-U$5&lt;0),"",ROUND(($B58-U$5)*'점수 계산기'!$C$27+U$5*'점수 계산기'!$C$29+'점수 계산기'!$C$32,0))</f>
        <v>107</v>
      </c>
      <c r="V58" s="477">
        <f>IF(OR($B58-V$5&gt;74, $B58-V$5=73, $B58-V$5=1, $B58-V$5&lt;0),"",ROUND(($B58-V$5)*'점수 계산기'!$C$27+V$5*'점수 계산기'!$C$29+'점수 계산기'!$C$32,0))</f>
        <v>107</v>
      </c>
      <c r="W58" s="477">
        <f>IF(OR($B58-W$5&gt;74, $B58-W$5=73, $B58-W$5=1, $B58-W$5&lt;0),"",ROUND(($B58-W$5)*'점수 계산기'!$C$27+W$5*'점수 계산기'!$C$29+'점수 계산기'!$C$32,0))</f>
        <v>107</v>
      </c>
      <c r="X58" s="477">
        <f>IF(OR($B58-X$5&gt;74, $B58-X$5=73, $B58-X$5=1, $B58-X$5&lt;0),"",ROUND(($B58-X$5)*'점수 계산기'!$C$27+X$5*'점수 계산기'!$C$29+'점수 계산기'!$C$32,0))</f>
        <v>107</v>
      </c>
      <c r="Y58" s="477">
        <f>IF(OR($B58-Y$5&gt;74, $B58-Y$5=73, $B58-Y$5=1, $B58-Y$5&lt;0),"",ROUND(($B58-Y$5)*'점수 계산기'!$C$27+Y$5*'점수 계산기'!$C$29+'점수 계산기'!$C$32,0))</f>
        <v>107</v>
      </c>
      <c r="Z58" s="477">
        <f>IF(OR($B58-Z$5&gt;74, $B58-Z$5=73, $B58-Z$5=1, $B58-Z$5&lt;0),"",ROUND(($B58-Z$5)*'점수 계산기'!$C$27+Z$5*'점수 계산기'!$C$29+'점수 계산기'!$C$32,0))</f>
        <v>107</v>
      </c>
      <c r="AA58" s="478">
        <f>IF(OR($B58-AA$5&gt;74, $B58-AA$5=73, $B58-AA$5=1, $B58-AA$5&lt;0),"",ROUND(($B58-AA$5)*'점수 계산기'!$C$27+AA$5*'점수 계산기'!$C$29+'점수 계산기'!$C$32,0))</f>
        <v>107</v>
      </c>
      <c r="AC58" s="170">
        <v>49</v>
      </c>
      <c r="AD58" s="170">
        <f t="shared" si="0"/>
        <v>106</v>
      </c>
      <c r="AE58" s="170" cm="1">
        <f t="array" ref="AE58">INDEX($AF$6:$AF$106, AC58, 1)</f>
        <v>111</v>
      </c>
      <c r="AF58" s="170">
        <f t="shared" si="1"/>
        <v>107</v>
      </c>
      <c r="AG58" s="170">
        <v>48</v>
      </c>
      <c r="AH58" s="170">
        <v>52</v>
      </c>
    </row>
    <row r="59" spans="1:34" ht="21" customHeight="1">
      <c r="A59" s="4"/>
      <c r="B59" s="20">
        <v>47</v>
      </c>
      <c r="C59" s="477">
        <f>IF(OR($B59-C$5&gt;74, $B59-C$5=73, $B59-C$5=1, $B59-C$5&lt;0),"",ROUND(($B59-C$5)*'점수 계산기'!$C$27+C$5*'점수 계산기'!$C$29+'점수 계산기'!$C$32,0))</f>
        <v>106</v>
      </c>
      <c r="D59" s="477">
        <f>IF(OR($B59-D$5&gt;74, $B59-D$5=73, $B59-D$5=1, $B59-D$5&lt;0),"",ROUND(($B59-D$5)*'점수 계산기'!$C$27+D$5*'점수 계산기'!$C$29+'점수 계산기'!$C$32,0))</f>
        <v>106</v>
      </c>
      <c r="E59" s="477">
        <f>IF(OR($B59-E$5&gt;74, $B59-E$5=73, $B59-E$5=1, $B59-E$5&lt;0),"",ROUND(($B59-E$5)*'점수 계산기'!$C$27+E$5*'점수 계산기'!$C$29+'점수 계산기'!$C$32,0))</f>
        <v>106</v>
      </c>
      <c r="F59" s="477">
        <f>IF(OR($B59-F$5&gt;74, $B59-F$5=73, $B59-F$5=1, $B59-F$5&lt;0),"",ROUND(($B59-F$5)*'점수 계산기'!$C$27+F$5*'점수 계산기'!$C$29+'점수 계산기'!$C$32,0))</f>
        <v>106</v>
      </c>
      <c r="G59" s="477">
        <f>IF(OR($B59-G$5&gt;74, $B59-G$5=73, $B59-G$5=1, $B59-G$5&lt;0),"",ROUND(($B59-G$5)*'점수 계산기'!$C$27+G$5*'점수 계산기'!$C$29+'점수 계산기'!$C$32,0))</f>
        <v>106</v>
      </c>
      <c r="H59" s="477">
        <f>IF(OR($B59-H$5&gt;74, $B59-H$5=73, $B59-H$5=1, $B59-H$5&lt;0),"",ROUND(($B59-H$5)*'점수 계산기'!$C$27+H$5*'점수 계산기'!$C$29+'점수 계산기'!$C$32,0))</f>
        <v>106</v>
      </c>
      <c r="I59" s="477">
        <f>IF(OR($B59-I$5&gt;74, $B59-I$5=73, $B59-I$5=1, $B59-I$5&lt;0),"",ROUND(($B59-I$5)*'점수 계산기'!$C$27+I$5*'점수 계산기'!$C$29+'점수 계산기'!$C$32,0))</f>
        <v>106</v>
      </c>
      <c r="J59" s="477">
        <f>IF(OR($B59-J$5&gt;74, $B59-J$5=73, $B59-J$5=1, $B59-J$5&lt;0),"",ROUND(($B59-J$5)*'점수 계산기'!$C$27+J$5*'점수 계산기'!$C$29+'점수 계산기'!$C$32,0))</f>
        <v>106</v>
      </c>
      <c r="K59" s="477">
        <f>IF(OR($B59-K$5&gt;74, $B59-K$5=73, $B59-K$5=1, $B59-K$5&lt;0),"",ROUND(($B59-K$5)*'점수 계산기'!$C$27+K$5*'점수 계산기'!$C$29+'점수 계산기'!$C$32,0))</f>
        <v>106</v>
      </c>
      <c r="L59" s="477">
        <f>IF(OR($B59-L$5&gt;74, $B59-L$5=73, $B59-L$5=1, $B59-L$5&lt;0),"",ROUND(($B59-L$5)*'점수 계산기'!$C$27+L$5*'점수 계산기'!$C$29+'점수 계산기'!$C$32,0))</f>
        <v>106</v>
      </c>
      <c r="M59" s="477">
        <f>IF(OR($B59-M$5&gt;74, $B59-M$5=73, $B59-M$5=1, $B59-M$5&lt;0),"",ROUND(($B59-M$5)*'점수 계산기'!$C$27+M$5*'점수 계산기'!$C$29+'점수 계산기'!$C$32,0))</f>
        <v>106</v>
      </c>
      <c r="N59" s="477">
        <f>IF(OR($B59-N$5&gt;74, $B59-N$5=73, $B59-N$5=1, $B59-N$5&lt;0),"",ROUND(($B59-N$5)*'점수 계산기'!$C$27+N$5*'점수 계산기'!$C$29+'점수 계산기'!$C$32,0))</f>
        <v>106</v>
      </c>
      <c r="O59" s="477">
        <f>IF(OR($B59-O$5&gt;74, $B59-O$5=73, $B59-O$5=1, $B59-O$5&lt;0),"",ROUND(($B59-O$5)*'점수 계산기'!$C$27+O$5*'점수 계산기'!$C$29+'점수 계산기'!$C$32,0))</f>
        <v>106</v>
      </c>
      <c r="P59" s="477">
        <f>IF(OR($B59-P$5&gt;74, $B59-P$5=73, $B59-P$5=1, $B59-P$5&lt;0),"",ROUND(($B59-P$5)*'점수 계산기'!$C$27+P$5*'점수 계산기'!$C$29+'점수 계산기'!$C$32,0))</f>
        <v>106</v>
      </c>
      <c r="Q59" s="477">
        <f>IF(OR($B59-Q$5&gt;74, $B59-Q$5=73, $B59-Q$5=1, $B59-Q$5&lt;0),"",ROUND(($B59-Q$5)*'점수 계산기'!$C$27+Q$5*'점수 계산기'!$C$29+'점수 계산기'!$C$32,0))</f>
        <v>106</v>
      </c>
      <c r="R59" s="477">
        <f>IF(OR($B59-R$5&gt;74, $B59-R$5=73, $B59-R$5=1, $B59-R$5&lt;0),"",ROUND(($B59-R$5)*'점수 계산기'!$C$27+R$5*'점수 계산기'!$C$29+'점수 계산기'!$C$32,0))</f>
        <v>106</v>
      </c>
      <c r="S59" s="477">
        <f>IF(OR($B59-S$5&gt;74, $B59-S$5=73, $B59-S$5=1, $B59-S$5&lt;0),"",ROUND(($B59-S$5)*'점수 계산기'!$C$27+S$5*'점수 계산기'!$C$29+'점수 계산기'!$C$32,0))</f>
        <v>106</v>
      </c>
      <c r="T59" s="477">
        <f>IF(OR($B59-T$5&gt;74, $B59-T$5=73, $B59-T$5=1, $B59-T$5&lt;0),"",ROUND(($B59-T$5)*'점수 계산기'!$C$27+T$5*'점수 계산기'!$C$29+'점수 계산기'!$C$32,0))</f>
        <v>106</v>
      </c>
      <c r="U59" s="477">
        <f>IF(OR($B59-U$5&gt;74, $B59-U$5=73, $B59-U$5=1, $B59-U$5&lt;0),"",ROUND(($B59-U$5)*'점수 계산기'!$C$27+U$5*'점수 계산기'!$C$29+'점수 계산기'!$C$32,0))</f>
        <v>106</v>
      </c>
      <c r="V59" s="477">
        <f>IF(OR($B59-V$5&gt;74, $B59-V$5=73, $B59-V$5=1, $B59-V$5&lt;0),"",ROUND(($B59-V$5)*'점수 계산기'!$C$27+V$5*'점수 계산기'!$C$29+'점수 계산기'!$C$32,0))</f>
        <v>106</v>
      </c>
      <c r="W59" s="477">
        <f>IF(OR($B59-W$5&gt;74, $B59-W$5=73, $B59-W$5=1, $B59-W$5&lt;0),"",ROUND(($B59-W$5)*'점수 계산기'!$C$27+W$5*'점수 계산기'!$C$29+'점수 계산기'!$C$32,0))</f>
        <v>106</v>
      </c>
      <c r="X59" s="477">
        <f>IF(OR($B59-X$5&gt;74, $B59-X$5=73, $B59-X$5=1, $B59-X$5&lt;0),"",ROUND(($B59-X$5)*'점수 계산기'!$C$27+X$5*'점수 계산기'!$C$29+'점수 계산기'!$C$32,0))</f>
        <v>106</v>
      </c>
      <c r="Y59" s="477">
        <f>IF(OR($B59-Y$5&gt;74, $B59-Y$5=73, $B59-Y$5=1, $B59-Y$5&lt;0),"",ROUND(($B59-Y$5)*'점수 계산기'!$C$27+Y$5*'점수 계산기'!$C$29+'점수 계산기'!$C$32,0))</f>
        <v>106</v>
      </c>
      <c r="Z59" s="477">
        <f>IF(OR($B59-Z$5&gt;74, $B59-Z$5=73, $B59-Z$5=1, $B59-Z$5&lt;0),"",ROUND(($B59-Z$5)*'점수 계산기'!$C$27+Z$5*'점수 계산기'!$C$29+'점수 계산기'!$C$32,0))</f>
        <v>106</v>
      </c>
      <c r="AA59" s="478">
        <f>IF(OR($B59-AA$5&gt;74, $B59-AA$5=73, $B59-AA$5=1, $B59-AA$5&lt;0),"",ROUND(($B59-AA$5)*'점수 계산기'!$C$27+AA$5*'점수 계산기'!$C$29+'점수 계산기'!$C$32,0))</f>
        <v>107</v>
      </c>
      <c r="AC59" s="170">
        <v>48</v>
      </c>
      <c r="AD59" s="170">
        <f t="shared" si="0"/>
        <v>106</v>
      </c>
      <c r="AE59" s="170" cm="1">
        <f t="array" ref="AE59">INDEX($AF$6:$AF$106, AC59, 1)</f>
        <v>111</v>
      </c>
      <c r="AF59" s="170">
        <f t="shared" si="1"/>
        <v>107</v>
      </c>
      <c r="AG59" s="170">
        <v>47</v>
      </c>
      <c r="AH59" s="170">
        <v>53</v>
      </c>
    </row>
    <row r="60" spans="1:34" ht="21" customHeight="1">
      <c r="A60" s="4"/>
      <c r="B60" s="20">
        <v>46</v>
      </c>
      <c r="C60" s="477">
        <f>IF(OR($B60-C$5&gt;74, $B60-C$5=73, $B60-C$5=1, $B60-C$5&lt;0),"",ROUND(($B60-C$5)*'점수 계산기'!$C$27+C$5*'점수 계산기'!$C$29+'점수 계산기'!$C$32,0))</f>
        <v>105</v>
      </c>
      <c r="D60" s="477">
        <f>IF(OR($B60-D$5&gt;74, $B60-D$5=73, $B60-D$5=1, $B60-D$5&lt;0),"",ROUND(($B60-D$5)*'점수 계산기'!$C$27+D$5*'점수 계산기'!$C$29+'점수 계산기'!$C$32,0))</f>
        <v>105</v>
      </c>
      <c r="E60" s="477">
        <f>IF(OR($B60-E$5&gt;74, $B60-E$5=73, $B60-E$5=1, $B60-E$5&lt;0),"",ROUND(($B60-E$5)*'점수 계산기'!$C$27+E$5*'점수 계산기'!$C$29+'점수 계산기'!$C$32,0))</f>
        <v>105</v>
      </c>
      <c r="F60" s="477">
        <f>IF(OR($B60-F$5&gt;74, $B60-F$5=73, $B60-F$5=1, $B60-F$5&lt;0),"",ROUND(($B60-F$5)*'점수 계산기'!$C$27+F$5*'점수 계산기'!$C$29+'점수 계산기'!$C$32,0))</f>
        <v>105</v>
      </c>
      <c r="G60" s="477">
        <f>IF(OR($B60-G$5&gt;74, $B60-G$5=73, $B60-G$5=1, $B60-G$5&lt;0),"",ROUND(($B60-G$5)*'점수 계산기'!$C$27+G$5*'점수 계산기'!$C$29+'점수 계산기'!$C$32,0))</f>
        <v>105</v>
      </c>
      <c r="H60" s="477">
        <f>IF(OR($B60-H$5&gt;74, $B60-H$5=73, $B60-H$5=1, $B60-H$5&lt;0),"",ROUND(($B60-H$5)*'점수 계산기'!$C$27+H$5*'점수 계산기'!$C$29+'점수 계산기'!$C$32,0))</f>
        <v>105</v>
      </c>
      <c r="I60" s="477">
        <f>IF(OR($B60-I$5&gt;74, $B60-I$5=73, $B60-I$5=1, $B60-I$5&lt;0),"",ROUND(($B60-I$5)*'점수 계산기'!$C$27+I$5*'점수 계산기'!$C$29+'점수 계산기'!$C$32,0))</f>
        <v>105</v>
      </c>
      <c r="J60" s="477">
        <f>IF(OR($B60-J$5&gt;74, $B60-J$5=73, $B60-J$5=1, $B60-J$5&lt;0),"",ROUND(($B60-J$5)*'점수 계산기'!$C$27+J$5*'점수 계산기'!$C$29+'점수 계산기'!$C$32,0))</f>
        <v>105</v>
      </c>
      <c r="K60" s="477">
        <f>IF(OR($B60-K$5&gt;74, $B60-K$5=73, $B60-K$5=1, $B60-K$5&lt;0),"",ROUND(($B60-K$5)*'점수 계산기'!$C$27+K$5*'점수 계산기'!$C$29+'점수 계산기'!$C$32,0))</f>
        <v>105</v>
      </c>
      <c r="L60" s="477">
        <f>IF(OR($B60-L$5&gt;74, $B60-L$5=73, $B60-L$5=1, $B60-L$5&lt;0),"",ROUND(($B60-L$5)*'점수 계산기'!$C$27+L$5*'점수 계산기'!$C$29+'점수 계산기'!$C$32,0))</f>
        <v>105</v>
      </c>
      <c r="M60" s="477">
        <f>IF(OR($B60-M$5&gt;74, $B60-M$5=73, $B60-M$5=1, $B60-M$5&lt;0),"",ROUND(($B60-M$5)*'점수 계산기'!$C$27+M$5*'점수 계산기'!$C$29+'점수 계산기'!$C$32,0))</f>
        <v>105</v>
      </c>
      <c r="N60" s="477">
        <f>IF(OR($B60-N$5&gt;74, $B60-N$5=73, $B60-N$5=1, $B60-N$5&lt;0),"",ROUND(($B60-N$5)*'점수 계산기'!$C$27+N$5*'점수 계산기'!$C$29+'점수 계산기'!$C$32,0))</f>
        <v>105</v>
      </c>
      <c r="O60" s="477">
        <f>IF(OR($B60-O$5&gt;74, $B60-O$5=73, $B60-O$5=1, $B60-O$5&lt;0),"",ROUND(($B60-O$5)*'점수 계산기'!$C$27+O$5*'점수 계산기'!$C$29+'점수 계산기'!$C$32,0))</f>
        <v>105</v>
      </c>
      <c r="P60" s="477">
        <f>IF(OR($B60-P$5&gt;74, $B60-P$5=73, $B60-P$5=1, $B60-P$5&lt;0),"",ROUND(($B60-P$5)*'점수 계산기'!$C$27+P$5*'점수 계산기'!$C$29+'점수 계산기'!$C$32,0))</f>
        <v>105</v>
      </c>
      <c r="Q60" s="477">
        <f>IF(OR($B60-Q$5&gt;74, $B60-Q$5=73, $B60-Q$5=1, $B60-Q$5&lt;0),"",ROUND(($B60-Q$5)*'점수 계산기'!$C$27+Q$5*'점수 계산기'!$C$29+'점수 계산기'!$C$32,0))</f>
        <v>105</v>
      </c>
      <c r="R60" s="477">
        <f>IF(OR($B60-R$5&gt;74, $B60-R$5=73, $B60-R$5=1, $B60-R$5&lt;0),"",ROUND(($B60-R$5)*'점수 계산기'!$C$27+R$5*'점수 계산기'!$C$29+'점수 계산기'!$C$32,0))</f>
        <v>105</v>
      </c>
      <c r="S60" s="477">
        <f>IF(OR($B60-S$5&gt;74, $B60-S$5=73, $B60-S$5=1, $B60-S$5&lt;0),"",ROUND(($B60-S$5)*'점수 계산기'!$C$27+S$5*'점수 계산기'!$C$29+'점수 계산기'!$C$32,0))</f>
        <v>105</v>
      </c>
      <c r="T60" s="477">
        <f>IF(OR($B60-T$5&gt;74, $B60-T$5=73, $B60-T$5=1, $B60-T$5&lt;0),"",ROUND(($B60-T$5)*'점수 계산기'!$C$27+T$5*'점수 계산기'!$C$29+'점수 계산기'!$C$32,0))</f>
        <v>105</v>
      </c>
      <c r="U60" s="477">
        <f>IF(OR($B60-U$5&gt;74, $B60-U$5=73, $B60-U$5=1, $B60-U$5&lt;0),"",ROUND(($B60-U$5)*'점수 계산기'!$C$27+U$5*'점수 계산기'!$C$29+'점수 계산기'!$C$32,0))</f>
        <v>105</v>
      </c>
      <c r="V60" s="477">
        <f>IF(OR($B60-V$5&gt;74, $B60-V$5=73, $B60-V$5=1, $B60-V$5&lt;0),"",ROUND(($B60-V$5)*'점수 계산기'!$C$27+V$5*'점수 계산기'!$C$29+'점수 계산기'!$C$32,0))</f>
        <v>105</v>
      </c>
      <c r="W60" s="477">
        <f>IF(OR($B60-W$5&gt;74, $B60-W$5=73, $B60-W$5=1, $B60-W$5&lt;0),"",ROUND(($B60-W$5)*'점수 계산기'!$C$27+W$5*'점수 계산기'!$C$29+'점수 계산기'!$C$32,0))</f>
        <v>106</v>
      </c>
      <c r="X60" s="477">
        <f>IF(OR($B60-X$5&gt;74, $B60-X$5=73, $B60-X$5=1, $B60-X$5&lt;0),"",ROUND(($B60-X$5)*'점수 계산기'!$C$27+X$5*'점수 계산기'!$C$29+'점수 계산기'!$C$32,0))</f>
        <v>106</v>
      </c>
      <c r="Y60" s="477">
        <f>IF(OR($B60-Y$5&gt;74, $B60-Y$5=73, $B60-Y$5=1, $B60-Y$5&lt;0),"",ROUND(($B60-Y$5)*'점수 계산기'!$C$27+Y$5*'점수 계산기'!$C$29+'점수 계산기'!$C$32,0))</f>
        <v>106</v>
      </c>
      <c r="Z60" s="477">
        <f>IF(OR($B60-Z$5&gt;74, $B60-Z$5=73, $B60-Z$5=1, $B60-Z$5&lt;0),"",ROUND(($B60-Z$5)*'점수 계산기'!$C$27+Z$5*'점수 계산기'!$C$29+'점수 계산기'!$C$32,0))</f>
        <v>106</v>
      </c>
      <c r="AA60" s="478">
        <f>IF(OR($B60-AA$5&gt;74, $B60-AA$5=73, $B60-AA$5=1, $B60-AA$5&lt;0),"",ROUND(($B60-AA$5)*'점수 계산기'!$C$27+AA$5*'점수 계산기'!$C$29+'점수 계산기'!$C$32,0))</f>
        <v>106</v>
      </c>
      <c r="AC60" s="170">
        <v>47</v>
      </c>
      <c r="AD60" s="170">
        <f t="shared" si="0"/>
        <v>105</v>
      </c>
      <c r="AE60" s="170" cm="1">
        <f t="array" ref="AE60">INDEX($AF$6:$AF$106, AC60, 1)</f>
        <v>112</v>
      </c>
      <c r="AF60" s="170">
        <f t="shared" si="1"/>
        <v>106</v>
      </c>
      <c r="AG60" s="170">
        <v>46</v>
      </c>
      <c r="AH60" s="170">
        <v>54</v>
      </c>
    </row>
    <row r="61" spans="1:34" ht="21" customHeight="1">
      <c r="A61" s="4"/>
      <c r="B61" s="20">
        <v>45</v>
      </c>
      <c r="C61" s="477">
        <f>IF(OR($B61-C$5&gt;74, $B61-C$5=73, $B61-C$5=1, $B61-C$5&lt;0),"",ROUND(($B61-C$5)*'점수 계산기'!$C$27+C$5*'점수 계산기'!$C$29+'점수 계산기'!$C$32,0))</f>
        <v>104</v>
      </c>
      <c r="D61" s="477">
        <f>IF(OR($B61-D$5&gt;74, $B61-D$5=73, $B61-D$5=1, $B61-D$5&lt;0),"",ROUND(($B61-D$5)*'점수 계산기'!$C$27+D$5*'점수 계산기'!$C$29+'점수 계산기'!$C$32,0))</f>
        <v>104</v>
      </c>
      <c r="E61" s="477">
        <f>IF(OR($B61-E$5&gt;74, $B61-E$5=73, $B61-E$5=1, $B61-E$5&lt;0),"",ROUND(($B61-E$5)*'점수 계산기'!$C$27+E$5*'점수 계산기'!$C$29+'점수 계산기'!$C$32,0))</f>
        <v>104</v>
      </c>
      <c r="F61" s="477">
        <f>IF(OR($B61-F$5&gt;74, $B61-F$5=73, $B61-F$5=1, $B61-F$5&lt;0),"",ROUND(($B61-F$5)*'점수 계산기'!$C$27+F$5*'점수 계산기'!$C$29+'점수 계산기'!$C$32,0))</f>
        <v>104</v>
      </c>
      <c r="G61" s="477">
        <f>IF(OR($B61-G$5&gt;74, $B61-G$5=73, $B61-G$5=1, $B61-G$5&lt;0),"",ROUND(($B61-G$5)*'점수 계산기'!$C$27+G$5*'점수 계산기'!$C$29+'점수 계산기'!$C$32,0))</f>
        <v>104</v>
      </c>
      <c r="H61" s="477">
        <f>IF(OR($B61-H$5&gt;74, $B61-H$5=73, $B61-H$5=1, $B61-H$5&lt;0),"",ROUND(($B61-H$5)*'점수 계산기'!$C$27+H$5*'점수 계산기'!$C$29+'점수 계산기'!$C$32,0))</f>
        <v>104</v>
      </c>
      <c r="I61" s="477">
        <f>IF(OR($B61-I$5&gt;74, $B61-I$5=73, $B61-I$5=1, $B61-I$5&lt;0),"",ROUND(($B61-I$5)*'점수 계산기'!$C$27+I$5*'점수 계산기'!$C$29+'점수 계산기'!$C$32,0))</f>
        <v>104</v>
      </c>
      <c r="J61" s="477">
        <f>IF(OR($B61-J$5&gt;74, $B61-J$5=73, $B61-J$5=1, $B61-J$5&lt;0),"",ROUND(($B61-J$5)*'점수 계산기'!$C$27+J$5*'점수 계산기'!$C$29+'점수 계산기'!$C$32,0))</f>
        <v>104</v>
      </c>
      <c r="K61" s="477">
        <f>IF(OR($B61-K$5&gt;74, $B61-K$5=73, $B61-K$5=1, $B61-K$5&lt;0),"",ROUND(($B61-K$5)*'점수 계산기'!$C$27+K$5*'점수 계산기'!$C$29+'점수 계산기'!$C$32,0))</f>
        <v>104</v>
      </c>
      <c r="L61" s="477">
        <f>IF(OR($B61-L$5&gt;74, $B61-L$5=73, $B61-L$5=1, $B61-L$5&lt;0),"",ROUND(($B61-L$5)*'점수 계산기'!$C$27+L$5*'점수 계산기'!$C$29+'점수 계산기'!$C$32,0))</f>
        <v>104</v>
      </c>
      <c r="M61" s="477">
        <f>IF(OR($B61-M$5&gt;74, $B61-M$5=73, $B61-M$5=1, $B61-M$5&lt;0),"",ROUND(($B61-M$5)*'점수 계산기'!$C$27+M$5*'점수 계산기'!$C$29+'점수 계산기'!$C$32,0))</f>
        <v>104</v>
      </c>
      <c r="N61" s="477">
        <f>IF(OR($B61-N$5&gt;74, $B61-N$5=73, $B61-N$5=1, $B61-N$5&lt;0),"",ROUND(($B61-N$5)*'점수 계산기'!$C$27+N$5*'점수 계산기'!$C$29+'점수 계산기'!$C$32,0))</f>
        <v>104</v>
      </c>
      <c r="O61" s="477">
        <f>IF(OR($B61-O$5&gt;74, $B61-O$5=73, $B61-O$5=1, $B61-O$5&lt;0),"",ROUND(($B61-O$5)*'점수 계산기'!$C$27+O$5*'점수 계산기'!$C$29+'점수 계산기'!$C$32,0))</f>
        <v>104</v>
      </c>
      <c r="P61" s="477">
        <f>IF(OR($B61-P$5&gt;74, $B61-P$5=73, $B61-P$5=1, $B61-P$5&lt;0),"",ROUND(($B61-P$5)*'점수 계산기'!$C$27+P$5*'점수 계산기'!$C$29+'점수 계산기'!$C$32,0))</f>
        <v>104</v>
      </c>
      <c r="Q61" s="477">
        <f>IF(OR($B61-Q$5&gt;74, $B61-Q$5=73, $B61-Q$5=1, $B61-Q$5&lt;0),"",ROUND(($B61-Q$5)*'점수 계산기'!$C$27+Q$5*'점수 계산기'!$C$29+'점수 계산기'!$C$32,0))</f>
        <v>104</v>
      </c>
      <c r="R61" s="477">
        <f>IF(OR($B61-R$5&gt;74, $B61-R$5=73, $B61-R$5=1, $B61-R$5&lt;0),"",ROUND(($B61-R$5)*'점수 계산기'!$C$27+R$5*'점수 계산기'!$C$29+'점수 계산기'!$C$32,0))</f>
        <v>105</v>
      </c>
      <c r="S61" s="477">
        <f>IF(OR($B61-S$5&gt;74, $B61-S$5=73, $B61-S$5=1, $B61-S$5&lt;0),"",ROUND(($B61-S$5)*'점수 계산기'!$C$27+S$5*'점수 계산기'!$C$29+'점수 계산기'!$C$32,0))</f>
        <v>105</v>
      </c>
      <c r="T61" s="477">
        <f>IF(OR($B61-T$5&gt;74, $B61-T$5=73, $B61-T$5=1, $B61-T$5&lt;0),"",ROUND(($B61-T$5)*'점수 계산기'!$C$27+T$5*'점수 계산기'!$C$29+'점수 계산기'!$C$32,0))</f>
        <v>105</v>
      </c>
      <c r="U61" s="477">
        <f>IF(OR($B61-U$5&gt;74, $B61-U$5=73, $B61-U$5=1, $B61-U$5&lt;0),"",ROUND(($B61-U$5)*'점수 계산기'!$C$27+U$5*'점수 계산기'!$C$29+'점수 계산기'!$C$32,0))</f>
        <v>105</v>
      </c>
      <c r="V61" s="477">
        <f>IF(OR($B61-V$5&gt;74, $B61-V$5=73, $B61-V$5=1, $B61-V$5&lt;0),"",ROUND(($B61-V$5)*'점수 계산기'!$C$27+V$5*'점수 계산기'!$C$29+'점수 계산기'!$C$32,0))</f>
        <v>105</v>
      </c>
      <c r="W61" s="477">
        <f>IF(OR($B61-W$5&gt;74, $B61-W$5=73, $B61-W$5=1, $B61-W$5&lt;0),"",ROUND(($B61-W$5)*'점수 계산기'!$C$27+W$5*'점수 계산기'!$C$29+'점수 계산기'!$C$32,0))</f>
        <v>105</v>
      </c>
      <c r="X61" s="477">
        <f>IF(OR($B61-X$5&gt;74, $B61-X$5=73, $B61-X$5=1, $B61-X$5&lt;0),"",ROUND(($B61-X$5)*'점수 계산기'!$C$27+X$5*'점수 계산기'!$C$29+'점수 계산기'!$C$32,0))</f>
        <v>105</v>
      </c>
      <c r="Y61" s="477">
        <f>IF(OR($B61-Y$5&gt;74, $B61-Y$5=73, $B61-Y$5=1, $B61-Y$5&lt;0),"",ROUND(($B61-Y$5)*'점수 계산기'!$C$27+Y$5*'점수 계산기'!$C$29+'점수 계산기'!$C$32,0))</f>
        <v>105</v>
      </c>
      <c r="Z61" s="477">
        <f>IF(OR($B61-Z$5&gt;74, $B61-Z$5=73, $B61-Z$5=1, $B61-Z$5&lt;0),"",ROUND(($B61-Z$5)*'점수 계산기'!$C$27+Z$5*'점수 계산기'!$C$29+'점수 계산기'!$C$32,0))</f>
        <v>105</v>
      </c>
      <c r="AA61" s="478">
        <f>IF(OR($B61-AA$5&gt;74, $B61-AA$5=73, $B61-AA$5=1, $B61-AA$5&lt;0),"",ROUND(($B61-AA$5)*'점수 계산기'!$C$27+AA$5*'점수 계산기'!$C$29+'점수 계산기'!$C$32,0))</f>
        <v>105</v>
      </c>
      <c r="AC61" s="170">
        <v>46</v>
      </c>
      <c r="AD61" s="170">
        <f t="shared" si="0"/>
        <v>104</v>
      </c>
      <c r="AE61" s="170" cm="1">
        <f t="array" ref="AE61">INDEX($AF$6:$AF$106, AC61, 1)</f>
        <v>113</v>
      </c>
      <c r="AF61" s="170">
        <f t="shared" si="1"/>
        <v>105</v>
      </c>
      <c r="AG61" s="170">
        <v>45</v>
      </c>
      <c r="AH61" s="170">
        <v>55</v>
      </c>
    </row>
    <row r="62" spans="1:34" ht="21" customHeight="1">
      <c r="A62" s="4"/>
      <c r="B62" s="21">
        <v>44</v>
      </c>
      <c r="C62" s="479">
        <f>IF(OR($B62-C$5&gt;74, $B62-C$5=73, $B62-C$5=1, $B62-C$5&lt;0),"",ROUND(($B62-C$5)*'점수 계산기'!$C$27+C$5*'점수 계산기'!$C$29+'점수 계산기'!$C$32,0))</f>
        <v>103</v>
      </c>
      <c r="D62" s="479">
        <f>IF(OR($B62-D$5&gt;74, $B62-D$5=73, $B62-D$5=1, $B62-D$5&lt;0),"",ROUND(($B62-D$5)*'점수 계산기'!$C$27+D$5*'점수 계산기'!$C$29+'점수 계산기'!$C$32,0))</f>
        <v>103</v>
      </c>
      <c r="E62" s="479">
        <f>IF(OR($B62-E$5&gt;74, $B62-E$5=73, $B62-E$5=1, $B62-E$5&lt;0),"",ROUND(($B62-E$5)*'점수 계산기'!$C$27+E$5*'점수 계산기'!$C$29+'점수 계산기'!$C$32,0))</f>
        <v>103</v>
      </c>
      <c r="F62" s="479">
        <f>IF(OR($B62-F$5&gt;74, $B62-F$5=73, $B62-F$5=1, $B62-F$5&lt;0),"",ROUND(($B62-F$5)*'점수 계산기'!$C$27+F$5*'점수 계산기'!$C$29+'점수 계산기'!$C$32,0))</f>
        <v>103</v>
      </c>
      <c r="G62" s="479">
        <f>IF(OR($B62-G$5&gt;74, $B62-G$5=73, $B62-G$5=1, $B62-G$5&lt;0),"",ROUND(($B62-G$5)*'점수 계산기'!$C$27+G$5*'점수 계산기'!$C$29+'점수 계산기'!$C$32,0))</f>
        <v>103</v>
      </c>
      <c r="H62" s="479">
        <f>IF(OR($B62-H$5&gt;74, $B62-H$5=73, $B62-H$5=1, $B62-H$5&lt;0),"",ROUND(($B62-H$5)*'점수 계산기'!$C$27+H$5*'점수 계산기'!$C$29+'점수 계산기'!$C$32,0))</f>
        <v>103</v>
      </c>
      <c r="I62" s="479">
        <f>IF(OR($B62-I$5&gt;74, $B62-I$5=73, $B62-I$5=1, $B62-I$5&lt;0),"",ROUND(($B62-I$5)*'점수 계산기'!$C$27+I$5*'점수 계산기'!$C$29+'점수 계산기'!$C$32,0))</f>
        <v>103</v>
      </c>
      <c r="J62" s="479">
        <f>IF(OR($B62-J$5&gt;74, $B62-J$5=73, $B62-J$5=1, $B62-J$5&lt;0),"",ROUND(($B62-J$5)*'점수 계산기'!$C$27+J$5*'점수 계산기'!$C$29+'점수 계산기'!$C$32,0))</f>
        <v>103</v>
      </c>
      <c r="K62" s="479">
        <f>IF(OR($B62-K$5&gt;74, $B62-K$5=73, $B62-K$5=1, $B62-K$5&lt;0),"",ROUND(($B62-K$5)*'점수 계산기'!$C$27+K$5*'점수 계산기'!$C$29+'점수 계산기'!$C$32,0))</f>
        <v>103</v>
      </c>
      <c r="L62" s="479">
        <f>IF(OR($B62-L$5&gt;74, $B62-L$5=73, $B62-L$5=1, $B62-L$5&lt;0),"",ROUND(($B62-L$5)*'점수 계산기'!$C$27+L$5*'점수 계산기'!$C$29+'점수 계산기'!$C$32,0))</f>
        <v>103</v>
      </c>
      <c r="M62" s="479">
        <f>IF(OR($B62-M$5&gt;74, $B62-M$5=73, $B62-M$5=1, $B62-M$5&lt;0),"",ROUND(($B62-M$5)*'점수 계산기'!$C$27+M$5*'점수 계산기'!$C$29+'점수 계산기'!$C$32,0))</f>
        <v>103</v>
      </c>
      <c r="N62" s="479">
        <f>IF(OR($B62-N$5&gt;74, $B62-N$5=73, $B62-N$5=1, $B62-N$5&lt;0),"",ROUND(($B62-N$5)*'점수 계산기'!$C$27+N$5*'점수 계산기'!$C$29+'점수 계산기'!$C$32,0))</f>
        <v>104</v>
      </c>
      <c r="O62" s="479">
        <f>IF(OR($B62-O$5&gt;74, $B62-O$5=73, $B62-O$5=1, $B62-O$5&lt;0),"",ROUND(($B62-O$5)*'점수 계산기'!$C$27+O$5*'점수 계산기'!$C$29+'점수 계산기'!$C$32,0))</f>
        <v>104</v>
      </c>
      <c r="P62" s="479">
        <f>IF(OR($B62-P$5&gt;74, $B62-P$5=73, $B62-P$5=1, $B62-P$5&lt;0),"",ROUND(($B62-P$5)*'점수 계산기'!$C$27+P$5*'점수 계산기'!$C$29+'점수 계산기'!$C$32,0))</f>
        <v>104</v>
      </c>
      <c r="Q62" s="479">
        <f>IF(OR($B62-Q$5&gt;74, $B62-Q$5=73, $B62-Q$5=1, $B62-Q$5&lt;0),"",ROUND(($B62-Q$5)*'점수 계산기'!$C$27+Q$5*'점수 계산기'!$C$29+'점수 계산기'!$C$32,0))</f>
        <v>104</v>
      </c>
      <c r="R62" s="479">
        <f>IF(OR($B62-R$5&gt;74, $B62-R$5=73, $B62-R$5=1, $B62-R$5&lt;0),"",ROUND(($B62-R$5)*'점수 계산기'!$C$27+R$5*'점수 계산기'!$C$29+'점수 계산기'!$C$32,0))</f>
        <v>104</v>
      </c>
      <c r="S62" s="479">
        <f>IF(OR($B62-S$5&gt;74, $B62-S$5=73, $B62-S$5=1, $B62-S$5&lt;0),"",ROUND(($B62-S$5)*'점수 계산기'!$C$27+S$5*'점수 계산기'!$C$29+'점수 계산기'!$C$32,0))</f>
        <v>104</v>
      </c>
      <c r="T62" s="479">
        <f>IF(OR($B62-T$5&gt;74, $B62-T$5=73, $B62-T$5=1, $B62-T$5&lt;0),"",ROUND(($B62-T$5)*'점수 계산기'!$C$27+T$5*'점수 계산기'!$C$29+'점수 계산기'!$C$32,0))</f>
        <v>104</v>
      </c>
      <c r="U62" s="479">
        <f>IF(OR($B62-U$5&gt;74, $B62-U$5=73, $B62-U$5=1, $B62-U$5&lt;0),"",ROUND(($B62-U$5)*'점수 계산기'!$C$27+U$5*'점수 계산기'!$C$29+'점수 계산기'!$C$32,0))</f>
        <v>104</v>
      </c>
      <c r="V62" s="479">
        <f>IF(OR($B62-V$5&gt;74, $B62-V$5=73, $B62-V$5=1, $B62-V$5&lt;0),"",ROUND(($B62-V$5)*'점수 계산기'!$C$27+V$5*'점수 계산기'!$C$29+'점수 계산기'!$C$32,0))</f>
        <v>104</v>
      </c>
      <c r="W62" s="479">
        <f>IF(OR($B62-W$5&gt;74, $B62-W$5=73, $B62-W$5=1, $B62-W$5&lt;0),"",ROUND(($B62-W$5)*'점수 계산기'!$C$27+W$5*'점수 계산기'!$C$29+'점수 계산기'!$C$32,0))</f>
        <v>104</v>
      </c>
      <c r="X62" s="479">
        <f>IF(OR($B62-X$5&gt;74, $B62-X$5=73, $B62-X$5=1, $B62-X$5&lt;0),"",ROUND(($B62-X$5)*'점수 계산기'!$C$27+X$5*'점수 계산기'!$C$29+'점수 계산기'!$C$32,0))</f>
        <v>104</v>
      </c>
      <c r="Y62" s="479">
        <f>IF(OR($B62-Y$5&gt;74, $B62-Y$5=73, $B62-Y$5=1, $B62-Y$5&lt;0),"",ROUND(($B62-Y$5)*'점수 계산기'!$C$27+Y$5*'점수 계산기'!$C$29+'점수 계산기'!$C$32,0))</f>
        <v>104</v>
      </c>
      <c r="Z62" s="479">
        <f>IF(OR($B62-Z$5&gt;74, $B62-Z$5=73, $B62-Z$5=1, $B62-Z$5&lt;0),"",ROUND(($B62-Z$5)*'점수 계산기'!$C$27+Z$5*'점수 계산기'!$C$29+'점수 계산기'!$C$32,0))</f>
        <v>104</v>
      </c>
      <c r="AA62" s="480">
        <f>IF(OR($B62-AA$5&gt;74, $B62-AA$5=73, $B62-AA$5=1, $B62-AA$5&lt;0),"",ROUND(($B62-AA$5)*'점수 계산기'!$C$27+AA$5*'점수 계산기'!$C$29+'점수 계산기'!$C$32,0))</f>
        <v>104</v>
      </c>
      <c r="AC62" s="170">
        <v>45</v>
      </c>
      <c r="AD62" s="170">
        <f t="shared" si="0"/>
        <v>103</v>
      </c>
      <c r="AE62" s="170" cm="1">
        <f t="array" ref="AE62">INDEX($AF$6:$AF$106, AC62, 1)</f>
        <v>114</v>
      </c>
      <c r="AF62" s="170">
        <f t="shared" si="1"/>
        <v>104</v>
      </c>
      <c r="AG62" s="170">
        <v>44</v>
      </c>
      <c r="AH62" s="170">
        <v>56</v>
      </c>
    </row>
    <row r="63" spans="1:34" ht="21" customHeight="1">
      <c r="A63" s="4"/>
      <c r="B63" s="21">
        <v>43</v>
      </c>
      <c r="C63" s="479">
        <f>IF(OR($B63-C$5&gt;74, $B63-C$5=73, $B63-C$5=1, $B63-C$5&lt;0),"",ROUND(($B63-C$5)*'점수 계산기'!$C$27+C$5*'점수 계산기'!$C$29+'점수 계산기'!$C$32,0))</f>
        <v>102</v>
      </c>
      <c r="D63" s="479">
        <f>IF(OR($B63-D$5&gt;74, $B63-D$5=73, $B63-D$5=1, $B63-D$5&lt;0),"",ROUND(($B63-D$5)*'점수 계산기'!$C$27+D$5*'점수 계산기'!$C$29+'점수 계산기'!$C$32,0))</f>
        <v>102</v>
      </c>
      <c r="E63" s="479">
        <f>IF(OR($B63-E$5&gt;74, $B63-E$5=73, $B63-E$5=1, $B63-E$5&lt;0),"",ROUND(($B63-E$5)*'점수 계산기'!$C$27+E$5*'점수 계산기'!$C$29+'점수 계산기'!$C$32,0))</f>
        <v>102</v>
      </c>
      <c r="F63" s="479">
        <f>IF(OR($B63-F$5&gt;74, $B63-F$5=73, $B63-F$5=1, $B63-F$5&lt;0),"",ROUND(($B63-F$5)*'점수 계산기'!$C$27+F$5*'점수 계산기'!$C$29+'점수 계산기'!$C$32,0))</f>
        <v>102</v>
      </c>
      <c r="G63" s="479">
        <f>IF(OR($B63-G$5&gt;74, $B63-G$5=73, $B63-G$5=1, $B63-G$5&lt;0),"",ROUND(($B63-G$5)*'점수 계산기'!$C$27+G$5*'점수 계산기'!$C$29+'점수 계산기'!$C$32,0))</f>
        <v>102</v>
      </c>
      <c r="H63" s="479">
        <f>IF(OR($B63-H$5&gt;74, $B63-H$5=73, $B63-H$5=1, $B63-H$5&lt;0),"",ROUND(($B63-H$5)*'점수 계산기'!$C$27+H$5*'점수 계산기'!$C$29+'점수 계산기'!$C$32,0))</f>
        <v>102</v>
      </c>
      <c r="I63" s="479">
        <f>IF(OR($B63-I$5&gt;74, $B63-I$5=73, $B63-I$5=1, $B63-I$5&lt;0),"",ROUND(($B63-I$5)*'점수 계산기'!$C$27+I$5*'점수 계산기'!$C$29+'점수 계산기'!$C$32,0))</f>
        <v>103</v>
      </c>
      <c r="J63" s="479">
        <f>IF(OR($B63-J$5&gt;74, $B63-J$5=73, $B63-J$5=1, $B63-J$5&lt;0),"",ROUND(($B63-J$5)*'점수 계산기'!$C$27+J$5*'점수 계산기'!$C$29+'점수 계산기'!$C$32,0))</f>
        <v>103</v>
      </c>
      <c r="K63" s="479">
        <f>IF(OR($B63-K$5&gt;74, $B63-K$5=73, $B63-K$5=1, $B63-K$5&lt;0),"",ROUND(($B63-K$5)*'점수 계산기'!$C$27+K$5*'점수 계산기'!$C$29+'점수 계산기'!$C$32,0))</f>
        <v>103</v>
      </c>
      <c r="L63" s="479">
        <f>IF(OR($B63-L$5&gt;74, $B63-L$5=73, $B63-L$5=1, $B63-L$5&lt;0),"",ROUND(($B63-L$5)*'점수 계산기'!$C$27+L$5*'점수 계산기'!$C$29+'점수 계산기'!$C$32,0))</f>
        <v>103</v>
      </c>
      <c r="M63" s="479">
        <f>IF(OR($B63-M$5&gt;74, $B63-M$5=73, $B63-M$5=1, $B63-M$5&lt;0),"",ROUND(($B63-M$5)*'점수 계산기'!$C$27+M$5*'점수 계산기'!$C$29+'점수 계산기'!$C$32,0))</f>
        <v>103</v>
      </c>
      <c r="N63" s="479">
        <f>IF(OR($B63-N$5&gt;74, $B63-N$5=73, $B63-N$5=1, $B63-N$5&lt;0),"",ROUND(($B63-N$5)*'점수 계산기'!$C$27+N$5*'점수 계산기'!$C$29+'점수 계산기'!$C$32,0))</f>
        <v>103</v>
      </c>
      <c r="O63" s="479">
        <f>IF(OR($B63-O$5&gt;74, $B63-O$5=73, $B63-O$5=1, $B63-O$5&lt;0),"",ROUND(($B63-O$5)*'점수 계산기'!$C$27+O$5*'점수 계산기'!$C$29+'점수 계산기'!$C$32,0))</f>
        <v>103</v>
      </c>
      <c r="P63" s="479">
        <f>IF(OR($B63-P$5&gt;74, $B63-P$5=73, $B63-P$5=1, $B63-P$5&lt;0),"",ROUND(($B63-P$5)*'점수 계산기'!$C$27+P$5*'점수 계산기'!$C$29+'점수 계산기'!$C$32,0))</f>
        <v>103</v>
      </c>
      <c r="Q63" s="479">
        <f>IF(OR($B63-Q$5&gt;74, $B63-Q$5=73, $B63-Q$5=1, $B63-Q$5&lt;0),"",ROUND(($B63-Q$5)*'점수 계산기'!$C$27+Q$5*'점수 계산기'!$C$29+'점수 계산기'!$C$32,0))</f>
        <v>103</v>
      </c>
      <c r="R63" s="479">
        <f>IF(OR($B63-R$5&gt;74, $B63-R$5=73, $B63-R$5=1, $B63-R$5&lt;0),"",ROUND(($B63-R$5)*'점수 계산기'!$C$27+R$5*'점수 계산기'!$C$29+'점수 계산기'!$C$32,0))</f>
        <v>103</v>
      </c>
      <c r="S63" s="479">
        <f>IF(OR($B63-S$5&gt;74, $B63-S$5=73, $B63-S$5=1, $B63-S$5&lt;0),"",ROUND(($B63-S$5)*'점수 계산기'!$C$27+S$5*'점수 계산기'!$C$29+'점수 계산기'!$C$32,0))</f>
        <v>103</v>
      </c>
      <c r="T63" s="479">
        <f>IF(OR($B63-T$5&gt;74, $B63-T$5=73, $B63-T$5=1, $B63-T$5&lt;0),"",ROUND(($B63-T$5)*'점수 계산기'!$C$27+T$5*'점수 계산기'!$C$29+'점수 계산기'!$C$32,0))</f>
        <v>103</v>
      </c>
      <c r="U63" s="479">
        <f>IF(OR($B63-U$5&gt;74, $B63-U$5=73, $B63-U$5=1, $B63-U$5&lt;0),"",ROUND(($B63-U$5)*'점수 계산기'!$C$27+U$5*'점수 계산기'!$C$29+'점수 계산기'!$C$32,0))</f>
        <v>103</v>
      </c>
      <c r="V63" s="479">
        <f>IF(OR($B63-V$5&gt;74, $B63-V$5=73, $B63-V$5=1, $B63-V$5&lt;0),"",ROUND(($B63-V$5)*'점수 계산기'!$C$27+V$5*'점수 계산기'!$C$29+'점수 계산기'!$C$32,0))</f>
        <v>103</v>
      </c>
      <c r="W63" s="479">
        <f>IF(OR($B63-W$5&gt;74, $B63-W$5=73, $B63-W$5=1, $B63-W$5&lt;0),"",ROUND(($B63-W$5)*'점수 계산기'!$C$27+W$5*'점수 계산기'!$C$29+'점수 계산기'!$C$32,0))</f>
        <v>103</v>
      </c>
      <c r="X63" s="479">
        <f>IF(OR($B63-X$5&gt;74, $B63-X$5=73, $B63-X$5=1, $B63-X$5&lt;0),"",ROUND(($B63-X$5)*'점수 계산기'!$C$27+X$5*'점수 계산기'!$C$29+'점수 계산기'!$C$32,0))</f>
        <v>103</v>
      </c>
      <c r="Y63" s="479">
        <f>IF(OR($B63-Y$5&gt;74, $B63-Y$5=73, $B63-Y$5=1, $B63-Y$5&lt;0),"",ROUND(($B63-Y$5)*'점수 계산기'!$C$27+Y$5*'점수 계산기'!$C$29+'점수 계산기'!$C$32,0))</f>
        <v>103</v>
      </c>
      <c r="Z63" s="479">
        <f>IF(OR($B63-Z$5&gt;74, $B63-Z$5=73, $B63-Z$5=1, $B63-Z$5&lt;0),"",ROUND(($B63-Z$5)*'점수 계산기'!$C$27+Z$5*'점수 계산기'!$C$29+'점수 계산기'!$C$32,0))</f>
        <v>103</v>
      </c>
      <c r="AA63" s="480">
        <f>IF(OR($B63-AA$5&gt;74, $B63-AA$5=73, $B63-AA$5=1, $B63-AA$5&lt;0),"",ROUND(($B63-AA$5)*'점수 계산기'!$C$27+AA$5*'점수 계산기'!$C$29+'점수 계산기'!$C$32,0))</f>
        <v>103</v>
      </c>
      <c r="AC63" s="170">
        <v>44</v>
      </c>
      <c r="AD63" s="170">
        <f t="shared" si="0"/>
        <v>102</v>
      </c>
      <c r="AE63" s="170" cm="1">
        <f t="array" ref="AE63">INDEX($AF$6:$AF$106, AC63, 1)</f>
        <v>115</v>
      </c>
      <c r="AF63" s="170">
        <f t="shared" si="1"/>
        <v>103</v>
      </c>
      <c r="AG63" s="170">
        <v>43</v>
      </c>
      <c r="AH63" s="170">
        <v>57</v>
      </c>
    </row>
    <row r="64" spans="1:34" ht="21" customHeight="1">
      <c r="A64" s="4"/>
      <c r="B64" s="21">
        <v>42</v>
      </c>
      <c r="C64" s="479">
        <f>IF(OR($B64-C$5&gt;74, $B64-C$5=73, $B64-C$5=1, $B64-C$5&lt;0),"",ROUND(($B64-C$5)*'점수 계산기'!$C$27+C$5*'점수 계산기'!$C$29+'점수 계산기'!$C$32,0))</f>
        <v>101</v>
      </c>
      <c r="D64" s="479">
        <f>IF(OR($B64-D$5&gt;74, $B64-D$5=73, $B64-D$5=1, $B64-D$5&lt;0),"",ROUND(($B64-D$5)*'점수 계산기'!$C$27+D$5*'점수 계산기'!$C$29+'점수 계산기'!$C$32,0))</f>
        <v>101</v>
      </c>
      <c r="E64" s="479">
        <f>IF(OR($B64-E$5&gt;74, $B64-E$5=73, $B64-E$5=1, $B64-E$5&lt;0),"",ROUND(($B64-E$5)*'점수 계산기'!$C$27+E$5*'점수 계산기'!$C$29+'점수 계산기'!$C$32,0))</f>
        <v>102</v>
      </c>
      <c r="F64" s="479">
        <f>IF(OR($B64-F$5&gt;74, $B64-F$5=73, $B64-F$5=1, $B64-F$5&lt;0),"",ROUND(($B64-F$5)*'점수 계산기'!$C$27+F$5*'점수 계산기'!$C$29+'점수 계산기'!$C$32,0))</f>
        <v>102</v>
      </c>
      <c r="G64" s="479">
        <f>IF(OR($B64-G$5&gt;74, $B64-G$5=73, $B64-G$5=1, $B64-G$5&lt;0),"",ROUND(($B64-G$5)*'점수 계산기'!$C$27+G$5*'점수 계산기'!$C$29+'점수 계산기'!$C$32,0))</f>
        <v>102</v>
      </c>
      <c r="H64" s="479">
        <f>IF(OR($B64-H$5&gt;74, $B64-H$5=73, $B64-H$5=1, $B64-H$5&lt;0),"",ROUND(($B64-H$5)*'점수 계산기'!$C$27+H$5*'점수 계산기'!$C$29+'점수 계산기'!$C$32,0))</f>
        <v>102</v>
      </c>
      <c r="I64" s="479">
        <f>IF(OR($B64-I$5&gt;74, $B64-I$5=73, $B64-I$5=1, $B64-I$5&lt;0),"",ROUND(($B64-I$5)*'점수 계산기'!$C$27+I$5*'점수 계산기'!$C$29+'점수 계산기'!$C$32,0))</f>
        <v>102</v>
      </c>
      <c r="J64" s="479">
        <f>IF(OR($B64-J$5&gt;74, $B64-J$5=73, $B64-J$5=1, $B64-J$5&lt;0),"",ROUND(($B64-J$5)*'점수 계산기'!$C$27+J$5*'점수 계산기'!$C$29+'점수 계산기'!$C$32,0))</f>
        <v>102</v>
      </c>
      <c r="K64" s="479">
        <f>IF(OR($B64-K$5&gt;74, $B64-K$5=73, $B64-K$5=1, $B64-K$5&lt;0),"",ROUND(($B64-K$5)*'점수 계산기'!$C$27+K$5*'점수 계산기'!$C$29+'점수 계산기'!$C$32,0))</f>
        <v>102</v>
      </c>
      <c r="L64" s="479">
        <f>IF(OR($B64-L$5&gt;74, $B64-L$5=73, $B64-L$5=1, $B64-L$5&lt;0),"",ROUND(($B64-L$5)*'점수 계산기'!$C$27+L$5*'점수 계산기'!$C$29+'점수 계산기'!$C$32,0))</f>
        <v>102</v>
      </c>
      <c r="M64" s="479">
        <f>IF(OR($B64-M$5&gt;74, $B64-M$5=73, $B64-M$5=1, $B64-M$5&lt;0),"",ROUND(($B64-M$5)*'점수 계산기'!$C$27+M$5*'점수 계산기'!$C$29+'점수 계산기'!$C$32,0))</f>
        <v>102</v>
      </c>
      <c r="N64" s="479">
        <f>IF(OR($B64-N$5&gt;74, $B64-N$5=73, $B64-N$5=1, $B64-N$5&lt;0),"",ROUND(($B64-N$5)*'점수 계산기'!$C$27+N$5*'점수 계산기'!$C$29+'점수 계산기'!$C$32,0))</f>
        <v>102</v>
      </c>
      <c r="O64" s="479">
        <f>IF(OR($B64-O$5&gt;74, $B64-O$5=73, $B64-O$5=1, $B64-O$5&lt;0),"",ROUND(($B64-O$5)*'점수 계산기'!$C$27+O$5*'점수 계산기'!$C$29+'점수 계산기'!$C$32,0))</f>
        <v>102</v>
      </c>
      <c r="P64" s="479">
        <f>IF(OR($B64-P$5&gt;74, $B64-P$5=73, $B64-P$5=1, $B64-P$5&lt;0),"",ROUND(($B64-P$5)*'점수 계산기'!$C$27+P$5*'점수 계산기'!$C$29+'점수 계산기'!$C$32,0))</f>
        <v>102</v>
      </c>
      <c r="Q64" s="479">
        <f>IF(OR($B64-Q$5&gt;74, $B64-Q$5=73, $B64-Q$5=1, $B64-Q$5&lt;0),"",ROUND(($B64-Q$5)*'점수 계산기'!$C$27+Q$5*'점수 계산기'!$C$29+'점수 계산기'!$C$32,0))</f>
        <v>102</v>
      </c>
      <c r="R64" s="479">
        <f>IF(OR($B64-R$5&gt;74, $B64-R$5=73, $B64-R$5=1, $B64-R$5&lt;0),"",ROUND(($B64-R$5)*'점수 계산기'!$C$27+R$5*'점수 계산기'!$C$29+'점수 계산기'!$C$32,0))</f>
        <v>102</v>
      </c>
      <c r="S64" s="479">
        <f>IF(OR($B64-S$5&gt;74, $B64-S$5=73, $B64-S$5=1, $B64-S$5&lt;0),"",ROUND(($B64-S$5)*'점수 계산기'!$C$27+S$5*'점수 계산기'!$C$29+'점수 계산기'!$C$32,0))</f>
        <v>102</v>
      </c>
      <c r="T64" s="479">
        <f>IF(OR($B64-T$5&gt;74, $B64-T$5=73, $B64-T$5=1, $B64-T$5&lt;0),"",ROUND(($B64-T$5)*'점수 계산기'!$C$27+T$5*'점수 계산기'!$C$29+'점수 계산기'!$C$32,0))</f>
        <v>102</v>
      </c>
      <c r="U64" s="479">
        <f>IF(OR($B64-U$5&gt;74, $B64-U$5=73, $B64-U$5=1, $B64-U$5&lt;0),"",ROUND(($B64-U$5)*'점수 계산기'!$C$27+U$5*'점수 계산기'!$C$29+'점수 계산기'!$C$32,0))</f>
        <v>102</v>
      </c>
      <c r="V64" s="479">
        <f>IF(OR($B64-V$5&gt;74, $B64-V$5=73, $B64-V$5=1, $B64-V$5&lt;0),"",ROUND(($B64-V$5)*'점수 계산기'!$C$27+V$5*'점수 계산기'!$C$29+'점수 계산기'!$C$32,0))</f>
        <v>102</v>
      </c>
      <c r="W64" s="479">
        <f>IF(OR($B64-W$5&gt;74, $B64-W$5=73, $B64-W$5=1, $B64-W$5&lt;0),"",ROUND(($B64-W$5)*'점수 계산기'!$C$27+W$5*'점수 계산기'!$C$29+'점수 계산기'!$C$32,0))</f>
        <v>102</v>
      </c>
      <c r="X64" s="479">
        <f>IF(OR($B64-X$5&gt;74, $B64-X$5=73, $B64-X$5=1, $B64-X$5&lt;0),"",ROUND(($B64-X$5)*'점수 계산기'!$C$27+X$5*'점수 계산기'!$C$29+'점수 계산기'!$C$32,0))</f>
        <v>102</v>
      </c>
      <c r="Y64" s="479">
        <f>IF(OR($B64-Y$5&gt;74, $B64-Y$5=73, $B64-Y$5=1, $B64-Y$5&lt;0),"",ROUND(($B64-Y$5)*'점수 계산기'!$C$27+Y$5*'점수 계산기'!$C$29+'점수 계산기'!$C$32,0))</f>
        <v>102</v>
      </c>
      <c r="Z64" s="479">
        <f>IF(OR($B64-Z$5&gt;74, $B64-Z$5=73, $B64-Z$5=1, $B64-Z$5&lt;0),"",ROUND(($B64-Z$5)*'점수 계산기'!$C$27+Z$5*'점수 계산기'!$C$29+'점수 계산기'!$C$32,0))</f>
        <v>102</v>
      </c>
      <c r="AA64" s="480">
        <f>IF(OR($B64-AA$5&gt;74, $B64-AA$5=73, $B64-AA$5=1, $B64-AA$5&lt;0),"",ROUND(($B64-AA$5)*'점수 계산기'!$C$27+AA$5*'점수 계산기'!$C$29+'점수 계산기'!$C$32,0))</f>
        <v>102</v>
      </c>
      <c r="AC64" s="170">
        <v>43</v>
      </c>
      <c r="AD64" s="170">
        <f t="shared" si="0"/>
        <v>101</v>
      </c>
      <c r="AE64" s="170" cm="1">
        <f t="array" ref="AE64">INDEX($AF$6:$AF$106, AC64, 1)</f>
        <v>116</v>
      </c>
      <c r="AF64" s="170">
        <f t="shared" si="1"/>
        <v>102</v>
      </c>
      <c r="AG64" s="170">
        <v>42</v>
      </c>
      <c r="AH64" s="170">
        <v>58</v>
      </c>
    </row>
    <row r="65" spans="1:34" ht="21" customHeight="1">
      <c r="A65" s="4"/>
      <c r="B65" s="21">
        <v>41</v>
      </c>
      <c r="C65" s="479">
        <f>IF(OR($B65-C$5&gt;74, $B65-C$5=73, $B65-C$5=1, $B65-C$5&lt;0),"",ROUND(($B65-C$5)*'점수 계산기'!$C$27+C$5*'점수 계산기'!$C$29+'점수 계산기'!$C$32,0))</f>
        <v>101</v>
      </c>
      <c r="D65" s="479">
        <f>IF(OR($B65-D$5&gt;74, $B65-D$5=73, $B65-D$5=1, $B65-D$5&lt;0),"",ROUND(($B65-D$5)*'점수 계산기'!$C$27+D$5*'점수 계산기'!$C$29+'점수 계산기'!$C$32,0))</f>
        <v>101</v>
      </c>
      <c r="E65" s="479">
        <f>IF(OR($B65-E$5&gt;74, $B65-E$5=73, $B65-E$5=1, $B65-E$5&lt;0),"",ROUND(($B65-E$5)*'점수 계산기'!$C$27+E$5*'점수 계산기'!$C$29+'점수 계산기'!$C$32,0))</f>
        <v>101</v>
      </c>
      <c r="F65" s="479">
        <f>IF(OR($B65-F$5&gt;74, $B65-F$5=73, $B65-F$5=1, $B65-F$5&lt;0),"",ROUND(($B65-F$5)*'점수 계산기'!$C$27+F$5*'점수 계산기'!$C$29+'점수 계산기'!$C$32,0))</f>
        <v>101</v>
      </c>
      <c r="G65" s="479">
        <f>IF(OR($B65-G$5&gt;74, $B65-G$5=73, $B65-G$5=1, $B65-G$5&lt;0),"",ROUND(($B65-G$5)*'점수 계산기'!$C$27+G$5*'점수 계산기'!$C$29+'점수 계산기'!$C$32,0))</f>
        <v>101</v>
      </c>
      <c r="H65" s="479">
        <f>IF(OR($B65-H$5&gt;74, $B65-H$5=73, $B65-H$5=1, $B65-H$5&lt;0),"",ROUND(($B65-H$5)*'점수 계산기'!$C$27+H$5*'점수 계산기'!$C$29+'점수 계산기'!$C$32,0))</f>
        <v>101</v>
      </c>
      <c r="I65" s="479">
        <f>IF(OR($B65-I$5&gt;74, $B65-I$5=73, $B65-I$5=1, $B65-I$5&lt;0),"",ROUND(($B65-I$5)*'점수 계산기'!$C$27+I$5*'점수 계산기'!$C$29+'점수 계산기'!$C$32,0))</f>
        <v>101</v>
      </c>
      <c r="J65" s="479">
        <f>IF(OR($B65-J$5&gt;74, $B65-J$5=73, $B65-J$5=1, $B65-J$5&lt;0),"",ROUND(($B65-J$5)*'점수 계산기'!$C$27+J$5*'점수 계산기'!$C$29+'점수 계산기'!$C$32,0))</f>
        <v>101</v>
      </c>
      <c r="K65" s="479">
        <f>IF(OR($B65-K$5&gt;74, $B65-K$5=73, $B65-K$5=1, $B65-K$5&lt;0),"",ROUND(($B65-K$5)*'점수 계산기'!$C$27+K$5*'점수 계산기'!$C$29+'점수 계산기'!$C$32,0))</f>
        <v>101</v>
      </c>
      <c r="L65" s="479">
        <f>IF(OR($B65-L$5&gt;74, $B65-L$5=73, $B65-L$5=1, $B65-L$5&lt;0),"",ROUND(($B65-L$5)*'점수 계산기'!$C$27+L$5*'점수 계산기'!$C$29+'점수 계산기'!$C$32,0))</f>
        <v>101</v>
      </c>
      <c r="M65" s="479">
        <f>IF(OR($B65-M$5&gt;74, $B65-M$5=73, $B65-M$5=1, $B65-M$5&lt;0),"",ROUND(($B65-M$5)*'점수 계산기'!$C$27+M$5*'점수 계산기'!$C$29+'점수 계산기'!$C$32,0))</f>
        <v>101</v>
      </c>
      <c r="N65" s="479">
        <f>IF(OR($B65-N$5&gt;74, $B65-N$5=73, $B65-N$5=1, $B65-N$5&lt;0),"",ROUND(($B65-N$5)*'점수 계산기'!$C$27+N$5*'점수 계산기'!$C$29+'점수 계산기'!$C$32,0))</f>
        <v>101</v>
      </c>
      <c r="O65" s="479">
        <f>IF(OR($B65-O$5&gt;74, $B65-O$5=73, $B65-O$5=1, $B65-O$5&lt;0),"",ROUND(($B65-O$5)*'점수 계산기'!$C$27+O$5*'점수 계산기'!$C$29+'점수 계산기'!$C$32,0))</f>
        <v>101</v>
      </c>
      <c r="P65" s="479">
        <f>IF(OR($B65-P$5&gt;74, $B65-P$5=73, $B65-P$5=1, $B65-P$5&lt;0),"",ROUND(($B65-P$5)*'점수 계산기'!$C$27+P$5*'점수 계산기'!$C$29+'점수 계산기'!$C$32,0))</f>
        <v>101</v>
      </c>
      <c r="Q65" s="479">
        <f>IF(OR($B65-Q$5&gt;74, $B65-Q$5=73, $B65-Q$5=1, $B65-Q$5&lt;0),"",ROUND(($B65-Q$5)*'점수 계산기'!$C$27+Q$5*'점수 계산기'!$C$29+'점수 계산기'!$C$32,0))</f>
        <v>101</v>
      </c>
      <c r="R65" s="479">
        <f>IF(OR($B65-R$5&gt;74, $B65-R$5=73, $B65-R$5=1, $B65-R$5&lt;0),"",ROUND(($B65-R$5)*'점수 계산기'!$C$27+R$5*'점수 계산기'!$C$29+'점수 계산기'!$C$32,0))</f>
        <v>101</v>
      </c>
      <c r="S65" s="479">
        <f>IF(OR($B65-S$5&gt;74, $B65-S$5=73, $B65-S$5=1, $B65-S$5&lt;0),"",ROUND(($B65-S$5)*'점수 계산기'!$C$27+S$5*'점수 계산기'!$C$29+'점수 계산기'!$C$32,0))</f>
        <v>101</v>
      </c>
      <c r="T65" s="479">
        <f>IF(OR($B65-T$5&gt;74, $B65-T$5=73, $B65-T$5=1, $B65-T$5&lt;0),"",ROUND(($B65-T$5)*'점수 계산기'!$C$27+T$5*'점수 계산기'!$C$29+'점수 계산기'!$C$32,0))</f>
        <v>101</v>
      </c>
      <c r="U65" s="479">
        <f>IF(OR($B65-U$5&gt;74, $B65-U$5=73, $B65-U$5=1, $B65-U$5&lt;0),"",ROUND(($B65-U$5)*'점수 계산기'!$C$27+U$5*'점수 계산기'!$C$29+'점수 계산기'!$C$32,0))</f>
        <v>101</v>
      </c>
      <c r="V65" s="479">
        <f>IF(OR($B65-V$5&gt;74, $B65-V$5=73, $B65-V$5=1, $B65-V$5&lt;0),"",ROUND(($B65-V$5)*'점수 계산기'!$C$27+V$5*'점수 계산기'!$C$29+'점수 계산기'!$C$32,0))</f>
        <v>101</v>
      </c>
      <c r="W65" s="479">
        <f>IF(OR($B65-W$5&gt;74, $B65-W$5=73, $B65-W$5=1, $B65-W$5&lt;0),"",ROUND(($B65-W$5)*'점수 계산기'!$C$27+W$5*'점수 계산기'!$C$29+'점수 계산기'!$C$32,0))</f>
        <v>101</v>
      </c>
      <c r="X65" s="479">
        <f>IF(OR($B65-X$5&gt;74, $B65-X$5=73, $B65-X$5=1, $B65-X$5&lt;0),"",ROUND(($B65-X$5)*'점수 계산기'!$C$27+X$5*'점수 계산기'!$C$29+'점수 계산기'!$C$32,0))</f>
        <v>101</v>
      </c>
      <c r="Y65" s="479">
        <f>IF(OR($B65-Y$5&gt;74, $B65-Y$5=73, $B65-Y$5=1, $B65-Y$5&lt;0),"",ROUND(($B65-Y$5)*'점수 계산기'!$C$27+Y$5*'점수 계산기'!$C$29+'점수 계산기'!$C$32,0))</f>
        <v>102</v>
      </c>
      <c r="Z65" s="479">
        <f>IF(OR($B65-Z$5&gt;74, $B65-Z$5=73, $B65-Z$5=1, $B65-Z$5&lt;0),"",ROUND(($B65-Z$5)*'점수 계산기'!$C$27+Z$5*'점수 계산기'!$C$29+'점수 계산기'!$C$32,0))</f>
        <v>102</v>
      </c>
      <c r="AA65" s="480">
        <f>IF(OR($B65-AA$5&gt;74, $B65-AA$5=73, $B65-AA$5=1, $B65-AA$5&lt;0),"",ROUND(($B65-AA$5)*'점수 계산기'!$C$27+AA$5*'점수 계산기'!$C$29+'점수 계산기'!$C$32,0))</f>
        <v>102</v>
      </c>
      <c r="AC65" s="170">
        <v>42</v>
      </c>
      <c r="AD65" s="170">
        <f t="shared" si="0"/>
        <v>101</v>
      </c>
      <c r="AE65" s="170" cm="1">
        <f t="array" ref="AE65">INDEX($AF$6:$AF$106, AC65, 1)</f>
        <v>116</v>
      </c>
      <c r="AF65" s="170">
        <f t="shared" si="1"/>
        <v>102</v>
      </c>
      <c r="AG65" s="170">
        <v>41</v>
      </c>
      <c r="AH65" s="170">
        <v>59</v>
      </c>
    </row>
    <row r="66" spans="1:34" ht="21" customHeight="1">
      <c r="A66" s="4"/>
      <c r="B66" s="16">
        <v>40</v>
      </c>
      <c r="C66" s="471">
        <f>IF(OR($B66-C$5&gt;74, $B66-C$5=73, $B66-C$5=1, $B66-C$5&lt;0),"",ROUND(($B66-C$5)*'점수 계산기'!$C$27+C$5*'점수 계산기'!$C$29+'점수 계산기'!$C$32,0))</f>
        <v>100</v>
      </c>
      <c r="D66" s="471">
        <f>IF(OR($B66-D$5&gt;74, $B66-D$5=73, $B66-D$5=1, $B66-D$5&lt;0),"",ROUND(($B66-D$5)*'점수 계산기'!$C$27+D$5*'점수 계산기'!$C$29+'점수 계산기'!$C$32,0))</f>
        <v>100</v>
      </c>
      <c r="E66" s="471">
        <f>IF(OR($B66-E$5&gt;74, $B66-E$5=73, $B66-E$5=1, $B66-E$5&lt;0),"",ROUND(($B66-E$5)*'점수 계산기'!$C$27+E$5*'점수 계산기'!$C$29+'점수 계산기'!$C$32,0))</f>
        <v>100</v>
      </c>
      <c r="F66" s="471">
        <f>IF(OR($B66-F$5&gt;74, $B66-F$5=73, $B66-F$5=1, $B66-F$5&lt;0),"",ROUND(($B66-F$5)*'점수 계산기'!$C$27+F$5*'점수 계산기'!$C$29+'점수 계산기'!$C$32,0))</f>
        <v>100</v>
      </c>
      <c r="G66" s="471">
        <f>IF(OR($B66-G$5&gt;74, $B66-G$5=73, $B66-G$5=1, $B66-G$5&lt;0),"",ROUND(($B66-G$5)*'점수 계산기'!$C$27+G$5*'점수 계산기'!$C$29+'점수 계산기'!$C$32,0))</f>
        <v>100</v>
      </c>
      <c r="H66" s="471">
        <f>IF(OR($B66-H$5&gt;74, $B66-H$5=73, $B66-H$5=1, $B66-H$5&lt;0),"",ROUND(($B66-H$5)*'점수 계산기'!$C$27+H$5*'점수 계산기'!$C$29+'점수 계산기'!$C$32,0))</f>
        <v>100</v>
      </c>
      <c r="I66" s="471">
        <f>IF(OR($B66-I$5&gt;74, $B66-I$5=73, $B66-I$5=1, $B66-I$5&lt;0),"",ROUND(($B66-I$5)*'점수 계산기'!$C$27+I$5*'점수 계산기'!$C$29+'점수 계산기'!$C$32,0))</f>
        <v>100</v>
      </c>
      <c r="J66" s="471">
        <f>IF(OR($B66-J$5&gt;74, $B66-J$5=73, $B66-J$5=1, $B66-J$5&lt;0),"",ROUND(($B66-J$5)*'점수 계산기'!$C$27+J$5*'점수 계산기'!$C$29+'점수 계산기'!$C$32,0))</f>
        <v>100</v>
      </c>
      <c r="K66" s="471">
        <f>IF(OR($B66-K$5&gt;74, $B66-K$5=73, $B66-K$5=1, $B66-K$5&lt;0),"",ROUND(($B66-K$5)*'점수 계산기'!$C$27+K$5*'점수 계산기'!$C$29+'점수 계산기'!$C$32,0))</f>
        <v>100</v>
      </c>
      <c r="L66" s="471">
        <f>IF(OR($B66-L$5&gt;74, $B66-L$5=73, $B66-L$5=1, $B66-L$5&lt;0),"",ROUND(($B66-L$5)*'점수 계산기'!$C$27+L$5*'점수 계산기'!$C$29+'점수 계산기'!$C$32,0))</f>
        <v>100</v>
      </c>
      <c r="M66" s="471">
        <f>IF(OR($B66-M$5&gt;74, $B66-M$5=73, $B66-M$5=1, $B66-M$5&lt;0),"",ROUND(($B66-M$5)*'점수 계산기'!$C$27+M$5*'점수 계산기'!$C$29+'점수 계산기'!$C$32,0))</f>
        <v>100</v>
      </c>
      <c r="N66" s="471">
        <f>IF(OR($B66-N$5&gt;74, $B66-N$5=73, $B66-N$5=1, $B66-N$5&lt;0),"",ROUND(($B66-N$5)*'점수 계산기'!$C$27+N$5*'점수 계산기'!$C$29+'점수 계산기'!$C$32,0))</f>
        <v>100</v>
      </c>
      <c r="O66" s="471">
        <f>IF(OR($B66-O$5&gt;74, $B66-O$5=73, $B66-O$5=1, $B66-O$5&lt;0),"",ROUND(($B66-O$5)*'점수 계산기'!$C$27+O$5*'점수 계산기'!$C$29+'점수 계산기'!$C$32,0))</f>
        <v>100</v>
      </c>
      <c r="P66" s="471">
        <f>IF(OR($B66-P$5&gt;74, $B66-P$5=73, $B66-P$5=1, $B66-P$5&lt;0),"",ROUND(($B66-P$5)*'점수 계산기'!$C$27+P$5*'점수 계산기'!$C$29+'점수 계산기'!$C$32,0))</f>
        <v>100</v>
      </c>
      <c r="Q66" s="471">
        <f>IF(OR($B66-Q$5&gt;74, $B66-Q$5=73, $B66-Q$5=1, $B66-Q$5&lt;0),"",ROUND(($B66-Q$5)*'점수 계산기'!$C$27+Q$5*'점수 계산기'!$C$29+'점수 계산기'!$C$32,0))</f>
        <v>100</v>
      </c>
      <c r="R66" s="471">
        <f>IF(OR($B66-R$5&gt;74, $B66-R$5=73, $B66-R$5=1, $B66-R$5&lt;0),"",ROUND(($B66-R$5)*'점수 계산기'!$C$27+R$5*'점수 계산기'!$C$29+'점수 계산기'!$C$32,0))</f>
        <v>100</v>
      </c>
      <c r="S66" s="471">
        <f>IF(OR($B66-S$5&gt;74, $B66-S$5=73, $B66-S$5=1, $B66-S$5&lt;0),"",ROUND(($B66-S$5)*'점수 계산기'!$C$27+S$5*'점수 계산기'!$C$29+'점수 계산기'!$C$32,0))</f>
        <v>100</v>
      </c>
      <c r="T66" s="471">
        <f>IF(OR($B66-T$5&gt;74, $B66-T$5=73, $B66-T$5=1, $B66-T$5&lt;0),"",ROUND(($B66-T$5)*'점수 계산기'!$C$27+T$5*'점수 계산기'!$C$29+'점수 계산기'!$C$32,0))</f>
        <v>100</v>
      </c>
      <c r="U66" s="471">
        <f>IF(OR($B66-U$5&gt;74, $B66-U$5=73, $B66-U$5=1, $B66-U$5&lt;0),"",ROUND(($B66-U$5)*'점수 계산기'!$C$27+U$5*'점수 계산기'!$C$29+'점수 계산기'!$C$32,0))</f>
        <v>101</v>
      </c>
      <c r="V66" s="471">
        <f>IF(OR($B66-V$5&gt;74, $B66-V$5=73, $B66-V$5=1, $B66-V$5&lt;0),"",ROUND(($B66-V$5)*'점수 계산기'!$C$27+V$5*'점수 계산기'!$C$29+'점수 계산기'!$C$32,0))</f>
        <v>101</v>
      </c>
      <c r="W66" s="471">
        <f>IF(OR($B66-W$5&gt;74, $B66-W$5=73, $B66-W$5=1, $B66-W$5&lt;0),"",ROUND(($B66-W$5)*'점수 계산기'!$C$27+W$5*'점수 계산기'!$C$29+'점수 계산기'!$C$32,0))</f>
        <v>101</v>
      </c>
      <c r="X66" s="471">
        <f>IF(OR($B66-X$5&gt;74, $B66-X$5=73, $B66-X$5=1, $B66-X$5&lt;0),"",ROUND(($B66-X$5)*'점수 계산기'!$C$27+X$5*'점수 계산기'!$C$29+'점수 계산기'!$C$32,0))</f>
        <v>101</v>
      </c>
      <c r="Y66" s="471">
        <f>IF(OR($B66-Y$5&gt;74, $B66-Y$5=73, $B66-Y$5=1, $B66-Y$5&lt;0),"",ROUND(($B66-Y$5)*'점수 계산기'!$C$27+Y$5*'점수 계산기'!$C$29+'점수 계산기'!$C$32,0))</f>
        <v>101</v>
      </c>
      <c r="Z66" s="471">
        <f>IF(OR($B66-Z$5&gt;74, $B66-Z$5=73, $B66-Z$5=1, $B66-Z$5&lt;0),"",ROUND(($B66-Z$5)*'점수 계산기'!$C$27+Z$5*'점수 계산기'!$C$29+'점수 계산기'!$C$32,0))</f>
        <v>101</v>
      </c>
      <c r="AA66" s="472">
        <f>IF(OR($B66-AA$5&gt;74, $B66-AA$5=73, $B66-AA$5=1, $B66-AA$5&lt;0),"",ROUND(($B66-AA$5)*'점수 계산기'!$C$27+AA$5*'점수 계산기'!$C$29+'점수 계산기'!$C$32,0))</f>
        <v>101</v>
      </c>
      <c r="AC66" s="170">
        <v>41</v>
      </c>
      <c r="AD66" s="170">
        <f t="shared" si="0"/>
        <v>100</v>
      </c>
      <c r="AE66" s="170" cm="1">
        <f t="array" ref="AE66">INDEX($AF$6:$AF$106, AC66, 1)</f>
        <v>117</v>
      </c>
      <c r="AF66" s="170">
        <f t="shared" si="1"/>
        <v>101</v>
      </c>
      <c r="AG66" s="170">
        <v>40</v>
      </c>
      <c r="AH66" s="170">
        <v>60</v>
      </c>
    </row>
    <row r="67" spans="1:34" ht="21" customHeight="1">
      <c r="A67" s="4"/>
      <c r="B67" s="17">
        <v>39</v>
      </c>
      <c r="C67" s="471">
        <f>IF(OR($B67-C$5&gt;74, $B67-C$5=73, $B67-C$5=1, $B67-C$5&lt;0),"",ROUND(($B67-C$5)*'점수 계산기'!$C$27+C$5*'점수 계산기'!$C$29+'점수 계산기'!$C$32,0))</f>
        <v>99</v>
      </c>
      <c r="D67" s="471">
        <f>IF(OR($B67-D$5&gt;74, $B67-D$5=73, $B67-D$5=1, $B67-D$5&lt;0),"",ROUND(($B67-D$5)*'점수 계산기'!$C$27+D$5*'점수 계산기'!$C$29+'점수 계산기'!$C$32,0))</f>
        <v>99</v>
      </c>
      <c r="E67" s="471">
        <f>IF(OR($B67-E$5&gt;74, $B67-E$5=73, $B67-E$5=1, $B67-E$5&lt;0),"",ROUND(($B67-E$5)*'점수 계산기'!$C$27+E$5*'점수 계산기'!$C$29+'점수 계산기'!$C$32,0))</f>
        <v>99</v>
      </c>
      <c r="F67" s="471">
        <f>IF(OR($B67-F$5&gt;74, $B67-F$5=73, $B67-F$5=1, $B67-F$5&lt;0),"",ROUND(($B67-F$5)*'점수 계산기'!$C$27+F$5*'점수 계산기'!$C$29+'점수 계산기'!$C$32,0))</f>
        <v>99</v>
      </c>
      <c r="G67" s="471">
        <f>IF(OR($B67-G$5&gt;74, $B67-G$5=73, $B67-G$5=1, $B67-G$5&lt;0),"",ROUND(($B67-G$5)*'점수 계산기'!$C$27+G$5*'점수 계산기'!$C$29+'점수 계산기'!$C$32,0))</f>
        <v>99</v>
      </c>
      <c r="H67" s="471">
        <f>IF(OR($B67-H$5&gt;74, $B67-H$5=73, $B67-H$5=1, $B67-H$5&lt;0),"",ROUND(($B67-H$5)*'점수 계산기'!$C$27+H$5*'점수 계산기'!$C$29+'점수 계산기'!$C$32,0))</f>
        <v>99</v>
      </c>
      <c r="I67" s="471">
        <f>IF(OR($B67-I$5&gt;74, $B67-I$5=73, $B67-I$5=1, $B67-I$5&lt;0),"",ROUND(($B67-I$5)*'점수 계산기'!$C$27+I$5*'점수 계산기'!$C$29+'점수 계산기'!$C$32,0))</f>
        <v>99</v>
      </c>
      <c r="J67" s="471">
        <f>IF(OR($B67-J$5&gt;74, $B67-J$5=73, $B67-J$5=1, $B67-J$5&lt;0),"",ROUND(($B67-J$5)*'점수 계산기'!$C$27+J$5*'점수 계산기'!$C$29+'점수 계산기'!$C$32,0))</f>
        <v>99</v>
      </c>
      <c r="K67" s="471">
        <f>IF(OR($B67-K$5&gt;74, $B67-K$5=73, $B67-K$5=1, $B67-K$5&lt;0),"",ROUND(($B67-K$5)*'점수 계산기'!$C$27+K$5*'점수 계산기'!$C$29+'점수 계산기'!$C$32,0))</f>
        <v>99</v>
      </c>
      <c r="L67" s="471">
        <f>IF(OR($B67-L$5&gt;74, $B67-L$5=73, $B67-L$5=1, $B67-L$5&lt;0),"",ROUND(($B67-L$5)*'점수 계산기'!$C$27+L$5*'점수 계산기'!$C$29+'점수 계산기'!$C$32,0))</f>
        <v>99</v>
      </c>
      <c r="M67" s="471">
        <f>IF(OR($B67-M$5&gt;74, $B67-M$5=73, $B67-M$5=1, $B67-M$5&lt;0),"",ROUND(($B67-M$5)*'점수 계산기'!$C$27+M$5*'점수 계산기'!$C$29+'점수 계산기'!$C$32,0))</f>
        <v>99</v>
      </c>
      <c r="N67" s="471">
        <f>IF(OR($B67-N$5&gt;74, $B67-N$5=73, $B67-N$5=1, $B67-N$5&lt;0),"",ROUND(($B67-N$5)*'점수 계산기'!$C$27+N$5*'점수 계산기'!$C$29+'점수 계산기'!$C$32,0))</f>
        <v>99</v>
      </c>
      <c r="O67" s="471">
        <f>IF(OR($B67-O$5&gt;74, $B67-O$5=73, $B67-O$5=1, $B67-O$5&lt;0),"",ROUND(($B67-O$5)*'점수 계산기'!$C$27+O$5*'점수 계산기'!$C$29+'점수 계산기'!$C$32,0))</f>
        <v>99</v>
      </c>
      <c r="P67" s="471">
        <f>IF(OR($B67-P$5&gt;74, $B67-P$5=73, $B67-P$5=1, $B67-P$5&lt;0),"",ROUND(($B67-P$5)*'점수 계산기'!$C$27+P$5*'점수 계산기'!$C$29+'점수 계산기'!$C$32,0))</f>
        <v>100</v>
      </c>
      <c r="Q67" s="471">
        <f>IF(OR($B67-Q$5&gt;74, $B67-Q$5=73, $B67-Q$5=1, $B67-Q$5&lt;0),"",ROUND(($B67-Q$5)*'점수 계산기'!$C$27+Q$5*'점수 계산기'!$C$29+'점수 계산기'!$C$32,0))</f>
        <v>100</v>
      </c>
      <c r="R67" s="471">
        <f>IF(OR($B67-R$5&gt;74, $B67-R$5=73, $B67-R$5=1, $B67-R$5&lt;0),"",ROUND(($B67-R$5)*'점수 계산기'!$C$27+R$5*'점수 계산기'!$C$29+'점수 계산기'!$C$32,0))</f>
        <v>100</v>
      </c>
      <c r="S67" s="471">
        <f>IF(OR($B67-S$5&gt;74, $B67-S$5=73, $B67-S$5=1, $B67-S$5&lt;0),"",ROUND(($B67-S$5)*'점수 계산기'!$C$27+S$5*'점수 계산기'!$C$29+'점수 계산기'!$C$32,0))</f>
        <v>100</v>
      </c>
      <c r="T67" s="471">
        <f>IF(OR($B67-T$5&gt;74, $B67-T$5=73, $B67-T$5=1, $B67-T$5&lt;0),"",ROUND(($B67-T$5)*'점수 계산기'!$C$27+T$5*'점수 계산기'!$C$29+'점수 계산기'!$C$32,0))</f>
        <v>100</v>
      </c>
      <c r="U67" s="471">
        <f>IF(OR($B67-U$5&gt;74, $B67-U$5=73, $B67-U$5=1, $B67-U$5&lt;0),"",ROUND(($B67-U$5)*'점수 계산기'!$C$27+U$5*'점수 계산기'!$C$29+'점수 계산기'!$C$32,0))</f>
        <v>100</v>
      </c>
      <c r="V67" s="471">
        <f>IF(OR($B67-V$5&gt;74, $B67-V$5=73, $B67-V$5=1, $B67-V$5&lt;0),"",ROUND(($B67-V$5)*'점수 계산기'!$C$27+V$5*'점수 계산기'!$C$29+'점수 계산기'!$C$32,0))</f>
        <v>100</v>
      </c>
      <c r="W67" s="471">
        <f>IF(OR($B67-W$5&gt;74, $B67-W$5=73, $B67-W$5=1, $B67-W$5&lt;0),"",ROUND(($B67-W$5)*'점수 계산기'!$C$27+W$5*'점수 계산기'!$C$29+'점수 계산기'!$C$32,0))</f>
        <v>100</v>
      </c>
      <c r="X67" s="471">
        <f>IF(OR($B67-X$5&gt;74, $B67-X$5=73, $B67-X$5=1, $B67-X$5&lt;0),"",ROUND(($B67-X$5)*'점수 계산기'!$C$27+X$5*'점수 계산기'!$C$29+'점수 계산기'!$C$32,0))</f>
        <v>100</v>
      </c>
      <c r="Y67" s="471">
        <f>IF(OR($B67-Y$5&gt;74, $B67-Y$5=73, $B67-Y$5=1, $B67-Y$5&lt;0),"",ROUND(($B67-Y$5)*'점수 계산기'!$C$27+Y$5*'점수 계산기'!$C$29+'점수 계산기'!$C$32,0))</f>
        <v>100</v>
      </c>
      <c r="Z67" s="471">
        <f>IF(OR($B67-Z$5&gt;74, $B67-Z$5=73, $B67-Z$5=1, $B67-Z$5&lt;0),"",ROUND(($B67-Z$5)*'점수 계산기'!$C$27+Z$5*'점수 계산기'!$C$29+'점수 계산기'!$C$32,0))</f>
        <v>100</v>
      </c>
      <c r="AA67" s="472">
        <f>IF(OR($B67-AA$5&gt;74, $B67-AA$5=73, $B67-AA$5=1, $B67-AA$5&lt;0),"",ROUND(($B67-AA$5)*'점수 계산기'!$C$27+AA$5*'점수 계산기'!$C$29+'점수 계산기'!$C$32,0))</f>
        <v>100</v>
      </c>
      <c r="AC67" s="170">
        <v>40</v>
      </c>
      <c r="AD67" s="170">
        <f t="shared" si="0"/>
        <v>99</v>
      </c>
      <c r="AE67" s="170" cm="1">
        <f t="array" ref="AE67">INDEX($AF$6:$AF$106, AC67, 1)</f>
        <v>118</v>
      </c>
      <c r="AF67" s="170">
        <f t="shared" si="1"/>
        <v>100</v>
      </c>
      <c r="AG67" s="170">
        <v>39</v>
      </c>
      <c r="AH67" s="170">
        <v>61</v>
      </c>
    </row>
    <row r="68" spans="1:34" ht="21" customHeight="1">
      <c r="A68" s="4"/>
      <c r="B68" s="17">
        <v>38</v>
      </c>
      <c r="C68" s="471">
        <f>IF(OR($B68-C$5&gt;74, $B68-C$5=73, $B68-C$5=1, $B68-C$5&lt;0),"",ROUND(($B68-C$5)*'점수 계산기'!$C$27+C$5*'점수 계산기'!$C$29+'점수 계산기'!$C$32,0))</f>
        <v>98</v>
      </c>
      <c r="D68" s="471">
        <f>IF(OR($B68-D$5&gt;74, $B68-D$5=73, $B68-D$5=1, $B68-D$5&lt;0),"",ROUND(($B68-D$5)*'점수 계산기'!$C$27+D$5*'점수 계산기'!$C$29+'점수 계산기'!$C$32,0))</f>
        <v>98</v>
      </c>
      <c r="E68" s="471">
        <f>IF(OR($B68-E$5&gt;74, $B68-E$5=73, $B68-E$5=1, $B68-E$5&lt;0),"",ROUND(($B68-E$5)*'점수 계산기'!$C$27+E$5*'점수 계산기'!$C$29+'점수 계산기'!$C$32,0))</f>
        <v>98</v>
      </c>
      <c r="F68" s="471">
        <f>IF(OR($B68-F$5&gt;74, $B68-F$5=73, $B68-F$5=1, $B68-F$5&lt;0),"",ROUND(($B68-F$5)*'점수 계산기'!$C$27+F$5*'점수 계산기'!$C$29+'점수 계산기'!$C$32,0))</f>
        <v>98</v>
      </c>
      <c r="G68" s="471">
        <f>IF(OR($B68-G$5&gt;74, $B68-G$5=73, $B68-G$5=1, $B68-G$5&lt;0),"",ROUND(($B68-G$5)*'점수 계산기'!$C$27+G$5*'점수 계산기'!$C$29+'점수 계산기'!$C$32,0))</f>
        <v>98</v>
      </c>
      <c r="H68" s="471">
        <f>IF(OR($B68-H$5&gt;74, $B68-H$5=73, $B68-H$5=1, $B68-H$5&lt;0),"",ROUND(($B68-H$5)*'점수 계산기'!$C$27+H$5*'점수 계산기'!$C$29+'점수 계산기'!$C$32,0))</f>
        <v>98</v>
      </c>
      <c r="I68" s="471">
        <f>IF(OR($B68-I$5&gt;74, $B68-I$5=73, $B68-I$5=1, $B68-I$5&lt;0),"",ROUND(($B68-I$5)*'점수 계산기'!$C$27+I$5*'점수 계산기'!$C$29+'점수 계산기'!$C$32,0))</f>
        <v>98</v>
      </c>
      <c r="J68" s="471">
        <f>IF(OR($B68-J$5&gt;74, $B68-J$5=73, $B68-J$5=1, $B68-J$5&lt;0),"",ROUND(($B68-J$5)*'점수 계산기'!$C$27+J$5*'점수 계산기'!$C$29+'점수 계산기'!$C$32,0))</f>
        <v>98</v>
      </c>
      <c r="K68" s="471">
        <f>IF(OR($B68-K$5&gt;74, $B68-K$5=73, $B68-K$5=1, $B68-K$5&lt;0),"",ROUND(($B68-K$5)*'점수 계산기'!$C$27+K$5*'점수 계산기'!$C$29+'점수 계산기'!$C$32,0))</f>
        <v>98</v>
      </c>
      <c r="L68" s="471">
        <f>IF(OR($B68-L$5&gt;74, $B68-L$5=73, $B68-L$5=1, $B68-L$5&lt;0),"",ROUND(($B68-L$5)*'점수 계산기'!$C$27+L$5*'점수 계산기'!$C$29+'점수 계산기'!$C$32,0))</f>
        <v>99</v>
      </c>
      <c r="M68" s="471">
        <f>IF(OR($B68-M$5&gt;74, $B68-M$5=73, $B68-M$5=1, $B68-M$5&lt;0),"",ROUND(($B68-M$5)*'점수 계산기'!$C$27+M$5*'점수 계산기'!$C$29+'점수 계산기'!$C$32,0))</f>
        <v>99</v>
      </c>
      <c r="N68" s="471">
        <f>IF(OR($B68-N$5&gt;74, $B68-N$5=73, $B68-N$5=1, $B68-N$5&lt;0),"",ROUND(($B68-N$5)*'점수 계산기'!$C$27+N$5*'점수 계산기'!$C$29+'점수 계산기'!$C$32,0))</f>
        <v>99</v>
      </c>
      <c r="O68" s="471">
        <f>IF(OR($B68-O$5&gt;74, $B68-O$5=73, $B68-O$5=1, $B68-O$5&lt;0),"",ROUND(($B68-O$5)*'점수 계산기'!$C$27+O$5*'점수 계산기'!$C$29+'점수 계산기'!$C$32,0))</f>
        <v>99</v>
      </c>
      <c r="P68" s="471">
        <f>IF(OR($B68-P$5&gt;74, $B68-P$5=73, $B68-P$5=1, $B68-P$5&lt;0),"",ROUND(($B68-P$5)*'점수 계산기'!$C$27+P$5*'점수 계산기'!$C$29+'점수 계산기'!$C$32,0))</f>
        <v>99</v>
      </c>
      <c r="Q68" s="471">
        <f>IF(OR($B68-Q$5&gt;74, $B68-Q$5=73, $B68-Q$5=1, $B68-Q$5&lt;0),"",ROUND(($B68-Q$5)*'점수 계산기'!$C$27+Q$5*'점수 계산기'!$C$29+'점수 계산기'!$C$32,0))</f>
        <v>99</v>
      </c>
      <c r="R68" s="471">
        <f>IF(OR($B68-R$5&gt;74, $B68-R$5=73, $B68-R$5=1, $B68-R$5&lt;0),"",ROUND(($B68-R$5)*'점수 계산기'!$C$27+R$5*'점수 계산기'!$C$29+'점수 계산기'!$C$32,0))</f>
        <v>99</v>
      </c>
      <c r="S68" s="471">
        <f>IF(OR($B68-S$5&gt;74, $B68-S$5=73, $B68-S$5=1, $B68-S$5&lt;0),"",ROUND(($B68-S$5)*'점수 계산기'!$C$27+S$5*'점수 계산기'!$C$29+'점수 계산기'!$C$32,0))</f>
        <v>99</v>
      </c>
      <c r="T68" s="471">
        <f>IF(OR($B68-T$5&gt;74, $B68-T$5=73, $B68-T$5=1, $B68-T$5&lt;0),"",ROUND(($B68-T$5)*'점수 계산기'!$C$27+T$5*'점수 계산기'!$C$29+'점수 계산기'!$C$32,0))</f>
        <v>99</v>
      </c>
      <c r="U68" s="471">
        <f>IF(OR($B68-U$5&gt;74, $B68-U$5=73, $B68-U$5=1, $B68-U$5&lt;0),"",ROUND(($B68-U$5)*'점수 계산기'!$C$27+U$5*'점수 계산기'!$C$29+'점수 계산기'!$C$32,0))</f>
        <v>99</v>
      </c>
      <c r="V68" s="471">
        <f>IF(OR($B68-V$5&gt;74, $B68-V$5=73, $B68-V$5=1, $B68-V$5&lt;0),"",ROUND(($B68-V$5)*'점수 계산기'!$C$27+V$5*'점수 계산기'!$C$29+'점수 계산기'!$C$32,0))</f>
        <v>99</v>
      </c>
      <c r="W68" s="471">
        <f>IF(OR($B68-W$5&gt;74, $B68-W$5=73, $B68-W$5=1, $B68-W$5&lt;0),"",ROUND(($B68-W$5)*'점수 계산기'!$C$27+W$5*'점수 계산기'!$C$29+'점수 계산기'!$C$32,0))</f>
        <v>99</v>
      </c>
      <c r="X68" s="471">
        <f>IF(OR($B68-X$5&gt;74, $B68-X$5=73, $B68-X$5=1, $B68-X$5&lt;0),"",ROUND(($B68-X$5)*'점수 계산기'!$C$27+X$5*'점수 계산기'!$C$29+'점수 계산기'!$C$32,0))</f>
        <v>99</v>
      </c>
      <c r="Y68" s="471">
        <f>IF(OR($B68-Y$5&gt;74, $B68-Y$5=73, $B68-Y$5=1, $B68-Y$5&lt;0),"",ROUND(($B68-Y$5)*'점수 계산기'!$C$27+Y$5*'점수 계산기'!$C$29+'점수 계산기'!$C$32,0))</f>
        <v>99</v>
      </c>
      <c r="Z68" s="471">
        <f>IF(OR($B68-Z$5&gt;74, $B68-Z$5=73, $B68-Z$5=1, $B68-Z$5&lt;0),"",ROUND(($B68-Z$5)*'점수 계산기'!$C$27+Z$5*'점수 계산기'!$C$29+'점수 계산기'!$C$32,0))</f>
        <v>99</v>
      </c>
      <c r="AA68" s="472">
        <f>IF(OR($B68-AA$5&gt;74, $B68-AA$5=73, $B68-AA$5=1, $B68-AA$5&lt;0),"",ROUND(($B68-AA$5)*'점수 계산기'!$C$27+AA$5*'점수 계산기'!$C$29+'점수 계산기'!$C$32,0))</f>
        <v>99</v>
      </c>
      <c r="AC68" s="170">
        <v>39</v>
      </c>
      <c r="AD68" s="170">
        <f t="shared" si="0"/>
        <v>98</v>
      </c>
      <c r="AE68" s="170" cm="1">
        <f t="array" ref="AE68">INDEX($AF$6:$AF$106, AC68, 1)</f>
        <v>119</v>
      </c>
      <c r="AF68" s="170">
        <f t="shared" si="1"/>
        <v>99</v>
      </c>
      <c r="AG68" s="170">
        <v>38</v>
      </c>
      <c r="AH68" s="170">
        <v>62</v>
      </c>
    </row>
    <row r="69" spans="1:34" ht="21" customHeight="1">
      <c r="A69" s="4"/>
      <c r="B69" s="17">
        <v>37</v>
      </c>
      <c r="C69" s="471">
        <f>IF(OR($B69-C$5&gt;74, $B69-C$5=73, $B69-C$5=1, $B69-C$5&lt;0),"",ROUND(($B69-C$5)*'점수 계산기'!$C$27+C$5*'점수 계산기'!$C$29+'점수 계산기'!$C$32,0))</f>
        <v>97</v>
      </c>
      <c r="D69" s="471">
        <f>IF(OR($B69-D$5&gt;74, $B69-D$5=73, $B69-D$5=1, $B69-D$5&lt;0),"",ROUND(($B69-D$5)*'점수 계산기'!$C$27+D$5*'점수 계산기'!$C$29+'점수 계산기'!$C$32,0))</f>
        <v>97</v>
      </c>
      <c r="E69" s="471">
        <f>IF(OR($B69-E$5&gt;74, $B69-E$5=73, $B69-E$5=1, $B69-E$5&lt;0),"",ROUND(($B69-E$5)*'점수 계산기'!$C$27+E$5*'점수 계산기'!$C$29+'점수 계산기'!$C$32,0))</f>
        <v>97</v>
      </c>
      <c r="F69" s="471">
        <f>IF(OR($B69-F$5&gt;74, $B69-F$5=73, $B69-F$5=1, $B69-F$5&lt;0),"",ROUND(($B69-F$5)*'점수 계산기'!$C$27+F$5*'점수 계산기'!$C$29+'점수 계산기'!$C$32,0))</f>
        <v>97</v>
      </c>
      <c r="G69" s="471">
        <f>IF(OR($B69-G$5&gt;74, $B69-G$5=73, $B69-G$5=1, $B69-G$5&lt;0),"",ROUND(($B69-G$5)*'점수 계산기'!$C$27+G$5*'점수 계산기'!$C$29+'점수 계산기'!$C$32,0))</f>
        <v>98</v>
      </c>
      <c r="H69" s="471">
        <f>IF(OR($B69-H$5&gt;74, $B69-H$5=73, $B69-H$5=1, $B69-H$5&lt;0),"",ROUND(($B69-H$5)*'점수 계산기'!$C$27+H$5*'점수 계산기'!$C$29+'점수 계산기'!$C$32,0))</f>
        <v>98</v>
      </c>
      <c r="I69" s="471">
        <f>IF(OR($B69-I$5&gt;74, $B69-I$5=73, $B69-I$5=1, $B69-I$5&lt;0),"",ROUND(($B69-I$5)*'점수 계산기'!$C$27+I$5*'점수 계산기'!$C$29+'점수 계산기'!$C$32,0))</f>
        <v>98</v>
      </c>
      <c r="J69" s="471">
        <f>IF(OR($B69-J$5&gt;74, $B69-J$5=73, $B69-J$5=1, $B69-J$5&lt;0),"",ROUND(($B69-J$5)*'점수 계산기'!$C$27+J$5*'점수 계산기'!$C$29+'점수 계산기'!$C$32,0))</f>
        <v>98</v>
      </c>
      <c r="K69" s="471">
        <f>IF(OR($B69-K$5&gt;74, $B69-K$5=73, $B69-K$5=1, $B69-K$5&lt;0),"",ROUND(($B69-K$5)*'점수 계산기'!$C$27+K$5*'점수 계산기'!$C$29+'점수 계산기'!$C$32,0))</f>
        <v>98</v>
      </c>
      <c r="L69" s="471">
        <f>IF(OR($B69-L$5&gt;74, $B69-L$5=73, $B69-L$5=1, $B69-L$5&lt;0),"",ROUND(($B69-L$5)*'점수 계산기'!$C$27+L$5*'점수 계산기'!$C$29+'점수 계산기'!$C$32,0))</f>
        <v>98</v>
      </c>
      <c r="M69" s="471">
        <f>IF(OR($B69-M$5&gt;74, $B69-M$5=73, $B69-M$5=1, $B69-M$5&lt;0),"",ROUND(($B69-M$5)*'점수 계산기'!$C$27+M$5*'점수 계산기'!$C$29+'점수 계산기'!$C$32,0))</f>
        <v>98</v>
      </c>
      <c r="N69" s="471">
        <f>IF(OR($B69-N$5&gt;74, $B69-N$5=73, $B69-N$5=1, $B69-N$5&lt;0),"",ROUND(($B69-N$5)*'점수 계산기'!$C$27+N$5*'점수 계산기'!$C$29+'점수 계산기'!$C$32,0))</f>
        <v>98</v>
      </c>
      <c r="O69" s="471">
        <f>IF(OR($B69-O$5&gt;74, $B69-O$5=73, $B69-O$5=1, $B69-O$5&lt;0),"",ROUND(($B69-O$5)*'점수 계산기'!$C$27+O$5*'점수 계산기'!$C$29+'점수 계산기'!$C$32,0))</f>
        <v>98</v>
      </c>
      <c r="P69" s="471">
        <f>IF(OR($B69-P$5&gt;74, $B69-P$5=73, $B69-P$5=1, $B69-P$5&lt;0),"",ROUND(($B69-P$5)*'점수 계산기'!$C$27+P$5*'점수 계산기'!$C$29+'점수 계산기'!$C$32,0))</f>
        <v>98</v>
      </c>
      <c r="Q69" s="471">
        <f>IF(OR($B69-Q$5&gt;74, $B69-Q$5=73, $B69-Q$5=1, $B69-Q$5&lt;0),"",ROUND(($B69-Q$5)*'점수 계산기'!$C$27+Q$5*'점수 계산기'!$C$29+'점수 계산기'!$C$32,0))</f>
        <v>98</v>
      </c>
      <c r="R69" s="471">
        <f>IF(OR($B69-R$5&gt;74, $B69-R$5=73, $B69-R$5=1, $B69-R$5&lt;0),"",ROUND(($B69-R$5)*'점수 계산기'!$C$27+R$5*'점수 계산기'!$C$29+'점수 계산기'!$C$32,0))</f>
        <v>98</v>
      </c>
      <c r="S69" s="471">
        <f>IF(OR($B69-S$5&gt;74, $B69-S$5=73, $B69-S$5=1, $B69-S$5&lt;0),"",ROUND(($B69-S$5)*'점수 계산기'!$C$27+S$5*'점수 계산기'!$C$29+'점수 계산기'!$C$32,0))</f>
        <v>98</v>
      </c>
      <c r="T69" s="471">
        <f>IF(OR($B69-T$5&gt;74, $B69-T$5=73, $B69-T$5=1, $B69-T$5&lt;0),"",ROUND(($B69-T$5)*'점수 계산기'!$C$27+T$5*'점수 계산기'!$C$29+'점수 계산기'!$C$32,0))</f>
        <v>98</v>
      </c>
      <c r="U69" s="471">
        <f>IF(OR($B69-U$5&gt;74, $B69-U$5=73, $B69-U$5=1, $B69-U$5&lt;0),"",ROUND(($B69-U$5)*'점수 계산기'!$C$27+U$5*'점수 계산기'!$C$29+'점수 계산기'!$C$32,0))</f>
        <v>98</v>
      </c>
      <c r="V69" s="471">
        <f>IF(OR($B69-V$5&gt;74, $B69-V$5=73, $B69-V$5=1, $B69-V$5&lt;0),"",ROUND(($B69-V$5)*'점수 계산기'!$C$27+V$5*'점수 계산기'!$C$29+'점수 계산기'!$C$32,0))</f>
        <v>98</v>
      </c>
      <c r="W69" s="471">
        <f>IF(OR($B69-W$5&gt;74, $B69-W$5=73, $B69-W$5=1, $B69-W$5&lt;0),"",ROUND(($B69-W$5)*'점수 계산기'!$C$27+W$5*'점수 계산기'!$C$29+'점수 계산기'!$C$32,0))</f>
        <v>98</v>
      </c>
      <c r="X69" s="471">
        <f>IF(OR($B69-X$5&gt;74, $B69-X$5=73, $B69-X$5=1, $B69-X$5&lt;0),"",ROUND(($B69-X$5)*'점수 계산기'!$C$27+X$5*'점수 계산기'!$C$29+'점수 계산기'!$C$32,0))</f>
        <v>98</v>
      </c>
      <c r="Y69" s="471">
        <f>IF(OR($B69-Y$5&gt;74, $B69-Y$5=73, $B69-Y$5=1, $B69-Y$5&lt;0),"",ROUND(($B69-Y$5)*'점수 계산기'!$C$27+Y$5*'점수 계산기'!$C$29+'점수 계산기'!$C$32,0))</f>
        <v>98</v>
      </c>
      <c r="Z69" s="471">
        <f>IF(OR($B69-Z$5&gt;74, $B69-Z$5=73, $B69-Z$5=1, $B69-Z$5&lt;0),"",ROUND(($B69-Z$5)*'점수 계산기'!$C$27+Z$5*'점수 계산기'!$C$29+'점수 계산기'!$C$32,0))</f>
        <v>98</v>
      </c>
      <c r="AA69" s="472">
        <f>IF(OR($B69-AA$5&gt;74, $B69-AA$5=73, $B69-AA$5=1, $B69-AA$5&lt;0),"",ROUND(($B69-AA$5)*'점수 계산기'!$C$27+AA$5*'점수 계산기'!$C$29+'점수 계산기'!$C$32,0))</f>
        <v>98</v>
      </c>
      <c r="AC69" s="170">
        <v>38</v>
      </c>
      <c r="AD69" s="170">
        <f t="shared" si="0"/>
        <v>97</v>
      </c>
      <c r="AE69" s="170" cm="1">
        <f t="array" ref="AE69">INDEX($AF$6:$AF$106, AC69, 1)</f>
        <v>120</v>
      </c>
      <c r="AF69" s="170">
        <f t="shared" si="1"/>
        <v>98</v>
      </c>
      <c r="AG69" s="170">
        <v>37</v>
      </c>
      <c r="AH69" s="170">
        <v>63</v>
      </c>
    </row>
    <row r="70" spans="1:34" ht="21" customHeight="1">
      <c r="A70" s="4"/>
      <c r="B70" s="18">
        <v>36</v>
      </c>
      <c r="C70" s="473">
        <f>IF(OR($B70-C$5&gt;74, $B70-C$5=73, $B70-C$5=1, $B70-C$5&lt;0),"",ROUND(($B70-C$5)*'점수 계산기'!$C$27+C$5*'점수 계산기'!$C$29+'점수 계산기'!$C$32,0))</f>
        <v>96</v>
      </c>
      <c r="D70" s="473">
        <f>IF(OR($B70-D$5&gt;74, $B70-D$5=73, $B70-D$5=1, $B70-D$5&lt;0),"",ROUND(($B70-D$5)*'점수 계산기'!$C$27+D$5*'점수 계산기'!$C$29+'점수 계산기'!$C$32,0))</f>
        <v>97</v>
      </c>
      <c r="E70" s="473">
        <f>IF(OR($B70-E$5&gt;74, $B70-E$5=73, $B70-E$5=1, $B70-E$5&lt;0),"",ROUND(($B70-E$5)*'점수 계산기'!$C$27+E$5*'점수 계산기'!$C$29+'점수 계산기'!$C$32,0))</f>
        <v>97</v>
      </c>
      <c r="F70" s="473">
        <f>IF(OR($B70-F$5&gt;74, $B70-F$5=73, $B70-F$5=1, $B70-F$5&lt;0),"",ROUND(($B70-F$5)*'점수 계산기'!$C$27+F$5*'점수 계산기'!$C$29+'점수 계산기'!$C$32,0))</f>
        <v>97</v>
      </c>
      <c r="G70" s="473">
        <f>IF(OR($B70-G$5&gt;74, $B70-G$5=73, $B70-G$5=1, $B70-G$5&lt;0),"",ROUND(($B70-G$5)*'점수 계산기'!$C$27+G$5*'점수 계산기'!$C$29+'점수 계산기'!$C$32,0))</f>
        <v>97</v>
      </c>
      <c r="H70" s="473">
        <f>IF(OR($B70-H$5&gt;74, $B70-H$5=73, $B70-H$5=1, $B70-H$5&lt;0),"",ROUND(($B70-H$5)*'점수 계산기'!$C$27+H$5*'점수 계산기'!$C$29+'점수 계산기'!$C$32,0))</f>
        <v>97</v>
      </c>
      <c r="I70" s="473">
        <f>IF(OR($B70-I$5&gt;74, $B70-I$5=73, $B70-I$5=1, $B70-I$5&lt;0),"",ROUND(($B70-I$5)*'점수 계산기'!$C$27+I$5*'점수 계산기'!$C$29+'점수 계산기'!$C$32,0))</f>
        <v>97</v>
      </c>
      <c r="J70" s="473">
        <f>IF(OR($B70-J$5&gt;74, $B70-J$5=73, $B70-J$5=1, $B70-J$5&lt;0),"",ROUND(($B70-J$5)*'점수 계산기'!$C$27+J$5*'점수 계산기'!$C$29+'점수 계산기'!$C$32,0))</f>
        <v>97</v>
      </c>
      <c r="K70" s="473">
        <f>IF(OR($B70-K$5&gt;74, $B70-K$5=73, $B70-K$5=1, $B70-K$5&lt;0),"",ROUND(($B70-K$5)*'점수 계산기'!$C$27+K$5*'점수 계산기'!$C$29+'점수 계산기'!$C$32,0))</f>
        <v>97</v>
      </c>
      <c r="L70" s="473">
        <f>IF(OR($B70-L$5&gt;74, $B70-L$5=73, $B70-L$5=1, $B70-L$5&lt;0),"",ROUND(($B70-L$5)*'점수 계산기'!$C$27+L$5*'점수 계산기'!$C$29+'점수 계산기'!$C$32,0))</f>
        <v>97</v>
      </c>
      <c r="M70" s="473">
        <f>IF(OR($B70-M$5&gt;74, $B70-M$5=73, $B70-M$5=1, $B70-M$5&lt;0),"",ROUND(($B70-M$5)*'점수 계산기'!$C$27+M$5*'점수 계산기'!$C$29+'점수 계산기'!$C$32,0))</f>
        <v>97</v>
      </c>
      <c r="N70" s="473">
        <f>IF(OR($B70-N$5&gt;74, $B70-N$5=73, $B70-N$5=1, $B70-N$5&lt;0),"",ROUND(($B70-N$5)*'점수 계산기'!$C$27+N$5*'점수 계산기'!$C$29+'점수 계산기'!$C$32,0))</f>
        <v>97</v>
      </c>
      <c r="O70" s="473">
        <f>IF(OR($B70-O$5&gt;74, $B70-O$5=73, $B70-O$5=1, $B70-O$5&lt;0),"",ROUND(($B70-O$5)*'점수 계산기'!$C$27+O$5*'점수 계산기'!$C$29+'점수 계산기'!$C$32,0))</f>
        <v>97</v>
      </c>
      <c r="P70" s="473">
        <f>IF(OR($B70-P$5&gt;74, $B70-P$5=73, $B70-P$5=1, $B70-P$5&lt;0),"",ROUND(($B70-P$5)*'점수 계산기'!$C$27+P$5*'점수 계산기'!$C$29+'점수 계산기'!$C$32,0))</f>
        <v>97</v>
      </c>
      <c r="Q70" s="473">
        <f>IF(OR($B70-Q$5&gt;74, $B70-Q$5=73, $B70-Q$5=1, $B70-Q$5&lt;0),"",ROUND(($B70-Q$5)*'점수 계산기'!$C$27+Q$5*'점수 계산기'!$C$29+'점수 계산기'!$C$32,0))</f>
        <v>97</v>
      </c>
      <c r="R70" s="473">
        <f>IF(OR($B70-R$5&gt;74, $B70-R$5=73, $B70-R$5=1, $B70-R$5&lt;0),"",ROUND(($B70-R$5)*'점수 계산기'!$C$27+R$5*'점수 계산기'!$C$29+'점수 계산기'!$C$32,0))</f>
        <v>97</v>
      </c>
      <c r="S70" s="473">
        <f>IF(OR($B70-S$5&gt;74, $B70-S$5=73, $B70-S$5=1, $B70-S$5&lt;0),"",ROUND(($B70-S$5)*'점수 계산기'!$C$27+S$5*'점수 계산기'!$C$29+'점수 계산기'!$C$32,0))</f>
        <v>97</v>
      </c>
      <c r="T70" s="473">
        <f>IF(OR($B70-T$5&gt;74, $B70-T$5=73, $B70-T$5=1, $B70-T$5&lt;0),"",ROUND(($B70-T$5)*'점수 계산기'!$C$27+T$5*'점수 계산기'!$C$29+'점수 계산기'!$C$32,0))</f>
        <v>97</v>
      </c>
      <c r="U70" s="473">
        <f>IF(OR($B70-U$5&gt;74, $B70-U$5=73, $B70-U$5=1, $B70-U$5&lt;0),"",ROUND(($B70-U$5)*'점수 계산기'!$C$27+U$5*'점수 계산기'!$C$29+'점수 계산기'!$C$32,0))</f>
        <v>97</v>
      </c>
      <c r="V70" s="473">
        <f>IF(OR($B70-V$5&gt;74, $B70-V$5=73, $B70-V$5=1, $B70-V$5&lt;0),"",ROUND(($B70-V$5)*'점수 계산기'!$C$27+V$5*'점수 계산기'!$C$29+'점수 계산기'!$C$32,0))</f>
        <v>97</v>
      </c>
      <c r="W70" s="473">
        <f>IF(OR($B70-W$5&gt;74, $B70-W$5=73, $B70-W$5=1, $B70-W$5&lt;0),"",ROUND(($B70-W$5)*'점수 계산기'!$C$27+W$5*'점수 계산기'!$C$29+'점수 계산기'!$C$32,0))</f>
        <v>97</v>
      </c>
      <c r="X70" s="473">
        <f>IF(OR($B70-X$5&gt;74, $B70-X$5=73, $B70-X$5=1, $B70-X$5&lt;0),"",ROUND(($B70-X$5)*'점수 계산기'!$C$27+X$5*'점수 계산기'!$C$29+'점수 계산기'!$C$32,0))</f>
        <v>97</v>
      </c>
      <c r="Y70" s="473">
        <f>IF(OR($B70-Y$5&gt;74, $B70-Y$5=73, $B70-Y$5=1, $B70-Y$5&lt;0),"",ROUND(($B70-Y$5)*'점수 계산기'!$C$27+Y$5*'점수 계산기'!$C$29+'점수 계산기'!$C$32,0))</f>
        <v>97</v>
      </c>
      <c r="Z70" s="473">
        <f>IF(OR($B70-Z$5&gt;74, $B70-Z$5=73, $B70-Z$5=1, $B70-Z$5&lt;0),"",ROUND(($B70-Z$5)*'점수 계산기'!$C$27+Z$5*'점수 계산기'!$C$29+'점수 계산기'!$C$32,0))</f>
        <v>97</v>
      </c>
      <c r="AA70" s="474">
        <f>IF(OR($B70-AA$5&gt;74, $B70-AA$5=73, $B70-AA$5=1, $B70-AA$5&lt;0),"",ROUND(($B70-AA$5)*'점수 계산기'!$C$27+AA$5*'점수 계산기'!$C$29+'점수 계산기'!$C$32,0))</f>
        <v>98</v>
      </c>
      <c r="AC70" s="170">
        <v>37</v>
      </c>
      <c r="AD70" s="170">
        <f t="shared" si="0"/>
        <v>96</v>
      </c>
      <c r="AE70" s="170" cm="1">
        <f t="array" ref="AE70">INDEX($AF$6:$AF$106, AC70, 1)</f>
        <v>120</v>
      </c>
      <c r="AF70" s="170">
        <f t="shared" si="1"/>
        <v>98</v>
      </c>
      <c r="AG70" s="170">
        <v>36</v>
      </c>
      <c r="AH70" s="170">
        <v>64</v>
      </c>
    </row>
    <row r="71" spans="1:34" ht="21" customHeight="1">
      <c r="A71" s="4"/>
      <c r="B71" s="18">
        <v>35</v>
      </c>
      <c r="C71" s="473">
        <f>IF(OR($B71-C$5&gt;74, $B71-C$5=73, $B71-C$5=1, $B71-C$5&lt;0),"",ROUND(($B71-C$5)*'점수 계산기'!$C$27+C$5*'점수 계산기'!$C$29+'점수 계산기'!$C$32,0))</f>
        <v>96</v>
      </c>
      <c r="D71" s="473">
        <f>IF(OR($B71-D$5&gt;74, $B71-D$5=73, $B71-D$5=1, $B71-D$5&lt;0),"",ROUND(($B71-D$5)*'점수 계산기'!$C$27+D$5*'점수 계산기'!$C$29+'점수 계산기'!$C$32,0))</f>
        <v>96</v>
      </c>
      <c r="E71" s="473">
        <f>IF(OR($B71-E$5&gt;74, $B71-E$5=73, $B71-E$5=1, $B71-E$5&lt;0),"",ROUND(($B71-E$5)*'점수 계산기'!$C$27+E$5*'점수 계산기'!$C$29+'점수 계산기'!$C$32,0))</f>
        <v>96</v>
      </c>
      <c r="F71" s="473">
        <f>IF(OR($B71-F$5&gt;74, $B71-F$5=73, $B71-F$5=1, $B71-F$5&lt;0),"",ROUND(($B71-F$5)*'점수 계산기'!$C$27+F$5*'점수 계산기'!$C$29+'점수 계산기'!$C$32,0))</f>
        <v>96</v>
      </c>
      <c r="G71" s="473">
        <f>IF(OR($B71-G$5&gt;74, $B71-G$5=73, $B71-G$5=1, $B71-G$5&lt;0),"",ROUND(($B71-G$5)*'점수 계산기'!$C$27+G$5*'점수 계산기'!$C$29+'점수 계산기'!$C$32,0))</f>
        <v>96</v>
      </c>
      <c r="H71" s="473">
        <f>IF(OR($B71-H$5&gt;74, $B71-H$5=73, $B71-H$5=1, $B71-H$5&lt;0),"",ROUND(($B71-H$5)*'점수 계산기'!$C$27+H$5*'점수 계산기'!$C$29+'점수 계산기'!$C$32,0))</f>
        <v>96</v>
      </c>
      <c r="I71" s="473">
        <f>IF(OR($B71-I$5&gt;74, $B71-I$5=73, $B71-I$5=1, $B71-I$5&lt;0),"",ROUND(($B71-I$5)*'점수 계산기'!$C$27+I$5*'점수 계산기'!$C$29+'점수 계산기'!$C$32,0))</f>
        <v>96</v>
      </c>
      <c r="J71" s="473">
        <f>IF(OR($B71-J$5&gt;74, $B71-J$5=73, $B71-J$5=1, $B71-J$5&lt;0),"",ROUND(($B71-J$5)*'점수 계산기'!$C$27+J$5*'점수 계산기'!$C$29+'점수 계산기'!$C$32,0))</f>
        <v>96</v>
      </c>
      <c r="K71" s="473">
        <f>IF(OR($B71-K$5&gt;74, $B71-K$5=73, $B71-K$5=1, $B71-K$5&lt;0),"",ROUND(($B71-K$5)*'점수 계산기'!$C$27+K$5*'점수 계산기'!$C$29+'점수 계산기'!$C$32,0))</f>
        <v>96</v>
      </c>
      <c r="L71" s="473">
        <f>IF(OR($B71-L$5&gt;74, $B71-L$5=73, $B71-L$5=1, $B71-L$5&lt;0),"",ROUND(($B71-L$5)*'점수 계산기'!$C$27+L$5*'점수 계산기'!$C$29+'점수 계산기'!$C$32,0))</f>
        <v>96</v>
      </c>
      <c r="M71" s="473">
        <f>IF(OR($B71-M$5&gt;74, $B71-M$5=73, $B71-M$5=1, $B71-M$5&lt;0),"",ROUND(($B71-M$5)*'점수 계산기'!$C$27+M$5*'점수 계산기'!$C$29+'점수 계산기'!$C$32,0))</f>
        <v>96</v>
      </c>
      <c r="N71" s="473">
        <f>IF(OR($B71-N$5&gt;74, $B71-N$5=73, $B71-N$5=1, $B71-N$5&lt;0),"",ROUND(($B71-N$5)*'점수 계산기'!$C$27+N$5*'점수 계산기'!$C$29+'점수 계산기'!$C$32,0))</f>
        <v>96</v>
      </c>
      <c r="O71" s="473">
        <f>IF(OR($B71-O$5&gt;74, $B71-O$5=73, $B71-O$5=1, $B71-O$5&lt;0),"",ROUND(($B71-O$5)*'점수 계산기'!$C$27+O$5*'점수 계산기'!$C$29+'점수 계산기'!$C$32,0))</f>
        <v>96</v>
      </c>
      <c r="P71" s="473">
        <f>IF(OR($B71-P$5&gt;74, $B71-P$5=73, $B71-P$5=1, $B71-P$5&lt;0),"",ROUND(($B71-P$5)*'점수 계산기'!$C$27+P$5*'점수 계산기'!$C$29+'점수 계산기'!$C$32,0))</f>
        <v>96</v>
      </c>
      <c r="Q71" s="473">
        <f>IF(OR($B71-Q$5&gt;74, $B71-Q$5=73, $B71-Q$5=1, $B71-Q$5&lt;0),"",ROUND(($B71-Q$5)*'점수 계산기'!$C$27+Q$5*'점수 계산기'!$C$29+'점수 계산기'!$C$32,0))</f>
        <v>96</v>
      </c>
      <c r="R71" s="473">
        <f>IF(OR($B71-R$5&gt;74, $B71-R$5=73, $B71-R$5=1, $B71-R$5&lt;0),"",ROUND(($B71-R$5)*'점수 계산기'!$C$27+R$5*'점수 계산기'!$C$29+'점수 계산기'!$C$32,0))</f>
        <v>96</v>
      </c>
      <c r="S71" s="473">
        <f>IF(OR($B71-S$5&gt;74, $B71-S$5=73, $B71-S$5=1, $B71-S$5&lt;0),"",ROUND(($B71-S$5)*'점수 계산기'!$C$27+S$5*'점수 계산기'!$C$29+'점수 계산기'!$C$32,0))</f>
        <v>96</v>
      </c>
      <c r="T71" s="473">
        <f>IF(OR($B71-T$5&gt;74, $B71-T$5=73, $B71-T$5=1, $B71-T$5&lt;0),"",ROUND(($B71-T$5)*'점수 계산기'!$C$27+T$5*'점수 계산기'!$C$29+'점수 계산기'!$C$32,0))</f>
        <v>96</v>
      </c>
      <c r="U71" s="473">
        <f>IF(OR($B71-U$5&gt;74, $B71-U$5=73, $B71-U$5=1, $B71-U$5&lt;0),"",ROUND(($B71-U$5)*'점수 계산기'!$C$27+U$5*'점수 계산기'!$C$29+'점수 계산기'!$C$32,0))</f>
        <v>96</v>
      </c>
      <c r="V71" s="473">
        <f>IF(OR($B71-V$5&gt;74, $B71-V$5=73, $B71-V$5=1, $B71-V$5&lt;0),"",ROUND(($B71-V$5)*'점수 계산기'!$C$27+V$5*'점수 계산기'!$C$29+'점수 계산기'!$C$32,0))</f>
        <v>96</v>
      </c>
      <c r="W71" s="473">
        <f>IF(OR($B71-W$5&gt;74, $B71-W$5=73, $B71-W$5=1, $B71-W$5&lt;0),"",ROUND(($B71-W$5)*'점수 계산기'!$C$27+W$5*'점수 계산기'!$C$29+'점수 계산기'!$C$32,0))</f>
        <v>97</v>
      </c>
      <c r="X71" s="473">
        <f>IF(OR($B71-X$5&gt;74, $B71-X$5=73, $B71-X$5=1, $B71-X$5&lt;0),"",ROUND(($B71-X$5)*'점수 계산기'!$C$27+X$5*'점수 계산기'!$C$29+'점수 계산기'!$C$32,0))</f>
        <v>97</v>
      </c>
      <c r="Y71" s="473">
        <f>IF(OR($B71-Y$5&gt;74, $B71-Y$5=73, $B71-Y$5=1, $B71-Y$5&lt;0),"",ROUND(($B71-Y$5)*'점수 계산기'!$C$27+Y$5*'점수 계산기'!$C$29+'점수 계산기'!$C$32,0))</f>
        <v>97</v>
      </c>
      <c r="Z71" s="473">
        <f>IF(OR($B71-Z$5&gt;74, $B71-Z$5=73, $B71-Z$5=1, $B71-Z$5&lt;0),"",ROUND(($B71-Z$5)*'점수 계산기'!$C$27+Z$5*'점수 계산기'!$C$29+'점수 계산기'!$C$32,0))</f>
        <v>97</v>
      </c>
      <c r="AA71" s="474">
        <f>IF(OR($B71-AA$5&gt;74, $B71-AA$5=73, $B71-AA$5=1, $B71-AA$5&lt;0),"",ROUND(($B71-AA$5)*'점수 계산기'!$C$27+AA$5*'점수 계산기'!$C$29+'점수 계산기'!$C$32,0))</f>
        <v>97</v>
      </c>
      <c r="AC71" s="170">
        <v>36</v>
      </c>
      <c r="AD71" s="170">
        <f t="shared" ref="AD71:AD106" si="2">MIN(C71:AA71)</f>
        <v>96</v>
      </c>
      <c r="AE71" s="170" cm="1">
        <f t="array" ref="AE71">INDEX($AF$6:$AF$106, AC71, 1)</f>
        <v>121</v>
      </c>
      <c r="AF71" s="170">
        <f t="shared" ref="AF71:AF106" si="3">MAX(C71:AA71)</f>
        <v>97</v>
      </c>
      <c r="AG71" s="170">
        <v>35</v>
      </c>
      <c r="AH71" s="170">
        <v>65</v>
      </c>
    </row>
    <row r="72" spans="1:34" ht="21" customHeight="1">
      <c r="A72" s="4"/>
      <c r="B72" s="18">
        <v>34</v>
      </c>
      <c r="C72" s="473">
        <f>IF(OR($B72-C$5&gt;74, $B72-C$5=73, $B72-C$5=1, $B72-C$5&lt;0),"",ROUND(($B72-C$5)*'점수 계산기'!$C$27+C$5*'점수 계산기'!$C$29+'점수 계산기'!$C$32,0))</f>
        <v>95</v>
      </c>
      <c r="D72" s="473">
        <f>IF(OR($B72-D$5&gt;74, $B72-D$5=73, $B72-D$5=1, $B72-D$5&lt;0),"",ROUND(($B72-D$5)*'점수 계산기'!$C$27+D$5*'점수 계산기'!$C$29+'점수 계산기'!$C$32,0))</f>
        <v>95</v>
      </c>
      <c r="E72" s="473">
        <f>IF(OR($B72-E$5&gt;74, $B72-E$5=73, $B72-E$5=1, $B72-E$5&lt;0),"",ROUND(($B72-E$5)*'점수 계산기'!$C$27+E$5*'점수 계산기'!$C$29+'점수 계산기'!$C$32,0))</f>
        <v>95</v>
      </c>
      <c r="F72" s="473">
        <f>IF(OR($B72-F$5&gt;74, $B72-F$5=73, $B72-F$5=1, $B72-F$5&lt;0),"",ROUND(($B72-F$5)*'점수 계산기'!$C$27+F$5*'점수 계산기'!$C$29+'점수 계산기'!$C$32,0))</f>
        <v>95</v>
      </c>
      <c r="G72" s="473">
        <f>IF(OR($B72-G$5&gt;74, $B72-G$5=73, $B72-G$5=1, $B72-G$5&lt;0),"",ROUND(($B72-G$5)*'점수 계산기'!$C$27+G$5*'점수 계산기'!$C$29+'점수 계산기'!$C$32,0))</f>
        <v>95</v>
      </c>
      <c r="H72" s="473">
        <f>IF(OR($B72-H$5&gt;74, $B72-H$5=73, $B72-H$5=1, $B72-H$5&lt;0),"",ROUND(($B72-H$5)*'점수 계산기'!$C$27+H$5*'점수 계산기'!$C$29+'점수 계산기'!$C$32,0))</f>
        <v>95</v>
      </c>
      <c r="I72" s="473">
        <f>IF(OR($B72-I$5&gt;74, $B72-I$5=73, $B72-I$5=1, $B72-I$5&lt;0),"",ROUND(($B72-I$5)*'점수 계산기'!$C$27+I$5*'점수 계산기'!$C$29+'점수 계산기'!$C$32,0))</f>
        <v>95</v>
      </c>
      <c r="J72" s="473">
        <f>IF(OR($B72-J$5&gt;74, $B72-J$5=73, $B72-J$5=1, $B72-J$5&lt;0),"",ROUND(($B72-J$5)*'점수 계산기'!$C$27+J$5*'점수 계산기'!$C$29+'점수 계산기'!$C$32,0))</f>
        <v>95</v>
      </c>
      <c r="K72" s="473">
        <f>IF(OR($B72-K$5&gt;74, $B72-K$5=73, $B72-K$5=1, $B72-K$5&lt;0),"",ROUND(($B72-K$5)*'점수 계산기'!$C$27+K$5*'점수 계산기'!$C$29+'점수 계산기'!$C$32,0))</f>
        <v>95</v>
      </c>
      <c r="L72" s="473">
        <f>IF(OR($B72-L$5&gt;74, $B72-L$5=73, $B72-L$5=1, $B72-L$5&lt;0),"",ROUND(($B72-L$5)*'점수 계산기'!$C$27+L$5*'점수 계산기'!$C$29+'점수 계산기'!$C$32,0))</f>
        <v>95</v>
      </c>
      <c r="M72" s="473">
        <f>IF(OR($B72-M$5&gt;74, $B72-M$5=73, $B72-M$5=1, $B72-M$5&lt;0),"",ROUND(($B72-M$5)*'점수 계산기'!$C$27+M$5*'점수 계산기'!$C$29+'점수 계산기'!$C$32,0))</f>
        <v>95</v>
      </c>
      <c r="N72" s="473">
        <f>IF(OR($B72-N$5&gt;74, $B72-N$5=73, $B72-N$5=1, $B72-N$5&lt;0),"",ROUND(($B72-N$5)*'점수 계산기'!$C$27+N$5*'점수 계산기'!$C$29+'점수 계산기'!$C$32,0))</f>
        <v>95</v>
      </c>
      <c r="O72" s="473">
        <f>IF(OR($B72-O$5&gt;74, $B72-O$5=73, $B72-O$5=1, $B72-O$5&lt;0),"",ROUND(($B72-O$5)*'점수 계산기'!$C$27+O$5*'점수 계산기'!$C$29+'점수 계산기'!$C$32,0))</f>
        <v>95</v>
      </c>
      <c r="P72" s="473">
        <f>IF(OR($B72-P$5&gt;74, $B72-P$5=73, $B72-P$5=1, $B72-P$5&lt;0),"",ROUND(($B72-P$5)*'점수 계산기'!$C$27+P$5*'점수 계산기'!$C$29+'점수 계산기'!$C$32,0))</f>
        <v>95</v>
      </c>
      <c r="Q72" s="473">
        <f>IF(OR($B72-Q$5&gt;74, $B72-Q$5=73, $B72-Q$5=1, $B72-Q$5&lt;0),"",ROUND(($B72-Q$5)*'점수 계산기'!$C$27+Q$5*'점수 계산기'!$C$29+'점수 계산기'!$C$32,0))</f>
        <v>95</v>
      </c>
      <c r="R72" s="473">
        <f>IF(OR($B72-R$5&gt;74, $B72-R$5=73, $B72-R$5=1, $B72-R$5&lt;0),"",ROUND(($B72-R$5)*'점수 계산기'!$C$27+R$5*'점수 계산기'!$C$29+'점수 계산기'!$C$32,0))</f>
        <v>95</v>
      </c>
      <c r="S72" s="473">
        <f>IF(OR($B72-S$5&gt;74, $B72-S$5=73, $B72-S$5=1, $B72-S$5&lt;0),"",ROUND(($B72-S$5)*'점수 계산기'!$C$27+S$5*'점수 계산기'!$C$29+'점수 계산기'!$C$32,0))</f>
        <v>96</v>
      </c>
      <c r="T72" s="473">
        <f>IF(OR($B72-T$5&gt;74, $B72-T$5=73, $B72-T$5=1, $B72-T$5&lt;0),"",ROUND(($B72-T$5)*'점수 계산기'!$C$27+T$5*'점수 계산기'!$C$29+'점수 계산기'!$C$32,0))</f>
        <v>96</v>
      </c>
      <c r="U72" s="473">
        <f>IF(OR($B72-U$5&gt;74, $B72-U$5=73, $B72-U$5=1, $B72-U$5&lt;0),"",ROUND(($B72-U$5)*'점수 계산기'!$C$27+U$5*'점수 계산기'!$C$29+'점수 계산기'!$C$32,0))</f>
        <v>96</v>
      </c>
      <c r="V72" s="473">
        <f>IF(OR($B72-V$5&gt;74, $B72-V$5=73, $B72-V$5=1, $B72-V$5&lt;0),"",ROUND(($B72-V$5)*'점수 계산기'!$C$27+V$5*'점수 계산기'!$C$29+'점수 계산기'!$C$32,0))</f>
        <v>96</v>
      </c>
      <c r="W72" s="473">
        <f>IF(OR($B72-W$5&gt;74, $B72-W$5=73, $B72-W$5=1, $B72-W$5&lt;0),"",ROUND(($B72-W$5)*'점수 계산기'!$C$27+W$5*'점수 계산기'!$C$29+'점수 계산기'!$C$32,0))</f>
        <v>96</v>
      </c>
      <c r="X72" s="473">
        <f>IF(OR($B72-X$5&gt;74, $B72-X$5=73, $B72-X$5=1, $B72-X$5&lt;0),"",ROUND(($B72-X$5)*'점수 계산기'!$C$27+X$5*'점수 계산기'!$C$29+'점수 계산기'!$C$32,0))</f>
        <v>96</v>
      </c>
      <c r="Y72" s="473">
        <f>IF(OR($B72-Y$5&gt;74, $B72-Y$5=73, $B72-Y$5=1, $B72-Y$5&lt;0),"",ROUND(($B72-Y$5)*'점수 계산기'!$C$27+Y$5*'점수 계산기'!$C$29+'점수 계산기'!$C$32,0))</f>
        <v>96</v>
      </c>
      <c r="Z72" s="473">
        <f>IF(OR($B72-Z$5&gt;74, $B72-Z$5=73, $B72-Z$5=1, $B72-Z$5&lt;0),"",ROUND(($B72-Z$5)*'점수 계산기'!$C$27+Z$5*'점수 계산기'!$C$29+'점수 계산기'!$C$32,0))</f>
        <v>96</v>
      </c>
      <c r="AA72" s="474">
        <f>IF(OR($B72-AA$5&gt;74, $B72-AA$5=73, $B72-AA$5=1, $B72-AA$5&lt;0),"",ROUND(($B72-AA$5)*'점수 계산기'!$C$27+AA$5*'점수 계산기'!$C$29+'점수 계산기'!$C$32,0))</f>
        <v>96</v>
      </c>
      <c r="AC72" s="170">
        <v>35</v>
      </c>
      <c r="AD72" s="170">
        <f t="shared" si="2"/>
        <v>95</v>
      </c>
      <c r="AE72" s="170" cm="1">
        <f t="array" ref="AE72">INDEX($AF$6:$AF$106, AC72, 1)</f>
        <v>122</v>
      </c>
      <c r="AF72" s="170">
        <f t="shared" si="3"/>
        <v>96</v>
      </c>
      <c r="AG72" s="170">
        <v>34</v>
      </c>
      <c r="AH72" s="170">
        <v>66</v>
      </c>
    </row>
    <row r="73" spans="1:34" ht="21" customHeight="1">
      <c r="A73" s="4"/>
      <c r="B73" s="18">
        <v>33</v>
      </c>
      <c r="C73" s="473">
        <f>IF(OR($B73-C$5&gt;74, $B73-C$5=73, $B73-C$5=1, $B73-C$5&lt;0),"",ROUND(($B73-C$5)*'점수 계산기'!$C$27+C$5*'점수 계산기'!$C$29+'점수 계산기'!$C$32,0))</f>
        <v>94</v>
      </c>
      <c r="D73" s="473">
        <f>IF(OR($B73-D$5&gt;74, $B73-D$5=73, $B73-D$5=1, $B73-D$5&lt;0),"",ROUND(($B73-D$5)*'점수 계산기'!$C$27+D$5*'점수 계산기'!$C$29+'점수 계산기'!$C$32,0))</f>
        <v>94</v>
      </c>
      <c r="E73" s="473">
        <f>IF(OR($B73-E$5&gt;74, $B73-E$5=73, $B73-E$5=1, $B73-E$5&lt;0),"",ROUND(($B73-E$5)*'점수 계산기'!$C$27+E$5*'점수 계산기'!$C$29+'점수 계산기'!$C$32,0))</f>
        <v>94</v>
      </c>
      <c r="F73" s="473">
        <f>IF(OR($B73-F$5&gt;74, $B73-F$5=73, $B73-F$5=1, $B73-F$5&lt;0),"",ROUND(($B73-F$5)*'점수 계산기'!$C$27+F$5*'점수 계산기'!$C$29+'점수 계산기'!$C$32,0))</f>
        <v>94</v>
      </c>
      <c r="G73" s="473">
        <f>IF(OR($B73-G$5&gt;74, $B73-G$5=73, $B73-G$5=1, $B73-G$5&lt;0),"",ROUND(($B73-G$5)*'점수 계산기'!$C$27+G$5*'점수 계산기'!$C$29+'점수 계산기'!$C$32,0))</f>
        <v>94</v>
      </c>
      <c r="H73" s="473">
        <f>IF(OR($B73-H$5&gt;74, $B73-H$5=73, $B73-H$5=1, $B73-H$5&lt;0),"",ROUND(($B73-H$5)*'점수 계산기'!$C$27+H$5*'점수 계산기'!$C$29+'점수 계산기'!$C$32,0))</f>
        <v>94</v>
      </c>
      <c r="I73" s="473">
        <f>IF(OR($B73-I$5&gt;74, $B73-I$5=73, $B73-I$5=1, $B73-I$5&lt;0),"",ROUND(($B73-I$5)*'점수 계산기'!$C$27+I$5*'점수 계산기'!$C$29+'점수 계산기'!$C$32,0))</f>
        <v>94</v>
      </c>
      <c r="J73" s="473">
        <f>IF(OR($B73-J$5&gt;74, $B73-J$5=73, $B73-J$5=1, $B73-J$5&lt;0),"",ROUND(($B73-J$5)*'점수 계산기'!$C$27+J$5*'점수 계산기'!$C$29+'점수 계산기'!$C$32,0))</f>
        <v>94</v>
      </c>
      <c r="K73" s="473">
        <f>IF(OR($B73-K$5&gt;74, $B73-K$5=73, $B73-K$5=1, $B73-K$5&lt;0),"",ROUND(($B73-K$5)*'점수 계산기'!$C$27+K$5*'점수 계산기'!$C$29+'점수 계산기'!$C$32,0))</f>
        <v>94</v>
      </c>
      <c r="L73" s="473">
        <f>IF(OR($B73-L$5&gt;74, $B73-L$5=73, $B73-L$5=1, $B73-L$5&lt;0),"",ROUND(($B73-L$5)*'점수 계산기'!$C$27+L$5*'점수 계산기'!$C$29+'점수 계산기'!$C$32,0))</f>
        <v>94</v>
      </c>
      <c r="M73" s="473">
        <f>IF(OR($B73-M$5&gt;74, $B73-M$5=73, $B73-M$5=1, $B73-M$5&lt;0),"",ROUND(($B73-M$5)*'점수 계산기'!$C$27+M$5*'점수 계산기'!$C$29+'점수 계산기'!$C$32,0))</f>
        <v>94</v>
      </c>
      <c r="N73" s="473">
        <f>IF(OR($B73-N$5&gt;74, $B73-N$5=73, $B73-N$5=1, $B73-N$5&lt;0),"",ROUND(($B73-N$5)*'점수 계산기'!$C$27+N$5*'점수 계산기'!$C$29+'점수 계산기'!$C$32,0))</f>
        <v>95</v>
      </c>
      <c r="O73" s="473">
        <f>IF(OR($B73-O$5&gt;74, $B73-O$5=73, $B73-O$5=1, $B73-O$5&lt;0),"",ROUND(($B73-O$5)*'점수 계산기'!$C$27+O$5*'점수 계산기'!$C$29+'점수 계산기'!$C$32,0))</f>
        <v>95</v>
      </c>
      <c r="P73" s="473">
        <f>IF(OR($B73-P$5&gt;74, $B73-P$5=73, $B73-P$5=1, $B73-P$5&lt;0),"",ROUND(($B73-P$5)*'점수 계산기'!$C$27+P$5*'점수 계산기'!$C$29+'점수 계산기'!$C$32,0))</f>
        <v>95</v>
      </c>
      <c r="Q73" s="473">
        <f>IF(OR($B73-Q$5&gt;74, $B73-Q$5=73, $B73-Q$5=1, $B73-Q$5&lt;0),"",ROUND(($B73-Q$5)*'점수 계산기'!$C$27+Q$5*'점수 계산기'!$C$29+'점수 계산기'!$C$32,0))</f>
        <v>95</v>
      </c>
      <c r="R73" s="473">
        <f>IF(OR($B73-R$5&gt;74, $B73-R$5=73, $B73-R$5=1, $B73-R$5&lt;0),"",ROUND(($B73-R$5)*'점수 계산기'!$C$27+R$5*'점수 계산기'!$C$29+'점수 계산기'!$C$32,0))</f>
        <v>95</v>
      </c>
      <c r="S73" s="473">
        <f>IF(OR($B73-S$5&gt;74, $B73-S$5=73, $B73-S$5=1, $B73-S$5&lt;0),"",ROUND(($B73-S$5)*'점수 계산기'!$C$27+S$5*'점수 계산기'!$C$29+'점수 계산기'!$C$32,0))</f>
        <v>95</v>
      </c>
      <c r="T73" s="473">
        <f>IF(OR($B73-T$5&gt;74, $B73-T$5=73, $B73-T$5=1, $B73-T$5&lt;0),"",ROUND(($B73-T$5)*'점수 계산기'!$C$27+T$5*'점수 계산기'!$C$29+'점수 계산기'!$C$32,0))</f>
        <v>95</v>
      </c>
      <c r="U73" s="473">
        <f>IF(OR($B73-U$5&gt;74, $B73-U$5=73, $B73-U$5=1, $B73-U$5&lt;0),"",ROUND(($B73-U$5)*'점수 계산기'!$C$27+U$5*'점수 계산기'!$C$29+'점수 계산기'!$C$32,0))</f>
        <v>95</v>
      </c>
      <c r="V73" s="473">
        <f>IF(OR($B73-V$5&gt;74, $B73-V$5=73, $B73-V$5=1, $B73-V$5&lt;0),"",ROUND(($B73-V$5)*'점수 계산기'!$C$27+V$5*'점수 계산기'!$C$29+'점수 계산기'!$C$32,0))</f>
        <v>95</v>
      </c>
      <c r="W73" s="473">
        <f>IF(OR($B73-W$5&gt;74, $B73-W$5=73, $B73-W$5=1, $B73-W$5&lt;0),"",ROUND(($B73-W$5)*'점수 계산기'!$C$27+W$5*'점수 계산기'!$C$29+'점수 계산기'!$C$32,0))</f>
        <v>95</v>
      </c>
      <c r="X73" s="473">
        <f>IF(OR($B73-X$5&gt;74, $B73-X$5=73, $B73-X$5=1, $B73-X$5&lt;0),"",ROUND(($B73-X$5)*'점수 계산기'!$C$27+X$5*'점수 계산기'!$C$29+'점수 계산기'!$C$32,0))</f>
        <v>95</v>
      </c>
      <c r="Y73" s="473">
        <f>IF(OR($B73-Y$5&gt;74, $B73-Y$5=73, $B73-Y$5=1, $B73-Y$5&lt;0),"",ROUND(($B73-Y$5)*'점수 계산기'!$C$27+Y$5*'점수 계산기'!$C$29+'점수 계산기'!$C$32,0))</f>
        <v>95</v>
      </c>
      <c r="Z73" s="473">
        <f>IF(OR($B73-Z$5&gt;74, $B73-Z$5=73, $B73-Z$5=1, $B73-Z$5&lt;0),"",ROUND(($B73-Z$5)*'점수 계산기'!$C$27+Z$5*'점수 계산기'!$C$29+'점수 계산기'!$C$32,0))</f>
        <v>95</v>
      </c>
      <c r="AA73" s="474">
        <f>IF(OR($B73-AA$5&gt;74, $B73-AA$5=73, $B73-AA$5=1, $B73-AA$5&lt;0),"",ROUND(($B73-AA$5)*'점수 계산기'!$C$27+AA$5*'점수 계산기'!$C$29+'점수 계산기'!$C$32,0))</f>
        <v>95</v>
      </c>
      <c r="AC73" s="170">
        <v>34</v>
      </c>
      <c r="AD73" s="170">
        <f t="shared" si="2"/>
        <v>94</v>
      </c>
      <c r="AE73" s="170" cm="1">
        <f t="array" ref="AE73">INDEX($AF$6:$AF$106, AC73, 1)</f>
        <v>123</v>
      </c>
      <c r="AF73" s="170">
        <f t="shared" si="3"/>
        <v>95</v>
      </c>
      <c r="AG73" s="170">
        <v>33</v>
      </c>
      <c r="AH73" s="170">
        <v>67</v>
      </c>
    </row>
    <row r="74" spans="1:34" ht="21" customHeight="1">
      <c r="A74" s="4"/>
      <c r="B74" s="19">
        <v>32</v>
      </c>
      <c r="C74" s="475">
        <f>IF(OR($B74-C$5&gt;74, $B74-C$5=73, $B74-C$5=1, $B74-C$5&lt;0),"",ROUND(($B74-C$5)*'점수 계산기'!$C$27+C$5*'점수 계산기'!$C$29+'점수 계산기'!$C$32,0))</f>
        <v>93</v>
      </c>
      <c r="D74" s="475">
        <f>IF(OR($B74-D$5&gt;74, $B74-D$5=73, $B74-D$5=1, $B74-D$5&lt;0),"",ROUND(($B74-D$5)*'점수 계산기'!$C$27+D$5*'점수 계산기'!$C$29+'점수 계산기'!$C$32,0))</f>
        <v>93</v>
      </c>
      <c r="E74" s="475">
        <f>IF(OR($B74-E$5&gt;74, $B74-E$5=73, $B74-E$5=1, $B74-E$5&lt;0),"",ROUND(($B74-E$5)*'점수 계산기'!$C$27+E$5*'점수 계산기'!$C$29+'점수 계산기'!$C$32,0))</f>
        <v>93</v>
      </c>
      <c r="F74" s="475">
        <f>IF(OR($B74-F$5&gt;74, $B74-F$5=73, $B74-F$5=1, $B74-F$5&lt;0),"",ROUND(($B74-F$5)*'점수 계산기'!$C$27+F$5*'점수 계산기'!$C$29+'점수 계산기'!$C$32,0))</f>
        <v>93</v>
      </c>
      <c r="G74" s="475">
        <f>IF(OR($B74-G$5&gt;74, $B74-G$5=73, $B74-G$5=1, $B74-G$5&lt;0),"",ROUND(($B74-G$5)*'점수 계산기'!$C$27+G$5*'점수 계산기'!$C$29+'점수 계산기'!$C$32,0))</f>
        <v>93</v>
      </c>
      <c r="H74" s="475">
        <f>IF(OR($B74-H$5&gt;74, $B74-H$5=73, $B74-H$5=1, $B74-H$5&lt;0),"",ROUND(($B74-H$5)*'점수 계산기'!$C$27+H$5*'점수 계산기'!$C$29+'점수 계산기'!$C$32,0))</f>
        <v>93</v>
      </c>
      <c r="I74" s="475">
        <f>IF(OR($B74-I$5&gt;74, $B74-I$5=73, $B74-I$5=1, $B74-I$5&lt;0),"",ROUND(($B74-I$5)*'점수 계산기'!$C$27+I$5*'점수 계산기'!$C$29+'점수 계산기'!$C$32,0))</f>
        <v>93</v>
      </c>
      <c r="J74" s="475">
        <f>IF(OR($B74-J$5&gt;74, $B74-J$5=73, $B74-J$5=1, $B74-J$5&lt;0),"",ROUND(($B74-J$5)*'점수 계산기'!$C$27+J$5*'점수 계산기'!$C$29+'점수 계산기'!$C$32,0))</f>
        <v>94</v>
      </c>
      <c r="K74" s="475">
        <f>IF(OR($B74-K$5&gt;74, $B74-K$5=73, $B74-K$5=1, $B74-K$5&lt;0),"",ROUND(($B74-K$5)*'점수 계산기'!$C$27+K$5*'점수 계산기'!$C$29+'점수 계산기'!$C$32,0))</f>
        <v>94</v>
      </c>
      <c r="L74" s="475">
        <f>IF(OR($B74-L$5&gt;74, $B74-L$5=73, $B74-L$5=1, $B74-L$5&lt;0),"",ROUND(($B74-L$5)*'점수 계산기'!$C$27+L$5*'점수 계산기'!$C$29+'점수 계산기'!$C$32,0))</f>
        <v>94</v>
      </c>
      <c r="M74" s="475">
        <f>IF(OR($B74-M$5&gt;74, $B74-M$5=73, $B74-M$5=1, $B74-M$5&lt;0),"",ROUND(($B74-M$5)*'점수 계산기'!$C$27+M$5*'점수 계산기'!$C$29+'점수 계산기'!$C$32,0))</f>
        <v>94</v>
      </c>
      <c r="N74" s="475">
        <f>IF(OR($B74-N$5&gt;74, $B74-N$5=73, $B74-N$5=1, $B74-N$5&lt;0),"",ROUND(($B74-N$5)*'점수 계산기'!$C$27+N$5*'점수 계산기'!$C$29+'점수 계산기'!$C$32,0))</f>
        <v>94</v>
      </c>
      <c r="O74" s="475">
        <f>IF(OR($B74-O$5&gt;74, $B74-O$5=73, $B74-O$5=1, $B74-O$5&lt;0),"",ROUND(($B74-O$5)*'점수 계산기'!$C$27+O$5*'점수 계산기'!$C$29+'점수 계산기'!$C$32,0))</f>
        <v>94</v>
      </c>
      <c r="P74" s="475">
        <f>IF(OR($B74-P$5&gt;74, $B74-P$5=73, $B74-P$5=1, $B74-P$5&lt;0),"",ROUND(($B74-P$5)*'점수 계산기'!$C$27+P$5*'점수 계산기'!$C$29+'점수 계산기'!$C$32,0))</f>
        <v>94</v>
      </c>
      <c r="Q74" s="475">
        <f>IF(OR($B74-Q$5&gt;74, $B74-Q$5=73, $B74-Q$5=1, $B74-Q$5&lt;0),"",ROUND(($B74-Q$5)*'점수 계산기'!$C$27+Q$5*'점수 계산기'!$C$29+'점수 계산기'!$C$32,0))</f>
        <v>94</v>
      </c>
      <c r="R74" s="475">
        <f>IF(OR($B74-R$5&gt;74, $B74-R$5=73, $B74-R$5=1, $B74-R$5&lt;0),"",ROUND(($B74-R$5)*'점수 계산기'!$C$27+R$5*'점수 계산기'!$C$29+'점수 계산기'!$C$32,0))</f>
        <v>94</v>
      </c>
      <c r="S74" s="475">
        <f>IF(OR($B74-S$5&gt;74, $B74-S$5=73, $B74-S$5=1, $B74-S$5&lt;0),"",ROUND(($B74-S$5)*'점수 계산기'!$C$27+S$5*'점수 계산기'!$C$29+'점수 계산기'!$C$32,0))</f>
        <v>94</v>
      </c>
      <c r="T74" s="475">
        <f>IF(OR($B74-T$5&gt;74, $B74-T$5=73, $B74-T$5=1, $B74-T$5&lt;0),"",ROUND(($B74-T$5)*'점수 계산기'!$C$27+T$5*'점수 계산기'!$C$29+'점수 계산기'!$C$32,0))</f>
        <v>94</v>
      </c>
      <c r="U74" s="475">
        <f>IF(OR($B74-U$5&gt;74, $B74-U$5=73, $B74-U$5=1, $B74-U$5&lt;0),"",ROUND(($B74-U$5)*'점수 계산기'!$C$27+U$5*'점수 계산기'!$C$29+'점수 계산기'!$C$32,0))</f>
        <v>94</v>
      </c>
      <c r="V74" s="475">
        <f>IF(OR($B74-V$5&gt;74, $B74-V$5=73, $B74-V$5=1, $B74-V$5&lt;0),"",ROUND(($B74-V$5)*'점수 계산기'!$C$27+V$5*'점수 계산기'!$C$29+'점수 계산기'!$C$32,0))</f>
        <v>94</v>
      </c>
      <c r="W74" s="475">
        <f>IF(OR($B74-W$5&gt;74, $B74-W$5=73, $B74-W$5=1, $B74-W$5&lt;0),"",ROUND(($B74-W$5)*'점수 계산기'!$C$27+W$5*'점수 계산기'!$C$29+'점수 계산기'!$C$32,0))</f>
        <v>94</v>
      </c>
      <c r="X74" s="475">
        <f>IF(OR($B74-X$5&gt;74, $B74-X$5=73, $B74-X$5=1, $B74-X$5&lt;0),"",ROUND(($B74-X$5)*'점수 계산기'!$C$27+X$5*'점수 계산기'!$C$29+'점수 계산기'!$C$32,0))</f>
        <v>94</v>
      </c>
      <c r="Y74" s="475">
        <f>IF(OR($B74-Y$5&gt;74, $B74-Y$5=73, $B74-Y$5=1, $B74-Y$5&lt;0),"",ROUND(($B74-Y$5)*'점수 계산기'!$C$27+Y$5*'점수 계산기'!$C$29+'점수 계산기'!$C$32,0))</f>
        <v>94</v>
      </c>
      <c r="Z74" s="475">
        <f>IF(OR($B74-Z$5&gt;74, $B74-Z$5=73, $B74-Z$5=1, $B74-Z$5&lt;0),"",ROUND(($B74-Z$5)*'점수 계산기'!$C$27+Z$5*'점수 계산기'!$C$29+'점수 계산기'!$C$32,0))</f>
        <v>94</v>
      </c>
      <c r="AA74" s="476">
        <f>IF(OR($B74-AA$5&gt;74, $B74-AA$5=73, $B74-AA$5=1, $B74-AA$5&lt;0),"",ROUND(($B74-AA$5)*'점수 계산기'!$C$27+AA$5*'점수 계산기'!$C$29+'점수 계산기'!$C$32,0))</f>
        <v>94</v>
      </c>
      <c r="AC74" s="170">
        <v>33</v>
      </c>
      <c r="AD74" s="170">
        <f t="shared" si="2"/>
        <v>93</v>
      </c>
      <c r="AE74" s="170" cm="1">
        <f t="array" ref="AE74">INDEX($AF$6:$AF$106, AC74, 1)</f>
        <v>124</v>
      </c>
      <c r="AF74" s="170">
        <f t="shared" si="3"/>
        <v>94</v>
      </c>
      <c r="AG74" s="170">
        <v>32</v>
      </c>
      <c r="AH74" s="170">
        <v>68</v>
      </c>
    </row>
    <row r="75" spans="1:34" ht="21" customHeight="1">
      <c r="A75" s="4"/>
      <c r="B75" s="19">
        <v>31</v>
      </c>
      <c r="C75" s="475">
        <f>IF(OR($B75-C$5&gt;74, $B75-C$5=73, $B75-C$5=1, $B75-C$5&lt;0),"",ROUND(($B75-C$5)*'점수 계산기'!$C$27+C$5*'점수 계산기'!$C$29+'점수 계산기'!$C$32,0))</f>
        <v>92</v>
      </c>
      <c r="D75" s="475">
        <f>IF(OR($B75-D$5&gt;74, $B75-D$5=73, $B75-D$5=1, $B75-D$5&lt;0),"",ROUND(($B75-D$5)*'점수 계산기'!$C$27+D$5*'점수 계산기'!$C$29+'점수 계산기'!$C$32,0))</f>
        <v>92</v>
      </c>
      <c r="E75" s="475">
        <f>IF(OR($B75-E$5&gt;74, $B75-E$5=73, $B75-E$5=1, $B75-E$5&lt;0),"",ROUND(($B75-E$5)*'점수 계산기'!$C$27+E$5*'점수 계산기'!$C$29+'점수 계산기'!$C$32,0))</f>
        <v>93</v>
      </c>
      <c r="F75" s="475">
        <f>IF(OR($B75-F$5&gt;74, $B75-F$5=73, $B75-F$5=1, $B75-F$5&lt;0),"",ROUND(($B75-F$5)*'점수 계산기'!$C$27+F$5*'점수 계산기'!$C$29+'점수 계산기'!$C$32,0))</f>
        <v>93</v>
      </c>
      <c r="G75" s="475">
        <f>IF(OR($B75-G$5&gt;74, $B75-G$5=73, $B75-G$5=1, $B75-G$5&lt;0),"",ROUND(($B75-G$5)*'점수 계산기'!$C$27+G$5*'점수 계산기'!$C$29+'점수 계산기'!$C$32,0))</f>
        <v>93</v>
      </c>
      <c r="H75" s="475">
        <f>IF(OR($B75-H$5&gt;74, $B75-H$5=73, $B75-H$5=1, $B75-H$5&lt;0),"",ROUND(($B75-H$5)*'점수 계산기'!$C$27+H$5*'점수 계산기'!$C$29+'점수 계산기'!$C$32,0))</f>
        <v>93</v>
      </c>
      <c r="I75" s="475">
        <f>IF(OR($B75-I$5&gt;74, $B75-I$5=73, $B75-I$5=1, $B75-I$5&lt;0),"",ROUND(($B75-I$5)*'점수 계산기'!$C$27+I$5*'점수 계산기'!$C$29+'점수 계산기'!$C$32,0))</f>
        <v>93</v>
      </c>
      <c r="J75" s="475">
        <f>IF(OR($B75-J$5&gt;74, $B75-J$5=73, $B75-J$5=1, $B75-J$5&lt;0),"",ROUND(($B75-J$5)*'점수 계산기'!$C$27+J$5*'점수 계산기'!$C$29+'점수 계산기'!$C$32,0))</f>
        <v>93</v>
      </c>
      <c r="K75" s="475">
        <f>IF(OR($B75-K$5&gt;74, $B75-K$5=73, $B75-K$5=1, $B75-K$5&lt;0),"",ROUND(($B75-K$5)*'점수 계산기'!$C$27+K$5*'점수 계산기'!$C$29+'점수 계산기'!$C$32,0))</f>
        <v>93</v>
      </c>
      <c r="L75" s="475">
        <f>IF(OR($B75-L$5&gt;74, $B75-L$5=73, $B75-L$5=1, $B75-L$5&lt;0),"",ROUND(($B75-L$5)*'점수 계산기'!$C$27+L$5*'점수 계산기'!$C$29+'점수 계산기'!$C$32,0))</f>
        <v>93</v>
      </c>
      <c r="M75" s="475">
        <f>IF(OR($B75-M$5&gt;74, $B75-M$5=73, $B75-M$5=1, $B75-M$5&lt;0),"",ROUND(($B75-M$5)*'점수 계산기'!$C$27+M$5*'점수 계산기'!$C$29+'점수 계산기'!$C$32,0))</f>
        <v>93</v>
      </c>
      <c r="N75" s="475">
        <f>IF(OR($B75-N$5&gt;74, $B75-N$5=73, $B75-N$5=1, $B75-N$5&lt;0),"",ROUND(($B75-N$5)*'점수 계산기'!$C$27+N$5*'점수 계산기'!$C$29+'점수 계산기'!$C$32,0))</f>
        <v>93</v>
      </c>
      <c r="O75" s="475">
        <f>IF(OR($B75-O$5&gt;74, $B75-O$5=73, $B75-O$5=1, $B75-O$5&lt;0),"",ROUND(($B75-O$5)*'점수 계산기'!$C$27+O$5*'점수 계산기'!$C$29+'점수 계산기'!$C$32,0))</f>
        <v>93</v>
      </c>
      <c r="P75" s="475">
        <f>IF(OR($B75-P$5&gt;74, $B75-P$5=73, $B75-P$5=1, $B75-P$5&lt;0),"",ROUND(($B75-P$5)*'점수 계산기'!$C$27+P$5*'점수 계산기'!$C$29+'점수 계산기'!$C$32,0))</f>
        <v>93</v>
      </c>
      <c r="Q75" s="475">
        <f>IF(OR($B75-Q$5&gt;74, $B75-Q$5=73, $B75-Q$5=1, $B75-Q$5&lt;0),"",ROUND(($B75-Q$5)*'점수 계산기'!$C$27+Q$5*'점수 계산기'!$C$29+'점수 계산기'!$C$32,0))</f>
        <v>93</v>
      </c>
      <c r="R75" s="475">
        <f>IF(OR($B75-R$5&gt;74, $B75-R$5=73, $B75-R$5=1, $B75-R$5&lt;0),"",ROUND(($B75-R$5)*'점수 계산기'!$C$27+R$5*'점수 계산기'!$C$29+'점수 계산기'!$C$32,0))</f>
        <v>93</v>
      </c>
      <c r="S75" s="475">
        <f>IF(OR($B75-S$5&gt;74, $B75-S$5=73, $B75-S$5=1, $B75-S$5&lt;0),"",ROUND(($B75-S$5)*'점수 계산기'!$C$27+S$5*'점수 계산기'!$C$29+'점수 계산기'!$C$32,0))</f>
        <v>93</v>
      </c>
      <c r="T75" s="475">
        <f>IF(OR($B75-T$5&gt;74, $B75-T$5=73, $B75-T$5=1, $B75-T$5&lt;0),"",ROUND(($B75-T$5)*'점수 계산기'!$C$27+T$5*'점수 계산기'!$C$29+'점수 계산기'!$C$32,0))</f>
        <v>93</v>
      </c>
      <c r="U75" s="475">
        <f>IF(OR($B75-U$5&gt;74, $B75-U$5=73, $B75-U$5=1, $B75-U$5&lt;0),"",ROUND(($B75-U$5)*'점수 계산기'!$C$27+U$5*'점수 계산기'!$C$29+'점수 계산기'!$C$32,0))</f>
        <v>93</v>
      </c>
      <c r="V75" s="475">
        <f>IF(OR($B75-V$5&gt;74, $B75-V$5=73, $B75-V$5=1, $B75-V$5&lt;0),"",ROUND(($B75-V$5)*'점수 계산기'!$C$27+V$5*'점수 계산기'!$C$29+'점수 계산기'!$C$32,0))</f>
        <v>93</v>
      </c>
      <c r="W75" s="475">
        <f>IF(OR($B75-W$5&gt;74, $B75-W$5=73, $B75-W$5=1, $B75-W$5&lt;0),"",ROUND(($B75-W$5)*'점수 계산기'!$C$27+W$5*'점수 계산기'!$C$29+'점수 계산기'!$C$32,0))</f>
        <v>93</v>
      </c>
      <c r="X75" s="475">
        <f>IF(OR($B75-X$5&gt;74, $B75-X$5=73, $B75-X$5=1, $B75-X$5&lt;0),"",ROUND(($B75-X$5)*'점수 계산기'!$C$27+X$5*'점수 계산기'!$C$29+'점수 계산기'!$C$32,0))</f>
        <v>93</v>
      </c>
      <c r="Y75" s="475">
        <f>IF(OR($B75-Y$5&gt;74, $B75-Y$5=73, $B75-Y$5=1, $B75-Y$5&lt;0),"",ROUND(($B75-Y$5)*'점수 계산기'!$C$27+Y$5*'점수 계산기'!$C$29+'점수 계산기'!$C$32,0))</f>
        <v>93</v>
      </c>
      <c r="Z75" s="475">
        <f>IF(OR($B75-Z$5&gt;74, $B75-Z$5=73, $B75-Z$5=1, $B75-Z$5&lt;0),"",ROUND(($B75-Z$5)*'점수 계산기'!$C$27+Z$5*'점수 계산기'!$C$29+'점수 계산기'!$C$32,0))</f>
        <v>93</v>
      </c>
      <c r="AA75" s="476">
        <f>IF(OR($B75-AA$5&gt;74, $B75-AA$5=73, $B75-AA$5=1, $B75-AA$5&lt;0),"",ROUND(($B75-AA$5)*'점수 계산기'!$C$27+AA$5*'점수 계산기'!$C$29+'점수 계산기'!$C$32,0))</f>
        <v>93</v>
      </c>
      <c r="AC75" s="170">
        <v>32</v>
      </c>
      <c r="AD75" s="170">
        <f t="shared" si="2"/>
        <v>92</v>
      </c>
      <c r="AE75" s="170" cm="1">
        <f t="array" ref="AE75">INDEX($AF$6:$AF$106, AC75, 1)</f>
        <v>125</v>
      </c>
      <c r="AF75" s="170">
        <f t="shared" si="3"/>
        <v>93</v>
      </c>
      <c r="AG75" s="170">
        <v>31</v>
      </c>
      <c r="AH75" s="170">
        <v>69</v>
      </c>
    </row>
    <row r="76" spans="1:34" ht="21" customHeight="1">
      <c r="A76" s="4"/>
      <c r="B76" s="19">
        <v>30</v>
      </c>
      <c r="C76" s="475">
        <f>IF(OR($B76-C$5&gt;74, $B76-C$5=73, $B76-C$5=1, $B76-C$5&lt;0),"",ROUND(($B76-C$5)*'점수 계산기'!$C$27+C$5*'점수 계산기'!$C$29+'점수 계산기'!$C$32,0))</f>
        <v>92</v>
      </c>
      <c r="D76" s="475">
        <f>IF(OR($B76-D$5&gt;74, $B76-D$5=73, $B76-D$5=1, $B76-D$5&lt;0),"",ROUND(($B76-D$5)*'점수 계산기'!$C$27+D$5*'점수 계산기'!$C$29+'점수 계산기'!$C$32,0))</f>
        <v>92</v>
      </c>
      <c r="E76" s="475">
        <f>IF(OR($B76-E$5&gt;74, $B76-E$5=73, $B76-E$5=1, $B76-E$5&lt;0),"",ROUND(($B76-E$5)*'점수 계산기'!$C$27+E$5*'점수 계산기'!$C$29+'점수 계산기'!$C$32,0))</f>
        <v>92</v>
      </c>
      <c r="F76" s="475">
        <f>IF(OR($B76-F$5&gt;74, $B76-F$5=73, $B76-F$5=1, $B76-F$5&lt;0),"",ROUND(($B76-F$5)*'점수 계산기'!$C$27+F$5*'점수 계산기'!$C$29+'점수 계산기'!$C$32,0))</f>
        <v>92</v>
      </c>
      <c r="G76" s="475">
        <f>IF(OR($B76-G$5&gt;74, $B76-G$5=73, $B76-G$5=1, $B76-G$5&lt;0),"",ROUND(($B76-G$5)*'점수 계산기'!$C$27+G$5*'점수 계산기'!$C$29+'점수 계산기'!$C$32,0))</f>
        <v>92</v>
      </c>
      <c r="H76" s="475">
        <f>IF(OR($B76-H$5&gt;74, $B76-H$5=73, $B76-H$5=1, $B76-H$5&lt;0),"",ROUND(($B76-H$5)*'점수 계산기'!$C$27+H$5*'점수 계산기'!$C$29+'점수 계산기'!$C$32,0))</f>
        <v>92</v>
      </c>
      <c r="I76" s="475">
        <f>IF(OR($B76-I$5&gt;74, $B76-I$5=73, $B76-I$5=1, $B76-I$5&lt;0),"",ROUND(($B76-I$5)*'점수 계산기'!$C$27+I$5*'점수 계산기'!$C$29+'점수 계산기'!$C$32,0))</f>
        <v>92</v>
      </c>
      <c r="J76" s="475">
        <f>IF(OR($B76-J$5&gt;74, $B76-J$5=73, $B76-J$5=1, $B76-J$5&lt;0),"",ROUND(($B76-J$5)*'점수 계산기'!$C$27+J$5*'점수 계산기'!$C$29+'점수 계산기'!$C$32,0))</f>
        <v>92</v>
      </c>
      <c r="K76" s="475">
        <f>IF(OR($B76-K$5&gt;74, $B76-K$5=73, $B76-K$5=1, $B76-K$5&lt;0),"",ROUND(($B76-K$5)*'점수 계산기'!$C$27+K$5*'점수 계산기'!$C$29+'점수 계산기'!$C$32,0))</f>
        <v>92</v>
      </c>
      <c r="L76" s="475">
        <f>IF(OR($B76-L$5&gt;74, $B76-L$5=73, $B76-L$5=1, $B76-L$5&lt;0),"",ROUND(($B76-L$5)*'점수 계산기'!$C$27+L$5*'점수 계산기'!$C$29+'점수 계산기'!$C$32,0))</f>
        <v>92</v>
      </c>
      <c r="M76" s="475">
        <f>IF(OR($B76-M$5&gt;74, $B76-M$5=73, $B76-M$5=1, $B76-M$5&lt;0),"",ROUND(($B76-M$5)*'점수 계산기'!$C$27+M$5*'점수 계산기'!$C$29+'점수 계산기'!$C$32,0))</f>
        <v>92</v>
      </c>
      <c r="N76" s="475">
        <f>IF(OR($B76-N$5&gt;74, $B76-N$5=73, $B76-N$5=1, $B76-N$5&lt;0),"",ROUND(($B76-N$5)*'점수 계산기'!$C$27+N$5*'점수 계산기'!$C$29+'점수 계산기'!$C$32,0))</f>
        <v>92</v>
      </c>
      <c r="O76" s="475">
        <f>IF(OR($B76-O$5&gt;74, $B76-O$5=73, $B76-O$5=1, $B76-O$5&lt;0),"",ROUND(($B76-O$5)*'점수 계산기'!$C$27+O$5*'점수 계산기'!$C$29+'점수 계산기'!$C$32,0))</f>
        <v>92</v>
      </c>
      <c r="P76" s="475">
        <f>IF(OR($B76-P$5&gt;74, $B76-P$5=73, $B76-P$5=1, $B76-P$5&lt;0),"",ROUND(($B76-P$5)*'점수 계산기'!$C$27+P$5*'점수 계산기'!$C$29+'점수 계산기'!$C$32,0))</f>
        <v>92</v>
      </c>
      <c r="Q76" s="475">
        <f>IF(OR($B76-Q$5&gt;74, $B76-Q$5=73, $B76-Q$5=1, $B76-Q$5&lt;0),"",ROUND(($B76-Q$5)*'점수 계산기'!$C$27+Q$5*'점수 계산기'!$C$29+'점수 계산기'!$C$32,0))</f>
        <v>92</v>
      </c>
      <c r="R76" s="475">
        <f>IF(OR($B76-R$5&gt;74, $B76-R$5=73, $B76-R$5=1, $B76-R$5&lt;0),"",ROUND(($B76-R$5)*'점수 계산기'!$C$27+R$5*'점수 계산기'!$C$29+'점수 계산기'!$C$32,0))</f>
        <v>92</v>
      </c>
      <c r="S76" s="475">
        <f>IF(OR($B76-S$5&gt;74, $B76-S$5=73, $B76-S$5=1, $B76-S$5&lt;0),"",ROUND(($B76-S$5)*'점수 계산기'!$C$27+S$5*'점수 계산기'!$C$29+'점수 계산기'!$C$32,0))</f>
        <v>92</v>
      </c>
      <c r="T76" s="475">
        <f>IF(OR($B76-T$5&gt;74, $B76-T$5=73, $B76-T$5=1, $B76-T$5&lt;0),"",ROUND(($B76-T$5)*'점수 계산기'!$C$27+T$5*'점수 계산기'!$C$29+'점수 계산기'!$C$32,0))</f>
        <v>92</v>
      </c>
      <c r="U76" s="475">
        <f>IF(OR($B76-U$5&gt;74, $B76-U$5=73, $B76-U$5=1, $B76-U$5&lt;0),"",ROUND(($B76-U$5)*'점수 계산기'!$C$27+U$5*'점수 계산기'!$C$29+'점수 계산기'!$C$32,0))</f>
        <v>92</v>
      </c>
      <c r="V76" s="475">
        <f>IF(OR($B76-V$5&gt;74, $B76-V$5=73, $B76-V$5=1, $B76-V$5&lt;0),"",ROUND(($B76-V$5)*'점수 계산기'!$C$27+V$5*'점수 계산기'!$C$29+'점수 계산기'!$C$32,0))</f>
        <v>92</v>
      </c>
      <c r="W76" s="475">
        <f>IF(OR($B76-W$5&gt;74, $B76-W$5=73, $B76-W$5=1, $B76-W$5&lt;0),"",ROUND(($B76-W$5)*'점수 계산기'!$C$27+W$5*'점수 계산기'!$C$29+'점수 계산기'!$C$32,0))</f>
        <v>92</v>
      </c>
      <c r="X76" s="475">
        <f>IF(OR($B76-X$5&gt;74, $B76-X$5=73, $B76-X$5=1, $B76-X$5&lt;0),"",ROUND(($B76-X$5)*'점수 계산기'!$C$27+X$5*'점수 계산기'!$C$29+'점수 계산기'!$C$32,0))</f>
        <v>92</v>
      </c>
      <c r="Y76" s="475">
        <f>IF(OR($B76-Y$5&gt;74, $B76-Y$5=73, $B76-Y$5=1, $B76-Y$5&lt;0),"",ROUND(($B76-Y$5)*'점수 계산기'!$C$27+Y$5*'점수 계산기'!$C$29+'점수 계산기'!$C$32,0))</f>
        <v>92</v>
      </c>
      <c r="Z76" s="475">
        <f>IF(OR($B76-Z$5&gt;74, $B76-Z$5=73, $B76-Z$5=1, $B76-Z$5&lt;0),"",ROUND(($B76-Z$5)*'점수 계산기'!$C$27+Z$5*'점수 계산기'!$C$29+'점수 계산기'!$C$32,0))</f>
        <v>93</v>
      </c>
      <c r="AA76" s="476">
        <f>IF(OR($B76-AA$5&gt;74, $B76-AA$5=73, $B76-AA$5=1, $B76-AA$5&lt;0),"",ROUND(($B76-AA$5)*'점수 계산기'!$C$27+AA$5*'점수 계산기'!$C$29+'점수 계산기'!$C$32,0))</f>
        <v>93</v>
      </c>
      <c r="AC76" s="170">
        <v>31</v>
      </c>
      <c r="AD76" s="170">
        <f t="shared" si="2"/>
        <v>92</v>
      </c>
      <c r="AE76" s="170" cm="1">
        <f t="array" ref="AE76">INDEX($AF$6:$AF$106, AC76, 1)</f>
        <v>125</v>
      </c>
      <c r="AF76" s="170">
        <f t="shared" si="3"/>
        <v>93</v>
      </c>
      <c r="AG76" s="170">
        <v>30</v>
      </c>
      <c r="AH76" s="170">
        <v>70</v>
      </c>
    </row>
    <row r="77" spans="1:34" ht="21" customHeight="1">
      <c r="A77" s="4"/>
      <c r="B77" s="19">
        <v>29</v>
      </c>
      <c r="C77" s="475">
        <f>IF(OR($B77-C$5&gt;74, $B77-C$5=73, $B77-C$5=1, $B77-C$5&lt;0),"",ROUND(($B77-C$5)*'점수 계산기'!$C$27+C$5*'점수 계산기'!$C$29+'점수 계산기'!$C$32,0))</f>
        <v>91</v>
      </c>
      <c r="D77" s="475">
        <f>IF(OR($B77-D$5&gt;74, $B77-D$5=73, $B77-D$5=1, $B77-D$5&lt;0),"",ROUND(($B77-D$5)*'점수 계산기'!$C$27+D$5*'점수 계산기'!$C$29+'점수 계산기'!$C$32,0))</f>
        <v>91</v>
      </c>
      <c r="E77" s="475">
        <f>IF(OR($B77-E$5&gt;74, $B77-E$5=73, $B77-E$5=1, $B77-E$5&lt;0),"",ROUND(($B77-E$5)*'점수 계산기'!$C$27+E$5*'점수 계산기'!$C$29+'점수 계산기'!$C$32,0))</f>
        <v>91</v>
      </c>
      <c r="F77" s="475">
        <f>IF(OR($B77-F$5&gt;74, $B77-F$5=73, $B77-F$5=1, $B77-F$5&lt;0),"",ROUND(($B77-F$5)*'점수 계산기'!$C$27+F$5*'점수 계산기'!$C$29+'점수 계산기'!$C$32,0))</f>
        <v>91</v>
      </c>
      <c r="G77" s="475">
        <f>IF(OR($B77-G$5&gt;74, $B77-G$5=73, $B77-G$5=1, $B77-G$5&lt;0),"",ROUND(($B77-G$5)*'점수 계산기'!$C$27+G$5*'점수 계산기'!$C$29+'점수 계산기'!$C$32,0))</f>
        <v>91</v>
      </c>
      <c r="H77" s="475">
        <f>IF(OR($B77-H$5&gt;74, $B77-H$5=73, $B77-H$5=1, $B77-H$5&lt;0),"",ROUND(($B77-H$5)*'점수 계산기'!$C$27+H$5*'점수 계산기'!$C$29+'점수 계산기'!$C$32,0))</f>
        <v>91</v>
      </c>
      <c r="I77" s="475">
        <f>IF(OR($B77-I$5&gt;74, $B77-I$5=73, $B77-I$5=1, $B77-I$5&lt;0),"",ROUND(($B77-I$5)*'점수 계산기'!$C$27+I$5*'점수 계산기'!$C$29+'점수 계산기'!$C$32,0))</f>
        <v>91</v>
      </c>
      <c r="J77" s="475">
        <f>IF(OR($B77-J$5&gt;74, $B77-J$5=73, $B77-J$5=1, $B77-J$5&lt;0),"",ROUND(($B77-J$5)*'점수 계산기'!$C$27+J$5*'점수 계산기'!$C$29+'점수 계산기'!$C$32,0))</f>
        <v>91</v>
      </c>
      <c r="K77" s="475">
        <f>IF(OR($B77-K$5&gt;74, $B77-K$5=73, $B77-K$5=1, $B77-K$5&lt;0),"",ROUND(($B77-K$5)*'점수 계산기'!$C$27+K$5*'점수 계산기'!$C$29+'점수 계산기'!$C$32,0))</f>
        <v>91</v>
      </c>
      <c r="L77" s="475">
        <f>IF(OR($B77-L$5&gt;74, $B77-L$5=73, $B77-L$5=1, $B77-L$5&lt;0),"",ROUND(($B77-L$5)*'점수 계산기'!$C$27+L$5*'점수 계산기'!$C$29+'점수 계산기'!$C$32,0))</f>
        <v>91</v>
      </c>
      <c r="M77" s="475">
        <f>IF(OR($B77-M$5&gt;74, $B77-M$5=73, $B77-M$5=1, $B77-M$5&lt;0),"",ROUND(($B77-M$5)*'점수 계산기'!$C$27+M$5*'점수 계산기'!$C$29+'점수 계산기'!$C$32,0))</f>
        <v>91</v>
      </c>
      <c r="N77" s="475">
        <f>IF(OR($B77-N$5&gt;74, $B77-N$5=73, $B77-N$5=1, $B77-N$5&lt;0),"",ROUND(($B77-N$5)*'점수 계산기'!$C$27+N$5*'점수 계산기'!$C$29+'점수 계산기'!$C$32,0))</f>
        <v>91</v>
      </c>
      <c r="O77" s="475">
        <f>IF(OR($B77-O$5&gt;74, $B77-O$5=73, $B77-O$5=1, $B77-O$5&lt;0),"",ROUND(($B77-O$5)*'점수 계산기'!$C$27+O$5*'점수 계산기'!$C$29+'점수 계산기'!$C$32,0))</f>
        <v>91</v>
      </c>
      <c r="P77" s="475">
        <f>IF(OR($B77-P$5&gt;74, $B77-P$5=73, $B77-P$5=1, $B77-P$5&lt;0),"",ROUND(($B77-P$5)*'점수 계산기'!$C$27+P$5*'점수 계산기'!$C$29+'점수 계산기'!$C$32,0))</f>
        <v>91</v>
      </c>
      <c r="Q77" s="475">
        <f>IF(OR($B77-Q$5&gt;74, $B77-Q$5=73, $B77-Q$5=1, $B77-Q$5&lt;0),"",ROUND(($B77-Q$5)*'점수 계산기'!$C$27+Q$5*'점수 계산기'!$C$29+'점수 계산기'!$C$32,0))</f>
        <v>91</v>
      </c>
      <c r="R77" s="475">
        <f>IF(OR($B77-R$5&gt;74, $B77-R$5=73, $B77-R$5=1, $B77-R$5&lt;0),"",ROUND(($B77-R$5)*'점수 계산기'!$C$27+R$5*'점수 계산기'!$C$29+'점수 계산기'!$C$32,0))</f>
        <v>91</v>
      </c>
      <c r="S77" s="475">
        <f>IF(OR($B77-S$5&gt;74, $B77-S$5=73, $B77-S$5=1, $B77-S$5&lt;0),"",ROUND(($B77-S$5)*'점수 계산기'!$C$27+S$5*'점수 계산기'!$C$29+'점수 계산기'!$C$32,0))</f>
        <v>91</v>
      </c>
      <c r="T77" s="475">
        <f>IF(OR($B77-T$5&gt;74, $B77-T$5=73, $B77-T$5=1, $B77-T$5&lt;0),"",ROUND(($B77-T$5)*'점수 계산기'!$C$27+T$5*'점수 계산기'!$C$29+'점수 계산기'!$C$32,0))</f>
        <v>91</v>
      </c>
      <c r="U77" s="475">
        <f>IF(OR($B77-U$5&gt;74, $B77-U$5=73, $B77-U$5=1, $B77-U$5&lt;0),"",ROUND(($B77-U$5)*'점수 계산기'!$C$27+U$5*'점수 계산기'!$C$29+'점수 계산기'!$C$32,0))</f>
        <v>92</v>
      </c>
      <c r="V77" s="475">
        <f>IF(OR($B77-V$5&gt;74, $B77-V$5=73, $B77-V$5=1, $B77-V$5&lt;0),"",ROUND(($B77-V$5)*'점수 계산기'!$C$27+V$5*'점수 계산기'!$C$29+'점수 계산기'!$C$32,0))</f>
        <v>92</v>
      </c>
      <c r="W77" s="475">
        <f>IF(OR($B77-W$5&gt;74, $B77-W$5=73, $B77-W$5=1, $B77-W$5&lt;0),"",ROUND(($B77-W$5)*'점수 계산기'!$C$27+W$5*'점수 계산기'!$C$29+'점수 계산기'!$C$32,0))</f>
        <v>92</v>
      </c>
      <c r="X77" s="475">
        <f>IF(OR($B77-X$5&gt;74, $B77-X$5=73, $B77-X$5=1, $B77-X$5&lt;0),"",ROUND(($B77-X$5)*'점수 계산기'!$C$27+X$5*'점수 계산기'!$C$29+'점수 계산기'!$C$32,0))</f>
        <v>92</v>
      </c>
      <c r="Y77" s="475">
        <f>IF(OR($B77-Y$5&gt;74, $B77-Y$5=73, $B77-Y$5=1, $B77-Y$5&lt;0),"",ROUND(($B77-Y$5)*'점수 계산기'!$C$27+Y$5*'점수 계산기'!$C$29+'점수 계산기'!$C$32,0))</f>
        <v>92</v>
      </c>
      <c r="Z77" s="475">
        <f>IF(OR($B77-Z$5&gt;74, $B77-Z$5=73, $B77-Z$5=1, $B77-Z$5&lt;0),"",ROUND(($B77-Z$5)*'점수 계산기'!$C$27+Z$5*'점수 계산기'!$C$29+'점수 계산기'!$C$32,0))</f>
        <v>92</v>
      </c>
      <c r="AA77" s="476">
        <f>IF(OR($B77-AA$5&gt;74, $B77-AA$5=73, $B77-AA$5=1, $B77-AA$5&lt;0),"",ROUND(($B77-AA$5)*'점수 계산기'!$C$27+AA$5*'점수 계산기'!$C$29+'점수 계산기'!$C$32,0))</f>
        <v>92</v>
      </c>
      <c r="AC77" s="170">
        <v>30</v>
      </c>
      <c r="AD77" s="170">
        <f t="shared" si="2"/>
        <v>91</v>
      </c>
      <c r="AE77" s="170" cm="1">
        <f t="array" ref="AE77">INDEX($AF$6:$AF$106, AC77, 1)</f>
        <v>126</v>
      </c>
      <c r="AF77" s="170">
        <f t="shared" si="3"/>
        <v>92</v>
      </c>
      <c r="AG77" s="170">
        <v>29</v>
      </c>
      <c r="AH77" s="170">
        <v>71</v>
      </c>
    </row>
    <row r="78" spans="1:34" ht="21" customHeight="1">
      <c r="A78" s="4"/>
      <c r="B78" s="20">
        <v>28</v>
      </c>
      <c r="C78" s="477">
        <f>IF(OR($B78-C$5&gt;74, $B78-C$5=73, $B78-C$5=1, $B78-C$5&lt;0),"",ROUND(($B78-C$5)*'점수 계산기'!$C$27+C$5*'점수 계산기'!$C$29+'점수 계산기'!$C$32,0))</f>
        <v>90</v>
      </c>
      <c r="D78" s="477">
        <f>IF(OR($B78-D$5&gt;74, $B78-D$5=73, $B78-D$5=1, $B78-D$5&lt;0),"",ROUND(($B78-D$5)*'점수 계산기'!$C$27+D$5*'점수 계산기'!$C$29+'점수 계산기'!$C$32,0))</f>
        <v>90</v>
      </c>
      <c r="E78" s="477">
        <f>IF(OR($B78-E$5&gt;74, $B78-E$5=73, $B78-E$5=1, $B78-E$5&lt;0),"",ROUND(($B78-E$5)*'점수 계산기'!$C$27+E$5*'점수 계산기'!$C$29+'점수 계산기'!$C$32,0))</f>
        <v>90</v>
      </c>
      <c r="F78" s="477">
        <f>IF(OR($B78-F$5&gt;74, $B78-F$5=73, $B78-F$5=1, $B78-F$5&lt;0),"",ROUND(($B78-F$5)*'점수 계산기'!$C$27+F$5*'점수 계산기'!$C$29+'점수 계산기'!$C$32,0))</f>
        <v>90</v>
      </c>
      <c r="G78" s="477">
        <f>IF(OR($B78-G$5&gt;74, $B78-G$5=73, $B78-G$5=1, $B78-G$5&lt;0),"",ROUND(($B78-G$5)*'점수 계산기'!$C$27+G$5*'점수 계산기'!$C$29+'점수 계산기'!$C$32,0))</f>
        <v>90</v>
      </c>
      <c r="H78" s="477">
        <f>IF(OR($B78-H$5&gt;74, $B78-H$5=73, $B78-H$5=1, $B78-H$5&lt;0),"",ROUND(($B78-H$5)*'점수 계산기'!$C$27+H$5*'점수 계산기'!$C$29+'점수 계산기'!$C$32,0))</f>
        <v>90</v>
      </c>
      <c r="I78" s="477">
        <f>IF(OR($B78-I$5&gt;74, $B78-I$5=73, $B78-I$5=1, $B78-I$5&lt;0),"",ROUND(($B78-I$5)*'점수 계산기'!$C$27+I$5*'점수 계산기'!$C$29+'점수 계산기'!$C$32,0))</f>
        <v>90</v>
      </c>
      <c r="J78" s="477">
        <f>IF(OR($B78-J$5&gt;74, $B78-J$5=73, $B78-J$5=1, $B78-J$5&lt;0),"",ROUND(($B78-J$5)*'점수 계산기'!$C$27+J$5*'점수 계산기'!$C$29+'점수 계산기'!$C$32,0))</f>
        <v>90</v>
      </c>
      <c r="K78" s="477">
        <f>IF(OR($B78-K$5&gt;74, $B78-K$5=73, $B78-K$5=1, $B78-K$5&lt;0),"",ROUND(($B78-K$5)*'점수 계산기'!$C$27+K$5*'점수 계산기'!$C$29+'점수 계산기'!$C$32,0))</f>
        <v>90</v>
      </c>
      <c r="L78" s="477">
        <f>IF(OR($B78-L$5&gt;74, $B78-L$5=73, $B78-L$5=1, $B78-L$5&lt;0),"",ROUND(($B78-L$5)*'점수 계산기'!$C$27+L$5*'점수 계산기'!$C$29+'점수 계산기'!$C$32,0))</f>
        <v>90</v>
      </c>
      <c r="M78" s="477">
        <f>IF(OR($B78-M$5&gt;74, $B78-M$5=73, $B78-M$5=1, $B78-M$5&lt;0),"",ROUND(($B78-M$5)*'점수 계산기'!$C$27+M$5*'점수 계산기'!$C$29+'점수 계산기'!$C$32,0))</f>
        <v>90</v>
      </c>
      <c r="N78" s="477">
        <f>IF(OR($B78-N$5&gt;74, $B78-N$5=73, $B78-N$5=1, $B78-N$5&lt;0),"",ROUND(($B78-N$5)*'점수 계산기'!$C$27+N$5*'점수 계산기'!$C$29+'점수 계산기'!$C$32,0))</f>
        <v>90</v>
      </c>
      <c r="O78" s="477">
        <f>IF(OR($B78-O$5&gt;74, $B78-O$5=73, $B78-O$5=1, $B78-O$5&lt;0),"",ROUND(($B78-O$5)*'점수 계산기'!$C$27+O$5*'점수 계산기'!$C$29+'점수 계산기'!$C$32,0))</f>
        <v>90</v>
      </c>
      <c r="P78" s="477">
        <f>IF(OR($B78-P$5&gt;74, $B78-P$5=73, $B78-P$5=1, $B78-P$5&lt;0),"",ROUND(($B78-P$5)*'점수 계산기'!$C$27+P$5*'점수 계산기'!$C$29+'점수 계산기'!$C$32,0))</f>
        <v>90</v>
      </c>
      <c r="Q78" s="477">
        <f>IF(OR($B78-Q$5&gt;74, $B78-Q$5=73, $B78-Q$5=1, $B78-Q$5&lt;0),"",ROUND(($B78-Q$5)*'점수 계산기'!$C$27+Q$5*'점수 계산기'!$C$29+'점수 계산기'!$C$32,0))</f>
        <v>91</v>
      </c>
      <c r="R78" s="477">
        <f>IF(OR($B78-R$5&gt;74, $B78-R$5=73, $B78-R$5=1, $B78-R$5&lt;0),"",ROUND(($B78-R$5)*'점수 계산기'!$C$27+R$5*'점수 계산기'!$C$29+'점수 계산기'!$C$32,0))</f>
        <v>91</v>
      </c>
      <c r="S78" s="477">
        <f>IF(OR($B78-S$5&gt;74, $B78-S$5=73, $B78-S$5=1, $B78-S$5&lt;0),"",ROUND(($B78-S$5)*'점수 계산기'!$C$27+S$5*'점수 계산기'!$C$29+'점수 계산기'!$C$32,0))</f>
        <v>91</v>
      </c>
      <c r="T78" s="477">
        <f>IF(OR($B78-T$5&gt;74, $B78-T$5=73, $B78-T$5=1, $B78-T$5&lt;0),"",ROUND(($B78-T$5)*'점수 계산기'!$C$27+T$5*'점수 계산기'!$C$29+'점수 계산기'!$C$32,0))</f>
        <v>91</v>
      </c>
      <c r="U78" s="477">
        <f>IF(OR($B78-U$5&gt;74, $B78-U$5=73, $B78-U$5=1, $B78-U$5&lt;0),"",ROUND(($B78-U$5)*'점수 계산기'!$C$27+U$5*'점수 계산기'!$C$29+'점수 계산기'!$C$32,0))</f>
        <v>91</v>
      </c>
      <c r="V78" s="477">
        <f>IF(OR($B78-V$5&gt;74, $B78-V$5=73, $B78-V$5=1, $B78-V$5&lt;0),"",ROUND(($B78-V$5)*'점수 계산기'!$C$27+V$5*'점수 계산기'!$C$29+'점수 계산기'!$C$32,0))</f>
        <v>91</v>
      </c>
      <c r="W78" s="477">
        <f>IF(OR($B78-W$5&gt;74, $B78-W$5=73, $B78-W$5=1, $B78-W$5&lt;0),"",ROUND(($B78-W$5)*'점수 계산기'!$C$27+W$5*'점수 계산기'!$C$29+'점수 계산기'!$C$32,0))</f>
        <v>91</v>
      </c>
      <c r="X78" s="477">
        <f>IF(OR($B78-X$5&gt;74, $B78-X$5=73, $B78-X$5=1, $B78-X$5&lt;0),"",ROUND(($B78-X$5)*'점수 계산기'!$C$27+X$5*'점수 계산기'!$C$29+'점수 계산기'!$C$32,0))</f>
        <v>91</v>
      </c>
      <c r="Y78" s="477">
        <f>IF(OR($B78-Y$5&gt;74, $B78-Y$5=73, $B78-Y$5=1, $B78-Y$5&lt;0),"",ROUND(($B78-Y$5)*'점수 계산기'!$C$27+Y$5*'점수 계산기'!$C$29+'점수 계산기'!$C$32,0))</f>
        <v>91</v>
      </c>
      <c r="Z78" s="477">
        <f>IF(OR($B78-Z$5&gt;74, $B78-Z$5=73, $B78-Z$5=1, $B78-Z$5&lt;0),"",ROUND(($B78-Z$5)*'점수 계산기'!$C$27+Z$5*'점수 계산기'!$C$29+'점수 계산기'!$C$32,0))</f>
        <v>91</v>
      </c>
      <c r="AA78" s="478">
        <f>IF(OR($B78-AA$5&gt;74, $B78-AA$5=73, $B78-AA$5=1, $B78-AA$5&lt;0),"",ROUND(($B78-AA$5)*'점수 계산기'!$C$27+AA$5*'점수 계산기'!$C$29+'점수 계산기'!$C$32,0))</f>
        <v>91</v>
      </c>
      <c r="AC78" s="170">
        <v>29</v>
      </c>
      <c r="AD78" s="170">
        <f t="shared" si="2"/>
        <v>90</v>
      </c>
      <c r="AE78" s="170" cm="1">
        <f t="array" ref="AE78">INDEX($AF$6:$AF$106, AC78, 1)</f>
        <v>127</v>
      </c>
      <c r="AF78" s="170">
        <f t="shared" si="3"/>
        <v>91</v>
      </c>
      <c r="AG78" s="170">
        <v>28</v>
      </c>
      <c r="AH78" s="170">
        <v>72</v>
      </c>
    </row>
    <row r="79" spans="1:34" ht="21" customHeight="1">
      <c r="A79" s="4"/>
      <c r="B79" s="20">
        <v>27</v>
      </c>
      <c r="C79" s="477" t="str">
        <f>IF(OR($B79-C$5&gt;74, $B79-C$5=73, $B79-C$5=1, $B79-C$5&lt;0),"",ROUND(($B79-C$5)*'점수 계산기'!$C$27+C$5*'점수 계산기'!$C$29+'점수 계산기'!$C$32,0))</f>
        <v/>
      </c>
      <c r="D79" s="477">
        <f>IF(OR($B79-D$5&gt;74, $B79-D$5=73, $B79-D$5=1, $B79-D$5&lt;0),"",ROUND(($B79-D$5)*'점수 계산기'!$C$27+D$5*'점수 계산기'!$C$29+'점수 계산기'!$C$32,0))</f>
        <v>89</v>
      </c>
      <c r="E79" s="477">
        <f>IF(OR($B79-E$5&gt;74, $B79-E$5=73, $B79-E$5=1, $B79-E$5&lt;0),"",ROUND(($B79-E$5)*'점수 계산기'!$C$27+E$5*'점수 계산기'!$C$29+'점수 계산기'!$C$32,0))</f>
        <v>89</v>
      </c>
      <c r="F79" s="477">
        <f>IF(OR($B79-F$5&gt;74, $B79-F$5=73, $B79-F$5=1, $B79-F$5&lt;0),"",ROUND(($B79-F$5)*'점수 계산기'!$C$27+F$5*'점수 계산기'!$C$29+'점수 계산기'!$C$32,0))</f>
        <v>89</v>
      </c>
      <c r="G79" s="477">
        <f>IF(OR($B79-G$5&gt;74, $B79-G$5=73, $B79-G$5=1, $B79-G$5&lt;0),"",ROUND(($B79-G$5)*'점수 계산기'!$C$27+G$5*'점수 계산기'!$C$29+'점수 계산기'!$C$32,0))</f>
        <v>89</v>
      </c>
      <c r="H79" s="477">
        <f>IF(OR($B79-H$5&gt;74, $B79-H$5=73, $B79-H$5=1, $B79-H$5&lt;0),"",ROUND(($B79-H$5)*'점수 계산기'!$C$27+H$5*'점수 계산기'!$C$29+'점수 계산기'!$C$32,0))</f>
        <v>89</v>
      </c>
      <c r="I79" s="477">
        <f>IF(OR($B79-I$5&gt;74, $B79-I$5=73, $B79-I$5=1, $B79-I$5&lt;0),"",ROUND(($B79-I$5)*'점수 계산기'!$C$27+I$5*'점수 계산기'!$C$29+'점수 계산기'!$C$32,0))</f>
        <v>89</v>
      </c>
      <c r="J79" s="477">
        <f>IF(OR($B79-J$5&gt;74, $B79-J$5=73, $B79-J$5=1, $B79-J$5&lt;0),"",ROUND(($B79-J$5)*'점수 계산기'!$C$27+J$5*'점수 계산기'!$C$29+'점수 계산기'!$C$32,0))</f>
        <v>89</v>
      </c>
      <c r="K79" s="477">
        <f>IF(OR($B79-K$5&gt;74, $B79-K$5=73, $B79-K$5=1, $B79-K$5&lt;0),"",ROUND(($B79-K$5)*'점수 계산기'!$C$27+K$5*'점수 계산기'!$C$29+'점수 계산기'!$C$32,0))</f>
        <v>89</v>
      </c>
      <c r="L79" s="477">
        <f>IF(OR($B79-L$5&gt;74, $B79-L$5=73, $B79-L$5=1, $B79-L$5&lt;0),"",ROUND(($B79-L$5)*'점수 계산기'!$C$27+L$5*'점수 계산기'!$C$29+'점수 계산기'!$C$32,0))</f>
        <v>90</v>
      </c>
      <c r="M79" s="477">
        <f>IF(OR($B79-M$5&gt;74, $B79-M$5=73, $B79-M$5=1, $B79-M$5&lt;0),"",ROUND(($B79-M$5)*'점수 계산기'!$C$27+M$5*'점수 계산기'!$C$29+'점수 계산기'!$C$32,0))</f>
        <v>90</v>
      </c>
      <c r="N79" s="477">
        <f>IF(OR($B79-N$5&gt;74, $B79-N$5=73, $B79-N$5=1, $B79-N$5&lt;0),"",ROUND(($B79-N$5)*'점수 계산기'!$C$27+N$5*'점수 계산기'!$C$29+'점수 계산기'!$C$32,0))</f>
        <v>90</v>
      </c>
      <c r="O79" s="477">
        <f>IF(OR($B79-O$5&gt;74, $B79-O$5=73, $B79-O$5=1, $B79-O$5&lt;0),"",ROUND(($B79-O$5)*'점수 계산기'!$C$27+O$5*'점수 계산기'!$C$29+'점수 계산기'!$C$32,0))</f>
        <v>90</v>
      </c>
      <c r="P79" s="477">
        <f>IF(OR($B79-P$5&gt;74, $B79-P$5=73, $B79-P$5=1, $B79-P$5&lt;0),"",ROUND(($B79-P$5)*'점수 계산기'!$C$27+P$5*'점수 계산기'!$C$29+'점수 계산기'!$C$32,0))</f>
        <v>90</v>
      </c>
      <c r="Q79" s="477">
        <f>IF(OR($B79-Q$5&gt;74, $B79-Q$5=73, $B79-Q$5=1, $B79-Q$5&lt;0),"",ROUND(($B79-Q$5)*'점수 계산기'!$C$27+Q$5*'점수 계산기'!$C$29+'점수 계산기'!$C$32,0))</f>
        <v>90</v>
      </c>
      <c r="R79" s="477">
        <f>IF(OR($B79-R$5&gt;74, $B79-R$5=73, $B79-R$5=1, $B79-R$5&lt;0),"",ROUND(($B79-R$5)*'점수 계산기'!$C$27+R$5*'점수 계산기'!$C$29+'점수 계산기'!$C$32,0))</f>
        <v>90</v>
      </c>
      <c r="S79" s="477">
        <f>IF(OR($B79-S$5&gt;74, $B79-S$5=73, $B79-S$5=1, $B79-S$5&lt;0),"",ROUND(($B79-S$5)*'점수 계산기'!$C$27+S$5*'점수 계산기'!$C$29+'점수 계산기'!$C$32,0))</f>
        <v>90</v>
      </c>
      <c r="T79" s="477">
        <f>IF(OR($B79-T$5&gt;74, $B79-T$5=73, $B79-T$5=1, $B79-T$5&lt;0),"",ROUND(($B79-T$5)*'점수 계산기'!$C$27+T$5*'점수 계산기'!$C$29+'점수 계산기'!$C$32,0))</f>
        <v>90</v>
      </c>
      <c r="U79" s="477">
        <f>IF(OR($B79-U$5&gt;74, $B79-U$5=73, $B79-U$5=1, $B79-U$5&lt;0),"",ROUND(($B79-U$5)*'점수 계산기'!$C$27+U$5*'점수 계산기'!$C$29+'점수 계산기'!$C$32,0))</f>
        <v>90</v>
      </c>
      <c r="V79" s="477">
        <f>IF(OR($B79-V$5&gt;74, $B79-V$5=73, $B79-V$5=1, $B79-V$5&lt;0),"",ROUND(($B79-V$5)*'점수 계산기'!$C$27+V$5*'점수 계산기'!$C$29+'점수 계산기'!$C$32,0))</f>
        <v>90</v>
      </c>
      <c r="W79" s="477">
        <f>IF(OR($B79-W$5&gt;74, $B79-W$5=73, $B79-W$5=1, $B79-W$5&lt;0),"",ROUND(($B79-W$5)*'점수 계산기'!$C$27+W$5*'점수 계산기'!$C$29+'점수 계산기'!$C$32,0))</f>
        <v>90</v>
      </c>
      <c r="X79" s="477">
        <f>IF(OR($B79-X$5&gt;74, $B79-X$5=73, $B79-X$5=1, $B79-X$5&lt;0),"",ROUND(($B79-X$5)*'점수 계산기'!$C$27+X$5*'점수 계산기'!$C$29+'점수 계산기'!$C$32,0))</f>
        <v>90</v>
      </c>
      <c r="Y79" s="477">
        <f>IF(OR($B79-Y$5&gt;74, $B79-Y$5=73, $B79-Y$5=1, $B79-Y$5&lt;0),"",ROUND(($B79-Y$5)*'점수 계산기'!$C$27+Y$5*'점수 계산기'!$C$29+'점수 계산기'!$C$32,0))</f>
        <v>90</v>
      </c>
      <c r="Z79" s="477">
        <f>IF(OR($B79-Z$5&gt;74, $B79-Z$5=73, $B79-Z$5=1, $B79-Z$5&lt;0),"",ROUND(($B79-Z$5)*'점수 계산기'!$C$27+Z$5*'점수 계산기'!$C$29+'점수 계산기'!$C$32,0))</f>
        <v>90</v>
      </c>
      <c r="AA79" s="478">
        <f>IF(OR($B79-AA$5&gt;74, $B79-AA$5=73, $B79-AA$5=1, $B79-AA$5&lt;0),"",ROUND(($B79-AA$5)*'점수 계산기'!$C$27+AA$5*'점수 계산기'!$C$29+'점수 계산기'!$C$32,0))</f>
        <v>90</v>
      </c>
      <c r="AC79" s="170">
        <v>28</v>
      </c>
      <c r="AD79" s="170">
        <f t="shared" si="2"/>
        <v>89</v>
      </c>
      <c r="AE79" s="170" cm="1">
        <f t="array" ref="AE79">INDEX($AF$6:$AF$106, AC79, 1)</f>
        <v>128</v>
      </c>
      <c r="AF79" s="170">
        <f t="shared" si="3"/>
        <v>90</v>
      </c>
      <c r="AG79" s="170">
        <v>27</v>
      </c>
      <c r="AH79" s="170">
        <v>73</v>
      </c>
    </row>
    <row r="80" spans="1:34" ht="21" customHeight="1">
      <c r="A80" s="4"/>
      <c r="B80" s="20">
        <v>26</v>
      </c>
      <c r="C80" s="477">
        <f>IF(OR($B80-C$5&gt;74, $B80-C$5=73, $B80-C$5=1, $B80-C$5&lt;0),"",ROUND(($B80-C$5)*'점수 계산기'!$C$27+C$5*'점수 계산기'!$C$29+'점수 계산기'!$C$32,0))</f>
        <v>88</v>
      </c>
      <c r="D80" s="477">
        <f>IF(OR($B80-D$5&gt;74, $B80-D$5=73, $B80-D$5=1, $B80-D$5&lt;0),"",ROUND(($B80-D$5)*'점수 계산기'!$C$27+D$5*'점수 계산기'!$C$29+'점수 계산기'!$C$32,0))</f>
        <v>88</v>
      </c>
      <c r="E80" s="477">
        <f>IF(OR($B80-E$5&gt;74, $B80-E$5=73, $B80-E$5=1, $B80-E$5&lt;0),"",ROUND(($B80-E$5)*'점수 계산기'!$C$27+E$5*'점수 계산기'!$C$29+'점수 계산기'!$C$32,0))</f>
        <v>88</v>
      </c>
      <c r="F80" s="477">
        <f>IF(OR($B80-F$5&gt;74, $B80-F$5=73, $B80-F$5=1, $B80-F$5&lt;0),"",ROUND(($B80-F$5)*'점수 계산기'!$C$27+F$5*'점수 계산기'!$C$29+'점수 계산기'!$C$32,0))</f>
        <v>88</v>
      </c>
      <c r="G80" s="477">
        <f>IF(OR($B80-G$5&gt;74, $B80-G$5=73, $B80-G$5=1, $B80-G$5&lt;0),"",ROUND(($B80-G$5)*'점수 계산기'!$C$27+G$5*'점수 계산기'!$C$29+'점수 계산기'!$C$32,0))</f>
        <v>88</v>
      </c>
      <c r="H80" s="477">
        <f>IF(OR($B80-H$5&gt;74, $B80-H$5=73, $B80-H$5=1, $B80-H$5&lt;0),"",ROUND(($B80-H$5)*'점수 계산기'!$C$27+H$5*'점수 계산기'!$C$29+'점수 계산기'!$C$32,0))</f>
        <v>89</v>
      </c>
      <c r="I80" s="477">
        <f>IF(OR($B80-I$5&gt;74, $B80-I$5=73, $B80-I$5=1, $B80-I$5&lt;0),"",ROUND(($B80-I$5)*'점수 계산기'!$C$27+I$5*'점수 계산기'!$C$29+'점수 계산기'!$C$32,0))</f>
        <v>89</v>
      </c>
      <c r="J80" s="477">
        <f>IF(OR($B80-J$5&gt;74, $B80-J$5=73, $B80-J$5=1, $B80-J$5&lt;0),"",ROUND(($B80-J$5)*'점수 계산기'!$C$27+J$5*'점수 계산기'!$C$29+'점수 계산기'!$C$32,0))</f>
        <v>89</v>
      </c>
      <c r="K80" s="477">
        <f>IF(OR($B80-K$5&gt;74, $B80-K$5=73, $B80-K$5=1, $B80-K$5&lt;0),"",ROUND(($B80-K$5)*'점수 계산기'!$C$27+K$5*'점수 계산기'!$C$29+'점수 계산기'!$C$32,0))</f>
        <v>89</v>
      </c>
      <c r="L80" s="477">
        <f>IF(OR($B80-L$5&gt;74, $B80-L$5=73, $B80-L$5=1, $B80-L$5&lt;0),"",ROUND(($B80-L$5)*'점수 계산기'!$C$27+L$5*'점수 계산기'!$C$29+'점수 계산기'!$C$32,0))</f>
        <v>89</v>
      </c>
      <c r="M80" s="477">
        <f>IF(OR($B80-M$5&gt;74, $B80-M$5=73, $B80-M$5=1, $B80-M$5&lt;0),"",ROUND(($B80-M$5)*'점수 계산기'!$C$27+M$5*'점수 계산기'!$C$29+'점수 계산기'!$C$32,0))</f>
        <v>89</v>
      </c>
      <c r="N80" s="477">
        <f>IF(OR($B80-N$5&gt;74, $B80-N$5=73, $B80-N$5=1, $B80-N$5&lt;0),"",ROUND(($B80-N$5)*'점수 계산기'!$C$27+N$5*'점수 계산기'!$C$29+'점수 계산기'!$C$32,0))</f>
        <v>89</v>
      </c>
      <c r="O80" s="477">
        <f>IF(OR($B80-O$5&gt;74, $B80-O$5=73, $B80-O$5=1, $B80-O$5&lt;0),"",ROUND(($B80-O$5)*'점수 계산기'!$C$27+O$5*'점수 계산기'!$C$29+'점수 계산기'!$C$32,0))</f>
        <v>89</v>
      </c>
      <c r="P80" s="477">
        <f>IF(OR($B80-P$5&gt;74, $B80-P$5=73, $B80-P$5=1, $B80-P$5&lt;0),"",ROUND(($B80-P$5)*'점수 계산기'!$C$27+P$5*'점수 계산기'!$C$29+'점수 계산기'!$C$32,0))</f>
        <v>89</v>
      </c>
      <c r="Q80" s="477">
        <f>IF(OR($B80-Q$5&gt;74, $B80-Q$5=73, $B80-Q$5=1, $B80-Q$5&lt;0),"",ROUND(($B80-Q$5)*'점수 계산기'!$C$27+Q$5*'점수 계산기'!$C$29+'점수 계산기'!$C$32,0))</f>
        <v>89</v>
      </c>
      <c r="R80" s="477">
        <f>IF(OR($B80-R$5&gt;74, $B80-R$5=73, $B80-R$5=1, $B80-R$5&lt;0),"",ROUND(($B80-R$5)*'점수 계산기'!$C$27+R$5*'점수 계산기'!$C$29+'점수 계산기'!$C$32,0))</f>
        <v>89</v>
      </c>
      <c r="S80" s="477">
        <f>IF(OR($B80-S$5&gt;74, $B80-S$5=73, $B80-S$5=1, $B80-S$5&lt;0),"",ROUND(($B80-S$5)*'점수 계산기'!$C$27+S$5*'점수 계산기'!$C$29+'점수 계산기'!$C$32,0))</f>
        <v>89</v>
      </c>
      <c r="T80" s="477">
        <f>IF(OR($B80-T$5&gt;74, $B80-T$5=73, $B80-T$5=1, $B80-T$5&lt;0),"",ROUND(($B80-T$5)*'점수 계산기'!$C$27+T$5*'점수 계산기'!$C$29+'점수 계산기'!$C$32,0))</f>
        <v>89</v>
      </c>
      <c r="U80" s="477">
        <f>IF(OR($B80-U$5&gt;74, $B80-U$5=73, $B80-U$5=1, $B80-U$5&lt;0),"",ROUND(($B80-U$5)*'점수 계산기'!$C$27+U$5*'점수 계산기'!$C$29+'점수 계산기'!$C$32,0))</f>
        <v>89</v>
      </c>
      <c r="V80" s="477">
        <f>IF(OR($B80-V$5&gt;74, $B80-V$5=73, $B80-V$5=1, $B80-V$5&lt;0),"",ROUND(($B80-V$5)*'점수 계산기'!$C$27+V$5*'점수 계산기'!$C$29+'점수 계산기'!$C$32,0))</f>
        <v>89</v>
      </c>
      <c r="W80" s="477">
        <f>IF(OR($B80-W$5&gt;74, $B80-W$5=73, $B80-W$5=1, $B80-W$5&lt;0),"",ROUND(($B80-W$5)*'점수 계산기'!$C$27+W$5*'점수 계산기'!$C$29+'점수 계산기'!$C$32,0))</f>
        <v>89</v>
      </c>
      <c r="X80" s="477">
        <f>IF(OR($B80-X$5&gt;74, $B80-X$5=73, $B80-X$5=1, $B80-X$5&lt;0),"",ROUND(($B80-X$5)*'점수 계산기'!$C$27+X$5*'점수 계산기'!$C$29+'점수 계산기'!$C$32,0))</f>
        <v>89</v>
      </c>
      <c r="Y80" s="477">
        <f>IF(OR($B80-Y$5&gt;74, $B80-Y$5=73, $B80-Y$5=1, $B80-Y$5&lt;0),"",ROUND(($B80-Y$5)*'점수 계산기'!$C$27+Y$5*'점수 계산기'!$C$29+'점수 계산기'!$C$32,0))</f>
        <v>89</v>
      </c>
      <c r="Z80" s="477">
        <f>IF(OR($B80-Z$5&gt;74, $B80-Z$5=73, $B80-Z$5=1, $B80-Z$5&lt;0),"",ROUND(($B80-Z$5)*'점수 계산기'!$C$27+Z$5*'점수 계산기'!$C$29+'점수 계산기'!$C$32,0))</f>
        <v>89</v>
      </c>
      <c r="AA80" s="478">
        <f>IF(OR($B80-AA$5&gt;74, $B80-AA$5=73, $B80-AA$5=1, $B80-AA$5&lt;0),"",ROUND(($B80-AA$5)*'점수 계산기'!$C$27+AA$5*'점수 계산기'!$C$29+'점수 계산기'!$C$32,0))</f>
        <v>89</v>
      </c>
      <c r="AC80" s="170">
        <v>27</v>
      </c>
      <c r="AD80" s="170">
        <f t="shared" si="2"/>
        <v>88</v>
      </c>
      <c r="AE80" s="170" cm="1">
        <f t="array" ref="AE80">INDEX($AF$6:$AF$106, AC80, 1)</f>
        <v>129</v>
      </c>
      <c r="AF80" s="170">
        <f t="shared" si="3"/>
        <v>89</v>
      </c>
      <c r="AG80" s="170">
        <v>26</v>
      </c>
      <c r="AH80" s="170">
        <v>74</v>
      </c>
    </row>
    <row r="81" spans="1:34" ht="21" customHeight="1">
      <c r="A81" s="4"/>
      <c r="B81" s="20">
        <v>25</v>
      </c>
      <c r="C81" s="477" t="str">
        <f>IF(OR($B81-C$5&gt;74, $B81-C$5=73, $B81-C$5=1, $B81-C$5&lt;0),"",ROUND(($B81-C$5)*'점수 계산기'!$C$27+C$5*'점수 계산기'!$C$29+'점수 계산기'!$C$32,0))</f>
        <v/>
      </c>
      <c r="D81" s="477" t="str">
        <f>IF(OR($B81-D$5&gt;74, $B81-D$5=73, $B81-D$5=1, $B81-D$5&lt;0),"",ROUND(($B81-D$5)*'점수 계산기'!$C$27+D$5*'점수 계산기'!$C$29+'점수 계산기'!$C$32,0))</f>
        <v/>
      </c>
      <c r="E81" s="477">
        <f>IF(OR($B81-E$5&gt;74, $B81-E$5=73, $B81-E$5=1, $B81-E$5&lt;0),"",ROUND(($B81-E$5)*'점수 계산기'!$C$27+E$5*'점수 계산기'!$C$29+'점수 계산기'!$C$32,0))</f>
        <v>88</v>
      </c>
      <c r="F81" s="477">
        <f>IF(OR($B81-F$5&gt;74, $B81-F$5=73, $B81-F$5=1, $B81-F$5&lt;0),"",ROUND(($B81-F$5)*'점수 계산기'!$C$27+F$5*'점수 계산기'!$C$29+'점수 계산기'!$C$32,0))</f>
        <v>88</v>
      </c>
      <c r="G81" s="477">
        <f>IF(OR($B81-G$5&gt;74, $B81-G$5=73, $B81-G$5=1, $B81-G$5&lt;0),"",ROUND(($B81-G$5)*'점수 계산기'!$C$27+G$5*'점수 계산기'!$C$29+'점수 계산기'!$C$32,0))</f>
        <v>88</v>
      </c>
      <c r="H81" s="477">
        <f>IF(OR($B81-H$5&gt;74, $B81-H$5=73, $B81-H$5=1, $B81-H$5&lt;0),"",ROUND(($B81-H$5)*'점수 계산기'!$C$27+H$5*'점수 계산기'!$C$29+'점수 계산기'!$C$32,0))</f>
        <v>88</v>
      </c>
      <c r="I81" s="477">
        <f>IF(OR($B81-I$5&gt;74, $B81-I$5=73, $B81-I$5=1, $B81-I$5&lt;0),"",ROUND(($B81-I$5)*'점수 계산기'!$C$27+I$5*'점수 계산기'!$C$29+'점수 계산기'!$C$32,0))</f>
        <v>88</v>
      </c>
      <c r="J81" s="477">
        <f>IF(OR($B81-J$5&gt;74, $B81-J$5=73, $B81-J$5=1, $B81-J$5&lt;0),"",ROUND(($B81-J$5)*'점수 계산기'!$C$27+J$5*'점수 계산기'!$C$29+'점수 계산기'!$C$32,0))</f>
        <v>88</v>
      </c>
      <c r="K81" s="477">
        <f>IF(OR($B81-K$5&gt;74, $B81-K$5=73, $B81-K$5=1, $B81-K$5&lt;0),"",ROUND(($B81-K$5)*'점수 계산기'!$C$27+K$5*'점수 계산기'!$C$29+'점수 계산기'!$C$32,0))</f>
        <v>88</v>
      </c>
      <c r="L81" s="477">
        <f>IF(OR($B81-L$5&gt;74, $B81-L$5=73, $B81-L$5=1, $B81-L$5&lt;0),"",ROUND(($B81-L$5)*'점수 계산기'!$C$27+L$5*'점수 계산기'!$C$29+'점수 계산기'!$C$32,0))</f>
        <v>88</v>
      </c>
      <c r="M81" s="477">
        <f>IF(OR($B81-M$5&gt;74, $B81-M$5=73, $B81-M$5=1, $B81-M$5&lt;0),"",ROUND(($B81-M$5)*'점수 계산기'!$C$27+M$5*'점수 계산기'!$C$29+'점수 계산기'!$C$32,0))</f>
        <v>88</v>
      </c>
      <c r="N81" s="477">
        <f>IF(OR($B81-N$5&gt;74, $B81-N$5=73, $B81-N$5=1, $B81-N$5&lt;0),"",ROUND(($B81-N$5)*'점수 계산기'!$C$27+N$5*'점수 계산기'!$C$29+'점수 계산기'!$C$32,0))</f>
        <v>88</v>
      </c>
      <c r="O81" s="477">
        <f>IF(OR($B81-O$5&gt;74, $B81-O$5=73, $B81-O$5=1, $B81-O$5&lt;0),"",ROUND(($B81-O$5)*'점수 계산기'!$C$27+O$5*'점수 계산기'!$C$29+'점수 계산기'!$C$32,0))</f>
        <v>88</v>
      </c>
      <c r="P81" s="477">
        <f>IF(OR($B81-P$5&gt;74, $B81-P$5=73, $B81-P$5=1, $B81-P$5&lt;0),"",ROUND(($B81-P$5)*'점수 계산기'!$C$27+P$5*'점수 계산기'!$C$29+'점수 계산기'!$C$32,0))</f>
        <v>88</v>
      </c>
      <c r="Q81" s="477">
        <f>IF(OR($B81-Q$5&gt;74, $B81-Q$5=73, $B81-Q$5=1, $B81-Q$5&lt;0),"",ROUND(($B81-Q$5)*'점수 계산기'!$C$27+Q$5*'점수 계산기'!$C$29+'점수 계산기'!$C$32,0))</f>
        <v>88</v>
      </c>
      <c r="R81" s="477">
        <f>IF(OR($B81-R$5&gt;74, $B81-R$5=73, $B81-R$5=1, $B81-R$5&lt;0),"",ROUND(($B81-R$5)*'점수 계산기'!$C$27+R$5*'점수 계산기'!$C$29+'점수 계산기'!$C$32,0))</f>
        <v>88</v>
      </c>
      <c r="S81" s="477">
        <f>IF(OR($B81-S$5&gt;74, $B81-S$5=73, $B81-S$5=1, $B81-S$5&lt;0),"",ROUND(($B81-S$5)*'점수 계산기'!$C$27+S$5*'점수 계산기'!$C$29+'점수 계산기'!$C$32,0))</f>
        <v>88</v>
      </c>
      <c r="T81" s="477">
        <f>IF(OR($B81-T$5&gt;74, $B81-T$5=73, $B81-T$5=1, $B81-T$5&lt;0),"",ROUND(($B81-T$5)*'점수 계산기'!$C$27+T$5*'점수 계산기'!$C$29+'점수 계산기'!$C$32,0))</f>
        <v>88</v>
      </c>
      <c r="U81" s="477">
        <f>IF(OR($B81-U$5&gt;74, $B81-U$5=73, $B81-U$5=1, $B81-U$5&lt;0),"",ROUND(($B81-U$5)*'점수 계산기'!$C$27+U$5*'점수 계산기'!$C$29+'점수 계산기'!$C$32,0))</f>
        <v>88</v>
      </c>
      <c r="V81" s="477">
        <f>IF(OR($B81-V$5&gt;74, $B81-V$5=73, $B81-V$5=1, $B81-V$5&lt;0),"",ROUND(($B81-V$5)*'점수 계산기'!$C$27+V$5*'점수 계산기'!$C$29+'점수 계산기'!$C$32,0))</f>
        <v>88</v>
      </c>
      <c r="W81" s="477">
        <f>IF(OR($B81-W$5&gt;74, $B81-W$5=73, $B81-W$5=1, $B81-W$5&lt;0),"",ROUND(($B81-W$5)*'점수 계산기'!$C$27+W$5*'점수 계산기'!$C$29+'점수 계산기'!$C$32,0))</f>
        <v>88</v>
      </c>
      <c r="X81" s="477">
        <f>IF(OR($B81-X$5&gt;74, $B81-X$5=73, $B81-X$5=1, $B81-X$5&lt;0),"",ROUND(($B81-X$5)*'점수 계산기'!$C$27+X$5*'점수 계산기'!$C$29+'점수 계산기'!$C$32,0))</f>
        <v>88</v>
      </c>
      <c r="Y81" s="477">
        <f>IF(OR($B81-Y$5&gt;74, $B81-Y$5=73, $B81-Y$5=1, $B81-Y$5&lt;0),"",ROUND(($B81-Y$5)*'점수 계산기'!$C$27+Y$5*'점수 계산기'!$C$29+'점수 계산기'!$C$32,0))</f>
        <v>88</v>
      </c>
      <c r="Z81" s="477">
        <f>IF(OR($B81-Z$5&gt;74, $B81-Z$5=73, $B81-Z$5=1, $B81-Z$5&lt;0),"",ROUND(($B81-Z$5)*'점수 계산기'!$C$27+Z$5*'점수 계산기'!$C$29+'점수 계산기'!$C$32,0))</f>
        <v>88</v>
      </c>
      <c r="AA81" s="478">
        <f>IF(OR($B81-AA$5&gt;74, $B81-AA$5=73, $B81-AA$5=1, $B81-AA$5&lt;0),"",ROUND(($B81-AA$5)*'점수 계산기'!$C$27+AA$5*'점수 계산기'!$C$29+'점수 계산기'!$C$32,0))</f>
        <v>89</v>
      </c>
      <c r="AC81" s="170">
        <v>26</v>
      </c>
      <c r="AD81" s="170">
        <f t="shared" si="2"/>
        <v>88</v>
      </c>
      <c r="AE81" s="170" cm="1">
        <f t="array" ref="AE81">INDEX($AF$6:$AF$106, AC81, 1)</f>
        <v>129</v>
      </c>
      <c r="AF81" s="170">
        <f t="shared" si="3"/>
        <v>89</v>
      </c>
      <c r="AG81" s="170">
        <v>25</v>
      </c>
      <c r="AH81" s="170">
        <v>75</v>
      </c>
    </row>
    <row r="82" spans="1:34" ht="21" customHeight="1">
      <c r="A82" s="4"/>
      <c r="B82" s="21">
        <v>24</v>
      </c>
      <c r="C82" s="479" t="str">
        <f>IF(OR($B82-C$5&gt;74, $B82-C$5=73, $B82-C$5=1, $B82-C$5&lt;0),"",ROUND(($B82-C$5)*'점수 계산기'!$C$27+C$5*'점수 계산기'!$C$29+'점수 계산기'!$C$32,0))</f>
        <v/>
      </c>
      <c r="D82" s="479">
        <f>IF(OR($B82-D$5&gt;74, $B82-D$5=73, $B82-D$5=1, $B82-D$5&lt;0),"",ROUND(($B82-D$5)*'점수 계산기'!$C$27+D$5*'점수 계산기'!$C$29+'점수 계산기'!$C$32,0))</f>
        <v>87</v>
      </c>
      <c r="E82" s="479" t="str">
        <f>IF(OR($B82-E$5&gt;74, $B82-E$5=73, $B82-E$5=1, $B82-E$5&lt;0),"",ROUND(($B82-E$5)*'점수 계산기'!$C$27+E$5*'점수 계산기'!$C$29+'점수 계산기'!$C$32,0))</f>
        <v/>
      </c>
      <c r="F82" s="479">
        <f>IF(OR($B82-F$5&gt;74, $B82-F$5=73, $B82-F$5=1, $B82-F$5&lt;0),"",ROUND(($B82-F$5)*'점수 계산기'!$C$27+F$5*'점수 계산기'!$C$29+'점수 계산기'!$C$32,0))</f>
        <v>87</v>
      </c>
      <c r="G82" s="479">
        <f>IF(OR($B82-G$5&gt;74, $B82-G$5=73, $B82-G$5=1, $B82-G$5&lt;0),"",ROUND(($B82-G$5)*'점수 계산기'!$C$27+G$5*'점수 계산기'!$C$29+'점수 계산기'!$C$32,0))</f>
        <v>87</v>
      </c>
      <c r="H82" s="479">
        <f>IF(OR($B82-H$5&gt;74, $B82-H$5=73, $B82-H$5=1, $B82-H$5&lt;0),"",ROUND(($B82-H$5)*'점수 계산기'!$C$27+H$5*'점수 계산기'!$C$29+'점수 계산기'!$C$32,0))</f>
        <v>87</v>
      </c>
      <c r="I82" s="479">
        <f>IF(OR($B82-I$5&gt;74, $B82-I$5=73, $B82-I$5=1, $B82-I$5&lt;0),"",ROUND(($B82-I$5)*'점수 계산기'!$C$27+I$5*'점수 계산기'!$C$29+'점수 계산기'!$C$32,0))</f>
        <v>87</v>
      </c>
      <c r="J82" s="479">
        <f>IF(OR($B82-J$5&gt;74, $B82-J$5=73, $B82-J$5=1, $B82-J$5&lt;0),"",ROUND(($B82-J$5)*'점수 계산기'!$C$27+J$5*'점수 계산기'!$C$29+'점수 계산기'!$C$32,0))</f>
        <v>87</v>
      </c>
      <c r="K82" s="479">
        <f>IF(OR($B82-K$5&gt;74, $B82-K$5=73, $B82-K$5=1, $B82-K$5&lt;0),"",ROUND(($B82-K$5)*'점수 계산기'!$C$27+K$5*'점수 계산기'!$C$29+'점수 계산기'!$C$32,0))</f>
        <v>87</v>
      </c>
      <c r="L82" s="479">
        <f>IF(OR($B82-L$5&gt;74, $B82-L$5=73, $B82-L$5=1, $B82-L$5&lt;0),"",ROUND(($B82-L$5)*'점수 계산기'!$C$27+L$5*'점수 계산기'!$C$29+'점수 계산기'!$C$32,0))</f>
        <v>87</v>
      </c>
      <c r="M82" s="479">
        <f>IF(OR($B82-M$5&gt;74, $B82-M$5=73, $B82-M$5=1, $B82-M$5&lt;0),"",ROUND(($B82-M$5)*'점수 계산기'!$C$27+M$5*'점수 계산기'!$C$29+'점수 계산기'!$C$32,0))</f>
        <v>87</v>
      </c>
      <c r="N82" s="479">
        <f>IF(OR($B82-N$5&gt;74, $B82-N$5=73, $B82-N$5=1, $B82-N$5&lt;0),"",ROUND(($B82-N$5)*'점수 계산기'!$C$27+N$5*'점수 계산기'!$C$29+'점수 계산기'!$C$32,0))</f>
        <v>87</v>
      </c>
      <c r="O82" s="479">
        <f>IF(OR($B82-O$5&gt;74, $B82-O$5=73, $B82-O$5=1, $B82-O$5&lt;0),"",ROUND(($B82-O$5)*'점수 계산기'!$C$27+O$5*'점수 계산기'!$C$29+'점수 계산기'!$C$32,0))</f>
        <v>87</v>
      </c>
      <c r="P82" s="479">
        <f>IF(OR($B82-P$5&gt;74, $B82-P$5=73, $B82-P$5=1, $B82-P$5&lt;0),"",ROUND(($B82-P$5)*'점수 계산기'!$C$27+P$5*'점수 계산기'!$C$29+'점수 계산기'!$C$32,0))</f>
        <v>87</v>
      </c>
      <c r="Q82" s="479">
        <f>IF(OR($B82-Q$5&gt;74, $B82-Q$5=73, $B82-Q$5=1, $B82-Q$5&lt;0),"",ROUND(($B82-Q$5)*'점수 계산기'!$C$27+Q$5*'점수 계산기'!$C$29+'점수 계산기'!$C$32,0))</f>
        <v>87</v>
      </c>
      <c r="R82" s="479">
        <f>IF(OR($B82-R$5&gt;74, $B82-R$5=73, $B82-R$5=1, $B82-R$5&lt;0),"",ROUND(($B82-R$5)*'점수 계산기'!$C$27+R$5*'점수 계산기'!$C$29+'점수 계산기'!$C$32,0))</f>
        <v>87</v>
      </c>
      <c r="S82" s="479">
        <f>IF(OR($B82-S$5&gt;74, $B82-S$5=73, $B82-S$5=1, $B82-S$5&lt;0),"",ROUND(($B82-S$5)*'점수 계산기'!$C$27+S$5*'점수 계산기'!$C$29+'점수 계산기'!$C$32,0))</f>
        <v>87</v>
      </c>
      <c r="T82" s="479">
        <f>IF(OR($B82-T$5&gt;74, $B82-T$5=73, $B82-T$5=1, $B82-T$5&lt;0),"",ROUND(($B82-T$5)*'점수 계산기'!$C$27+T$5*'점수 계산기'!$C$29+'점수 계산기'!$C$32,0))</f>
        <v>87</v>
      </c>
      <c r="U82" s="479">
        <f>IF(OR($B82-U$5&gt;74, $B82-U$5=73, $B82-U$5=1, $B82-U$5&lt;0),"",ROUND(($B82-U$5)*'점수 계산기'!$C$27+U$5*'점수 계산기'!$C$29+'점수 계산기'!$C$32,0))</f>
        <v>87</v>
      </c>
      <c r="V82" s="479">
        <f>IF(OR($B82-V$5&gt;74, $B82-V$5=73, $B82-V$5=1, $B82-V$5&lt;0),"",ROUND(($B82-V$5)*'점수 계산기'!$C$27+V$5*'점수 계산기'!$C$29+'점수 계산기'!$C$32,0))</f>
        <v>87</v>
      </c>
      <c r="W82" s="479">
        <f>IF(OR($B82-W$5&gt;74, $B82-W$5=73, $B82-W$5=1, $B82-W$5&lt;0),"",ROUND(($B82-W$5)*'점수 계산기'!$C$27+W$5*'점수 계산기'!$C$29+'점수 계산기'!$C$32,0))</f>
        <v>87</v>
      </c>
      <c r="X82" s="479">
        <f>IF(OR($B82-X$5&gt;74, $B82-X$5=73, $B82-X$5=1, $B82-X$5&lt;0),"",ROUND(($B82-X$5)*'점수 계산기'!$C$27+X$5*'점수 계산기'!$C$29+'점수 계산기'!$C$32,0))</f>
        <v>88</v>
      </c>
      <c r="Y82" s="479">
        <f>IF(OR($B82-Y$5&gt;74, $B82-Y$5=73, $B82-Y$5=1, $B82-Y$5&lt;0),"",ROUND(($B82-Y$5)*'점수 계산기'!$C$27+Y$5*'점수 계산기'!$C$29+'점수 계산기'!$C$32,0))</f>
        <v>88</v>
      </c>
      <c r="Z82" s="479">
        <f>IF(OR($B82-Z$5&gt;74, $B82-Z$5=73, $B82-Z$5=1, $B82-Z$5&lt;0),"",ROUND(($B82-Z$5)*'점수 계산기'!$C$27+Z$5*'점수 계산기'!$C$29+'점수 계산기'!$C$32,0))</f>
        <v>88</v>
      </c>
      <c r="AA82" s="480">
        <f>IF(OR($B82-AA$5&gt;74, $B82-AA$5=73, $B82-AA$5=1, $B82-AA$5&lt;0),"",ROUND(($B82-AA$5)*'점수 계산기'!$C$27+AA$5*'점수 계산기'!$C$29+'점수 계산기'!$C$32,0))</f>
        <v>88</v>
      </c>
      <c r="AC82" s="170">
        <v>25</v>
      </c>
      <c r="AD82" s="170">
        <f t="shared" si="2"/>
        <v>87</v>
      </c>
      <c r="AE82" s="170" cm="1">
        <f t="array" ref="AE82">INDEX($AF$6:$AF$106, AC82, 1)</f>
        <v>130</v>
      </c>
      <c r="AF82" s="170">
        <f t="shared" si="3"/>
        <v>88</v>
      </c>
      <c r="AG82" s="170">
        <v>24</v>
      </c>
      <c r="AH82" s="170">
        <v>76</v>
      </c>
    </row>
    <row r="83" spans="1:34" ht="21" customHeight="1">
      <c r="A83" s="4"/>
      <c r="B83" s="21">
        <v>23</v>
      </c>
      <c r="C83" s="479" t="str">
        <f>IF(OR($B83-C$5&gt;74, $B83-C$5=73, $B83-C$5=1, $B83-C$5&lt;0),"",ROUND(($B83-C$5)*'점수 계산기'!$C$27+C$5*'점수 계산기'!$C$29+'점수 계산기'!$C$32,0))</f>
        <v/>
      </c>
      <c r="D83" s="479" t="str">
        <f>IF(OR($B83-D$5&gt;74, $B83-D$5=73, $B83-D$5=1, $B83-D$5&lt;0),"",ROUND(($B83-D$5)*'점수 계산기'!$C$27+D$5*'점수 계산기'!$C$29+'점수 계산기'!$C$32,0))</f>
        <v/>
      </c>
      <c r="E83" s="479">
        <f>IF(OR($B83-E$5&gt;74, $B83-E$5=73, $B83-E$5=1, $B83-E$5&lt;0),"",ROUND(($B83-E$5)*'점수 계산기'!$C$27+E$5*'점수 계산기'!$C$29+'점수 계산기'!$C$32,0))</f>
        <v>86</v>
      </c>
      <c r="F83" s="479" t="str">
        <f>IF(OR($B83-F$5&gt;74, $B83-F$5=73, $B83-F$5=1, $B83-F$5&lt;0),"",ROUND(($B83-F$5)*'점수 계산기'!$C$27+F$5*'점수 계산기'!$C$29+'점수 계산기'!$C$32,0))</f>
        <v/>
      </c>
      <c r="G83" s="479">
        <f>IF(OR($B83-G$5&gt;74, $B83-G$5=73, $B83-G$5=1, $B83-G$5&lt;0),"",ROUND(($B83-G$5)*'점수 계산기'!$C$27+G$5*'점수 계산기'!$C$29+'점수 계산기'!$C$32,0))</f>
        <v>86</v>
      </c>
      <c r="H83" s="479">
        <f>IF(OR($B83-H$5&gt;74, $B83-H$5=73, $B83-H$5=1, $B83-H$5&lt;0),"",ROUND(($B83-H$5)*'점수 계산기'!$C$27+H$5*'점수 계산기'!$C$29+'점수 계산기'!$C$32,0))</f>
        <v>86</v>
      </c>
      <c r="I83" s="479">
        <f>IF(OR($B83-I$5&gt;74, $B83-I$5=73, $B83-I$5=1, $B83-I$5&lt;0),"",ROUND(($B83-I$5)*'점수 계산기'!$C$27+I$5*'점수 계산기'!$C$29+'점수 계산기'!$C$32,0))</f>
        <v>86</v>
      </c>
      <c r="J83" s="479">
        <f>IF(OR($B83-J$5&gt;74, $B83-J$5=73, $B83-J$5=1, $B83-J$5&lt;0),"",ROUND(($B83-J$5)*'점수 계산기'!$C$27+J$5*'점수 계산기'!$C$29+'점수 계산기'!$C$32,0))</f>
        <v>86</v>
      </c>
      <c r="K83" s="479">
        <f>IF(OR($B83-K$5&gt;74, $B83-K$5=73, $B83-K$5=1, $B83-K$5&lt;0),"",ROUND(($B83-K$5)*'점수 계산기'!$C$27+K$5*'점수 계산기'!$C$29+'점수 계산기'!$C$32,0))</f>
        <v>86</v>
      </c>
      <c r="L83" s="479">
        <f>IF(OR($B83-L$5&gt;74, $B83-L$5=73, $B83-L$5=1, $B83-L$5&lt;0),"",ROUND(($B83-L$5)*'점수 계산기'!$C$27+L$5*'점수 계산기'!$C$29+'점수 계산기'!$C$32,0))</f>
        <v>86</v>
      </c>
      <c r="M83" s="479">
        <f>IF(OR($B83-M$5&gt;74, $B83-M$5=73, $B83-M$5=1, $B83-M$5&lt;0),"",ROUND(($B83-M$5)*'점수 계산기'!$C$27+M$5*'점수 계산기'!$C$29+'점수 계산기'!$C$32,0))</f>
        <v>86</v>
      </c>
      <c r="N83" s="479">
        <f>IF(OR($B83-N$5&gt;74, $B83-N$5=73, $B83-N$5=1, $B83-N$5&lt;0),"",ROUND(($B83-N$5)*'점수 계산기'!$C$27+N$5*'점수 계산기'!$C$29+'점수 계산기'!$C$32,0))</f>
        <v>86</v>
      </c>
      <c r="O83" s="479">
        <f>IF(OR($B83-O$5&gt;74, $B83-O$5=73, $B83-O$5=1, $B83-O$5&lt;0),"",ROUND(($B83-O$5)*'점수 계산기'!$C$27+O$5*'점수 계산기'!$C$29+'점수 계산기'!$C$32,0))</f>
        <v>86</v>
      </c>
      <c r="P83" s="479">
        <f>IF(OR($B83-P$5&gt;74, $B83-P$5=73, $B83-P$5=1, $B83-P$5&lt;0),"",ROUND(($B83-P$5)*'점수 계산기'!$C$27+P$5*'점수 계산기'!$C$29+'점수 계산기'!$C$32,0))</f>
        <v>86</v>
      </c>
      <c r="Q83" s="479">
        <f>IF(OR($B83-Q$5&gt;74, $B83-Q$5=73, $B83-Q$5=1, $B83-Q$5&lt;0),"",ROUND(($B83-Q$5)*'점수 계산기'!$C$27+Q$5*'점수 계산기'!$C$29+'점수 계산기'!$C$32,0))</f>
        <v>86</v>
      </c>
      <c r="R83" s="479">
        <f>IF(OR($B83-R$5&gt;74, $B83-R$5=73, $B83-R$5=1, $B83-R$5&lt;0),"",ROUND(($B83-R$5)*'점수 계산기'!$C$27+R$5*'점수 계산기'!$C$29+'점수 계산기'!$C$32,0))</f>
        <v>86</v>
      </c>
      <c r="S83" s="479">
        <f>IF(OR($B83-S$5&gt;74, $B83-S$5=73, $B83-S$5=1, $B83-S$5&lt;0),"",ROUND(($B83-S$5)*'점수 계산기'!$C$27+S$5*'점수 계산기'!$C$29+'점수 계산기'!$C$32,0))</f>
        <v>87</v>
      </c>
      <c r="T83" s="479">
        <f>IF(OR($B83-T$5&gt;74, $B83-T$5=73, $B83-T$5=1, $B83-T$5&lt;0),"",ROUND(($B83-T$5)*'점수 계산기'!$C$27+T$5*'점수 계산기'!$C$29+'점수 계산기'!$C$32,0))</f>
        <v>87</v>
      </c>
      <c r="U83" s="479">
        <f>IF(OR($B83-U$5&gt;74, $B83-U$5=73, $B83-U$5=1, $B83-U$5&lt;0),"",ROUND(($B83-U$5)*'점수 계산기'!$C$27+U$5*'점수 계산기'!$C$29+'점수 계산기'!$C$32,0))</f>
        <v>87</v>
      </c>
      <c r="V83" s="479">
        <f>IF(OR($B83-V$5&gt;74, $B83-V$5=73, $B83-V$5=1, $B83-V$5&lt;0),"",ROUND(($B83-V$5)*'점수 계산기'!$C$27+V$5*'점수 계산기'!$C$29+'점수 계산기'!$C$32,0))</f>
        <v>87</v>
      </c>
      <c r="W83" s="479">
        <f>IF(OR($B83-W$5&gt;74, $B83-W$5=73, $B83-W$5=1, $B83-W$5&lt;0),"",ROUND(($B83-W$5)*'점수 계산기'!$C$27+W$5*'점수 계산기'!$C$29+'점수 계산기'!$C$32,0))</f>
        <v>87</v>
      </c>
      <c r="X83" s="479">
        <f>IF(OR($B83-X$5&gt;74, $B83-X$5=73, $B83-X$5=1, $B83-X$5&lt;0),"",ROUND(($B83-X$5)*'점수 계산기'!$C$27+X$5*'점수 계산기'!$C$29+'점수 계산기'!$C$32,0))</f>
        <v>87</v>
      </c>
      <c r="Y83" s="479">
        <f>IF(OR($B83-Y$5&gt;74, $B83-Y$5=73, $B83-Y$5=1, $B83-Y$5&lt;0),"",ROUND(($B83-Y$5)*'점수 계산기'!$C$27+Y$5*'점수 계산기'!$C$29+'점수 계산기'!$C$32,0))</f>
        <v>87</v>
      </c>
      <c r="Z83" s="479">
        <f>IF(OR($B83-Z$5&gt;74, $B83-Z$5=73, $B83-Z$5=1, $B83-Z$5&lt;0),"",ROUND(($B83-Z$5)*'점수 계산기'!$C$27+Z$5*'점수 계산기'!$C$29+'점수 계산기'!$C$32,0))</f>
        <v>87</v>
      </c>
      <c r="AA83" s="480">
        <f>IF(OR($B83-AA$5&gt;74, $B83-AA$5=73, $B83-AA$5=1, $B83-AA$5&lt;0),"",ROUND(($B83-AA$5)*'점수 계산기'!$C$27+AA$5*'점수 계산기'!$C$29+'점수 계산기'!$C$32,0))</f>
        <v>87</v>
      </c>
      <c r="AC83" s="170">
        <v>24</v>
      </c>
      <c r="AD83" s="170">
        <f t="shared" si="2"/>
        <v>86</v>
      </c>
      <c r="AE83" s="170" cm="1">
        <f t="array" ref="AE83">INDEX($AF$6:$AF$106, AC83, 1)</f>
        <v>131</v>
      </c>
      <c r="AF83" s="170">
        <f t="shared" si="3"/>
        <v>87</v>
      </c>
      <c r="AG83" s="170">
        <v>23</v>
      </c>
      <c r="AH83" s="170">
        <v>77</v>
      </c>
    </row>
    <row r="84" spans="1:34" ht="21" customHeight="1">
      <c r="A84" s="4"/>
      <c r="B84" s="21">
        <v>22</v>
      </c>
      <c r="C84" s="479" t="str">
        <f>IF(OR($B84-C$5&gt;74, $B84-C$5=73, $B84-C$5=1, $B84-C$5&lt;0),"",ROUND(($B84-C$5)*'점수 계산기'!$C$27+C$5*'점수 계산기'!$C$29+'점수 계산기'!$C$32,0))</f>
        <v/>
      </c>
      <c r="D84" s="479" t="str">
        <f>IF(OR($B84-D$5&gt;74, $B84-D$5=73, $B84-D$5=1, $B84-D$5&lt;0),"",ROUND(($B84-D$5)*'점수 계산기'!$C$27+D$5*'점수 계산기'!$C$29+'점수 계산기'!$C$32,0))</f>
        <v/>
      </c>
      <c r="E84" s="479" t="str">
        <f>IF(OR($B84-E$5&gt;74, $B84-E$5=73, $B84-E$5=1, $B84-E$5&lt;0),"",ROUND(($B84-E$5)*'점수 계산기'!$C$27+E$5*'점수 계산기'!$C$29+'점수 계산기'!$C$32,0))</f>
        <v/>
      </c>
      <c r="F84" s="479">
        <f>IF(OR($B84-F$5&gt;74, $B84-F$5=73, $B84-F$5=1, $B84-F$5&lt;0),"",ROUND(($B84-F$5)*'점수 계산기'!$C$27+F$5*'점수 계산기'!$C$29+'점수 계산기'!$C$32,0))</f>
        <v>85</v>
      </c>
      <c r="G84" s="479" t="str">
        <f>IF(OR($B84-G$5&gt;74, $B84-G$5=73, $B84-G$5=1, $B84-G$5&lt;0),"",ROUND(($B84-G$5)*'점수 계산기'!$C$27+G$5*'점수 계산기'!$C$29+'점수 계산기'!$C$32,0))</f>
        <v/>
      </c>
      <c r="H84" s="479">
        <f>IF(OR($B84-H$5&gt;74, $B84-H$5=73, $B84-H$5=1, $B84-H$5&lt;0),"",ROUND(($B84-H$5)*'점수 계산기'!$C$27+H$5*'점수 계산기'!$C$29+'점수 계산기'!$C$32,0))</f>
        <v>85</v>
      </c>
      <c r="I84" s="479">
        <f>IF(OR($B84-I$5&gt;74, $B84-I$5=73, $B84-I$5=1, $B84-I$5&lt;0),"",ROUND(($B84-I$5)*'점수 계산기'!$C$27+I$5*'점수 계산기'!$C$29+'점수 계산기'!$C$32,0))</f>
        <v>85</v>
      </c>
      <c r="J84" s="479">
        <f>IF(OR($B84-J$5&gt;74, $B84-J$5=73, $B84-J$5=1, $B84-J$5&lt;0),"",ROUND(($B84-J$5)*'점수 계산기'!$C$27+J$5*'점수 계산기'!$C$29+'점수 계산기'!$C$32,0))</f>
        <v>85</v>
      </c>
      <c r="K84" s="479">
        <f>IF(OR($B84-K$5&gt;74, $B84-K$5=73, $B84-K$5=1, $B84-K$5&lt;0),"",ROUND(($B84-K$5)*'점수 계산기'!$C$27+K$5*'점수 계산기'!$C$29+'점수 계산기'!$C$32,0))</f>
        <v>85</v>
      </c>
      <c r="L84" s="479">
        <f>IF(OR($B84-L$5&gt;74, $B84-L$5=73, $B84-L$5=1, $B84-L$5&lt;0),"",ROUND(($B84-L$5)*'점수 계산기'!$C$27+L$5*'점수 계산기'!$C$29+'점수 계산기'!$C$32,0))</f>
        <v>85</v>
      </c>
      <c r="M84" s="479">
        <f>IF(OR($B84-M$5&gt;74, $B84-M$5=73, $B84-M$5=1, $B84-M$5&lt;0),"",ROUND(($B84-M$5)*'점수 계산기'!$C$27+M$5*'점수 계산기'!$C$29+'점수 계산기'!$C$32,0))</f>
        <v>85</v>
      </c>
      <c r="N84" s="479">
        <f>IF(OR($B84-N$5&gt;74, $B84-N$5=73, $B84-N$5=1, $B84-N$5&lt;0),"",ROUND(($B84-N$5)*'점수 계산기'!$C$27+N$5*'점수 계산기'!$C$29+'점수 계산기'!$C$32,0))</f>
        <v>85</v>
      </c>
      <c r="O84" s="479">
        <f>IF(OR($B84-O$5&gt;74, $B84-O$5=73, $B84-O$5=1, $B84-O$5&lt;0),"",ROUND(($B84-O$5)*'점수 계산기'!$C$27+O$5*'점수 계산기'!$C$29+'점수 계산기'!$C$32,0))</f>
        <v>86</v>
      </c>
      <c r="P84" s="479">
        <f>IF(OR($B84-P$5&gt;74, $B84-P$5=73, $B84-P$5=1, $B84-P$5&lt;0),"",ROUND(($B84-P$5)*'점수 계산기'!$C$27+P$5*'점수 계산기'!$C$29+'점수 계산기'!$C$32,0))</f>
        <v>86</v>
      </c>
      <c r="Q84" s="479">
        <f>IF(OR($B84-Q$5&gt;74, $B84-Q$5=73, $B84-Q$5=1, $B84-Q$5&lt;0),"",ROUND(($B84-Q$5)*'점수 계산기'!$C$27+Q$5*'점수 계산기'!$C$29+'점수 계산기'!$C$32,0))</f>
        <v>86</v>
      </c>
      <c r="R84" s="479">
        <f>IF(OR($B84-R$5&gt;74, $B84-R$5=73, $B84-R$5=1, $B84-R$5&lt;0),"",ROUND(($B84-R$5)*'점수 계산기'!$C$27+R$5*'점수 계산기'!$C$29+'점수 계산기'!$C$32,0))</f>
        <v>86</v>
      </c>
      <c r="S84" s="479">
        <f>IF(OR($B84-S$5&gt;74, $B84-S$5=73, $B84-S$5=1, $B84-S$5&lt;0),"",ROUND(($B84-S$5)*'점수 계산기'!$C$27+S$5*'점수 계산기'!$C$29+'점수 계산기'!$C$32,0))</f>
        <v>86</v>
      </c>
      <c r="T84" s="479">
        <f>IF(OR($B84-T$5&gt;74, $B84-T$5=73, $B84-T$5=1, $B84-T$5&lt;0),"",ROUND(($B84-T$5)*'점수 계산기'!$C$27+T$5*'점수 계산기'!$C$29+'점수 계산기'!$C$32,0))</f>
        <v>86</v>
      </c>
      <c r="U84" s="479">
        <f>IF(OR($B84-U$5&gt;74, $B84-U$5=73, $B84-U$5=1, $B84-U$5&lt;0),"",ROUND(($B84-U$5)*'점수 계산기'!$C$27+U$5*'점수 계산기'!$C$29+'점수 계산기'!$C$32,0))</f>
        <v>86</v>
      </c>
      <c r="V84" s="479">
        <f>IF(OR($B84-V$5&gt;74, $B84-V$5=73, $B84-V$5=1, $B84-V$5&lt;0),"",ROUND(($B84-V$5)*'점수 계산기'!$C$27+V$5*'점수 계산기'!$C$29+'점수 계산기'!$C$32,0))</f>
        <v>86</v>
      </c>
      <c r="W84" s="479">
        <f>IF(OR($B84-W$5&gt;74, $B84-W$5=73, $B84-W$5=1, $B84-W$5&lt;0),"",ROUND(($B84-W$5)*'점수 계산기'!$C$27+W$5*'점수 계산기'!$C$29+'점수 계산기'!$C$32,0))</f>
        <v>86</v>
      </c>
      <c r="X84" s="479">
        <f>IF(OR($B84-X$5&gt;74, $B84-X$5=73, $B84-X$5=1, $B84-X$5&lt;0),"",ROUND(($B84-X$5)*'점수 계산기'!$C$27+X$5*'점수 계산기'!$C$29+'점수 계산기'!$C$32,0))</f>
        <v>86</v>
      </c>
      <c r="Y84" s="479">
        <f>IF(OR($B84-Y$5&gt;74, $B84-Y$5=73, $B84-Y$5=1, $B84-Y$5&lt;0),"",ROUND(($B84-Y$5)*'점수 계산기'!$C$27+Y$5*'점수 계산기'!$C$29+'점수 계산기'!$C$32,0))</f>
        <v>86</v>
      </c>
      <c r="Z84" s="479">
        <f>IF(OR($B84-Z$5&gt;74, $B84-Z$5=73, $B84-Z$5=1, $B84-Z$5&lt;0),"",ROUND(($B84-Z$5)*'점수 계산기'!$C$27+Z$5*'점수 계산기'!$C$29+'점수 계산기'!$C$32,0))</f>
        <v>86</v>
      </c>
      <c r="AA84" s="480">
        <f>IF(OR($B84-AA$5&gt;74, $B84-AA$5=73, $B84-AA$5=1, $B84-AA$5&lt;0),"",ROUND(($B84-AA$5)*'점수 계산기'!$C$27+AA$5*'점수 계산기'!$C$29+'점수 계산기'!$C$32,0))</f>
        <v>86</v>
      </c>
      <c r="AC84" s="170">
        <v>23</v>
      </c>
      <c r="AD84" s="170">
        <f t="shared" si="2"/>
        <v>85</v>
      </c>
      <c r="AE84" s="170" cm="1">
        <f t="array" ref="AE84">INDEX($AF$6:$AF$106, AC84, 1)</f>
        <v>132</v>
      </c>
      <c r="AF84" s="170">
        <f t="shared" si="3"/>
        <v>86</v>
      </c>
      <c r="AG84" s="170">
        <v>22</v>
      </c>
      <c r="AH84" s="170">
        <v>78</v>
      </c>
    </row>
    <row r="85" spans="1:34" ht="21" customHeight="1">
      <c r="A85" s="4"/>
      <c r="B85" s="21">
        <v>21</v>
      </c>
      <c r="C85" s="479" t="str">
        <f>IF(OR($B85-C$5&gt;74, $B85-C$5=73, $B85-C$5=1, $B85-C$5&lt;0),"",ROUND(($B85-C$5)*'점수 계산기'!$C$27+C$5*'점수 계산기'!$C$29+'점수 계산기'!$C$32,0))</f>
        <v/>
      </c>
      <c r="D85" s="479" t="str">
        <f>IF(OR($B85-D$5&gt;74, $B85-D$5=73, $B85-D$5=1, $B85-D$5&lt;0),"",ROUND(($B85-D$5)*'점수 계산기'!$C$27+D$5*'점수 계산기'!$C$29+'점수 계산기'!$C$32,0))</f>
        <v/>
      </c>
      <c r="E85" s="479" t="str">
        <f>IF(OR($B85-E$5&gt;74, $B85-E$5=73, $B85-E$5=1, $B85-E$5&lt;0),"",ROUND(($B85-E$5)*'점수 계산기'!$C$27+E$5*'점수 계산기'!$C$29+'점수 계산기'!$C$32,0))</f>
        <v/>
      </c>
      <c r="F85" s="479" t="str">
        <f>IF(OR($B85-F$5&gt;74, $B85-F$5=73, $B85-F$5=1, $B85-F$5&lt;0),"",ROUND(($B85-F$5)*'점수 계산기'!$C$27+F$5*'점수 계산기'!$C$29+'점수 계산기'!$C$32,0))</f>
        <v/>
      </c>
      <c r="G85" s="479">
        <f>IF(OR($B85-G$5&gt;74, $B85-G$5=73, $B85-G$5=1, $B85-G$5&lt;0),"",ROUND(($B85-G$5)*'점수 계산기'!$C$27+G$5*'점수 계산기'!$C$29+'점수 계산기'!$C$32,0))</f>
        <v>84</v>
      </c>
      <c r="H85" s="479" t="str">
        <f>IF(OR($B85-H$5&gt;74, $B85-H$5=73, $B85-H$5=1, $B85-H$5&lt;0),"",ROUND(($B85-H$5)*'점수 계산기'!$C$27+H$5*'점수 계산기'!$C$29+'점수 계산기'!$C$32,0))</f>
        <v/>
      </c>
      <c r="I85" s="479">
        <f>IF(OR($B85-I$5&gt;74, $B85-I$5=73, $B85-I$5=1, $B85-I$5&lt;0),"",ROUND(($B85-I$5)*'점수 계산기'!$C$27+I$5*'점수 계산기'!$C$29+'점수 계산기'!$C$32,0))</f>
        <v>84</v>
      </c>
      <c r="J85" s="479">
        <f>IF(OR($B85-J$5&gt;74, $B85-J$5=73, $B85-J$5=1, $B85-J$5&lt;0),"",ROUND(($B85-J$5)*'점수 계산기'!$C$27+J$5*'점수 계산기'!$C$29+'점수 계산기'!$C$32,0))</f>
        <v>85</v>
      </c>
      <c r="K85" s="479">
        <f>IF(OR($B85-K$5&gt;74, $B85-K$5=73, $B85-K$5=1, $B85-K$5&lt;0),"",ROUND(($B85-K$5)*'점수 계산기'!$C$27+K$5*'점수 계산기'!$C$29+'점수 계산기'!$C$32,0))</f>
        <v>85</v>
      </c>
      <c r="L85" s="479">
        <f>IF(OR($B85-L$5&gt;74, $B85-L$5=73, $B85-L$5=1, $B85-L$5&lt;0),"",ROUND(($B85-L$5)*'점수 계산기'!$C$27+L$5*'점수 계산기'!$C$29+'점수 계산기'!$C$32,0))</f>
        <v>85</v>
      </c>
      <c r="M85" s="479">
        <f>IF(OR($B85-M$5&gt;74, $B85-M$5=73, $B85-M$5=1, $B85-M$5&lt;0),"",ROUND(($B85-M$5)*'점수 계산기'!$C$27+M$5*'점수 계산기'!$C$29+'점수 계산기'!$C$32,0))</f>
        <v>85</v>
      </c>
      <c r="N85" s="479">
        <f>IF(OR($B85-N$5&gt;74, $B85-N$5=73, $B85-N$5=1, $B85-N$5&lt;0),"",ROUND(($B85-N$5)*'점수 계산기'!$C$27+N$5*'점수 계산기'!$C$29+'점수 계산기'!$C$32,0))</f>
        <v>85</v>
      </c>
      <c r="O85" s="479">
        <f>IF(OR($B85-O$5&gt;74, $B85-O$5=73, $B85-O$5=1, $B85-O$5&lt;0),"",ROUND(($B85-O$5)*'점수 계산기'!$C$27+O$5*'점수 계산기'!$C$29+'점수 계산기'!$C$32,0))</f>
        <v>85</v>
      </c>
      <c r="P85" s="479">
        <f>IF(OR($B85-P$5&gt;74, $B85-P$5=73, $B85-P$5=1, $B85-P$5&lt;0),"",ROUND(($B85-P$5)*'점수 계산기'!$C$27+P$5*'점수 계산기'!$C$29+'점수 계산기'!$C$32,0))</f>
        <v>85</v>
      </c>
      <c r="Q85" s="479">
        <f>IF(OR($B85-Q$5&gt;74, $B85-Q$5=73, $B85-Q$5=1, $B85-Q$5&lt;0),"",ROUND(($B85-Q$5)*'점수 계산기'!$C$27+Q$5*'점수 계산기'!$C$29+'점수 계산기'!$C$32,0))</f>
        <v>85</v>
      </c>
      <c r="R85" s="479">
        <f>IF(OR($B85-R$5&gt;74, $B85-R$5=73, $B85-R$5=1, $B85-R$5&lt;0),"",ROUND(($B85-R$5)*'점수 계산기'!$C$27+R$5*'점수 계산기'!$C$29+'점수 계산기'!$C$32,0))</f>
        <v>85</v>
      </c>
      <c r="S85" s="479">
        <f>IF(OR($B85-S$5&gt;74, $B85-S$5=73, $B85-S$5=1, $B85-S$5&lt;0),"",ROUND(($B85-S$5)*'점수 계산기'!$C$27+S$5*'점수 계산기'!$C$29+'점수 계산기'!$C$32,0))</f>
        <v>85</v>
      </c>
      <c r="T85" s="479">
        <f>IF(OR($B85-T$5&gt;74, $B85-T$5=73, $B85-T$5=1, $B85-T$5&lt;0),"",ROUND(($B85-T$5)*'점수 계산기'!$C$27+T$5*'점수 계산기'!$C$29+'점수 계산기'!$C$32,0))</f>
        <v>85</v>
      </c>
      <c r="U85" s="479">
        <f>IF(OR($B85-U$5&gt;74, $B85-U$5=73, $B85-U$5=1, $B85-U$5&lt;0),"",ROUND(($B85-U$5)*'점수 계산기'!$C$27+U$5*'점수 계산기'!$C$29+'점수 계산기'!$C$32,0))</f>
        <v>85</v>
      </c>
      <c r="V85" s="479">
        <f>IF(OR($B85-V$5&gt;74, $B85-V$5=73, $B85-V$5=1, $B85-V$5&lt;0),"",ROUND(($B85-V$5)*'점수 계산기'!$C$27+V$5*'점수 계산기'!$C$29+'점수 계산기'!$C$32,0))</f>
        <v>85</v>
      </c>
      <c r="W85" s="479">
        <f>IF(OR($B85-W$5&gt;74, $B85-W$5=73, $B85-W$5=1, $B85-W$5&lt;0),"",ROUND(($B85-W$5)*'점수 계산기'!$C$27+W$5*'점수 계산기'!$C$29+'점수 계산기'!$C$32,0))</f>
        <v>85</v>
      </c>
      <c r="X85" s="479">
        <f>IF(OR($B85-X$5&gt;74, $B85-X$5=73, $B85-X$5=1, $B85-X$5&lt;0),"",ROUND(($B85-X$5)*'점수 계산기'!$C$27+X$5*'점수 계산기'!$C$29+'점수 계산기'!$C$32,0))</f>
        <v>85</v>
      </c>
      <c r="Y85" s="479">
        <f>IF(OR($B85-Y$5&gt;74, $B85-Y$5=73, $B85-Y$5=1, $B85-Y$5&lt;0),"",ROUND(($B85-Y$5)*'점수 계산기'!$C$27+Y$5*'점수 계산기'!$C$29+'점수 계산기'!$C$32,0))</f>
        <v>85</v>
      </c>
      <c r="Z85" s="479">
        <f>IF(OR($B85-Z$5&gt;74, $B85-Z$5=73, $B85-Z$5=1, $B85-Z$5&lt;0),"",ROUND(($B85-Z$5)*'점수 계산기'!$C$27+Z$5*'점수 계산기'!$C$29+'점수 계산기'!$C$32,0))</f>
        <v>85</v>
      </c>
      <c r="AA85" s="480">
        <f>IF(OR($B85-AA$5&gt;74, $B85-AA$5=73, $B85-AA$5=1, $B85-AA$5&lt;0),"",ROUND(($B85-AA$5)*'점수 계산기'!$C$27+AA$5*'점수 계산기'!$C$29+'점수 계산기'!$C$32,0))</f>
        <v>85</v>
      </c>
      <c r="AC85" s="170">
        <v>22</v>
      </c>
      <c r="AD85" s="170">
        <f t="shared" si="2"/>
        <v>84</v>
      </c>
      <c r="AE85" s="170" cm="1">
        <f t="array" ref="AE85">INDEX($AF$6:$AF$106, AC85, 1)</f>
        <v>133</v>
      </c>
      <c r="AF85" s="170">
        <f t="shared" si="3"/>
        <v>85</v>
      </c>
      <c r="AG85" s="170">
        <v>21</v>
      </c>
      <c r="AH85" s="170">
        <v>79</v>
      </c>
    </row>
    <row r="86" spans="1:34" ht="21" customHeight="1">
      <c r="A86" s="4"/>
      <c r="B86" s="16">
        <v>20</v>
      </c>
      <c r="C86" s="471" t="str">
        <f>IF(OR($B86-C$5&gt;74, $B86-C$5=73, $B86-C$5=1, $B86-C$5&lt;0),"",ROUND(($B86-C$5)*'점수 계산기'!$C$27+C$5*'점수 계산기'!$C$29+'점수 계산기'!$C$32,0))</f>
        <v/>
      </c>
      <c r="D86" s="471" t="str">
        <f>IF(OR($B86-D$5&gt;74, $B86-D$5=73, $B86-D$5=1, $B86-D$5&lt;0),"",ROUND(($B86-D$5)*'점수 계산기'!$C$27+D$5*'점수 계산기'!$C$29+'점수 계산기'!$C$32,0))</f>
        <v/>
      </c>
      <c r="E86" s="471" t="str">
        <f>IF(OR($B86-E$5&gt;74, $B86-E$5=73, $B86-E$5=1, $B86-E$5&lt;0),"",ROUND(($B86-E$5)*'점수 계산기'!$C$27+E$5*'점수 계산기'!$C$29+'점수 계산기'!$C$32,0))</f>
        <v/>
      </c>
      <c r="F86" s="471" t="str">
        <f>IF(OR($B86-F$5&gt;74, $B86-F$5=73, $B86-F$5=1, $B86-F$5&lt;0),"",ROUND(($B86-F$5)*'점수 계산기'!$C$27+F$5*'점수 계산기'!$C$29+'점수 계산기'!$C$32,0))</f>
        <v/>
      </c>
      <c r="G86" s="471" t="str">
        <f>IF(OR($B86-G$5&gt;74, $B86-G$5=73, $B86-G$5=1, $B86-G$5&lt;0),"",ROUND(($B86-G$5)*'점수 계산기'!$C$27+G$5*'점수 계산기'!$C$29+'점수 계산기'!$C$32,0))</f>
        <v/>
      </c>
      <c r="H86" s="471">
        <f>IF(OR($B86-H$5&gt;74, $B86-H$5=73, $B86-H$5=1, $B86-H$5&lt;0),"",ROUND(($B86-H$5)*'점수 계산기'!$C$27+H$5*'점수 계산기'!$C$29+'점수 계산기'!$C$32,0))</f>
        <v>84</v>
      </c>
      <c r="I86" s="471" t="str">
        <f>IF(OR($B86-I$5&gt;74, $B86-I$5=73, $B86-I$5=1, $B86-I$5&lt;0),"",ROUND(($B86-I$5)*'점수 계산기'!$C$27+I$5*'점수 계산기'!$C$29+'점수 계산기'!$C$32,0))</f>
        <v/>
      </c>
      <c r="J86" s="471">
        <f>IF(OR($B86-J$5&gt;74, $B86-J$5=73, $B86-J$5=1, $B86-J$5&lt;0),"",ROUND(($B86-J$5)*'점수 계산기'!$C$27+J$5*'점수 계산기'!$C$29+'점수 계산기'!$C$32,0))</f>
        <v>84</v>
      </c>
      <c r="K86" s="471">
        <f>IF(OR($B86-K$5&gt;74, $B86-K$5=73, $B86-K$5=1, $B86-K$5&lt;0),"",ROUND(($B86-K$5)*'점수 계산기'!$C$27+K$5*'점수 계산기'!$C$29+'점수 계산기'!$C$32,0))</f>
        <v>84</v>
      </c>
      <c r="L86" s="471">
        <f>IF(OR($B86-L$5&gt;74, $B86-L$5=73, $B86-L$5=1, $B86-L$5&lt;0),"",ROUND(($B86-L$5)*'점수 계산기'!$C$27+L$5*'점수 계산기'!$C$29+'점수 계산기'!$C$32,0))</f>
        <v>84</v>
      </c>
      <c r="M86" s="471">
        <f>IF(OR($B86-M$5&gt;74, $B86-M$5=73, $B86-M$5=1, $B86-M$5&lt;0),"",ROUND(($B86-M$5)*'점수 계산기'!$C$27+M$5*'점수 계산기'!$C$29+'점수 계산기'!$C$32,0))</f>
        <v>84</v>
      </c>
      <c r="N86" s="471">
        <f>IF(OR($B86-N$5&gt;74, $B86-N$5=73, $B86-N$5=1, $B86-N$5&lt;0),"",ROUND(($B86-N$5)*'점수 계산기'!$C$27+N$5*'점수 계산기'!$C$29+'점수 계산기'!$C$32,0))</f>
        <v>84</v>
      </c>
      <c r="O86" s="471">
        <f>IF(OR($B86-O$5&gt;74, $B86-O$5=73, $B86-O$5=1, $B86-O$5&lt;0),"",ROUND(($B86-O$5)*'점수 계산기'!$C$27+O$5*'점수 계산기'!$C$29+'점수 계산기'!$C$32,0))</f>
        <v>84</v>
      </c>
      <c r="P86" s="471">
        <f>IF(OR($B86-P$5&gt;74, $B86-P$5=73, $B86-P$5=1, $B86-P$5&lt;0),"",ROUND(($B86-P$5)*'점수 계산기'!$C$27+P$5*'점수 계산기'!$C$29+'점수 계산기'!$C$32,0))</f>
        <v>84</v>
      </c>
      <c r="Q86" s="471">
        <f>IF(OR($B86-Q$5&gt;74, $B86-Q$5=73, $B86-Q$5=1, $B86-Q$5&lt;0),"",ROUND(($B86-Q$5)*'점수 계산기'!$C$27+Q$5*'점수 계산기'!$C$29+'점수 계산기'!$C$32,0))</f>
        <v>84</v>
      </c>
      <c r="R86" s="471">
        <f>IF(OR($B86-R$5&gt;74, $B86-R$5=73, $B86-R$5=1, $B86-R$5&lt;0),"",ROUND(($B86-R$5)*'점수 계산기'!$C$27+R$5*'점수 계산기'!$C$29+'점수 계산기'!$C$32,0))</f>
        <v>84</v>
      </c>
      <c r="S86" s="471">
        <f>IF(OR($B86-S$5&gt;74, $B86-S$5=73, $B86-S$5=1, $B86-S$5&lt;0),"",ROUND(($B86-S$5)*'점수 계산기'!$C$27+S$5*'점수 계산기'!$C$29+'점수 계산기'!$C$32,0))</f>
        <v>84</v>
      </c>
      <c r="T86" s="471">
        <f>IF(OR($B86-T$5&gt;74, $B86-T$5=73, $B86-T$5=1, $B86-T$5&lt;0),"",ROUND(($B86-T$5)*'점수 계산기'!$C$27+T$5*'점수 계산기'!$C$29+'점수 계산기'!$C$32,0))</f>
        <v>84</v>
      </c>
      <c r="U86" s="471">
        <f>IF(OR($B86-U$5&gt;74, $B86-U$5=73, $B86-U$5=1, $B86-U$5&lt;0),"",ROUND(($B86-U$5)*'점수 계산기'!$C$27+U$5*'점수 계산기'!$C$29+'점수 계산기'!$C$32,0))</f>
        <v>84</v>
      </c>
      <c r="V86" s="471">
        <f>IF(OR($B86-V$5&gt;74, $B86-V$5=73, $B86-V$5=1, $B86-V$5&lt;0),"",ROUND(($B86-V$5)*'점수 계산기'!$C$27+V$5*'점수 계산기'!$C$29+'점수 계산기'!$C$32,0))</f>
        <v>84</v>
      </c>
      <c r="W86" s="471">
        <f>IF(OR($B86-W$5&gt;74, $B86-W$5=73, $B86-W$5=1, $B86-W$5&lt;0),"",ROUND(($B86-W$5)*'점수 계산기'!$C$27+W$5*'점수 계산기'!$C$29+'점수 계산기'!$C$32,0))</f>
        <v>84</v>
      </c>
      <c r="X86" s="471">
        <f>IF(OR($B86-X$5&gt;74, $B86-X$5=73, $B86-X$5=1, $B86-X$5&lt;0),"",ROUND(($B86-X$5)*'점수 계산기'!$C$27+X$5*'점수 계산기'!$C$29+'점수 계산기'!$C$32,0))</f>
        <v>84</v>
      </c>
      <c r="Y86" s="471">
        <f>IF(OR($B86-Y$5&gt;74, $B86-Y$5=73, $B86-Y$5=1, $B86-Y$5&lt;0),"",ROUND(($B86-Y$5)*'점수 계산기'!$C$27+Y$5*'점수 계산기'!$C$29+'점수 계산기'!$C$32,0))</f>
        <v>84</v>
      </c>
      <c r="Z86" s="471">
        <f>IF(OR($B86-Z$5&gt;74, $B86-Z$5=73, $B86-Z$5=1, $B86-Z$5&lt;0),"",ROUND(($B86-Z$5)*'점수 계산기'!$C$27+Z$5*'점수 계산기'!$C$29+'점수 계산기'!$C$32,0))</f>
        <v>84</v>
      </c>
      <c r="AA86" s="472">
        <f>IF(OR($B86-AA$5&gt;74, $B86-AA$5=73, $B86-AA$5=1, $B86-AA$5&lt;0),"",ROUND(($B86-AA$5)*'점수 계산기'!$C$27+AA$5*'점수 계산기'!$C$29+'점수 계산기'!$C$32,0))</f>
        <v>84</v>
      </c>
      <c r="AC86" s="170">
        <v>21</v>
      </c>
      <c r="AD86" s="170">
        <f t="shared" si="2"/>
        <v>84</v>
      </c>
      <c r="AE86" s="170" cm="1">
        <f t="array" ref="AE86">INDEX($AF$6:$AF$106, AC86, 1)</f>
        <v>133</v>
      </c>
      <c r="AF86" s="170">
        <f t="shared" si="3"/>
        <v>84</v>
      </c>
      <c r="AG86" s="170">
        <v>20</v>
      </c>
      <c r="AH86" s="170">
        <v>80</v>
      </c>
    </row>
    <row r="87" spans="1:34" ht="21" customHeight="1">
      <c r="A87" s="4"/>
      <c r="B87" s="17">
        <v>19</v>
      </c>
      <c r="C87" s="471" t="str">
        <f>IF(OR($B87-C$5&gt;74, $B87-C$5=73, $B87-C$5=1, $B87-C$5&lt;0),"",ROUND(($B87-C$5)*'점수 계산기'!$C$27+C$5*'점수 계산기'!$C$29+'점수 계산기'!$C$32,0))</f>
        <v/>
      </c>
      <c r="D87" s="471" t="str">
        <f>IF(OR($B87-D$5&gt;74, $B87-D$5=73, $B87-D$5=1, $B87-D$5&lt;0),"",ROUND(($B87-D$5)*'점수 계산기'!$C$27+D$5*'점수 계산기'!$C$29+'점수 계산기'!$C$32,0))</f>
        <v/>
      </c>
      <c r="E87" s="471" t="str">
        <f>IF(OR($B87-E$5&gt;74, $B87-E$5=73, $B87-E$5=1, $B87-E$5&lt;0),"",ROUND(($B87-E$5)*'점수 계산기'!$C$27+E$5*'점수 계산기'!$C$29+'점수 계산기'!$C$32,0))</f>
        <v/>
      </c>
      <c r="F87" s="471" t="str">
        <f>IF(OR($B87-F$5&gt;74, $B87-F$5=73, $B87-F$5=1, $B87-F$5&lt;0),"",ROUND(($B87-F$5)*'점수 계산기'!$C$27+F$5*'점수 계산기'!$C$29+'점수 계산기'!$C$32,0))</f>
        <v/>
      </c>
      <c r="G87" s="471" t="str">
        <f>IF(OR($B87-G$5&gt;74, $B87-G$5=73, $B87-G$5=1, $B87-G$5&lt;0),"",ROUND(($B87-G$5)*'점수 계산기'!$C$27+G$5*'점수 계산기'!$C$29+'점수 계산기'!$C$32,0))</f>
        <v/>
      </c>
      <c r="H87" s="471" t="str">
        <f>IF(OR($B87-H$5&gt;74, $B87-H$5=73, $B87-H$5=1, $B87-H$5&lt;0),"",ROUND(($B87-H$5)*'점수 계산기'!$C$27+H$5*'점수 계산기'!$C$29+'점수 계산기'!$C$32,0))</f>
        <v/>
      </c>
      <c r="I87" s="471">
        <f>IF(OR($B87-I$5&gt;74, $B87-I$5=73, $B87-I$5=1, $B87-I$5&lt;0),"",ROUND(($B87-I$5)*'점수 계산기'!$C$27+I$5*'점수 계산기'!$C$29+'점수 계산기'!$C$32,0))</f>
        <v>83</v>
      </c>
      <c r="J87" s="471" t="str">
        <f>IF(OR($B87-J$5&gt;74, $B87-J$5=73, $B87-J$5=1, $B87-J$5&lt;0),"",ROUND(($B87-J$5)*'점수 계산기'!$C$27+J$5*'점수 계산기'!$C$29+'점수 계산기'!$C$32,0))</f>
        <v/>
      </c>
      <c r="K87" s="471">
        <f>IF(OR($B87-K$5&gt;74, $B87-K$5=73, $B87-K$5=1, $B87-K$5&lt;0),"",ROUND(($B87-K$5)*'점수 계산기'!$C$27+K$5*'점수 계산기'!$C$29+'점수 계산기'!$C$32,0))</f>
        <v>83</v>
      </c>
      <c r="L87" s="471">
        <f>IF(OR($B87-L$5&gt;74, $B87-L$5=73, $B87-L$5=1, $B87-L$5&lt;0),"",ROUND(($B87-L$5)*'점수 계산기'!$C$27+L$5*'점수 계산기'!$C$29+'점수 계산기'!$C$32,0))</f>
        <v>83</v>
      </c>
      <c r="M87" s="471">
        <f>IF(OR($B87-M$5&gt;74, $B87-M$5=73, $B87-M$5=1, $B87-M$5&lt;0),"",ROUND(($B87-M$5)*'점수 계산기'!$C$27+M$5*'점수 계산기'!$C$29+'점수 계산기'!$C$32,0))</f>
        <v>83</v>
      </c>
      <c r="N87" s="471">
        <f>IF(OR($B87-N$5&gt;74, $B87-N$5=73, $B87-N$5=1, $B87-N$5&lt;0),"",ROUND(($B87-N$5)*'점수 계산기'!$C$27+N$5*'점수 계산기'!$C$29+'점수 계산기'!$C$32,0))</f>
        <v>83</v>
      </c>
      <c r="O87" s="471">
        <f>IF(OR($B87-O$5&gt;74, $B87-O$5=73, $B87-O$5=1, $B87-O$5&lt;0),"",ROUND(($B87-O$5)*'점수 계산기'!$C$27+O$5*'점수 계산기'!$C$29+'점수 계산기'!$C$32,0))</f>
        <v>83</v>
      </c>
      <c r="P87" s="471">
        <f>IF(OR($B87-P$5&gt;74, $B87-P$5=73, $B87-P$5=1, $B87-P$5&lt;0),"",ROUND(($B87-P$5)*'점수 계산기'!$C$27+P$5*'점수 계산기'!$C$29+'점수 계산기'!$C$32,0))</f>
        <v>83</v>
      </c>
      <c r="Q87" s="471">
        <f>IF(OR($B87-Q$5&gt;74, $B87-Q$5=73, $B87-Q$5=1, $B87-Q$5&lt;0),"",ROUND(($B87-Q$5)*'점수 계산기'!$C$27+Q$5*'점수 계산기'!$C$29+'점수 계산기'!$C$32,0))</f>
        <v>83</v>
      </c>
      <c r="R87" s="471">
        <f>IF(OR($B87-R$5&gt;74, $B87-R$5=73, $B87-R$5=1, $B87-R$5&lt;0),"",ROUND(($B87-R$5)*'점수 계산기'!$C$27+R$5*'점수 계산기'!$C$29+'점수 계산기'!$C$32,0))</f>
        <v>83</v>
      </c>
      <c r="S87" s="471">
        <f>IF(OR($B87-S$5&gt;74, $B87-S$5=73, $B87-S$5=1, $B87-S$5&lt;0),"",ROUND(($B87-S$5)*'점수 계산기'!$C$27+S$5*'점수 계산기'!$C$29+'점수 계산기'!$C$32,0))</f>
        <v>83</v>
      </c>
      <c r="T87" s="471">
        <f>IF(OR($B87-T$5&gt;74, $B87-T$5=73, $B87-T$5=1, $B87-T$5&lt;0),"",ROUND(($B87-T$5)*'점수 계산기'!$C$27+T$5*'점수 계산기'!$C$29+'점수 계산기'!$C$32,0))</f>
        <v>83</v>
      </c>
      <c r="U87" s="471">
        <f>IF(OR($B87-U$5&gt;74, $B87-U$5=73, $B87-U$5=1, $B87-U$5&lt;0),"",ROUND(($B87-U$5)*'점수 계산기'!$C$27+U$5*'점수 계산기'!$C$29+'점수 계산기'!$C$32,0))</f>
        <v>83</v>
      </c>
      <c r="V87" s="471">
        <f>IF(OR($B87-V$5&gt;74, $B87-V$5=73, $B87-V$5=1, $B87-V$5&lt;0),"",ROUND(($B87-V$5)*'점수 계산기'!$C$27+V$5*'점수 계산기'!$C$29+'점수 계산기'!$C$32,0))</f>
        <v>83</v>
      </c>
      <c r="W87" s="471">
        <f>IF(OR($B87-W$5&gt;74, $B87-W$5=73, $B87-W$5=1, $B87-W$5&lt;0),"",ROUND(($B87-W$5)*'점수 계산기'!$C$27+W$5*'점수 계산기'!$C$29+'점수 계산기'!$C$32,0))</f>
        <v>83</v>
      </c>
      <c r="X87" s="471">
        <f>IF(OR($B87-X$5&gt;74, $B87-X$5=73, $B87-X$5=1, $B87-X$5&lt;0),"",ROUND(($B87-X$5)*'점수 계산기'!$C$27+X$5*'점수 계산기'!$C$29+'점수 계산기'!$C$32,0))</f>
        <v>83</v>
      </c>
      <c r="Y87" s="471">
        <f>IF(OR($B87-Y$5&gt;74, $B87-Y$5=73, $B87-Y$5=1, $B87-Y$5&lt;0),"",ROUND(($B87-Y$5)*'점수 계산기'!$C$27+Y$5*'점수 계산기'!$C$29+'점수 계산기'!$C$32,0))</f>
        <v>83</v>
      </c>
      <c r="Z87" s="471">
        <f>IF(OR($B87-Z$5&gt;74, $B87-Z$5=73, $B87-Z$5=1, $B87-Z$5&lt;0),"",ROUND(($B87-Z$5)*'점수 계산기'!$C$27+Z$5*'점수 계산기'!$C$29+'점수 계산기'!$C$32,0))</f>
        <v>84</v>
      </c>
      <c r="AA87" s="472">
        <f>IF(OR($B87-AA$5&gt;74, $B87-AA$5=73, $B87-AA$5=1, $B87-AA$5&lt;0),"",ROUND(($B87-AA$5)*'점수 계산기'!$C$27+AA$5*'점수 계산기'!$C$29+'점수 계산기'!$C$32,0))</f>
        <v>84</v>
      </c>
      <c r="AC87" s="170">
        <v>20</v>
      </c>
      <c r="AD87" s="170">
        <f t="shared" si="2"/>
        <v>83</v>
      </c>
      <c r="AE87" s="170" cm="1">
        <f t="array" ref="AE87">INDEX($AF$6:$AF$106, AC87, 1)</f>
        <v>134</v>
      </c>
      <c r="AF87" s="170">
        <f t="shared" si="3"/>
        <v>84</v>
      </c>
      <c r="AG87" s="170">
        <v>19</v>
      </c>
      <c r="AH87" s="170">
        <v>81</v>
      </c>
    </row>
    <row r="88" spans="1:34" ht="21" customHeight="1">
      <c r="A88" s="4"/>
      <c r="B88" s="17">
        <v>18</v>
      </c>
      <c r="C88" s="471" t="str">
        <f>IF(OR($B88-C$5&gt;74, $B88-C$5=73, $B88-C$5=1, $B88-C$5&lt;0),"",ROUND(($B88-C$5)*'점수 계산기'!$C$27+C$5*'점수 계산기'!$C$29+'점수 계산기'!$C$32,0))</f>
        <v/>
      </c>
      <c r="D88" s="471" t="str">
        <f>IF(OR($B88-D$5&gt;74, $B88-D$5=73, $B88-D$5=1, $B88-D$5&lt;0),"",ROUND(($B88-D$5)*'점수 계산기'!$C$27+D$5*'점수 계산기'!$C$29+'점수 계산기'!$C$32,0))</f>
        <v/>
      </c>
      <c r="E88" s="471" t="str">
        <f>IF(OR($B88-E$5&gt;74, $B88-E$5=73, $B88-E$5=1, $B88-E$5&lt;0),"",ROUND(($B88-E$5)*'점수 계산기'!$C$27+E$5*'점수 계산기'!$C$29+'점수 계산기'!$C$32,0))</f>
        <v/>
      </c>
      <c r="F88" s="471" t="str">
        <f>IF(OR($B88-F$5&gt;74, $B88-F$5=73, $B88-F$5=1, $B88-F$5&lt;0),"",ROUND(($B88-F$5)*'점수 계산기'!$C$27+F$5*'점수 계산기'!$C$29+'점수 계산기'!$C$32,0))</f>
        <v/>
      </c>
      <c r="G88" s="471" t="str">
        <f>IF(OR($B88-G$5&gt;74, $B88-G$5=73, $B88-G$5=1, $B88-G$5&lt;0),"",ROUND(($B88-G$5)*'점수 계산기'!$C$27+G$5*'점수 계산기'!$C$29+'점수 계산기'!$C$32,0))</f>
        <v/>
      </c>
      <c r="H88" s="471" t="str">
        <f>IF(OR($B88-H$5&gt;74, $B88-H$5=73, $B88-H$5=1, $B88-H$5&lt;0),"",ROUND(($B88-H$5)*'점수 계산기'!$C$27+H$5*'점수 계산기'!$C$29+'점수 계산기'!$C$32,0))</f>
        <v/>
      </c>
      <c r="I88" s="471" t="str">
        <f>IF(OR($B88-I$5&gt;74, $B88-I$5=73, $B88-I$5=1, $B88-I$5&lt;0),"",ROUND(($B88-I$5)*'점수 계산기'!$C$27+I$5*'점수 계산기'!$C$29+'점수 계산기'!$C$32,0))</f>
        <v/>
      </c>
      <c r="J88" s="471">
        <f>IF(OR($B88-J$5&gt;74, $B88-J$5=73, $B88-J$5=1, $B88-J$5&lt;0),"",ROUND(($B88-J$5)*'점수 계산기'!$C$27+J$5*'점수 계산기'!$C$29+'점수 계산기'!$C$32,0))</f>
        <v>82</v>
      </c>
      <c r="K88" s="471" t="str">
        <f>IF(OR($B88-K$5&gt;74, $B88-K$5=73, $B88-K$5=1, $B88-K$5&lt;0),"",ROUND(($B88-K$5)*'점수 계산기'!$C$27+K$5*'점수 계산기'!$C$29+'점수 계산기'!$C$32,0))</f>
        <v/>
      </c>
      <c r="L88" s="471">
        <f>IF(OR($B88-L$5&gt;74, $B88-L$5=73, $B88-L$5=1, $B88-L$5&lt;0),"",ROUND(($B88-L$5)*'점수 계산기'!$C$27+L$5*'점수 계산기'!$C$29+'점수 계산기'!$C$32,0))</f>
        <v>82</v>
      </c>
      <c r="M88" s="471">
        <f>IF(OR($B88-M$5&gt;74, $B88-M$5=73, $B88-M$5=1, $B88-M$5&lt;0),"",ROUND(($B88-M$5)*'점수 계산기'!$C$27+M$5*'점수 계산기'!$C$29+'점수 계산기'!$C$32,0))</f>
        <v>82</v>
      </c>
      <c r="N88" s="471">
        <f>IF(OR($B88-N$5&gt;74, $B88-N$5=73, $B88-N$5=1, $B88-N$5&lt;0),"",ROUND(($B88-N$5)*'점수 계산기'!$C$27+N$5*'점수 계산기'!$C$29+'점수 계산기'!$C$32,0))</f>
        <v>82</v>
      </c>
      <c r="O88" s="471">
        <f>IF(OR($B88-O$5&gt;74, $B88-O$5=73, $B88-O$5=1, $B88-O$5&lt;0),"",ROUND(($B88-O$5)*'점수 계산기'!$C$27+O$5*'점수 계산기'!$C$29+'점수 계산기'!$C$32,0))</f>
        <v>82</v>
      </c>
      <c r="P88" s="471">
        <f>IF(OR($B88-P$5&gt;74, $B88-P$5=73, $B88-P$5=1, $B88-P$5&lt;0),"",ROUND(($B88-P$5)*'점수 계산기'!$C$27+P$5*'점수 계산기'!$C$29+'점수 계산기'!$C$32,0))</f>
        <v>82</v>
      </c>
      <c r="Q88" s="471">
        <f>IF(OR($B88-Q$5&gt;74, $B88-Q$5=73, $B88-Q$5=1, $B88-Q$5&lt;0),"",ROUND(($B88-Q$5)*'점수 계산기'!$C$27+Q$5*'점수 계산기'!$C$29+'점수 계산기'!$C$32,0))</f>
        <v>82</v>
      </c>
      <c r="R88" s="471">
        <f>IF(OR($B88-R$5&gt;74, $B88-R$5=73, $B88-R$5=1, $B88-R$5&lt;0),"",ROUND(($B88-R$5)*'점수 계산기'!$C$27+R$5*'점수 계산기'!$C$29+'점수 계산기'!$C$32,0))</f>
        <v>82</v>
      </c>
      <c r="S88" s="471">
        <f>IF(OR($B88-S$5&gt;74, $B88-S$5=73, $B88-S$5=1, $B88-S$5&lt;0),"",ROUND(($B88-S$5)*'점수 계산기'!$C$27+S$5*'점수 계산기'!$C$29+'점수 계산기'!$C$32,0))</f>
        <v>82</v>
      </c>
      <c r="T88" s="471">
        <f>IF(OR($B88-T$5&gt;74, $B88-T$5=73, $B88-T$5=1, $B88-T$5&lt;0),"",ROUND(($B88-T$5)*'점수 계산기'!$C$27+T$5*'점수 계산기'!$C$29+'점수 계산기'!$C$32,0))</f>
        <v>82</v>
      </c>
      <c r="U88" s="471">
        <f>IF(OR($B88-U$5&gt;74, $B88-U$5=73, $B88-U$5=1, $B88-U$5&lt;0),"",ROUND(($B88-U$5)*'점수 계산기'!$C$27+U$5*'점수 계산기'!$C$29+'점수 계산기'!$C$32,0))</f>
        <v>82</v>
      </c>
      <c r="V88" s="471">
        <f>IF(OR($B88-V$5&gt;74, $B88-V$5=73, $B88-V$5=1, $B88-V$5&lt;0),"",ROUND(($B88-V$5)*'점수 계산기'!$C$27+V$5*'점수 계산기'!$C$29+'점수 계산기'!$C$32,0))</f>
        <v>83</v>
      </c>
      <c r="W88" s="471">
        <f>IF(OR($B88-W$5&gt;74, $B88-W$5=73, $B88-W$5=1, $B88-W$5&lt;0),"",ROUND(($B88-W$5)*'점수 계산기'!$C$27+W$5*'점수 계산기'!$C$29+'점수 계산기'!$C$32,0))</f>
        <v>83</v>
      </c>
      <c r="X88" s="471">
        <f>IF(OR($B88-X$5&gt;74, $B88-X$5=73, $B88-X$5=1, $B88-X$5&lt;0),"",ROUND(($B88-X$5)*'점수 계산기'!$C$27+X$5*'점수 계산기'!$C$29+'점수 계산기'!$C$32,0))</f>
        <v>83</v>
      </c>
      <c r="Y88" s="471">
        <f>IF(OR($B88-Y$5&gt;74, $B88-Y$5=73, $B88-Y$5=1, $B88-Y$5&lt;0),"",ROUND(($B88-Y$5)*'점수 계산기'!$C$27+Y$5*'점수 계산기'!$C$29+'점수 계산기'!$C$32,0))</f>
        <v>83</v>
      </c>
      <c r="Z88" s="471">
        <f>IF(OR($B88-Z$5&gt;74, $B88-Z$5=73, $B88-Z$5=1, $B88-Z$5&lt;0),"",ROUND(($B88-Z$5)*'점수 계산기'!$C$27+Z$5*'점수 계산기'!$C$29+'점수 계산기'!$C$32,0))</f>
        <v>83</v>
      </c>
      <c r="AA88" s="472">
        <f>IF(OR($B88-AA$5&gt;74, $B88-AA$5=73, $B88-AA$5=1, $B88-AA$5&lt;0),"",ROUND(($B88-AA$5)*'점수 계산기'!$C$27+AA$5*'점수 계산기'!$C$29+'점수 계산기'!$C$32,0))</f>
        <v>83</v>
      </c>
      <c r="AC88" s="170">
        <v>19</v>
      </c>
      <c r="AD88" s="170">
        <f t="shared" si="2"/>
        <v>82</v>
      </c>
      <c r="AE88" s="170" cm="1">
        <f t="array" ref="AE88">INDEX($AF$6:$AF$106, AC88, 1)</f>
        <v>135</v>
      </c>
      <c r="AF88" s="170">
        <f t="shared" si="3"/>
        <v>83</v>
      </c>
      <c r="AG88" s="170">
        <v>18</v>
      </c>
      <c r="AH88" s="170">
        <v>82</v>
      </c>
    </row>
    <row r="89" spans="1:34" ht="21" customHeight="1">
      <c r="A89" s="4"/>
      <c r="B89" s="17">
        <v>17</v>
      </c>
      <c r="C89" s="471" t="str">
        <f>IF(OR($B89-C$5&gt;74, $B89-C$5=73, $B89-C$5=1, $B89-C$5&lt;0),"",ROUND(($B89-C$5)*'점수 계산기'!$C$27+C$5*'점수 계산기'!$C$29+'점수 계산기'!$C$32,0))</f>
        <v/>
      </c>
      <c r="D89" s="471" t="str">
        <f>IF(OR($B89-D$5&gt;74, $B89-D$5=73, $B89-D$5=1, $B89-D$5&lt;0),"",ROUND(($B89-D$5)*'점수 계산기'!$C$27+D$5*'점수 계산기'!$C$29+'점수 계산기'!$C$32,0))</f>
        <v/>
      </c>
      <c r="E89" s="471" t="str">
        <f>IF(OR($B89-E$5&gt;74, $B89-E$5=73, $B89-E$5=1, $B89-E$5&lt;0),"",ROUND(($B89-E$5)*'점수 계산기'!$C$27+E$5*'점수 계산기'!$C$29+'점수 계산기'!$C$32,0))</f>
        <v/>
      </c>
      <c r="F89" s="471" t="str">
        <f>IF(OR($B89-F$5&gt;74, $B89-F$5=73, $B89-F$5=1, $B89-F$5&lt;0),"",ROUND(($B89-F$5)*'점수 계산기'!$C$27+F$5*'점수 계산기'!$C$29+'점수 계산기'!$C$32,0))</f>
        <v/>
      </c>
      <c r="G89" s="471" t="str">
        <f>IF(OR($B89-G$5&gt;74, $B89-G$5=73, $B89-G$5=1, $B89-G$5&lt;0),"",ROUND(($B89-G$5)*'점수 계산기'!$C$27+G$5*'점수 계산기'!$C$29+'점수 계산기'!$C$32,0))</f>
        <v/>
      </c>
      <c r="H89" s="471" t="str">
        <f>IF(OR($B89-H$5&gt;74, $B89-H$5=73, $B89-H$5=1, $B89-H$5&lt;0),"",ROUND(($B89-H$5)*'점수 계산기'!$C$27+H$5*'점수 계산기'!$C$29+'점수 계산기'!$C$32,0))</f>
        <v/>
      </c>
      <c r="I89" s="471" t="str">
        <f>IF(OR($B89-I$5&gt;74, $B89-I$5=73, $B89-I$5=1, $B89-I$5&lt;0),"",ROUND(($B89-I$5)*'점수 계산기'!$C$27+I$5*'점수 계산기'!$C$29+'점수 계산기'!$C$32,0))</f>
        <v/>
      </c>
      <c r="J89" s="471" t="str">
        <f>IF(OR($B89-J$5&gt;74, $B89-J$5=73, $B89-J$5=1, $B89-J$5&lt;0),"",ROUND(($B89-J$5)*'점수 계산기'!$C$27+J$5*'점수 계산기'!$C$29+'점수 계산기'!$C$32,0))</f>
        <v/>
      </c>
      <c r="K89" s="471">
        <f>IF(OR($B89-K$5&gt;74, $B89-K$5=73, $B89-K$5=1, $B89-K$5&lt;0),"",ROUND(($B89-K$5)*'점수 계산기'!$C$27+K$5*'점수 계산기'!$C$29+'점수 계산기'!$C$32,0))</f>
        <v>81</v>
      </c>
      <c r="L89" s="471" t="str">
        <f>IF(OR($B89-L$5&gt;74, $B89-L$5=73, $B89-L$5=1, $B89-L$5&lt;0),"",ROUND(($B89-L$5)*'점수 계산기'!$C$27+L$5*'점수 계산기'!$C$29+'점수 계산기'!$C$32,0))</f>
        <v/>
      </c>
      <c r="M89" s="471">
        <f>IF(OR($B89-M$5&gt;74, $B89-M$5=73, $B89-M$5=1, $B89-M$5&lt;0),"",ROUND(($B89-M$5)*'점수 계산기'!$C$27+M$5*'점수 계산기'!$C$29+'점수 계산기'!$C$32,0))</f>
        <v>81</v>
      </c>
      <c r="N89" s="471">
        <f>IF(OR($B89-N$5&gt;74, $B89-N$5=73, $B89-N$5=1, $B89-N$5&lt;0),"",ROUND(($B89-N$5)*'점수 계산기'!$C$27+N$5*'점수 계산기'!$C$29+'점수 계산기'!$C$32,0))</f>
        <v>81</v>
      </c>
      <c r="O89" s="471">
        <f>IF(OR($B89-O$5&gt;74, $B89-O$5=73, $B89-O$5=1, $B89-O$5&lt;0),"",ROUND(($B89-O$5)*'점수 계산기'!$C$27+O$5*'점수 계산기'!$C$29+'점수 계산기'!$C$32,0))</f>
        <v>81</v>
      </c>
      <c r="P89" s="471">
        <f>IF(OR($B89-P$5&gt;74, $B89-P$5=73, $B89-P$5=1, $B89-P$5&lt;0),"",ROUND(($B89-P$5)*'점수 계산기'!$C$27+P$5*'점수 계산기'!$C$29+'점수 계산기'!$C$32,0))</f>
        <v>81</v>
      </c>
      <c r="Q89" s="471">
        <f>IF(OR($B89-Q$5&gt;74, $B89-Q$5=73, $B89-Q$5=1, $B89-Q$5&lt;0),"",ROUND(($B89-Q$5)*'점수 계산기'!$C$27+Q$5*'점수 계산기'!$C$29+'점수 계산기'!$C$32,0))</f>
        <v>82</v>
      </c>
      <c r="R89" s="471">
        <f>IF(OR($B89-R$5&gt;74, $B89-R$5=73, $B89-R$5=1, $B89-R$5&lt;0),"",ROUND(($B89-R$5)*'점수 계산기'!$C$27+R$5*'점수 계산기'!$C$29+'점수 계산기'!$C$32,0))</f>
        <v>82</v>
      </c>
      <c r="S89" s="471">
        <f>IF(OR($B89-S$5&gt;74, $B89-S$5=73, $B89-S$5=1, $B89-S$5&lt;0),"",ROUND(($B89-S$5)*'점수 계산기'!$C$27+S$5*'점수 계산기'!$C$29+'점수 계산기'!$C$32,0))</f>
        <v>82</v>
      </c>
      <c r="T89" s="471">
        <f>IF(OR($B89-T$5&gt;74, $B89-T$5=73, $B89-T$5=1, $B89-T$5&lt;0),"",ROUND(($B89-T$5)*'점수 계산기'!$C$27+T$5*'점수 계산기'!$C$29+'점수 계산기'!$C$32,0))</f>
        <v>82</v>
      </c>
      <c r="U89" s="471">
        <f>IF(OR($B89-U$5&gt;74, $B89-U$5=73, $B89-U$5=1, $B89-U$5&lt;0),"",ROUND(($B89-U$5)*'점수 계산기'!$C$27+U$5*'점수 계산기'!$C$29+'점수 계산기'!$C$32,0))</f>
        <v>82</v>
      </c>
      <c r="V89" s="471">
        <f>IF(OR($B89-V$5&gt;74, $B89-V$5=73, $B89-V$5=1, $B89-V$5&lt;0),"",ROUND(($B89-V$5)*'점수 계산기'!$C$27+V$5*'점수 계산기'!$C$29+'점수 계산기'!$C$32,0))</f>
        <v>82</v>
      </c>
      <c r="W89" s="471">
        <f>IF(OR($B89-W$5&gt;74, $B89-W$5=73, $B89-W$5=1, $B89-W$5&lt;0),"",ROUND(($B89-W$5)*'점수 계산기'!$C$27+W$5*'점수 계산기'!$C$29+'점수 계산기'!$C$32,0))</f>
        <v>82</v>
      </c>
      <c r="X89" s="471">
        <f>IF(OR($B89-X$5&gt;74, $B89-X$5=73, $B89-X$5=1, $B89-X$5&lt;0),"",ROUND(($B89-X$5)*'점수 계산기'!$C$27+X$5*'점수 계산기'!$C$29+'점수 계산기'!$C$32,0))</f>
        <v>82</v>
      </c>
      <c r="Y89" s="471">
        <f>IF(OR($B89-Y$5&gt;74, $B89-Y$5=73, $B89-Y$5=1, $B89-Y$5&lt;0),"",ROUND(($B89-Y$5)*'점수 계산기'!$C$27+Y$5*'점수 계산기'!$C$29+'점수 계산기'!$C$32,0))</f>
        <v>82</v>
      </c>
      <c r="Z89" s="471">
        <f>IF(OR($B89-Z$5&gt;74, $B89-Z$5=73, $B89-Z$5=1, $B89-Z$5&lt;0),"",ROUND(($B89-Z$5)*'점수 계산기'!$C$27+Z$5*'점수 계산기'!$C$29+'점수 계산기'!$C$32,0))</f>
        <v>82</v>
      </c>
      <c r="AA89" s="472">
        <f>IF(OR($B89-AA$5&gt;74, $B89-AA$5=73, $B89-AA$5=1, $B89-AA$5&lt;0),"",ROUND(($B89-AA$5)*'점수 계산기'!$C$27+AA$5*'점수 계산기'!$C$29+'점수 계산기'!$C$32,0))</f>
        <v>82</v>
      </c>
      <c r="AC89" s="170">
        <v>18</v>
      </c>
      <c r="AD89" s="170">
        <f t="shared" si="2"/>
        <v>81</v>
      </c>
      <c r="AE89" s="170" cm="1">
        <f t="array" ref="AE89">INDEX($AF$6:$AF$106, AC89, 1)</f>
        <v>136</v>
      </c>
      <c r="AF89" s="170">
        <f t="shared" si="3"/>
        <v>82</v>
      </c>
      <c r="AG89" s="170">
        <v>17</v>
      </c>
      <c r="AH89" s="170">
        <v>83</v>
      </c>
    </row>
    <row r="90" spans="1:34" ht="21" customHeight="1">
      <c r="A90" s="4"/>
      <c r="B90" s="18">
        <v>16</v>
      </c>
      <c r="C90" s="473" t="str">
        <f>IF(OR($B90-C$5&gt;74, $B90-C$5=73, $B90-C$5=1, $B90-C$5&lt;0),"",ROUND(($B90-C$5)*'점수 계산기'!$C$27+C$5*'점수 계산기'!$C$29+'점수 계산기'!$C$32,0))</f>
        <v/>
      </c>
      <c r="D90" s="473" t="str">
        <f>IF(OR($B90-D$5&gt;74, $B90-D$5=73, $B90-D$5=1, $B90-D$5&lt;0),"",ROUND(($B90-D$5)*'점수 계산기'!$C$27+D$5*'점수 계산기'!$C$29+'점수 계산기'!$C$32,0))</f>
        <v/>
      </c>
      <c r="E90" s="473" t="str">
        <f>IF(OR($B90-E$5&gt;74, $B90-E$5=73, $B90-E$5=1, $B90-E$5&lt;0),"",ROUND(($B90-E$5)*'점수 계산기'!$C$27+E$5*'점수 계산기'!$C$29+'점수 계산기'!$C$32,0))</f>
        <v/>
      </c>
      <c r="F90" s="473" t="str">
        <f>IF(OR($B90-F$5&gt;74, $B90-F$5=73, $B90-F$5=1, $B90-F$5&lt;0),"",ROUND(($B90-F$5)*'점수 계산기'!$C$27+F$5*'점수 계산기'!$C$29+'점수 계산기'!$C$32,0))</f>
        <v/>
      </c>
      <c r="G90" s="473" t="str">
        <f>IF(OR($B90-G$5&gt;74, $B90-G$5=73, $B90-G$5=1, $B90-G$5&lt;0),"",ROUND(($B90-G$5)*'점수 계산기'!$C$27+G$5*'점수 계산기'!$C$29+'점수 계산기'!$C$32,0))</f>
        <v/>
      </c>
      <c r="H90" s="473" t="str">
        <f>IF(OR($B90-H$5&gt;74, $B90-H$5=73, $B90-H$5=1, $B90-H$5&lt;0),"",ROUND(($B90-H$5)*'점수 계산기'!$C$27+H$5*'점수 계산기'!$C$29+'점수 계산기'!$C$32,0))</f>
        <v/>
      </c>
      <c r="I90" s="473" t="str">
        <f>IF(OR($B90-I$5&gt;74, $B90-I$5=73, $B90-I$5=1, $B90-I$5&lt;0),"",ROUND(($B90-I$5)*'점수 계산기'!$C$27+I$5*'점수 계산기'!$C$29+'점수 계산기'!$C$32,0))</f>
        <v/>
      </c>
      <c r="J90" s="473" t="str">
        <f>IF(OR($B90-J$5&gt;74, $B90-J$5=73, $B90-J$5=1, $B90-J$5&lt;0),"",ROUND(($B90-J$5)*'점수 계산기'!$C$27+J$5*'점수 계산기'!$C$29+'점수 계산기'!$C$32,0))</f>
        <v/>
      </c>
      <c r="K90" s="473" t="str">
        <f>IF(OR($B90-K$5&gt;74, $B90-K$5=73, $B90-K$5=1, $B90-K$5&lt;0),"",ROUND(($B90-K$5)*'점수 계산기'!$C$27+K$5*'점수 계산기'!$C$29+'점수 계산기'!$C$32,0))</f>
        <v/>
      </c>
      <c r="L90" s="473">
        <f>IF(OR($B90-L$5&gt;74, $B90-L$5=73, $B90-L$5=1, $B90-L$5&lt;0),"",ROUND(($B90-L$5)*'점수 계산기'!$C$27+L$5*'점수 계산기'!$C$29+'점수 계산기'!$C$32,0))</f>
        <v>80</v>
      </c>
      <c r="M90" s="473" t="str">
        <f>IF(OR($B90-M$5&gt;74, $B90-M$5=73, $B90-M$5=1, $B90-M$5&lt;0),"",ROUND(($B90-M$5)*'점수 계산기'!$C$27+M$5*'점수 계산기'!$C$29+'점수 계산기'!$C$32,0))</f>
        <v/>
      </c>
      <c r="N90" s="473">
        <f>IF(OR($B90-N$5&gt;74, $B90-N$5=73, $B90-N$5=1, $B90-N$5&lt;0),"",ROUND(($B90-N$5)*'점수 계산기'!$C$27+N$5*'점수 계산기'!$C$29+'점수 계산기'!$C$32,0))</f>
        <v>81</v>
      </c>
      <c r="O90" s="473">
        <f>IF(OR($B90-O$5&gt;74, $B90-O$5=73, $B90-O$5=1, $B90-O$5&lt;0),"",ROUND(($B90-O$5)*'점수 계산기'!$C$27+O$5*'점수 계산기'!$C$29+'점수 계산기'!$C$32,0))</f>
        <v>81</v>
      </c>
      <c r="P90" s="473">
        <f>IF(OR($B90-P$5&gt;74, $B90-P$5=73, $B90-P$5=1, $B90-P$5&lt;0),"",ROUND(($B90-P$5)*'점수 계산기'!$C$27+P$5*'점수 계산기'!$C$29+'점수 계산기'!$C$32,0))</f>
        <v>81</v>
      </c>
      <c r="Q90" s="473">
        <f>IF(OR($B90-Q$5&gt;74, $B90-Q$5=73, $B90-Q$5=1, $B90-Q$5&lt;0),"",ROUND(($B90-Q$5)*'점수 계산기'!$C$27+Q$5*'점수 계산기'!$C$29+'점수 계산기'!$C$32,0))</f>
        <v>81</v>
      </c>
      <c r="R90" s="473">
        <f>IF(OR($B90-R$5&gt;74, $B90-R$5=73, $B90-R$5=1, $B90-R$5&lt;0),"",ROUND(($B90-R$5)*'점수 계산기'!$C$27+R$5*'점수 계산기'!$C$29+'점수 계산기'!$C$32,0))</f>
        <v>81</v>
      </c>
      <c r="S90" s="473">
        <f>IF(OR($B90-S$5&gt;74, $B90-S$5=73, $B90-S$5=1, $B90-S$5&lt;0),"",ROUND(($B90-S$5)*'점수 계산기'!$C$27+S$5*'점수 계산기'!$C$29+'점수 계산기'!$C$32,0))</f>
        <v>81</v>
      </c>
      <c r="T90" s="473">
        <f>IF(OR($B90-T$5&gt;74, $B90-T$5=73, $B90-T$5=1, $B90-T$5&lt;0),"",ROUND(($B90-T$5)*'점수 계산기'!$C$27+T$5*'점수 계산기'!$C$29+'점수 계산기'!$C$32,0))</f>
        <v>81</v>
      </c>
      <c r="U90" s="473">
        <f>IF(OR($B90-U$5&gt;74, $B90-U$5=73, $B90-U$5=1, $B90-U$5&lt;0),"",ROUND(($B90-U$5)*'점수 계산기'!$C$27+U$5*'점수 계산기'!$C$29+'점수 계산기'!$C$32,0))</f>
        <v>81</v>
      </c>
      <c r="V90" s="473">
        <f>IF(OR($B90-V$5&gt;74, $B90-V$5=73, $B90-V$5=1, $B90-V$5&lt;0),"",ROUND(($B90-V$5)*'점수 계산기'!$C$27+V$5*'점수 계산기'!$C$29+'점수 계산기'!$C$32,0))</f>
        <v>81</v>
      </c>
      <c r="W90" s="473">
        <f>IF(OR($B90-W$5&gt;74, $B90-W$5=73, $B90-W$5=1, $B90-W$5&lt;0),"",ROUND(($B90-W$5)*'점수 계산기'!$C$27+W$5*'점수 계산기'!$C$29+'점수 계산기'!$C$32,0))</f>
        <v>81</v>
      </c>
      <c r="X90" s="473">
        <f>IF(OR($B90-X$5&gt;74, $B90-X$5=73, $B90-X$5=1, $B90-X$5&lt;0),"",ROUND(($B90-X$5)*'점수 계산기'!$C$27+X$5*'점수 계산기'!$C$29+'점수 계산기'!$C$32,0))</f>
        <v>81</v>
      </c>
      <c r="Y90" s="473">
        <f>IF(OR($B90-Y$5&gt;74, $B90-Y$5=73, $B90-Y$5=1, $B90-Y$5&lt;0),"",ROUND(($B90-Y$5)*'점수 계산기'!$C$27+Y$5*'점수 계산기'!$C$29+'점수 계산기'!$C$32,0))</f>
        <v>81</v>
      </c>
      <c r="Z90" s="473">
        <f>IF(OR($B90-Z$5&gt;74, $B90-Z$5=73, $B90-Z$5=1, $B90-Z$5&lt;0),"",ROUND(($B90-Z$5)*'점수 계산기'!$C$27+Z$5*'점수 계산기'!$C$29+'점수 계산기'!$C$32,0))</f>
        <v>81</v>
      </c>
      <c r="AA90" s="474">
        <f>IF(OR($B90-AA$5&gt;74, $B90-AA$5=73, $B90-AA$5=1, $B90-AA$5&lt;0),"",ROUND(($B90-AA$5)*'점수 계산기'!$C$27+AA$5*'점수 계산기'!$C$29+'점수 계산기'!$C$32,0))</f>
        <v>81</v>
      </c>
      <c r="AC90" s="170">
        <v>17</v>
      </c>
      <c r="AD90" s="170">
        <f t="shared" si="2"/>
        <v>80</v>
      </c>
      <c r="AE90" s="170" cm="1">
        <f t="array" ref="AE90">INDEX($AF$6:$AF$106, AC90, 1)</f>
        <v>136</v>
      </c>
      <c r="AF90" s="170">
        <f t="shared" si="3"/>
        <v>81</v>
      </c>
      <c r="AG90" s="170">
        <v>16</v>
      </c>
      <c r="AH90" s="170">
        <v>84</v>
      </c>
    </row>
    <row r="91" spans="1:34" ht="21" customHeight="1">
      <c r="A91" s="4"/>
      <c r="B91" s="18">
        <v>15</v>
      </c>
      <c r="C91" s="473" t="str">
        <f>IF(OR($B91-C$5&gt;74, $B91-C$5=73, $B91-C$5=1, $B91-C$5&lt;0),"",ROUND(($B91-C$5)*'점수 계산기'!$C$27+C$5*'점수 계산기'!$C$29+'점수 계산기'!$C$32,0))</f>
        <v/>
      </c>
      <c r="D91" s="473" t="str">
        <f>IF(OR($B91-D$5&gt;74, $B91-D$5=73, $B91-D$5=1, $B91-D$5&lt;0),"",ROUND(($B91-D$5)*'점수 계산기'!$C$27+D$5*'점수 계산기'!$C$29+'점수 계산기'!$C$32,0))</f>
        <v/>
      </c>
      <c r="E91" s="473" t="str">
        <f>IF(OR($B91-E$5&gt;74, $B91-E$5=73, $B91-E$5=1, $B91-E$5&lt;0),"",ROUND(($B91-E$5)*'점수 계산기'!$C$27+E$5*'점수 계산기'!$C$29+'점수 계산기'!$C$32,0))</f>
        <v/>
      </c>
      <c r="F91" s="473" t="str">
        <f>IF(OR($B91-F$5&gt;74, $B91-F$5=73, $B91-F$5=1, $B91-F$5&lt;0),"",ROUND(($B91-F$5)*'점수 계산기'!$C$27+F$5*'점수 계산기'!$C$29+'점수 계산기'!$C$32,0))</f>
        <v/>
      </c>
      <c r="G91" s="473" t="str">
        <f>IF(OR($B91-G$5&gt;74, $B91-G$5=73, $B91-G$5=1, $B91-G$5&lt;0),"",ROUND(($B91-G$5)*'점수 계산기'!$C$27+G$5*'점수 계산기'!$C$29+'점수 계산기'!$C$32,0))</f>
        <v/>
      </c>
      <c r="H91" s="473" t="str">
        <f>IF(OR($B91-H$5&gt;74, $B91-H$5=73, $B91-H$5=1, $B91-H$5&lt;0),"",ROUND(($B91-H$5)*'점수 계산기'!$C$27+H$5*'점수 계산기'!$C$29+'점수 계산기'!$C$32,0))</f>
        <v/>
      </c>
      <c r="I91" s="473" t="str">
        <f>IF(OR($B91-I$5&gt;74, $B91-I$5=73, $B91-I$5=1, $B91-I$5&lt;0),"",ROUND(($B91-I$5)*'점수 계산기'!$C$27+I$5*'점수 계산기'!$C$29+'점수 계산기'!$C$32,0))</f>
        <v/>
      </c>
      <c r="J91" s="473" t="str">
        <f>IF(OR($B91-J$5&gt;74, $B91-J$5=73, $B91-J$5=1, $B91-J$5&lt;0),"",ROUND(($B91-J$5)*'점수 계산기'!$C$27+J$5*'점수 계산기'!$C$29+'점수 계산기'!$C$32,0))</f>
        <v/>
      </c>
      <c r="K91" s="473" t="str">
        <f>IF(OR($B91-K$5&gt;74, $B91-K$5=73, $B91-K$5=1, $B91-K$5&lt;0),"",ROUND(($B91-K$5)*'점수 계산기'!$C$27+K$5*'점수 계산기'!$C$29+'점수 계산기'!$C$32,0))</f>
        <v/>
      </c>
      <c r="L91" s="473" t="str">
        <f>IF(OR($B91-L$5&gt;74, $B91-L$5=73, $B91-L$5=1, $B91-L$5&lt;0),"",ROUND(($B91-L$5)*'점수 계산기'!$C$27+L$5*'점수 계산기'!$C$29+'점수 계산기'!$C$32,0))</f>
        <v/>
      </c>
      <c r="M91" s="473">
        <f>IF(OR($B91-M$5&gt;74, $B91-M$5=73, $B91-M$5=1, $B91-M$5&lt;0),"",ROUND(($B91-M$5)*'점수 계산기'!$C$27+M$5*'점수 계산기'!$C$29+'점수 계산기'!$C$32,0))</f>
        <v>80</v>
      </c>
      <c r="N91" s="473" t="str">
        <f>IF(OR($B91-N$5&gt;74, $B91-N$5=73, $B91-N$5=1, $B91-N$5&lt;0),"",ROUND(($B91-N$5)*'점수 계산기'!$C$27+N$5*'점수 계산기'!$C$29+'점수 계산기'!$C$32,0))</f>
        <v/>
      </c>
      <c r="O91" s="473">
        <f>IF(OR($B91-O$5&gt;74, $B91-O$5=73, $B91-O$5=1, $B91-O$5&lt;0),"",ROUND(($B91-O$5)*'점수 계산기'!$C$27+O$5*'점수 계산기'!$C$29+'점수 계산기'!$C$32,0))</f>
        <v>80</v>
      </c>
      <c r="P91" s="473">
        <f>IF(OR($B91-P$5&gt;74, $B91-P$5=73, $B91-P$5=1, $B91-P$5&lt;0),"",ROUND(($B91-P$5)*'점수 계산기'!$C$27+P$5*'점수 계산기'!$C$29+'점수 계산기'!$C$32,0))</f>
        <v>80</v>
      </c>
      <c r="Q91" s="473">
        <f>IF(OR($B91-Q$5&gt;74, $B91-Q$5=73, $B91-Q$5=1, $B91-Q$5&lt;0),"",ROUND(($B91-Q$5)*'점수 계산기'!$C$27+Q$5*'점수 계산기'!$C$29+'점수 계산기'!$C$32,0))</f>
        <v>80</v>
      </c>
      <c r="R91" s="473">
        <f>IF(OR($B91-R$5&gt;74, $B91-R$5=73, $B91-R$5=1, $B91-R$5&lt;0),"",ROUND(($B91-R$5)*'점수 계산기'!$C$27+R$5*'점수 계산기'!$C$29+'점수 계산기'!$C$32,0))</f>
        <v>80</v>
      </c>
      <c r="S91" s="473">
        <f>IF(OR($B91-S$5&gt;74, $B91-S$5=73, $B91-S$5=1, $B91-S$5&lt;0),"",ROUND(($B91-S$5)*'점수 계산기'!$C$27+S$5*'점수 계산기'!$C$29+'점수 계산기'!$C$32,0))</f>
        <v>80</v>
      </c>
      <c r="T91" s="473">
        <f>IF(OR($B91-T$5&gt;74, $B91-T$5=73, $B91-T$5=1, $B91-T$5&lt;0),"",ROUND(($B91-T$5)*'점수 계산기'!$C$27+T$5*'점수 계산기'!$C$29+'점수 계산기'!$C$32,0))</f>
        <v>80</v>
      </c>
      <c r="U91" s="473">
        <f>IF(OR($B91-U$5&gt;74, $B91-U$5=73, $B91-U$5=1, $B91-U$5&lt;0),"",ROUND(($B91-U$5)*'점수 계산기'!$C$27+U$5*'점수 계산기'!$C$29+'점수 계산기'!$C$32,0))</f>
        <v>80</v>
      </c>
      <c r="V91" s="473">
        <f>IF(OR($B91-V$5&gt;74, $B91-V$5=73, $B91-V$5=1, $B91-V$5&lt;0),"",ROUND(($B91-V$5)*'점수 계산기'!$C$27+V$5*'점수 계산기'!$C$29+'점수 계산기'!$C$32,0))</f>
        <v>80</v>
      </c>
      <c r="W91" s="473">
        <f>IF(OR($B91-W$5&gt;74, $B91-W$5=73, $B91-W$5=1, $B91-W$5&lt;0),"",ROUND(($B91-W$5)*'점수 계산기'!$C$27+W$5*'점수 계산기'!$C$29+'점수 계산기'!$C$32,0))</f>
        <v>80</v>
      </c>
      <c r="X91" s="473">
        <f>IF(OR($B91-X$5&gt;74, $B91-X$5=73, $B91-X$5=1, $B91-X$5&lt;0),"",ROUND(($B91-X$5)*'점수 계산기'!$C$27+X$5*'점수 계산기'!$C$29+'점수 계산기'!$C$32,0))</f>
        <v>80</v>
      </c>
      <c r="Y91" s="473">
        <f>IF(OR($B91-Y$5&gt;74, $B91-Y$5=73, $B91-Y$5=1, $B91-Y$5&lt;0),"",ROUND(($B91-Y$5)*'점수 계산기'!$C$27+Y$5*'점수 계산기'!$C$29+'점수 계산기'!$C$32,0))</f>
        <v>80</v>
      </c>
      <c r="Z91" s="473">
        <f>IF(OR($B91-Z$5&gt;74, $B91-Z$5=73, $B91-Z$5=1, $B91-Z$5&lt;0),"",ROUND(($B91-Z$5)*'점수 계산기'!$C$27+Z$5*'점수 계산기'!$C$29+'점수 계산기'!$C$32,0))</f>
        <v>80</v>
      </c>
      <c r="AA91" s="474">
        <f>IF(OR($B91-AA$5&gt;74, $B91-AA$5=73, $B91-AA$5=1, $B91-AA$5&lt;0),"",ROUND(($B91-AA$5)*'점수 계산기'!$C$27+AA$5*'점수 계산기'!$C$29+'점수 계산기'!$C$32,0))</f>
        <v>80</v>
      </c>
      <c r="AC91" s="170">
        <v>16</v>
      </c>
      <c r="AD91" s="170">
        <f t="shared" si="2"/>
        <v>80</v>
      </c>
      <c r="AE91" s="170" cm="1">
        <f t="array" ref="AE91">INDEX($AF$6:$AF$106, AC91, 1)</f>
        <v>137</v>
      </c>
      <c r="AF91" s="170">
        <f t="shared" si="3"/>
        <v>80</v>
      </c>
      <c r="AG91" s="170">
        <v>15</v>
      </c>
      <c r="AH91" s="170">
        <v>85</v>
      </c>
    </row>
    <row r="92" spans="1:34" ht="21" customHeight="1">
      <c r="A92" s="4"/>
      <c r="B92" s="18">
        <v>14</v>
      </c>
      <c r="C92" s="473" t="str">
        <f>IF(OR($B92-C$5&gt;74, $B92-C$5=73, $B92-C$5=1, $B92-C$5&lt;0),"",ROUND(($B92-C$5)*'점수 계산기'!$C$27+C$5*'점수 계산기'!$C$29+'점수 계산기'!$C$32,0))</f>
        <v/>
      </c>
      <c r="D92" s="473" t="str">
        <f>IF(OR($B92-D$5&gt;74, $B92-D$5=73, $B92-D$5=1, $B92-D$5&lt;0),"",ROUND(($B92-D$5)*'점수 계산기'!$C$27+D$5*'점수 계산기'!$C$29+'점수 계산기'!$C$32,0))</f>
        <v/>
      </c>
      <c r="E92" s="473" t="str">
        <f>IF(OR($B92-E$5&gt;74, $B92-E$5=73, $B92-E$5=1, $B92-E$5&lt;0),"",ROUND(($B92-E$5)*'점수 계산기'!$C$27+E$5*'점수 계산기'!$C$29+'점수 계산기'!$C$32,0))</f>
        <v/>
      </c>
      <c r="F92" s="473" t="str">
        <f>IF(OR($B92-F$5&gt;74, $B92-F$5=73, $B92-F$5=1, $B92-F$5&lt;0),"",ROUND(($B92-F$5)*'점수 계산기'!$C$27+F$5*'점수 계산기'!$C$29+'점수 계산기'!$C$32,0))</f>
        <v/>
      </c>
      <c r="G92" s="473" t="str">
        <f>IF(OR($B92-G$5&gt;74, $B92-G$5=73, $B92-G$5=1, $B92-G$5&lt;0),"",ROUND(($B92-G$5)*'점수 계산기'!$C$27+G$5*'점수 계산기'!$C$29+'점수 계산기'!$C$32,0))</f>
        <v/>
      </c>
      <c r="H92" s="473" t="str">
        <f>IF(OR($B92-H$5&gt;74, $B92-H$5=73, $B92-H$5=1, $B92-H$5&lt;0),"",ROUND(($B92-H$5)*'점수 계산기'!$C$27+H$5*'점수 계산기'!$C$29+'점수 계산기'!$C$32,0))</f>
        <v/>
      </c>
      <c r="I92" s="473" t="str">
        <f>IF(OR($B92-I$5&gt;74, $B92-I$5=73, $B92-I$5=1, $B92-I$5&lt;0),"",ROUND(($B92-I$5)*'점수 계산기'!$C$27+I$5*'점수 계산기'!$C$29+'점수 계산기'!$C$32,0))</f>
        <v/>
      </c>
      <c r="J92" s="473" t="str">
        <f>IF(OR($B92-J$5&gt;74, $B92-J$5=73, $B92-J$5=1, $B92-J$5&lt;0),"",ROUND(($B92-J$5)*'점수 계산기'!$C$27+J$5*'점수 계산기'!$C$29+'점수 계산기'!$C$32,0))</f>
        <v/>
      </c>
      <c r="K92" s="473" t="str">
        <f>IF(OR($B92-K$5&gt;74, $B92-K$5=73, $B92-K$5=1, $B92-K$5&lt;0),"",ROUND(($B92-K$5)*'점수 계산기'!$C$27+K$5*'점수 계산기'!$C$29+'점수 계산기'!$C$32,0))</f>
        <v/>
      </c>
      <c r="L92" s="473" t="str">
        <f>IF(OR($B92-L$5&gt;74, $B92-L$5=73, $B92-L$5=1, $B92-L$5&lt;0),"",ROUND(($B92-L$5)*'점수 계산기'!$C$27+L$5*'점수 계산기'!$C$29+'점수 계산기'!$C$32,0))</f>
        <v/>
      </c>
      <c r="M92" s="473" t="str">
        <f>IF(OR($B92-M$5&gt;74, $B92-M$5=73, $B92-M$5=1, $B92-M$5&lt;0),"",ROUND(($B92-M$5)*'점수 계산기'!$C$27+M$5*'점수 계산기'!$C$29+'점수 계산기'!$C$32,0))</f>
        <v/>
      </c>
      <c r="N92" s="473">
        <f>IF(OR($B92-N$5&gt;74, $B92-N$5=73, $B92-N$5=1, $B92-N$5&lt;0),"",ROUND(($B92-N$5)*'점수 계산기'!$C$27+N$5*'점수 계산기'!$C$29+'점수 계산기'!$C$32,0))</f>
        <v>79</v>
      </c>
      <c r="O92" s="473" t="str">
        <f>IF(OR($B92-O$5&gt;74, $B92-O$5=73, $B92-O$5=1, $B92-O$5&lt;0),"",ROUND(($B92-O$5)*'점수 계산기'!$C$27+O$5*'점수 계산기'!$C$29+'점수 계산기'!$C$32,0))</f>
        <v/>
      </c>
      <c r="P92" s="473">
        <f>IF(OR($B92-P$5&gt;74, $B92-P$5=73, $B92-P$5=1, $B92-P$5&lt;0),"",ROUND(($B92-P$5)*'점수 계산기'!$C$27+P$5*'점수 계산기'!$C$29+'점수 계산기'!$C$32,0))</f>
        <v>79</v>
      </c>
      <c r="Q92" s="473">
        <f>IF(OR($B92-Q$5&gt;74, $B92-Q$5=73, $B92-Q$5=1, $B92-Q$5&lt;0),"",ROUND(($B92-Q$5)*'점수 계산기'!$C$27+Q$5*'점수 계산기'!$C$29+'점수 계산기'!$C$32,0))</f>
        <v>79</v>
      </c>
      <c r="R92" s="473">
        <f>IF(OR($B92-R$5&gt;74, $B92-R$5=73, $B92-R$5=1, $B92-R$5&lt;0),"",ROUND(($B92-R$5)*'점수 계산기'!$C$27+R$5*'점수 계산기'!$C$29+'점수 계산기'!$C$32,0))</f>
        <v>79</v>
      </c>
      <c r="S92" s="473">
        <f>IF(OR($B92-S$5&gt;74, $B92-S$5=73, $B92-S$5=1, $B92-S$5&lt;0),"",ROUND(($B92-S$5)*'점수 계산기'!$C$27+S$5*'점수 계산기'!$C$29+'점수 계산기'!$C$32,0))</f>
        <v>79</v>
      </c>
      <c r="T92" s="473">
        <f>IF(OR($B92-T$5&gt;74, $B92-T$5=73, $B92-T$5=1, $B92-T$5&lt;0),"",ROUND(($B92-T$5)*'점수 계산기'!$C$27+T$5*'점수 계산기'!$C$29+'점수 계산기'!$C$32,0))</f>
        <v>79</v>
      </c>
      <c r="U92" s="473">
        <f>IF(OR($B92-U$5&gt;74, $B92-U$5=73, $B92-U$5=1, $B92-U$5&lt;0),"",ROUND(($B92-U$5)*'점수 계산기'!$C$27+U$5*'점수 계산기'!$C$29+'점수 계산기'!$C$32,0))</f>
        <v>79</v>
      </c>
      <c r="V92" s="473">
        <f>IF(OR($B92-V$5&gt;74, $B92-V$5=73, $B92-V$5=1, $B92-V$5&lt;0),"",ROUND(($B92-V$5)*'점수 계산기'!$C$27+V$5*'점수 계산기'!$C$29+'점수 계산기'!$C$32,0))</f>
        <v>79</v>
      </c>
      <c r="W92" s="473">
        <f>IF(OR($B92-W$5&gt;74, $B92-W$5=73, $B92-W$5=1, $B92-W$5&lt;0),"",ROUND(($B92-W$5)*'점수 계산기'!$C$27+W$5*'점수 계산기'!$C$29+'점수 계산기'!$C$32,0))</f>
        <v>79</v>
      </c>
      <c r="X92" s="473">
        <f>IF(OR($B92-X$5&gt;74, $B92-X$5=73, $B92-X$5=1, $B92-X$5&lt;0),"",ROUND(($B92-X$5)*'점수 계산기'!$C$27+X$5*'점수 계산기'!$C$29+'점수 계산기'!$C$32,0))</f>
        <v>79</v>
      </c>
      <c r="Y92" s="473">
        <f>IF(OR($B92-Y$5&gt;74, $B92-Y$5=73, $B92-Y$5=1, $B92-Y$5&lt;0),"",ROUND(($B92-Y$5)*'점수 계산기'!$C$27+Y$5*'점수 계산기'!$C$29+'점수 계산기'!$C$32,0))</f>
        <v>79</v>
      </c>
      <c r="Z92" s="473">
        <f>IF(OR($B92-Z$5&gt;74, $B92-Z$5=73, $B92-Z$5=1, $B92-Z$5&lt;0),"",ROUND(($B92-Z$5)*'점수 계산기'!$C$27+Z$5*'점수 계산기'!$C$29+'점수 계산기'!$C$32,0))</f>
        <v>79</v>
      </c>
      <c r="AA92" s="474">
        <f>IF(OR($B92-AA$5&gt;74, $B92-AA$5=73, $B92-AA$5=1, $B92-AA$5&lt;0),"",ROUND(($B92-AA$5)*'점수 계산기'!$C$27+AA$5*'점수 계산기'!$C$29+'점수 계산기'!$C$32,0))</f>
        <v>79</v>
      </c>
      <c r="AC92" s="170">
        <v>15</v>
      </c>
      <c r="AD92" s="170">
        <f t="shared" si="2"/>
        <v>79</v>
      </c>
      <c r="AE92" s="170" cm="1">
        <f t="array" ref="AE92">INDEX($AF$6:$AF$106, AC92, 1)</f>
        <v>138</v>
      </c>
      <c r="AF92" s="170">
        <f t="shared" si="3"/>
        <v>79</v>
      </c>
      <c r="AG92" s="170">
        <v>14</v>
      </c>
      <c r="AH92" s="170">
        <v>86</v>
      </c>
    </row>
    <row r="93" spans="1:34" ht="21" customHeight="1">
      <c r="A93" s="4"/>
      <c r="B93" s="18">
        <v>13</v>
      </c>
      <c r="C93" s="473" t="str">
        <f>IF(OR($B93-C$5&gt;74, $B93-C$5=73, $B93-C$5=1, $B93-C$5&lt;0),"",ROUND(($B93-C$5)*'점수 계산기'!$C$27+C$5*'점수 계산기'!$C$29+'점수 계산기'!$C$32,0))</f>
        <v/>
      </c>
      <c r="D93" s="473" t="str">
        <f>IF(OR($B93-D$5&gt;74, $B93-D$5=73, $B93-D$5=1, $B93-D$5&lt;0),"",ROUND(($B93-D$5)*'점수 계산기'!$C$27+D$5*'점수 계산기'!$C$29+'점수 계산기'!$C$32,0))</f>
        <v/>
      </c>
      <c r="E93" s="473" t="str">
        <f>IF(OR($B93-E$5&gt;74, $B93-E$5=73, $B93-E$5=1, $B93-E$5&lt;0),"",ROUND(($B93-E$5)*'점수 계산기'!$C$27+E$5*'점수 계산기'!$C$29+'점수 계산기'!$C$32,0))</f>
        <v/>
      </c>
      <c r="F93" s="473" t="str">
        <f>IF(OR($B93-F$5&gt;74, $B93-F$5=73, $B93-F$5=1, $B93-F$5&lt;0),"",ROUND(($B93-F$5)*'점수 계산기'!$C$27+F$5*'점수 계산기'!$C$29+'점수 계산기'!$C$32,0))</f>
        <v/>
      </c>
      <c r="G93" s="473" t="str">
        <f>IF(OR($B93-G$5&gt;74, $B93-G$5=73, $B93-G$5=1, $B93-G$5&lt;0),"",ROUND(($B93-G$5)*'점수 계산기'!$C$27+G$5*'점수 계산기'!$C$29+'점수 계산기'!$C$32,0))</f>
        <v/>
      </c>
      <c r="H93" s="473" t="str">
        <f>IF(OR($B93-H$5&gt;74, $B93-H$5=73, $B93-H$5=1, $B93-H$5&lt;0),"",ROUND(($B93-H$5)*'점수 계산기'!$C$27+H$5*'점수 계산기'!$C$29+'점수 계산기'!$C$32,0))</f>
        <v/>
      </c>
      <c r="I93" s="473" t="str">
        <f>IF(OR($B93-I$5&gt;74, $B93-I$5=73, $B93-I$5=1, $B93-I$5&lt;0),"",ROUND(($B93-I$5)*'점수 계산기'!$C$27+I$5*'점수 계산기'!$C$29+'점수 계산기'!$C$32,0))</f>
        <v/>
      </c>
      <c r="J93" s="473" t="str">
        <f>IF(OR($B93-J$5&gt;74, $B93-J$5=73, $B93-J$5=1, $B93-J$5&lt;0),"",ROUND(($B93-J$5)*'점수 계산기'!$C$27+J$5*'점수 계산기'!$C$29+'점수 계산기'!$C$32,0))</f>
        <v/>
      </c>
      <c r="K93" s="473" t="str">
        <f>IF(OR($B93-K$5&gt;74, $B93-K$5=73, $B93-K$5=1, $B93-K$5&lt;0),"",ROUND(($B93-K$5)*'점수 계산기'!$C$27+K$5*'점수 계산기'!$C$29+'점수 계산기'!$C$32,0))</f>
        <v/>
      </c>
      <c r="L93" s="473" t="str">
        <f>IF(OR($B93-L$5&gt;74, $B93-L$5=73, $B93-L$5=1, $B93-L$5&lt;0),"",ROUND(($B93-L$5)*'점수 계산기'!$C$27+L$5*'점수 계산기'!$C$29+'점수 계산기'!$C$32,0))</f>
        <v/>
      </c>
      <c r="M93" s="473" t="str">
        <f>IF(OR($B93-M$5&gt;74, $B93-M$5=73, $B93-M$5=1, $B93-M$5&lt;0),"",ROUND(($B93-M$5)*'점수 계산기'!$C$27+M$5*'점수 계산기'!$C$29+'점수 계산기'!$C$32,0))</f>
        <v/>
      </c>
      <c r="N93" s="473" t="str">
        <f>IF(OR($B93-N$5&gt;74, $B93-N$5=73, $B93-N$5=1, $B93-N$5&lt;0),"",ROUND(($B93-N$5)*'점수 계산기'!$C$27+N$5*'점수 계산기'!$C$29+'점수 계산기'!$C$32,0))</f>
        <v/>
      </c>
      <c r="O93" s="473">
        <f>IF(OR($B93-O$5&gt;74, $B93-O$5=73, $B93-O$5=1, $B93-O$5&lt;0),"",ROUND(($B93-O$5)*'점수 계산기'!$C$27+O$5*'점수 계산기'!$C$29+'점수 계산기'!$C$32,0))</f>
        <v>78</v>
      </c>
      <c r="P93" s="473" t="str">
        <f>IF(OR($B93-P$5&gt;74, $B93-P$5=73, $B93-P$5=1, $B93-P$5&lt;0),"",ROUND(($B93-P$5)*'점수 계산기'!$C$27+P$5*'점수 계산기'!$C$29+'점수 계산기'!$C$32,0))</f>
        <v/>
      </c>
      <c r="Q93" s="473">
        <f>IF(OR($B93-Q$5&gt;74, $B93-Q$5=73, $B93-Q$5=1, $B93-Q$5&lt;0),"",ROUND(($B93-Q$5)*'점수 계산기'!$C$27+Q$5*'점수 계산기'!$C$29+'점수 계산기'!$C$32,0))</f>
        <v>78</v>
      </c>
      <c r="R93" s="473">
        <f>IF(OR($B93-R$5&gt;74, $B93-R$5=73, $B93-R$5=1, $B93-R$5&lt;0),"",ROUND(($B93-R$5)*'점수 계산기'!$C$27+R$5*'점수 계산기'!$C$29+'점수 계산기'!$C$32,0))</f>
        <v>78</v>
      </c>
      <c r="S93" s="473">
        <f>IF(OR($B93-S$5&gt;74, $B93-S$5=73, $B93-S$5=1, $B93-S$5&lt;0),"",ROUND(($B93-S$5)*'점수 계산기'!$C$27+S$5*'점수 계산기'!$C$29+'점수 계산기'!$C$32,0))</f>
        <v>78</v>
      </c>
      <c r="T93" s="473">
        <f>IF(OR($B93-T$5&gt;74, $B93-T$5=73, $B93-T$5=1, $B93-T$5&lt;0),"",ROUND(($B93-T$5)*'점수 계산기'!$C$27+T$5*'점수 계산기'!$C$29+'점수 계산기'!$C$32,0))</f>
        <v>78</v>
      </c>
      <c r="U93" s="473">
        <f>IF(OR($B93-U$5&gt;74, $B93-U$5=73, $B93-U$5=1, $B93-U$5&lt;0),"",ROUND(($B93-U$5)*'점수 계산기'!$C$27+U$5*'점수 계산기'!$C$29+'점수 계산기'!$C$32,0))</f>
        <v>78</v>
      </c>
      <c r="V93" s="473">
        <f>IF(OR($B93-V$5&gt;74, $B93-V$5=73, $B93-V$5=1, $B93-V$5&lt;0),"",ROUND(($B93-V$5)*'점수 계산기'!$C$27+V$5*'점수 계산기'!$C$29+'점수 계산기'!$C$32,0))</f>
        <v>78</v>
      </c>
      <c r="W93" s="473">
        <f>IF(OR($B93-W$5&gt;74, $B93-W$5=73, $B93-W$5=1, $B93-W$5&lt;0),"",ROUND(($B93-W$5)*'점수 계산기'!$C$27+W$5*'점수 계산기'!$C$29+'점수 계산기'!$C$32,0))</f>
        <v>78</v>
      </c>
      <c r="X93" s="473">
        <f>IF(OR($B93-X$5&gt;74, $B93-X$5=73, $B93-X$5=1, $B93-X$5&lt;0),"",ROUND(($B93-X$5)*'점수 계산기'!$C$27+X$5*'점수 계산기'!$C$29+'점수 계산기'!$C$32,0))</f>
        <v>79</v>
      </c>
      <c r="Y93" s="473">
        <f>IF(OR($B93-Y$5&gt;74, $B93-Y$5=73, $B93-Y$5=1, $B93-Y$5&lt;0),"",ROUND(($B93-Y$5)*'점수 계산기'!$C$27+Y$5*'점수 계산기'!$C$29+'점수 계산기'!$C$32,0))</f>
        <v>79</v>
      </c>
      <c r="Z93" s="473">
        <f>IF(OR($B93-Z$5&gt;74, $B93-Z$5=73, $B93-Z$5=1, $B93-Z$5&lt;0),"",ROUND(($B93-Z$5)*'점수 계산기'!$C$27+Z$5*'점수 계산기'!$C$29+'점수 계산기'!$C$32,0))</f>
        <v>79</v>
      </c>
      <c r="AA93" s="474">
        <f>IF(OR($B93-AA$5&gt;74, $B93-AA$5=73, $B93-AA$5=1, $B93-AA$5&lt;0),"",ROUND(($B93-AA$5)*'점수 계산기'!$C$27+AA$5*'점수 계산기'!$C$29+'점수 계산기'!$C$32,0))</f>
        <v>79</v>
      </c>
      <c r="AC93" s="170">
        <v>14</v>
      </c>
      <c r="AD93" s="170">
        <f t="shared" si="2"/>
        <v>78</v>
      </c>
      <c r="AE93" s="170" cm="1">
        <f t="array" ref="AE93">INDEX($AF$6:$AF$106, AC93, 1)</f>
        <v>139</v>
      </c>
      <c r="AF93" s="170">
        <f t="shared" si="3"/>
        <v>79</v>
      </c>
      <c r="AG93" s="170">
        <v>13</v>
      </c>
      <c r="AH93" s="170">
        <v>87</v>
      </c>
    </row>
    <row r="94" spans="1:34" ht="21" customHeight="1">
      <c r="A94" s="4"/>
      <c r="B94" s="19">
        <v>12</v>
      </c>
      <c r="C94" s="475" t="str">
        <f>IF(OR($B94-C$5&gt;74, $B94-C$5=73, $B94-C$5=1, $B94-C$5&lt;0),"",ROUND(($B94-C$5)*'점수 계산기'!$C$27+C$5*'점수 계산기'!$C$29+'점수 계산기'!$C$32,0))</f>
        <v/>
      </c>
      <c r="D94" s="475" t="str">
        <f>IF(OR($B94-D$5&gt;74, $B94-D$5=73, $B94-D$5=1, $B94-D$5&lt;0),"",ROUND(($B94-D$5)*'점수 계산기'!$C$27+D$5*'점수 계산기'!$C$29+'점수 계산기'!$C$32,0))</f>
        <v/>
      </c>
      <c r="E94" s="475" t="str">
        <f>IF(OR($B94-E$5&gt;74, $B94-E$5=73, $B94-E$5=1, $B94-E$5&lt;0),"",ROUND(($B94-E$5)*'점수 계산기'!$C$27+E$5*'점수 계산기'!$C$29+'점수 계산기'!$C$32,0))</f>
        <v/>
      </c>
      <c r="F94" s="475" t="str">
        <f>IF(OR($B94-F$5&gt;74, $B94-F$5=73, $B94-F$5=1, $B94-F$5&lt;0),"",ROUND(($B94-F$5)*'점수 계산기'!$C$27+F$5*'점수 계산기'!$C$29+'점수 계산기'!$C$32,0))</f>
        <v/>
      </c>
      <c r="G94" s="475" t="str">
        <f>IF(OR($B94-G$5&gt;74, $B94-G$5=73, $B94-G$5=1, $B94-G$5&lt;0),"",ROUND(($B94-G$5)*'점수 계산기'!$C$27+G$5*'점수 계산기'!$C$29+'점수 계산기'!$C$32,0))</f>
        <v/>
      </c>
      <c r="H94" s="475" t="str">
        <f>IF(OR($B94-H$5&gt;74, $B94-H$5=73, $B94-H$5=1, $B94-H$5&lt;0),"",ROUND(($B94-H$5)*'점수 계산기'!$C$27+H$5*'점수 계산기'!$C$29+'점수 계산기'!$C$32,0))</f>
        <v/>
      </c>
      <c r="I94" s="475" t="str">
        <f>IF(OR($B94-I$5&gt;74, $B94-I$5=73, $B94-I$5=1, $B94-I$5&lt;0),"",ROUND(($B94-I$5)*'점수 계산기'!$C$27+I$5*'점수 계산기'!$C$29+'점수 계산기'!$C$32,0))</f>
        <v/>
      </c>
      <c r="J94" s="475" t="str">
        <f>IF(OR($B94-J$5&gt;74, $B94-J$5=73, $B94-J$5=1, $B94-J$5&lt;0),"",ROUND(($B94-J$5)*'점수 계산기'!$C$27+J$5*'점수 계산기'!$C$29+'점수 계산기'!$C$32,0))</f>
        <v/>
      </c>
      <c r="K94" s="475" t="str">
        <f>IF(OR($B94-K$5&gt;74, $B94-K$5=73, $B94-K$5=1, $B94-K$5&lt;0),"",ROUND(($B94-K$5)*'점수 계산기'!$C$27+K$5*'점수 계산기'!$C$29+'점수 계산기'!$C$32,0))</f>
        <v/>
      </c>
      <c r="L94" s="475" t="str">
        <f>IF(OR($B94-L$5&gt;74, $B94-L$5=73, $B94-L$5=1, $B94-L$5&lt;0),"",ROUND(($B94-L$5)*'점수 계산기'!$C$27+L$5*'점수 계산기'!$C$29+'점수 계산기'!$C$32,0))</f>
        <v/>
      </c>
      <c r="M94" s="475" t="str">
        <f>IF(OR($B94-M$5&gt;74, $B94-M$5=73, $B94-M$5=1, $B94-M$5&lt;0),"",ROUND(($B94-M$5)*'점수 계산기'!$C$27+M$5*'점수 계산기'!$C$29+'점수 계산기'!$C$32,0))</f>
        <v/>
      </c>
      <c r="N94" s="475" t="str">
        <f>IF(OR($B94-N$5&gt;74, $B94-N$5=73, $B94-N$5=1, $B94-N$5&lt;0),"",ROUND(($B94-N$5)*'점수 계산기'!$C$27+N$5*'점수 계산기'!$C$29+'점수 계산기'!$C$32,0))</f>
        <v/>
      </c>
      <c r="O94" s="475" t="str">
        <f>IF(OR($B94-O$5&gt;74, $B94-O$5=73, $B94-O$5=1, $B94-O$5&lt;0),"",ROUND(($B94-O$5)*'점수 계산기'!$C$27+O$5*'점수 계산기'!$C$29+'점수 계산기'!$C$32,0))</f>
        <v/>
      </c>
      <c r="P94" s="475">
        <f>IF(OR($B94-P$5&gt;74, $B94-P$5=73, $B94-P$5=1, $B94-P$5&lt;0),"",ROUND(($B94-P$5)*'점수 계산기'!$C$27+P$5*'점수 계산기'!$C$29+'점수 계산기'!$C$32,0))</f>
        <v>77</v>
      </c>
      <c r="Q94" s="475" t="str">
        <f>IF(OR($B94-Q$5&gt;74, $B94-Q$5=73, $B94-Q$5=1, $B94-Q$5&lt;0),"",ROUND(($B94-Q$5)*'점수 계산기'!$C$27+Q$5*'점수 계산기'!$C$29+'점수 계산기'!$C$32,0))</f>
        <v/>
      </c>
      <c r="R94" s="475">
        <f>IF(OR($B94-R$5&gt;74, $B94-R$5=73, $B94-R$5=1, $B94-R$5&lt;0),"",ROUND(($B94-R$5)*'점수 계산기'!$C$27+R$5*'점수 계산기'!$C$29+'점수 계산기'!$C$32,0))</f>
        <v>77</v>
      </c>
      <c r="S94" s="475">
        <f>IF(OR($B94-S$5&gt;74, $B94-S$5=73, $B94-S$5=1, $B94-S$5&lt;0),"",ROUND(($B94-S$5)*'점수 계산기'!$C$27+S$5*'점수 계산기'!$C$29+'점수 계산기'!$C$32,0))</f>
        <v>77</v>
      </c>
      <c r="T94" s="475">
        <f>IF(OR($B94-T$5&gt;74, $B94-T$5=73, $B94-T$5=1, $B94-T$5&lt;0),"",ROUND(($B94-T$5)*'점수 계산기'!$C$27+T$5*'점수 계산기'!$C$29+'점수 계산기'!$C$32,0))</f>
        <v>78</v>
      </c>
      <c r="U94" s="475">
        <f>IF(OR($B94-U$5&gt;74, $B94-U$5=73, $B94-U$5=1, $B94-U$5&lt;0),"",ROUND(($B94-U$5)*'점수 계산기'!$C$27+U$5*'점수 계산기'!$C$29+'점수 계산기'!$C$32,0))</f>
        <v>78</v>
      </c>
      <c r="V94" s="475">
        <f>IF(OR($B94-V$5&gt;74, $B94-V$5=73, $B94-V$5=1, $B94-V$5&lt;0),"",ROUND(($B94-V$5)*'점수 계산기'!$C$27+V$5*'점수 계산기'!$C$29+'점수 계산기'!$C$32,0))</f>
        <v>78</v>
      </c>
      <c r="W94" s="475">
        <f>IF(OR($B94-W$5&gt;74, $B94-W$5=73, $B94-W$5=1, $B94-W$5&lt;0),"",ROUND(($B94-W$5)*'점수 계산기'!$C$27+W$5*'점수 계산기'!$C$29+'점수 계산기'!$C$32,0))</f>
        <v>78</v>
      </c>
      <c r="X94" s="475">
        <f>IF(OR($B94-X$5&gt;74, $B94-X$5=73, $B94-X$5=1, $B94-X$5&lt;0),"",ROUND(($B94-X$5)*'점수 계산기'!$C$27+X$5*'점수 계산기'!$C$29+'점수 계산기'!$C$32,0))</f>
        <v>78</v>
      </c>
      <c r="Y94" s="475">
        <f>IF(OR($B94-Y$5&gt;74, $B94-Y$5=73, $B94-Y$5=1, $B94-Y$5&lt;0),"",ROUND(($B94-Y$5)*'점수 계산기'!$C$27+Y$5*'점수 계산기'!$C$29+'점수 계산기'!$C$32,0))</f>
        <v>78</v>
      </c>
      <c r="Z94" s="475">
        <f>IF(OR($B94-Z$5&gt;74, $B94-Z$5=73, $B94-Z$5=1, $B94-Z$5&lt;0),"",ROUND(($B94-Z$5)*'점수 계산기'!$C$27+Z$5*'점수 계산기'!$C$29+'점수 계산기'!$C$32,0))</f>
        <v>78</v>
      </c>
      <c r="AA94" s="476">
        <f>IF(OR($B94-AA$5&gt;74, $B94-AA$5=73, $B94-AA$5=1, $B94-AA$5&lt;0),"",ROUND(($B94-AA$5)*'점수 계산기'!$C$27+AA$5*'점수 계산기'!$C$29+'점수 계산기'!$C$32,0))</f>
        <v>78</v>
      </c>
      <c r="AC94" s="170">
        <v>13</v>
      </c>
      <c r="AD94" s="170">
        <f t="shared" si="2"/>
        <v>77</v>
      </c>
      <c r="AE94" s="170" cm="1">
        <f t="array" ref="AE94">INDEX($AF$6:$AF$106, AC94, 1)</f>
        <v>140</v>
      </c>
      <c r="AF94" s="170">
        <f t="shared" si="3"/>
        <v>78</v>
      </c>
      <c r="AG94" s="170">
        <v>12</v>
      </c>
      <c r="AH94" s="170">
        <v>88</v>
      </c>
    </row>
    <row r="95" spans="1:34" ht="21" customHeight="1">
      <c r="A95" s="4"/>
      <c r="B95" s="19">
        <v>11</v>
      </c>
      <c r="C95" s="475" t="str">
        <f>IF(OR($B95-C$5&gt;74, $B95-C$5=73, $B95-C$5=1, $B95-C$5&lt;0),"",ROUND(($B95-C$5)*'점수 계산기'!$C$27+C$5*'점수 계산기'!$C$29+'점수 계산기'!$C$32,0))</f>
        <v/>
      </c>
      <c r="D95" s="475" t="str">
        <f>IF(OR($B95-D$5&gt;74, $B95-D$5=73, $B95-D$5=1, $B95-D$5&lt;0),"",ROUND(($B95-D$5)*'점수 계산기'!$C$27+D$5*'점수 계산기'!$C$29+'점수 계산기'!$C$32,0))</f>
        <v/>
      </c>
      <c r="E95" s="475" t="str">
        <f>IF(OR($B95-E$5&gt;74, $B95-E$5=73, $B95-E$5=1, $B95-E$5&lt;0),"",ROUND(($B95-E$5)*'점수 계산기'!$C$27+E$5*'점수 계산기'!$C$29+'점수 계산기'!$C$32,0))</f>
        <v/>
      </c>
      <c r="F95" s="475" t="str">
        <f>IF(OR($B95-F$5&gt;74, $B95-F$5=73, $B95-F$5=1, $B95-F$5&lt;0),"",ROUND(($B95-F$5)*'점수 계산기'!$C$27+F$5*'점수 계산기'!$C$29+'점수 계산기'!$C$32,0))</f>
        <v/>
      </c>
      <c r="G95" s="475" t="str">
        <f>IF(OR($B95-G$5&gt;74, $B95-G$5=73, $B95-G$5=1, $B95-G$5&lt;0),"",ROUND(($B95-G$5)*'점수 계산기'!$C$27+G$5*'점수 계산기'!$C$29+'점수 계산기'!$C$32,0))</f>
        <v/>
      </c>
      <c r="H95" s="475" t="str">
        <f>IF(OR($B95-H$5&gt;74, $B95-H$5=73, $B95-H$5=1, $B95-H$5&lt;0),"",ROUND(($B95-H$5)*'점수 계산기'!$C$27+H$5*'점수 계산기'!$C$29+'점수 계산기'!$C$32,0))</f>
        <v/>
      </c>
      <c r="I95" s="475" t="str">
        <f>IF(OR($B95-I$5&gt;74, $B95-I$5=73, $B95-I$5=1, $B95-I$5&lt;0),"",ROUND(($B95-I$5)*'점수 계산기'!$C$27+I$5*'점수 계산기'!$C$29+'점수 계산기'!$C$32,0))</f>
        <v/>
      </c>
      <c r="J95" s="475" t="str">
        <f>IF(OR($B95-J$5&gt;74, $B95-J$5=73, $B95-J$5=1, $B95-J$5&lt;0),"",ROUND(($B95-J$5)*'점수 계산기'!$C$27+J$5*'점수 계산기'!$C$29+'점수 계산기'!$C$32,0))</f>
        <v/>
      </c>
      <c r="K95" s="475" t="str">
        <f>IF(OR($B95-K$5&gt;74, $B95-K$5=73, $B95-K$5=1, $B95-K$5&lt;0),"",ROUND(($B95-K$5)*'점수 계산기'!$C$27+K$5*'점수 계산기'!$C$29+'점수 계산기'!$C$32,0))</f>
        <v/>
      </c>
      <c r="L95" s="475" t="str">
        <f>IF(OR($B95-L$5&gt;74, $B95-L$5=73, $B95-L$5=1, $B95-L$5&lt;0),"",ROUND(($B95-L$5)*'점수 계산기'!$C$27+L$5*'점수 계산기'!$C$29+'점수 계산기'!$C$32,0))</f>
        <v/>
      </c>
      <c r="M95" s="475" t="str">
        <f>IF(OR($B95-M$5&gt;74, $B95-M$5=73, $B95-M$5=1, $B95-M$5&lt;0),"",ROUND(($B95-M$5)*'점수 계산기'!$C$27+M$5*'점수 계산기'!$C$29+'점수 계산기'!$C$32,0))</f>
        <v/>
      </c>
      <c r="N95" s="475" t="str">
        <f>IF(OR($B95-N$5&gt;74, $B95-N$5=73, $B95-N$5=1, $B95-N$5&lt;0),"",ROUND(($B95-N$5)*'점수 계산기'!$C$27+N$5*'점수 계산기'!$C$29+'점수 계산기'!$C$32,0))</f>
        <v/>
      </c>
      <c r="O95" s="475" t="str">
        <f>IF(OR($B95-O$5&gt;74, $B95-O$5=73, $B95-O$5=1, $B95-O$5&lt;0),"",ROUND(($B95-O$5)*'점수 계산기'!$C$27+O$5*'점수 계산기'!$C$29+'점수 계산기'!$C$32,0))</f>
        <v/>
      </c>
      <c r="P95" s="475" t="str">
        <f>IF(OR($B95-P$5&gt;74, $B95-P$5=73, $B95-P$5=1, $B95-P$5&lt;0),"",ROUND(($B95-P$5)*'점수 계산기'!$C$27+P$5*'점수 계산기'!$C$29+'점수 계산기'!$C$32,0))</f>
        <v/>
      </c>
      <c r="Q95" s="475">
        <f>IF(OR($B95-Q$5&gt;74, $B95-Q$5=73, $B95-Q$5=1, $B95-Q$5&lt;0),"",ROUND(($B95-Q$5)*'점수 계산기'!$C$27+Q$5*'점수 계산기'!$C$29+'점수 계산기'!$C$32,0))</f>
        <v>77</v>
      </c>
      <c r="R95" s="475" t="str">
        <f>IF(OR($B95-R$5&gt;74, $B95-R$5=73, $B95-R$5=1, $B95-R$5&lt;0),"",ROUND(($B95-R$5)*'점수 계산기'!$C$27+R$5*'점수 계산기'!$C$29+'점수 계산기'!$C$32,0))</f>
        <v/>
      </c>
      <c r="S95" s="475">
        <f>IF(OR($B95-S$5&gt;74, $B95-S$5=73, $B95-S$5=1, $B95-S$5&lt;0),"",ROUND(($B95-S$5)*'점수 계산기'!$C$27+S$5*'점수 계산기'!$C$29+'점수 계산기'!$C$32,0))</f>
        <v>77</v>
      </c>
      <c r="T95" s="475">
        <f>IF(OR($B95-T$5&gt;74, $B95-T$5=73, $B95-T$5=1, $B95-T$5&lt;0),"",ROUND(($B95-T$5)*'점수 계산기'!$C$27+T$5*'점수 계산기'!$C$29+'점수 계산기'!$C$32,0))</f>
        <v>77</v>
      </c>
      <c r="U95" s="475">
        <f>IF(OR($B95-U$5&gt;74, $B95-U$5=73, $B95-U$5=1, $B95-U$5&lt;0),"",ROUND(($B95-U$5)*'점수 계산기'!$C$27+U$5*'점수 계산기'!$C$29+'점수 계산기'!$C$32,0))</f>
        <v>77</v>
      </c>
      <c r="V95" s="475">
        <f>IF(OR($B95-V$5&gt;74, $B95-V$5=73, $B95-V$5=1, $B95-V$5&lt;0),"",ROUND(($B95-V$5)*'점수 계산기'!$C$27+V$5*'점수 계산기'!$C$29+'점수 계산기'!$C$32,0))</f>
        <v>77</v>
      </c>
      <c r="W95" s="475">
        <f>IF(OR($B95-W$5&gt;74, $B95-W$5=73, $B95-W$5=1, $B95-W$5&lt;0),"",ROUND(($B95-W$5)*'점수 계산기'!$C$27+W$5*'점수 계산기'!$C$29+'점수 계산기'!$C$32,0))</f>
        <v>77</v>
      </c>
      <c r="X95" s="475">
        <f>IF(OR($B95-X$5&gt;74, $B95-X$5=73, $B95-X$5=1, $B95-X$5&lt;0),"",ROUND(($B95-X$5)*'점수 계산기'!$C$27+X$5*'점수 계산기'!$C$29+'점수 계산기'!$C$32,0))</f>
        <v>77</v>
      </c>
      <c r="Y95" s="475">
        <f>IF(OR($B95-Y$5&gt;74, $B95-Y$5=73, $B95-Y$5=1, $B95-Y$5&lt;0),"",ROUND(($B95-Y$5)*'점수 계산기'!$C$27+Y$5*'점수 계산기'!$C$29+'점수 계산기'!$C$32,0))</f>
        <v>77</v>
      </c>
      <c r="Z95" s="475">
        <f>IF(OR($B95-Z$5&gt;74, $B95-Z$5=73, $B95-Z$5=1, $B95-Z$5&lt;0),"",ROUND(($B95-Z$5)*'점수 계산기'!$C$27+Z$5*'점수 계산기'!$C$29+'점수 계산기'!$C$32,0))</f>
        <v>77</v>
      </c>
      <c r="AA95" s="476">
        <f>IF(OR($B95-AA$5&gt;74, $B95-AA$5=73, $B95-AA$5=1, $B95-AA$5&lt;0),"",ROUND(($B95-AA$5)*'점수 계산기'!$C$27+AA$5*'점수 계산기'!$C$29+'점수 계산기'!$C$32,0))</f>
        <v>77</v>
      </c>
      <c r="AC95" s="170">
        <v>12</v>
      </c>
      <c r="AD95" s="170">
        <f t="shared" si="2"/>
        <v>77</v>
      </c>
      <c r="AE95" s="170" cm="1">
        <f t="array" ref="AE95">INDEX($AF$6:$AF$106, AC95, 1)</f>
        <v>140</v>
      </c>
      <c r="AF95" s="170">
        <f t="shared" si="3"/>
        <v>77</v>
      </c>
      <c r="AG95" s="170">
        <v>11</v>
      </c>
      <c r="AH95" s="170">
        <v>89</v>
      </c>
    </row>
    <row r="96" spans="1:34" ht="21" customHeight="1">
      <c r="A96" s="4"/>
      <c r="B96" s="19">
        <v>10</v>
      </c>
      <c r="C96" s="475" t="str">
        <f>IF(OR($B96-C$5&gt;74, $B96-C$5=73, $B96-C$5=1, $B96-C$5&lt;0),"",ROUND(($B96-C$5)*'점수 계산기'!$C$27+C$5*'점수 계산기'!$C$29+'점수 계산기'!$C$32,0))</f>
        <v/>
      </c>
      <c r="D96" s="475" t="str">
        <f>IF(OR($B96-D$5&gt;74, $B96-D$5=73, $B96-D$5=1, $B96-D$5&lt;0),"",ROUND(($B96-D$5)*'점수 계산기'!$C$27+D$5*'점수 계산기'!$C$29+'점수 계산기'!$C$32,0))</f>
        <v/>
      </c>
      <c r="E96" s="475" t="str">
        <f>IF(OR($B96-E$5&gt;74, $B96-E$5=73, $B96-E$5=1, $B96-E$5&lt;0),"",ROUND(($B96-E$5)*'점수 계산기'!$C$27+E$5*'점수 계산기'!$C$29+'점수 계산기'!$C$32,0))</f>
        <v/>
      </c>
      <c r="F96" s="475" t="str">
        <f>IF(OR($B96-F$5&gt;74, $B96-F$5=73, $B96-F$5=1, $B96-F$5&lt;0),"",ROUND(($B96-F$5)*'점수 계산기'!$C$27+F$5*'점수 계산기'!$C$29+'점수 계산기'!$C$32,0))</f>
        <v/>
      </c>
      <c r="G96" s="475" t="str">
        <f>IF(OR($B96-G$5&gt;74, $B96-G$5=73, $B96-G$5=1, $B96-G$5&lt;0),"",ROUND(($B96-G$5)*'점수 계산기'!$C$27+G$5*'점수 계산기'!$C$29+'점수 계산기'!$C$32,0))</f>
        <v/>
      </c>
      <c r="H96" s="475" t="str">
        <f>IF(OR($B96-H$5&gt;74, $B96-H$5=73, $B96-H$5=1, $B96-H$5&lt;0),"",ROUND(($B96-H$5)*'점수 계산기'!$C$27+H$5*'점수 계산기'!$C$29+'점수 계산기'!$C$32,0))</f>
        <v/>
      </c>
      <c r="I96" s="475" t="str">
        <f>IF(OR($B96-I$5&gt;74, $B96-I$5=73, $B96-I$5=1, $B96-I$5&lt;0),"",ROUND(($B96-I$5)*'점수 계산기'!$C$27+I$5*'점수 계산기'!$C$29+'점수 계산기'!$C$32,0))</f>
        <v/>
      </c>
      <c r="J96" s="475" t="str">
        <f>IF(OR($B96-J$5&gt;74, $B96-J$5=73, $B96-J$5=1, $B96-J$5&lt;0),"",ROUND(($B96-J$5)*'점수 계산기'!$C$27+J$5*'점수 계산기'!$C$29+'점수 계산기'!$C$32,0))</f>
        <v/>
      </c>
      <c r="K96" s="475" t="str">
        <f>IF(OR($B96-K$5&gt;74, $B96-K$5=73, $B96-K$5=1, $B96-K$5&lt;0),"",ROUND(($B96-K$5)*'점수 계산기'!$C$27+K$5*'점수 계산기'!$C$29+'점수 계산기'!$C$32,0))</f>
        <v/>
      </c>
      <c r="L96" s="475" t="str">
        <f>IF(OR($B96-L$5&gt;74, $B96-L$5=73, $B96-L$5=1, $B96-L$5&lt;0),"",ROUND(($B96-L$5)*'점수 계산기'!$C$27+L$5*'점수 계산기'!$C$29+'점수 계산기'!$C$32,0))</f>
        <v/>
      </c>
      <c r="M96" s="475" t="str">
        <f>IF(OR($B96-M$5&gt;74, $B96-M$5=73, $B96-M$5=1, $B96-M$5&lt;0),"",ROUND(($B96-M$5)*'점수 계산기'!$C$27+M$5*'점수 계산기'!$C$29+'점수 계산기'!$C$32,0))</f>
        <v/>
      </c>
      <c r="N96" s="475" t="str">
        <f>IF(OR($B96-N$5&gt;74, $B96-N$5=73, $B96-N$5=1, $B96-N$5&lt;0),"",ROUND(($B96-N$5)*'점수 계산기'!$C$27+N$5*'점수 계산기'!$C$29+'점수 계산기'!$C$32,0))</f>
        <v/>
      </c>
      <c r="O96" s="475" t="str">
        <f>IF(OR($B96-O$5&gt;74, $B96-O$5=73, $B96-O$5=1, $B96-O$5&lt;0),"",ROUND(($B96-O$5)*'점수 계산기'!$C$27+O$5*'점수 계산기'!$C$29+'점수 계산기'!$C$32,0))</f>
        <v/>
      </c>
      <c r="P96" s="475" t="str">
        <f>IF(OR($B96-P$5&gt;74, $B96-P$5=73, $B96-P$5=1, $B96-P$5&lt;0),"",ROUND(($B96-P$5)*'점수 계산기'!$C$27+P$5*'점수 계산기'!$C$29+'점수 계산기'!$C$32,0))</f>
        <v/>
      </c>
      <c r="Q96" s="475" t="str">
        <f>IF(OR($B96-Q$5&gt;74, $B96-Q$5=73, $B96-Q$5=1, $B96-Q$5&lt;0),"",ROUND(($B96-Q$5)*'점수 계산기'!$C$27+Q$5*'점수 계산기'!$C$29+'점수 계산기'!$C$32,0))</f>
        <v/>
      </c>
      <c r="R96" s="475">
        <f>IF(OR($B96-R$5&gt;74, $B96-R$5=73, $B96-R$5=1, $B96-R$5&lt;0),"",ROUND(($B96-R$5)*'점수 계산기'!$C$27+R$5*'점수 계산기'!$C$29+'점수 계산기'!$C$32,0))</f>
        <v>76</v>
      </c>
      <c r="S96" s="475" t="str">
        <f>IF(OR($B96-S$5&gt;74, $B96-S$5=73, $B96-S$5=1, $B96-S$5&lt;0),"",ROUND(($B96-S$5)*'점수 계산기'!$C$27+S$5*'점수 계산기'!$C$29+'점수 계산기'!$C$32,0))</f>
        <v/>
      </c>
      <c r="T96" s="475">
        <f>IF(OR($B96-T$5&gt;74, $B96-T$5=73, $B96-T$5=1, $B96-T$5&lt;0),"",ROUND(($B96-T$5)*'점수 계산기'!$C$27+T$5*'점수 계산기'!$C$29+'점수 계산기'!$C$32,0))</f>
        <v>76</v>
      </c>
      <c r="U96" s="475">
        <f>IF(OR($B96-U$5&gt;74, $B96-U$5=73, $B96-U$5=1, $B96-U$5&lt;0),"",ROUND(($B96-U$5)*'점수 계산기'!$C$27+U$5*'점수 계산기'!$C$29+'점수 계산기'!$C$32,0))</f>
        <v>76</v>
      </c>
      <c r="V96" s="475">
        <f>IF(OR($B96-V$5&gt;74, $B96-V$5=73, $B96-V$5=1, $B96-V$5&lt;0),"",ROUND(($B96-V$5)*'점수 계산기'!$C$27+V$5*'점수 계산기'!$C$29+'점수 계산기'!$C$32,0))</f>
        <v>76</v>
      </c>
      <c r="W96" s="475">
        <f>IF(OR($B96-W$5&gt;74, $B96-W$5=73, $B96-W$5=1, $B96-W$5&lt;0),"",ROUND(($B96-W$5)*'점수 계산기'!$C$27+W$5*'점수 계산기'!$C$29+'점수 계산기'!$C$32,0))</f>
        <v>76</v>
      </c>
      <c r="X96" s="475">
        <f>IF(OR($B96-X$5&gt;74, $B96-X$5=73, $B96-X$5=1, $B96-X$5&lt;0),"",ROUND(($B96-X$5)*'점수 계산기'!$C$27+X$5*'점수 계산기'!$C$29+'점수 계산기'!$C$32,0))</f>
        <v>76</v>
      </c>
      <c r="Y96" s="475">
        <f>IF(OR($B96-Y$5&gt;74, $B96-Y$5=73, $B96-Y$5=1, $B96-Y$5&lt;0),"",ROUND(($B96-Y$5)*'점수 계산기'!$C$27+Y$5*'점수 계산기'!$C$29+'점수 계산기'!$C$32,0))</f>
        <v>76</v>
      </c>
      <c r="Z96" s="475">
        <f>IF(OR($B96-Z$5&gt;74, $B96-Z$5=73, $B96-Z$5=1, $B96-Z$5&lt;0),"",ROUND(($B96-Z$5)*'점수 계산기'!$C$27+Z$5*'점수 계산기'!$C$29+'점수 계산기'!$C$32,0))</f>
        <v>76</v>
      </c>
      <c r="AA96" s="476">
        <f>IF(OR($B96-AA$5&gt;74, $B96-AA$5=73, $B96-AA$5=1, $B96-AA$5&lt;0),"",ROUND(($B96-AA$5)*'점수 계산기'!$C$27+AA$5*'점수 계산기'!$C$29+'점수 계산기'!$C$32,0))</f>
        <v>76</v>
      </c>
      <c r="AC96" s="170">
        <v>11</v>
      </c>
      <c r="AD96" s="170">
        <f t="shared" si="2"/>
        <v>76</v>
      </c>
      <c r="AE96" s="170" cm="1">
        <f t="array" ref="AE96">INDEX($AF$6:$AF$106, AC96, 1)</f>
        <v>141</v>
      </c>
      <c r="AF96" s="170">
        <f t="shared" si="3"/>
        <v>76</v>
      </c>
      <c r="AG96" s="170">
        <v>10</v>
      </c>
      <c r="AH96" s="170">
        <v>90</v>
      </c>
    </row>
    <row r="97" spans="1:34" ht="21" customHeight="1">
      <c r="A97" s="4"/>
      <c r="B97" s="19">
        <v>9</v>
      </c>
      <c r="C97" s="475" t="str">
        <f>IF(OR($B97-C$5&gt;74, $B97-C$5=73, $B97-C$5=1, $B97-C$5&lt;0),"",ROUND(($B97-C$5)*'점수 계산기'!$C$27+C$5*'점수 계산기'!$C$29+'점수 계산기'!$C$32,0))</f>
        <v/>
      </c>
      <c r="D97" s="475" t="str">
        <f>IF(OR($B97-D$5&gt;74, $B97-D$5=73, $B97-D$5=1, $B97-D$5&lt;0),"",ROUND(($B97-D$5)*'점수 계산기'!$C$27+D$5*'점수 계산기'!$C$29+'점수 계산기'!$C$32,0))</f>
        <v/>
      </c>
      <c r="E97" s="475" t="str">
        <f>IF(OR($B97-E$5&gt;74, $B97-E$5=73, $B97-E$5=1, $B97-E$5&lt;0),"",ROUND(($B97-E$5)*'점수 계산기'!$C$27+E$5*'점수 계산기'!$C$29+'점수 계산기'!$C$32,0))</f>
        <v/>
      </c>
      <c r="F97" s="475" t="str">
        <f>IF(OR($B97-F$5&gt;74, $B97-F$5=73, $B97-F$5=1, $B97-F$5&lt;0),"",ROUND(($B97-F$5)*'점수 계산기'!$C$27+F$5*'점수 계산기'!$C$29+'점수 계산기'!$C$32,0))</f>
        <v/>
      </c>
      <c r="G97" s="475" t="str">
        <f>IF(OR($B97-G$5&gt;74, $B97-G$5=73, $B97-G$5=1, $B97-G$5&lt;0),"",ROUND(($B97-G$5)*'점수 계산기'!$C$27+G$5*'점수 계산기'!$C$29+'점수 계산기'!$C$32,0))</f>
        <v/>
      </c>
      <c r="H97" s="475" t="str">
        <f>IF(OR($B97-H$5&gt;74, $B97-H$5=73, $B97-H$5=1, $B97-H$5&lt;0),"",ROUND(($B97-H$5)*'점수 계산기'!$C$27+H$5*'점수 계산기'!$C$29+'점수 계산기'!$C$32,0))</f>
        <v/>
      </c>
      <c r="I97" s="475" t="str">
        <f>IF(OR($B97-I$5&gt;74, $B97-I$5=73, $B97-I$5=1, $B97-I$5&lt;0),"",ROUND(($B97-I$5)*'점수 계산기'!$C$27+I$5*'점수 계산기'!$C$29+'점수 계산기'!$C$32,0))</f>
        <v/>
      </c>
      <c r="J97" s="475" t="str">
        <f>IF(OR($B97-J$5&gt;74, $B97-J$5=73, $B97-J$5=1, $B97-J$5&lt;0),"",ROUND(($B97-J$5)*'점수 계산기'!$C$27+J$5*'점수 계산기'!$C$29+'점수 계산기'!$C$32,0))</f>
        <v/>
      </c>
      <c r="K97" s="475" t="str">
        <f>IF(OR($B97-K$5&gt;74, $B97-K$5=73, $B97-K$5=1, $B97-K$5&lt;0),"",ROUND(($B97-K$5)*'점수 계산기'!$C$27+K$5*'점수 계산기'!$C$29+'점수 계산기'!$C$32,0))</f>
        <v/>
      </c>
      <c r="L97" s="475" t="str">
        <f>IF(OR($B97-L$5&gt;74, $B97-L$5=73, $B97-L$5=1, $B97-L$5&lt;0),"",ROUND(($B97-L$5)*'점수 계산기'!$C$27+L$5*'점수 계산기'!$C$29+'점수 계산기'!$C$32,0))</f>
        <v/>
      </c>
      <c r="M97" s="475" t="str">
        <f>IF(OR($B97-M$5&gt;74, $B97-M$5=73, $B97-M$5=1, $B97-M$5&lt;0),"",ROUND(($B97-M$5)*'점수 계산기'!$C$27+M$5*'점수 계산기'!$C$29+'점수 계산기'!$C$32,0))</f>
        <v/>
      </c>
      <c r="N97" s="475" t="str">
        <f>IF(OR($B97-N$5&gt;74, $B97-N$5=73, $B97-N$5=1, $B97-N$5&lt;0),"",ROUND(($B97-N$5)*'점수 계산기'!$C$27+N$5*'점수 계산기'!$C$29+'점수 계산기'!$C$32,0))</f>
        <v/>
      </c>
      <c r="O97" s="475" t="str">
        <f>IF(OR($B97-O$5&gt;74, $B97-O$5=73, $B97-O$5=1, $B97-O$5&lt;0),"",ROUND(($B97-O$5)*'점수 계산기'!$C$27+O$5*'점수 계산기'!$C$29+'점수 계산기'!$C$32,0))</f>
        <v/>
      </c>
      <c r="P97" s="475" t="str">
        <f>IF(OR($B97-P$5&gt;74, $B97-P$5=73, $B97-P$5=1, $B97-P$5&lt;0),"",ROUND(($B97-P$5)*'점수 계산기'!$C$27+P$5*'점수 계산기'!$C$29+'점수 계산기'!$C$32,0))</f>
        <v/>
      </c>
      <c r="Q97" s="475" t="str">
        <f>IF(OR($B97-Q$5&gt;74, $B97-Q$5=73, $B97-Q$5=1, $B97-Q$5&lt;0),"",ROUND(($B97-Q$5)*'점수 계산기'!$C$27+Q$5*'점수 계산기'!$C$29+'점수 계산기'!$C$32,0))</f>
        <v/>
      </c>
      <c r="R97" s="475" t="str">
        <f>IF(OR($B97-R$5&gt;74, $B97-R$5=73, $B97-R$5=1, $B97-R$5&lt;0),"",ROUND(($B97-R$5)*'점수 계산기'!$C$27+R$5*'점수 계산기'!$C$29+'점수 계산기'!$C$32,0))</f>
        <v/>
      </c>
      <c r="S97" s="475">
        <f>IF(OR($B97-S$5&gt;74, $B97-S$5=73, $B97-S$5=1, $B97-S$5&lt;0),"",ROUND(($B97-S$5)*'점수 계산기'!$C$27+S$5*'점수 계산기'!$C$29+'점수 계산기'!$C$32,0))</f>
        <v>75</v>
      </c>
      <c r="T97" s="475" t="str">
        <f>IF(OR($B97-T$5&gt;74, $B97-T$5=73, $B97-T$5=1, $B97-T$5&lt;0),"",ROUND(($B97-T$5)*'점수 계산기'!$C$27+T$5*'점수 계산기'!$C$29+'점수 계산기'!$C$32,0))</f>
        <v/>
      </c>
      <c r="U97" s="475">
        <f>IF(OR($B97-U$5&gt;74, $B97-U$5=73, $B97-U$5=1, $B97-U$5&lt;0),"",ROUND(($B97-U$5)*'점수 계산기'!$C$27+U$5*'점수 계산기'!$C$29+'점수 계산기'!$C$32,0))</f>
        <v>75</v>
      </c>
      <c r="V97" s="475">
        <f>IF(OR($B97-V$5&gt;74, $B97-V$5=73, $B97-V$5=1, $B97-V$5&lt;0),"",ROUND(($B97-V$5)*'점수 계산기'!$C$27+V$5*'점수 계산기'!$C$29+'점수 계산기'!$C$32,0))</f>
        <v>75</v>
      </c>
      <c r="W97" s="475">
        <f>IF(OR($B97-W$5&gt;74, $B97-W$5=73, $B97-W$5=1, $B97-W$5&lt;0),"",ROUND(($B97-W$5)*'점수 계산기'!$C$27+W$5*'점수 계산기'!$C$29+'점수 계산기'!$C$32,0))</f>
        <v>75</v>
      </c>
      <c r="X97" s="475">
        <f>IF(OR($B97-X$5&gt;74, $B97-X$5=73, $B97-X$5=1, $B97-X$5&lt;0),"",ROUND(($B97-X$5)*'점수 계산기'!$C$27+X$5*'점수 계산기'!$C$29+'점수 계산기'!$C$32,0))</f>
        <v>75</v>
      </c>
      <c r="Y97" s="475">
        <f>IF(OR($B97-Y$5&gt;74, $B97-Y$5=73, $B97-Y$5=1, $B97-Y$5&lt;0),"",ROUND(($B97-Y$5)*'점수 계산기'!$C$27+Y$5*'점수 계산기'!$C$29+'점수 계산기'!$C$32,0))</f>
        <v>75</v>
      </c>
      <c r="Z97" s="475">
        <f>IF(OR($B97-Z$5&gt;74, $B97-Z$5=73, $B97-Z$5=1, $B97-Z$5&lt;0),"",ROUND(($B97-Z$5)*'점수 계산기'!$C$27+Z$5*'점수 계산기'!$C$29+'점수 계산기'!$C$32,0))</f>
        <v>75</v>
      </c>
      <c r="AA97" s="476">
        <f>IF(OR($B97-AA$5&gt;74, $B97-AA$5=73, $B97-AA$5=1, $B97-AA$5&lt;0),"",ROUND(($B97-AA$5)*'점수 계산기'!$C$27+AA$5*'점수 계산기'!$C$29+'점수 계산기'!$C$32,0))</f>
        <v>75</v>
      </c>
      <c r="AC97" s="170">
        <v>10</v>
      </c>
      <c r="AD97" s="170">
        <f t="shared" si="2"/>
        <v>75</v>
      </c>
      <c r="AE97" s="170" cm="1">
        <f t="array" ref="AE97">INDEX($AF$6:$AF$106, AC97, 1)</f>
        <v>142</v>
      </c>
      <c r="AF97" s="170">
        <f t="shared" si="3"/>
        <v>75</v>
      </c>
      <c r="AG97" s="170">
        <v>9</v>
      </c>
      <c r="AH97" s="170">
        <v>91</v>
      </c>
    </row>
    <row r="98" spans="1:34" ht="21" customHeight="1">
      <c r="A98" s="4"/>
      <c r="B98" s="20">
        <v>8</v>
      </c>
      <c r="C98" s="477" t="str">
        <f>IF(OR($B98-C$5&gt;74, $B98-C$5=73, $B98-C$5=1, $B98-C$5&lt;0),"",ROUND(($B98-C$5)*'점수 계산기'!$C$27+C$5*'점수 계산기'!$C$29+'점수 계산기'!$C$32,0))</f>
        <v/>
      </c>
      <c r="D98" s="477" t="str">
        <f>IF(OR($B98-D$5&gt;74, $B98-D$5=73, $B98-D$5=1, $B98-D$5&lt;0),"",ROUND(($B98-D$5)*'점수 계산기'!$C$27+D$5*'점수 계산기'!$C$29+'점수 계산기'!$C$32,0))</f>
        <v/>
      </c>
      <c r="E98" s="477" t="str">
        <f>IF(OR($B98-E$5&gt;74, $B98-E$5=73, $B98-E$5=1, $B98-E$5&lt;0),"",ROUND(($B98-E$5)*'점수 계산기'!$C$27+E$5*'점수 계산기'!$C$29+'점수 계산기'!$C$32,0))</f>
        <v/>
      </c>
      <c r="F98" s="477" t="str">
        <f>IF(OR($B98-F$5&gt;74, $B98-F$5=73, $B98-F$5=1, $B98-F$5&lt;0),"",ROUND(($B98-F$5)*'점수 계산기'!$C$27+F$5*'점수 계산기'!$C$29+'점수 계산기'!$C$32,0))</f>
        <v/>
      </c>
      <c r="G98" s="477" t="str">
        <f>IF(OR($B98-G$5&gt;74, $B98-G$5=73, $B98-G$5=1, $B98-G$5&lt;0),"",ROUND(($B98-G$5)*'점수 계산기'!$C$27+G$5*'점수 계산기'!$C$29+'점수 계산기'!$C$32,0))</f>
        <v/>
      </c>
      <c r="H98" s="477" t="str">
        <f>IF(OR($B98-H$5&gt;74, $B98-H$5=73, $B98-H$5=1, $B98-H$5&lt;0),"",ROUND(($B98-H$5)*'점수 계산기'!$C$27+H$5*'점수 계산기'!$C$29+'점수 계산기'!$C$32,0))</f>
        <v/>
      </c>
      <c r="I98" s="477" t="str">
        <f>IF(OR($B98-I$5&gt;74, $B98-I$5=73, $B98-I$5=1, $B98-I$5&lt;0),"",ROUND(($B98-I$5)*'점수 계산기'!$C$27+I$5*'점수 계산기'!$C$29+'점수 계산기'!$C$32,0))</f>
        <v/>
      </c>
      <c r="J98" s="477" t="str">
        <f>IF(OR($B98-J$5&gt;74, $B98-J$5=73, $B98-J$5=1, $B98-J$5&lt;0),"",ROUND(($B98-J$5)*'점수 계산기'!$C$27+J$5*'점수 계산기'!$C$29+'점수 계산기'!$C$32,0))</f>
        <v/>
      </c>
      <c r="K98" s="477" t="str">
        <f>IF(OR($B98-K$5&gt;74, $B98-K$5=73, $B98-K$5=1, $B98-K$5&lt;0),"",ROUND(($B98-K$5)*'점수 계산기'!$C$27+K$5*'점수 계산기'!$C$29+'점수 계산기'!$C$32,0))</f>
        <v/>
      </c>
      <c r="L98" s="477" t="str">
        <f>IF(OR($B98-L$5&gt;74, $B98-L$5=73, $B98-L$5=1, $B98-L$5&lt;0),"",ROUND(($B98-L$5)*'점수 계산기'!$C$27+L$5*'점수 계산기'!$C$29+'점수 계산기'!$C$32,0))</f>
        <v/>
      </c>
      <c r="M98" s="477" t="str">
        <f>IF(OR($B98-M$5&gt;74, $B98-M$5=73, $B98-M$5=1, $B98-M$5&lt;0),"",ROUND(($B98-M$5)*'점수 계산기'!$C$27+M$5*'점수 계산기'!$C$29+'점수 계산기'!$C$32,0))</f>
        <v/>
      </c>
      <c r="N98" s="477" t="str">
        <f>IF(OR($B98-N$5&gt;74, $B98-N$5=73, $B98-N$5=1, $B98-N$5&lt;0),"",ROUND(($B98-N$5)*'점수 계산기'!$C$27+N$5*'점수 계산기'!$C$29+'점수 계산기'!$C$32,0))</f>
        <v/>
      </c>
      <c r="O98" s="477" t="str">
        <f>IF(OR($B98-O$5&gt;74, $B98-O$5=73, $B98-O$5=1, $B98-O$5&lt;0),"",ROUND(($B98-O$5)*'점수 계산기'!$C$27+O$5*'점수 계산기'!$C$29+'점수 계산기'!$C$32,0))</f>
        <v/>
      </c>
      <c r="P98" s="477" t="str">
        <f>IF(OR($B98-P$5&gt;74, $B98-P$5=73, $B98-P$5=1, $B98-P$5&lt;0),"",ROUND(($B98-P$5)*'점수 계산기'!$C$27+P$5*'점수 계산기'!$C$29+'점수 계산기'!$C$32,0))</f>
        <v/>
      </c>
      <c r="Q98" s="477" t="str">
        <f>IF(OR($B98-Q$5&gt;74, $B98-Q$5=73, $B98-Q$5=1, $B98-Q$5&lt;0),"",ROUND(($B98-Q$5)*'점수 계산기'!$C$27+Q$5*'점수 계산기'!$C$29+'점수 계산기'!$C$32,0))</f>
        <v/>
      </c>
      <c r="R98" s="477" t="str">
        <f>IF(OR($B98-R$5&gt;74, $B98-R$5=73, $B98-R$5=1, $B98-R$5&lt;0),"",ROUND(($B98-R$5)*'점수 계산기'!$C$27+R$5*'점수 계산기'!$C$29+'점수 계산기'!$C$32,0))</f>
        <v/>
      </c>
      <c r="S98" s="477" t="str">
        <f>IF(OR($B98-S$5&gt;74, $B98-S$5=73, $B98-S$5=1, $B98-S$5&lt;0),"",ROUND(($B98-S$5)*'점수 계산기'!$C$27+S$5*'점수 계산기'!$C$29+'점수 계산기'!$C$32,0))</f>
        <v/>
      </c>
      <c r="T98" s="477">
        <f>IF(OR($B98-T$5&gt;74, $B98-T$5=73, $B98-T$5=1, $B98-T$5&lt;0),"",ROUND(($B98-T$5)*'점수 계산기'!$C$27+T$5*'점수 계산기'!$C$29+'점수 계산기'!$C$32,0))</f>
        <v>74</v>
      </c>
      <c r="U98" s="477" t="str">
        <f>IF(OR($B98-U$5&gt;74, $B98-U$5=73, $B98-U$5=1, $B98-U$5&lt;0),"",ROUND(($B98-U$5)*'점수 계산기'!$C$27+U$5*'점수 계산기'!$C$29+'점수 계산기'!$C$32,0))</f>
        <v/>
      </c>
      <c r="V98" s="477">
        <f>IF(OR($B98-V$5&gt;74, $B98-V$5=73, $B98-V$5=1, $B98-V$5&lt;0),"",ROUND(($B98-V$5)*'점수 계산기'!$C$27+V$5*'점수 계산기'!$C$29+'점수 계산기'!$C$32,0))</f>
        <v>74</v>
      </c>
      <c r="W98" s="477">
        <f>IF(OR($B98-W$5&gt;74, $B98-W$5=73, $B98-W$5=1, $B98-W$5&lt;0),"",ROUND(($B98-W$5)*'점수 계산기'!$C$27+W$5*'점수 계산기'!$C$29+'점수 계산기'!$C$32,0))</f>
        <v>74</v>
      </c>
      <c r="X98" s="477">
        <f>IF(OR($B98-X$5&gt;74, $B98-X$5=73, $B98-X$5=1, $B98-X$5&lt;0),"",ROUND(($B98-X$5)*'점수 계산기'!$C$27+X$5*'점수 계산기'!$C$29+'점수 계산기'!$C$32,0))</f>
        <v>74</v>
      </c>
      <c r="Y98" s="477">
        <f>IF(OR($B98-Y$5&gt;74, $B98-Y$5=73, $B98-Y$5=1, $B98-Y$5&lt;0),"",ROUND(($B98-Y$5)*'점수 계산기'!$C$27+Y$5*'점수 계산기'!$C$29+'점수 계산기'!$C$32,0))</f>
        <v>74</v>
      </c>
      <c r="Z98" s="477">
        <f>IF(OR($B98-Z$5&gt;74, $B98-Z$5=73, $B98-Z$5=1, $B98-Z$5&lt;0),"",ROUND(($B98-Z$5)*'점수 계산기'!$C$27+Z$5*'점수 계산기'!$C$29+'점수 계산기'!$C$32,0))</f>
        <v>74</v>
      </c>
      <c r="AA98" s="478">
        <f>IF(OR($B98-AA$5&gt;74, $B98-AA$5=73, $B98-AA$5=1, $B98-AA$5&lt;0),"",ROUND(($B98-AA$5)*'점수 계산기'!$C$27+AA$5*'점수 계산기'!$C$29+'점수 계산기'!$C$32,0))</f>
        <v>75</v>
      </c>
      <c r="AC98" s="170">
        <v>9</v>
      </c>
      <c r="AD98" s="170">
        <f t="shared" si="2"/>
        <v>74</v>
      </c>
      <c r="AE98" s="170" cm="1">
        <f t="array" ref="AE98">INDEX($AF$6:$AF$106, AC98, 1)</f>
        <v>143</v>
      </c>
      <c r="AF98" s="170">
        <f t="shared" si="3"/>
        <v>75</v>
      </c>
      <c r="AG98" s="170">
        <v>8</v>
      </c>
      <c r="AH98" s="170">
        <v>92</v>
      </c>
    </row>
    <row r="99" spans="1:34" ht="21" customHeight="1">
      <c r="A99" s="4"/>
      <c r="B99" s="20">
        <v>7</v>
      </c>
      <c r="C99" s="477" t="str">
        <f>IF(OR($B99-C$5&gt;74, $B99-C$5=73, $B99-C$5=1, $B99-C$5&lt;0),"",ROUND(($B99-C$5)*'점수 계산기'!$C$27+C$5*'점수 계산기'!$C$29+'점수 계산기'!$C$32,0))</f>
        <v/>
      </c>
      <c r="D99" s="477" t="str">
        <f>IF(OR($B99-D$5&gt;74, $B99-D$5=73, $B99-D$5=1, $B99-D$5&lt;0),"",ROUND(($B99-D$5)*'점수 계산기'!$C$27+D$5*'점수 계산기'!$C$29+'점수 계산기'!$C$32,0))</f>
        <v/>
      </c>
      <c r="E99" s="477" t="str">
        <f>IF(OR($B99-E$5&gt;74, $B99-E$5=73, $B99-E$5=1, $B99-E$5&lt;0),"",ROUND(($B99-E$5)*'점수 계산기'!$C$27+E$5*'점수 계산기'!$C$29+'점수 계산기'!$C$32,0))</f>
        <v/>
      </c>
      <c r="F99" s="477" t="str">
        <f>IF(OR($B99-F$5&gt;74, $B99-F$5=73, $B99-F$5=1, $B99-F$5&lt;0),"",ROUND(($B99-F$5)*'점수 계산기'!$C$27+F$5*'점수 계산기'!$C$29+'점수 계산기'!$C$32,0))</f>
        <v/>
      </c>
      <c r="G99" s="477" t="str">
        <f>IF(OR($B99-G$5&gt;74, $B99-G$5=73, $B99-G$5=1, $B99-G$5&lt;0),"",ROUND(($B99-G$5)*'점수 계산기'!$C$27+G$5*'점수 계산기'!$C$29+'점수 계산기'!$C$32,0))</f>
        <v/>
      </c>
      <c r="H99" s="477" t="str">
        <f>IF(OR($B99-H$5&gt;74, $B99-H$5=73, $B99-H$5=1, $B99-H$5&lt;0),"",ROUND(($B99-H$5)*'점수 계산기'!$C$27+H$5*'점수 계산기'!$C$29+'점수 계산기'!$C$32,0))</f>
        <v/>
      </c>
      <c r="I99" s="477" t="str">
        <f>IF(OR($B99-I$5&gt;74, $B99-I$5=73, $B99-I$5=1, $B99-I$5&lt;0),"",ROUND(($B99-I$5)*'점수 계산기'!$C$27+I$5*'점수 계산기'!$C$29+'점수 계산기'!$C$32,0))</f>
        <v/>
      </c>
      <c r="J99" s="477" t="str">
        <f>IF(OR($B99-J$5&gt;74, $B99-J$5=73, $B99-J$5=1, $B99-J$5&lt;0),"",ROUND(($B99-J$5)*'점수 계산기'!$C$27+J$5*'점수 계산기'!$C$29+'점수 계산기'!$C$32,0))</f>
        <v/>
      </c>
      <c r="K99" s="477" t="str">
        <f>IF(OR($B99-K$5&gt;74, $B99-K$5=73, $B99-K$5=1, $B99-K$5&lt;0),"",ROUND(($B99-K$5)*'점수 계산기'!$C$27+K$5*'점수 계산기'!$C$29+'점수 계산기'!$C$32,0))</f>
        <v/>
      </c>
      <c r="L99" s="477" t="str">
        <f>IF(OR($B99-L$5&gt;74, $B99-L$5=73, $B99-L$5=1, $B99-L$5&lt;0),"",ROUND(($B99-L$5)*'점수 계산기'!$C$27+L$5*'점수 계산기'!$C$29+'점수 계산기'!$C$32,0))</f>
        <v/>
      </c>
      <c r="M99" s="477" t="str">
        <f>IF(OR($B99-M$5&gt;74, $B99-M$5=73, $B99-M$5=1, $B99-M$5&lt;0),"",ROUND(($B99-M$5)*'점수 계산기'!$C$27+M$5*'점수 계산기'!$C$29+'점수 계산기'!$C$32,0))</f>
        <v/>
      </c>
      <c r="N99" s="477" t="str">
        <f>IF(OR($B99-N$5&gt;74, $B99-N$5=73, $B99-N$5=1, $B99-N$5&lt;0),"",ROUND(($B99-N$5)*'점수 계산기'!$C$27+N$5*'점수 계산기'!$C$29+'점수 계산기'!$C$32,0))</f>
        <v/>
      </c>
      <c r="O99" s="477" t="str">
        <f>IF(OR($B99-O$5&gt;74, $B99-O$5=73, $B99-O$5=1, $B99-O$5&lt;0),"",ROUND(($B99-O$5)*'점수 계산기'!$C$27+O$5*'점수 계산기'!$C$29+'점수 계산기'!$C$32,0))</f>
        <v/>
      </c>
      <c r="P99" s="477" t="str">
        <f>IF(OR($B99-P$5&gt;74, $B99-P$5=73, $B99-P$5=1, $B99-P$5&lt;0),"",ROUND(($B99-P$5)*'점수 계산기'!$C$27+P$5*'점수 계산기'!$C$29+'점수 계산기'!$C$32,0))</f>
        <v/>
      </c>
      <c r="Q99" s="477" t="str">
        <f>IF(OR($B99-Q$5&gt;74, $B99-Q$5=73, $B99-Q$5=1, $B99-Q$5&lt;0),"",ROUND(($B99-Q$5)*'점수 계산기'!$C$27+Q$5*'점수 계산기'!$C$29+'점수 계산기'!$C$32,0))</f>
        <v/>
      </c>
      <c r="R99" s="477" t="str">
        <f>IF(OR($B99-R$5&gt;74, $B99-R$5=73, $B99-R$5=1, $B99-R$5&lt;0),"",ROUND(($B99-R$5)*'점수 계산기'!$C$27+R$5*'점수 계산기'!$C$29+'점수 계산기'!$C$32,0))</f>
        <v/>
      </c>
      <c r="S99" s="477" t="str">
        <f>IF(OR($B99-S$5&gt;74, $B99-S$5=73, $B99-S$5=1, $B99-S$5&lt;0),"",ROUND(($B99-S$5)*'점수 계산기'!$C$27+S$5*'점수 계산기'!$C$29+'점수 계산기'!$C$32,0))</f>
        <v/>
      </c>
      <c r="T99" s="477" t="str">
        <f>IF(OR($B99-T$5&gt;74, $B99-T$5=73, $B99-T$5=1, $B99-T$5&lt;0),"",ROUND(($B99-T$5)*'점수 계산기'!$C$27+T$5*'점수 계산기'!$C$29+'점수 계산기'!$C$32,0))</f>
        <v/>
      </c>
      <c r="U99" s="477">
        <f>IF(OR($B99-U$5&gt;74, $B99-U$5=73, $B99-U$5=1, $B99-U$5&lt;0),"",ROUND(($B99-U$5)*'점수 계산기'!$C$27+U$5*'점수 계산기'!$C$29+'점수 계산기'!$C$32,0))</f>
        <v>73</v>
      </c>
      <c r="V99" s="477" t="str">
        <f>IF(OR($B99-V$5&gt;74, $B99-V$5=73, $B99-V$5=1, $B99-V$5&lt;0),"",ROUND(($B99-V$5)*'점수 계산기'!$C$27+V$5*'점수 계산기'!$C$29+'점수 계산기'!$C$32,0))</f>
        <v/>
      </c>
      <c r="W99" s="477">
        <f>IF(OR($B99-W$5&gt;74, $B99-W$5=73, $B99-W$5=1, $B99-W$5&lt;0),"",ROUND(($B99-W$5)*'점수 계산기'!$C$27+W$5*'점수 계산기'!$C$29+'점수 계산기'!$C$32,0))</f>
        <v>74</v>
      </c>
      <c r="X99" s="477">
        <f>IF(OR($B99-X$5&gt;74, $B99-X$5=73, $B99-X$5=1, $B99-X$5&lt;0),"",ROUND(($B99-X$5)*'점수 계산기'!$C$27+X$5*'점수 계산기'!$C$29+'점수 계산기'!$C$32,0))</f>
        <v>74</v>
      </c>
      <c r="Y99" s="477">
        <f>IF(OR($B99-Y$5&gt;74, $B99-Y$5=73, $B99-Y$5=1, $B99-Y$5&lt;0),"",ROUND(($B99-Y$5)*'점수 계산기'!$C$27+Y$5*'점수 계산기'!$C$29+'점수 계산기'!$C$32,0))</f>
        <v>74</v>
      </c>
      <c r="Z99" s="477">
        <f>IF(OR($B99-Z$5&gt;74, $B99-Z$5=73, $B99-Z$5=1, $B99-Z$5&lt;0),"",ROUND(($B99-Z$5)*'점수 계산기'!$C$27+Z$5*'점수 계산기'!$C$29+'점수 계산기'!$C$32,0))</f>
        <v>74</v>
      </c>
      <c r="AA99" s="478">
        <f>IF(OR($B99-AA$5&gt;74, $B99-AA$5=73, $B99-AA$5=1, $B99-AA$5&lt;0),"",ROUND(($B99-AA$5)*'점수 계산기'!$C$27+AA$5*'점수 계산기'!$C$29+'점수 계산기'!$C$32,0))</f>
        <v>74</v>
      </c>
      <c r="AC99" s="170">
        <v>8</v>
      </c>
      <c r="AD99" s="170">
        <f t="shared" si="2"/>
        <v>73</v>
      </c>
      <c r="AE99" s="170" cm="1">
        <f t="array" ref="AE99">INDEX($AF$6:$AF$106, AC99, 1)</f>
        <v>144</v>
      </c>
      <c r="AF99" s="170">
        <f t="shared" si="3"/>
        <v>74</v>
      </c>
      <c r="AG99" s="170">
        <v>7</v>
      </c>
      <c r="AH99" s="170">
        <v>93</v>
      </c>
    </row>
    <row r="100" spans="1:34" ht="21" customHeight="1">
      <c r="A100" s="4"/>
      <c r="B100" s="20">
        <v>6</v>
      </c>
      <c r="C100" s="477" t="str">
        <f>IF(OR($B100-C$5&gt;74, $B100-C$5=73, $B100-C$5=1, $B100-C$5&lt;0),"",ROUND(($B100-C$5)*'점수 계산기'!$C$27+C$5*'점수 계산기'!$C$29+'점수 계산기'!$C$32,0))</f>
        <v/>
      </c>
      <c r="D100" s="477" t="str">
        <f>IF(OR($B100-D$5&gt;74, $B100-D$5=73, $B100-D$5=1, $B100-D$5&lt;0),"",ROUND(($B100-D$5)*'점수 계산기'!$C$27+D$5*'점수 계산기'!$C$29+'점수 계산기'!$C$32,0))</f>
        <v/>
      </c>
      <c r="E100" s="477" t="str">
        <f>IF(OR($B100-E$5&gt;74, $B100-E$5=73, $B100-E$5=1, $B100-E$5&lt;0),"",ROUND(($B100-E$5)*'점수 계산기'!$C$27+E$5*'점수 계산기'!$C$29+'점수 계산기'!$C$32,0))</f>
        <v/>
      </c>
      <c r="F100" s="477" t="str">
        <f>IF(OR($B100-F$5&gt;74, $B100-F$5=73, $B100-F$5=1, $B100-F$5&lt;0),"",ROUND(($B100-F$5)*'점수 계산기'!$C$27+F$5*'점수 계산기'!$C$29+'점수 계산기'!$C$32,0))</f>
        <v/>
      </c>
      <c r="G100" s="477" t="str">
        <f>IF(OR($B100-G$5&gt;74, $B100-G$5=73, $B100-G$5=1, $B100-G$5&lt;0),"",ROUND(($B100-G$5)*'점수 계산기'!$C$27+G$5*'점수 계산기'!$C$29+'점수 계산기'!$C$32,0))</f>
        <v/>
      </c>
      <c r="H100" s="477" t="str">
        <f>IF(OR($B100-H$5&gt;74, $B100-H$5=73, $B100-H$5=1, $B100-H$5&lt;0),"",ROUND(($B100-H$5)*'점수 계산기'!$C$27+H$5*'점수 계산기'!$C$29+'점수 계산기'!$C$32,0))</f>
        <v/>
      </c>
      <c r="I100" s="477" t="str">
        <f>IF(OR($B100-I$5&gt;74, $B100-I$5=73, $B100-I$5=1, $B100-I$5&lt;0),"",ROUND(($B100-I$5)*'점수 계산기'!$C$27+I$5*'점수 계산기'!$C$29+'점수 계산기'!$C$32,0))</f>
        <v/>
      </c>
      <c r="J100" s="477" t="str">
        <f>IF(OR($B100-J$5&gt;74, $B100-J$5=73, $B100-J$5=1, $B100-J$5&lt;0),"",ROUND(($B100-J$5)*'점수 계산기'!$C$27+J$5*'점수 계산기'!$C$29+'점수 계산기'!$C$32,0))</f>
        <v/>
      </c>
      <c r="K100" s="477" t="str">
        <f>IF(OR($B100-K$5&gt;74, $B100-K$5=73, $B100-K$5=1, $B100-K$5&lt;0),"",ROUND(($B100-K$5)*'점수 계산기'!$C$27+K$5*'점수 계산기'!$C$29+'점수 계산기'!$C$32,0))</f>
        <v/>
      </c>
      <c r="L100" s="477" t="str">
        <f>IF(OR($B100-L$5&gt;74, $B100-L$5=73, $B100-L$5=1, $B100-L$5&lt;0),"",ROUND(($B100-L$5)*'점수 계산기'!$C$27+L$5*'점수 계산기'!$C$29+'점수 계산기'!$C$32,0))</f>
        <v/>
      </c>
      <c r="M100" s="477" t="str">
        <f>IF(OR($B100-M$5&gt;74, $B100-M$5=73, $B100-M$5=1, $B100-M$5&lt;0),"",ROUND(($B100-M$5)*'점수 계산기'!$C$27+M$5*'점수 계산기'!$C$29+'점수 계산기'!$C$32,0))</f>
        <v/>
      </c>
      <c r="N100" s="477" t="str">
        <f>IF(OR($B100-N$5&gt;74, $B100-N$5=73, $B100-N$5=1, $B100-N$5&lt;0),"",ROUND(($B100-N$5)*'점수 계산기'!$C$27+N$5*'점수 계산기'!$C$29+'점수 계산기'!$C$32,0))</f>
        <v/>
      </c>
      <c r="O100" s="477" t="str">
        <f>IF(OR($B100-O$5&gt;74, $B100-O$5=73, $B100-O$5=1, $B100-O$5&lt;0),"",ROUND(($B100-O$5)*'점수 계산기'!$C$27+O$5*'점수 계산기'!$C$29+'점수 계산기'!$C$32,0))</f>
        <v/>
      </c>
      <c r="P100" s="477" t="str">
        <f>IF(OR($B100-P$5&gt;74, $B100-P$5=73, $B100-P$5=1, $B100-P$5&lt;0),"",ROUND(($B100-P$5)*'점수 계산기'!$C$27+P$5*'점수 계산기'!$C$29+'점수 계산기'!$C$32,0))</f>
        <v/>
      </c>
      <c r="Q100" s="477" t="str">
        <f>IF(OR($B100-Q$5&gt;74, $B100-Q$5=73, $B100-Q$5=1, $B100-Q$5&lt;0),"",ROUND(($B100-Q$5)*'점수 계산기'!$C$27+Q$5*'점수 계산기'!$C$29+'점수 계산기'!$C$32,0))</f>
        <v/>
      </c>
      <c r="R100" s="477" t="str">
        <f>IF(OR($B100-R$5&gt;74, $B100-R$5=73, $B100-R$5=1, $B100-R$5&lt;0),"",ROUND(($B100-R$5)*'점수 계산기'!$C$27+R$5*'점수 계산기'!$C$29+'점수 계산기'!$C$32,0))</f>
        <v/>
      </c>
      <c r="S100" s="477" t="str">
        <f>IF(OR($B100-S$5&gt;74, $B100-S$5=73, $B100-S$5=1, $B100-S$5&lt;0),"",ROUND(($B100-S$5)*'점수 계산기'!$C$27+S$5*'점수 계산기'!$C$29+'점수 계산기'!$C$32,0))</f>
        <v/>
      </c>
      <c r="T100" s="477" t="str">
        <f>IF(OR($B100-T$5&gt;74, $B100-T$5=73, $B100-T$5=1, $B100-T$5&lt;0),"",ROUND(($B100-T$5)*'점수 계산기'!$C$27+T$5*'점수 계산기'!$C$29+'점수 계산기'!$C$32,0))</f>
        <v/>
      </c>
      <c r="U100" s="477" t="str">
        <f>IF(OR($B100-U$5&gt;74, $B100-U$5=73, $B100-U$5=1, $B100-U$5&lt;0),"",ROUND(($B100-U$5)*'점수 계산기'!$C$27+U$5*'점수 계산기'!$C$29+'점수 계산기'!$C$32,0))</f>
        <v/>
      </c>
      <c r="V100" s="477">
        <f>IF(OR($B100-V$5&gt;74, $B100-V$5=73, $B100-V$5=1, $B100-V$5&lt;0),"",ROUND(($B100-V$5)*'점수 계산기'!$C$27+V$5*'점수 계산기'!$C$29+'점수 계산기'!$C$32,0))</f>
        <v>73</v>
      </c>
      <c r="W100" s="477" t="str">
        <f>IF(OR($B100-W$5&gt;74, $B100-W$5=73, $B100-W$5=1, $B100-W$5&lt;0),"",ROUND(($B100-W$5)*'점수 계산기'!$C$27+W$5*'점수 계산기'!$C$29+'점수 계산기'!$C$32,0))</f>
        <v/>
      </c>
      <c r="X100" s="477">
        <f>IF(OR($B100-X$5&gt;74, $B100-X$5=73, $B100-X$5=1, $B100-X$5&lt;0),"",ROUND(($B100-X$5)*'점수 계산기'!$C$27+X$5*'점수 계산기'!$C$29+'점수 계산기'!$C$32,0))</f>
        <v>73</v>
      </c>
      <c r="Y100" s="477">
        <f>IF(OR($B100-Y$5&gt;74, $B100-Y$5=73, $B100-Y$5=1, $B100-Y$5&lt;0),"",ROUND(($B100-Y$5)*'점수 계산기'!$C$27+Y$5*'점수 계산기'!$C$29+'점수 계산기'!$C$32,0))</f>
        <v>73</v>
      </c>
      <c r="Z100" s="477">
        <f>IF(OR($B100-Z$5&gt;74, $B100-Z$5=73, $B100-Z$5=1, $B100-Z$5&lt;0),"",ROUND(($B100-Z$5)*'점수 계산기'!$C$27+Z$5*'점수 계산기'!$C$29+'점수 계산기'!$C$32,0))</f>
        <v>73</v>
      </c>
      <c r="AA100" s="478">
        <f>IF(OR($B100-AA$5&gt;74, $B100-AA$5=73, $B100-AA$5=1, $B100-AA$5&lt;0),"",ROUND(($B100-AA$5)*'점수 계산기'!$C$27+AA$5*'점수 계산기'!$C$29+'점수 계산기'!$C$32,0))</f>
        <v>73</v>
      </c>
      <c r="AC100" s="170">
        <v>7</v>
      </c>
      <c r="AD100" s="170">
        <f t="shared" si="2"/>
        <v>73</v>
      </c>
      <c r="AE100" s="170" cm="1">
        <f t="array" ref="AE100">INDEX($AF$6:$AF$106, AC100, 1)</f>
        <v>144</v>
      </c>
      <c r="AF100" s="170">
        <f t="shared" si="3"/>
        <v>73</v>
      </c>
      <c r="AG100" s="170">
        <v>6</v>
      </c>
      <c r="AH100" s="170">
        <v>94</v>
      </c>
    </row>
    <row r="101" spans="1:34" ht="21" customHeight="1">
      <c r="A101" s="4"/>
      <c r="B101" s="20">
        <v>5</v>
      </c>
      <c r="C101" s="477" t="str">
        <f>IF(OR($B101-C$5&gt;74, $B101-C$5=73, $B101-C$5=1, $B101-C$5&lt;0),"",ROUND(($B101-C$5)*'점수 계산기'!$C$27+C$5*'점수 계산기'!$C$29+'점수 계산기'!$C$32,0))</f>
        <v/>
      </c>
      <c r="D101" s="477" t="str">
        <f>IF(OR($B101-D$5&gt;74, $B101-D$5=73, $B101-D$5=1, $B101-D$5&lt;0),"",ROUND(($B101-D$5)*'점수 계산기'!$C$27+D$5*'점수 계산기'!$C$29+'점수 계산기'!$C$32,0))</f>
        <v/>
      </c>
      <c r="E101" s="477" t="str">
        <f>IF(OR($B101-E$5&gt;74, $B101-E$5=73, $B101-E$5=1, $B101-E$5&lt;0),"",ROUND(($B101-E$5)*'점수 계산기'!$C$27+E$5*'점수 계산기'!$C$29+'점수 계산기'!$C$32,0))</f>
        <v/>
      </c>
      <c r="F101" s="477" t="str">
        <f>IF(OR($B101-F$5&gt;74, $B101-F$5=73, $B101-F$5=1, $B101-F$5&lt;0),"",ROUND(($B101-F$5)*'점수 계산기'!$C$27+F$5*'점수 계산기'!$C$29+'점수 계산기'!$C$32,0))</f>
        <v/>
      </c>
      <c r="G101" s="477" t="str">
        <f>IF(OR($B101-G$5&gt;74, $B101-G$5=73, $B101-G$5=1, $B101-G$5&lt;0),"",ROUND(($B101-G$5)*'점수 계산기'!$C$27+G$5*'점수 계산기'!$C$29+'점수 계산기'!$C$32,0))</f>
        <v/>
      </c>
      <c r="H101" s="477" t="str">
        <f>IF(OR($B101-H$5&gt;74, $B101-H$5=73, $B101-H$5=1, $B101-H$5&lt;0),"",ROUND(($B101-H$5)*'점수 계산기'!$C$27+H$5*'점수 계산기'!$C$29+'점수 계산기'!$C$32,0))</f>
        <v/>
      </c>
      <c r="I101" s="477" t="str">
        <f>IF(OR($B101-I$5&gt;74, $B101-I$5=73, $B101-I$5=1, $B101-I$5&lt;0),"",ROUND(($B101-I$5)*'점수 계산기'!$C$27+I$5*'점수 계산기'!$C$29+'점수 계산기'!$C$32,0))</f>
        <v/>
      </c>
      <c r="J101" s="477" t="str">
        <f>IF(OR($B101-J$5&gt;74, $B101-J$5=73, $B101-J$5=1, $B101-J$5&lt;0),"",ROUND(($B101-J$5)*'점수 계산기'!$C$27+J$5*'점수 계산기'!$C$29+'점수 계산기'!$C$32,0))</f>
        <v/>
      </c>
      <c r="K101" s="477" t="str">
        <f>IF(OR($B101-K$5&gt;74, $B101-K$5=73, $B101-K$5=1, $B101-K$5&lt;0),"",ROUND(($B101-K$5)*'점수 계산기'!$C$27+K$5*'점수 계산기'!$C$29+'점수 계산기'!$C$32,0))</f>
        <v/>
      </c>
      <c r="L101" s="477" t="str">
        <f>IF(OR($B101-L$5&gt;74, $B101-L$5=73, $B101-L$5=1, $B101-L$5&lt;0),"",ROUND(($B101-L$5)*'점수 계산기'!$C$27+L$5*'점수 계산기'!$C$29+'점수 계산기'!$C$32,0))</f>
        <v/>
      </c>
      <c r="M101" s="477" t="str">
        <f>IF(OR($B101-M$5&gt;74, $B101-M$5=73, $B101-M$5=1, $B101-M$5&lt;0),"",ROUND(($B101-M$5)*'점수 계산기'!$C$27+M$5*'점수 계산기'!$C$29+'점수 계산기'!$C$32,0))</f>
        <v/>
      </c>
      <c r="N101" s="477" t="str">
        <f>IF(OR($B101-N$5&gt;74, $B101-N$5=73, $B101-N$5=1, $B101-N$5&lt;0),"",ROUND(($B101-N$5)*'점수 계산기'!$C$27+N$5*'점수 계산기'!$C$29+'점수 계산기'!$C$32,0))</f>
        <v/>
      </c>
      <c r="O101" s="477" t="str">
        <f>IF(OR($B101-O$5&gt;74, $B101-O$5=73, $B101-O$5=1, $B101-O$5&lt;0),"",ROUND(($B101-O$5)*'점수 계산기'!$C$27+O$5*'점수 계산기'!$C$29+'점수 계산기'!$C$32,0))</f>
        <v/>
      </c>
      <c r="P101" s="477" t="str">
        <f>IF(OR($B101-P$5&gt;74, $B101-P$5=73, $B101-P$5=1, $B101-P$5&lt;0),"",ROUND(($B101-P$5)*'점수 계산기'!$C$27+P$5*'점수 계산기'!$C$29+'점수 계산기'!$C$32,0))</f>
        <v/>
      </c>
      <c r="Q101" s="477" t="str">
        <f>IF(OR($B101-Q$5&gt;74, $B101-Q$5=73, $B101-Q$5=1, $B101-Q$5&lt;0),"",ROUND(($B101-Q$5)*'점수 계산기'!$C$27+Q$5*'점수 계산기'!$C$29+'점수 계산기'!$C$32,0))</f>
        <v/>
      </c>
      <c r="R101" s="477" t="str">
        <f>IF(OR($B101-R$5&gt;74, $B101-R$5=73, $B101-R$5=1, $B101-R$5&lt;0),"",ROUND(($B101-R$5)*'점수 계산기'!$C$27+R$5*'점수 계산기'!$C$29+'점수 계산기'!$C$32,0))</f>
        <v/>
      </c>
      <c r="S101" s="477" t="str">
        <f>IF(OR($B101-S$5&gt;74, $B101-S$5=73, $B101-S$5=1, $B101-S$5&lt;0),"",ROUND(($B101-S$5)*'점수 계산기'!$C$27+S$5*'점수 계산기'!$C$29+'점수 계산기'!$C$32,0))</f>
        <v/>
      </c>
      <c r="T101" s="477" t="str">
        <f>IF(OR($B101-T$5&gt;74, $B101-T$5=73, $B101-T$5=1, $B101-T$5&lt;0),"",ROUND(($B101-T$5)*'점수 계산기'!$C$27+T$5*'점수 계산기'!$C$29+'점수 계산기'!$C$32,0))</f>
        <v/>
      </c>
      <c r="U101" s="477" t="str">
        <f>IF(OR($B101-U$5&gt;74, $B101-U$5=73, $B101-U$5=1, $B101-U$5&lt;0),"",ROUND(($B101-U$5)*'점수 계산기'!$C$27+U$5*'점수 계산기'!$C$29+'점수 계산기'!$C$32,0))</f>
        <v/>
      </c>
      <c r="V101" s="477" t="str">
        <f>IF(OR($B101-V$5&gt;74, $B101-V$5=73, $B101-V$5=1, $B101-V$5&lt;0),"",ROUND(($B101-V$5)*'점수 계산기'!$C$27+V$5*'점수 계산기'!$C$29+'점수 계산기'!$C$32,0))</f>
        <v/>
      </c>
      <c r="W101" s="477">
        <f>IF(OR($B101-W$5&gt;74, $B101-W$5=73, $B101-W$5=1, $B101-W$5&lt;0),"",ROUND(($B101-W$5)*'점수 계산기'!$C$27+W$5*'점수 계산기'!$C$29+'점수 계산기'!$C$32,0))</f>
        <v>72</v>
      </c>
      <c r="X101" s="477" t="str">
        <f>IF(OR($B101-X$5&gt;74, $B101-X$5=73, $B101-X$5=1, $B101-X$5&lt;0),"",ROUND(($B101-X$5)*'점수 계산기'!$C$27+X$5*'점수 계산기'!$C$29+'점수 계산기'!$C$32,0))</f>
        <v/>
      </c>
      <c r="Y101" s="477">
        <f>IF(OR($B101-Y$5&gt;74, $B101-Y$5=73, $B101-Y$5=1, $B101-Y$5&lt;0),"",ROUND(($B101-Y$5)*'점수 계산기'!$C$27+Y$5*'점수 계산기'!$C$29+'점수 계산기'!$C$32,0))</f>
        <v>72</v>
      </c>
      <c r="Z101" s="477">
        <f>IF(OR($B101-Z$5&gt;74, $B101-Z$5=73, $B101-Z$5=1, $B101-Z$5&lt;0),"",ROUND(($B101-Z$5)*'점수 계산기'!$C$27+Z$5*'점수 계산기'!$C$29+'점수 계산기'!$C$32,0))</f>
        <v>72</v>
      </c>
      <c r="AA101" s="478">
        <f>IF(OR($B101-AA$5&gt;74, $B101-AA$5=73, $B101-AA$5=1, $B101-AA$5&lt;0),"",ROUND(($B101-AA$5)*'점수 계산기'!$C$27+AA$5*'점수 계산기'!$C$29+'점수 계산기'!$C$32,0))</f>
        <v>72</v>
      </c>
      <c r="AC101" s="170">
        <v>6</v>
      </c>
      <c r="AD101" s="170">
        <f t="shared" si="2"/>
        <v>72</v>
      </c>
      <c r="AE101" s="170" cm="1">
        <f t="array" ref="AE101">INDEX($AF$6:$AF$106, AC101, 1)</f>
        <v>145</v>
      </c>
      <c r="AF101" s="170">
        <f t="shared" si="3"/>
        <v>72</v>
      </c>
      <c r="AG101" s="170">
        <v>5</v>
      </c>
      <c r="AH101" s="170">
        <v>95</v>
      </c>
    </row>
    <row r="102" spans="1:34" ht="21" customHeight="1">
      <c r="A102" s="4"/>
      <c r="B102" s="21">
        <v>4</v>
      </c>
      <c r="C102" s="479" t="str">
        <f>IF(OR($B102-C$5&gt;74, $B102-C$5=73, $B102-C$5=1, $B102-C$5&lt;0),"",ROUND(($B102-C$5)*'점수 계산기'!$C$27+C$5*'점수 계산기'!$C$29+'점수 계산기'!$C$32,0))</f>
        <v/>
      </c>
      <c r="D102" s="479" t="str">
        <f>IF(OR($B102-D$5&gt;74, $B102-D$5=73, $B102-D$5=1, $B102-D$5&lt;0),"",ROUND(($B102-D$5)*'점수 계산기'!$C$27+D$5*'점수 계산기'!$C$29+'점수 계산기'!$C$32,0))</f>
        <v/>
      </c>
      <c r="E102" s="479" t="str">
        <f>IF(OR($B102-E$5&gt;74, $B102-E$5=73, $B102-E$5=1, $B102-E$5&lt;0),"",ROUND(($B102-E$5)*'점수 계산기'!$C$27+E$5*'점수 계산기'!$C$29+'점수 계산기'!$C$32,0))</f>
        <v/>
      </c>
      <c r="F102" s="479" t="str">
        <f>IF(OR($B102-F$5&gt;74, $B102-F$5=73, $B102-F$5=1, $B102-F$5&lt;0),"",ROUND(($B102-F$5)*'점수 계산기'!$C$27+F$5*'점수 계산기'!$C$29+'점수 계산기'!$C$32,0))</f>
        <v/>
      </c>
      <c r="G102" s="479" t="str">
        <f>IF(OR($B102-G$5&gt;74, $B102-G$5=73, $B102-G$5=1, $B102-G$5&lt;0),"",ROUND(($B102-G$5)*'점수 계산기'!$C$27+G$5*'점수 계산기'!$C$29+'점수 계산기'!$C$32,0))</f>
        <v/>
      </c>
      <c r="H102" s="479" t="str">
        <f>IF(OR($B102-H$5&gt;74, $B102-H$5=73, $B102-H$5=1, $B102-H$5&lt;0),"",ROUND(($B102-H$5)*'점수 계산기'!$C$27+H$5*'점수 계산기'!$C$29+'점수 계산기'!$C$32,0))</f>
        <v/>
      </c>
      <c r="I102" s="479" t="str">
        <f>IF(OR($B102-I$5&gt;74, $B102-I$5=73, $B102-I$5=1, $B102-I$5&lt;0),"",ROUND(($B102-I$5)*'점수 계산기'!$C$27+I$5*'점수 계산기'!$C$29+'점수 계산기'!$C$32,0))</f>
        <v/>
      </c>
      <c r="J102" s="479" t="str">
        <f>IF(OR($B102-J$5&gt;74, $B102-J$5=73, $B102-J$5=1, $B102-J$5&lt;0),"",ROUND(($B102-J$5)*'점수 계산기'!$C$27+J$5*'점수 계산기'!$C$29+'점수 계산기'!$C$32,0))</f>
        <v/>
      </c>
      <c r="K102" s="479" t="str">
        <f>IF(OR($B102-K$5&gt;74, $B102-K$5=73, $B102-K$5=1, $B102-K$5&lt;0),"",ROUND(($B102-K$5)*'점수 계산기'!$C$27+K$5*'점수 계산기'!$C$29+'점수 계산기'!$C$32,0))</f>
        <v/>
      </c>
      <c r="L102" s="479" t="str">
        <f>IF(OR($B102-L$5&gt;74, $B102-L$5=73, $B102-L$5=1, $B102-L$5&lt;0),"",ROUND(($B102-L$5)*'점수 계산기'!$C$27+L$5*'점수 계산기'!$C$29+'점수 계산기'!$C$32,0))</f>
        <v/>
      </c>
      <c r="M102" s="479" t="str">
        <f>IF(OR($B102-M$5&gt;74, $B102-M$5=73, $B102-M$5=1, $B102-M$5&lt;0),"",ROUND(($B102-M$5)*'점수 계산기'!$C$27+M$5*'점수 계산기'!$C$29+'점수 계산기'!$C$32,0))</f>
        <v/>
      </c>
      <c r="N102" s="479" t="str">
        <f>IF(OR($B102-N$5&gt;74, $B102-N$5=73, $B102-N$5=1, $B102-N$5&lt;0),"",ROUND(($B102-N$5)*'점수 계산기'!$C$27+N$5*'점수 계산기'!$C$29+'점수 계산기'!$C$32,0))</f>
        <v/>
      </c>
      <c r="O102" s="479" t="str">
        <f>IF(OR($B102-O$5&gt;74, $B102-O$5=73, $B102-O$5=1, $B102-O$5&lt;0),"",ROUND(($B102-O$5)*'점수 계산기'!$C$27+O$5*'점수 계산기'!$C$29+'점수 계산기'!$C$32,0))</f>
        <v/>
      </c>
      <c r="P102" s="479" t="str">
        <f>IF(OR($B102-P$5&gt;74, $B102-P$5=73, $B102-P$5=1, $B102-P$5&lt;0),"",ROUND(($B102-P$5)*'점수 계산기'!$C$27+P$5*'점수 계산기'!$C$29+'점수 계산기'!$C$32,0))</f>
        <v/>
      </c>
      <c r="Q102" s="479" t="str">
        <f>IF(OR($B102-Q$5&gt;74, $B102-Q$5=73, $B102-Q$5=1, $B102-Q$5&lt;0),"",ROUND(($B102-Q$5)*'점수 계산기'!$C$27+Q$5*'점수 계산기'!$C$29+'점수 계산기'!$C$32,0))</f>
        <v/>
      </c>
      <c r="R102" s="479" t="str">
        <f>IF(OR($B102-R$5&gt;74, $B102-R$5=73, $B102-R$5=1, $B102-R$5&lt;0),"",ROUND(($B102-R$5)*'점수 계산기'!$C$27+R$5*'점수 계산기'!$C$29+'점수 계산기'!$C$32,0))</f>
        <v/>
      </c>
      <c r="S102" s="479" t="str">
        <f>IF(OR($B102-S$5&gt;74, $B102-S$5=73, $B102-S$5=1, $B102-S$5&lt;0),"",ROUND(($B102-S$5)*'점수 계산기'!$C$27+S$5*'점수 계산기'!$C$29+'점수 계산기'!$C$32,0))</f>
        <v/>
      </c>
      <c r="T102" s="479" t="str">
        <f>IF(OR($B102-T$5&gt;74, $B102-T$5=73, $B102-T$5=1, $B102-T$5&lt;0),"",ROUND(($B102-T$5)*'점수 계산기'!$C$27+T$5*'점수 계산기'!$C$29+'점수 계산기'!$C$32,0))</f>
        <v/>
      </c>
      <c r="U102" s="479" t="str">
        <f>IF(OR($B102-U$5&gt;74, $B102-U$5=73, $B102-U$5=1, $B102-U$5&lt;0),"",ROUND(($B102-U$5)*'점수 계산기'!$C$27+U$5*'점수 계산기'!$C$29+'점수 계산기'!$C$32,0))</f>
        <v/>
      </c>
      <c r="V102" s="479" t="str">
        <f>IF(OR($B102-V$5&gt;74, $B102-V$5=73, $B102-V$5=1, $B102-V$5&lt;0),"",ROUND(($B102-V$5)*'점수 계산기'!$C$27+V$5*'점수 계산기'!$C$29+'점수 계산기'!$C$32,0))</f>
        <v/>
      </c>
      <c r="W102" s="479" t="str">
        <f>IF(OR($B102-W$5&gt;74, $B102-W$5=73, $B102-W$5=1, $B102-W$5&lt;0),"",ROUND(($B102-W$5)*'점수 계산기'!$C$27+W$5*'점수 계산기'!$C$29+'점수 계산기'!$C$32,0))</f>
        <v/>
      </c>
      <c r="X102" s="479">
        <f>IF(OR($B102-X$5&gt;74, $B102-X$5=73, $B102-X$5=1, $B102-X$5&lt;0),"",ROUND(($B102-X$5)*'점수 계산기'!$C$27+X$5*'점수 계산기'!$C$29+'점수 계산기'!$C$32,0))</f>
        <v>71</v>
      </c>
      <c r="Y102" s="479" t="str">
        <f>IF(OR($B102-Y$5&gt;74, $B102-Y$5=73, $B102-Y$5=1, $B102-Y$5&lt;0),"",ROUND(($B102-Y$5)*'점수 계산기'!$C$27+Y$5*'점수 계산기'!$C$29+'점수 계산기'!$C$32,0))</f>
        <v/>
      </c>
      <c r="Z102" s="479">
        <f>IF(OR($B102-Z$5&gt;74, $B102-Z$5=73, $B102-Z$5=1, $B102-Z$5&lt;0),"",ROUND(($B102-Z$5)*'점수 계산기'!$C$27+Z$5*'점수 계산기'!$C$29+'점수 계산기'!$C$32,0))</f>
        <v>71</v>
      </c>
      <c r="AA102" s="480">
        <f>IF(OR($B102-AA$5&gt;74, $B102-AA$5=73, $B102-AA$5=1, $B102-AA$5&lt;0),"",ROUND(($B102-AA$5)*'점수 계산기'!$C$27+AA$5*'점수 계산기'!$C$29+'점수 계산기'!$C$32,0))</f>
        <v>71</v>
      </c>
      <c r="AC102" s="170">
        <v>5</v>
      </c>
      <c r="AD102" s="170">
        <f t="shared" si="2"/>
        <v>71</v>
      </c>
      <c r="AE102" s="170" cm="1">
        <f t="array" ref="AE102">INDEX($AF$6:$AF$106, AC102, 1)</f>
        <v>146</v>
      </c>
      <c r="AF102" s="170">
        <f t="shared" si="3"/>
        <v>71</v>
      </c>
      <c r="AG102" s="170">
        <v>4</v>
      </c>
      <c r="AH102" s="170">
        <v>96</v>
      </c>
    </row>
    <row r="103" spans="1:34" ht="21" customHeight="1">
      <c r="A103" s="4"/>
      <c r="B103" s="21">
        <v>3</v>
      </c>
      <c r="C103" s="479" t="str">
        <f>IF(OR($B103-C$5&gt;74, $B103-C$5=73, $B103-C$5=1, $B103-C$5&lt;0),"",ROUND(($B103-C$5)*'점수 계산기'!$C$27+C$5*'점수 계산기'!$C$29+'점수 계산기'!$C$32,0))</f>
        <v/>
      </c>
      <c r="D103" s="479" t="str">
        <f>IF(OR($B103-D$5&gt;74, $B103-D$5=73, $B103-D$5=1, $B103-D$5&lt;0),"",ROUND(($B103-D$5)*'점수 계산기'!$C$27+D$5*'점수 계산기'!$C$29+'점수 계산기'!$C$32,0))</f>
        <v/>
      </c>
      <c r="E103" s="479" t="str">
        <f>IF(OR($B103-E$5&gt;74, $B103-E$5=73, $B103-E$5=1, $B103-E$5&lt;0),"",ROUND(($B103-E$5)*'점수 계산기'!$C$27+E$5*'점수 계산기'!$C$29+'점수 계산기'!$C$32,0))</f>
        <v/>
      </c>
      <c r="F103" s="479" t="str">
        <f>IF(OR($B103-F$5&gt;74, $B103-F$5=73, $B103-F$5=1, $B103-F$5&lt;0),"",ROUND(($B103-F$5)*'점수 계산기'!$C$27+F$5*'점수 계산기'!$C$29+'점수 계산기'!$C$32,0))</f>
        <v/>
      </c>
      <c r="G103" s="479" t="str">
        <f>IF(OR($B103-G$5&gt;74, $B103-G$5=73, $B103-G$5=1, $B103-G$5&lt;0),"",ROUND(($B103-G$5)*'점수 계산기'!$C$27+G$5*'점수 계산기'!$C$29+'점수 계산기'!$C$32,0))</f>
        <v/>
      </c>
      <c r="H103" s="479" t="str">
        <f>IF(OR($B103-H$5&gt;74, $B103-H$5=73, $B103-H$5=1, $B103-H$5&lt;0),"",ROUND(($B103-H$5)*'점수 계산기'!$C$27+H$5*'점수 계산기'!$C$29+'점수 계산기'!$C$32,0))</f>
        <v/>
      </c>
      <c r="I103" s="479" t="str">
        <f>IF(OR($B103-I$5&gt;74, $B103-I$5=73, $B103-I$5=1, $B103-I$5&lt;0),"",ROUND(($B103-I$5)*'점수 계산기'!$C$27+I$5*'점수 계산기'!$C$29+'점수 계산기'!$C$32,0))</f>
        <v/>
      </c>
      <c r="J103" s="479" t="str">
        <f>IF(OR($B103-J$5&gt;74, $B103-J$5=73, $B103-J$5=1, $B103-J$5&lt;0),"",ROUND(($B103-J$5)*'점수 계산기'!$C$27+J$5*'점수 계산기'!$C$29+'점수 계산기'!$C$32,0))</f>
        <v/>
      </c>
      <c r="K103" s="479" t="str">
        <f>IF(OR($B103-K$5&gt;74, $B103-K$5=73, $B103-K$5=1, $B103-K$5&lt;0),"",ROUND(($B103-K$5)*'점수 계산기'!$C$27+K$5*'점수 계산기'!$C$29+'점수 계산기'!$C$32,0))</f>
        <v/>
      </c>
      <c r="L103" s="479" t="str">
        <f>IF(OR($B103-L$5&gt;74, $B103-L$5=73, $B103-L$5=1, $B103-L$5&lt;0),"",ROUND(($B103-L$5)*'점수 계산기'!$C$27+L$5*'점수 계산기'!$C$29+'점수 계산기'!$C$32,0))</f>
        <v/>
      </c>
      <c r="M103" s="479" t="str">
        <f>IF(OR($B103-M$5&gt;74, $B103-M$5=73, $B103-M$5=1, $B103-M$5&lt;0),"",ROUND(($B103-M$5)*'점수 계산기'!$C$27+M$5*'점수 계산기'!$C$29+'점수 계산기'!$C$32,0))</f>
        <v/>
      </c>
      <c r="N103" s="479" t="str">
        <f>IF(OR($B103-N$5&gt;74, $B103-N$5=73, $B103-N$5=1, $B103-N$5&lt;0),"",ROUND(($B103-N$5)*'점수 계산기'!$C$27+N$5*'점수 계산기'!$C$29+'점수 계산기'!$C$32,0))</f>
        <v/>
      </c>
      <c r="O103" s="479" t="str">
        <f>IF(OR($B103-O$5&gt;74, $B103-O$5=73, $B103-O$5=1, $B103-O$5&lt;0),"",ROUND(($B103-O$5)*'점수 계산기'!$C$27+O$5*'점수 계산기'!$C$29+'점수 계산기'!$C$32,0))</f>
        <v/>
      </c>
      <c r="P103" s="479" t="str">
        <f>IF(OR($B103-P$5&gt;74, $B103-P$5=73, $B103-P$5=1, $B103-P$5&lt;0),"",ROUND(($B103-P$5)*'점수 계산기'!$C$27+P$5*'점수 계산기'!$C$29+'점수 계산기'!$C$32,0))</f>
        <v/>
      </c>
      <c r="Q103" s="479" t="str">
        <f>IF(OR($B103-Q$5&gt;74, $B103-Q$5=73, $B103-Q$5=1, $B103-Q$5&lt;0),"",ROUND(($B103-Q$5)*'점수 계산기'!$C$27+Q$5*'점수 계산기'!$C$29+'점수 계산기'!$C$32,0))</f>
        <v/>
      </c>
      <c r="R103" s="479" t="str">
        <f>IF(OR($B103-R$5&gt;74, $B103-R$5=73, $B103-R$5=1, $B103-R$5&lt;0),"",ROUND(($B103-R$5)*'점수 계산기'!$C$27+R$5*'점수 계산기'!$C$29+'점수 계산기'!$C$32,0))</f>
        <v/>
      </c>
      <c r="S103" s="479" t="str">
        <f>IF(OR($B103-S$5&gt;74, $B103-S$5=73, $B103-S$5=1, $B103-S$5&lt;0),"",ROUND(($B103-S$5)*'점수 계산기'!$C$27+S$5*'점수 계산기'!$C$29+'점수 계산기'!$C$32,0))</f>
        <v/>
      </c>
      <c r="T103" s="479" t="str">
        <f>IF(OR($B103-T$5&gt;74, $B103-T$5=73, $B103-T$5=1, $B103-T$5&lt;0),"",ROUND(($B103-T$5)*'점수 계산기'!$C$27+T$5*'점수 계산기'!$C$29+'점수 계산기'!$C$32,0))</f>
        <v/>
      </c>
      <c r="U103" s="479" t="str">
        <f>IF(OR($B103-U$5&gt;74, $B103-U$5=73, $B103-U$5=1, $B103-U$5&lt;0),"",ROUND(($B103-U$5)*'점수 계산기'!$C$27+U$5*'점수 계산기'!$C$29+'점수 계산기'!$C$32,0))</f>
        <v/>
      </c>
      <c r="V103" s="479" t="str">
        <f>IF(OR($B103-V$5&gt;74, $B103-V$5=73, $B103-V$5=1, $B103-V$5&lt;0),"",ROUND(($B103-V$5)*'점수 계산기'!$C$27+V$5*'점수 계산기'!$C$29+'점수 계산기'!$C$32,0))</f>
        <v/>
      </c>
      <c r="W103" s="479" t="str">
        <f>IF(OR($B103-W$5&gt;74, $B103-W$5=73, $B103-W$5=1, $B103-W$5&lt;0),"",ROUND(($B103-W$5)*'점수 계산기'!$C$27+W$5*'점수 계산기'!$C$29+'점수 계산기'!$C$32,0))</f>
        <v/>
      </c>
      <c r="X103" s="479" t="str">
        <f>IF(OR($B103-X$5&gt;74, $B103-X$5=73, $B103-X$5=1, $B103-X$5&lt;0),"",ROUND(($B103-X$5)*'점수 계산기'!$C$27+X$5*'점수 계산기'!$C$29+'점수 계산기'!$C$32,0))</f>
        <v/>
      </c>
      <c r="Y103" s="479">
        <f>IF(OR($B103-Y$5&gt;74, $B103-Y$5=73, $B103-Y$5=1, $B103-Y$5&lt;0),"",ROUND(($B103-Y$5)*'점수 계산기'!$C$27+Y$5*'점수 계산기'!$C$29+'점수 계산기'!$C$32,0))</f>
        <v>70</v>
      </c>
      <c r="Z103" s="479" t="str">
        <f>IF(OR($B103-Z$5&gt;74, $B103-Z$5=73, $B103-Z$5=1, $B103-Z$5&lt;0),"",ROUND(($B103-Z$5)*'점수 계산기'!$C$27+Z$5*'점수 계산기'!$C$29+'점수 계산기'!$C$32,0))</f>
        <v/>
      </c>
      <c r="AA103" s="480">
        <f>IF(OR($B103-AA$5&gt;74, $B103-AA$5=73, $B103-AA$5=1, $B103-AA$5&lt;0),"",ROUND(($B103-AA$5)*'점수 계산기'!$C$27+AA$5*'점수 계산기'!$C$29+'점수 계산기'!$C$32,0))</f>
        <v>70</v>
      </c>
      <c r="AC103" s="170">
        <v>4</v>
      </c>
      <c r="AD103" s="170">
        <f t="shared" si="2"/>
        <v>70</v>
      </c>
      <c r="AE103" s="170" cm="1">
        <f t="array" ref="AE103">INDEX($AF$6:$AF$106, AC103, 1)</f>
        <v>147</v>
      </c>
      <c r="AF103" s="170">
        <f t="shared" si="3"/>
        <v>70</v>
      </c>
      <c r="AG103" s="170">
        <v>3</v>
      </c>
      <c r="AH103" s="170">
        <v>97</v>
      </c>
    </row>
    <row r="104" spans="1:34" ht="21" customHeight="1">
      <c r="A104" s="4"/>
      <c r="B104" s="21">
        <v>2</v>
      </c>
      <c r="C104" s="479" t="str">
        <f>IF(OR($B104-C$5&gt;74, $B104-C$5=73, $B104-C$5=1, $B104-C$5&lt;0),"",ROUND(($B104-C$5)*'점수 계산기'!$C$27+C$5*'점수 계산기'!$C$29+'점수 계산기'!$C$32,0))</f>
        <v/>
      </c>
      <c r="D104" s="479" t="str">
        <f>IF(OR($B104-D$5&gt;74, $B104-D$5=73, $B104-D$5=1, $B104-D$5&lt;0),"",ROUND(($B104-D$5)*'점수 계산기'!$C$27+D$5*'점수 계산기'!$C$29+'점수 계산기'!$C$32,0))</f>
        <v/>
      </c>
      <c r="E104" s="479" t="str">
        <f>IF(OR($B104-E$5&gt;74, $B104-E$5=73, $B104-E$5=1, $B104-E$5&lt;0),"",ROUND(($B104-E$5)*'점수 계산기'!$C$27+E$5*'점수 계산기'!$C$29+'점수 계산기'!$C$32,0))</f>
        <v/>
      </c>
      <c r="F104" s="479" t="str">
        <f>IF(OR($B104-F$5&gt;74, $B104-F$5=73, $B104-F$5=1, $B104-F$5&lt;0),"",ROUND(($B104-F$5)*'점수 계산기'!$C$27+F$5*'점수 계산기'!$C$29+'점수 계산기'!$C$32,0))</f>
        <v/>
      </c>
      <c r="G104" s="479" t="str">
        <f>IF(OR($B104-G$5&gt;74, $B104-G$5=73, $B104-G$5=1, $B104-G$5&lt;0),"",ROUND(($B104-G$5)*'점수 계산기'!$C$27+G$5*'점수 계산기'!$C$29+'점수 계산기'!$C$32,0))</f>
        <v/>
      </c>
      <c r="H104" s="479" t="str">
        <f>IF(OR($B104-H$5&gt;74, $B104-H$5=73, $B104-H$5=1, $B104-H$5&lt;0),"",ROUND(($B104-H$5)*'점수 계산기'!$C$27+H$5*'점수 계산기'!$C$29+'점수 계산기'!$C$32,0))</f>
        <v/>
      </c>
      <c r="I104" s="479" t="str">
        <f>IF(OR($B104-I$5&gt;74, $B104-I$5=73, $B104-I$5=1, $B104-I$5&lt;0),"",ROUND(($B104-I$5)*'점수 계산기'!$C$27+I$5*'점수 계산기'!$C$29+'점수 계산기'!$C$32,0))</f>
        <v/>
      </c>
      <c r="J104" s="479" t="str">
        <f>IF(OR($B104-J$5&gt;74, $B104-J$5=73, $B104-J$5=1, $B104-J$5&lt;0),"",ROUND(($B104-J$5)*'점수 계산기'!$C$27+J$5*'점수 계산기'!$C$29+'점수 계산기'!$C$32,0))</f>
        <v/>
      </c>
      <c r="K104" s="479" t="str">
        <f>IF(OR($B104-K$5&gt;74, $B104-K$5=73, $B104-K$5=1, $B104-K$5&lt;0),"",ROUND(($B104-K$5)*'점수 계산기'!$C$27+K$5*'점수 계산기'!$C$29+'점수 계산기'!$C$32,0))</f>
        <v/>
      </c>
      <c r="L104" s="479" t="str">
        <f>IF(OR($B104-L$5&gt;74, $B104-L$5=73, $B104-L$5=1, $B104-L$5&lt;0),"",ROUND(($B104-L$5)*'점수 계산기'!$C$27+L$5*'점수 계산기'!$C$29+'점수 계산기'!$C$32,0))</f>
        <v/>
      </c>
      <c r="M104" s="479" t="str">
        <f>IF(OR($B104-M$5&gt;74, $B104-M$5=73, $B104-M$5=1, $B104-M$5&lt;0),"",ROUND(($B104-M$5)*'점수 계산기'!$C$27+M$5*'점수 계산기'!$C$29+'점수 계산기'!$C$32,0))</f>
        <v/>
      </c>
      <c r="N104" s="479" t="str">
        <f>IF(OR($B104-N$5&gt;74, $B104-N$5=73, $B104-N$5=1, $B104-N$5&lt;0),"",ROUND(($B104-N$5)*'점수 계산기'!$C$27+N$5*'점수 계산기'!$C$29+'점수 계산기'!$C$32,0))</f>
        <v/>
      </c>
      <c r="O104" s="479" t="str">
        <f>IF(OR($B104-O$5&gt;74, $B104-O$5=73, $B104-O$5=1, $B104-O$5&lt;0),"",ROUND(($B104-O$5)*'점수 계산기'!$C$27+O$5*'점수 계산기'!$C$29+'점수 계산기'!$C$32,0))</f>
        <v/>
      </c>
      <c r="P104" s="479" t="str">
        <f>IF(OR($B104-P$5&gt;74, $B104-P$5=73, $B104-P$5=1, $B104-P$5&lt;0),"",ROUND(($B104-P$5)*'점수 계산기'!$C$27+P$5*'점수 계산기'!$C$29+'점수 계산기'!$C$32,0))</f>
        <v/>
      </c>
      <c r="Q104" s="479" t="str">
        <f>IF(OR($B104-Q$5&gt;74, $B104-Q$5=73, $B104-Q$5=1, $B104-Q$5&lt;0),"",ROUND(($B104-Q$5)*'점수 계산기'!$C$27+Q$5*'점수 계산기'!$C$29+'점수 계산기'!$C$32,0))</f>
        <v/>
      </c>
      <c r="R104" s="479" t="str">
        <f>IF(OR($B104-R$5&gt;74, $B104-R$5=73, $B104-R$5=1, $B104-R$5&lt;0),"",ROUND(($B104-R$5)*'점수 계산기'!$C$27+R$5*'점수 계산기'!$C$29+'점수 계산기'!$C$32,0))</f>
        <v/>
      </c>
      <c r="S104" s="479" t="str">
        <f>IF(OR($B104-S$5&gt;74, $B104-S$5=73, $B104-S$5=1, $B104-S$5&lt;0),"",ROUND(($B104-S$5)*'점수 계산기'!$C$27+S$5*'점수 계산기'!$C$29+'점수 계산기'!$C$32,0))</f>
        <v/>
      </c>
      <c r="T104" s="479" t="str">
        <f>IF(OR($B104-T$5&gt;74, $B104-T$5=73, $B104-T$5=1, $B104-T$5&lt;0),"",ROUND(($B104-T$5)*'점수 계산기'!$C$27+T$5*'점수 계산기'!$C$29+'점수 계산기'!$C$32,0))</f>
        <v/>
      </c>
      <c r="U104" s="479" t="str">
        <f>IF(OR($B104-U$5&gt;74, $B104-U$5=73, $B104-U$5=1, $B104-U$5&lt;0),"",ROUND(($B104-U$5)*'점수 계산기'!$C$27+U$5*'점수 계산기'!$C$29+'점수 계산기'!$C$32,0))</f>
        <v/>
      </c>
      <c r="V104" s="479" t="str">
        <f>IF(OR($B104-V$5&gt;74, $B104-V$5=73, $B104-V$5=1, $B104-V$5&lt;0),"",ROUND(($B104-V$5)*'점수 계산기'!$C$27+V$5*'점수 계산기'!$C$29+'점수 계산기'!$C$32,0))</f>
        <v/>
      </c>
      <c r="W104" s="479" t="str">
        <f>IF(OR($B104-W$5&gt;74, $B104-W$5=73, $B104-W$5=1, $B104-W$5&lt;0),"",ROUND(($B104-W$5)*'점수 계산기'!$C$27+W$5*'점수 계산기'!$C$29+'점수 계산기'!$C$32,0))</f>
        <v/>
      </c>
      <c r="X104" s="479" t="str">
        <f>IF(OR($B104-X$5&gt;74, $B104-X$5=73, $B104-X$5=1, $B104-X$5&lt;0),"",ROUND(($B104-X$5)*'점수 계산기'!$C$27+X$5*'점수 계산기'!$C$29+'점수 계산기'!$C$32,0))</f>
        <v/>
      </c>
      <c r="Y104" s="479" t="str">
        <f>IF(OR($B104-Y$5&gt;74, $B104-Y$5=73, $B104-Y$5=1, $B104-Y$5&lt;0),"",ROUND(($B104-Y$5)*'점수 계산기'!$C$27+Y$5*'점수 계산기'!$C$29+'점수 계산기'!$C$32,0))</f>
        <v/>
      </c>
      <c r="Z104" s="479">
        <f>IF(OR($B104-Z$5&gt;74, $B104-Z$5=73, $B104-Z$5=1, $B104-Z$5&lt;0),"",ROUND(($B104-Z$5)*'점수 계산기'!$C$27+Z$5*'점수 계산기'!$C$29+'점수 계산기'!$C$32,0))</f>
        <v>70</v>
      </c>
      <c r="AA104" s="480">
        <f>IF(OR($B104-AA$5&gt;74, $B104-AA$5=73, $B104-AA$5=1, $B104-AA$5&lt;0),"",ROUND(($B104-AA$5)*'점수 계산기'!$C$27+AA$5*'점수 계산기'!$C$29+'점수 계산기'!$C$32,0))</f>
        <v>70</v>
      </c>
      <c r="AC104" s="170">
        <v>3</v>
      </c>
      <c r="AD104" s="170">
        <f t="shared" si="2"/>
        <v>70</v>
      </c>
      <c r="AE104" s="170" cm="1">
        <f t="array" ref="AE104">INDEX($AF$6:$AF$106, AC104, 1)</f>
        <v>147</v>
      </c>
      <c r="AF104" s="170">
        <f t="shared" si="3"/>
        <v>70</v>
      </c>
      <c r="AG104" s="170">
        <v>2</v>
      </c>
      <c r="AH104" s="170">
        <v>98</v>
      </c>
    </row>
    <row r="105" spans="1:34" ht="21" customHeight="1">
      <c r="A105" s="4"/>
      <c r="B105" s="21">
        <v>1</v>
      </c>
      <c r="C105" s="479" t="str">
        <f>IF(OR($B105-C$5&gt;74, $B105-C$5=73, $B105-C$5=1, $B105-C$5&lt;0),"",ROUND(($B105-C$5)*'점수 계산기'!$C$27+C$5*'점수 계산기'!$C$29+'점수 계산기'!$C$32,0))</f>
        <v/>
      </c>
      <c r="D105" s="479" t="str">
        <f>IF(OR($B105-D$5&gt;74, $B105-D$5=73, $B105-D$5=1, $B105-D$5&lt;0),"",ROUND(($B105-D$5)*'점수 계산기'!$C$27+D$5*'점수 계산기'!$C$29+'점수 계산기'!$C$32,0))</f>
        <v/>
      </c>
      <c r="E105" s="479" t="str">
        <f>IF(OR($B105-E$5&gt;74, $B105-E$5=73, $B105-E$5=1, $B105-E$5&lt;0),"",ROUND(($B105-E$5)*'점수 계산기'!$C$27+E$5*'점수 계산기'!$C$29+'점수 계산기'!$C$32,0))</f>
        <v/>
      </c>
      <c r="F105" s="479" t="str">
        <f>IF(OR($B105-F$5&gt;74, $B105-F$5=73, $B105-F$5=1, $B105-F$5&lt;0),"",ROUND(($B105-F$5)*'점수 계산기'!$C$27+F$5*'점수 계산기'!$C$29+'점수 계산기'!$C$32,0))</f>
        <v/>
      </c>
      <c r="G105" s="479" t="str">
        <f>IF(OR($B105-G$5&gt;74, $B105-G$5=73, $B105-G$5=1, $B105-G$5&lt;0),"",ROUND(($B105-G$5)*'점수 계산기'!$C$27+G$5*'점수 계산기'!$C$29+'점수 계산기'!$C$32,0))</f>
        <v/>
      </c>
      <c r="H105" s="479" t="str">
        <f>IF(OR($B105-H$5&gt;74, $B105-H$5=73, $B105-H$5=1, $B105-H$5&lt;0),"",ROUND(($B105-H$5)*'점수 계산기'!$C$27+H$5*'점수 계산기'!$C$29+'점수 계산기'!$C$32,0))</f>
        <v/>
      </c>
      <c r="I105" s="479" t="str">
        <f>IF(OR($B105-I$5&gt;74, $B105-I$5=73, $B105-I$5=1, $B105-I$5&lt;0),"",ROUND(($B105-I$5)*'점수 계산기'!$C$27+I$5*'점수 계산기'!$C$29+'점수 계산기'!$C$32,0))</f>
        <v/>
      </c>
      <c r="J105" s="479" t="str">
        <f>IF(OR($B105-J$5&gt;74, $B105-J$5=73, $B105-J$5=1, $B105-J$5&lt;0),"",ROUND(($B105-J$5)*'점수 계산기'!$C$27+J$5*'점수 계산기'!$C$29+'점수 계산기'!$C$32,0))</f>
        <v/>
      </c>
      <c r="K105" s="479" t="str">
        <f>IF(OR($B105-K$5&gt;74, $B105-K$5=73, $B105-K$5=1, $B105-K$5&lt;0),"",ROUND(($B105-K$5)*'점수 계산기'!$C$27+K$5*'점수 계산기'!$C$29+'점수 계산기'!$C$32,0))</f>
        <v/>
      </c>
      <c r="L105" s="479" t="str">
        <f>IF(OR($B105-L$5&gt;74, $B105-L$5=73, $B105-L$5=1, $B105-L$5&lt;0),"",ROUND(($B105-L$5)*'점수 계산기'!$C$27+L$5*'점수 계산기'!$C$29+'점수 계산기'!$C$32,0))</f>
        <v/>
      </c>
      <c r="M105" s="479" t="str">
        <f>IF(OR($B105-M$5&gt;74, $B105-M$5=73, $B105-M$5=1, $B105-M$5&lt;0),"",ROUND(($B105-M$5)*'점수 계산기'!$C$27+M$5*'점수 계산기'!$C$29+'점수 계산기'!$C$32,0))</f>
        <v/>
      </c>
      <c r="N105" s="479" t="str">
        <f>IF(OR($B105-N$5&gt;74, $B105-N$5=73, $B105-N$5=1, $B105-N$5&lt;0),"",ROUND(($B105-N$5)*'점수 계산기'!$C$27+N$5*'점수 계산기'!$C$29+'점수 계산기'!$C$32,0))</f>
        <v/>
      </c>
      <c r="O105" s="479" t="str">
        <f>IF(OR($B105-O$5&gt;74, $B105-O$5=73, $B105-O$5=1, $B105-O$5&lt;0),"",ROUND(($B105-O$5)*'점수 계산기'!$C$27+O$5*'점수 계산기'!$C$29+'점수 계산기'!$C$32,0))</f>
        <v/>
      </c>
      <c r="P105" s="479" t="str">
        <f>IF(OR($B105-P$5&gt;74, $B105-P$5=73, $B105-P$5=1, $B105-P$5&lt;0),"",ROUND(($B105-P$5)*'점수 계산기'!$C$27+P$5*'점수 계산기'!$C$29+'점수 계산기'!$C$32,0))</f>
        <v/>
      </c>
      <c r="Q105" s="479" t="str">
        <f>IF(OR($B105-Q$5&gt;74, $B105-Q$5=73, $B105-Q$5=1, $B105-Q$5&lt;0),"",ROUND(($B105-Q$5)*'점수 계산기'!$C$27+Q$5*'점수 계산기'!$C$29+'점수 계산기'!$C$32,0))</f>
        <v/>
      </c>
      <c r="R105" s="479" t="str">
        <f>IF(OR($B105-R$5&gt;74, $B105-R$5=73, $B105-R$5=1, $B105-R$5&lt;0),"",ROUND(($B105-R$5)*'점수 계산기'!$C$27+R$5*'점수 계산기'!$C$29+'점수 계산기'!$C$32,0))</f>
        <v/>
      </c>
      <c r="S105" s="479" t="str">
        <f>IF(OR($B105-S$5&gt;74, $B105-S$5=73, $B105-S$5=1, $B105-S$5&lt;0),"",ROUND(($B105-S$5)*'점수 계산기'!$C$27+S$5*'점수 계산기'!$C$29+'점수 계산기'!$C$32,0))</f>
        <v/>
      </c>
      <c r="T105" s="479" t="str">
        <f>IF(OR($B105-T$5&gt;74, $B105-T$5=73, $B105-T$5=1, $B105-T$5&lt;0),"",ROUND(($B105-T$5)*'점수 계산기'!$C$27+T$5*'점수 계산기'!$C$29+'점수 계산기'!$C$32,0))</f>
        <v/>
      </c>
      <c r="U105" s="479" t="str">
        <f>IF(OR($B105-U$5&gt;74, $B105-U$5=73, $B105-U$5=1, $B105-U$5&lt;0),"",ROUND(($B105-U$5)*'점수 계산기'!$C$27+U$5*'점수 계산기'!$C$29+'점수 계산기'!$C$32,0))</f>
        <v/>
      </c>
      <c r="V105" s="479" t="str">
        <f>IF(OR($B105-V$5&gt;74, $B105-V$5=73, $B105-V$5=1, $B105-V$5&lt;0),"",ROUND(($B105-V$5)*'점수 계산기'!$C$27+V$5*'점수 계산기'!$C$29+'점수 계산기'!$C$32,0))</f>
        <v/>
      </c>
      <c r="W105" s="479" t="str">
        <f>IF(OR($B105-W$5&gt;74, $B105-W$5=73, $B105-W$5=1, $B105-W$5&lt;0),"",ROUND(($B105-W$5)*'점수 계산기'!$C$27+W$5*'점수 계산기'!$C$29+'점수 계산기'!$C$32,0))</f>
        <v/>
      </c>
      <c r="X105" s="479" t="str">
        <f>IF(OR($B105-X$5&gt;74, $B105-X$5=73, $B105-X$5=1, $B105-X$5&lt;0),"",ROUND(($B105-X$5)*'점수 계산기'!$C$27+X$5*'점수 계산기'!$C$29+'점수 계산기'!$C$32,0))</f>
        <v/>
      </c>
      <c r="Y105" s="479" t="str">
        <f>IF(OR($B105-Y$5&gt;74, $B105-Y$5=73, $B105-Y$5=1, $B105-Y$5&lt;0),"",ROUND(($B105-Y$5)*'점수 계산기'!$C$27+Y$5*'점수 계산기'!$C$29+'점수 계산기'!$C$32,0))</f>
        <v/>
      </c>
      <c r="Z105" s="479" t="str">
        <f>IF(OR($B105-Z$5&gt;74, $B105-Z$5=73, $B105-Z$5=1, $B105-Z$5&lt;0),"",ROUND(($B105-Z$5)*'점수 계산기'!$C$27+Z$5*'점수 계산기'!$C$29+'점수 계산기'!$C$32,0))</f>
        <v/>
      </c>
      <c r="AA105" s="480" t="str">
        <f>IF(OR($B105-AA$5&gt;74, $B105-AA$5=73, $B105-AA$5=1, $B105-AA$5&lt;0),"",ROUND(($B105-AA$5)*'점수 계산기'!$C$27+AA$5*'점수 계산기'!$C$29+'점수 계산기'!$C$32,0))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27">
        <v>0</v>
      </c>
      <c r="C106" s="481" t="str">
        <f>IF(OR($B106-C$5&gt;74, $B106-C$5=73, $B106-C$5=1, $B106-C$5&lt;0),"",ROUND(($B106-C$5)*'점수 계산기'!$C$27+C$5*'점수 계산기'!$C$29+'점수 계산기'!$C$32,0))</f>
        <v/>
      </c>
      <c r="D106" s="481" t="str">
        <f>IF(OR($B106-D$5&gt;74, $B106-D$5=73, $B106-D$5=1, $B106-D$5&lt;0),"",ROUND(($B106-D$5)*'점수 계산기'!$C$27+D$5*'점수 계산기'!$C$29+'점수 계산기'!$C$32,0))</f>
        <v/>
      </c>
      <c r="E106" s="481" t="str">
        <f>IF(OR($B106-E$5&gt;74, $B106-E$5=73, $B106-E$5=1, $B106-E$5&lt;0),"",ROUND(($B106-E$5)*'점수 계산기'!$C$27+E$5*'점수 계산기'!$C$29+'점수 계산기'!$C$32,0))</f>
        <v/>
      </c>
      <c r="F106" s="481" t="str">
        <f>IF(OR($B106-F$5&gt;74, $B106-F$5=73, $B106-F$5=1, $B106-F$5&lt;0),"",ROUND(($B106-F$5)*'점수 계산기'!$C$27+F$5*'점수 계산기'!$C$29+'점수 계산기'!$C$32,0))</f>
        <v/>
      </c>
      <c r="G106" s="481" t="str">
        <f>IF(OR($B106-G$5&gt;74, $B106-G$5=73, $B106-G$5=1, $B106-G$5&lt;0),"",ROUND(($B106-G$5)*'점수 계산기'!$C$27+G$5*'점수 계산기'!$C$29+'점수 계산기'!$C$32,0))</f>
        <v/>
      </c>
      <c r="H106" s="481" t="str">
        <f>IF(OR($B106-H$5&gt;74, $B106-H$5=73, $B106-H$5=1, $B106-H$5&lt;0),"",ROUND(($B106-H$5)*'점수 계산기'!$C$27+H$5*'점수 계산기'!$C$29+'점수 계산기'!$C$32,0))</f>
        <v/>
      </c>
      <c r="I106" s="481" t="str">
        <f>IF(OR($B106-I$5&gt;74, $B106-I$5=73, $B106-I$5=1, $B106-I$5&lt;0),"",ROUND(($B106-I$5)*'점수 계산기'!$C$27+I$5*'점수 계산기'!$C$29+'점수 계산기'!$C$32,0))</f>
        <v/>
      </c>
      <c r="J106" s="481" t="str">
        <f>IF(OR($B106-J$5&gt;74, $B106-J$5=73, $B106-J$5=1, $B106-J$5&lt;0),"",ROUND(($B106-J$5)*'점수 계산기'!$C$27+J$5*'점수 계산기'!$C$29+'점수 계산기'!$C$32,0))</f>
        <v/>
      </c>
      <c r="K106" s="481" t="str">
        <f>IF(OR($B106-K$5&gt;74, $B106-K$5=73, $B106-K$5=1, $B106-K$5&lt;0),"",ROUND(($B106-K$5)*'점수 계산기'!$C$27+K$5*'점수 계산기'!$C$29+'점수 계산기'!$C$32,0))</f>
        <v/>
      </c>
      <c r="L106" s="481" t="str">
        <f>IF(OR($B106-L$5&gt;74, $B106-L$5=73, $B106-L$5=1, $B106-L$5&lt;0),"",ROUND(($B106-L$5)*'점수 계산기'!$C$27+L$5*'점수 계산기'!$C$29+'점수 계산기'!$C$32,0))</f>
        <v/>
      </c>
      <c r="M106" s="481" t="str">
        <f>IF(OR($B106-M$5&gt;74, $B106-M$5=73, $B106-M$5=1, $B106-M$5&lt;0),"",ROUND(($B106-M$5)*'점수 계산기'!$C$27+M$5*'점수 계산기'!$C$29+'점수 계산기'!$C$32,0))</f>
        <v/>
      </c>
      <c r="N106" s="481" t="str">
        <f>IF(OR($B106-N$5&gt;74, $B106-N$5=73, $B106-N$5=1, $B106-N$5&lt;0),"",ROUND(($B106-N$5)*'점수 계산기'!$C$27+N$5*'점수 계산기'!$C$29+'점수 계산기'!$C$32,0))</f>
        <v/>
      </c>
      <c r="O106" s="481" t="str">
        <f>IF(OR($B106-O$5&gt;74, $B106-O$5=73, $B106-O$5=1, $B106-O$5&lt;0),"",ROUND(($B106-O$5)*'점수 계산기'!$C$27+O$5*'점수 계산기'!$C$29+'점수 계산기'!$C$32,0))</f>
        <v/>
      </c>
      <c r="P106" s="481" t="str">
        <f>IF(OR($B106-P$5&gt;74, $B106-P$5=73, $B106-P$5=1, $B106-P$5&lt;0),"",ROUND(($B106-P$5)*'점수 계산기'!$C$27+P$5*'점수 계산기'!$C$29+'점수 계산기'!$C$32,0))</f>
        <v/>
      </c>
      <c r="Q106" s="481" t="str">
        <f>IF(OR($B106-Q$5&gt;74, $B106-Q$5=73, $B106-Q$5=1, $B106-Q$5&lt;0),"",ROUND(($B106-Q$5)*'점수 계산기'!$C$27+Q$5*'점수 계산기'!$C$29+'점수 계산기'!$C$32,0))</f>
        <v/>
      </c>
      <c r="R106" s="481" t="str">
        <f>IF(OR($B106-R$5&gt;74, $B106-R$5=73, $B106-R$5=1, $B106-R$5&lt;0),"",ROUND(($B106-R$5)*'점수 계산기'!$C$27+R$5*'점수 계산기'!$C$29+'점수 계산기'!$C$32,0))</f>
        <v/>
      </c>
      <c r="S106" s="481" t="str">
        <f>IF(OR($B106-S$5&gt;74, $B106-S$5=73, $B106-S$5=1, $B106-S$5&lt;0),"",ROUND(($B106-S$5)*'점수 계산기'!$C$27+S$5*'점수 계산기'!$C$29+'점수 계산기'!$C$32,0))</f>
        <v/>
      </c>
      <c r="T106" s="481" t="str">
        <f>IF(OR($B106-T$5&gt;74, $B106-T$5=73, $B106-T$5=1, $B106-T$5&lt;0),"",ROUND(($B106-T$5)*'점수 계산기'!$C$27+T$5*'점수 계산기'!$C$29+'점수 계산기'!$C$32,0))</f>
        <v/>
      </c>
      <c r="U106" s="481" t="str">
        <f>IF(OR($B106-U$5&gt;74, $B106-U$5=73, $B106-U$5=1, $B106-U$5&lt;0),"",ROUND(($B106-U$5)*'점수 계산기'!$C$27+U$5*'점수 계산기'!$C$29+'점수 계산기'!$C$32,0))</f>
        <v/>
      </c>
      <c r="V106" s="481" t="str">
        <f>IF(OR($B106-V$5&gt;74, $B106-V$5=73, $B106-V$5=1, $B106-V$5&lt;0),"",ROUND(($B106-V$5)*'점수 계산기'!$C$27+V$5*'점수 계산기'!$C$29+'점수 계산기'!$C$32,0))</f>
        <v/>
      </c>
      <c r="W106" s="481" t="str">
        <f>IF(OR($B106-W$5&gt;74, $B106-W$5=73, $B106-W$5=1, $B106-W$5&lt;0),"",ROUND(($B106-W$5)*'점수 계산기'!$C$27+W$5*'점수 계산기'!$C$29+'점수 계산기'!$C$32,0))</f>
        <v/>
      </c>
      <c r="X106" s="481" t="str">
        <f>IF(OR($B106-X$5&gt;74, $B106-X$5=73, $B106-X$5=1, $B106-X$5&lt;0),"",ROUND(($B106-X$5)*'점수 계산기'!$C$27+X$5*'점수 계산기'!$C$29+'점수 계산기'!$C$32,0))</f>
        <v/>
      </c>
      <c r="Y106" s="481" t="str">
        <f>IF(OR($B106-Y$5&gt;74, $B106-Y$5=73, $B106-Y$5=1, $B106-Y$5&lt;0),"",ROUND(($B106-Y$5)*'점수 계산기'!$C$27+Y$5*'점수 계산기'!$C$29+'점수 계산기'!$C$32,0))</f>
        <v/>
      </c>
      <c r="Z106" s="481" t="str">
        <f>IF(OR($B106-Z$5&gt;74, $B106-Z$5=73, $B106-Z$5=1, $B106-Z$5&lt;0),"",ROUND(($B106-Z$5)*'점수 계산기'!$C$27+Z$5*'점수 계산기'!$C$29+'점수 계산기'!$C$32,0))</f>
        <v/>
      </c>
      <c r="AA106" s="482">
        <f>IF(OR($B106-AA$5&gt;74, $B106-AA$5=73, $B106-AA$5=1, $B106-AA$5&lt;0),"",ROUND(($B106-AA$5)*'점수 계산기'!$C$27+AA$5*'점수 계산기'!$C$29+'점수 계산기'!$C$32,0))</f>
        <v>68</v>
      </c>
      <c r="AC106" s="170">
        <v>1</v>
      </c>
      <c r="AD106" s="170">
        <f t="shared" si="2"/>
        <v>68</v>
      </c>
      <c r="AE106" s="170" cm="1">
        <f t="array" ref="AE106">INDEX($AF$6:$AF$106, AC106, 1)</f>
        <v>149</v>
      </c>
      <c r="AF106" s="170">
        <f t="shared" si="3"/>
        <v>68</v>
      </c>
      <c r="AG106" s="170">
        <v>0</v>
      </c>
      <c r="AH106" s="170">
        <v>100</v>
      </c>
    </row>
    <row r="107" spans="1:34" ht="0.25" customHeight="1" thickBot="1">
      <c r="A107" s="4"/>
      <c r="B107" s="22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zoomScaleNormal="100" workbookViewId="0">
      <selection activeCell="C2" sqref="C2:E2"/>
    </sheetView>
  </sheetViews>
  <sheetFormatPr defaultRowHeight="17"/>
  <cols>
    <col min="2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589" t="s">
        <v>143</v>
      </c>
      <c r="D2" s="590"/>
      <c r="E2" s="59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574" t="s">
        <v>151</v>
      </c>
      <c r="D3" s="575"/>
      <c r="E3" s="5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66" t="s">
        <v>125</v>
      </c>
      <c r="C5" s="68">
        <v>26</v>
      </c>
      <c r="D5" s="69">
        <v>24</v>
      </c>
      <c r="E5" s="69">
        <v>23</v>
      </c>
      <c r="F5" s="69">
        <v>22</v>
      </c>
      <c r="G5" s="69">
        <v>21</v>
      </c>
      <c r="H5" s="69">
        <v>20</v>
      </c>
      <c r="I5" s="69">
        <v>19</v>
      </c>
      <c r="J5" s="69">
        <v>18</v>
      </c>
      <c r="K5" s="69">
        <v>17</v>
      </c>
      <c r="L5" s="69">
        <v>16</v>
      </c>
      <c r="M5" s="69">
        <v>15</v>
      </c>
      <c r="N5" s="69">
        <v>14</v>
      </c>
      <c r="O5" s="69">
        <v>13</v>
      </c>
      <c r="P5" s="69">
        <v>12</v>
      </c>
      <c r="Q5" s="69">
        <v>11</v>
      </c>
      <c r="R5" s="69">
        <v>10</v>
      </c>
      <c r="S5" s="69">
        <v>9</v>
      </c>
      <c r="T5" s="69">
        <v>8</v>
      </c>
      <c r="U5" s="69">
        <v>7</v>
      </c>
      <c r="V5" s="69">
        <v>6</v>
      </c>
      <c r="W5" s="69">
        <v>5</v>
      </c>
      <c r="X5" s="69">
        <v>4</v>
      </c>
      <c r="Y5" s="69">
        <v>3</v>
      </c>
      <c r="Z5" s="69">
        <v>2</v>
      </c>
      <c r="AA5" s="70">
        <v>0</v>
      </c>
      <c r="AC5" s="407" t="s">
        <v>67</v>
      </c>
      <c r="AD5" s="407" t="s">
        <v>68</v>
      </c>
      <c r="AE5" s="407" t="s">
        <v>69</v>
      </c>
      <c r="AF5" s="408" t="s">
        <v>70</v>
      </c>
      <c r="AG5" s="408" t="s">
        <v>71</v>
      </c>
      <c r="AH5" s="408" t="s">
        <v>72</v>
      </c>
    </row>
    <row r="6" spans="1:34" ht="21" customHeight="1">
      <c r="A6" s="4"/>
      <c r="B6" s="67">
        <v>100</v>
      </c>
      <c r="C6" s="483">
        <f>IF(OR($B6-C$5&gt;74, $B6-C$5=73, $B6-C$5=1, $B6-C$5&lt;0),"",ROUND(($B6-C$5)*'점수 계산기'!$C$27+C$5*'점수 계산기'!$C$30+'점수 계산기'!$C$33,0))</f>
        <v>151</v>
      </c>
      <c r="D6" s="484" t="str">
        <f>IF(OR($B6-D$5&gt;74, $B6-D$5=73, $B6-D$5=1, $B6-D$5&lt;0),"",ROUND(($B6-D$5)*'점수 계산기'!$C$27+D$5*'점수 계산기'!$C$30+'점수 계산기'!$C$33,0))</f>
        <v/>
      </c>
      <c r="E6" s="484" t="str">
        <f>IF(OR($B6-E$5&gt;74, $B6-E$5=73, $B6-E$5=1, $B6-E$5&lt;0),"",ROUND(($B6-E$5)*'점수 계산기'!$C$27+E$5*'점수 계산기'!$C$30+'점수 계산기'!$C$33,0))</f>
        <v/>
      </c>
      <c r="F6" s="484" t="str">
        <f>IF(OR($B6-F$5&gt;74, $B6-F$5=73, $B6-F$5=1, $B6-F$5&lt;0),"",ROUND(($B6-F$5)*'점수 계산기'!$C$27+F$5*'점수 계산기'!$C$30+'점수 계산기'!$C$33,0))</f>
        <v/>
      </c>
      <c r="G6" s="484" t="str">
        <f>IF(OR($B6-G$5&gt;74, $B6-G$5=73, $B6-G$5=1, $B6-G$5&lt;0),"",ROUND(($B6-G$5)*'점수 계산기'!$C$27+G$5*'점수 계산기'!$C$30+'점수 계산기'!$C$33,0))</f>
        <v/>
      </c>
      <c r="H6" s="484" t="str">
        <f>IF(OR($B6-H$5&gt;74, $B6-H$5=73, $B6-H$5=1, $B6-H$5&lt;0),"",ROUND(($B6-H$5)*'점수 계산기'!$C$27+H$5*'점수 계산기'!$C$30+'점수 계산기'!$C$33,0))</f>
        <v/>
      </c>
      <c r="I6" s="484" t="str">
        <f>IF(OR($B6-I$5&gt;74, $B6-I$5=73, $B6-I$5=1, $B6-I$5&lt;0),"",ROUND(($B6-I$5)*'점수 계산기'!$C$27+I$5*'점수 계산기'!$C$30+'점수 계산기'!$C$33,0))</f>
        <v/>
      </c>
      <c r="J6" s="484" t="str">
        <f>IF(OR($B6-J$5&gt;74, $B6-J$5=73, $B6-J$5=1, $B6-J$5&lt;0),"",ROUND(($B6-J$5)*'점수 계산기'!$C$27+J$5*'점수 계산기'!$C$30+'점수 계산기'!$C$33,0))</f>
        <v/>
      </c>
      <c r="K6" s="484" t="str">
        <f>IF(OR($B6-K$5&gt;74, $B6-K$5=73, $B6-K$5=1, $B6-K$5&lt;0),"",ROUND(($B6-K$5)*'점수 계산기'!$C$27+K$5*'점수 계산기'!$C$30+'점수 계산기'!$C$33,0))</f>
        <v/>
      </c>
      <c r="L6" s="484" t="str">
        <f>IF(OR($B6-L$5&gt;74, $B6-L$5=73, $B6-L$5=1, $B6-L$5&lt;0),"",ROUND(($B6-L$5)*'점수 계산기'!$C$27+L$5*'점수 계산기'!$C$30+'점수 계산기'!$C$33,0))</f>
        <v/>
      </c>
      <c r="M6" s="484" t="str">
        <f>IF(OR($B6-M$5&gt;74, $B6-M$5=73, $B6-M$5=1, $B6-M$5&lt;0),"",ROUND(($B6-M$5)*'점수 계산기'!$C$27+M$5*'점수 계산기'!$C$30+'점수 계산기'!$C$33,0))</f>
        <v/>
      </c>
      <c r="N6" s="484" t="str">
        <f>IF(OR($B6-N$5&gt;74, $B6-N$5=73, $B6-N$5=1, $B6-N$5&lt;0),"",ROUND(($B6-N$5)*'점수 계산기'!$C$27+N$5*'점수 계산기'!$C$30+'점수 계산기'!$C$33,0))</f>
        <v/>
      </c>
      <c r="O6" s="484" t="str">
        <f>IF(OR($B6-O$5&gt;74, $B6-O$5=73, $B6-O$5=1, $B6-O$5&lt;0),"",ROUND(($B6-O$5)*'점수 계산기'!$C$27+O$5*'점수 계산기'!$C$30+'점수 계산기'!$C$33,0))</f>
        <v/>
      </c>
      <c r="P6" s="484" t="str">
        <f>IF(OR($B6-P$5&gt;74, $B6-P$5=73, $B6-P$5=1, $B6-P$5&lt;0),"",ROUND(($B6-P$5)*'점수 계산기'!$C$27+P$5*'점수 계산기'!$C$30+'점수 계산기'!$C$33,0))</f>
        <v/>
      </c>
      <c r="Q6" s="484" t="str">
        <f>IF(OR($B6-Q$5&gt;74, $B6-Q$5=73, $B6-Q$5=1, $B6-Q$5&lt;0),"",ROUND(($B6-Q$5)*'점수 계산기'!$C$27+Q$5*'점수 계산기'!$C$30+'점수 계산기'!$C$33,0))</f>
        <v/>
      </c>
      <c r="R6" s="484" t="str">
        <f>IF(OR($B6-R$5&gt;74, $B6-R$5=73, $B6-R$5=1, $B6-R$5&lt;0),"",ROUND(($B6-R$5)*'점수 계산기'!$C$27+R$5*'점수 계산기'!$C$30+'점수 계산기'!$C$33,0))</f>
        <v/>
      </c>
      <c r="S6" s="484" t="str">
        <f>IF(OR($B6-S$5&gt;74, $B6-S$5=73, $B6-S$5=1, $B6-S$5&lt;0),"",ROUND(($B6-S$5)*'점수 계산기'!$C$27+S$5*'점수 계산기'!$C$30+'점수 계산기'!$C$33,0))</f>
        <v/>
      </c>
      <c r="T6" s="484" t="str">
        <f>IF(OR($B6-T$5&gt;74, $B6-T$5=73, $B6-T$5=1, $B6-T$5&lt;0),"",ROUND(($B6-T$5)*'점수 계산기'!$C$27+T$5*'점수 계산기'!$C$30+'점수 계산기'!$C$33,0))</f>
        <v/>
      </c>
      <c r="U6" s="484" t="str">
        <f>IF(OR($B6-U$5&gt;74, $B6-U$5=73, $B6-U$5=1, $B6-U$5&lt;0),"",ROUND(($B6-U$5)*'점수 계산기'!$C$27+U$5*'점수 계산기'!$C$30+'점수 계산기'!$C$33,0))</f>
        <v/>
      </c>
      <c r="V6" s="484" t="str">
        <f>IF(OR($B6-V$5&gt;74, $B6-V$5=73, $B6-V$5=1, $B6-V$5&lt;0),"",ROUND(($B6-V$5)*'점수 계산기'!$C$27+V$5*'점수 계산기'!$C$30+'점수 계산기'!$C$33,0))</f>
        <v/>
      </c>
      <c r="W6" s="484" t="str">
        <f>IF(OR($B6-W$5&gt;74, $B6-W$5=73, $B6-W$5=1, $B6-W$5&lt;0),"",ROUND(($B6-W$5)*'점수 계산기'!$C$27+W$5*'점수 계산기'!$C$30+'점수 계산기'!$C$33,0))</f>
        <v/>
      </c>
      <c r="X6" s="484" t="str">
        <f>IF(OR($B6-X$5&gt;74, $B6-X$5=73, $B6-X$5=1, $B6-X$5&lt;0),"",ROUND(($B6-X$5)*'점수 계산기'!$C$27+X$5*'점수 계산기'!$C$30+'점수 계산기'!$C$33,0))</f>
        <v/>
      </c>
      <c r="Y6" s="484" t="str">
        <f>IF(OR($B6-Y$5&gt;74, $B6-Y$5=73, $B6-Y$5=1, $B6-Y$5&lt;0),"",ROUND(($B6-Y$5)*'점수 계산기'!$C$27+Y$5*'점수 계산기'!$C$30+'점수 계산기'!$C$33,0))</f>
        <v/>
      </c>
      <c r="Z6" s="484" t="str">
        <f>IF(OR($B6-Z$5&gt;74, $B6-Z$5=73, $B6-Z$5=1, $B6-Z$5&lt;0),"",ROUND(($B6-Z$5)*'점수 계산기'!$C$27+Z$5*'점수 계산기'!$C$30+'점수 계산기'!$C$33,0))</f>
        <v/>
      </c>
      <c r="AA6" s="485" t="str">
        <f>IF(OR($B6-AA$5&gt;74, $B6-AA$5=73, $B6-AA$5=1, $B6-AA$5&lt;0),"",ROUND(($B6-AA$5)*'점수 계산기'!$C$27+AA$5*'점수 계산기'!$C$30+'점수 계산기'!$C$33,0))</f>
        <v/>
      </c>
      <c r="AC6" s="170">
        <v>101</v>
      </c>
      <c r="AD6" s="170">
        <f>MIN(C6:AA6)</f>
        <v>151</v>
      </c>
      <c r="AE6" s="170" cm="1">
        <f t="array" ref="AE6">INDEX($AF$6:$AF$106, AC6, 1)</f>
        <v>67</v>
      </c>
      <c r="AF6" s="170">
        <f>MAX(C6:AA6)</f>
        <v>151</v>
      </c>
      <c r="AG6" s="170">
        <v>100</v>
      </c>
      <c r="AH6" s="170">
        <v>0</v>
      </c>
    </row>
    <row r="7" spans="1:34" ht="21" customHeight="1">
      <c r="A7" s="4"/>
      <c r="B7" s="40">
        <v>99</v>
      </c>
      <c r="C7" s="486" t="str">
        <f>IF(OR($B7-C$5&gt;74, $B7-C$5=73, $B7-C$5=1, $B7-C$5&lt;0),"",ROUND(($B7-C$5)*'점수 계산기'!$C$27+C$5*'점수 계산기'!$C$30+'점수 계산기'!$C$33,0))</f>
        <v/>
      </c>
      <c r="D7" s="487" t="str">
        <f>IF(OR($B7-D$5&gt;74, $B7-D$5=73, $B7-D$5=1, $B7-D$5&lt;0),"",ROUND(($B7-D$5)*'점수 계산기'!$C$27+D$5*'점수 계산기'!$C$30+'점수 계산기'!$C$33,0))</f>
        <v/>
      </c>
      <c r="E7" s="487" t="str">
        <f>IF(OR($B7-E$5&gt;74, $B7-E$5=73, $B7-E$5=1, $B7-E$5&lt;0),"",ROUND(($B7-E$5)*'점수 계산기'!$C$27+E$5*'점수 계산기'!$C$30+'점수 계산기'!$C$33,0))</f>
        <v/>
      </c>
      <c r="F7" s="487" t="str">
        <f>IF(OR($B7-F$5&gt;74, $B7-F$5=73, $B7-F$5=1, $B7-F$5&lt;0),"",ROUND(($B7-F$5)*'점수 계산기'!$C$27+F$5*'점수 계산기'!$C$30+'점수 계산기'!$C$33,0))</f>
        <v/>
      </c>
      <c r="G7" s="487" t="str">
        <f>IF(OR($B7-G$5&gt;74, $B7-G$5=73, $B7-G$5=1, $B7-G$5&lt;0),"",ROUND(($B7-G$5)*'점수 계산기'!$C$27+G$5*'점수 계산기'!$C$30+'점수 계산기'!$C$33,0))</f>
        <v/>
      </c>
      <c r="H7" s="487" t="str">
        <f>IF(OR($B7-H$5&gt;74, $B7-H$5=73, $B7-H$5=1, $B7-H$5&lt;0),"",ROUND(($B7-H$5)*'점수 계산기'!$C$27+H$5*'점수 계산기'!$C$30+'점수 계산기'!$C$33,0))</f>
        <v/>
      </c>
      <c r="I7" s="487" t="str">
        <f>IF(OR($B7-I$5&gt;74, $B7-I$5=73, $B7-I$5=1, $B7-I$5&lt;0),"",ROUND(($B7-I$5)*'점수 계산기'!$C$27+I$5*'점수 계산기'!$C$30+'점수 계산기'!$C$33,0))</f>
        <v/>
      </c>
      <c r="J7" s="487" t="str">
        <f>IF(OR($B7-J$5&gt;74, $B7-J$5=73, $B7-J$5=1, $B7-J$5&lt;0),"",ROUND(($B7-J$5)*'점수 계산기'!$C$27+J$5*'점수 계산기'!$C$30+'점수 계산기'!$C$33,0))</f>
        <v/>
      </c>
      <c r="K7" s="487" t="str">
        <f>IF(OR($B7-K$5&gt;74, $B7-K$5=73, $B7-K$5=1, $B7-K$5&lt;0),"",ROUND(($B7-K$5)*'점수 계산기'!$C$27+K$5*'점수 계산기'!$C$30+'점수 계산기'!$C$33,0))</f>
        <v/>
      </c>
      <c r="L7" s="487" t="str">
        <f>IF(OR($B7-L$5&gt;74, $B7-L$5=73, $B7-L$5=1, $B7-L$5&lt;0),"",ROUND(($B7-L$5)*'점수 계산기'!$C$27+L$5*'점수 계산기'!$C$30+'점수 계산기'!$C$33,0))</f>
        <v/>
      </c>
      <c r="M7" s="487" t="str">
        <f>IF(OR($B7-M$5&gt;74, $B7-M$5=73, $B7-M$5=1, $B7-M$5&lt;0),"",ROUND(($B7-M$5)*'점수 계산기'!$C$27+M$5*'점수 계산기'!$C$30+'점수 계산기'!$C$33,0))</f>
        <v/>
      </c>
      <c r="N7" s="487" t="str">
        <f>IF(OR($B7-N$5&gt;74, $B7-N$5=73, $B7-N$5=1, $B7-N$5&lt;0),"",ROUND(($B7-N$5)*'점수 계산기'!$C$27+N$5*'점수 계산기'!$C$30+'점수 계산기'!$C$33,0))</f>
        <v/>
      </c>
      <c r="O7" s="487" t="str">
        <f>IF(OR($B7-O$5&gt;74, $B7-O$5=73, $B7-O$5=1, $B7-O$5&lt;0),"",ROUND(($B7-O$5)*'점수 계산기'!$C$27+O$5*'점수 계산기'!$C$30+'점수 계산기'!$C$33,0))</f>
        <v/>
      </c>
      <c r="P7" s="487" t="str">
        <f>IF(OR($B7-P$5&gt;74, $B7-P$5=73, $B7-P$5=1, $B7-P$5&lt;0),"",ROUND(($B7-P$5)*'점수 계산기'!$C$27+P$5*'점수 계산기'!$C$30+'점수 계산기'!$C$33,0))</f>
        <v/>
      </c>
      <c r="Q7" s="487" t="str">
        <f>IF(OR($B7-Q$5&gt;74, $B7-Q$5=73, $B7-Q$5=1, $B7-Q$5&lt;0),"",ROUND(($B7-Q$5)*'점수 계산기'!$C$27+Q$5*'점수 계산기'!$C$30+'점수 계산기'!$C$33,0))</f>
        <v/>
      </c>
      <c r="R7" s="487" t="str">
        <f>IF(OR($B7-R$5&gt;74, $B7-R$5=73, $B7-R$5=1, $B7-R$5&lt;0),"",ROUND(($B7-R$5)*'점수 계산기'!$C$27+R$5*'점수 계산기'!$C$30+'점수 계산기'!$C$33,0))</f>
        <v/>
      </c>
      <c r="S7" s="487" t="str">
        <f>IF(OR($B7-S$5&gt;74, $B7-S$5=73, $B7-S$5=1, $B7-S$5&lt;0),"",ROUND(($B7-S$5)*'점수 계산기'!$C$27+S$5*'점수 계산기'!$C$30+'점수 계산기'!$C$33,0))</f>
        <v/>
      </c>
      <c r="T7" s="487" t="str">
        <f>IF(OR($B7-T$5&gt;74, $B7-T$5=73, $B7-T$5=1, $B7-T$5&lt;0),"",ROUND(($B7-T$5)*'점수 계산기'!$C$27+T$5*'점수 계산기'!$C$30+'점수 계산기'!$C$33,0))</f>
        <v/>
      </c>
      <c r="U7" s="487" t="str">
        <f>IF(OR($B7-U$5&gt;74, $B7-U$5=73, $B7-U$5=1, $B7-U$5&lt;0),"",ROUND(($B7-U$5)*'점수 계산기'!$C$27+U$5*'점수 계산기'!$C$30+'점수 계산기'!$C$33,0))</f>
        <v/>
      </c>
      <c r="V7" s="487" t="str">
        <f>IF(OR($B7-V$5&gt;74, $B7-V$5=73, $B7-V$5=1, $B7-V$5&lt;0),"",ROUND(($B7-V$5)*'점수 계산기'!$C$27+V$5*'점수 계산기'!$C$30+'점수 계산기'!$C$33,0))</f>
        <v/>
      </c>
      <c r="W7" s="487" t="str">
        <f>IF(OR($B7-W$5&gt;74, $B7-W$5=73, $B7-W$5=1, $B7-W$5&lt;0),"",ROUND(($B7-W$5)*'점수 계산기'!$C$27+W$5*'점수 계산기'!$C$30+'점수 계산기'!$C$33,0))</f>
        <v/>
      </c>
      <c r="X7" s="487" t="str">
        <f>IF(OR($B7-X$5&gt;74, $B7-X$5=73, $B7-X$5=1, $B7-X$5&lt;0),"",ROUND(($B7-X$5)*'점수 계산기'!$C$27+X$5*'점수 계산기'!$C$30+'점수 계산기'!$C$33,0))</f>
        <v/>
      </c>
      <c r="Y7" s="487" t="str">
        <f>IF(OR($B7-Y$5&gt;74, $B7-Y$5=73, $B7-Y$5=1, $B7-Y$5&lt;0),"",ROUND(($B7-Y$5)*'점수 계산기'!$C$27+Y$5*'점수 계산기'!$C$30+'점수 계산기'!$C$33,0))</f>
        <v/>
      </c>
      <c r="Z7" s="487" t="str">
        <f>IF(OR($B7-Z$5&gt;74, $B7-Z$5=73, $B7-Z$5=1, $B7-Z$5&lt;0),"",ROUND(($B7-Z$5)*'점수 계산기'!$C$27+Z$5*'점수 계산기'!$C$30+'점수 계산기'!$C$33,0))</f>
        <v/>
      </c>
      <c r="AA7" s="488" t="str">
        <f>IF(OR($B7-AA$5&gt;74, $B7-AA$5=73, $B7-AA$5=1, $B7-AA$5&lt;0),"",ROUND(($B7-AA$5)*'점수 계산기'!$C$27+AA$5*'점수 계산기'!$C$30+'점수 계산기'!$C$33,0))</f>
        <v/>
      </c>
      <c r="AC7" s="170">
        <v>100</v>
      </c>
      <c r="AD7" s="170">
        <f t="shared" ref="AD7:AD70" si="0">MIN(C7:AA7)</f>
        <v>0</v>
      </c>
      <c r="AE7" s="170" cm="1">
        <f t="array" ref="AE7">INDEX($AF$6:$AF$106, AC7, 1)</f>
        <v>0</v>
      </c>
      <c r="AF7" s="170">
        <f t="shared" ref="AF7:AF70" si="1">MAX(C7:AA7)</f>
        <v>0</v>
      </c>
      <c r="AG7" s="170">
        <v>99</v>
      </c>
      <c r="AH7" s="170">
        <v>1</v>
      </c>
    </row>
    <row r="8" spans="1:34" ht="21" customHeight="1">
      <c r="A8" s="4"/>
      <c r="B8" s="40">
        <v>98</v>
      </c>
      <c r="C8" s="486">
        <f>IF(OR($B8-C$5&gt;74, $B8-C$5=73, $B8-C$5=1, $B8-C$5&lt;0),"",ROUND(($B8-C$5)*'점수 계산기'!$C$27+C$5*'점수 계산기'!$C$30+'점수 계산기'!$C$33,0))</f>
        <v>149</v>
      </c>
      <c r="D8" s="487">
        <f>IF(OR($B8-D$5&gt;74, $B8-D$5=73, $B8-D$5=1, $B8-D$5&lt;0),"",ROUND(($B8-D$5)*'점수 계산기'!$C$27+D$5*'점수 계산기'!$C$30+'점수 계산기'!$C$33,0))</f>
        <v>149</v>
      </c>
      <c r="E8" s="487" t="str">
        <f>IF(OR($B8-E$5&gt;74, $B8-E$5=73, $B8-E$5=1, $B8-E$5&lt;0),"",ROUND(($B8-E$5)*'점수 계산기'!$C$27+E$5*'점수 계산기'!$C$30+'점수 계산기'!$C$33,0))</f>
        <v/>
      </c>
      <c r="F8" s="487" t="str">
        <f>IF(OR($B8-F$5&gt;74, $B8-F$5=73, $B8-F$5=1, $B8-F$5&lt;0),"",ROUND(($B8-F$5)*'점수 계산기'!$C$27+F$5*'점수 계산기'!$C$30+'점수 계산기'!$C$33,0))</f>
        <v/>
      </c>
      <c r="G8" s="487" t="str">
        <f>IF(OR($B8-G$5&gt;74, $B8-G$5=73, $B8-G$5=1, $B8-G$5&lt;0),"",ROUND(($B8-G$5)*'점수 계산기'!$C$27+G$5*'점수 계산기'!$C$30+'점수 계산기'!$C$33,0))</f>
        <v/>
      </c>
      <c r="H8" s="487" t="str">
        <f>IF(OR($B8-H$5&gt;74, $B8-H$5=73, $B8-H$5=1, $B8-H$5&lt;0),"",ROUND(($B8-H$5)*'점수 계산기'!$C$27+H$5*'점수 계산기'!$C$30+'점수 계산기'!$C$33,0))</f>
        <v/>
      </c>
      <c r="I8" s="487" t="str">
        <f>IF(OR($B8-I$5&gt;74, $B8-I$5=73, $B8-I$5=1, $B8-I$5&lt;0),"",ROUND(($B8-I$5)*'점수 계산기'!$C$27+I$5*'점수 계산기'!$C$30+'점수 계산기'!$C$33,0))</f>
        <v/>
      </c>
      <c r="J8" s="487" t="str">
        <f>IF(OR($B8-J$5&gt;74, $B8-J$5=73, $B8-J$5=1, $B8-J$5&lt;0),"",ROUND(($B8-J$5)*'점수 계산기'!$C$27+J$5*'점수 계산기'!$C$30+'점수 계산기'!$C$33,0))</f>
        <v/>
      </c>
      <c r="K8" s="487" t="str">
        <f>IF(OR($B8-K$5&gt;74, $B8-K$5=73, $B8-K$5=1, $B8-K$5&lt;0),"",ROUND(($B8-K$5)*'점수 계산기'!$C$27+K$5*'점수 계산기'!$C$30+'점수 계산기'!$C$33,0))</f>
        <v/>
      </c>
      <c r="L8" s="487" t="str">
        <f>IF(OR($B8-L$5&gt;74, $B8-L$5=73, $B8-L$5=1, $B8-L$5&lt;0),"",ROUND(($B8-L$5)*'점수 계산기'!$C$27+L$5*'점수 계산기'!$C$30+'점수 계산기'!$C$33,0))</f>
        <v/>
      </c>
      <c r="M8" s="487" t="str">
        <f>IF(OR($B8-M$5&gt;74, $B8-M$5=73, $B8-M$5=1, $B8-M$5&lt;0),"",ROUND(($B8-M$5)*'점수 계산기'!$C$27+M$5*'점수 계산기'!$C$30+'점수 계산기'!$C$33,0))</f>
        <v/>
      </c>
      <c r="N8" s="487" t="str">
        <f>IF(OR($B8-N$5&gt;74, $B8-N$5=73, $B8-N$5=1, $B8-N$5&lt;0),"",ROUND(($B8-N$5)*'점수 계산기'!$C$27+N$5*'점수 계산기'!$C$30+'점수 계산기'!$C$33,0))</f>
        <v/>
      </c>
      <c r="O8" s="487" t="str">
        <f>IF(OR($B8-O$5&gt;74, $B8-O$5=73, $B8-O$5=1, $B8-O$5&lt;0),"",ROUND(($B8-O$5)*'점수 계산기'!$C$27+O$5*'점수 계산기'!$C$30+'점수 계산기'!$C$33,0))</f>
        <v/>
      </c>
      <c r="P8" s="487" t="str">
        <f>IF(OR($B8-P$5&gt;74, $B8-P$5=73, $B8-P$5=1, $B8-P$5&lt;0),"",ROUND(($B8-P$5)*'점수 계산기'!$C$27+P$5*'점수 계산기'!$C$30+'점수 계산기'!$C$33,0))</f>
        <v/>
      </c>
      <c r="Q8" s="487" t="str">
        <f>IF(OR($B8-Q$5&gt;74, $B8-Q$5=73, $B8-Q$5=1, $B8-Q$5&lt;0),"",ROUND(($B8-Q$5)*'점수 계산기'!$C$27+Q$5*'점수 계산기'!$C$30+'점수 계산기'!$C$33,0))</f>
        <v/>
      </c>
      <c r="R8" s="487" t="str">
        <f>IF(OR($B8-R$5&gt;74, $B8-R$5=73, $B8-R$5=1, $B8-R$5&lt;0),"",ROUND(($B8-R$5)*'점수 계산기'!$C$27+R$5*'점수 계산기'!$C$30+'점수 계산기'!$C$33,0))</f>
        <v/>
      </c>
      <c r="S8" s="487" t="str">
        <f>IF(OR($B8-S$5&gt;74, $B8-S$5=73, $B8-S$5=1, $B8-S$5&lt;0),"",ROUND(($B8-S$5)*'점수 계산기'!$C$27+S$5*'점수 계산기'!$C$30+'점수 계산기'!$C$33,0))</f>
        <v/>
      </c>
      <c r="T8" s="487" t="str">
        <f>IF(OR($B8-T$5&gt;74, $B8-T$5=73, $B8-T$5=1, $B8-T$5&lt;0),"",ROUND(($B8-T$5)*'점수 계산기'!$C$27+T$5*'점수 계산기'!$C$30+'점수 계산기'!$C$33,0))</f>
        <v/>
      </c>
      <c r="U8" s="487" t="str">
        <f>IF(OR($B8-U$5&gt;74, $B8-U$5=73, $B8-U$5=1, $B8-U$5&lt;0),"",ROUND(($B8-U$5)*'점수 계산기'!$C$27+U$5*'점수 계산기'!$C$30+'점수 계산기'!$C$33,0))</f>
        <v/>
      </c>
      <c r="V8" s="487" t="str">
        <f>IF(OR($B8-V$5&gt;74, $B8-V$5=73, $B8-V$5=1, $B8-V$5&lt;0),"",ROUND(($B8-V$5)*'점수 계산기'!$C$27+V$5*'점수 계산기'!$C$30+'점수 계산기'!$C$33,0))</f>
        <v/>
      </c>
      <c r="W8" s="487" t="str">
        <f>IF(OR($B8-W$5&gt;74, $B8-W$5=73, $B8-W$5=1, $B8-W$5&lt;0),"",ROUND(($B8-W$5)*'점수 계산기'!$C$27+W$5*'점수 계산기'!$C$30+'점수 계산기'!$C$33,0))</f>
        <v/>
      </c>
      <c r="X8" s="487" t="str">
        <f>IF(OR($B8-X$5&gt;74, $B8-X$5=73, $B8-X$5=1, $B8-X$5&lt;0),"",ROUND(($B8-X$5)*'점수 계산기'!$C$27+X$5*'점수 계산기'!$C$30+'점수 계산기'!$C$33,0))</f>
        <v/>
      </c>
      <c r="Y8" s="487" t="str">
        <f>IF(OR($B8-Y$5&gt;74, $B8-Y$5=73, $B8-Y$5=1, $B8-Y$5&lt;0),"",ROUND(($B8-Y$5)*'점수 계산기'!$C$27+Y$5*'점수 계산기'!$C$30+'점수 계산기'!$C$33,0))</f>
        <v/>
      </c>
      <c r="Z8" s="487" t="str">
        <f>IF(OR($B8-Z$5&gt;74, $B8-Z$5=73, $B8-Z$5=1, $B8-Z$5&lt;0),"",ROUND(($B8-Z$5)*'점수 계산기'!$C$27+Z$5*'점수 계산기'!$C$30+'점수 계산기'!$C$33,0))</f>
        <v/>
      </c>
      <c r="AA8" s="488" t="str">
        <f>IF(OR($B8-AA$5&gt;74, $B8-AA$5=73, $B8-AA$5=1, $B8-AA$5&lt;0),"",ROUND(($B8-AA$5)*'점수 계산기'!$C$27+AA$5*'점수 계산기'!$C$30+'점수 계산기'!$C$33,0))</f>
        <v/>
      </c>
      <c r="AC8" s="170">
        <v>99</v>
      </c>
      <c r="AD8" s="170">
        <f t="shared" si="0"/>
        <v>149</v>
      </c>
      <c r="AE8" s="170" cm="1">
        <f t="array" ref="AE8">INDEX($AF$6:$AF$106, AC8, 1)</f>
        <v>69</v>
      </c>
      <c r="AF8" s="170">
        <f t="shared" si="1"/>
        <v>149</v>
      </c>
      <c r="AG8" s="170">
        <v>98</v>
      </c>
      <c r="AH8" s="170">
        <v>2</v>
      </c>
    </row>
    <row r="9" spans="1:34" ht="21" customHeight="1">
      <c r="A9" s="4"/>
      <c r="B9" s="40">
        <v>97</v>
      </c>
      <c r="C9" s="486">
        <f>IF(OR($B9-C$5&gt;74, $B9-C$5=73, $B9-C$5=1, $B9-C$5&lt;0),"",ROUND(($B9-C$5)*'점수 계산기'!$C$27+C$5*'점수 계산기'!$C$30+'점수 계산기'!$C$33,0))</f>
        <v>148</v>
      </c>
      <c r="D9" s="487" t="str">
        <f>IF(OR($B9-D$5&gt;74, $B9-D$5=73, $B9-D$5=1, $B9-D$5&lt;0),"",ROUND(($B9-D$5)*'점수 계산기'!$C$27+D$5*'점수 계산기'!$C$30+'점수 계산기'!$C$33,0))</f>
        <v/>
      </c>
      <c r="E9" s="487">
        <f>IF(OR($B9-E$5&gt;74, $B9-E$5=73, $B9-E$5=1, $B9-E$5&lt;0),"",ROUND(($B9-E$5)*'점수 계산기'!$C$27+E$5*'점수 계산기'!$C$30+'점수 계산기'!$C$33,0))</f>
        <v>148</v>
      </c>
      <c r="F9" s="487" t="str">
        <f>IF(OR($B9-F$5&gt;74, $B9-F$5=73, $B9-F$5=1, $B9-F$5&lt;0),"",ROUND(($B9-F$5)*'점수 계산기'!$C$27+F$5*'점수 계산기'!$C$30+'점수 계산기'!$C$33,0))</f>
        <v/>
      </c>
      <c r="G9" s="487" t="str">
        <f>IF(OR($B9-G$5&gt;74, $B9-G$5=73, $B9-G$5=1, $B9-G$5&lt;0),"",ROUND(($B9-G$5)*'점수 계산기'!$C$27+G$5*'점수 계산기'!$C$30+'점수 계산기'!$C$33,0))</f>
        <v/>
      </c>
      <c r="H9" s="487" t="str">
        <f>IF(OR($B9-H$5&gt;74, $B9-H$5=73, $B9-H$5=1, $B9-H$5&lt;0),"",ROUND(($B9-H$5)*'점수 계산기'!$C$27+H$5*'점수 계산기'!$C$30+'점수 계산기'!$C$33,0))</f>
        <v/>
      </c>
      <c r="I9" s="487" t="str">
        <f>IF(OR($B9-I$5&gt;74, $B9-I$5=73, $B9-I$5=1, $B9-I$5&lt;0),"",ROUND(($B9-I$5)*'점수 계산기'!$C$27+I$5*'점수 계산기'!$C$30+'점수 계산기'!$C$33,0))</f>
        <v/>
      </c>
      <c r="J9" s="487" t="str">
        <f>IF(OR($B9-J$5&gt;74, $B9-J$5=73, $B9-J$5=1, $B9-J$5&lt;0),"",ROUND(($B9-J$5)*'점수 계산기'!$C$27+J$5*'점수 계산기'!$C$30+'점수 계산기'!$C$33,0))</f>
        <v/>
      </c>
      <c r="K9" s="487" t="str">
        <f>IF(OR($B9-K$5&gt;74, $B9-K$5=73, $B9-K$5=1, $B9-K$5&lt;0),"",ROUND(($B9-K$5)*'점수 계산기'!$C$27+K$5*'점수 계산기'!$C$30+'점수 계산기'!$C$33,0))</f>
        <v/>
      </c>
      <c r="L9" s="487" t="str">
        <f>IF(OR($B9-L$5&gt;74, $B9-L$5=73, $B9-L$5=1, $B9-L$5&lt;0),"",ROUND(($B9-L$5)*'점수 계산기'!$C$27+L$5*'점수 계산기'!$C$30+'점수 계산기'!$C$33,0))</f>
        <v/>
      </c>
      <c r="M9" s="487" t="str">
        <f>IF(OR($B9-M$5&gt;74, $B9-M$5=73, $B9-M$5=1, $B9-M$5&lt;0),"",ROUND(($B9-M$5)*'점수 계산기'!$C$27+M$5*'점수 계산기'!$C$30+'점수 계산기'!$C$33,0))</f>
        <v/>
      </c>
      <c r="N9" s="487" t="str">
        <f>IF(OR($B9-N$5&gt;74, $B9-N$5=73, $B9-N$5=1, $B9-N$5&lt;0),"",ROUND(($B9-N$5)*'점수 계산기'!$C$27+N$5*'점수 계산기'!$C$30+'점수 계산기'!$C$33,0))</f>
        <v/>
      </c>
      <c r="O9" s="487" t="str">
        <f>IF(OR($B9-O$5&gt;74, $B9-O$5=73, $B9-O$5=1, $B9-O$5&lt;0),"",ROUND(($B9-O$5)*'점수 계산기'!$C$27+O$5*'점수 계산기'!$C$30+'점수 계산기'!$C$33,0))</f>
        <v/>
      </c>
      <c r="P9" s="487" t="str">
        <f>IF(OR($B9-P$5&gt;74, $B9-P$5=73, $B9-P$5=1, $B9-P$5&lt;0),"",ROUND(($B9-P$5)*'점수 계산기'!$C$27+P$5*'점수 계산기'!$C$30+'점수 계산기'!$C$33,0))</f>
        <v/>
      </c>
      <c r="Q9" s="487" t="str">
        <f>IF(OR($B9-Q$5&gt;74, $B9-Q$5=73, $B9-Q$5=1, $B9-Q$5&lt;0),"",ROUND(($B9-Q$5)*'점수 계산기'!$C$27+Q$5*'점수 계산기'!$C$30+'점수 계산기'!$C$33,0))</f>
        <v/>
      </c>
      <c r="R9" s="487" t="str">
        <f>IF(OR($B9-R$5&gt;74, $B9-R$5=73, $B9-R$5=1, $B9-R$5&lt;0),"",ROUND(($B9-R$5)*'점수 계산기'!$C$27+R$5*'점수 계산기'!$C$30+'점수 계산기'!$C$33,0))</f>
        <v/>
      </c>
      <c r="S9" s="487" t="str">
        <f>IF(OR($B9-S$5&gt;74, $B9-S$5=73, $B9-S$5=1, $B9-S$5&lt;0),"",ROUND(($B9-S$5)*'점수 계산기'!$C$27+S$5*'점수 계산기'!$C$30+'점수 계산기'!$C$33,0))</f>
        <v/>
      </c>
      <c r="T9" s="487" t="str">
        <f>IF(OR($B9-T$5&gt;74, $B9-T$5=73, $B9-T$5=1, $B9-T$5&lt;0),"",ROUND(($B9-T$5)*'점수 계산기'!$C$27+T$5*'점수 계산기'!$C$30+'점수 계산기'!$C$33,0))</f>
        <v/>
      </c>
      <c r="U9" s="487" t="str">
        <f>IF(OR($B9-U$5&gt;74, $B9-U$5=73, $B9-U$5=1, $B9-U$5&lt;0),"",ROUND(($B9-U$5)*'점수 계산기'!$C$27+U$5*'점수 계산기'!$C$30+'점수 계산기'!$C$33,0))</f>
        <v/>
      </c>
      <c r="V9" s="487" t="str">
        <f>IF(OR($B9-V$5&gt;74, $B9-V$5=73, $B9-V$5=1, $B9-V$5&lt;0),"",ROUND(($B9-V$5)*'점수 계산기'!$C$27+V$5*'점수 계산기'!$C$30+'점수 계산기'!$C$33,0))</f>
        <v/>
      </c>
      <c r="W9" s="487" t="str">
        <f>IF(OR($B9-W$5&gt;74, $B9-W$5=73, $B9-W$5=1, $B9-W$5&lt;0),"",ROUND(($B9-W$5)*'점수 계산기'!$C$27+W$5*'점수 계산기'!$C$30+'점수 계산기'!$C$33,0))</f>
        <v/>
      </c>
      <c r="X9" s="487" t="str">
        <f>IF(OR($B9-X$5&gt;74, $B9-X$5=73, $B9-X$5=1, $B9-X$5&lt;0),"",ROUND(($B9-X$5)*'점수 계산기'!$C$27+X$5*'점수 계산기'!$C$30+'점수 계산기'!$C$33,0))</f>
        <v/>
      </c>
      <c r="Y9" s="487" t="str">
        <f>IF(OR($B9-Y$5&gt;74, $B9-Y$5=73, $B9-Y$5=1, $B9-Y$5&lt;0),"",ROUND(($B9-Y$5)*'점수 계산기'!$C$27+Y$5*'점수 계산기'!$C$30+'점수 계산기'!$C$33,0))</f>
        <v/>
      </c>
      <c r="Z9" s="487" t="str">
        <f>IF(OR($B9-Z$5&gt;74, $B9-Z$5=73, $B9-Z$5=1, $B9-Z$5&lt;0),"",ROUND(($B9-Z$5)*'점수 계산기'!$C$27+Z$5*'점수 계산기'!$C$30+'점수 계산기'!$C$33,0))</f>
        <v/>
      </c>
      <c r="AA9" s="488" t="str">
        <f>IF(OR($B9-AA$5&gt;74, $B9-AA$5=73, $B9-AA$5=1, $B9-AA$5&lt;0),"",ROUND(($B9-AA$5)*'점수 계산기'!$C$27+AA$5*'점수 계산기'!$C$30+'점수 계산기'!$C$33,0))</f>
        <v/>
      </c>
      <c r="AC9" s="170">
        <v>98</v>
      </c>
      <c r="AD9" s="170">
        <f t="shared" si="0"/>
        <v>148</v>
      </c>
      <c r="AE9" s="170" cm="1">
        <f t="array" ref="AE9">INDEX($AF$6:$AF$106, AC9, 1)</f>
        <v>70</v>
      </c>
      <c r="AF9" s="170">
        <f t="shared" si="1"/>
        <v>148</v>
      </c>
      <c r="AG9" s="170">
        <v>97</v>
      </c>
      <c r="AH9" s="170">
        <v>3</v>
      </c>
    </row>
    <row r="10" spans="1:34" ht="21" customHeight="1">
      <c r="A10" s="4"/>
      <c r="B10" s="41">
        <v>96</v>
      </c>
      <c r="C10" s="489">
        <f>IF(OR($B10-C$5&gt;74, $B10-C$5=73, $B10-C$5=1, $B10-C$5&lt;0),"",ROUND(($B10-C$5)*'점수 계산기'!$C$27+C$5*'점수 계산기'!$C$30+'점수 계산기'!$C$33,0))</f>
        <v>147</v>
      </c>
      <c r="D10" s="490">
        <f>IF(OR($B10-D$5&gt;74, $B10-D$5=73, $B10-D$5=1, $B10-D$5&lt;0),"",ROUND(($B10-D$5)*'점수 계산기'!$C$27+D$5*'점수 계산기'!$C$30+'점수 계산기'!$C$33,0))</f>
        <v>147</v>
      </c>
      <c r="E10" s="490" t="str">
        <f>IF(OR($B10-E$5&gt;74, $B10-E$5=73, $B10-E$5=1, $B10-E$5&lt;0),"",ROUND(($B10-E$5)*'점수 계산기'!$C$27+E$5*'점수 계산기'!$C$30+'점수 계산기'!$C$33,0))</f>
        <v/>
      </c>
      <c r="F10" s="490">
        <f>IF(OR($B10-F$5&gt;74, $B10-F$5=73, $B10-F$5=1, $B10-F$5&lt;0),"",ROUND(($B10-F$5)*'점수 계산기'!$C$27+F$5*'점수 계산기'!$C$30+'점수 계산기'!$C$33,0))</f>
        <v>147</v>
      </c>
      <c r="G10" s="490" t="str">
        <f>IF(OR($B10-G$5&gt;74, $B10-G$5=73, $B10-G$5=1, $B10-G$5&lt;0),"",ROUND(($B10-G$5)*'점수 계산기'!$C$27+G$5*'점수 계산기'!$C$30+'점수 계산기'!$C$33,0))</f>
        <v/>
      </c>
      <c r="H10" s="490" t="str">
        <f>IF(OR($B10-H$5&gt;74, $B10-H$5=73, $B10-H$5=1, $B10-H$5&lt;0),"",ROUND(($B10-H$5)*'점수 계산기'!$C$27+H$5*'점수 계산기'!$C$30+'점수 계산기'!$C$33,0))</f>
        <v/>
      </c>
      <c r="I10" s="490" t="str">
        <f>IF(OR($B10-I$5&gt;74, $B10-I$5=73, $B10-I$5=1, $B10-I$5&lt;0),"",ROUND(($B10-I$5)*'점수 계산기'!$C$27+I$5*'점수 계산기'!$C$30+'점수 계산기'!$C$33,0))</f>
        <v/>
      </c>
      <c r="J10" s="490" t="str">
        <f>IF(OR($B10-J$5&gt;74, $B10-J$5=73, $B10-J$5=1, $B10-J$5&lt;0),"",ROUND(($B10-J$5)*'점수 계산기'!$C$27+J$5*'점수 계산기'!$C$30+'점수 계산기'!$C$33,0))</f>
        <v/>
      </c>
      <c r="K10" s="490" t="str">
        <f>IF(OR($B10-K$5&gt;74, $B10-K$5=73, $B10-K$5=1, $B10-K$5&lt;0),"",ROUND(($B10-K$5)*'점수 계산기'!$C$27+K$5*'점수 계산기'!$C$30+'점수 계산기'!$C$33,0))</f>
        <v/>
      </c>
      <c r="L10" s="490" t="str">
        <f>IF(OR($B10-L$5&gt;74, $B10-L$5=73, $B10-L$5=1, $B10-L$5&lt;0),"",ROUND(($B10-L$5)*'점수 계산기'!$C$27+L$5*'점수 계산기'!$C$30+'점수 계산기'!$C$33,0))</f>
        <v/>
      </c>
      <c r="M10" s="490" t="str">
        <f>IF(OR($B10-M$5&gt;74, $B10-M$5=73, $B10-M$5=1, $B10-M$5&lt;0),"",ROUND(($B10-M$5)*'점수 계산기'!$C$27+M$5*'점수 계산기'!$C$30+'점수 계산기'!$C$33,0))</f>
        <v/>
      </c>
      <c r="N10" s="490" t="str">
        <f>IF(OR($B10-N$5&gt;74, $B10-N$5=73, $B10-N$5=1, $B10-N$5&lt;0),"",ROUND(($B10-N$5)*'점수 계산기'!$C$27+N$5*'점수 계산기'!$C$30+'점수 계산기'!$C$33,0))</f>
        <v/>
      </c>
      <c r="O10" s="490" t="str">
        <f>IF(OR($B10-O$5&gt;74, $B10-O$5=73, $B10-O$5=1, $B10-O$5&lt;0),"",ROUND(($B10-O$5)*'점수 계산기'!$C$27+O$5*'점수 계산기'!$C$30+'점수 계산기'!$C$33,0))</f>
        <v/>
      </c>
      <c r="P10" s="490" t="str">
        <f>IF(OR($B10-P$5&gt;74, $B10-P$5=73, $B10-P$5=1, $B10-P$5&lt;0),"",ROUND(($B10-P$5)*'점수 계산기'!$C$27+P$5*'점수 계산기'!$C$30+'점수 계산기'!$C$33,0))</f>
        <v/>
      </c>
      <c r="Q10" s="490" t="str">
        <f>IF(OR($B10-Q$5&gt;74, $B10-Q$5=73, $B10-Q$5=1, $B10-Q$5&lt;0),"",ROUND(($B10-Q$5)*'점수 계산기'!$C$27+Q$5*'점수 계산기'!$C$30+'점수 계산기'!$C$33,0))</f>
        <v/>
      </c>
      <c r="R10" s="490" t="str">
        <f>IF(OR($B10-R$5&gt;74, $B10-R$5=73, $B10-R$5=1, $B10-R$5&lt;0),"",ROUND(($B10-R$5)*'점수 계산기'!$C$27+R$5*'점수 계산기'!$C$30+'점수 계산기'!$C$33,0))</f>
        <v/>
      </c>
      <c r="S10" s="490" t="str">
        <f>IF(OR($B10-S$5&gt;74, $B10-S$5=73, $B10-S$5=1, $B10-S$5&lt;0),"",ROUND(($B10-S$5)*'점수 계산기'!$C$27+S$5*'점수 계산기'!$C$30+'점수 계산기'!$C$33,0))</f>
        <v/>
      </c>
      <c r="T10" s="490" t="str">
        <f>IF(OR($B10-T$5&gt;74, $B10-T$5=73, $B10-T$5=1, $B10-T$5&lt;0),"",ROUND(($B10-T$5)*'점수 계산기'!$C$27+T$5*'점수 계산기'!$C$30+'점수 계산기'!$C$33,0))</f>
        <v/>
      </c>
      <c r="U10" s="490" t="str">
        <f>IF(OR($B10-U$5&gt;74, $B10-U$5=73, $B10-U$5=1, $B10-U$5&lt;0),"",ROUND(($B10-U$5)*'점수 계산기'!$C$27+U$5*'점수 계산기'!$C$30+'점수 계산기'!$C$33,0))</f>
        <v/>
      </c>
      <c r="V10" s="490" t="str">
        <f>IF(OR($B10-V$5&gt;74, $B10-V$5=73, $B10-V$5=1, $B10-V$5&lt;0),"",ROUND(($B10-V$5)*'점수 계산기'!$C$27+V$5*'점수 계산기'!$C$30+'점수 계산기'!$C$33,0))</f>
        <v/>
      </c>
      <c r="W10" s="490" t="str">
        <f>IF(OR($B10-W$5&gt;74, $B10-W$5=73, $B10-W$5=1, $B10-W$5&lt;0),"",ROUND(($B10-W$5)*'점수 계산기'!$C$27+W$5*'점수 계산기'!$C$30+'점수 계산기'!$C$33,0))</f>
        <v/>
      </c>
      <c r="X10" s="490" t="str">
        <f>IF(OR($B10-X$5&gt;74, $B10-X$5=73, $B10-X$5=1, $B10-X$5&lt;0),"",ROUND(($B10-X$5)*'점수 계산기'!$C$27+X$5*'점수 계산기'!$C$30+'점수 계산기'!$C$33,0))</f>
        <v/>
      </c>
      <c r="Y10" s="490" t="str">
        <f>IF(OR($B10-Y$5&gt;74, $B10-Y$5=73, $B10-Y$5=1, $B10-Y$5&lt;0),"",ROUND(($B10-Y$5)*'점수 계산기'!$C$27+Y$5*'점수 계산기'!$C$30+'점수 계산기'!$C$33,0))</f>
        <v/>
      </c>
      <c r="Z10" s="490" t="str">
        <f>IF(OR($B10-Z$5&gt;74, $B10-Z$5=73, $B10-Z$5=1, $B10-Z$5&lt;0),"",ROUND(($B10-Z$5)*'점수 계산기'!$C$27+Z$5*'점수 계산기'!$C$30+'점수 계산기'!$C$33,0))</f>
        <v/>
      </c>
      <c r="AA10" s="491" t="str">
        <f>IF(OR($B10-AA$5&gt;74, $B10-AA$5=73, $B10-AA$5=1, $B10-AA$5&lt;0),"",ROUND(($B10-AA$5)*'점수 계산기'!$C$27+AA$5*'점수 계산기'!$C$30+'점수 계산기'!$C$33,0))</f>
        <v/>
      </c>
      <c r="AC10" s="170">
        <v>97</v>
      </c>
      <c r="AD10" s="170">
        <f t="shared" si="0"/>
        <v>147</v>
      </c>
      <c r="AE10" s="170" cm="1">
        <f t="array" ref="AE10">INDEX($AF$6:$AF$106, AC10, 1)</f>
        <v>71</v>
      </c>
      <c r="AF10" s="170">
        <f t="shared" si="1"/>
        <v>147</v>
      </c>
      <c r="AG10" s="170">
        <v>96</v>
      </c>
      <c r="AH10" s="170">
        <v>4</v>
      </c>
    </row>
    <row r="11" spans="1:34" ht="21" customHeight="1">
      <c r="A11" s="4"/>
      <c r="B11" s="41">
        <v>95</v>
      </c>
      <c r="C11" s="489">
        <f>IF(OR($B11-C$5&gt;74, $B11-C$5=73, $B11-C$5=1, $B11-C$5&lt;0),"",ROUND(($B11-C$5)*'점수 계산기'!$C$27+C$5*'점수 계산기'!$C$30+'점수 계산기'!$C$33,0))</f>
        <v>146</v>
      </c>
      <c r="D11" s="490">
        <f>IF(OR($B11-D$5&gt;74, $B11-D$5=73, $B11-D$5=1, $B11-D$5&lt;0),"",ROUND(($B11-D$5)*'점수 계산기'!$C$27+D$5*'점수 계산기'!$C$30+'점수 계산기'!$C$33,0))</f>
        <v>146</v>
      </c>
      <c r="E11" s="490">
        <f>IF(OR($B11-E$5&gt;74, $B11-E$5=73, $B11-E$5=1, $B11-E$5&lt;0),"",ROUND(($B11-E$5)*'점수 계산기'!$C$27+E$5*'점수 계산기'!$C$30+'점수 계산기'!$C$33,0))</f>
        <v>146</v>
      </c>
      <c r="F11" s="490" t="str">
        <f>IF(OR($B11-F$5&gt;74, $B11-F$5=73, $B11-F$5=1, $B11-F$5&lt;0),"",ROUND(($B11-F$5)*'점수 계산기'!$C$27+F$5*'점수 계산기'!$C$30+'점수 계산기'!$C$33,0))</f>
        <v/>
      </c>
      <c r="G11" s="490">
        <f>IF(OR($B11-G$5&gt;74, $B11-G$5=73, $B11-G$5=1, $B11-G$5&lt;0),"",ROUND(($B11-G$5)*'점수 계산기'!$C$27+G$5*'점수 계산기'!$C$30+'점수 계산기'!$C$33,0))</f>
        <v>146</v>
      </c>
      <c r="H11" s="490" t="str">
        <f>IF(OR($B11-H$5&gt;74, $B11-H$5=73, $B11-H$5=1, $B11-H$5&lt;0),"",ROUND(($B11-H$5)*'점수 계산기'!$C$27+H$5*'점수 계산기'!$C$30+'점수 계산기'!$C$33,0))</f>
        <v/>
      </c>
      <c r="I11" s="490" t="str">
        <f>IF(OR($B11-I$5&gt;74, $B11-I$5=73, $B11-I$5=1, $B11-I$5&lt;0),"",ROUND(($B11-I$5)*'점수 계산기'!$C$27+I$5*'점수 계산기'!$C$30+'점수 계산기'!$C$33,0))</f>
        <v/>
      </c>
      <c r="J11" s="490" t="str">
        <f>IF(OR($B11-J$5&gt;74, $B11-J$5=73, $B11-J$5=1, $B11-J$5&lt;0),"",ROUND(($B11-J$5)*'점수 계산기'!$C$27+J$5*'점수 계산기'!$C$30+'점수 계산기'!$C$33,0))</f>
        <v/>
      </c>
      <c r="K11" s="490" t="str">
        <f>IF(OR($B11-K$5&gt;74, $B11-K$5=73, $B11-K$5=1, $B11-K$5&lt;0),"",ROUND(($B11-K$5)*'점수 계산기'!$C$27+K$5*'점수 계산기'!$C$30+'점수 계산기'!$C$33,0))</f>
        <v/>
      </c>
      <c r="L11" s="490" t="str">
        <f>IF(OR($B11-L$5&gt;74, $B11-L$5=73, $B11-L$5=1, $B11-L$5&lt;0),"",ROUND(($B11-L$5)*'점수 계산기'!$C$27+L$5*'점수 계산기'!$C$30+'점수 계산기'!$C$33,0))</f>
        <v/>
      </c>
      <c r="M11" s="490" t="str">
        <f>IF(OR($B11-M$5&gt;74, $B11-M$5=73, $B11-M$5=1, $B11-M$5&lt;0),"",ROUND(($B11-M$5)*'점수 계산기'!$C$27+M$5*'점수 계산기'!$C$30+'점수 계산기'!$C$33,0))</f>
        <v/>
      </c>
      <c r="N11" s="490" t="str">
        <f>IF(OR($B11-N$5&gt;74, $B11-N$5=73, $B11-N$5=1, $B11-N$5&lt;0),"",ROUND(($B11-N$5)*'점수 계산기'!$C$27+N$5*'점수 계산기'!$C$30+'점수 계산기'!$C$33,0))</f>
        <v/>
      </c>
      <c r="O11" s="490" t="str">
        <f>IF(OR($B11-O$5&gt;74, $B11-O$5=73, $B11-O$5=1, $B11-O$5&lt;0),"",ROUND(($B11-O$5)*'점수 계산기'!$C$27+O$5*'점수 계산기'!$C$30+'점수 계산기'!$C$33,0))</f>
        <v/>
      </c>
      <c r="P11" s="490" t="str">
        <f>IF(OR($B11-P$5&gt;74, $B11-P$5=73, $B11-P$5=1, $B11-P$5&lt;0),"",ROUND(($B11-P$5)*'점수 계산기'!$C$27+P$5*'점수 계산기'!$C$30+'점수 계산기'!$C$33,0))</f>
        <v/>
      </c>
      <c r="Q11" s="490" t="str">
        <f>IF(OR($B11-Q$5&gt;74, $B11-Q$5=73, $B11-Q$5=1, $B11-Q$5&lt;0),"",ROUND(($B11-Q$5)*'점수 계산기'!$C$27+Q$5*'점수 계산기'!$C$30+'점수 계산기'!$C$33,0))</f>
        <v/>
      </c>
      <c r="R11" s="490" t="str">
        <f>IF(OR($B11-R$5&gt;74, $B11-R$5=73, $B11-R$5=1, $B11-R$5&lt;0),"",ROUND(($B11-R$5)*'점수 계산기'!$C$27+R$5*'점수 계산기'!$C$30+'점수 계산기'!$C$33,0))</f>
        <v/>
      </c>
      <c r="S11" s="490" t="str">
        <f>IF(OR($B11-S$5&gt;74, $B11-S$5=73, $B11-S$5=1, $B11-S$5&lt;0),"",ROUND(($B11-S$5)*'점수 계산기'!$C$27+S$5*'점수 계산기'!$C$30+'점수 계산기'!$C$33,0))</f>
        <v/>
      </c>
      <c r="T11" s="490" t="str">
        <f>IF(OR($B11-T$5&gt;74, $B11-T$5=73, $B11-T$5=1, $B11-T$5&lt;0),"",ROUND(($B11-T$5)*'점수 계산기'!$C$27+T$5*'점수 계산기'!$C$30+'점수 계산기'!$C$33,0))</f>
        <v/>
      </c>
      <c r="U11" s="490" t="str">
        <f>IF(OR($B11-U$5&gt;74, $B11-U$5=73, $B11-U$5=1, $B11-U$5&lt;0),"",ROUND(($B11-U$5)*'점수 계산기'!$C$27+U$5*'점수 계산기'!$C$30+'점수 계산기'!$C$33,0))</f>
        <v/>
      </c>
      <c r="V11" s="490" t="str">
        <f>IF(OR($B11-V$5&gt;74, $B11-V$5=73, $B11-V$5=1, $B11-V$5&lt;0),"",ROUND(($B11-V$5)*'점수 계산기'!$C$27+V$5*'점수 계산기'!$C$30+'점수 계산기'!$C$33,0))</f>
        <v/>
      </c>
      <c r="W11" s="490" t="str">
        <f>IF(OR($B11-W$5&gt;74, $B11-W$5=73, $B11-W$5=1, $B11-W$5&lt;0),"",ROUND(($B11-W$5)*'점수 계산기'!$C$27+W$5*'점수 계산기'!$C$30+'점수 계산기'!$C$33,0))</f>
        <v/>
      </c>
      <c r="X11" s="490" t="str">
        <f>IF(OR($B11-X$5&gt;74, $B11-X$5=73, $B11-X$5=1, $B11-X$5&lt;0),"",ROUND(($B11-X$5)*'점수 계산기'!$C$27+X$5*'점수 계산기'!$C$30+'점수 계산기'!$C$33,0))</f>
        <v/>
      </c>
      <c r="Y11" s="490" t="str">
        <f>IF(OR($B11-Y$5&gt;74, $B11-Y$5=73, $B11-Y$5=1, $B11-Y$5&lt;0),"",ROUND(($B11-Y$5)*'점수 계산기'!$C$27+Y$5*'점수 계산기'!$C$30+'점수 계산기'!$C$33,0))</f>
        <v/>
      </c>
      <c r="Z11" s="490" t="str">
        <f>IF(OR($B11-Z$5&gt;74, $B11-Z$5=73, $B11-Z$5=1, $B11-Z$5&lt;0),"",ROUND(($B11-Z$5)*'점수 계산기'!$C$27+Z$5*'점수 계산기'!$C$30+'점수 계산기'!$C$33,0))</f>
        <v/>
      </c>
      <c r="AA11" s="491" t="str">
        <f>IF(OR($B11-AA$5&gt;74, $B11-AA$5=73, $B11-AA$5=1, $B11-AA$5&lt;0),"",ROUND(($B11-AA$5)*'점수 계산기'!$C$27+AA$5*'점수 계산기'!$C$30+'점수 계산기'!$C$33,0))</f>
        <v/>
      </c>
      <c r="AC11" s="170">
        <v>96</v>
      </c>
      <c r="AD11" s="170">
        <f t="shared" si="0"/>
        <v>146</v>
      </c>
      <c r="AE11" s="170" cm="1">
        <f t="array" ref="AE11">INDEX($AF$6:$AF$106, AC11, 1)</f>
        <v>71</v>
      </c>
      <c r="AF11" s="170">
        <f t="shared" si="1"/>
        <v>146</v>
      </c>
      <c r="AG11" s="170">
        <v>95</v>
      </c>
      <c r="AH11" s="170">
        <v>5</v>
      </c>
    </row>
    <row r="12" spans="1:34" ht="21" customHeight="1">
      <c r="A12" s="4"/>
      <c r="B12" s="41">
        <v>94</v>
      </c>
      <c r="C12" s="489">
        <f>IF(OR($B12-C$5&gt;74, $B12-C$5=73, $B12-C$5=1, $B12-C$5&lt;0),"",ROUND(($B12-C$5)*'점수 계산기'!$C$27+C$5*'점수 계산기'!$C$30+'점수 계산기'!$C$33,0))</f>
        <v>146</v>
      </c>
      <c r="D12" s="490">
        <f>IF(OR($B12-D$5&gt;74, $B12-D$5=73, $B12-D$5=1, $B12-D$5&lt;0),"",ROUND(($B12-D$5)*'점수 계산기'!$C$27+D$5*'점수 계산기'!$C$30+'점수 계산기'!$C$33,0))</f>
        <v>146</v>
      </c>
      <c r="E12" s="490">
        <f>IF(OR($B12-E$5&gt;74, $B12-E$5=73, $B12-E$5=1, $B12-E$5&lt;0),"",ROUND(($B12-E$5)*'점수 계산기'!$C$27+E$5*'점수 계산기'!$C$30+'점수 계산기'!$C$33,0))</f>
        <v>145</v>
      </c>
      <c r="F12" s="490">
        <f>IF(OR($B12-F$5&gt;74, $B12-F$5=73, $B12-F$5=1, $B12-F$5&lt;0),"",ROUND(($B12-F$5)*'점수 계산기'!$C$27+F$5*'점수 계산기'!$C$30+'점수 계산기'!$C$33,0))</f>
        <v>145</v>
      </c>
      <c r="G12" s="490" t="str">
        <f>IF(OR($B12-G$5&gt;74, $B12-G$5=73, $B12-G$5=1, $B12-G$5&lt;0),"",ROUND(($B12-G$5)*'점수 계산기'!$C$27+G$5*'점수 계산기'!$C$30+'점수 계산기'!$C$33,0))</f>
        <v/>
      </c>
      <c r="H12" s="490">
        <f>IF(OR($B12-H$5&gt;74, $B12-H$5=73, $B12-H$5=1, $B12-H$5&lt;0),"",ROUND(($B12-H$5)*'점수 계산기'!$C$27+H$5*'점수 계산기'!$C$30+'점수 계산기'!$C$33,0))</f>
        <v>145</v>
      </c>
      <c r="I12" s="490" t="str">
        <f>IF(OR($B12-I$5&gt;74, $B12-I$5=73, $B12-I$5=1, $B12-I$5&lt;0),"",ROUND(($B12-I$5)*'점수 계산기'!$C$27+I$5*'점수 계산기'!$C$30+'점수 계산기'!$C$33,0))</f>
        <v/>
      </c>
      <c r="J12" s="490" t="str">
        <f>IF(OR($B12-J$5&gt;74, $B12-J$5=73, $B12-J$5=1, $B12-J$5&lt;0),"",ROUND(($B12-J$5)*'점수 계산기'!$C$27+J$5*'점수 계산기'!$C$30+'점수 계산기'!$C$33,0))</f>
        <v/>
      </c>
      <c r="K12" s="490" t="str">
        <f>IF(OR($B12-K$5&gt;74, $B12-K$5=73, $B12-K$5=1, $B12-K$5&lt;0),"",ROUND(($B12-K$5)*'점수 계산기'!$C$27+K$5*'점수 계산기'!$C$30+'점수 계산기'!$C$33,0))</f>
        <v/>
      </c>
      <c r="L12" s="490" t="str">
        <f>IF(OR($B12-L$5&gt;74, $B12-L$5=73, $B12-L$5=1, $B12-L$5&lt;0),"",ROUND(($B12-L$5)*'점수 계산기'!$C$27+L$5*'점수 계산기'!$C$30+'점수 계산기'!$C$33,0))</f>
        <v/>
      </c>
      <c r="M12" s="490" t="str">
        <f>IF(OR($B12-M$5&gt;74, $B12-M$5=73, $B12-M$5=1, $B12-M$5&lt;0),"",ROUND(($B12-M$5)*'점수 계산기'!$C$27+M$5*'점수 계산기'!$C$30+'점수 계산기'!$C$33,0))</f>
        <v/>
      </c>
      <c r="N12" s="490" t="str">
        <f>IF(OR($B12-N$5&gt;74, $B12-N$5=73, $B12-N$5=1, $B12-N$5&lt;0),"",ROUND(($B12-N$5)*'점수 계산기'!$C$27+N$5*'점수 계산기'!$C$30+'점수 계산기'!$C$33,0))</f>
        <v/>
      </c>
      <c r="O12" s="490" t="str">
        <f>IF(OR($B12-O$5&gt;74, $B12-O$5=73, $B12-O$5=1, $B12-O$5&lt;0),"",ROUND(($B12-O$5)*'점수 계산기'!$C$27+O$5*'점수 계산기'!$C$30+'점수 계산기'!$C$33,0))</f>
        <v/>
      </c>
      <c r="P12" s="490" t="str">
        <f>IF(OR($B12-P$5&gt;74, $B12-P$5=73, $B12-P$5=1, $B12-P$5&lt;0),"",ROUND(($B12-P$5)*'점수 계산기'!$C$27+P$5*'점수 계산기'!$C$30+'점수 계산기'!$C$33,0))</f>
        <v/>
      </c>
      <c r="Q12" s="490" t="str">
        <f>IF(OR($B12-Q$5&gt;74, $B12-Q$5=73, $B12-Q$5=1, $B12-Q$5&lt;0),"",ROUND(($B12-Q$5)*'점수 계산기'!$C$27+Q$5*'점수 계산기'!$C$30+'점수 계산기'!$C$33,0))</f>
        <v/>
      </c>
      <c r="R12" s="490" t="str">
        <f>IF(OR($B12-R$5&gt;74, $B12-R$5=73, $B12-R$5=1, $B12-R$5&lt;0),"",ROUND(($B12-R$5)*'점수 계산기'!$C$27+R$5*'점수 계산기'!$C$30+'점수 계산기'!$C$33,0))</f>
        <v/>
      </c>
      <c r="S12" s="490" t="str">
        <f>IF(OR($B12-S$5&gt;74, $B12-S$5=73, $B12-S$5=1, $B12-S$5&lt;0),"",ROUND(($B12-S$5)*'점수 계산기'!$C$27+S$5*'점수 계산기'!$C$30+'점수 계산기'!$C$33,0))</f>
        <v/>
      </c>
      <c r="T12" s="490" t="str">
        <f>IF(OR($B12-T$5&gt;74, $B12-T$5=73, $B12-T$5=1, $B12-T$5&lt;0),"",ROUND(($B12-T$5)*'점수 계산기'!$C$27+T$5*'점수 계산기'!$C$30+'점수 계산기'!$C$33,0))</f>
        <v/>
      </c>
      <c r="U12" s="490" t="str">
        <f>IF(OR($B12-U$5&gt;74, $B12-U$5=73, $B12-U$5=1, $B12-U$5&lt;0),"",ROUND(($B12-U$5)*'점수 계산기'!$C$27+U$5*'점수 계산기'!$C$30+'점수 계산기'!$C$33,0))</f>
        <v/>
      </c>
      <c r="V12" s="490" t="str">
        <f>IF(OR($B12-V$5&gt;74, $B12-V$5=73, $B12-V$5=1, $B12-V$5&lt;0),"",ROUND(($B12-V$5)*'점수 계산기'!$C$27+V$5*'점수 계산기'!$C$30+'점수 계산기'!$C$33,0))</f>
        <v/>
      </c>
      <c r="W12" s="490" t="str">
        <f>IF(OR($B12-W$5&gt;74, $B12-W$5=73, $B12-W$5=1, $B12-W$5&lt;0),"",ROUND(($B12-W$5)*'점수 계산기'!$C$27+W$5*'점수 계산기'!$C$30+'점수 계산기'!$C$33,0))</f>
        <v/>
      </c>
      <c r="X12" s="490" t="str">
        <f>IF(OR($B12-X$5&gt;74, $B12-X$5=73, $B12-X$5=1, $B12-X$5&lt;0),"",ROUND(($B12-X$5)*'점수 계산기'!$C$27+X$5*'점수 계산기'!$C$30+'점수 계산기'!$C$33,0))</f>
        <v/>
      </c>
      <c r="Y12" s="490" t="str">
        <f>IF(OR($B12-Y$5&gt;74, $B12-Y$5=73, $B12-Y$5=1, $B12-Y$5&lt;0),"",ROUND(($B12-Y$5)*'점수 계산기'!$C$27+Y$5*'점수 계산기'!$C$30+'점수 계산기'!$C$33,0))</f>
        <v/>
      </c>
      <c r="Z12" s="490" t="str">
        <f>IF(OR($B12-Z$5&gt;74, $B12-Z$5=73, $B12-Z$5=1, $B12-Z$5&lt;0),"",ROUND(($B12-Z$5)*'점수 계산기'!$C$27+Z$5*'점수 계산기'!$C$30+'점수 계산기'!$C$33,0))</f>
        <v/>
      </c>
      <c r="AA12" s="491" t="str">
        <f>IF(OR($B12-AA$5&gt;74, $B12-AA$5=73, $B12-AA$5=1, $B12-AA$5&lt;0),"",ROUND(($B12-AA$5)*'점수 계산기'!$C$27+AA$5*'점수 계산기'!$C$30+'점수 계산기'!$C$33,0))</f>
        <v/>
      </c>
      <c r="AC12" s="170">
        <v>95</v>
      </c>
      <c r="AD12" s="170">
        <f t="shared" si="0"/>
        <v>145</v>
      </c>
      <c r="AE12" s="170" cm="1">
        <f t="array" ref="AE12">INDEX($AF$6:$AF$106, AC12, 1)</f>
        <v>72</v>
      </c>
      <c r="AF12" s="170">
        <f t="shared" si="1"/>
        <v>146</v>
      </c>
      <c r="AG12" s="170">
        <v>94</v>
      </c>
      <c r="AH12" s="170">
        <v>6</v>
      </c>
    </row>
    <row r="13" spans="1:34" ht="21" customHeight="1">
      <c r="A13" s="4"/>
      <c r="B13" s="41">
        <v>93</v>
      </c>
      <c r="C13" s="489">
        <f>IF(OR($B13-C$5&gt;74, $B13-C$5=73, $B13-C$5=1, $B13-C$5&lt;0),"",ROUND(($B13-C$5)*'점수 계산기'!$C$27+C$5*'점수 계산기'!$C$30+'점수 계산기'!$C$33,0))</f>
        <v>145</v>
      </c>
      <c r="D13" s="490">
        <f>IF(OR($B13-D$5&gt;74, $B13-D$5=73, $B13-D$5=1, $B13-D$5&lt;0),"",ROUND(($B13-D$5)*'점수 계산기'!$C$27+D$5*'점수 계산기'!$C$30+'점수 계산기'!$C$33,0))</f>
        <v>145</v>
      </c>
      <c r="E13" s="490">
        <f>IF(OR($B13-E$5&gt;74, $B13-E$5=73, $B13-E$5=1, $B13-E$5&lt;0),"",ROUND(($B13-E$5)*'점수 계산기'!$C$27+E$5*'점수 계산기'!$C$30+'점수 계산기'!$C$33,0))</f>
        <v>145</v>
      </c>
      <c r="F13" s="490">
        <f>IF(OR($B13-F$5&gt;74, $B13-F$5=73, $B13-F$5=1, $B13-F$5&lt;0),"",ROUND(($B13-F$5)*'점수 계산기'!$C$27+F$5*'점수 계산기'!$C$30+'점수 계산기'!$C$33,0))</f>
        <v>145</v>
      </c>
      <c r="G13" s="490">
        <f>IF(OR($B13-G$5&gt;74, $B13-G$5=73, $B13-G$5=1, $B13-G$5&lt;0),"",ROUND(($B13-G$5)*'점수 계산기'!$C$27+G$5*'점수 계산기'!$C$30+'점수 계산기'!$C$33,0))</f>
        <v>145</v>
      </c>
      <c r="H13" s="490" t="str">
        <f>IF(OR($B13-H$5&gt;74, $B13-H$5=73, $B13-H$5=1, $B13-H$5&lt;0),"",ROUND(($B13-H$5)*'점수 계산기'!$C$27+H$5*'점수 계산기'!$C$30+'점수 계산기'!$C$33,0))</f>
        <v/>
      </c>
      <c r="I13" s="490">
        <f>IF(OR($B13-I$5&gt;74, $B13-I$5=73, $B13-I$5=1, $B13-I$5&lt;0),"",ROUND(($B13-I$5)*'점수 계산기'!$C$27+I$5*'점수 계산기'!$C$30+'점수 계산기'!$C$33,0))</f>
        <v>144</v>
      </c>
      <c r="J13" s="490" t="str">
        <f>IF(OR($B13-J$5&gt;74, $B13-J$5=73, $B13-J$5=1, $B13-J$5&lt;0),"",ROUND(($B13-J$5)*'점수 계산기'!$C$27+J$5*'점수 계산기'!$C$30+'점수 계산기'!$C$33,0))</f>
        <v/>
      </c>
      <c r="K13" s="490" t="str">
        <f>IF(OR($B13-K$5&gt;74, $B13-K$5=73, $B13-K$5=1, $B13-K$5&lt;0),"",ROUND(($B13-K$5)*'점수 계산기'!$C$27+K$5*'점수 계산기'!$C$30+'점수 계산기'!$C$33,0))</f>
        <v/>
      </c>
      <c r="L13" s="490" t="str">
        <f>IF(OR($B13-L$5&gt;74, $B13-L$5=73, $B13-L$5=1, $B13-L$5&lt;0),"",ROUND(($B13-L$5)*'점수 계산기'!$C$27+L$5*'점수 계산기'!$C$30+'점수 계산기'!$C$33,0))</f>
        <v/>
      </c>
      <c r="M13" s="490" t="str">
        <f>IF(OR($B13-M$5&gt;74, $B13-M$5=73, $B13-M$5=1, $B13-M$5&lt;0),"",ROUND(($B13-M$5)*'점수 계산기'!$C$27+M$5*'점수 계산기'!$C$30+'점수 계산기'!$C$33,0))</f>
        <v/>
      </c>
      <c r="N13" s="490" t="str">
        <f>IF(OR($B13-N$5&gt;74, $B13-N$5=73, $B13-N$5=1, $B13-N$5&lt;0),"",ROUND(($B13-N$5)*'점수 계산기'!$C$27+N$5*'점수 계산기'!$C$30+'점수 계산기'!$C$33,0))</f>
        <v/>
      </c>
      <c r="O13" s="490" t="str">
        <f>IF(OR($B13-O$5&gt;74, $B13-O$5=73, $B13-O$5=1, $B13-O$5&lt;0),"",ROUND(($B13-O$5)*'점수 계산기'!$C$27+O$5*'점수 계산기'!$C$30+'점수 계산기'!$C$33,0))</f>
        <v/>
      </c>
      <c r="P13" s="490" t="str">
        <f>IF(OR($B13-P$5&gt;74, $B13-P$5=73, $B13-P$5=1, $B13-P$5&lt;0),"",ROUND(($B13-P$5)*'점수 계산기'!$C$27+P$5*'점수 계산기'!$C$30+'점수 계산기'!$C$33,0))</f>
        <v/>
      </c>
      <c r="Q13" s="490" t="str">
        <f>IF(OR($B13-Q$5&gt;74, $B13-Q$5=73, $B13-Q$5=1, $B13-Q$5&lt;0),"",ROUND(($B13-Q$5)*'점수 계산기'!$C$27+Q$5*'점수 계산기'!$C$30+'점수 계산기'!$C$33,0))</f>
        <v/>
      </c>
      <c r="R13" s="490" t="str">
        <f>IF(OR($B13-R$5&gt;74, $B13-R$5=73, $B13-R$5=1, $B13-R$5&lt;0),"",ROUND(($B13-R$5)*'점수 계산기'!$C$27+R$5*'점수 계산기'!$C$30+'점수 계산기'!$C$33,0))</f>
        <v/>
      </c>
      <c r="S13" s="490" t="str">
        <f>IF(OR($B13-S$5&gt;74, $B13-S$5=73, $B13-S$5=1, $B13-S$5&lt;0),"",ROUND(($B13-S$5)*'점수 계산기'!$C$27+S$5*'점수 계산기'!$C$30+'점수 계산기'!$C$33,0))</f>
        <v/>
      </c>
      <c r="T13" s="490" t="str">
        <f>IF(OR($B13-T$5&gt;74, $B13-T$5=73, $B13-T$5=1, $B13-T$5&lt;0),"",ROUND(($B13-T$5)*'점수 계산기'!$C$27+T$5*'점수 계산기'!$C$30+'점수 계산기'!$C$33,0))</f>
        <v/>
      </c>
      <c r="U13" s="490" t="str">
        <f>IF(OR($B13-U$5&gt;74, $B13-U$5=73, $B13-U$5=1, $B13-U$5&lt;0),"",ROUND(($B13-U$5)*'점수 계산기'!$C$27+U$5*'점수 계산기'!$C$30+'점수 계산기'!$C$33,0))</f>
        <v/>
      </c>
      <c r="V13" s="490" t="str">
        <f>IF(OR($B13-V$5&gt;74, $B13-V$5=73, $B13-V$5=1, $B13-V$5&lt;0),"",ROUND(($B13-V$5)*'점수 계산기'!$C$27+V$5*'점수 계산기'!$C$30+'점수 계산기'!$C$33,0))</f>
        <v/>
      </c>
      <c r="W13" s="490" t="str">
        <f>IF(OR($B13-W$5&gt;74, $B13-W$5=73, $B13-W$5=1, $B13-W$5&lt;0),"",ROUND(($B13-W$5)*'점수 계산기'!$C$27+W$5*'점수 계산기'!$C$30+'점수 계산기'!$C$33,0))</f>
        <v/>
      </c>
      <c r="X13" s="490" t="str">
        <f>IF(OR($B13-X$5&gt;74, $B13-X$5=73, $B13-X$5=1, $B13-X$5&lt;0),"",ROUND(($B13-X$5)*'점수 계산기'!$C$27+X$5*'점수 계산기'!$C$30+'점수 계산기'!$C$33,0))</f>
        <v/>
      </c>
      <c r="Y13" s="490" t="str">
        <f>IF(OR($B13-Y$5&gt;74, $B13-Y$5=73, $B13-Y$5=1, $B13-Y$5&lt;0),"",ROUND(($B13-Y$5)*'점수 계산기'!$C$27+Y$5*'점수 계산기'!$C$30+'점수 계산기'!$C$33,0))</f>
        <v/>
      </c>
      <c r="Z13" s="490" t="str">
        <f>IF(OR($B13-Z$5&gt;74, $B13-Z$5=73, $B13-Z$5=1, $B13-Z$5&lt;0),"",ROUND(($B13-Z$5)*'점수 계산기'!$C$27+Z$5*'점수 계산기'!$C$30+'점수 계산기'!$C$33,0))</f>
        <v/>
      </c>
      <c r="AA13" s="491" t="str">
        <f>IF(OR($B13-AA$5&gt;74, $B13-AA$5=73, $B13-AA$5=1, $B13-AA$5&lt;0),"",ROUND(($B13-AA$5)*'점수 계산기'!$C$27+AA$5*'점수 계산기'!$C$30+'점수 계산기'!$C$33,0))</f>
        <v/>
      </c>
      <c r="AC13" s="170">
        <v>94</v>
      </c>
      <c r="AD13" s="170">
        <f t="shared" si="0"/>
        <v>144</v>
      </c>
      <c r="AE13" s="170" cm="1">
        <f t="array" ref="AE13">INDEX($AF$6:$AF$106, AC13, 1)</f>
        <v>73</v>
      </c>
      <c r="AF13" s="170">
        <f t="shared" si="1"/>
        <v>145</v>
      </c>
      <c r="AG13" s="170">
        <v>93</v>
      </c>
      <c r="AH13" s="170">
        <v>7</v>
      </c>
    </row>
    <row r="14" spans="1:34" ht="21" customHeight="1">
      <c r="A14" s="4"/>
      <c r="B14" s="42">
        <v>92</v>
      </c>
      <c r="C14" s="492">
        <f>IF(OR($B14-C$5&gt;74, $B14-C$5=73, $B14-C$5=1, $B14-C$5&lt;0),"",ROUND(($B14-C$5)*'점수 계산기'!$C$27+C$5*'점수 계산기'!$C$30+'점수 계산기'!$C$33,0))</f>
        <v>144</v>
      </c>
      <c r="D14" s="493">
        <f>IF(OR($B14-D$5&gt;74, $B14-D$5=73, $B14-D$5=1, $B14-D$5&lt;0),"",ROUND(($B14-D$5)*'점수 계산기'!$C$27+D$5*'점수 계산기'!$C$30+'점수 계산기'!$C$33,0))</f>
        <v>144</v>
      </c>
      <c r="E14" s="493">
        <f>IF(OR($B14-E$5&gt;74, $B14-E$5=73, $B14-E$5=1, $B14-E$5&lt;0),"",ROUND(($B14-E$5)*'점수 계산기'!$C$27+E$5*'점수 계산기'!$C$30+'점수 계산기'!$C$33,0))</f>
        <v>144</v>
      </c>
      <c r="F14" s="493">
        <f>IF(OR($B14-F$5&gt;74, $B14-F$5=73, $B14-F$5=1, $B14-F$5&lt;0),"",ROUND(($B14-F$5)*'점수 계산기'!$C$27+F$5*'점수 계산기'!$C$30+'점수 계산기'!$C$33,0))</f>
        <v>144</v>
      </c>
      <c r="G14" s="493">
        <f>IF(OR($B14-G$5&gt;74, $B14-G$5=73, $B14-G$5=1, $B14-G$5&lt;0),"",ROUND(($B14-G$5)*'점수 계산기'!$C$27+G$5*'점수 계산기'!$C$30+'점수 계산기'!$C$33,0))</f>
        <v>144</v>
      </c>
      <c r="H14" s="493">
        <f>IF(OR($B14-H$5&gt;74, $B14-H$5=73, $B14-H$5=1, $B14-H$5&lt;0),"",ROUND(($B14-H$5)*'점수 계산기'!$C$27+H$5*'점수 계산기'!$C$30+'점수 계산기'!$C$33,0))</f>
        <v>144</v>
      </c>
      <c r="I14" s="493" t="str">
        <f>IF(OR($B14-I$5&gt;74, $B14-I$5=73, $B14-I$5=1, $B14-I$5&lt;0),"",ROUND(($B14-I$5)*'점수 계산기'!$C$27+I$5*'점수 계산기'!$C$30+'점수 계산기'!$C$33,0))</f>
        <v/>
      </c>
      <c r="J14" s="493">
        <f>IF(OR($B14-J$5&gt;74, $B14-J$5=73, $B14-J$5=1, $B14-J$5&lt;0),"",ROUND(($B14-J$5)*'점수 계산기'!$C$27+J$5*'점수 계산기'!$C$30+'점수 계산기'!$C$33,0))</f>
        <v>144</v>
      </c>
      <c r="K14" s="493" t="str">
        <f>IF(OR($B14-K$5&gt;74, $B14-K$5=73, $B14-K$5=1, $B14-K$5&lt;0),"",ROUND(($B14-K$5)*'점수 계산기'!$C$27+K$5*'점수 계산기'!$C$30+'점수 계산기'!$C$33,0))</f>
        <v/>
      </c>
      <c r="L14" s="493" t="str">
        <f>IF(OR($B14-L$5&gt;74, $B14-L$5=73, $B14-L$5=1, $B14-L$5&lt;0),"",ROUND(($B14-L$5)*'점수 계산기'!$C$27+L$5*'점수 계산기'!$C$30+'점수 계산기'!$C$33,0))</f>
        <v/>
      </c>
      <c r="M14" s="493" t="str">
        <f>IF(OR($B14-M$5&gt;74, $B14-M$5=73, $B14-M$5=1, $B14-M$5&lt;0),"",ROUND(($B14-M$5)*'점수 계산기'!$C$27+M$5*'점수 계산기'!$C$30+'점수 계산기'!$C$33,0))</f>
        <v/>
      </c>
      <c r="N14" s="493" t="str">
        <f>IF(OR($B14-N$5&gt;74, $B14-N$5=73, $B14-N$5=1, $B14-N$5&lt;0),"",ROUND(($B14-N$5)*'점수 계산기'!$C$27+N$5*'점수 계산기'!$C$30+'점수 계산기'!$C$33,0))</f>
        <v/>
      </c>
      <c r="O14" s="493" t="str">
        <f>IF(OR($B14-O$5&gt;74, $B14-O$5=73, $B14-O$5=1, $B14-O$5&lt;0),"",ROUND(($B14-O$5)*'점수 계산기'!$C$27+O$5*'점수 계산기'!$C$30+'점수 계산기'!$C$33,0))</f>
        <v/>
      </c>
      <c r="P14" s="493" t="str">
        <f>IF(OR($B14-P$5&gt;74, $B14-P$5=73, $B14-P$5=1, $B14-P$5&lt;0),"",ROUND(($B14-P$5)*'점수 계산기'!$C$27+P$5*'점수 계산기'!$C$30+'점수 계산기'!$C$33,0))</f>
        <v/>
      </c>
      <c r="Q14" s="493" t="str">
        <f>IF(OR($B14-Q$5&gt;74, $B14-Q$5=73, $B14-Q$5=1, $B14-Q$5&lt;0),"",ROUND(($B14-Q$5)*'점수 계산기'!$C$27+Q$5*'점수 계산기'!$C$30+'점수 계산기'!$C$33,0))</f>
        <v/>
      </c>
      <c r="R14" s="493" t="str">
        <f>IF(OR($B14-R$5&gt;74, $B14-R$5=73, $B14-R$5=1, $B14-R$5&lt;0),"",ROUND(($B14-R$5)*'점수 계산기'!$C$27+R$5*'점수 계산기'!$C$30+'점수 계산기'!$C$33,0))</f>
        <v/>
      </c>
      <c r="S14" s="493" t="str">
        <f>IF(OR($B14-S$5&gt;74, $B14-S$5=73, $B14-S$5=1, $B14-S$5&lt;0),"",ROUND(($B14-S$5)*'점수 계산기'!$C$27+S$5*'점수 계산기'!$C$30+'점수 계산기'!$C$33,0))</f>
        <v/>
      </c>
      <c r="T14" s="493" t="str">
        <f>IF(OR($B14-T$5&gt;74, $B14-T$5=73, $B14-T$5=1, $B14-T$5&lt;0),"",ROUND(($B14-T$5)*'점수 계산기'!$C$27+T$5*'점수 계산기'!$C$30+'점수 계산기'!$C$33,0))</f>
        <v/>
      </c>
      <c r="U14" s="493" t="str">
        <f>IF(OR($B14-U$5&gt;74, $B14-U$5=73, $B14-U$5=1, $B14-U$5&lt;0),"",ROUND(($B14-U$5)*'점수 계산기'!$C$27+U$5*'점수 계산기'!$C$30+'점수 계산기'!$C$33,0))</f>
        <v/>
      </c>
      <c r="V14" s="493" t="str">
        <f>IF(OR($B14-V$5&gt;74, $B14-V$5=73, $B14-V$5=1, $B14-V$5&lt;0),"",ROUND(($B14-V$5)*'점수 계산기'!$C$27+V$5*'점수 계산기'!$C$30+'점수 계산기'!$C$33,0))</f>
        <v/>
      </c>
      <c r="W14" s="493" t="str">
        <f>IF(OR($B14-W$5&gt;74, $B14-W$5=73, $B14-W$5=1, $B14-W$5&lt;0),"",ROUND(($B14-W$5)*'점수 계산기'!$C$27+W$5*'점수 계산기'!$C$30+'점수 계산기'!$C$33,0))</f>
        <v/>
      </c>
      <c r="X14" s="493" t="str">
        <f>IF(OR($B14-X$5&gt;74, $B14-X$5=73, $B14-X$5=1, $B14-X$5&lt;0),"",ROUND(($B14-X$5)*'점수 계산기'!$C$27+X$5*'점수 계산기'!$C$30+'점수 계산기'!$C$33,0))</f>
        <v/>
      </c>
      <c r="Y14" s="493" t="str">
        <f>IF(OR($B14-Y$5&gt;74, $B14-Y$5=73, $B14-Y$5=1, $B14-Y$5&lt;0),"",ROUND(($B14-Y$5)*'점수 계산기'!$C$27+Y$5*'점수 계산기'!$C$30+'점수 계산기'!$C$33,0))</f>
        <v/>
      </c>
      <c r="Z14" s="493" t="str">
        <f>IF(OR($B14-Z$5&gt;74, $B14-Z$5=73, $B14-Z$5=1, $B14-Z$5&lt;0),"",ROUND(($B14-Z$5)*'점수 계산기'!$C$27+Z$5*'점수 계산기'!$C$30+'점수 계산기'!$C$33,0))</f>
        <v/>
      </c>
      <c r="AA14" s="494" t="str">
        <f>IF(OR($B14-AA$5&gt;74, $B14-AA$5=73, $B14-AA$5=1, $B14-AA$5&lt;0),"",ROUND(($B14-AA$5)*'점수 계산기'!$C$27+AA$5*'점수 계산기'!$C$30+'점수 계산기'!$C$33,0))</f>
        <v/>
      </c>
      <c r="AC14" s="170">
        <v>93</v>
      </c>
      <c r="AD14" s="170">
        <f t="shared" si="0"/>
        <v>144</v>
      </c>
      <c r="AE14" s="170" cm="1">
        <f t="array" ref="AE14">INDEX($AF$6:$AF$106, AC14, 1)</f>
        <v>74</v>
      </c>
      <c r="AF14" s="170">
        <f t="shared" si="1"/>
        <v>144</v>
      </c>
      <c r="AG14" s="170">
        <v>92</v>
      </c>
      <c r="AH14" s="170">
        <v>8</v>
      </c>
    </row>
    <row r="15" spans="1:34" ht="21" customHeight="1">
      <c r="A15" s="4"/>
      <c r="B15" s="42">
        <v>91</v>
      </c>
      <c r="C15" s="492">
        <f>IF(OR($B15-C$5&gt;74, $B15-C$5=73, $B15-C$5=1, $B15-C$5&lt;0),"",ROUND(($B15-C$5)*'점수 계산기'!$C$27+C$5*'점수 계산기'!$C$30+'점수 계산기'!$C$33,0))</f>
        <v>143</v>
      </c>
      <c r="D15" s="493">
        <f>IF(OR($B15-D$5&gt;74, $B15-D$5=73, $B15-D$5=1, $B15-D$5&lt;0),"",ROUND(($B15-D$5)*'점수 계산기'!$C$27+D$5*'점수 계산기'!$C$30+'점수 계산기'!$C$33,0))</f>
        <v>143</v>
      </c>
      <c r="E15" s="493">
        <f>IF(OR($B15-E$5&gt;74, $B15-E$5=73, $B15-E$5=1, $B15-E$5&lt;0),"",ROUND(($B15-E$5)*'점수 계산기'!$C$27+E$5*'점수 계산기'!$C$30+'점수 계산기'!$C$33,0))</f>
        <v>143</v>
      </c>
      <c r="F15" s="493">
        <f>IF(OR($B15-F$5&gt;74, $B15-F$5=73, $B15-F$5=1, $B15-F$5&lt;0),"",ROUND(($B15-F$5)*'점수 계산기'!$C$27+F$5*'점수 계산기'!$C$30+'점수 계산기'!$C$33,0))</f>
        <v>143</v>
      </c>
      <c r="G15" s="493">
        <f>IF(OR($B15-G$5&gt;74, $B15-G$5=73, $B15-G$5=1, $B15-G$5&lt;0),"",ROUND(($B15-G$5)*'점수 계산기'!$C$27+G$5*'점수 계산기'!$C$30+'점수 계산기'!$C$33,0))</f>
        <v>143</v>
      </c>
      <c r="H15" s="493">
        <f>IF(OR($B15-H$5&gt;74, $B15-H$5=73, $B15-H$5=1, $B15-H$5&lt;0),"",ROUND(($B15-H$5)*'점수 계산기'!$C$27+H$5*'점수 계산기'!$C$30+'점수 계산기'!$C$33,0))</f>
        <v>143</v>
      </c>
      <c r="I15" s="493">
        <f>IF(OR($B15-I$5&gt;74, $B15-I$5=73, $B15-I$5=1, $B15-I$5&lt;0),"",ROUND(($B15-I$5)*'점수 계산기'!$C$27+I$5*'점수 계산기'!$C$30+'점수 계산기'!$C$33,0))</f>
        <v>143</v>
      </c>
      <c r="J15" s="493" t="str">
        <f>IF(OR($B15-J$5&gt;74, $B15-J$5=73, $B15-J$5=1, $B15-J$5&lt;0),"",ROUND(($B15-J$5)*'점수 계산기'!$C$27+J$5*'점수 계산기'!$C$30+'점수 계산기'!$C$33,0))</f>
        <v/>
      </c>
      <c r="K15" s="493">
        <f>IF(OR($B15-K$5&gt;74, $B15-K$5=73, $B15-K$5=1, $B15-K$5&lt;0),"",ROUND(($B15-K$5)*'점수 계산기'!$C$27+K$5*'점수 계산기'!$C$30+'점수 계산기'!$C$33,0))</f>
        <v>143</v>
      </c>
      <c r="L15" s="493" t="str">
        <f>IF(OR($B15-L$5&gt;74, $B15-L$5=73, $B15-L$5=1, $B15-L$5&lt;0),"",ROUND(($B15-L$5)*'점수 계산기'!$C$27+L$5*'점수 계산기'!$C$30+'점수 계산기'!$C$33,0))</f>
        <v/>
      </c>
      <c r="M15" s="493" t="str">
        <f>IF(OR($B15-M$5&gt;74, $B15-M$5=73, $B15-M$5=1, $B15-M$5&lt;0),"",ROUND(($B15-M$5)*'점수 계산기'!$C$27+M$5*'점수 계산기'!$C$30+'점수 계산기'!$C$33,0))</f>
        <v/>
      </c>
      <c r="N15" s="493" t="str">
        <f>IF(OR($B15-N$5&gt;74, $B15-N$5=73, $B15-N$5=1, $B15-N$5&lt;0),"",ROUND(($B15-N$5)*'점수 계산기'!$C$27+N$5*'점수 계산기'!$C$30+'점수 계산기'!$C$33,0))</f>
        <v/>
      </c>
      <c r="O15" s="493" t="str">
        <f>IF(OR($B15-O$5&gt;74, $B15-O$5=73, $B15-O$5=1, $B15-O$5&lt;0),"",ROUND(($B15-O$5)*'점수 계산기'!$C$27+O$5*'점수 계산기'!$C$30+'점수 계산기'!$C$33,0))</f>
        <v/>
      </c>
      <c r="P15" s="493" t="str">
        <f>IF(OR($B15-P$5&gt;74, $B15-P$5=73, $B15-P$5=1, $B15-P$5&lt;0),"",ROUND(($B15-P$5)*'점수 계산기'!$C$27+P$5*'점수 계산기'!$C$30+'점수 계산기'!$C$33,0))</f>
        <v/>
      </c>
      <c r="Q15" s="493" t="str">
        <f>IF(OR($B15-Q$5&gt;74, $B15-Q$5=73, $B15-Q$5=1, $B15-Q$5&lt;0),"",ROUND(($B15-Q$5)*'점수 계산기'!$C$27+Q$5*'점수 계산기'!$C$30+'점수 계산기'!$C$33,0))</f>
        <v/>
      </c>
      <c r="R15" s="493" t="str">
        <f>IF(OR($B15-R$5&gt;74, $B15-R$5=73, $B15-R$5=1, $B15-R$5&lt;0),"",ROUND(($B15-R$5)*'점수 계산기'!$C$27+R$5*'점수 계산기'!$C$30+'점수 계산기'!$C$33,0))</f>
        <v/>
      </c>
      <c r="S15" s="493" t="str">
        <f>IF(OR($B15-S$5&gt;74, $B15-S$5=73, $B15-S$5=1, $B15-S$5&lt;0),"",ROUND(($B15-S$5)*'점수 계산기'!$C$27+S$5*'점수 계산기'!$C$30+'점수 계산기'!$C$33,0))</f>
        <v/>
      </c>
      <c r="T15" s="493" t="str">
        <f>IF(OR($B15-T$5&gt;74, $B15-T$5=73, $B15-T$5=1, $B15-T$5&lt;0),"",ROUND(($B15-T$5)*'점수 계산기'!$C$27+T$5*'점수 계산기'!$C$30+'점수 계산기'!$C$33,0))</f>
        <v/>
      </c>
      <c r="U15" s="493" t="str">
        <f>IF(OR($B15-U$5&gt;74, $B15-U$5=73, $B15-U$5=1, $B15-U$5&lt;0),"",ROUND(($B15-U$5)*'점수 계산기'!$C$27+U$5*'점수 계산기'!$C$30+'점수 계산기'!$C$33,0))</f>
        <v/>
      </c>
      <c r="V15" s="493" t="str">
        <f>IF(OR($B15-V$5&gt;74, $B15-V$5=73, $B15-V$5=1, $B15-V$5&lt;0),"",ROUND(($B15-V$5)*'점수 계산기'!$C$27+V$5*'점수 계산기'!$C$30+'점수 계산기'!$C$33,0))</f>
        <v/>
      </c>
      <c r="W15" s="493" t="str">
        <f>IF(OR($B15-W$5&gt;74, $B15-W$5=73, $B15-W$5=1, $B15-W$5&lt;0),"",ROUND(($B15-W$5)*'점수 계산기'!$C$27+W$5*'점수 계산기'!$C$30+'점수 계산기'!$C$33,0))</f>
        <v/>
      </c>
      <c r="X15" s="493" t="str">
        <f>IF(OR($B15-X$5&gt;74, $B15-X$5=73, $B15-X$5=1, $B15-X$5&lt;0),"",ROUND(($B15-X$5)*'점수 계산기'!$C$27+X$5*'점수 계산기'!$C$30+'점수 계산기'!$C$33,0))</f>
        <v/>
      </c>
      <c r="Y15" s="493" t="str">
        <f>IF(OR($B15-Y$5&gt;74, $B15-Y$5=73, $B15-Y$5=1, $B15-Y$5&lt;0),"",ROUND(($B15-Y$5)*'점수 계산기'!$C$27+Y$5*'점수 계산기'!$C$30+'점수 계산기'!$C$33,0))</f>
        <v/>
      </c>
      <c r="Z15" s="493" t="str">
        <f>IF(OR($B15-Z$5&gt;74, $B15-Z$5=73, $B15-Z$5=1, $B15-Z$5&lt;0),"",ROUND(($B15-Z$5)*'점수 계산기'!$C$27+Z$5*'점수 계산기'!$C$30+'점수 계산기'!$C$33,0))</f>
        <v/>
      </c>
      <c r="AA15" s="494" t="str">
        <f>IF(OR($B15-AA$5&gt;74, $B15-AA$5=73, $B15-AA$5=1, $B15-AA$5&lt;0),"",ROUND(($B15-AA$5)*'점수 계산기'!$C$27+AA$5*'점수 계산기'!$C$30+'점수 계산기'!$C$33,0))</f>
        <v/>
      </c>
      <c r="AC15" s="170">
        <v>92</v>
      </c>
      <c r="AD15" s="170">
        <f t="shared" si="0"/>
        <v>143</v>
      </c>
      <c r="AE15" s="170" cm="1">
        <f t="array" ref="AE15">INDEX($AF$6:$AF$106, AC15, 1)</f>
        <v>75</v>
      </c>
      <c r="AF15" s="170">
        <f t="shared" si="1"/>
        <v>143</v>
      </c>
      <c r="AG15" s="170">
        <v>91</v>
      </c>
      <c r="AH15" s="170">
        <v>9</v>
      </c>
    </row>
    <row r="16" spans="1:34" ht="21" customHeight="1">
      <c r="A16" s="4"/>
      <c r="B16" s="42">
        <v>90</v>
      </c>
      <c r="C16" s="492">
        <f>IF(OR($B16-C$5&gt;74, $B16-C$5=73, $B16-C$5=1, $B16-C$5&lt;0),"",ROUND(($B16-C$5)*'점수 계산기'!$C$27+C$5*'점수 계산기'!$C$30+'점수 계산기'!$C$33,0))</f>
        <v>142</v>
      </c>
      <c r="D16" s="493">
        <f>IF(OR($B16-D$5&gt;74, $B16-D$5=73, $B16-D$5=1, $B16-D$5&lt;0),"",ROUND(($B16-D$5)*'점수 계산기'!$C$27+D$5*'점수 계산기'!$C$30+'점수 계산기'!$C$33,0))</f>
        <v>142</v>
      </c>
      <c r="E16" s="493">
        <f>IF(OR($B16-E$5&gt;74, $B16-E$5=73, $B16-E$5=1, $B16-E$5&lt;0),"",ROUND(($B16-E$5)*'점수 계산기'!$C$27+E$5*'점수 계산기'!$C$30+'점수 계산기'!$C$33,0))</f>
        <v>142</v>
      </c>
      <c r="F16" s="493">
        <f>IF(OR($B16-F$5&gt;74, $B16-F$5=73, $B16-F$5=1, $B16-F$5&lt;0),"",ROUND(($B16-F$5)*'점수 계산기'!$C$27+F$5*'점수 계산기'!$C$30+'점수 계산기'!$C$33,0))</f>
        <v>142</v>
      </c>
      <c r="G16" s="493">
        <f>IF(OR($B16-G$5&gt;74, $B16-G$5=73, $B16-G$5=1, $B16-G$5&lt;0),"",ROUND(($B16-G$5)*'점수 계산기'!$C$27+G$5*'점수 계산기'!$C$30+'점수 계산기'!$C$33,0))</f>
        <v>142</v>
      </c>
      <c r="H16" s="493">
        <f>IF(OR($B16-H$5&gt;74, $B16-H$5=73, $B16-H$5=1, $B16-H$5&lt;0),"",ROUND(($B16-H$5)*'점수 계산기'!$C$27+H$5*'점수 계산기'!$C$30+'점수 계산기'!$C$33,0))</f>
        <v>142</v>
      </c>
      <c r="I16" s="493">
        <f>IF(OR($B16-I$5&gt;74, $B16-I$5=73, $B16-I$5=1, $B16-I$5&lt;0),"",ROUND(($B16-I$5)*'점수 계산기'!$C$27+I$5*'점수 계산기'!$C$30+'점수 계산기'!$C$33,0))</f>
        <v>142</v>
      </c>
      <c r="J16" s="493">
        <f>IF(OR($B16-J$5&gt;74, $B16-J$5=73, $B16-J$5=1, $B16-J$5&lt;0),"",ROUND(($B16-J$5)*'점수 계산기'!$C$27+J$5*'점수 계산기'!$C$30+'점수 계산기'!$C$33,0))</f>
        <v>142</v>
      </c>
      <c r="K16" s="493" t="str">
        <f>IF(OR($B16-K$5&gt;74, $B16-K$5=73, $B16-K$5=1, $B16-K$5&lt;0),"",ROUND(($B16-K$5)*'점수 계산기'!$C$27+K$5*'점수 계산기'!$C$30+'점수 계산기'!$C$33,0))</f>
        <v/>
      </c>
      <c r="L16" s="493">
        <f>IF(OR($B16-L$5&gt;74, $B16-L$5=73, $B16-L$5=1, $B16-L$5&lt;0),"",ROUND(($B16-L$5)*'점수 계산기'!$C$27+L$5*'점수 계산기'!$C$30+'점수 계산기'!$C$33,0))</f>
        <v>142</v>
      </c>
      <c r="M16" s="493" t="str">
        <f>IF(OR($B16-M$5&gt;74, $B16-M$5=73, $B16-M$5=1, $B16-M$5&lt;0),"",ROUND(($B16-M$5)*'점수 계산기'!$C$27+M$5*'점수 계산기'!$C$30+'점수 계산기'!$C$33,0))</f>
        <v/>
      </c>
      <c r="N16" s="493" t="str">
        <f>IF(OR($B16-N$5&gt;74, $B16-N$5=73, $B16-N$5=1, $B16-N$5&lt;0),"",ROUND(($B16-N$5)*'점수 계산기'!$C$27+N$5*'점수 계산기'!$C$30+'점수 계산기'!$C$33,0))</f>
        <v/>
      </c>
      <c r="O16" s="493" t="str">
        <f>IF(OR($B16-O$5&gt;74, $B16-O$5=73, $B16-O$5=1, $B16-O$5&lt;0),"",ROUND(($B16-O$5)*'점수 계산기'!$C$27+O$5*'점수 계산기'!$C$30+'점수 계산기'!$C$33,0))</f>
        <v/>
      </c>
      <c r="P16" s="493" t="str">
        <f>IF(OR($B16-P$5&gt;74, $B16-P$5=73, $B16-P$5=1, $B16-P$5&lt;0),"",ROUND(($B16-P$5)*'점수 계산기'!$C$27+P$5*'점수 계산기'!$C$30+'점수 계산기'!$C$33,0))</f>
        <v/>
      </c>
      <c r="Q16" s="493" t="str">
        <f>IF(OR($B16-Q$5&gt;74, $B16-Q$5=73, $B16-Q$5=1, $B16-Q$5&lt;0),"",ROUND(($B16-Q$5)*'점수 계산기'!$C$27+Q$5*'점수 계산기'!$C$30+'점수 계산기'!$C$33,0))</f>
        <v/>
      </c>
      <c r="R16" s="493" t="str">
        <f>IF(OR($B16-R$5&gt;74, $B16-R$5=73, $B16-R$5=1, $B16-R$5&lt;0),"",ROUND(($B16-R$5)*'점수 계산기'!$C$27+R$5*'점수 계산기'!$C$30+'점수 계산기'!$C$33,0))</f>
        <v/>
      </c>
      <c r="S16" s="493" t="str">
        <f>IF(OR($B16-S$5&gt;74, $B16-S$5=73, $B16-S$5=1, $B16-S$5&lt;0),"",ROUND(($B16-S$5)*'점수 계산기'!$C$27+S$5*'점수 계산기'!$C$30+'점수 계산기'!$C$33,0))</f>
        <v/>
      </c>
      <c r="T16" s="493" t="str">
        <f>IF(OR($B16-T$5&gt;74, $B16-T$5=73, $B16-T$5=1, $B16-T$5&lt;0),"",ROUND(($B16-T$5)*'점수 계산기'!$C$27+T$5*'점수 계산기'!$C$30+'점수 계산기'!$C$33,0))</f>
        <v/>
      </c>
      <c r="U16" s="493" t="str">
        <f>IF(OR($B16-U$5&gt;74, $B16-U$5=73, $B16-U$5=1, $B16-U$5&lt;0),"",ROUND(($B16-U$5)*'점수 계산기'!$C$27+U$5*'점수 계산기'!$C$30+'점수 계산기'!$C$33,0))</f>
        <v/>
      </c>
      <c r="V16" s="493" t="str">
        <f>IF(OR($B16-V$5&gt;74, $B16-V$5=73, $B16-V$5=1, $B16-V$5&lt;0),"",ROUND(($B16-V$5)*'점수 계산기'!$C$27+V$5*'점수 계산기'!$C$30+'점수 계산기'!$C$33,0))</f>
        <v/>
      </c>
      <c r="W16" s="493" t="str">
        <f>IF(OR($B16-W$5&gt;74, $B16-W$5=73, $B16-W$5=1, $B16-W$5&lt;0),"",ROUND(($B16-W$5)*'점수 계산기'!$C$27+W$5*'점수 계산기'!$C$30+'점수 계산기'!$C$33,0))</f>
        <v/>
      </c>
      <c r="X16" s="493" t="str">
        <f>IF(OR($B16-X$5&gt;74, $B16-X$5=73, $B16-X$5=1, $B16-X$5&lt;0),"",ROUND(($B16-X$5)*'점수 계산기'!$C$27+X$5*'점수 계산기'!$C$30+'점수 계산기'!$C$33,0))</f>
        <v/>
      </c>
      <c r="Y16" s="493" t="str">
        <f>IF(OR($B16-Y$5&gt;74, $B16-Y$5=73, $B16-Y$5=1, $B16-Y$5&lt;0),"",ROUND(($B16-Y$5)*'점수 계산기'!$C$27+Y$5*'점수 계산기'!$C$30+'점수 계산기'!$C$33,0))</f>
        <v/>
      </c>
      <c r="Z16" s="493" t="str">
        <f>IF(OR($B16-Z$5&gt;74, $B16-Z$5=73, $B16-Z$5=1, $B16-Z$5&lt;0),"",ROUND(($B16-Z$5)*'점수 계산기'!$C$27+Z$5*'점수 계산기'!$C$30+'점수 계산기'!$C$33,0))</f>
        <v/>
      </c>
      <c r="AA16" s="494" t="str">
        <f>IF(OR($B16-AA$5&gt;74, $B16-AA$5=73, $B16-AA$5=1, $B16-AA$5&lt;0),"",ROUND(($B16-AA$5)*'점수 계산기'!$C$27+AA$5*'점수 계산기'!$C$30+'점수 계산기'!$C$33,0))</f>
        <v/>
      </c>
      <c r="AC16" s="170">
        <v>91</v>
      </c>
      <c r="AD16" s="170">
        <f t="shared" si="0"/>
        <v>142</v>
      </c>
      <c r="AE16" s="170" cm="1">
        <f t="array" ref="AE16">INDEX($AF$6:$AF$106, AC16, 1)</f>
        <v>76</v>
      </c>
      <c r="AF16" s="170">
        <f t="shared" si="1"/>
        <v>142</v>
      </c>
      <c r="AG16" s="170">
        <v>90</v>
      </c>
      <c r="AH16" s="170">
        <v>10</v>
      </c>
    </row>
    <row r="17" spans="1:34" ht="21" customHeight="1">
      <c r="A17" s="4"/>
      <c r="B17" s="42">
        <v>89</v>
      </c>
      <c r="C17" s="492">
        <f>IF(OR($B17-C$5&gt;74, $B17-C$5=73, $B17-C$5=1, $B17-C$5&lt;0),"",ROUND(($B17-C$5)*'점수 계산기'!$C$27+C$5*'점수 계산기'!$C$30+'점수 계산기'!$C$33,0))</f>
        <v>142</v>
      </c>
      <c r="D17" s="493">
        <f>IF(OR($B17-D$5&gt;74, $B17-D$5=73, $B17-D$5=1, $B17-D$5&lt;0),"",ROUND(($B17-D$5)*'점수 계산기'!$C$27+D$5*'점수 계산기'!$C$30+'점수 계산기'!$C$33,0))</f>
        <v>141</v>
      </c>
      <c r="E17" s="493">
        <f>IF(OR($B17-E$5&gt;74, $B17-E$5=73, $B17-E$5=1, $B17-E$5&lt;0),"",ROUND(($B17-E$5)*'점수 계산기'!$C$27+E$5*'점수 계산기'!$C$30+'점수 계산기'!$C$33,0))</f>
        <v>141</v>
      </c>
      <c r="F17" s="493">
        <f>IF(OR($B17-F$5&gt;74, $B17-F$5=73, $B17-F$5=1, $B17-F$5&lt;0),"",ROUND(($B17-F$5)*'점수 계산기'!$C$27+F$5*'점수 계산기'!$C$30+'점수 계산기'!$C$33,0))</f>
        <v>141</v>
      </c>
      <c r="G17" s="493">
        <f>IF(OR($B17-G$5&gt;74, $B17-G$5=73, $B17-G$5=1, $B17-G$5&lt;0),"",ROUND(($B17-G$5)*'점수 계산기'!$C$27+G$5*'점수 계산기'!$C$30+'점수 계산기'!$C$33,0))</f>
        <v>141</v>
      </c>
      <c r="H17" s="493">
        <f>IF(OR($B17-H$5&gt;74, $B17-H$5=73, $B17-H$5=1, $B17-H$5&lt;0),"",ROUND(($B17-H$5)*'점수 계산기'!$C$27+H$5*'점수 계산기'!$C$30+'점수 계산기'!$C$33,0))</f>
        <v>141</v>
      </c>
      <c r="I17" s="493">
        <f>IF(OR($B17-I$5&gt;74, $B17-I$5=73, $B17-I$5=1, $B17-I$5&lt;0),"",ROUND(($B17-I$5)*'점수 계산기'!$C$27+I$5*'점수 계산기'!$C$30+'점수 계산기'!$C$33,0))</f>
        <v>141</v>
      </c>
      <c r="J17" s="493">
        <f>IF(OR($B17-J$5&gt;74, $B17-J$5=73, $B17-J$5=1, $B17-J$5&lt;0),"",ROUND(($B17-J$5)*'점수 계산기'!$C$27+J$5*'점수 계산기'!$C$30+'점수 계산기'!$C$33,0))</f>
        <v>141</v>
      </c>
      <c r="K17" s="493">
        <f>IF(OR($B17-K$5&gt;74, $B17-K$5=73, $B17-K$5=1, $B17-K$5&lt;0),"",ROUND(($B17-K$5)*'점수 계산기'!$C$27+K$5*'점수 계산기'!$C$30+'점수 계산기'!$C$33,0))</f>
        <v>141</v>
      </c>
      <c r="L17" s="493" t="str">
        <f>IF(OR($B17-L$5&gt;74, $B17-L$5=73, $B17-L$5=1, $B17-L$5&lt;0),"",ROUND(($B17-L$5)*'점수 계산기'!$C$27+L$5*'점수 계산기'!$C$30+'점수 계산기'!$C$33,0))</f>
        <v/>
      </c>
      <c r="M17" s="493">
        <f>IF(OR($B17-M$5&gt;74, $B17-M$5=73, $B17-M$5=1, $B17-M$5&lt;0),"",ROUND(($B17-M$5)*'점수 계산기'!$C$27+M$5*'점수 계산기'!$C$30+'점수 계산기'!$C$33,0))</f>
        <v>141</v>
      </c>
      <c r="N17" s="493" t="str">
        <f>IF(OR($B17-N$5&gt;74, $B17-N$5=73, $B17-N$5=1, $B17-N$5&lt;0),"",ROUND(($B17-N$5)*'점수 계산기'!$C$27+N$5*'점수 계산기'!$C$30+'점수 계산기'!$C$33,0))</f>
        <v/>
      </c>
      <c r="O17" s="493" t="str">
        <f>IF(OR($B17-O$5&gt;74, $B17-O$5=73, $B17-O$5=1, $B17-O$5&lt;0),"",ROUND(($B17-O$5)*'점수 계산기'!$C$27+O$5*'점수 계산기'!$C$30+'점수 계산기'!$C$33,0))</f>
        <v/>
      </c>
      <c r="P17" s="493" t="str">
        <f>IF(OR($B17-P$5&gt;74, $B17-P$5=73, $B17-P$5=1, $B17-P$5&lt;0),"",ROUND(($B17-P$5)*'점수 계산기'!$C$27+P$5*'점수 계산기'!$C$30+'점수 계산기'!$C$33,0))</f>
        <v/>
      </c>
      <c r="Q17" s="493" t="str">
        <f>IF(OR($B17-Q$5&gt;74, $B17-Q$5=73, $B17-Q$5=1, $B17-Q$5&lt;0),"",ROUND(($B17-Q$5)*'점수 계산기'!$C$27+Q$5*'점수 계산기'!$C$30+'점수 계산기'!$C$33,0))</f>
        <v/>
      </c>
      <c r="R17" s="493" t="str">
        <f>IF(OR($B17-R$5&gt;74, $B17-R$5=73, $B17-R$5=1, $B17-R$5&lt;0),"",ROUND(($B17-R$5)*'점수 계산기'!$C$27+R$5*'점수 계산기'!$C$30+'점수 계산기'!$C$33,0))</f>
        <v/>
      </c>
      <c r="S17" s="493" t="str">
        <f>IF(OR($B17-S$5&gt;74, $B17-S$5=73, $B17-S$5=1, $B17-S$5&lt;0),"",ROUND(($B17-S$5)*'점수 계산기'!$C$27+S$5*'점수 계산기'!$C$30+'점수 계산기'!$C$33,0))</f>
        <v/>
      </c>
      <c r="T17" s="493" t="str">
        <f>IF(OR($B17-T$5&gt;74, $B17-T$5=73, $B17-T$5=1, $B17-T$5&lt;0),"",ROUND(($B17-T$5)*'점수 계산기'!$C$27+T$5*'점수 계산기'!$C$30+'점수 계산기'!$C$33,0))</f>
        <v/>
      </c>
      <c r="U17" s="493" t="str">
        <f>IF(OR($B17-U$5&gt;74, $B17-U$5=73, $B17-U$5=1, $B17-U$5&lt;0),"",ROUND(($B17-U$5)*'점수 계산기'!$C$27+U$5*'점수 계산기'!$C$30+'점수 계산기'!$C$33,0))</f>
        <v/>
      </c>
      <c r="V17" s="493" t="str">
        <f>IF(OR($B17-V$5&gt;74, $B17-V$5=73, $B17-V$5=1, $B17-V$5&lt;0),"",ROUND(($B17-V$5)*'점수 계산기'!$C$27+V$5*'점수 계산기'!$C$30+'점수 계산기'!$C$33,0))</f>
        <v/>
      </c>
      <c r="W17" s="493" t="str">
        <f>IF(OR($B17-W$5&gt;74, $B17-W$5=73, $B17-W$5=1, $B17-W$5&lt;0),"",ROUND(($B17-W$5)*'점수 계산기'!$C$27+W$5*'점수 계산기'!$C$30+'점수 계산기'!$C$33,0))</f>
        <v/>
      </c>
      <c r="X17" s="493" t="str">
        <f>IF(OR($B17-X$5&gt;74, $B17-X$5=73, $B17-X$5=1, $B17-X$5&lt;0),"",ROUND(($B17-X$5)*'점수 계산기'!$C$27+X$5*'점수 계산기'!$C$30+'점수 계산기'!$C$33,0))</f>
        <v/>
      </c>
      <c r="Y17" s="493" t="str">
        <f>IF(OR($B17-Y$5&gt;74, $B17-Y$5=73, $B17-Y$5=1, $B17-Y$5&lt;0),"",ROUND(($B17-Y$5)*'점수 계산기'!$C$27+Y$5*'점수 계산기'!$C$30+'점수 계산기'!$C$33,0))</f>
        <v/>
      </c>
      <c r="Z17" s="493" t="str">
        <f>IF(OR($B17-Z$5&gt;74, $B17-Z$5=73, $B17-Z$5=1, $B17-Z$5&lt;0),"",ROUND(($B17-Z$5)*'점수 계산기'!$C$27+Z$5*'점수 계산기'!$C$30+'점수 계산기'!$C$33,0))</f>
        <v/>
      </c>
      <c r="AA17" s="494" t="str">
        <f>IF(OR($B17-AA$5&gt;74, $B17-AA$5=73, $B17-AA$5=1, $B17-AA$5&lt;0),"",ROUND(($B17-AA$5)*'점수 계산기'!$C$27+AA$5*'점수 계산기'!$C$30+'점수 계산기'!$C$33,0))</f>
        <v/>
      </c>
      <c r="AC17" s="170">
        <v>90</v>
      </c>
      <c r="AD17" s="170">
        <f t="shared" si="0"/>
        <v>141</v>
      </c>
      <c r="AE17" s="170" cm="1">
        <f t="array" ref="AE17">INDEX($AF$6:$AF$106, AC17, 1)</f>
        <v>77</v>
      </c>
      <c r="AF17" s="170">
        <f t="shared" si="1"/>
        <v>142</v>
      </c>
      <c r="AG17" s="170">
        <v>89</v>
      </c>
      <c r="AH17" s="170">
        <v>11</v>
      </c>
    </row>
    <row r="18" spans="1:34" ht="21" customHeight="1">
      <c r="A18" s="4"/>
      <c r="B18" s="43">
        <v>88</v>
      </c>
      <c r="C18" s="495">
        <f>IF(OR($B18-C$5&gt;74, $B18-C$5=73, $B18-C$5=1, $B18-C$5&lt;0),"",ROUND(($B18-C$5)*'점수 계산기'!$C$27+C$5*'점수 계산기'!$C$30+'점수 계산기'!$C$33,0))</f>
        <v>141</v>
      </c>
      <c r="D18" s="496">
        <f>IF(OR($B18-D$5&gt;74, $B18-D$5=73, $B18-D$5=1, $B18-D$5&lt;0),"",ROUND(($B18-D$5)*'점수 계산기'!$C$27+D$5*'점수 계산기'!$C$30+'점수 계산기'!$C$33,0))</f>
        <v>141</v>
      </c>
      <c r="E18" s="496">
        <f>IF(OR($B18-E$5&gt;74, $B18-E$5=73, $B18-E$5=1, $B18-E$5&lt;0),"",ROUND(($B18-E$5)*'점수 계산기'!$C$27+E$5*'점수 계산기'!$C$30+'점수 계산기'!$C$33,0))</f>
        <v>141</v>
      </c>
      <c r="F18" s="496">
        <f>IF(OR($B18-F$5&gt;74, $B18-F$5=73, $B18-F$5=1, $B18-F$5&lt;0),"",ROUND(($B18-F$5)*'점수 계산기'!$C$27+F$5*'점수 계산기'!$C$30+'점수 계산기'!$C$33,0))</f>
        <v>140</v>
      </c>
      <c r="G18" s="496">
        <f>IF(OR($B18-G$5&gt;74, $B18-G$5=73, $B18-G$5=1, $B18-G$5&lt;0),"",ROUND(($B18-G$5)*'점수 계산기'!$C$27+G$5*'점수 계산기'!$C$30+'점수 계산기'!$C$33,0))</f>
        <v>140</v>
      </c>
      <c r="H18" s="496">
        <f>IF(OR($B18-H$5&gt;74, $B18-H$5=73, $B18-H$5=1, $B18-H$5&lt;0),"",ROUND(($B18-H$5)*'점수 계산기'!$C$27+H$5*'점수 계산기'!$C$30+'점수 계산기'!$C$33,0))</f>
        <v>140</v>
      </c>
      <c r="I18" s="496">
        <f>IF(OR($B18-I$5&gt;74, $B18-I$5=73, $B18-I$5=1, $B18-I$5&lt;0),"",ROUND(($B18-I$5)*'점수 계산기'!$C$27+I$5*'점수 계산기'!$C$30+'점수 계산기'!$C$33,0))</f>
        <v>140</v>
      </c>
      <c r="J18" s="496">
        <f>IF(OR($B18-J$5&gt;74, $B18-J$5=73, $B18-J$5=1, $B18-J$5&lt;0),"",ROUND(($B18-J$5)*'점수 계산기'!$C$27+J$5*'점수 계산기'!$C$30+'점수 계산기'!$C$33,0))</f>
        <v>140</v>
      </c>
      <c r="K18" s="496">
        <f>IF(OR($B18-K$5&gt;74, $B18-K$5=73, $B18-K$5=1, $B18-K$5&lt;0),"",ROUND(($B18-K$5)*'점수 계산기'!$C$27+K$5*'점수 계산기'!$C$30+'점수 계산기'!$C$33,0))</f>
        <v>140</v>
      </c>
      <c r="L18" s="496">
        <f>IF(OR($B18-L$5&gt;74, $B18-L$5=73, $B18-L$5=1, $B18-L$5&lt;0),"",ROUND(($B18-L$5)*'점수 계산기'!$C$27+L$5*'점수 계산기'!$C$30+'점수 계산기'!$C$33,0))</f>
        <v>140</v>
      </c>
      <c r="M18" s="496" t="str">
        <f>IF(OR($B18-M$5&gt;74, $B18-M$5=73, $B18-M$5=1, $B18-M$5&lt;0),"",ROUND(($B18-M$5)*'점수 계산기'!$C$27+M$5*'점수 계산기'!$C$30+'점수 계산기'!$C$33,0))</f>
        <v/>
      </c>
      <c r="N18" s="496">
        <f>IF(OR($B18-N$5&gt;74, $B18-N$5=73, $B18-N$5=1, $B18-N$5&lt;0),"",ROUND(($B18-N$5)*'점수 계산기'!$C$27+N$5*'점수 계산기'!$C$30+'점수 계산기'!$C$33,0))</f>
        <v>140</v>
      </c>
      <c r="O18" s="496" t="str">
        <f>IF(OR($B18-O$5&gt;74, $B18-O$5=73, $B18-O$5=1, $B18-O$5&lt;0),"",ROUND(($B18-O$5)*'점수 계산기'!$C$27+O$5*'점수 계산기'!$C$30+'점수 계산기'!$C$33,0))</f>
        <v/>
      </c>
      <c r="P18" s="496" t="str">
        <f>IF(OR($B18-P$5&gt;74, $B18-P$5=73, $B18-P$5=1, $B18-P$5&lt;0),"",ROUND(($B18-P$5)*'점수 계산기'!$C$27+P$5*'점수 계산기'!$C$30+'점수 계산기'!$C$33,0))</f>
        <v/>
      </c>
      <c r="Q18" s="496" t="str">
        <f>IF(OR($B18-Q$5&gt;74, $B18-Q$5=73, $B18-Q$5=1, $B18-Q$5&lt;0),"",ROUND(($B18-Q$5)*'점수 계산기'!$C$27+Q$5*'점수 계산기'!$C$30+'점수 계산기'!$C$33,0))</f>
        <v/>
      </c>
      <c r="R18" s="496" t="str">
        <f>IF(OR($B18-R$5&gt;74, $B18-R$5=73, $B18-R$5=1, $B18-R$5&lt;0),"",ROUND(($B18-R$5)*'점수 계산기'!$C$27+R$5*'점수 계산기'!$C$30+'점수 계산기'!$C$33,0))</f>
        <v/>
      </c>
      <c r="S18" s="496" t="str">
        <f>IF(OR($B18-S$5&gt;74, $B18-S$5=73, $B18-S$5=1, $B18-S$5&lt;0),"",ROUND(($B18-S$5)*'점수 계산기'!$C$27+S$5*'점수 계산기'!$C$30+'점수 계산기'!$C$33,0))</f>
        <v/>
      </c>
      <c r="T18" s="496" t="str">
        <f>IF(OR($B18-T$5&gt;74, $B18-T$5=73, $B18-T$5=1, $B18-T$5&lt;0),"",ROUND(($B18-T$5)*'점수 계산기'!$C$27+T$5*'점수 계산기'!$C$30+'점수 계산기'!$C$33,0))</f>
        <v/>
      </c>
      <c r="U18" s="496" t="str">
        <f>IF(OR($B18-U$5&gt;74, $B18-U$5=73, $B18-U$5=1, $B18-U$5&lt;0),"",ROUND(($B18-U$5)*'점수 계산기'!$C$27+U$5*'점수 계산기'!$C$30+'점수 계산기'!$C$33,0))</f>
        <v/>
      </c>
      <c r="V18" s="496" t="str">
        <f>IF(OR($B18-V$5&gt;74, $B18-V$5=73, $B18-V$5=1, $B18-V$5&lt;0),"",ROUND(($B18-V$5)*'점수 계산기'!$C$27+V$5*'점수 계산기'!$C$30+'점수 계산기'!$C$33,0))</f>
        <v/>
      </c>
      <c r="W18" s="496" t="str">
        <f>IF(OR($B18-W$5&gt;74, $B18-W$5=73, $B18-W$5=1, $B18-W$5&lt;0),"",ROUND(($B18-W$5)*'점수 계산기'!$C$27+W$5*'점수 계산기'!$C$30+'점수 계산기'!$C$33,0))</f>
        <v/>
      </c>
      <c r="X18" s="496" t="str">
        <f>IF(OR($B18-X$5&gt;74, $B18-X$5=73, $B18-X$5=1, $B18-X$5&lt;0),"",ROUND(($B18-X$5)*'점수 계산기'!$C$27+X$5*'점수 계산기'!$C$30+'점수 계산기'!$C$33,0))</f>
        <v/>
      </c>
      <c r="Y18" s="496" t="str">
        <f>IF(OR($B18-Y$5&gt;74, $B18-Y$5=73, $B18-Y$5=1, $B18-Y$5&lt;0),"",ROUND(($B18-Y$5)*'점수 계산기'!$C$27+Y$5*'점수 계산기'!$C$30+'점수 계산기'!$C$33,0))</f>
        <v/>
      </c>
      <c r="Z18" s="496" t="str">
        <f>IF(OR($B18-Z$5&gt;74, $B18-Z$5=73, $B18-Z$5=1, $B18-Z$5&lt;0),"",ROUND(($B18-Z$5)*'점수 계산기'!$C$27+Z$5*'점수 계산기'!$C$30+'점수 계산기'!$C$33,0))</f>
        <v/>
      </c>
      <c r="AA18" s="497" t="str">
        <f>IF(OR($B18-AA$5&gt;74, $B18-AA$5=73, $B18-AA$5=1, $B18-AA$5&lt;0),"",ROUND(($B18-AA$5)*'점수 계산기'!$C$27+AA$5*'점수 계산기'!$C$30+'점수 계산기'!$C$33,0))</f>
        <v/>
      </c>
      <c r="AC18" s="170">
        <v>89</v>
      </c>
      <c r="AD18" s="170">
        <f t="shared" si="0"/>
        <v>140</v>
      </c>
      <c r="AE18" s="170" cm="1">
        <f t="array" ref="AE18">INDEX($AF$6:$AF$106, AC18, 1)</f>
        <v>78</v>
      </c>
      <c r="AF18" s="170">
        <f t="shared" si="1"/>
        <v>141</v>
      </c>
      <c r="AG18" s="170">
        <v>88</v>
      </c>
      <c r="AH18" s="170">
        <v>12</v>
      </c>
    </row>
    <row r="19" spans="1:34" ht="21" customHeight="1">
      <c r="A19" s="4"/>
      <c r="B19" s="43">
        <v>87</v>
      </c>
      <c r="C19" s="495">
        <f>IF(OR($B19-C$5&gt;74, $B19-C$5=73, $B19-C$5=1, $B19-C$5&lt;0),"",ROUND(($B19-C$5)*'점수 계산기'!$C$27+C$5*'점수 계산기'!$C$30+'점수 계산기'!$C$33,0))</f>
        <v>140</v>
      </c>
      <c r="D19" s="496">
        <f>IF(OR($B19-D$5&gt;74, $B19-D$5=73, $B19-D$5=1, $B19-D$5&lt;0),"",ROUND(($B19-D$5)*'점수 계산기'!$C$27+D$5*'점수 계산기'!$C$30+'점수 계산기'!$C$33,0))</f>
        <v>140</v>
      </c>
      <c r="E19" s="496">
        <f>IF(OR($B19-E$5&gt;74, $B19-E$5=73, $B19-E$5=1, $B19-E$5&lt;0),"",ROUND(($B19-E$5)*'점수 계산기'!$C$27+E$5*'점수 계산기'!$C$30+'점수 계산기'!$C$33,0))</f>
        <v>140</v>
      </c>
      <c r="F19" s="496">
        <f>IF(OR($B19-F$5&gt;74, $B19-F$5=73, $B19-F$5=1, $B19-F$5&lt;0),"",ROUND(($B19-F$5)*'점수 계산기'!$C$27+F$5*'점수 계산기'!$C$30+'점수 계산기'!$C$33,0))</f>
        <v>140</v>
      </c>
      <c r="G19" s="496">
        <f>IF(OR($B19-G$5&gt;74, $B19-G$5=73, $B19-G$5=1, $B19-G$5&lt;0),"",ROUND(($B19-G$5)*'점수 계산기'!$C$27+G$5*'점수 계산기'!$C$30+'점수 계산기'!$C$33,0))</f>
        <v>140</v>
      </c>
      <c r="H19" s="496">
        <f>IF(OR($B19-H$5&gt;74, $B19-H$5=73, $B19-H$5=1, $B19-H$5&lt;0),"",ROUND(($B19-H$5)*'점수 계산기'!$C$27+H$5*'점수 계산기'!$C$30+'점수 계산기'!$C$33,0))</f>
        <v>140</v>
      </c>
      <c r="I19" s="496">
        <f>IF(OR($B19-I$5&gt;74, $B19-I$5=73, $B19-I$5=1, $B19-I$5&lt;0),"",ROUND(($B19-I$5)*'점수 계산기'!$C$27+I$5*'점수 계산기'!$C$30+'점수 계산기'!$C$33,0))</f>
        <v>139</v>
      </c>
      <c r="J19" s="496">
        <f>IF(OR($B19-J$5&gt;74, $B19-J$5=73, $B19-J$5=1, $B19-J$5&lt;0),"",ROUND(($B19-J$5)*'점수 계산기'!$C$27+J$5*'점수 계산기'!$C$30+'점수 계산기'!$C$33,0))</f>
        <v>139</v>
      </c>
      <c r="K19" s="496">
        <f>IF(OR($B19-K$5&gt;74, $B19-K$5=73, $B19-K$5=1, $B19-K$5&lt;0),"",ROUND(($B19-K$5)*'점수 계산기'!$C$27+K$5*'점수 계산기'!$C$30+'점수 계산기'!$C$33,0))</f>
        <v>139</v>
      </c>
      <c r="L19" s="496">
        <f>IF(OR($B19-L$5&gt;74, $B19-L$5=73, $B19-L$5=1, $B19-L$5&lt;0),"",ROUND(($B19-L$5)*'점수 계산기'!$C$27+L$5*'점수 계산기'!$C$30+'점수 계산기'!$C$33,0))</f>
        <v>139</v>
      </c>
      <c r="M19" s="496">
        <f>IF(OR($B19-M$5&gt;74, $B19-M$5=73, $B19-M$5=1, $B19-M$5&lt;0),"",ROUND(($B19-M$5)*'점수 계산기'!$C$27+M$5*'점수 계산기'!$C$30+'점수 계산기'!$C$33,0))</f>
        <v>139</v>
      </c>
      <c r="N19" s="496" t="str">
        <f>IF(OR($B19-N$5&gt;74, $B19-N$5=73, $B19-N$5=1, $B19-N$5&lt;0),"",ROUND(($B19-N$5)*'점수 계산기'!$C$27+N$5*'점수 계산기'!$C$30+'점수 계산기'!$C$33,0))</f>
        <v/>
      </c>
      <c r="O19" s="496">
        <f>IF(OR($B19-O$5&gt;74, $B19-O$5=73, $B19-O$5=1, $B19-O$5&lt;0),"",ROUND(($B19-O$5)*'점수 계산기'!$C$27+O$5*'점수 계산기'!$C$30+'점수 계산기'!$C$33,0))</f>
        <v>139</v>
      </c>
      <c r="P19" s="496" t="str">
        <f>IF(OR($B19-P$5&gt;74, $B19-P$5=73, $B19-P$5=1, $B19-P$5&lt;0),"",ROUND(($B19-P$5)*'점수 계산기'!$C$27+P$5*'점수 계산기'!$C$30+'점수 계산기'!$C$33,0))</f>
        <v/>
      </c>
      <c r="Q19" s="496" t="str">
        <f>IF(OR($B19-Q$5&gt;74, $B19-Q$5=73, $B19-Q$5=1, $B19-Q$5&lt;0),"",ROUND(($B19-Q$5)*'점수 계산기'!$C$27+Q$5*'점수 계산기'!$C$30+'점수 계산기'!$C$33,0))</f>
        <v/>
      </c>
      <c r="R19" s="496" t="str">
        <f>IF(OR($B19-R$5&gt;74, $B19-R$5=73, $B19-R$5=1, $B19-R$5&lt;0),"",ROUND(($B19-R$5)*'점수 계산기'!$C$27+R$5*'점수 계산기'!$C$30+'점수 계산기'!$C$33,0))</f>
        <v/>
      </c>
      <c r="S19" s="496" t="str">
        <f>IF(OR($B19-S$5&gt;74, $B19-S$5=73, $B19-S$5=1, $B19-S$5&lt;0),"",ROUND(($B19-S$5)*'점수 계산기'!$C$27+S$5*'점수 계산기'!$C$30+'점수 계산기'!$C$33,0))</f>
        <v/>
      </c>
      <c r="T19" s="496" t="str">
        <f>IF(OR($B19-T$5&gt;74, $B19-T$5=73, $B19-T$5=1, $B19-T$5&lt;0),"",ROUND(($B19-T$5)*'점수 계산기'!$C$27+T$5*'점수 계산기'!$C$30+'점수 계산기'!$C$33,0))</f>
        <v/>
      </c>
      <c r="U19" s="496" t="str">
        <f>IF(OR($B19-U$5&gt;74, $B19-U$5=73, $B19-U$5=1, $B19-U$5&lt;0),"",ROUND(($B19-U$5)*'점수 계산기'!$C$27+U$5*'점수 계산기'!$C$30+'점수 계산기'!$C$33,0))</f>
        <v/>
      </c>
      <c r="V19" s="496" t="str">
        <f>IF(OR($B19-V$5&gt;74, $B19-V$5=73, $B19-V$5=1, $B19-V$5&lt;0),"",ROUND(($B19-V$5)*'점수 계산기'!$C$27+V$5*'점수 계산기'!$C$30+'점수 계산기'!$C$33,0))</f>
        <v/>
      </c>
      <c r="W19" s="496" t="str">
        <f>IF(OR($B19-W$5&gt;74, $B19-W$5=73, $B19-W$5=1, $B19-W$5&lt;0),"",ROUND(($B19-W$5)*'점수 계산기'!$C$27+W$5*'점수 계산기'!$C$30+'점수 계산기'!$C$33,0))</f>
        <v/>
      </c>
      <c r="X19" s="496" t="str">
        <f>IF(OR($B19-X$5&gt;74, $B19-X$5=73, $B19-X$5=1, $B19-X$5&lt;0),"",ROUND(($B19-X$5)*'점수 계산기'!$C$27+X$5*'점수 계산기'!$C$30+'점수 계산기'!$C$33,0))</f>
        <v/>
      </c>
      <c r="Y19" s="496" t="str">
        <f>IF(OR($B19-Y$5&gt;74, $B19-Y$5=73, $B19-Y$5=1, $B19-Y$5&lt;0),"",ROUND(($B19-Y$5)*'점수 계산기'!$C$27+Y$5*'점수 계산기'!$C$30+'점수 계산기'!$C$33,0))</f>
        <v/>
      </c>
      <c r="Z19" s="496" t="str">
        <f>IF(OR($B19-Z$5&gt;74, $B19-Z$5=73, $B19-Z$5=1, $B19-Z$5&lt;0),"",ROUND(($B19-Z$5)*'점수 계산기'!$C$27+Z$5*'점수 계산기'!$C$30+'점수 계산기'!$C$33,0))</f>
        <v/>
      </c>
      <c r="AA19" s="497" t="str">
        <f>IF(OR($B19-AA$5&gt;74, $B19-AA$5=73, $B19-AA$5=1, $B19-AA$5&lt;0),"",ROUND(($B19-AA$5)*'점수 계산기'!$C$27+AA$5*'점수 계산기'!$C$30+'점수 계산기'!$C$33,0))</f>
        <v/>
      </c>
      <c r="AC19" s="170">
        <v>88</v>
      </c>
      <c r="AD19" s="170">
        <f t="shared" si="0"/>
        <v>139</v>
      </c>
      <c r="AE19" s="170" cm="1">
        <f t="array" ref="AE19">INDEX($AF$6:$AF$106, AC19, 1)</f>
        <v>78</v>
      </c>
      <c r="AF19" s="170">
        <f t="shared" si="1"/>
        <v>140</v>
      </c>
      <c r="AG19" s="170">
        <v>87</v>
      </c>
      <c r="AH19" s="170">
        <v>13</v>
      </c>
    </row>
    <row r="20" spans="1:34" ht="21" customHeight="1">
      <c r="A20" s="4"/>
      <c r="B20" s="43">
        <v>86</v>
      </c>
      <c r="C20" s="495">
        <f>IF(OR($B20-C$5&gt;74, $B20-C$5=73, $B20-C$5=1, $B20-C$5&lt;0),"",ROUND(($B20-C$5)*'점수 계산기'!$C$27+C$5*'점수 계산기'!$C$30+'점수 계산기'!$C$33,0))</f>
        <v>139</v>
      </c>
      <c r="D20" s="496">
        <f>IF(OR($B20-D$5&gt;74, $B20-D$5=73, $B20-D$5=1, $B20-D$5&lt;0),"",ROUND(($B20-D$5)*'점수 계산기'!$C$27+D$5*'점수 계산기'!$C$30+'점수 계산기'!$C$33,0))</f>
        <v>139</v>
      </c>
      <c r="E20" s="496">
        <f>IF(OR($B20-E$5&gt;74, $B20-E$5=73, $B20-E$5=1, $B20-E$5&lt;0),"",ROUND(($B20-E$5)*'점수 계산기'!$C$27+E$5*'점수 계산기'!$C$30+'점수 계산기'!$C$33,0))</f>
        <v>139</v>
      </c>
      <c r="F20" s="496">
        <f>IF(OR($B20-F$5&gt;74, $B20-F$5=73, $B20-F$5=1, $B20-F$5&lt;0),"",ROUND(($B20-F$5)*'점수 계산기'!$C$27+F$5*'점수 계산기'!$C$30+'점수 계산기'!$C$33,0))</f>
        <v>139</v>
      </c>
      <c r="G20" s="496">
        <f>IF(OR($B20-G$5&gt;74, $B20-G$5=73, $B20-G$5=1, $B20-G$5&lt;0),"",ROUND(($B20-G$5)*'점수 계산기'!$C$27+G$5*'점수 계산기'!$C$30+'점수 계산기'!$C$33,0))</f>
        <v>139</v>
      </c>
      <c r="H20" s="496">
        <f>IF(OR($B20-H$5&gt;74, $B20-H$5=73, $B20-H$5=1, $B20-H$5&lt;0),"",ROUND(($B20-H$5)*'점수 계산기'!$C$27+H$5*'점수 계산기'!$C$30+'점수 계산기'!$C$33,0))</f>
        <v>139</v>
      </c>
      <c r="I20" s="496">
        <f>IF(OR($B20-I$5&gt;74, $B20-I$5=73, $B20-I$5=1, $B20-I$5&lt;0),"",ROUND(($B20-I$5)*'점수 계산기'!$C$27+I$5*'점수 계산기'!$C$30+'점수 계산기'!$C$33,0))</f>
        <v>139</v>
      </c>
      <c r="J20" s="496">
        <f>IF(OR($B20-J$5&gt;74, $B20-J$5=73, $B20-J$5=1, $B20-J$5&lt;0),"",ROUND(($B20-J$5)*'점수 계산기'!$C$27+J$5*'점수 계산기'!$C$30+'점수 계산기'!$C$33,0))</f>
        <v>139</v>
      </c>
      <c r="K20" s="496">
        <f>IF(OR($B20-K$5&gt;74, $B20-K$5=73, $B20-K$5=1, $B20-K$5&lt;0),"",ROUND(($B20-K$5)*'점수 계산기'!$C$27+K$5*'점수 계산기'!$C$30+'점수 계산기'!$C$33,0))</f>
        <v>139</v>
      </c>
      <c r="L20" s="496">
        <f>IF(OR($B20-L$5&gt;74, $B20-L$5=73, $B20-L$5=1, $B20-L$5&lt;0),"",ROUND(($B20-L$5)*'점수 계산기'!$C$27+L$5*'점수 계산기'!$C$30+'점수 계산기'!$C$33,0))</f>
        <v>138</v>
      </c>
      <c r="M20" s="496">
        <f>IF(OR($B20-M$5&gt;74, $B20-M$5=73, $B20-M$5=1, $B20-M$5&lt;0),"",ROUND(($B20-M$5)*'점수 계산기'!$C$27+M$5*'점수 계산기'!$C$30+'점수 계산기'!$C$33,0))</f>
        <v>138</v>
      </c>
      <c r="N20" s="496">
        <f>IF(OR($B20-N$5&gt;74, $B20-N$5=73, $B20-N$5=1, $B20-N$5&lt;0),"",ROUND(($B20-N$5)*'점수 계산기'!$C$27+N$5*'점수 계산기'!$C$30+'점수 계산기'!$C$33,0))</f>
        <v>138</v>
      </c>
      <c r="O20" s="496" t="str">
        <f>IF(OR($B20-O$5&gt;74, $B20-O$5=73, $B20-O$5=1, $B20-O$5&lt;0),"",ROUND(($B20-O$5)*'점수 계산기'!$C$27+O$5*'점수 계산기'!$C$30+'점수 계산기'!$C$33,0))</f>
        <v/>
      </c>
      <c r="P20" s="496">
        <f>IF(OR($B20-P$5&gt;74, $B20-P$5=73, $B20-P$5=1, $B20-P$5&lt;0),"",ROUND(($B20-P$5)*'점수 계산기'!$C$27+P$5*'점수 계산기'!$C$30+'점수 계산기'!$C$33,0))</f>
        <v>138</v>
      </c>
      <c r="Q20" s="496" t="str">
        <f>IF(OR($B20-Q$5&gt;74, $B20-Q$5=73, $B20-Q$5=1, $B20-Q$5&lt;0),"",ROUND(($B20-Q$5)*'점수 계산기'!$C$27+Q$5*'점수 계산기'!$C$30+'점수 계산기'!$C$33,0))</f>
        <v/>
      </c>
      <c r="R20" s="496" t="str">
        <f>IF(OR($B20-R$5&gt;74, $B20-R$5=73, $B20-R$5=1, $B20-R$5&lt;0),"",ROUND(($B20-R$5)*'점수 계산기'!$C$27+R$5*'점수 계산기'!$C$30+'점수 계산기'!$C$33,0))</f>
        <v/>
      </c>
      <c r="S20" s="496" t="str">
        <f>IF(OR($B20-S$5&gt;74, $B20-S$5=73, $B20-S$5=1, $B20-S$5&lt;0),"",ROUND(($B20-S$5)*'점수 계산기'!$C$27+S$5*'점수 계산기'!$C$30+'점수 계산기'!$C$33,0))</f>
        <v/>
      </c>
      <c r="T20" s="496" t="str">
        <f>IF(OR($B20-T$5&gt;74, $B20-T$5=73, $B20-T$5=1, $B20-T$5&lt;0),"",ROUND(($B20-T$5)*'점수 계산기'!$C$27+T$5*'점수 계산기'!$C$30+'점수 계산기'!$C$33,0))</f>
        <v/>
      </c>
      <c r="U20" s="496" t="str">
        <f>IF(OR($B20-U$5&gt;74, $B20-U$5=73, $B20-U$5=1, $B20-U$5&lt;0),"",ROUND(($B20-U$5)*'점수 계산기'!$C$27+U$5*'점수 계산기'!$C$30+'점수 계산기'!$C$33,0))</f>
        <v/>
      </c>
      <c r="V20" s="496" t="str">
        <f>IF(OR($B20-V$5&gt;74, $B20-V$5=73, $B20-V$5=1, $B20-V$5&lt;0),"",ROUND(($B20-V$5)*'점수 계산기'!$C$27+V$5*'점수 계산기'!$C$30+'점수 계산기'!$C$33,0))</f>
        <v/>
      </c>
      <c r="W20" s="496" t="str">
        <f>IF(OR($B20-W$5&gt;74, $B20-W$5=73, $B20-W$5=1, $B20-W$5&lt;0),"",ROUND(($B20-W$5)*'점수 계산기'!$C$27+W$5*'점수 계산기'!$C$30+'점수 계산기'!$C$33,0))</f>
        <v/>
      </c>
      <c r="X20" s="496" t="str">
        <f>IF(OR($B20-X$5&gt;74, $B20-X$5=73, $B20-X$5=1, $B20-X$5&lt;0),"",ROUND(($B20-X$5)*'점수 계산기'!$C$27+X$5*'점수 계산기'!$C$30+'점수 계산기'!$C$33,0))</f>
        <v/>
      </c>
      <c r="Y20" s="496" t="str">
        <f>IF(OR($B20-Y$5&gt;74, $B20-Y$5=73, $B20-Y$5=1, $B20-Y$5&lt;0),"",ROUND(($B20-Y$5)*'점수 계산기'!$C$27+Y$5*'점수 계산기'!$C$30+'점수 계산기'!$C$33,0))</f>
        <v/>
      </c>
      <c r="Z20" s="496" t="str">
        <f>IF(OR($B20-Z$5&gt;74, $B20-Z$5=73, $B20-Z$5=1, $B20-Z$5&lt;0),"",ROUND(($B20-Z$5)*'점수 계산기'!$C$27+Z$5*'점수 계산기'!$C$30+'점수 계산기'!$C$33,0))</f>
        <v/>
      </c>
      <c r="AA20" s="497" t="str">
        <f>IF(OR($B20-AA$5&gt;74, $B20-AA$5=73, $B20-AA$5=1, $B20-AA$5&lt;0),"",ROUND(($B20-AA$5)*'점수 계산기'!$C$27+AA$5*'점수 계산기'!$C$30+'점수 계산기'!$C$33,0))</f>
        <v/>
      </c>
      <c r="AC20" s="170">
        <v>87</v>
      </c>
      <c r="AD20" s="170">
        <f t="shared" si="0"/>
        <v>138</v>
      </c>
      <c r="AE20" s="170" cm="1">
        <f t="array" ref="AE20">INDEX($AF$6:$AF$106, AC20, 1)</f>
        <v>79</v>
      </c>
      <c r="AF20" s="170">
        <f t="shared" si="1"/>
        <v>139</v>
      </c>
      <c r="AG20" s="170">
        <v>86</v>
      </c>
      <c r="AH20" s="170">
        <v>14</v>
      </c>
    </row>
    <row r="21" spans="1:34" ht="21" customHeight="1">
      <c r="A21" s="4"/>
      <c r="B21" s="43">
        <v>85</v>
      </c>
      <c r="C21" s="495">
        <f>IF(OR($B21-C$5&gt;74, $B21-C$5=73, $B21-C$5=1, $B21-C$5&lt;0),"",ROUND(($B21-C$5)*'점수 계산기'!$C$27+C$5*'점수 계산기'!$C$30+'점수 계산기'!$C$33,0))</f>
        <v>138</v>
      </c>
      <c r="D21" s="496">
        <f>IF(OR($B21-D$5&gt;74, $B21-D$5=73, $B21-D$5=1, $B21-D$5&lt;0),"",ROUND(($B21-D$5)*'점수 계산기'!$C$27+D$5*'점수 계산기'!$C$30+'점수 계산기'!$C$33,0))</f>
        <v>138</v>
      </c>
      <c r="E21" s="496">
        <f>IF(OR($B21-E$5&gt;74, $B21-E$5=73, $B21-E$5=1, $B21-E$5&lt;0),"",ROUND(($B21-E$5)*'점수 계산기'!$C$27+E$5*'점수 계산기'!$C$30+'점수 계산기'!$C$33,0))</f>
        <v>138</v>
      </c>
      <c r="F21" s="496">
        <f>IF(OR($B21-F$5&gt;74, $B21-F$5=73, $B21-F$5=1, $B21-F$5&lt;0),"",ROUND(($B21-F$5)*'점수 계산기'!$C$27+F$5*'점수 계산기'!$C$30+'점수 계산기'!$C$33,0))</f>
        <v>138</v>
      </c>
      <c r="G21" s="496">
        <f>IF(OR($B21-G$5&gt;74, $B21-G$5=73, $B21-G$5=1, $B21-G$5&lt;0),"",ROUND(($B21-G$5)*'점수 계산기'!$C$27+G$5*'점수 계산기'!$C$30+'점수 계산기'!$C$33,0))</f>
        <v>138</v>
      </c>
      <c r="H21" s="496">
        <f>IF(OR($B21-H$5&gt;74, $B21-H$5=73, $B21-H$5=1, $B21-H$5&lt;0),"",ROUND(($B21-H$5)*'점수 계산기'!$C$27+H$5*'점수 계산기'!$C$30+'점수 계산기'!$C$33,0))</f>
        <v>138</v>
      </c>
      <c r="I21" s="496">
        <f>IF(OR($B21-I$5&gt;74, $B21-I$5=73, $B21-I$5=1, $B21-I$5&lt;0),"",ROUND(($B21-I$5)*'점수 계산기'!$C$27+I$5*'점수 계산기'!$C$30+'점수 계산기'!$C$33,0))</f>
        <v>138</v>
      </c>
      <c r="J21" s="496">
        <f>IF(OR($B21-J$5&gt;74, $B21-J$5=73, $B21-J$5=1, $B21-J$5&lt;0),"",ROUND(($B21-J$5)*'점수 계산기'!$C$27+J$5*'점수 계산기'!$C$30+'점수 계산기'!$C$33,0))</f>
        <v>138</v>
      </c>
      <c r="K21" s="496">
        <f>IF(OR($B21-K$5&gt;74, $B21-K$5=73, $B21-K$5=1, $B21-K$5&lt;0),"",ROUND(($B21-K$5)*'점수 계산기'!$C$27+K$5*'점수 계산기'!$C$30+'점수 계산기'!$C$33,0))</f>
        <v>138</v>
      </c>
      <c r="L21" s="496">
        <f>IF(OR($B21-L$5&gt;74, $B21-L$5=73, $B21-L$5=1, $B21-L$5&lt;0),"",ROUND(($B21-L$5)*'점수 계산기'!$C$27+L$5*'점수 계산기'!$C$30+'점수 계산기'!$C$33,0))</f>
        <v>138</v>
      </c>
      <c r="M21" s="496">
        <f>IF(OR($B21-M$5&gt;74, $B21-M$5=73, $B21-M$5=1, $B21-M$5&lt;0),"",ROUND(($B21-M$5)*'점수 계산기'!$C$27+M$5*'점수 계산기'!$C$30+'점수 계산기'!$C$33,0))</f>
        <v>138</v>
      </c>
      <c r="N21" s="496">
        <f>IF(OR($B21-N$5&gt;74, $B21-N$5=73, $B21-N$5=1, $B21-N$5&lt;0),"",ROUND(($B21-N$5)*'점수 계산기'!$C$27+N$5*'점수 계산기'!$C$30+'점수 계산기'!$C$33,0))</f>
        <v>138</v>
      </c>
      <c r="O21" s="496">
        <f>IF(OR($B21-O$5&gt;74, $B21-O$5=73, $B21-O$5=1, $B21-O$5&lt;0),"",ROUND(($B21-O$5)*'점수 계산기'!$C$27+O$5*'점수 계산기'!$C$30+'점수 계산기'!$C$33,0))</f>
        <v>137</v>
      </c>
      <c r="P21" s="496" t="str">
        <f>IF(OR($B21-P$5&gt;74, $B21-P$5=73, $B21-P$5=1, $B21-P$5&lt;0),"",ROUND(($B21-P$5)*'점수 계산기'!$C$27+P$5*'점수 계산기'!$C$30+'점수 계산기'!$C$33,0))</f>
        <v/>
      </c>
      <c r="Q21" s="496">
        <f>IF(OR($B21-Q$5&gt;74, $B21-Q$5=73, $B21-Q$5=1, $B21-Q$5&lt;0),"",ROUND(($B21-Q$5)*'점수 계산기'!$C$27+Q$5*'점수 계산기'!$C$30+'점수 계산기'!$C$33,0))</f>
        <v>137</v>
      </c>
      <c r="R21" s="496" t="str">
        <f>IF(OR($B21-R$5&gt;74, $B21-R$5=73, $B21-R$5=1, $B21-R$5&lt;0),"",ROUND(($B21-R$5)*'점수 계산기'!$C$27+R$5*'점수 계산기'!$C$30+'점수 계산기'!$C$33,0))</f>
        <v/>
      </c>
      <c r="S21" s="496" t="str">
        <f>IF(OR($B21-S$5&gt;74, $B21-S$5=73, $B21-S$5=1, $B21-S$5&lt;0),"",ROUND(($B21-S$5)*'점수 계산기'!$C$27+S$5*'점수 계산기'!$C$30+'점수 계산기'!$C$33,0))</f>
        <v/>
      </c>
      <c r="T21" s="496" t="str">
        <f>IF(OR($B21-T$5&gt;74, $B21-T$5=73, $B21-T$5=1, $B21-T$5&lt;0),"",ROUND(($B21-T$5)*'점수 계산기'!$C$27+T$5*'점수 계산기'!$C$30+'점수 계산기'!$C$33,0))</f>
        <v/>
      </c>
      <c r="U21" s="496" t="str">
        <f>IF(OR($B21-U$5&gt;74, $B21-U$5=73, $B21-U$5=1, $B21-U$5&lt;0),"",ROUND(($B21-U$5)*'점수 계산기'!$C$27+U$5*'점수 계산기'!$C$30+'점수 계산기'!$C$33,0))</f>
        <v/>
      </c>
      <c r="V21" s="496" t="str">
        <f>IF(OR($B21-V$5&gt;74, $B21-V$5=73, $B21-V$5=1, $B21-V$5&lt;0),"",ROUND(($B21-V$5)*'점수 계산기'!$C$27+V$5*'점수 계산기'!$C$30+'점수 계산기'!$C$33,0))</f>
        <v/>
      </c>
      <c r="W21" s="496" t="str">
        <f>IF(OR($B21-W$5&gt;74, $B21-W$5=73, $B21-W$5=1, $B21-W$5&lt;0),"",ROUND(($B21-W$5)*'점수 계산기'!$C$27+W$5*'점수 계산기'!$C$30+'점수 계산기'!$C$33,0))</f>
        <v/>
      </c>
      <c r="X21" s="496" t="str">
        <f>IF(OR($B21-X$5&gt;74, $B21-X$5=73, $B21-X$5=1, $B21-X$5&lt;0),"",ROUND(($B21-X$5)*'점수 계산기'!$C$27+X$5*'점수 계산기'!$C$30+'점수 계산기'!$C$33,0))</f>
        <v/>
      </c>
      <c r="Y21" s="496" t="str">
        <f>IF(OR($B21-Y$5&gt;74, $B21-Y$5=73, $B21-Y$5=1, $B21-Y$5&lt;0),"",ROUND(($B21-Y$5)*'점수 계산기'!$C$27+Y$5*'점수 계산기'!$C$30+'점수 계산기'!$C$33,0))</f>
        <v/>
      </c>
      <c r="Z21" s="496" t="str">
        <f>IF(OR($B21-Z$5&gt;74, $B21-Z$5=73, $B21-Z$5=1, $B21-Z$5&lt;0),"",ROUND(($B21-Z$5)*'점수 계산기'!$C$27+Z$5*'점수 계산기'!$C$30+'점수 계산기'!$C$33,0))</f>
        <v/>
      </c>
      <c r="AA21" s="497" t="str">
        <f>IF(OR($B21-AA$5&gt;74, $B21-AA$5=73, $B21-AA$5=1, $B21-AA$5&lt;0),"",ROUND(($B21-AA$5)*'점수 계산기'!$C$27+AA$5*'점수 계산기'!$C$30+'점수 계산기'!$C$33,0))</f>
        <v/>
      </c>
      <c r="AC21" s="170">
        <v>86</v>
      </c>
      <c r="AD21" s="170">
        <f t="shared" si="0"/>
        <v>137</v>
      </c>
      <c r="AE21" s="170" cm="1">
        <f t="array" ref="AE21">INDEX($AF$6:$AF$106, AC21, 1)</f>
        <v>80</v>
      </c>
      <c r="AF21" s="170">
        <f t="shared" si="1"/>
        <v>138</v>
      </c>
      <c r="AG21" s="170">
        <v>85</v>
      </c>
      <c r="AH21" s="170">
        <v>15</v>
      </c>
    </row>
    <row r="22" spans="1:34" ht="21" customHeight="1">
      <c r="A22" s="4"/>
      <c r="B22" s="44">
        <v>84</v>
      </c>
      <c r="C22" s="498">
        <f>IF(OR($B22-C$5&gt;74, $B22-C$5=73, $B22-C$5=1, $B22-C$5&lt;0),"",ROUND(($B22-C$5)*'점수 계산기'!$C$27+C$5*'점수 계산기'!$C$30+'점수 계산기'!$C$33,0))</f>
        <v>137</v>
      </c>
      <c r="D22" s="499">
        <f>IF(OR($B22-D$5&gt;74, $B22-D$5=73, $B22-D$5=1, $B22-D$5&lt;0),"",ROUND(($B22-D$5)*'점수 계산기'!$C$27+D$5*'점수 계산기'!$C$30+'점수 계산기'!$C$33,0))</f>
        <v>137</v>
      </c>
      <c r="E22" s="499">
        <f>IF(OR($B22-E$5&gt;74, $B22-E$5=73, $B22-E$5=1, $B22-E$5&lt;0),"",ROUND(($B22-E$5)*'점수 계산기'!$C$27+E$5*'점수 계산기'!$C$30+'점수 계산기'!$C$33,0))</f>
        <v>137</v>
      </c>
      <c r="F22" s="499">
        <f>IF(OR($B22-F$5&gt;74, $B22-F$5=73, $B22-F$5=1, $B22-F$5&lt;0),"",ROUND(($B22-F$5)*'점수 계산기'!$C$27+F$5*'점수 계산기'!$C$30+'점수 계산기'!$C$33,0))</f>
        <v>137</v>
      </c>
      <c r="G22" s="499">
        <f>IF(OR($B22-G$5&gt;74, $B22-G$5=73, $B22-G$5=1, $B22-G$5&lt;0),"",ROUND(($B22-G$5)*'점수 계산기'!$C$27+G$5*'점수 계산기'!$C$30+'점수 계산기'!$C$33,0))</f>
        <v>137</v>
      </c>
      <c r="H22" s="499">
        <f>IF(OR($B22-H$5&gt;74, $B22-H$5=73, $B22-H$5=1, $B22-H$5&lt;0),"",ROUND(($B22-H$5)*'점수 계산기'!$C$27+H$5*'점수 계산기'!$C$30+'점수 계산기'!$C$33,0))</f>
        <v>137</v>
      </c>
      <c r="I22" s="499">
        <f>IF(OR($B22-I$5&gt;74, $B22-I$5=73, $B22-I$5=1, $B22-I$5&lt;0),"",ROUND(($B22-I$5)*'점수 계산기'!$C$27+I$5*'점수 계산기'!$C$30+'점수 계산기'!$C$33,0))</f>
        <v>137</v>
      </c>
      <c r="J22" s="499">
        <f>IF(OR($B22-J$5&gt;74, $B22-J$5=73, $B22-J$5=1, $B22-J$5&lt;0),"",ROUND(($B22-J$5)*'점수 계산기'!$C$27+J$5*'점수 계산기'!$C$30+'점수 계산기'!$C$33,0))</f>
        <v>137</v>
      </c>
      <c r="K22" s="499">
        <f>IF(OR($B22-K$5&gt;74, $B22-K$5=73, $B22-K$5=1, $B22-K$5&lt;0),"",ROUND(($B22-K$5)*'점수 계산기'!$C$27+K$5*'점수 계산기'!$C$30+'점수 계산기'!$C$33,0))</f>
        <v>137</v>
      </c>
      <c r="L22" s="499">
        <f>IF(OR($B22-L$5&gt;74, $B22-L$5=73, $B22-L$5=1, $B22-L$5&lt;0),"",ROUND(($B22-L$5)*'점수 계산기'!$C$27+L$5*'점수 계산기'!$C$30+'점수 계산기'!$C$33,0))</f>
        <v>137</v>
      </c>
      <c r="M22" s="499">
        <f>IF(OR($B22-M$5&gt;74, $B22-M$5=73, $B22-M$5=1, $B22-M$5&lt;0),"",ROUND(($B22-M$5)*'점수 계산기'!$C$27+M$5*'점수 계산기'!$C$30+'점수 계산기'!$C$33,0))</f>
        <v>137</v>
      </c>
      <c r="N22" s="499">
        <f>IF(OR($B22-N$5&gt;74, $B22-N$5=73, $B22-N$5=1, $B22-N$5&lt;0),"",ROUND(($B22-N$5)*'점수 계산기'!$C$27+N$5*'점수 계산기'!$C$30+'점수 계산기'!$C$33,0))</f>
        <v>137</v>
      </c>
      <c r="O22" s="499">
        <f>IF(OR($B22-O$5&gt;74, $B22-O$5=73, $B22-O$5=1, $B22-O$5&lt;0),"",ROUND(($B22-O$5)*'점수 계산기'!$C$27+O$5*'점수 계산기'!$C$30+'점수 계산기'!$C$33,0))</f>
        <v>137</v>
      </c>
      <c r="P22" s="499">
        <f>IF(OR($B22-P$5&gt;74, $B22-P$5=73, $B22-P$5=1, $B22-P$5&lt;0),"",ROUND(($B22-P$5)*'점수 계산기'!$C$27+P$5*'점수 계산기'!$C$30+'점수 계산기'!$C$33,0))</f>
        <v>137</v>
      </c>
      <c r="Q22" s="499" t="str">
        <f>IF(OR($B22-Q$5&gt;74, $B22-Q$5=73, $B22-Q$5=1, $B22-Q$5&lt;0),"",ROUND(($B22-Q$5)*'점수 계산기'!$C$27+Q$5*'점수 계산기'!$C$30+'점수 계산기'!$C$33,0))</f>
        <v/>
      </c>
      <c r="R22" s="499">
        <f>IF(OR($B22-R$5&gt;74, $B22-R$5=73, $B22-R$5=1, $B22-R$5&lt;0),"",ROUND(($B22-R$5)*'점수 계산기'!$C$27+R$5*'점수 계산기'!$C$30+'점수 계산기'!$C$33,0))</f>
        <v>136</v>
      </c>
      <c r="S22" s="499" t="str">
        <f>IF(OR($B22-S$5&gt;74, $B22-S$5=73, $B22-S$5=1, $B22-S$5&lt;0),"",ROUND(($B22-S$5)*'점수 계산기'!$C$27+S$5*'점수 계산기'!$C$30+'점수 계산기'!$C$33,0))</f>
        <v/>
      </c>
      <c r="T22" s="499" t="str">
        <f>IF(OR($B22-T$5&gt;74, $B22-T$5=73, $B22-T$5=1, $B22-T$5&lt;0),"",ROUND(($B22-T$5)*'점수 계산기'!$C$27+T$5*'점수 계산기'!$C$30+'점수 계산기'!$C$33,0))</f>
        <v/>
      </c>
      <c r="U22" s="499" t="str">
        <f>IF(OR($B22-U$5&gt;74, $B22-U$5=73, $B22-U$5=1, $B22-U$5&lt;0),"",ROUND(($B22-U$5)*'점수 계산기'!$C$27+U$5*'점수 계산기'!$C$30+'점수 계산기'!$C$33,0))</f>
        <v/>
      </c>
      <c r="V22" s="499" t="str">
        <f>IF(OR($B22-V$5&gt;74, $B22-V$5=73, $B22-V$5=1, $B22-V$5&lt;0),"",ROUND(($B22-V$5)*'점수 계산기'!$C$27+V$5*'점수 계산기'!$C$30+'점수 계산기'!$C$33,0))</f>
        <v/>
      </c>
      <c r="W22" s="499" t="str">
        <f>IF(OR($B22-W$5&gt;74, $B22-W$5=73, $B22-W$5=1, $B22-W$5&lt;0),"",ROUND(($B22-W$5)*'점수 계산기'!$C$27+W$5*'점수 계산기'!$C$30+'점수 계산기'!$C$33,0))</f>
        <v/>
      </c>
      <c r="X22" s="499" t="str">
        <f>IF(OR($B22-X$5&gt;74, $B22-X$5=73, $B22-X$5=1, $B22-X$5&lt;0),"",ROUND(($B22-X$5)*'점수 계산기'!$C$27+X$5*'점수 계산기'!$C$30+'점수 계산기'!$C$33,0))</f>
        <v/>
      </c>
      <c r="Y22" s="499" t="str">
        <f>IF(OR($B22-Y$5&gt;74, $B22-Y$5=73, $B22-Y$5=1, $B22-Y$5&lt;0),"",ROUND(($B22-Y$5)*'점수 계산기'!$C$27+Y$5*'점수 계산기'!$C$30+'점수 계산기'!$C$33,0))</f>
        <v/>
      </c>
      <c r="Z22" s="499" t="str">
        <f>IF(OR($B22-Z$5&gt;74, $B22-Z$5=73, $B22-Z$5=1, $B22-Z$5&lt;0),"",ROUND(($B22-Z$5)*'점수 계산기'!$C$27+Z$5*'점수 계산기'!$C$30+'점수 계산기'!$C$33,0))</f>
        <v/>
      </c>
      <c r="AA22" s="500" t="str">
        <f>IF(OR($B22-AA$5&gt;74, $B22-AA$5=73, $B22-AA$5=1, $B22-AA$5&lt;0),"",ROUND(($B22-AA$5)*'점수 계산기'!$C$27+AA$5*'점수 계산기'!$C$30+'점수 계산기'!$C$33,0))</f>
        <v/>
      </c>
      <c r="AC22" s="170">
        <v>85</v>
      </c>
      <c r="AD22" s="170">
        <f t="shared" si="0"/>
        <v>136</v>
      </c>
      <c r="AE22" s="170" cm="1">
        <f t="array" ref="AE22">INDEX($AF$6:$AF$106, AC22, 1)</f>
        <v>81</v>
      </c>
      <c r="AF22" s="170">
        <f t="shared" si="1"/>
        <v>137</v>
      </c>
      <c r="AG22" s="170">
        <v>84</v>
      </c>
      <c r="AH22" s="170">
        <v>16</v>
      </c>
    </row>
    <row r="23" spans="1:34" ht="21" customHeight="1">
      <c r="A23" s="4"/>
      <c r="B23" s="44">
        <v>83</v>
      </c>
      <c r="C23" s="498">
        <f>IF(OR($B23-C$5&gt;74, $B23-C$5=73, $B23-C$5=1, $B23-C$5&lt;0),"",ROUND(($B23-C$5)*'점수 계산기'!$C$27+C$5*'점수 계산기'!$C$30+'점수 계산기'!$C$33,0))</f>
        <v>137</v>
      </c>
      <c r="D23" s="499">
        <f>IF(OR($B23-D$5&gt;74, $B23-D$5=73, $B23-D$5=1, $B23-D$5&lt;0),"",ROUND(($B23-D$5)*'점수 계산기'!$C$27+D$5*'점수 계산기'!$C$30+'점수 계산기'!$C$33,0))</f>
        <v>137</v>
      </c>
      <c r="E23" s="499">
        <f>IF(OR($B23-E$5&gt;74, $B23-E$5=73, $B23-E$5=1, $B23-E$5&lt;0),"",ROUND(($B23-E$5)*'점수 계산기'!$C$27+E$5*'점수 계산기'!$C$30+'점수 계산기'!$C$33,0))</f>
        <v>136</v>
      </c>
      <c r="F23" s="499">
        <f>IF(OR($B23-F$5&gt;74, $B23-F$5=73, $B23-F$5=1, $B23-F$5&lt;0),"",ROUND(($B23-F$5)*'점수 계산기'!$C$27+F$5*'점수 계산기'!$C$30+'점수 계산기'!$C$33,0))</f>
        <v>136</v>
      </c>
      <c r="G23" s="499">
        <f>IF(OR($B23-G$5&gt;74, $B23-G$5=73, $B23-G$5=1, $B23-G$5&lt;0),"",ROUND(($B23-G$5)*'점수 계산기'!$C$27+G$5*'점수 계산기'!$C$30+'점수 계산기'!$C$33,0))</f>
        <v>136</v>
      </c>
      <c r="H23" s="499">
        <f>IF(OR($B23-H$5&gt;74, $B23-H$5=73, $B23-H$5=1, $B23-H$5&lt;0),"",ROUND(($B23-H$5)*'점수 계산기'!$C$27+H$5*'점수 계산기'!$C$30+'점수 계산기'!$C$33,0))</f>
        <v>136</v>
      </c>
      <c r="I23" s="499">
        <f>IF(OR($B23-I$5&gt;74, $B23-I$5=73, $B23-I$5=1, $B23-I$5&lt;0),"",ROUND(($B23-I$5)*'점수 계산기'!$C$27+I$5*'점수 계산기'!$C$30+'점수 계산기'!$C$33,0))</f>
        <v>136</v>
      </c>
      <c r="J23" s="499">
        <f>IF(OR($B23-J$5&gt;74, $B23-J$5=73, $B23-J$5=1, $B23-J$5&lt;0),"",ROUND(($B23-J$5)*'점수 계산기'!$C$27+J$5*'점수 계산기'!$C$30+'점수 계산기'!$C$33,0))</f>
        <v>136</v>
      </c>
      <c r="K23" s="499">
        <f>IF(OR($B23-K$5&gt;74, $B23-K$5=73, $B23-K$5=1, $B23-K$5&lt;0),"",ROUND(($B23-K$5)*'점수 계산기'!$C$27+K$5*'점수 계산기'!$C$30+'점수 계산기'!$C$33,0))</f>
        <v>136</v>
      </c>
      <c r="L23" s="499">
        <f>IF(OR($B23-L$5&gt;74, $B23-L$5=73, $B23-L$5=1, $B23-L$5&lt;0),"",ROUND(($B23-L$5)*'점수 계산기'!$C$27+L$5*'점수 계산기'!$C$30+'점수 계산기'!$C$33,0))</f>
        <v>136</v>
      </c>
      <c r="M23" s="499">
        <f>IF(OR($B23-M$5&gt;74, $B23-M$5=73, $B23-M$5=1, $B23-M$5&lt;0),"",ROUND(($B23-M$5)*'점수 계산기'!$C$27+M$5*'점수 계산기'!$C$30+'점수 계산기'!$C$33,0))</f>
        <v>136</v>
      </c>
      <c r="N23" s="499">
        <f>IF(OR($B23-N$5&gt;74, $B23-N$5=73, $B23-N$5=1, $B23-N$5&lt;0),"",ROUND(($B23-N$5)*'점수 계산기'!$C$27+N$5*'점수 계산기'!$C$30+'점수 계산기'!$C$33,0))</f>
        <v>136</v>
      </c>
      <c r="O23" s="499">
        <f>IF(OR($B23-O$5&gt;74, $B23-O$5=73, $B23-O$5=1, $B23-O$5&lt;0),"",ROUND(($B23-O$5)*'점수 계산기'!$C$27+O$5*'점수 계산기'!$C$30+'점수 계산기'!$C$33,0))</f>
        <v>136</v>
      </c>
      <c r="P23" s="499">
        <f>IF(OR($B23-P$5&gt;74, $B23-P$5=73, $B23-P$5=1, $B23-P$5&lt;0),"",ROUND(($B23-P$5)*'점수 계산기'!$C$27+P$5*'점수 계산기'!$C$30+'점수 계산기'!$C$33,0))</f>
        <v>136</v>
      </c>
      <c r="Q23" s="499">
        <f>IF(OR($B23-Q$5&gt;74, $B23-Q$5=73, $B23-Q$5=1, $B23-Q$5&lt;0),"",ROUND(($B23-Q$5)*'점수 계산기'!$C$27+Q$5*'점수 계산기'!$C$30+'점수 계산기'!$C$33,0))</f>
        <v>136</v>
      </c>
      <c r="R23" s="499" t="str">
        <f>IF(OR($B23-R$5&gt;74, $B23-R$5=73, $B23-R$5=1, $B23-R$5&lt;0),"",ROUND(($B23-R$5)*'점수 계산기'!$C$27+R$5*'점수 계산기'!$C$30+'점수 계산기'!$C$33,0))</f>
        <v/>
      </c>
      <c r="S23" s="499">
        <f>IF(OR($B23-S$5&gt;74, $B23-S$5=73, $B23-S$5=1, $B23-S$5&lt;0),"",ROUND(($B23-S$5)*'점수 계산기'!$C$27+S$5*'점수 계산기'!$C$30+'점수 계산기'!$C$33,0))</f>
        <v>136</v>
      </c>
      <c r="T23" s="499" t="str">
        <f>IF(OR($B23-T$5&gt;74, $B23-T$5=73, $B23-T$5=1, $B23-T$5&lt;0),"",ROUND(($B23-T$5)*'점수 계산기'!$C$27+T$5*'점수 계산기'!$C$30+'점수 계산기'!$C$33,0))</f>
        <v/>
      </c>
      <c r="U23" s="499" t="str">
        <f>IF(OR($B23-U$5&gt;74, $B23-U$5=73, $B23-U$5=1, $B23-U$5&lt;0),"",ROUND(($B23-U$5)*'점수 계산기'!$C$27+U$5*'점수 계산기'!$C$30+'점수 계산기'!$C$33,0))</f>
        <v/>
      </c>
      <c r="V23" s="499" t="str">
        <f>IF(OR($B23-V$5&gt;74, $B23-V$5=73, $B23-V$5=1, $B23-V$5&lt;0),"",ROUND(($B23-V$5)*'점수 계산기'!$C$27+V$5*'점수 계산기'!$C$30+'점수 계산기'!$C$33,0))</f>
        <v/>
      </c>
      <c r="W23" s="499" t="str">
        <f>IF(OR($B23-W$5&gt;74, $B23-W$5=73, $B23-W$5=1, $B23-W$5&lt;0),"",ROUND(($B23-W$5)*'점수 계산기'!$C$27+W$5*'점수 계산기'!$C$30+'점수 계산기'!$C$33,0))</f>
        <v/>
      </c>
      <c r="X23" s="499" t="str">
        <f>IF(OR($B23-X$5&gt;74, $B23-X$5=73, $B23-X$5=1, $B23-X$5&lt;0),"",ROUND(($B23-X$5)*'점수 계산기'!$C$27+X$5*'점수 계산기'!$C$30+'점수 계산기'!$C$33,0))</f>
        <v/>
      </c>
      <c r="Y23" s="499" t="str">
        <f>IF(OR($B23-Y$5&gt;74, $B23-Y$5=73, $B23-Y$5=1, $B23-Y$5&lt;0),"",ROUND(($B23-Y$5)*'점수 계산기'!$C$27+Y$5*'점수 계산기'!$C$30+'점수 계산기'!$C$33,0))</f>
        <v/>
      </c>
      <c r="Z23" s="499" t="str">
        <f>IF(OR($B23-Z$5&gt;74, $B23-Z$5=73, $B23-Z$5=1, $B23-Z$5&lt;0),"",ROUND(($B23-Z$5)*'점수 계산기'!$C$27+Z$5*'점수 계산기'!$C$30+'점수 계산기'!$C$33,0))</f>
        <v/>
      </c>
      <c r="AA23" s="500" t="str">
        <f>IF(OR($B23-AA$5&gt;74, $B23-AA$5=73, $B23-AA$5=1, $B23-AA$5&lt;0),"",ROUND(($B23-AA$5)*'점수 계산기'!$C$27+AA$5*'점수 계산기'!$C$30+'점수 계산기'!$C$33,0))</f>
        <v/>
      </c>
      <c r="AC23" s="170">
        <v>84</v>
      </c>
      <c r="AD23" s="170">
        <f t="shared" si="0"/>
        <v>136</v>
      </c>
      <c r="AE23" s="170" cm="1">
        <f t="array" ref="AE23">INDEX($AF$6:$AF$106, AC23, 1)</f>
        <v>82</v>
      </c>
      <c r="AF23" s="170">
        <f t="shared" si="1"/>
        <v>137</v>
      </c>
      <c r="AG23" s="170">
        <v>83</v>
      </c>
      <c r="AH23" s="170">
        <v>17</v>
      </c>
    </row>
    <row r="24" spans="1:34" ht="21" customHeight="1">
      <c r="A24" s="4"/>
      <c r="B24" s="44">
        <v>82</v>
      </c>
      <c r="C24" s="498">
        <f>IF(OR($B24-C$5&gt;74, $B24-C$5=73, $B24-C$5=1, $B24-C$5&lt;0),"",ROUND(($B24-C$5)*'점수 계산기'!$C$27+C$5*'점수 계산기'!$C$30+'점수 계산기'!$C$33,0))</f>
        <v>136</v>
      </c>
      <c r="D24" s="499">
        <f>IF(OR($B24-D$5&gt;74, $B24-D$5=73, $B24-D$5=1, $B24-D$5&lt;0),"",ROUND(($B24-D$5)*'점수 계산기'!$C$27+D$5*'점수 계산기'!$C$30+'점수 계산기'!$C$33,0))</f>
        <v>136</v>
      </c>
      <c r="E24" s="499">
        <f>IF(OR($B24-E$5&gt;74, $B24-E$5=73, $B24-E$5=1, $B24-E$5&lt;0),"",ROUND(($B24-E$5)*'점수 계산기'!$C$27+E$5*'점수 계산기'!$C$30+'점수 계산기'!$C$33,0))</f>
        <v>136</v>
      </c>
      <c r="F24" s="499">
        <f>IF(OR($B24-F$5&gt;74, $B24-F$5=73, $B24-F$5=1, $B24-F$5&lt;0),"",ROUND(($B24-F$5)*'점수 계산기'!$C$27+F$5*'점수 계산기'!$C$30+'점수 계산기'!$C$33,0))</f>
        <v>136</v>
      </c>
      <c r="G24" s="499">
        <f>IF(OR($B24-G$5&gt;74, $B24-G$5=73, $B24-G$5=1, $B24-G$5&lt;0),"",ROUND(($B24-G$5)*'점수 계산기'!$C$27+G$5*'점수 계산기'!$C$30+'점수 계산기'!$C$33,0))</f>
        <v>136</v>
      </c>
      <c r="H24" s="499">
        <f>IF(OR($B24-H$5&gt;74, $B24-H$5=73, $B24-H$5=1, $B24-H$5&lt;0),"",ROUND(($B24-H$5)*'점수 계산기'!$C$27+H$5*'점수 계산기'!$C$30+'점수 계산기'!$C$33,0))</f>
        <v>135</v>
      </c>
      <c r="I24" s="499">
        <f>IF(OR($B24-I$5&gt;74, $B24-I$5=73, $B24-I$5=1, $B24-I$5&lt;0),"",ROUND(($B24-I$5)*'점수 계산기'!$C$27+I$5*'점수 계산기'!$C$30+'점수 계산기'!$C$33,0))</f>
        <v>135</v>
      </c>
      <c r="J24" s="499">
        <f>IF(OR($B24-J$5&gt;74, $B24-J$5=73, $B24-J$5=1, $B24-J$5&lt;0),"",ROUND(($B24-J$5)*'점수 계산기'!$C$27+J$5*'점수 계산기'!$C$30+'점수 계산기'!$C$33,0))</f>
        <v>135</v>
      </c>
      <c r="K24" s="499">
        <f>IF(OR($B24-K$5&gt;74, $B24-K$5=73, $B24-K$5=1, $B24-K$5&lt;0),"",ROUND(($B24-K$5)*'점수 계산기'!$C$27+K$5*'점수 계산기'!$C$30+'점수 계산기'!$C$33,0))</f>
        <v>135</v>
      </c>
      <c r="L24" s="499">
        <f>IF(OR($B24-L$5&gt;74, $B24-L$5=73, $B24-L$5=1, $B24-L$5&lt;0),"",ROUND(($B24-L$5)*'점수 계산기'!$C$27+L$5*'점수 계산기'!$C$30+'점수 계산기'!$C$33,0))</f>
        <v>135</v>
      </c>
      <c r="M24" s="499">
        <f>IF(OR($B24-M$5&gt;74, $B24-M$5=73, $B24-M$5=1, $B24-M$5&lt;0),"",ROUND(($B24-M$5)*'점수 계산기'!$C$27+M$5*'점수 계산기'!$C$30+'점수 계산기'!$C$33,0))</f>
        <v>135</v>
      </c>
      <c r="N24" s="499">
        <f>IF(OR($B24-N$5&gt;74, $B24-N$5=73, $B24-N$5=1, $B24-N$5&lt;0),"",ROUND(($B24-N$5)*'점수 계산기'!$C$27+N$5*'점수 계산기'!$C$30+'점수 계산기'!$C$33,0))</f>
        <v>135</v>
      </c>
      <c r="O24" s="499">
        <f>IF(OR($B24-O$5&gt;74, $B24-O$5=73, $B24-O$5=1, $B24-O$5&lt;0),"",ROUND(($B24-O$5)*'점수 계산기'!$C$27+O$5*'점수 계산기'!$C$30+'점수 계산기'!$C$33,0))</f>
        <v>135</v>
      </c>
      <c r="P24" s="499">
        <f>IF(OR($B24-P$5&gt;74, $B24-P$5=73, $B24-P$5=1, $B24-P$5&lt;0),"",ROUND(($B24-P$5)*'점수 계산기'!$C$27+P$5*'점수 계산기'!$C$30+'점수 계산기'!$C$33,0))</f>
        <v>135</v>
      </c>
      <c r="Q24" s="499">
        <f>IF(OR($B24-Q$5&gt;74, $B24-Q$5=73, $B24-Q$5=1, $B24-Q$5&lt;0),"",ROUND(($B24-Q$5)*'점수 계산기'!$C$27+Q$5*'점수 계산기'!$C$30+'점수 계산기'!$C$33,0))</f>
        <v>135</v>
      </c>
      <c r="R24" s="499">
        <f>IF(OR($B24-R$5&gt;74, $B24-R$5=73, $B24-R$5=1, $B24-R$5&lt;0),"",ROUND(($B24-R$5)*'점수 계산기'!$C$27+R$5*'점수 계산기'!$C$30+'점수 계산기'!$C$33,0))</f>
        <v>135</v>
      </c>
      <c r="S24" s="499" t="str">
        <f>IF(OR($B24-S$5&gt;74, $B24-S$5=73, $B24-S$5=1, $B24-S$5&lt;0),"",ROUND(($B24-S$5)*'점수 계산기'!$C$27+S$5*'점수 계산기'!$C$30+'점수 계산기'!$C$33,0))</f>
        <v/>
      </c>
      <c r="T24" s="499">
        <f>IF(OR($B24-T$5&gt;74, $B24-T$5=73, $B24-T$5=1, $B24-T$5&lt;0),"",ROUND(($B24-T$5)*'점수 계산기'!$C$27+T$5*'점수 계산기'!$C$30+'점수 계산기'!$C$33,0))</f>
        <v>135</v>
      </c>
      <c r="U24" s="499" t="str">
        <f>IF(OR($B24-U$5&gt;74, $B24-U$5=73, $B24-U$5=1, $B24-U$5&lt;0),"",ROUND(($B24-U$5)*'점수 계산기'!$C$27+U$5*'점수 계산기'!$C$30+'점수 계산기'!$C$33,0))</f>
        <v/>
      </c>
      <c r="V24" s="499" t="str">
        <f>IF(OR($B24-V$5&gt;74, $B24-V$5=73, $B24-V$5=1, $B24-V$5&lt;0),"",ROUND(($B24-V$5)*'점수 계산기'!$C$27+V$5*'점수 계산기'!$C$30+'점수 계산기'!$C$33,0))</f>
        <v/>
      </c>
      <c r="W24" s="499" t="str">
        <f>IF(OR($B24-W$5&gt;74, $B24-W$5=73, $B24-W$5=1, $B24-W$5&lt;0),"",ROUND(($B24-W$5)*'점수 계산기'!$C$27+W$5*'점수 계산기'!$C$30+'점수 계산기'!$C$33,0))</f>
        <v/>
      </c>
      <c r="X24" s="499" t="str">
        <f>IF(OR($B24-X$5&gt;74, $B24-X$5=73, $B24-X$5=1, $B24-X$5&lt;0),"",ROUND(($B24-X$5)*'점수 계산기'!$C$27+X$5*'점수 계산기'!$C$30+'점수 계산기'!$C$33,0))</f>
        <v/>
      </c>
      <c r="Y24" s="499" t="str">
        <f>IF(OR($B24-Y$5&gt;74, $B24-Y$5=73, $B24-Y$5=1, $B24-Y$5&lt;0),"",ROUND(($B24-Y$5)*'점수 계산기'!$C$27+Y$5*'점수 계산기'!$C$30+'점수 계산기'!$C$33,0))</f>
        <v/>
      </c>
      <c r="Z24" s="499" t="str">
        <f>IF(OR($B24-Z$5&gt;74, $B24-Z$5=73, $B24-Z$5=1, $B24-Z$5&lt;0),"",ROUND(($B24-Z$5)*'점수 계산기'!$C$27+Z$5*'점수 계산기'!$C$30+'점수 계산기'!$C$33,0))</f>
        <v/>
      </c>
      <c r="AA24" s="500" t="str">
        <f>IF(OR($B24-AA$5&gt;74, $B24-AA$5=73, $B24-AA$5=1, $B24-AA$5&lt;0),"",ROUND(($B24-AA$5)*'점수 계산기'!$C$27+AA$5*'점수 계산기'!$C$30+'점수 계산기'!$C$33,0))</f>
        <v/>
      </c>
      <c r="AC24" s="170">
        <v>83</v>
      </c>
      <c r="AD24" s="170">
        <f t="shared" si="0"/>
        <v>135</v>
      </c>
      <c r="AE24" s="170" cm="1">
        <f t="array" ref="AE24">INDEX($AF$6:$AF$106, AC24, 1)</f>
        <v>83</v>
      </c>
      <c r="AF24" s="170">
        <f t="shared" si="1"/>
        <v>136</v>
      </c>
      <c r="AG24" s="170">
        <v>82</v>
      </c>
      <c r="AH24" s="170">
        <v>18</v>
      </c>
    </row>
    <row r="25" spans="1:34" ht="21" customHeight="1">
      <c r="A25" s="4"/>
      <c r="B25" s="44">
        <v>81</v>
      </c>
      <c r="C25" s="498">
        <f>IF(OR($B25-C$5&gt;74, $B25-C$5=73, $B25-C$5=1, $B25-C$5&lt;0),"",ROUND(($B25-C$5)*'점수 계산기'!$C$27+C$5*'점수 계산기'!$C$30+'점수 계산기'!$C$33,0))</f>
        <v>135</v>
      </c>
      <c r="D25" s="499">
        <f>IF(OR($B25-D$5&gt;74, $B25-D$5=73, $B25-D$5=1, $B25-D$5&lt;0),"",ROUND(($B25-D$5)*'점수 계산기'!$C$27+D$5*'점수 계산기'!$C$30+'점수 계산기'!$C$33,0))</f>
        <v>135</v>
      </c>
      <c r="E25" s="499">
        <f>IF(OR($B25-E$5&gt;74, $B25-E$5=73, $B25-E$5=1, $B25-E$5&lt;0),"",ROUND(($B25-E$5)*'점수 계산기'!$C$27+E$5*'점수 계산기'!$C$30+'점수 계산기'!$C$33,0))</f>
        <v>135</v>
      </c>
      <c r="F25" s="499">
        <f>IF(OR($B25-F$5&gt;74, $B25-F$5=73, $B25-F$5=1, $B25-F$5&lt;0),"",ROUND(($B25-F$5)*'점수 계산기'!$C$27+F$5*'점수 계산기'!$C$30+'점수 계산기'!$C$33,0))</f>
        <v>135</v>
      </c>
      <c r="G25" s="499">
        <f>IF(OR($B25-G$5&gt;74, $B25-G$5=73, $B25-G$5=1, $B25-G$5&lt;0),"",ROUND(($B25-G$5)*'점수 계산기'!$C$27+G$5*'점수 계산기'!$C$30+'점수 계산기'!$C$33,0))</f>
        <v>135</v>
      </c>
      <c r="H25" s="499">
        <f>IF(OR($B25-H$5&gt;74, $B25-H$5=73, $B25-H$5=1, $B25-H$5&lt;0),"",ROUND(($B25-H$5)*'점수 계산기'!$C$27+H$5*'점수 계산기'!$C$30+'점수 계산기'!$C$33,0))</f>
        <v>135</v>
      </c>
      <c r="I25" s="499">
        <f>IF(OR($B25-I$5&gt;74, $B25-I$5=73, $B25-I$5=1, $B25-I$5&lt;0),"",ROUND(($B25-I$5)*'점수 계산기'!$C$27+I$5*'점수 계산기'!$C$30+'점수 계산기'!$C$33,0))</f>
        <v>135</v>
      </c>
      <c r="J25" s="499">
        <f>IF(OR($B25-J$5&gt;74, $B25-J$5=73, $B25-J$5=1, $B25-J$5&lt;0),"",ROUND(($B25-J$5)*'점수 계산기'!$C$27+J$5*'점수 계산기'!$C$30+'점수 계산기'!$C$33,0))</f>
        <v>135</v>
      </c>
      <c r="K25" s="499">
        <f>IF(OR($B25-K$5&gt;74, $B25-K$5=73, $B25-K$5=1, $B25-K$5&lt;0),"",ROUND(($B25-K$5)*'점수 계산기'!$C$27+K$5*'점수 계산기'!$C$30+'점수 계산기'!$C$33,0))</f>
        <v>134</v>
      </c>
      <c r="L25" s="499">
        <f>IF(OR($B25-L$5&gt;74, $B25-L$5=73, $B25-L$5=1, $B25-L$5&lt;0),"",ROUND(($B25-L$5)*'점수 계산기'!$C$27+L$5*'점수 계산기'!$C$30+'점수 계산기'!$C$33,0))</f>
        <v>134</v>
      </c>
      <c r="M25" s="499">
        <f>IF(OR($B25-M$5&gt;74, $B25-M$5=73, $B25-M$5=1, $B25-M$5&lt;0),"",ROUND(($B25-M$5)*'점수 계산기'!$C$27+M$5*'점수 계산기'!$C$30+'점수 계산기'!$C$33,0))</f>
        <v>134</v>
      </c>
      <c r="N25" s="499">
        <f>IF(OR($B25-N$5&gt;74, $B25-N$5=73, $B25-N$5=1, $B25-N$5&lt;0),"",ROUND(($B25-N$5)*'점수 계산기'!$C$27+N$5*'점수 계산기'!$C$30+'점수 계산기'!$C$33,0))</f>
        <v>134</v>
      </c>
      <c r="O25" s="499">
        <f>IF(OR($B25-O$5&gt;74, $B25-O$5=73, $B25-O$5=1, $B25-O$5&lt;0),"",ROUND(($B25-O$5)*'점수 계산기'!$C$27+O$5*'점수 계산기'!$C$30+'점수 계산기'!$C$33,0))</f>
        <v>134</v>
      </c>
      <c r="P25" s="499">
        <f>IF(OR($B25-P$5&gt;74, $B25-P$5=73, $B25-P$5=1, $B25-P$5&lt;0),"",ROUND(($B25-P$5)*'점수 계산기'!$C$27+P$5*'점수 계산기'!$C$30+'점수 계산기'!$C$33,0))</f>
        <v>134</v>
      </c>
      <c r="Q25" s="499">
        <f>IF(OR($B25-Q$5&gt;74, $B25-Q$5=73, $B25-Q$5=1, $B25-Q$5&lt;0),"",ROUND(($B25-Q$5)*'점수 계산기'!$C$27+Q$5*'점수 계산기'!$C$30+'점수 계산기'!$C$33,0))</f>
        <v>134</v>
      </c>
      <c r="R25" s="499">
        <f>IF(OR($B25-R$5&gt;74, $B25-R$5=73, $B25-R$5=1, $B25-R$5&lt;0),"",ROUND(($B25-R$5)*'점수 계산기'!$C$27+R$5*'점수 계산기'!$C$30+'점수 계산기'!$C$33,0))</f>
        <v>134</v>
      </c>
      <c r="S25" s="499">
        <f>IF(OR($B25-S$5&gt;74, $B25-S$5=73, $B25-S$5=1, $B25-S$5&lt;0),"",ROUND(($B25-S$5)*'점수 계산기'!$C$27+S$5*'점수 계산기'!$C$30+'점수 계산기'!$C$33,0))</f>
        <v>134</v>
      </c>
      <c r="T25" s="499" t="str">
        <f>IF(OR($B25-T$5&gt;74, $B25-T$5=73, $B25-T$5=1, $B25-T$5&lt;0),"",ROUND(($B25-T$5)*'점수 계산기'!$C$27+T$5*'점수 계산기'!$C$30+'점수 계산기'!$C$33,0))</f>
        <v/>
      </c>
      <c r="U25" s="499">
        <f>IF(OR($B25-U$5&gt;74, $B25-U$5=73, $B25-U$5=1, $B25-U$5&lt;0),"",ROUND(($B25-U$5)*'점수 계산기'!$C$27+U$5*'점수 계산기'!$C$30+'점수 계산기'!$C$33,0))</f>
        <v>134</v>
      </c>
      <c r="V25" s="499" t="str">
        <f>IF(OR($B25-V$5&gt;74, $B25-V$5=73, $B25-V$5=1, $B25-V$5&lt;0),"",ROUND(($B25-V$5)*'점수 계산기'!$C$27+V$5*'점수 계산기'!$C$30+'점수 계산기'!$C$33,0))</f>
        <v/>
      </c>
      <c r="W25" s="499" t="str">
        <f>IF(OR($B25-W$5&gt;74, $B25-W$5=73, $B25-W$5=1, $B25-W$5&lt;0),"",ROUND(($B25-W$5)*'점수 계산기'!$C$27+W$5*'점수 계산기'!$C$30+'점수 계산기'!$C$33,0))</f>
        <v/>
      </c>
      <c r="X25" s="499" t="str">
        <f>IF(OR($B25-X$5&gt;74, $B25-X$5=73, $B25-X$5=1, $B25-X$5&lt;0),"",ROUND(($B25-X$5)*'점수 계산기'!$C$27+X$5*'점수 계산기'!$C$30+'점수 계산기'!$C$33,0))</f>
        <v/>
      </c>
      <c r="Y25" s="499" t="str">
        <f>IF(OR($B25-Y$5&gt;74, $B25-Y$5=73, $B25-Y$5=1, $B25-Y$5&lt;0),"",ROUND(($B25-Y$5)*'점수 계산기'!$C$27+Y$5*'점수 계산기'!$C$30+'점수 계산기'!$C$33,0))</f>
        <v/>
      </c>
      <c r="Z25" s="499" t="str">
        <f>IF(OR($B25-Z$5&gt;74, $B25-Z$5=73, $B25-Z$5=1, $B25-Z$5&lt;0),"",ROUND(($B25-Z$5)*'점수 계산기'!$C$27+Z$5*'점수 계산기'!$C$30+'점수 계산기'!$C$33,0))</f>
        <v/>
      </c>
      <c r="AA25" s="500" t="str">
        <f>IF(OR($B25-AA$5&gt;74, $B25-AA$5=73, $B25-AA$5=1, $B25-AA$5&lt;0),"",ROUND(($B25-AA$5)*'점수 계산기'!$C$27+AA$5*'점수 계산기'!$C$30+'점수 계산기'!$C$33,0))</f>
        <v/>
      </c>
      <c r="AC25" s="170">
        <v>82</v>
      </c>
      <c r="AD25" s="170">
        <f t="shared" si="0"/>
        <v>134</v>
      </c>
      <c r="AE25" s="170" cm="1">
        <f t="array" ref="AE25">INDEX($AF$6:$AF$106, AC25, 1)</f>
        <v>84</v>
      </c>
      <c r="AF25" s="170">
        <f t="shared" si="1"/>
        <v>135</v>
      </c>
      <c r="AG25" s="170">
        <v>81</v>
      </c>
      <c r="AH25" s="170">
        <v>19</v>
      </c>
    </row>
    <row r="26" spans="1:34" ht="21" customHeight="1">
      <c r="A26" s="4"/>
      <c r="B26" s="40">
        <v>80</v>
      </c>
      <c r="C26" s="486">
        <f>IF(OR($B26-C$5&gt;74, $B26-C$5=73, $B26-C$5=1, $B26-C$5&lt;0),"",ROUND(($B26-C$5)*'점수 계산기'!$C$27+C$5*'점수 계산기'!$C$30+'점수 계산기'!$C$33,0))</f>
        <v>134</v>
      </c>
      <c r="D26" s="487">
        <f>IF(OR($B26-D$5&gt;74, $B26-D$5=73, $B26-D$5=1, $B26-D$5&lt;0),"",ROUND(($B26-D$5)*'점수 계산기'!$C$27+D$5*'점수 계산기'!$C$30+'점수 계산기'!$C$33,0))</f>
        <v>134</v>
      </c>
      <c r="E26" s="487">
        <f>IF(OR($B26-E$5&gt;74, $B26-E$5=73, $B26-E$5=1, $B26-E$5&lt;0),"",ROUND(($B26-E$5)*'점수 계산기'!$C$27+E$5*'점수 계산기'!$C$30+'점수 계산기'!$C$33,0))</f>
        <v>134</v>
      </c>
      <c r="F26" s="487">
        <f>IF(OR($B26-F$5&gt;74, $B26-F$5=73, $B26-F$5=1, $B26-F$5&lt;0),"",ROUND(($B26-F$5)*'점수 계산기'!$C$27+F$5*'점수 계산기'!$C$30+'점수 계산기'!$C$33,0))</f>
        <v>134</v>
      </c>
      <c r="G26" s="487">
        <f>IF(OR($B26-G$5&gt;74, $B26-G$5=73, $B26-G$5=1, $B26-G$5&lt;0),"",ROUND(($B26-G$5)*'점수 계산기'!$C$27+G$5*'점수 계산기'!$C$30+'점수 계산기'!$C$33,0))</f>
        <v>134</v>
      </c>
      <c r="H26" s="487">
        <f>IF(OR($B26-H$5&gt;74, $B26-H$5=73, $B26-H$5=1, $B26-H$5&lt;0),"",ROUND(($B26-H$5)*'점수 계산기'!$C$27+H$5*'점수 계산기'!$C$30+'점수 계산기'!$C$33,0))</f>
        <v>134</v>
      </c>
      <c r="I26" s="487">
        <f>IF(OR($B26-I$5&gt;74, $B26-I$5=73, $B26-I$5=1, $B26-I$5&lt;0),"",ROUND(($B26-I$5)*'점수 계산기'!$C$27+I$5*'점수 계산기'!$C$30+'점수 계산기'!$C$33,0))</f>
        <v>134</v>
      </c>
      <c r="J26" s="487">
        <f>IF(OR($B26-J$5&gt;74, $B26-J$5=73, $B26-J$5=1, $B26-J$5&lt;0),"",ROUND(($B26-J$5)*'점수 계산기'!$C$27+J$5*'점수 계산기'!$C$30+'점수 계산기'!$C$33,0))</f>
        <v>134</v>
      </c>
      <c r="K26" s="487">
        <f>IF(OR($B26-K$5&gt;74, $B26-K$5=73, $B26-K$5=1, $B26-K$5&lt;0),"",ROUND(($B26-K$5)*'점수 계산기'!$C$27+K$5*'점수 계산기'!$C$30+'점수 계산기'!$C$33,0))</f>
        <v>134</v>
      </c>
      <c r="L26" s="487">
        <f>IF(OR($B26-L$5&gt;74, $B26-L$5=73, $B26-L$5=1, $B26-L$5&lt;0),"",ROUND(($B26-L$5)*'점수 계산기'!$C$27+L$5*'점수 계산기'!$C$30+'점수 계산기'!$C$33,0))</f>
        <v>134</v>
      </c>
      <c r="M26" s="487">
        <f>IF(OR($B26-M$5&gt;74, $B26-M$5=73, $B26-M$5=1, $B26-M$5&lt;0),"",ROUND(($B26-M$5)*'점수 계산기'!$C$27+M$5*'점수 계산기'!$C$30+'점수 계산기'!$C$33,0))</f>
        <v>134</v>
      </c>
      <c r="N26" s="487">
        <f>IF(OR($B26-N$5&gt;74, $B26-N$5=73, $B26-N$5=1, $B26-N$5&lt;0),"",ROUND(($B26-N$5)*'점수 계산기'!$C$27+N$5*'점수 계산기'!$C$30+'점수 계산기'!$C$33,0))</f>
        <v>133</v>
      </c>
      <c r="O26" s="487">
        <f>IF(OR($B26-O$5&gt;74, $B26-O$5=73, $B26-O$5=1, $B26-O$5&lt;0),"",ROUND(($B26-O$5)*'점수 계산기'!$C$27+O$5*'점수 계산기'!$C$30+'점수 계산기'!$C$33,0))</f>
        <v>133</v>
      </c>
      <c r="P26" s="487">
        <f>IF(OR($B26-P$5&gt;74, $B26-P$5=73, $B26-P$5=1, $B26-P$5&lt;0),"",ROUND(($B26-P$5)*'점수 계산기'!$C$27+P$5*'점수 계산기'!$C$30+'점수 계산기'!$C$33,0))</f>
        <v>133</v>
      </c>
      <c r="Q26" s="487">
        <f>IF(OR($B26-Q$5&gt;74, $B26-Q$5=73, $B26-Q$5=1, $B26-Q$5&lt;0),"",ROUND(($B26-Q$5)*'점수 계산기'!$C$27+Q$5*'점수 계산기'!$C$30+'점수 계산기'!$C$33,0))</f>
        <v>133</v>
      </c>
      <c r="R26" s="487">
        <f>IF(OR($B26-R$5&gt;74, $B26-R$5=73, $B26-R$5=1, $B26-R$5&lt;0),"",ROUND(($B26-R$5)*'점수 계산기'!$C$27+R$5*'점수 계산기'!$C$30+'점수 계산기'!$C$33,0))</f>
        <v>133</v>
      </c>
      <c r="S26" s="487">
        <f>IF(OR($B26-S$5&gt;74, $B26-S$5=73, $B26-S$5=1, $B26-S$5&lt;0),"",ROUND(($B26-S$5)*'점수 계산기'!$C$27+S$5*'점수 계산기'!$C$30+'점수 계산기'!$C$33,0))</f>
        <v>133</v>
      </c>
      <c r="T26" s="487">
        <f>IF(OR($B26-T$5&gt;74, $B26-T$5=73, $B26-T$5=1, $B26-T$5&lt;0),"",ROUND(($B26-T$5)*'점수 계산기'!$C$27+T$5*'점수 계산기'!$C$30+'점수 계산기'!$C$33,0))</f>
        <v>133</v>
      </c>
      <c r="U26" s="487" t="str">
        <f>IF(OR($B26-U$5&gt;74, $B26-U$5=73, $B26-U$5=1, $B26-U$5&lt;0),"",ROUND(($B26-U$5)*'점수 계산기'!$C$27+U$5*'점수 계산기'!$C$30+'점수 계산기'!$C$33,0))</f>
        <v/>
      </c>
      <c r="V26" s="487">
        <f>IF(OR($B26-V$5&gt;74, $B26-V$5=73, $B26-V$5=1, $B26-V$5&lt;0),"",ROUND(($B26-V$5)*'점수 계산기'!$C$27+V$5*'점수 계산기'!$C$30+'점수 계산기'!$C$33,0))</f>
        <v>133</v>
      </c>
      <c r="W26" s="487" t="str">
        <f>IF(OR($B26-W$5&gt;74, $B26-W$5=73, $B26-W$5=1, $B26-W$5&lt;0),"",ROUND(($B26-W$5)*'점수 계산기'!$C$27+W$5*'점수 계산기'!$C$30+'점수 계산기'!$C$33,0))</f>
        <v/>
      </c>
      <c r="X26" s="487" t="str">
        <f>IF(OR($B26-X$5&gt;74, $B26-X$5=73, $B26-X$5=1, $B26-X$5&lt;0),"",ROUND(($B26-X$5)*'점수 계산기'!$C$27+X$5*'점수 계산기'!$C$30+'점수 계산기'!$C$33,0))</f>
        <v/>
      </c>
      <c r="Y26" s="487" t="str">
        <f>IF(OR($B26-Y$5&gt;74, $B26-Y$5=73, $B26-Y$5=1, $B26-Y$5&lt;0),"",ROUND(($B26-Y$5)*'점수 계산기'!$C$27+Y$5*'점수 계산기'!$C$30+'점수 계산기'!$C$33,0))</f>
        <v/>
      </c>
      <c r="Z26" s="487" t="str">
        <f>IF(OR($B26-Z$5&gt;74, $B26-Z$5=73, $B26-Z$5=1, $B26-Z$5&lt;0),"",ROUND(($B26-Z$5)*'점수 계산기'!$C$27+Z$5*'점수 계산기'!$C$30+'점수 계산기'!$C$33,0))</f>
        <v/>
      </c>
      <c r="AA26" s="488" t="str">
        <f>IF(OR($B26-AA$5&gt;74, $B26-AA$5=73, $B26-AA$5=1, $B26-AA$5&lt;0),"",ROUND(($B26-AA$5)*'점수 계산기'!$C$27+AA$5*'점수 계산기'!$C$30+'점수 계산기'!$C$33,0))</f>
        <v/>
      </c>
      <c r="AC26" s="170">
        <v>81</v>
      </c>
      <c r="AD26" s="170">
        <f t="shared" si="0"/>
        <v>133</v>
      </c>
      <c r="AE26" s="170" cm="1">
        <f t="array" ref="AE26">INDEX($AF$6:$AF$106, AC26, 1)</f>
        <v>85</v>
      </c>
      <c r="AF26" s="170">
        <f t="shared" si="1"/>
        <v>134</v>
      </c>
      <c r="AG26" s="170">
        <v>80</v>
      </c>
      <c r="AH26" s="170">
        <v>20</v>
      </c>
    </row>
    <row r="27" spans="1:34" ht="21" customHeight="1">
      <c r="A27" s="4"/>
      <c r="B27" s="40">
        <v>79</v>
      </c>
      <c r="C27" s="486">
        <f>IF(OR($B27-C$5&gt;74, $B27-C$5=73, $B27-C$5=1, $B27-C$5&lt;0),"",ROUND(($B27-C$5)*'점수 계산기'!$C$27+C$5*'점수 계산기'!$C$30+'점수 계산기'!$C$33,0))</f>
        <v>133</v>
      </c>
      <c r="D27" s="487">
        <f>IF(OR($B27-D$5&gt;74, $B27-D$5=73, $B27-D$5=1, $B27-D$5&lt;0),"",ROUND(($B27-D$5)*'점수 계산기'!$C$27+D$5*'점수 계산기'!$C$30+'점수 계산기'!$C$33,0))</f>
        <v>133</v>
      </c>
      <c r="E27" s="487">
        <f>IF(OR($B27-E$5&gt;74, $B27-E$5=73, $B27-E$5=1, $B27-E$5&lt;0),"",ROUND(($B27-E$5)*'점수 계산기'!$C$27+E$5*'점수 계산기'!$C$30+'점수 계산기'!$C$33,0))</f>
        <v>133</v>
      </c>
      <c r="F27" s="487">
        <f>IF(OR($B27-F$5&gt;74, $B27-F$5=73, $B27-F$5=1, $B27-F$5&lt;0),"",ROUND(($B27-F$5)*'점수 계산기'!$C$27+F$5*'점수 계산기'!$C$30+'점수 계산기'!$C$33,0))</f>
        <v>133</v>
      </c>
      <c r="G27" s="487">
        <f>IF(OR($B27-G$5&gt;74, $B27-G$5=73, $B27-G$5=1, $B27-G$5&lt;0),"",ROUND(($B27-G$5)*'점수 계산기'!$C$27+G$5*'점수 계산기'!$C$30+'점수 계산기'!$C$33,0))</f>
        <v>133</v>
      </c>
      <c r="H27" s="487">
        <f>IF(OR($B27-H$5&gt;74, $B27-H$5=73, $B27-H$5=1, $B27-H$5&lt;0),"",ROUND(($B27-H$5)*'점수 계산기'!$C$27+H$5*'점수 계산기'!$C$30+'점수 계산기'!$C$33,0))</f>
        <v>133</v>
      </c>
      <c r="I27" s="487">
        <f>IF(OR($B27-I$5&gt;74, $B27-I$5=73, $B27-I$5=1, $B27-I$5&lt;0),"",ROUND(($B27-I$5)*'점수 계산기'!$C$27+I$5*'점수 계산기'!$C$30+'점수 계산기'!$C$33,0))</f>
        <v>133</v>
      </c>
      <c r="J27" s="487">
        <f>IF(OR($B27-J$5&gt;74, $B27-J$5=73, $B27-J$5=1, $B27-J$5&lt;0),"",ROUND(($B27-J$5)*'점수 계산기'!$C$27+J$5*'점수 계산기'!$C$30+'점수 계산기'!$C$33,0))</f>
        <v>133</v>
      </c>
      <c r="K27" s="487">
        <f>IF(OR($B27-K$5&gt;74, $B27-K$5=73, $B27-K$5=1, $B27-K$5&lt;0),"",ROUND(($B27-K$5)*'점수 계산기'!$C$27+K$5*'점수 계산기'!$C$30+'점수 계산기'!$C$33,0))</f>
        <v>133</v>
      </c>
      <c r="L27" s="487">
        <f>IF(OR($B27-L$5&gt;74, $B27-L$5=73, $B27-L$5=1, $B27-L$5&lt;0),"",ROUND(($B27-L$5)*'점수 계산기'!$C$27+L$5*'점수 계산기'!$C$30+'점수 계산기'!$C$33,0))</f>
        <v>133</v>
      </c>
      <c r="M27" s="487">
        <f>IF(OR($B27-M$5&gt;74, $B27-M$5=73, $B27-M$5=1, $B27-M$5&lt;0),"",ROUND(($B27-M$5)*'점수 계산기'!$C$27+M$5*'점수 계산기'!$C$30+'점수 계산기'!$C$33,0))</f>
        <v>133</v>
      </c>
      <c r="N27" s="487">
        <f>IF(OR($B27-N$5&gt;74, $B27-N$5=73, $B27-N$5=1, $B27-N$5&lt;0),"",ROUND(($B27-N$5)*'점수 계산기'!$C$27+N$5*'점수 계산기'!$C$30+'점수 계산기'!$C$33,0))</f>
        <v>133</v>
      </c>
      <c r="O27" s="487">
        <f>IF(OR($B27-O$5&gt;74, $B27-O$5=73, $B27-O$5=1, $B27-O$5&lt;0),"",ROUND(($B27-O$5)*'점수 계산기'!$C$27+O$5*'점수 계산기'!$C$30+'점수 계산기'!$C$33,0))</f>
        <v>133</v>
      </c>
      <c r="P27" s="487">
        <f>IF(OR($B27-P$5&gt;74, $B27-P$5=73, $B27-P$5=1, $B27-P$5&lt;0),"",ROUND(($B27-P$5)*'점수 계산기'!$C$27+P$5*'점수 계산기'!$C$30+'점수 계산기'!$C$33,0))</f>
        <v>133</v>
      </c>
      <c r="Q27" s="487">
        <f>IF(OR($B27-Q$5&gt;74, $B27-Q$5=73, $B27-Q$5=1, $B27-Q$5&lt;0),"",ROUND(($B27-Q$5)*'점수 계산기'!$C$27+Q$5*'점수 계산기'!$C$30+'점수 계산기'!$C$33,0))</f>
        <v>132</v>
      </c>
      <c r="R27" s="487">
        <f>IF(OR($B27-R$5&gt;74, $B27-R$5=73, $B27-R$5=1, $B27-R$5&lt;0),"",ROUND(($B27-R$5)*'점수 계산기'!$C$27+R$5*'점수 계산기'!$C$30+'점수 계산기'!$C$33,0))</f>
        <v>132</v>
      </c>
      <c r="S27" s="487">
        <f>IF(OR($B27-S$5&gt;74, $B27-S$5=73, $B27-S$5=1, $B27-S$5&lt;0),"",ROUND(($B27-S$5)*'점수 계산기'!$C$27+S$5*'점수 계산기'!$C$30+'점수 계산기'!$C$33,0))</f>
        <v>132</v>
      </c>
      <c r="T27" s="487">
        <f>IF(OR($B27-T$5&gt;74, $B27-T$5=73, $B27-T$5=1, $B27-T$5&lt;0),"",ROUND(($B27-T$5)*'점수 계산기'!$C$27+T$5*'점수 계산기'!$C$30+'점수 계산기'!$C$33,0))</f>
        <v>132</v>
      </c>
      <c r="U27" s="487">
        <f>IF(OR($B27-U$5&gt;74, $B27-U$5=73, $B27-U$5=1, $B27-U$5&lt;0),"",ROUND(($B27-U$5)*'점수 계산기'!$C$27+U$5*'점수 계산기'!$C$30+'점수 계산기'!$C$33,0))</f>
        <v>132</v>
      </c>
      <c r="V27" s="487" t="str">
        <f>IF(OR($B27-V$5&gt;74, $B27-V$5=73, $B27-V$5=1, $B27-V$5&lt;0),"",ROUND(($B27-V$5)*'점수 계산기'!$C$27+V$5*'점수 계산기'!$C$30+'점수 계산기'!$C$33,0))</f>
        <v/>
      </c>
      <c r="W27" s="487">
        <f>IF(OR($B27-W$5&gt;74, $B27-W$5=73, $B27-W$5=1, $B27-W$5&lt;0),"",ROUND(($B27-W$5)*'점수 계산기'!$C$27+W$5*'점수 계산기'!$C$30+'점수 계산기'!$C$33,0))</f>
        <v>132</v>
      </c>
      <c r="X27" s="487" t="str">
        <f>IF(OR($B27-X$5&gt;74, $B27-X$5=73, $B27-X$5=1, $B27-X$5&lt;0),"",ROUND(($B27-X$5)*'점수 계산기'!$C$27+X$5*'점수 계산기'!$C$30+'점수 계산기'!$C$33,0))</f>
        <v/>
      </c>
      <c r="Y27" s="487" t="str">
        <f>IF(OR($B27-Y$5&gt;74, $B27-Y$5=73, $B27-Y$5=1, $B27-Y$5&lt;0),"",ROUND(($B27-Y$5)*'점수 계산기'!$C$27+Y$5*'점수 계산기'!$C$30+'점수 계산기'!$C$33,0))</f>
        <v/>
      </c>
      <c r="Z27" s="487" t="str">
        <f>IF(OR($B27-Z$5&gt;74, $B27-Z$5=73, $B27-Z$5=1, $B27-Z$5&lt;0),"",ROUND(($B27-Z$5)*'점수 계산기'!$C$27+Z$5*'점수 계산기'!$C$30+'점수 계산기'!$C$33,0))</f>
        <v/>
      </c>
      <c r="AA27" s="488" t="str">
        <f>IF(OR($B27-AA$5&gt;74, $B27-AA$5=73, $B27-AA$5=1, $B27-AA$5&lt;0),"",ROUND(($B27-AA$5)*'점수 계산기'!$C$27+AA$5*'점수 계산기'!$C$30+'점수 계산기'!$C$33,0))</f>
        <v/>
      </c>
      <c r="AC27" s="170">
        <v>80</v>
      </c>
      <c r="AD27" s="170">
        <f t="shared" si="0"/>
        <v>132</v>
      </c>
      <c r="AE27" s="170" cm="1">
        <f t="array" ref="AE27">INDEX($AF$6:$AF$106, AC27, 1)</f>
        <v>85</v>
      </c>
      <c r="AF27" s="170">
        <f t="shared" si="1"/>
        <v>133</v>
      </c>
      <c r="AG27" s="170">
        <v>79</v>
      </c>
      <c r="AH27" s="170">
        <v>21</v>
      </c>
    </row>
    <row r="28" spans="1:34" ht="21" customHeight="1">
      <c r="A28" s="4"/>
      <c r="B28" s="40">
        <v>78</v>
      </c>
      <c r="C28" s="486">
        <f>IF(OR($B28-C$5&gt;74, $B28-C$5=73, $B28-C$5=1, $B28-C$5&lt;0),"",ROUND(($B28-C$5)*'점수 계산기'!$C$27+C$5*'점수 계산기'!$C$30+'점수 계산기'!$C$33,0))</f>
        <v>133</v>
      </c>
      <c r="D28" s="487">
        <f>IF(OR($B28-D$5&gt;74, $B28-D$5=73, $B28-D$5=1, $B28-D$5&lt;0),"",ROUND(($B28-D$5)*'점수 계산기'!$C$27+D$5*'점수 계산기'!$C$30+'점수 계산기'!$C$33,0))</f>
        <v>132</v>
      </c>
      <c r="E28" s="487">
        <f>IF(OR($B28-E$5&gt;74, $B28-E$5=73, $B28-E$5=1, $B28-E$5&lt;0),"",ROUND(($B28-E$5)*'점수 계산기'!$C$27+E$5*'점수 계산기'!$C$30+'점수 계산기'!$C$33,0))</f>
        <v>132</v>
      </c>
      <c r="F28" s="487">
        <f>IF(OR($B28-F$5&gt;74, $B28-F$5=73, $B28-F$5=1, $B28-F$5&lt;0),"",ROUND(($B28-F$5)*'점수 계산기'!$C$27+F$5*'점수 계산기'!$C$30+'점수 계산기'!$C$33,0))</f>
        <v>132</v>
      </c>
      <c r="G28" s="487">
        <f>IF(OR($B28-G$5&gt;74, $B28-G$5=73, $B28-G$5=1, $B28-G$5&lt;0),"",ROUND(($B28-G$5)*'점수 계산기'!$C$27+G$5*'점수 계산기'!$C$30+'점수 계산기'!$C$33,0))</f>
        <v>132</v>
      </c>
      <c r="H28" s="487">
        <f>IF(OR($B28-H$5&gt;74, $B28-H$5=73, $B28-H$5=1, $B28-H$5&lt;0),"",ROUND(($B28-H$5)*'점수 계산기'!$C$27+H$5*'점수 계산기'!$C$30+'점수 계산기'!$C$33,0))</f>
        <v>132</v>
      </c>
      <c r="I28" s="487">
        <f>IF(OR($B28-I$5&gt;74, $B28-I$5=73, $B28-I$5=1, $B28-I$5&lt;0),"",ROUND(($B28-I$5)*'점수 계산기'!$C$27+I$5*'점수 계산기'!$C$30+'점수 계산기'!$C$33,0))</f>
        <v>132</v>
      </c>
      <c r="J28" s="487">
        <f>IF(OR($B28-J$5&gt;74, $B28-J$5=73, $B28-J$5=1, $B28-J$5&lt;0),"",ROUND(($B28-J$5)*'점수 계산기'!$C$27+J$5*'점수 계산기'!$C$30+'점수 계산기'!$C$33,0))</f>
        <v>132</v>
      </c>
      <c r="K28" s="487">
        <f>IF(OR($B28-K$5&gt;74, $B28-K$5=73, $B28-K$5=1, $B28-K$5&lt;0),"",ROUND(($B28-K$5)*'점수 계산기'!$C$27+K$5*'점수 계산기'!$C$30+'점수 계산기'!$C$33,0))</f>
        <v>132</v>
      </c>
      <c r="L28" s="487">
        <f>IF(OR($B28-L$5&gt;74, $B28-L$5=73, $B28-L$5=1, $B28-L$5&lt;0),"",ROUND(($B28-L$5)*'점수 계산기'!$C$27+L$5*'점수 계산기'!$C$30+'점수 계산기'!$C$33,0))</f>
        <v>132</v>
      </c>
      <c r="M28" s="487">
        <f>IF(OR($B28-M$5&gt;74, $B28-M$5=73, $B28-M$5=1, $B28-M$5&lt;0),"",ROUND(($B28-M$5)*'점수 계산기'!$C$27+M$5*'점수 계산기'!$C$30+'점수 계산기'!$C$33,0))</f>
        <v>132</v>
      </c>
      <c r="N28" s="487">
        <f>IF(OR($B28-N$5&gt;74, $B28-N$5=73, $B28-N$5=1, $B28-N$5&lt;0),"",ROUND(($B28-N$5)*'점수 계산기'!$C$27+N$5*'점수 계산기'!$C$30+'점수 계산기'!$C$33,0))</f>
        <v>132</v>
      </c>
      <c r="O28" s="487">
        <f>IF(OR($B28-O$5&gt;74, $B28-O$5=73, $B28-O$5=1, $B28-O$5&lt;0),"",ROUND(($B28-O$5)*'점수 계산기'!$C$27+O$5*'점수 계산기'!$C$30+'점수 계산기'!$C$33,0))</f>
        <v>132</v>
      </c>
      <c r="P28" s="487">
        <f>IF(OR($B28-P$5&gt;74, $B28-P$5=73, $B28-P$5=1, $B28-P$5&lt;0),"",ROUND(($B28-P$5)*'점수 계산기'!$C$27+P$5*'점수 계산기'!$C$30+'점수 계산기'!$C$33,0))</f>
        <v>132</v>
      </c>
      <c r="Q28" s="487">
        <f>IF(OR($B28-Q$5&gt;74, $B28-Q$5=73, $B28-Q$5=1, $B28-Q$5&lt;0),"",ROUND(($B28-Q$5)*'점수 계산기'!$C$27+Q$5*'점수 계산기'!$C$30+'점수 계산기'!$C$33,0))</f>
        <v>132</v>
      </c>
      <c r="R28" s="487">
        <f>IF(OR($B28-R$5&gt;74, $B28-R$5=73, $B28-R$5=1, $B28-R$5&lt;0),"",ROUND(($B28-R$5)*'점수 계산기'!$C$27+R$5*'점수 계산기'!$C$30+'점수 계산기'!$C$33,0))</f>
        <v>132</v>
      </c>
      <c r="S28" s="487">
        <f>IF(OR($B28-S$5&gt;74, $B28-S$5=73, $B28-S$5=1, $B28-S$5&lt;0),"",ROUND(($B28-S$5)*'점수 계산기'!$C$27+S$5*'점수 계산기'!$C$30+'점수 계산기'!$C$33,0))</f>
        <v>132</v>
      </c>
      <c r="T28" s="487">
        <f>IF(OR($B28-T$5&gt;74, $B28-T$5=73, $B28-T$5=1, $B28-T$5&lt;0),"",ROUND(($B28-T$5)*'점수 계산기'!$C$27+T$5*'점수 계산기'!$C$30+'점수 계산기'!$C$33,0))</f>
        <v>131</v>
      </c>
      <c r="U28" s="487">
        <f>IF(OR($B28-U$5&gt;74, $B28-U$5=73, $B28-U$5=1, $B28-U$5&lt;0),"",ROUND(($B28-U$5)*'점수 계산기'!$C$27+U$5*'점수 계산기'!$C$30+'점수 계산기'!$C$33,0))</f>
        <v>131</v>
      </c>
      <c r="V28" s="487">
        <f>IF(OR($B28-V$5&gt;74, $B28-V$5=73, $B28-V$5=1, $B28-V$5&lt;0),"",ROUND(($B28-V$5)*'점수 계산기'!$C$27+V$5*'점수 계산기'!$C$30+'점수 계산기'!$C$33,0))</f>
        <v>131</v>
      </c>
      <c r="W28" s="487" t="str">
        <f>IF(OR($B28-W$5&gt;74, $B28-W$5=73, $B28-W$5=1, $B28-W$5&lt;0),"",ROUND(($B28-W$5)*'점수 계산기'!$C$27+W$5*'점수 계산기'!$C$30+'점수 계산기'!$C$33,0))</f>
        <v/>
      </c>
      <c r="X28" s="487">
        <f>IF(OR($B28-X$5&gt;74, $B28-X$5=73, $B28-X$5=1, $B28-X$5&lt;0),"",ROUND(($B28-X$5)*'점수 계산기'!$C$27+X$5*'점수 계산기'!$C$30+'점수 계산기'!$C$33,0))</f>
        <v>131</v>
      </c>
      <c r="Y28" s="487" t="str">
        <f>IF(OR($B28-Y$5&gt;74, $B28-Y$5=73, $B28-Y$5=1, $B28-Y$5&lt;0),"",ROUND(($B28-Y$5)*'점수 계산기'!$C$27+Y$5*'점수 계산기'!$C$30+'점수 계산기'!$C$33,0))</f>
        <v/>
      </c>
      <c r="Z28" s="487" t="str">
        <f>IF(OR($B28-Z$5&gt;74, $B28-Z$5=73, $B28-Z$5=1, $B28-Z$5&lt;0),"",ROUND(($B28-Z$5)*'점수 계산기'!$C$27+Z$5*'점수 계산기'!$C$30+'점수 계산기'!$C$33,0))</f>
        <v/>
      </c>
      <c r="AA28" s="488" t="str">
        <f>IF(OR($B28-AA$5&gt;74, $B28-AA$5=73, $B28-AA$5=1, $B28-AA$5&lt;0),"",ROUND(($B28-AA$5)*'점수 계산기'!$C$27+AA$5*'점수 계산기'!$C$30+'점수 계산기'!$C$33,0))</f>
        <v/>
      </c>
      <c r="AC28" s="170">
        <v>79</v>
      </c>
      <c r="AD28" s="170">
        <f t="shared" si="0"/>
        <v>131</v>
      </c>
      <c r="AE28" s="170" cm="1">
        <f t="array" ref="AE28">INDEX($AF$6:$AF$106, AC28, 1)</f>
        <v>86</v>
      </c>
      <c r="AF28" s="170">
        <f t="shared" si="1"/>
        <v>133</v>
      </c>
      <c r="AG28" s="170">
        <v>78</v>
      </c>
      <c r="AH28" s="170">
        <v>22</v>
      </c>
    </row>
    <row r="29" spans="1:34" ht="21" customHeight="1">
      <c r="A29" s="4"/>
      <c r="B29" s="40">
        <v>77</v>
      </c>
      <c r="C29" s="486">
        <f>IF(OR($B29-C$5&gt;74, $B29-C$5=73, $B29-C$5=1, $B29-C$5&lt;0),"",ROUND(($B29-C$5)*'점수 계산기'!$C$27+C$5*'점수 계산기'!$C$30+'점수 계산기'!$C$33,0))</f>
        <v>132</v>
      </c>
      <c r="D29" s="487">
        <f>IF(OR($B29-D$5&gt;74, $B29-D$5=73, $B29-D$5=1, $B29-D$5&lt;0),"",ROUND(($B29-D$5)*'점수 계산기'!$C$27+D$5*'점수 계산기'!$C$30+'점수 계산기'!$C$33,0))</f>
        <v>132</v>
      </c>
      <c r="E29" s="487">
        <f>IF(OR($B29-E$5&gt;74, $B29-E$5=73, $B29-E$5=1, $B29-E$5&lt;0),"",ROUND(($B29-E$5)*'점수 계산기'!$C$27+E$5*'점수 계산기'!$C$30+'점수 계산기'!$C$33,0))</f>
        <v>132</v>
      </c>
      <c r="F29" s="487">
        <f>IF(OR($B29-F$5&gt;74, $B29-F$5=73, $B29-F$5=1, $B29-F$5&lt;0),"",ROUND(($B29-F$5)*'점수 계산기'!$C$27+F$5*'점수 계산기'!$C$30+'점수 계산기'!$C$33,0))</f>
        <v>131</v>
      </c>
      <c r="G29" s="487">
        <f>IF(OR($B29-G$5&gt;74, $B29-G$5=73, $B29-G$5=1, $B29-G$5&lt;0),"",ROUND(($B29-G$5)*'점수 계산기'!$C$27+G$5*'점수 계산기'!$C$30+'점수 계산기'!$C$33,0))</f>
        <v>131</v>
      </c>
      <c r="H29" s="487">
        <f>IF(OR($B29-H$5&gt;74, $B29-H$5=73, $B29-H$5=1, $B29-H$5&lt;0),"",ROUND(($B29-H$5)*'점수 계산기'!$C$27+H$5*'점수 계산기'!$C$30+'점수 계산기'!$C$33,0))</f>
        <v>131</v>
      </c>
      <c r="I29" s="487">
        <f>IF(OR($B29-I$5&gt;74, $B29-I$5=73, $B29-I$5=1, $B29-I$5&lt;0),"",ROUND(($B29-I$5)*'점수 계산기'!$C$27+I$5*'점수 계산기'!$C$30+'점수 계산기'!$C$33,0))</f>
        <v>131</v>
      </c>
      <c r="J29" s="487">
        <f>IF(OR($B29-J$5&gt;74, $B29-J$5=73, $B29-J$5=1, $B29-J$5&lt;0),"",ROUND(($B29-J$5)*'점수 계산기'!$C$27+J$5*'점수 계산기'!$C$30+'점수 계산기'!$C$33,0))</f>
        <v>131</v>
      </c>
      <c r="K29" s="487">
        <f>IF(OR($B29-K$5&gt;74, $B29-K$5=73, $B29-K$5=1, $B29-K$5&lt;0),"",ROUND(($B29-K$5)*'점수 계산기'!$C$27+K$5*'점수 계산기'!$C$30+'점수 계산기'!$C$33,0))</f>
        <v>131</v>
      </c>
      <c r="L29" s="487">
        <f>IF(OR($B29-L$5&gt;74, $B29-L$5=73, $B29-L$5=1, $B29-L$5&lt;0),"",ROUND(($B29-L$5)*'점수 계산기'!$C$27+L$5*'점수 계산기'!$C$30+'점수 계산기'!$C$33,0))</f>
        <v>131</v>
      </c>
      <c r="M29" s="487">
        <f>IF(OR($B29-M$5&gt;74, $B29-M$5=73, $B29-M$5=1, $B29-M$5&lt;0),"",ROUND(($B29-M$5)*'점수 계산기'!$C$27+M$5*'점수 계산기'!$C$30+'점수 계산기'!$C$33,0))</f>
        <v>131</v>
      </c>
      <c r="N29" s="487">
        <f>IF(OR($B29-N$5&gt;74, $B29-N$5=73, $B29-N$5=1, $B29-N$5&lt;0),"",ROUND(($B29-N$5)*'점수 계산기'!$C$27+N$5*'점수 계산기'!$C$30+'점수 계산기'!$C$33,0))</f>
        <v>131</v>
      </c>
      <c r="O29" s="487">
        <f>IF(OR($B29-O$5&gt;74, $B29-O$5=73, $B29-O$5=1, $B29-O$5&lt;0),"",ROUND(($B29-O$5)*'점수 계산기'!$C$27+O$5*'점수 계산기'!$C$30+'점수 계산기'!$C$33,0))</f>
        <v>131</v>
      </c>
      <c r="P29" s="487">
        <f>IF(OR($B29-P$5&gt;74, $B29-P$5=73, $B29-P$5=1, $B29-P$5&lt;0),"",ROUND(($B29-P$5)*'점수 계산기'!$C$27+P$5*'점수 계산기'!$C$30+'점수 계산기'!$C$33,0))</f>
        <v>131</v>
      </c>
      <c r="Q29" s="487">
        <f>IF(OR($B29-Q$5&gt;74, $B29-Q$5=73, $B29-Q$5=1, $B29-Q$5&lt;0),"",ROUND(($B29-Q$5)*'점수 계산기'!$C$27+Q$5*'점수 계산기'!$C$30+'점수 계산기'!$C$33,0))</f>
        <v>131</v>
      </c>
      <c r="R29" s="487">
        <f>IF(OR($B29-R$5&gt;74, $B29-R$5=73, $B29-R$5=1, $B29-R$5&lt;0),"",ROUND(($B29-R$5)*'점수 계산기'!$C$27+R$5*'점수 계산기'!$C$30+'점수 계산기'!$C$33,0))</f>
        <v>131</v>
      </c>
      <c r="S29" s="487">
        <f>IF(OR($B29-S$5&gt;74, $B29-S$5=73, $B29-S$5=1, $B29-S$5&lt;0),"",ROUND(($B29-S$5)*'점수 계산기'!$C$27+S$5*'점수 계산기'!$C$30+'점수 계산기'!$C$33,0))</f>
        <v>131</v>
      </c>
      <c r="T29" s="487">
        <f>IF(OR($B29-T$5&gt;74, $B29-T$5=73, $B29-T$5=1, $B29-T$5&lt;0),"",ROUND(($B29-T$5)*'점수 계산기'!$C$27+T$5*'점수 계산기'!$C$30+'점수 계산기'!$C$33,0))</f>
        <v>131</v>
      </c>
      <c r="U29" s="487">
        <f>IF(OR($B29-U$5&gt;74, $B29-U$5=73, $B29-U$5=1, $B29-U$5&lt;0),"",ROUND(($B29-U$5)*'점수 계산기'!$C$27+U$5*'점수 계산기'!$C$30+'점수 계산기'!$C$33,0))</f>
        <v>131</v>
      </c>
      <c r="V29" s="487">
        <f>IF(OR($B29-V$5&gt;74, $B29-V$5=73, $B29-V$5=1, $B29-V$5&lt;0),"",ROUND(($B29-V$5)*'점수 계산기'!$C$27+V$5*'점수 계산기'!$C$30+'점수 계산기'!$C$33,0))</f>
        <v>131</v>
      </c>
      <c r="W29" s="487">
        <f>IF(OR($B29-W$5&gt;74, $B29-W$5=73, $B29-W$5=1, $B29-W$5&lt;0),"",ROUND(($B29-W$5)*'점수 계산기'!$C$27+W$5*'점수 계산기'!$C$30+'점수 계산기'!$C$33,0))</f>
        <v>130</v>
      </c>
      <c r="X29" s="487" t="str">
        <f>IF(OR($B29-X$5&gt;74, $B29-X$5=73, $B29-X$5=1, $B29-X$5&lt;0),"",ROUND(($B29-X$5)*'점수 계산기'!$C$27+X$5*'점수 계산기'!$C$30+'점수 계산기'!$C$33,0))</f>
        <v/>
      </c>
      <c r="Y29" s="487">
        <f>IF(OR($B29-Y$5&gt;74, $B29-Y$5=73, $B29-Y$5=1, $B29-Y$5&lt;0),"",ROUND(($B29-Y$5)*'점수 계산기'!$C$27+Y$5*'점수 계산기'!$C$30+'점수 계산기'!$C$33,0))</f>
        <v>130</v>
      </c>
      <c r="Z29" s="487" t="str">
        <f>IF(OR($B29-Z$5&gt;74, $B29-Z$5=73, $B29-Z$5=1, $B29-Z$5&lt;0),"",ROUND(($B29-Z$5)*'점수 계산기'!$C$27+Z$5*'점수 계산기'!$C$30+'점수 계산기'!$C$33,0))</f>
        <v/>
      </c>
      <c r="AA29" s="488" t="str">
        <f>IF(OR($B29-AA$5&gt;74, $B29-AA$5=73, $B29-AA$5=1, $B29-AA$5&lt;0),"",ROUND(($B29-AA$5)*'점수 계산기'!$C$27+AA$5*'점수 계산기'!$C$30+'점수 계산기'!$C$33,0))</f>
        <v/>
      </c>
      <c r="AC29" s="170">
        <v>78</v>
      </c>
      <c r="AD29" s="170">
        <f t="shared" si="0"/>
        <v>130</v>
      </c>
      <c r="AE29" s="170" cm="1">
        <f t="array" ref="AE29">INDEX($AF$6:$AF$106, AC29, 1)</f>
        <v>87</v>
      </c>
      <c r="AF29" s="170">
        <f t="shared" si="1"/>
        <v>132</v>
      </c>
      <c r="AG29" s="170">
        <v>77</v>
      </c>
      <c r="AH29" s="170">
        <v>23</v>
      </c>
    </row>
    <row r="30" spans="1:34" ht="21" customHeight="1">
      <c r="A30" s="4"/>
      <c r="B30" s="41">
        <v>76</v>
      </c>
      <c r="C30" s="489">
        <f>IF(OR($B30-C$5&gt;74, $B30-C$5=73, $B30-C$5=1, $B30-C$5&lt;0),"",ROUND(($B30-C$5)*'점수 계산기'!$C$27+C$5*'점수 계산기'!$C$30+'점수 계산기'!$C$33,0))</f>
        <v>131</v>
      </c>
      <c r="D30" s="490">
        <f>IF(OR($B30-D$5&gt;74, $B30-D$5=73, $B30-D$5=1, $B30-D$5&lt;0),"",ROUND(($B30-D$5)*'점수 계산기'!$C$27+D$5*'점수 계산기'!$C$30+'점수 계산기'!$C$33,0))</f>
        <v>131</v>
      </c>
      <c r="E30" s="490">
        <f>IF(OR($B30-E$5&gt;74, $B30-E$5=73, $B30-E$5=1, $B30-E$5&lt;0),"",ROUND(($B30-E$5)*'점수 계산기'!$C$27+E$5*'점수 계산기'!$C$30+'점수 계산기'!$C$33,0))</f>
        <v>131</v>
      </c>
      <c r="F30" s="490">
        <f>IF(OR($B30-F$5&gt;74, $B30-F$5=73, $B30-F$5=1, $B30-F$5&lt;0),"",ROUND(($B30-F$5)*'점수 계산기'!$C$27+F$5*'점수 계산기'!$C$30+'점수 계산기'!$C$33,0))</f>
        <v>131</v>
      </c>
      <c r="G30" s="490">
        <f>IF(OR($B30-G$5&gt;74, $B30-G$5=73, $B30-G$5=1, $B30-G$5&lt;0),"",ROUND(($B30-G$5)*'점수 계산기'!$C$27+G$5*'점수 계산기'!$C$30+'점수 계산기'!$C$33,0))</f>
        <v>131</v>
      </c>
      <c r="H30" s="490">
        <f>IF(OR($B30-H$5&gt;74, $B30-H$5=73, $B30-H$5=1, $B30-H$5&lt;0),"",ROUND(($B30-H$5)*'점수 계산기'!$C$27+H$5*'점수 계산기'!$C$30+'점수 계산기'!$C$33,0))</f>
        <v>131</v>
      </c>
      <c r="I30" s="490">
        <f>IF(OR($B30-I$5&gt;74, $B30-I$5=73, $B30-I$5=1, $B30-I$5&lt;0),"",ROUND(($B30-I$5)*'점수 계산기'!$C$27+I$5*'점수 계산기'!$C$30+'점수 계산기'!$C$33,0))</f>
        <v>130</v>
      </c>
      <c r="J30" s="490">
        <f>IF(OR($B30-J$5&gt;74, $B30-J$5=73, $B30-J$5=1, $B30-J$5&lt;0),"",ROUND(($B30-J$5)*'점수 계산기'!$C$27+J$5*'점수 계산기'!$C$30+'점수 계산기'!$C$33,0))</f>
        <v>130</v>
      </c>
      <c r="K30" s="490">
        <f>IF(OR($B30-K$5&gt;74, $B30-K$5=73, $B30-K$5=1, $B30-K$5&lt;0),"",ROUND(($B30-K$5)*'점수 계산기'!$C$27+K$5*'점수 계산기'!$C$30+'점수 계산기'!$C$33,0))</f>
        <v>130</v>
      </c>
      <c r="L30" s="490">
        <f>IF(OR($B30-L$5&gt;74, $B30-L$5=73, $B30-L$5=1, $B30-L$5&lt;0),"",ROUND(($B30-L$5)*'점수 계산기'!$C$27+L$5*'점수 계산기'!$C$30+'점수 계산기'!$C$33,0))</f>
        <v>130</v>
      </c>
      <c r="M30" s="490">
        <f>IF(OR($B30-M$5&gt;74, $B30-M$5=73, $B30-M$5=1, $B30-M$5&lt;0),"",ROUND(($B30-M$5)*'점수 계산기'!$C$27+M$5*'점수 계산기'!$C$30+'점수 계산기'!$C$33,0))</f>
        <v>130</v>
      </c>
      <c r="N30" s="490">
        <f>IF(OR($B30-N$5&gt;74, $B30-N$5=73, $B30-N$5=1, $B30-N$5&lt;0),"",ROUND(($B30-N$5)*'점수 계산기'!$C$27+N$5*'점수 계산기'!$C$30+'점수 계산기'!$C$33,0))</f>
        <v>130</v>
      </c>
      <c r="O30" s="490">
        <f>IF(OR($B30-O$5&gt;74, $B30-O$5=73, $B30-O$5=1, $B30-O$5&lt;0),"",ROUND(($B30-O$5)*'점수 계산기'!$C$27+O$5*'점수 계산기'!$C$30+'점수 계산기'!$C$33,0))</f>
        <v>130</v>
      </c>
      <c r="P30" s="490">
        <f>IF(OR($B30-P$5&gt;74, $B30-P$5=73, $B30-P$5=1, $B30-P$5&lt;0),"",ROUND(($B30-P$5)*'점수 계산기'!$C$27+P$5*'점수 계산기'!$C$30+'점수 계산기'!$C$33,0))</f>
        <v>130</v>
      </c>
      <c r="Q30" s="490">
        <f>IF(OR($B30-Q$5&gt;74, $B30-Q$5=73, $B30-Q$5=1, $B30-Q$5&lt;0),"",ROUND(($B30-Q$5)*'점수 계산기'!$C$27+Q$5*'점수 계산기'!$C$30+'점수 계산기'!$C$33,0))</f>
        <v>130</v>
      </c>
      <c r="R30" s="490">
        <f>IF(OR($B30-R$5&gt;74, $B30-R$5=73, $B30-R$5=1, $B30-R$5&lt;0),"",ROUND(($B30-R$5)*'점수 계산기'!$C$27+R$5*'점수 계산기'!$C$30+'점수 계산기'!$C$33,0))</f>
        <v>130</v>
      </c>
      <c r="S30" s="490">
        <f>IF(OR($B30-S$5&gt;74, $B30-S$5=73, $B30-S$5=1, $B30-S$5&lt;0),"",ROUND(($B30-S$5)*'점수 계산기'!$C$27+S$5*'점수 계산기'!$C$30+'점수 계산기'!$C$33,0))</f>
        <v>130</v>
      </c>
      <c r="T30" s="490">
        <f>IF(OR($B30-T$5&gt;74, $B30-T$5=73, $B30-T$5=1, $B30-T$5&lt;0),"",ROUND(($B30-T$5)*'점수 계산기'!$C$27+T$5*'점수 계산기'!$C$30+'점수 계산기'!$C$33,0))</f>
        <v>130</v>
      </c>
      <c r="U30" s="490">
        <f>IF(OR($B30-U$5&gt;74, $B30-U$5=73, $B30-U$5=1, $B30-U$5&lt;0),"",ROUND(($B30-U$5)*'점수 계산기'!$C$27+U$5*'점수 계산기'!$C$30+'점수 계산기'!$C$33,0))</f>
        <v>130</v>
      </c>
      <c r="V30" s="490">
        <f>IF(OR($B30-V$5&gt;74, $B30-V$5=73, $B30-V$5=1, $B30-V$5&lt;0),"",ROUND(($B30-V$5)*'점수 계산기'!$C$27+V$5*'점수 계산기'!$C$30+'점수 계산기'!$C$33,0))</f>
        <v>130</v>
      </c>
      <c r="W30" s="490">
        <f>IF(OR($B30-W$5&gt;74, $B30-W$5=73, $B30-W$5=1, $B30-W$5&lt;0),"",ROUND(($B30-W$5)*'점수 계산기'!$C$27+W$5*'점수 계산기'!$C$30+'점수 계산기'!$C$33,0))</f>
        <v>130</v>
      </c>
      <c r="X30" s="490">
        <f>IF(OR($B30-X$5&gt;74, $B30-X$5=73, $B30-X$5=1, $B30-X$5&lt;0),"",ROUND(($B30-X$5)*'점수 계산기'!$C$27+X$5*'점수 계산기'!$C$30+'점수 계산기'!$C$33,0))</f>
        <v>130</v>
      </c>
      <c r="Y30" s="490" t="str">
        <f>IF(OR($B30-Y$5&gt;74, $B30-Y$5=73, $B30-Y$5=1, $B30-Y$5&lt;0),"",ROUND(($B30-Y$5)*'점수 계산기'!$C$27+Y$5*'점수 계산기'!$C$30+'점수 계산기'!$C$33,0))</f>
        <v/>
      </c>
      <c r="Z30" s="490">
        <f>IF(OR($B30-Z$5&gt;74, $B30-Z$5=73, $B30-Z$5=1, $B30-Z$5&lt;0),"",ROUND(($B30-Z$5)*'점수 계산기'!$C$27+Z$5*'점수 계산기'!$C$30+'점수 계산기'!$C$33,0))</f>
        <v>129</v>
      </c>
      <c r="AA30" s="491" t="str">
        <f>IF(OR($B30-AA$5&gt;74, $B30-AA$5=73, $B30-AA$5=1, $B30-AA$5&lt;0),"",ROUND(($B30-AA$5)*'점수 계산기'!$C$27+AA$5*'점수 계산기'!$C$30+'점수 계산기'!$C$33,0))</f>
        <v/>
      </c>
      <c r="AC30" s="170">
        <v>77</v>
      </c>
      <c r="AD30" s="170">
        <f t="shared" si="0"/>
        <v>129</v>
      </c>
      <c r="AE30" s="170" cm="1">
        <f t="array" ref="AE30">INDEX($AF$6:$AF$106, AC30, 1)</f>
        <v>88</v>
      </c>
      <c r="AF30" s="170">
        <f t="shared" si="1"/>
        <v>131</v>
      </c>
      <c r="AG30" s="170">
        <v>76</v>
      </c>
      <c r="AH30" s="170">
        <v>24</v>
      </c>
    </row>
    <row r="31" spans="1:34" ht="21" customHeight="1">
      <c r="A31" s="4"/>
      <c r="B31" s="41">
        <v>75</v>
      </c>
      <c r="C31" s="489">
        <f>IF(OR($B31-C$5&gt;74, $B31-C$5=73, $B31-C$5=1, $B31-C$5&lt;0),"",ROUND(($B31-C$5)*'점수 계산기'!$C$27+C$5*'점수 계산기'!$C$30+'점수 계산기'!$C$33,0))</f>
        <v>130</v>
      </c>
      <c r="D31" s="490">
        <f>IF(OR($B31-D$5&gt;74, $B31-D$5=73, $B31-D$5=1, $B31-D$5&lt;0),"",ROUND(($B31-D$5)*'점수 계산기'!$C$27+D$5*'점수 계산기'!$C$30+'점수 계산기'!$C$33,0))</f>
        <v>130</v>
      </c>
      <c r="E31" s="490">
        <f>IF(OR($B31-E$5&gt;74, $B31-E$5=73, $B31-E$5=1, $B31-E$5&lt;0),"",ROUND(($B31-E$5)*'점수 계산기'!$C$27+E$5*'점수 계산기'!$C$30+'점수 계산기'!$C$33,0))</f>
        <v>130</v>
      </c>
      <c r="F31" s="490">
        <f>IF(OR($B31-F$5&gt;74, $B31-F$5=73, $B31-F$5=1, $B31-F$5&lt;0),"",ROUND(($B31-F$5)*'점수 계산기'!$C$27+F$5*'점수 계산기'!$C$30+'점수 계산기'!$C$33,0))</f>
        <v>130</v>
      </c>
      <c r="G31" s="490">
        <f>IF(OR($B31-G$5&gt;74, $B31-G$5=73, $B31-G$5=1, $B31-G$5&lt;0),"",ROUND(($B31-G$5)*'점수 계산기'!$C$27+G$5*'점수 계산기'!$C$30+'점수 계산기'!$C$33,0))</f>
        <v>130</v>
      </c>
      <c r="H31" s="490">
        <f>IF(OR($B31-H$5&gt;74, $B31-H$5=73, $B31-H$5=1, $B31-H$5&lt;0),"",ROUND(($B31-H$5)*'점수 계산기'!$C$27+H$5*'점수 계산기'!$C$30+'점수 계산기'!$C$33,0))</f>
        <v>130</v>
      </c>
      <c r="I31" s="490">
        <f>IF(OR($B31-I$5&gt;74, $B31-I$5=73, $B31-I$5=1, $B31-I$5&lt;0),"",ROUND(($B31-I$5)*'점수 계산기'!$C$27+I$5*'점수 계산기'!$C$30+'점수 계산기'!$C$33,0))</f>
        <v>130</v>
      </c>
      <c r="J31" s="490">
        <f>IF(OR($B31-J$5&gt;74, $B31-J$5=73, $B31-J$5=1, $B31-J$5&lt;0),"",ROUND(($B31-J$5)*'점수 계산기'!$C$27+J$5*'점수 계산기'!$C$30+'점수 계산기'!$C$33,0))</f>
        <v>130</v>
      </c>
      <c r="K31" s="490">
        <f>IF(OR($B31-K$5&gt;74, $B31-K$5=73, $B31-K$5=1, $B31-K$5&lt;0),"",ROUND(($B31-K$5)*'점수 계산기'!$C$27+K$5*'점수 계산기'!$C$30+'점수 계산기'!$C$33,0))</f>
        <v>130</v>
      </c>
      <c r="L31" s="490">
        <f>IF(OR($B31-L$5&gt;74, $B31-L$5=73, $B31-L$5=1, $B31-L$5&lt;0),"",ROUND(($B31-L$5)*'점수 계산기'!$C$27+L$5*'점수 계산기'!$C$30+'점수 계산기'!$C$33,0))</f>
        <v>129</v>
      </c>
      <c r="M31" s="490">
        <f>IF(OR($B31-M$5&gt;74, $B31-M$5=73, $B31-M$5=1, $B31-M$5&lt;0),"",ROUND(($B31-M$5)*'점수 계산기'!$C$27+M$5*'점수 계산기'!$C$30+'점수 계산기'!$C$33,0))</f>
        <v>129</v>
      </c>
      <c r="N31" s="490">
        <f>IF(OR($B31-N$5&gt;74, $B31-N$5=73, $B31-N$5=1, $B31-N$5&lt;0),"",ROUND(($B31-N$5)*'점수 계산기'!$C$27+N$5*'점수 계산기'!$C$30+'점수 계산기'!$C$33,0))</f>
        <v>129</v>
      </c>
      <c r="O31" s="490">
        <f>IF(OR($B31-O$5&gt;74, $B31-O$5=73, $B31-O$5=1, $B31-O$5&lt;0),"",ROUND(($B31-O$5)*'점수 계산기'!$C$27+O$5*'점수 계산기'!$C$30+'점수 계산기'!$C$33,0))</f>
        <v>129</v>
      </c>
      <c r="P31" s="490">
        <f>IF(OR($B31-P$5&gt;74, $B31-P$5=73, $B31-P$5=1, $B31-P$5&lt;0),"",ROUND(($B31-P$5)*'점수 계산기'!$C$27+P$5*'점수 계산기'!$C$30+'점수 계산기'!$C$33,0))</f>
        <v>129</v>
      </c>
      <c r="Q31" s="490">
        <f>IF(OR($B31-Q$5&gt;74, $B31-Q$5=73, $B31-Q$5=1, $B31-Q$5&lt;0),"",ROUND(($B31-Q$5)*'점수 계산기'!$C$27+Q$5*'점수 계산기'!$C$30+'점수 계산기'!$C$33,0))</f>
        <v>129</v>
      </c>
      <c r="R31" s="490">
        <f>IF(OR($B31-R$5&gt;74, $B31-R$5=73, $B31-R$5=1, $B31-R$5&lt;0),"",ROUND(($B31-R$5)*'점수 계산기'!$C$27+R$5*'점수 계산기'!$C$30+'점수 계산기'!$C$33,0))</f>
        <v>129</v>
      </c>
      <c r="S31" s="490">
        <f>IF(OR($B31-S$5&gt;74, $B31-S$5=73, $B31-S$5=1, $B31-S$5&lt;0),"",ROUND(($B31-S$5)*'점수 계산기'!$C$27+S$5*'점수 계산기'!$C$30+'점수 계산기'!$C$33,0))</f>
        <v>129</v>
      </c>
      <c r="T31" s="490">
        <f>IF(OR($B31-T$5&gt;74, $B31-T$5=73, $B31-T$5=1, $B31-T$5&lt;0),"",ROUND(($B31-T$5)*'점수 계산기'!$C$27+T$5*'점수 계산기'!$C$30+'점수 계산기'!$C$33,0))</f>
        <v>129</v>
      </c>
      <c r="U31" s="490">
        <f>IF(OR($B31-U$5&gt;74, $B31-U$5=73, $B31-U$5=1, $B31-U$5&lt;0),"",ROUND(($B31-U$5)*'점수 계산기'!$C$27+U$5*'점수 계산기'!$C$30+'점수 계산기'!$C$33,0))</f>
        <v>129</v>
      </c>
      <c r="V31" s="490">
        <f>IF(OR($B31-V$5&gt;74, $B31-V$5=73, $B31-V$5=1, $B31-V$5&lt;0),"",ROUND(($B31-V$5)*'점수 계산기'!$C$27+V$5*'점수 계산기'!$C$30+'점수 계산기'!$C$33,0))</f>
        <v>129</v>
      </c>
      <c r="W31" s="490">
        <f>IF(OR($B31-W$5&gt;74, $B31-W$5=73, $B31-W$5=1, $B31-W$5&lt;0),"",ROUND(($B31-W$5)*'점수 계산기'!$C$27+W$5*'점수 계산기'!$C$30+'점수 계산기'!$C$33,0))</f>
        <v>129</v>
      </c>
      <c r="X31" s="490">
        <f>IF(OR($B31-X$5&gt;74, $B31-X$5=73, $B31-X$5=1, $B31-X$5&lt;0),"",ROUND(($B31-X$5)*'점수 계산기'!$C$27+X$5*'점수 계산기'!$C$30+'점수 계산기'!$C$33,0))</f>
        <v>129</v>
      </c>
      <c r="Y31" s="490">
        <f>IF(OR($B31-Y$5&gt;74, $B31-Y$5=73, $B31-Y$5=1, $B31-Y$5&lt;0),"",ROUND(($B31-Y$5)*'점수 계산기'!$C$27+Y$5*'점수 계산기'!$C$30+'점수 계산기'!$C$33,0))</f>
        <v>129</v>
      </c>
      <c r="Z31" s="490" t="str">
        <f>IF(OR($B31-Z$5&gt;74, $B31-Z$5=73, $B31-Z$5=1, $B31-Z$5&lt;0),"",ROUND(($B31-Z$5)*'점수 계산기'!$C$27+Z$5*'점수 계산기'!$C$30+'점수 계산기'!$C$33,0))</f>
        <v/>
      </c>
      <c r="AA31" s="491" t="str">
        <f>IF(OR($B31-AA$5&gt;74, $B31-AA$5=73, $B31-AA$5=1, $B31-AA$5&lt;0),"",ROUND(($B31-AA$5)*'점수 계산기'!$C$27+AA$5*'점수 계산기'!$C$30+'점수 계산기'!$C$33,0))</f>
        <v/>
      </c>
      <c r="AC31" s="170">
        <v>76</v>
      </c>
      <c r="AD31" s="170">
        <f t="shared" si="0"/>
        <v>129</v>
      </c>
      <c r="AE31" s="170" cm="1">
        <f t="array" ref="AE31">INDEX($AF$6:$AF$106, AC31, 1)</f>
        <v>89</v>
      </c>
      <c r="AF31" s="170">
        <f t="shared" si="1"/>
        <v>130</v>
      </c>
      <c r="AG31" s="170">
        <v>75</v>
      </c>
      <c r="AH31" s="170">
        <v>25</v>
      </c>
    </row>
    <row r="32" spans="1:34" ht="21" customHeight="1">
      <c r="A32" s="4"/>
      <c r="B32" s="41">
        <v>74</v>
      </c>
      <c r="C32" s="489">
        <f>IF(OR($B32-C$5&gt;74, $B32-C$5=73, $B32-C$5=1, $B32-C$5&lt;0),"",ROUND(($B32-C$5)*'점수 계산기'!$C$27+C$5*'점수 계산기'!$C$30+'점수 계산기'!$C$33,0))</f>
        <v>129</v>
      </c>
      <c r="D32" s="490">
        <f>IF(OR($B32-D$5&gt;74, $B32-D$5=73, $B32-D$5=1, $B32-D$5&lt;0),"",ROUND(($B32-D$5)*'점수 계산기'!$C$27+D$5*'점수 계산기'!$C$30+'점수 계산기'!$C$33,0))</f>
        <v>129</v>
      </c>
      <c r="E32" s="490">
        <f>IF(OR($B32-E$5&gt;74, $B32-E$5=73, $B32-E$5=1, $B32-E$5&lt;0),"",ROUND(($B32-E$5)*'점수 계산기'!$C$27+E$5*'점수 계산기'!$C$30+'점수 계산기'!$C$33,0))</f>
        <v>129</v>
      </c>
      <c r="F32" s="490">
        <f>IF(OR($B32-F$5&gt;74, $B32-F$5=73, $B32-F$5=1, $B32-F$5&lt;0),"",ROUND(($B32-F$5)*'점수 계산기'!$C$27+F$5*'점수 계산기'!$C$30+'점수 계산기'!$C$33,0))</f>
        <v>129</v>
      </c>
      <c r="G32" s="490">
        <f>IF(OR($B32-G$5&gt;74, $B32-G$5=73, $B32-G$5=1, $B32-G$5&lt;0),"",ROUND(($B32-G$5)*'점수 계산기'!$C$27+G$5*'점수 계산기'!$C$30+'점수 계산기'!$C$33,0))</f>
        <v>129</v>
      </c>
      <c r="H32" s="490">
        <f>IF(OR($B32-H$5&gt;74, $B32-H$5=73, $B32-H$5=1, $B32-H$5&lt;0),"",ROUND(($B32-H$5)*'점수 계산기'!$C$27+H$5*'점수 계산기'!$C$30+'점수 계산기'!$C$33,0))</f>
        <v>129</v>
      </c>
      <c r="I32" s="490">
        <f>IF(OR($B32-I$5&gt;74, $B32-I$5=73, $B32-I$5=1, $B32-I$5&lt;0),"",ROUND(($B32-I$5)*'점수 계산기'!$C$27+I$5*'점수 계산기'!$C$30+'점수 계산기'!$C$33,0))</f>
        <v>129</v>
      </c>
      <c r="J32" s="490">
        <f>IF(OR($B32-J$5&gt;74, $B32-J$5=73, $B32-J$5=1, $B32-J$5&lt;0),"",ROUND(($B32-J$5)*'점수 계산기'!$C$27+J$5*'점수 계산기'!$C$30+'점수 계산기'!$C$33,0))</f>
        <v>129</v>
      </c>
      <c r="K32" s="490">
        <f>IF(OR($B32-K$5&gt;74, $B32-K$5=73, $B32-K$5=1, $B32-K$5&lt;0),"",ROUND(($B32-K$5)*'점수 계산기'!$C$27+K$5*'점수 계산기'!$C$30+'점수 계산기'!$C$33,0))</f>
        <v>129</v>
      </c>
      <c r="L32" s="490">
        <f>IF(OR($B32-L$5&gt;74, $B32-L$5=73, $B32-L$5=1, $B32-L$5&lt;0),"",ROUND(($B32-L$5)*'점수 계산기'!$C$27+L$5*'점수 계산기'!$C$30+'점수 계산기'!$C$33,0))</f>
        <v>129</v>
      </c>
      <c r="M32" s="490">
        <f>IF(OR($B32-M$5&gt;74, $B32-M$5=73, $B32-M$5=1, $B32-M$5&lt;0),"",ROUND(($B32-M$5)*'점수 계산기'!$C$27+M$5*'점수 계산기'!$C$30+'점수 계산기'!$C$33,0))</f>
        <v>129</v>
      </c>
      <c r="N32" s="490">
        <f>IF(OR($B32-N$5&gt;74, $B32-N$5=73, $B32-N$5=1, $B32-N$5&lt;0),"",ROUND(($B32-N$5)*'점수 계산기'!$C$27+N$5*'점수 계산기'!$C$30+'점수 계산기'!$C$33,0))</f>
        <v>129</v>
      </c>
      <c r="O32" s="490">
        <f>IF(OR($B32-O$5&gt;74, $B32-O$5=73, $B32-O$5=1, $B32-O$5&lt;0),"",ROUND(($B32-O$5)*'점수 계산기'!$C$27+O$5*'점수 계산기'!$C$30+'점수 계산기'!$C$33,0))</f>
        <v>128</v>
      </c>
      <c r="P32" s="490">
        <f>IF(OR($B32-P$5&gt;74, $B32-P$5=73, $B32-P$5=1, $B32-P$5&lt;0),"",ROUND(($B32-P$5)*'점수 계산기'!$C$27+P$5*'점수 계산기'!$C$30+'점수 계산기'!$C$33,0))</f>
        <v>128</v>
      </c>
      <c r="Q32" s="490">
        <f>IF(OR($B32-Q$5&gt;74, $B32-Q$5=73, $B32-Q$5=1, $B32-Q$5&lt;0),"",ROUND(($B32-Q$5)*'점수 계산기'!$C$27+Q$5*'점수 계산기'!$C$30+'점수 계산기'!$C$33,0))</f>
        <v>128</v>
      </c>
      <c r="R32" s="490">
        <f>IF(OR($B32-R$5&gt;74, $B32-R$5=73, $B32-R$5=1, $B32-R$5&lt;0),"",ROUND(($B32-R$5)*'점수 계산기'!$C$27+R$5*'점수 계산기'!$C$30+'점수 계산기'!$C$33,0))</f>
        <v>128</v>
      </c>
      <c r="S32" s="490">
        <f>IF(OR($B32-S$5&gt;74, $B32-S$5=73, $B32-S$5=1, $B32-S$5&lt;0),"",ROUND(($B32-S$5)*'점수 계산기'!$C$27+S$5*'점수 계산기'!$C$30+'점수 계산기'!$C$33,0))</f>
        <v>128</v>
      </c>
      <c r="T32" s="490">
        <f>IF(OR($B32-T$5&gt;74, $B32-T$5=73, $B32-T$5=1, $B32-T$5&lt;0),"",ROUND(($B32-T$5)*'점수 계산기'!$C$27+T$5*'점수 계산기'!$C$30+'점수 계산기'!$C$33,0))</f>
        <v>128</v>
      </c>
      <c r="U32" s="490">
        <f>IF(OR($B32-U$5&gt;74, $B32-U$5=73, $B32-U$5=1, $B32-U$5&lt;0),"",ROUND(($B32-U$5)*'점수 계산기'!$C$27+U$5*'점수 계산기'!$C$30+'점수 계산기'!$C$33,0))</f>
        <v>128</v>
      </c>
      <c r="V32" s="490">
        <f>IF(OR($B32-V$5&gt;74, $B32-V$5=73, $B32-V$5=1, $B32-V$5&lt;0),"",ROUND(($B32-V$5)*'점수 계산기'!$C$27+V$5*'점수 계산기'!$C$30+'점수 계산기'!$C$33,0))</f>
        <v>128</v>
      </c>
      <c r="W32" s="490">
        <f>IF(OR($B32-W$5&gt;74, $B32-W$5=73, $B32-W$5=1, $B32-W$5&lt;0),"",ROUND(($B32-W$5)*'점수 계산기'!$C$27+W$5*'점수 계산기'!$C$30+'점수 계산기'!$C$33,0))</f>
        <v>128</v>
      </c>
      <c r="X32" s="490">
        <f>IF(OR($B32-X$5&gt;74, $B32-X$5=73, $B32-X$5=1, $B32-X$5&lt;0),"",ROUND(($B32-X$5)*'점수 계산기'!$C$27+X$5*'점수 계산기'!$C$30+'점수 계산기'!$C$33,0))</f>
        <v>128</v>
      </c>
      <c r="Y32" s="490">
        <f>IF(OR($B32-Y$5&gt;74, $B32-Y$5=73, $B32-Y$5=1, $B32-Y$5&lt;0),"",ROUND(($B32-Y$5)*'점수 계산기'!$C$27+Y$5*'점수 계산기'!$C$30+'점수 계산기'!$C$33,0))</f>
        <v>128</v>
      </c>
      <c r="Z32" s="490">
        <f>IF(OR($B32-Z$5&gt;74, $B32-Z$5=73, $B32-Z$5=1, $B32-Z$5&lt;0),"",ROUND(($B32-Z$5)*'점수 계산기'!$C$27+Z$5*'점수 계산기'!$C$30+'점수 계산기'!$C$33,0))</f>
        <v>128</v>
      </c>
      <c r="AA32" s="491">
        <f>IF(OR($B32-AA$5&gt;74, $B32-AA$5=73, $B32-AA$5=1, $B32-AA$5&lt;0),"",ROUND(($B32-AA$5)*'점수 계산기'!$C$27+AA$5*'점수 계산기'!$C$30+'점수 계산기'!$C$33,0))</f>
        <v>128</v>
      </c>
      <c r="AC32" s="170">
        <v>75</v>
      </c>
      <c r="AD32" s="170">
        <f t="shared" si="0"/>
        <v>128</v>
      </c>
      <c r="AE32" s="170" cm="1">
        <f t="array" ref="AE32">INDEX($AF$6:$AF$106, AC32, 1)</f>
        <v>90</v>
      </c>
      <c r="AF32" s="170">
        <f t="shared" si="1"/>
        <v>129</v>
      </c>
      <c r="AG32" s="170">
        <v>74</v>
      </c>
      <c r="AH32" s="170">
        <v>26</v>
      </c>
    </row>
    <row r="33" spans="1:34" ht="21" customHeight="1">
      <c r="A33" s="4"/>
      <c r="B33" s="41">
        <v>73</v>
      </c>
      <c r="C33" s="489">
        <f>IF(OR($B33-C$5&gt;74, $B33-C$5=73, $B33-C$5=1, $B33-C$5&lt;0),"",ROUND(($B33-C$5)*'점수 계산기'!$C$27+C$5*'점수 계산기'!$C$30+'점수 계산기'!$C$33,0))</f>
        <v>128</v>
      </c>
      <c r="D33" s="490">
        <f>IF(OR($B33-D$5&gt;74, $B33-D$5=73, $B33-D$5=1, $B33-D$5&lt;0),"",ROUND(($B33-D$5)*'점수 계산기'!$C$27+D$5*'점수 계산기'!$C$30+'점수 계산기'!$C$33,0))</f>
        <v>128</v>
      </c>
      <c r="E33" s="490">
        <f>IF(OR($B33-E$5&gt;74, $B33-E$5=73, $B33-E$5=1, $B33-E$5&lt;0),"",ROUND(($B33-E$5)*'점수 계산기'!$C$27+E$5*'점수 계산기'!$C$30+'점수 계산기'!$C$33,0))</f>
        <v>128</v>
      </c>
      <c r="F33" s="490">
        <f>IF(OR($B33-F$5&gt;74, $B33-F$5=73, $B33-F$5=1, $B33-F$5&lt;0),"",ROUND(($B33-F$5)*'점수 계산기'!$C$27+F$5*'점수 계산기'!$C$30+'점수 계산기'!$C$33,0))</f>
        <v>128</v>
      </c>
      <c r="G33" s="490">
        <f>IF(OR($B33-G$5&gt;74, $B33-G$5=73, $B33-G$5=1, $B33-G$5&lt;0),"",ROUND(($B33-G$5)*'점수 계산기'!$C$27+G$5*'점수 계산기'!$C$30+'점수 계산기'!$C$33,0))</f>
        <v>128</v>
      </c>
      <c r="H33" s="490">
        <f>IF(OR($B33-H$5&gt;74, $B33-H$5=73, $B33-H$5=1, $B33-H$5&lt;0),"",ROUND(($B33-H$5)*'점수 계산기'!$C$27+H$5*'점수 계산기'!$C$30+'점수 계산기'!$C$33,0))</f>
        <v>128</v>
      </c>
      <c r="I33" s="490">
        <f>IF(OR($B33-I$5&gt;74, $B33-I$5=73, $B33-I$5=1, $B33-I$5&lt;0),"",ROUND(($B33-I$5)*'점수 계산기'!$C$27+I$5*'점수 계산기'!$C$30+'점수 계산기'!$C$33,0))</f>
        <v>128</v>
      </c>
      <c r="J33" s="490">
        <f>IF(OR($B33-J$5&gt;74, $B33-J$5=73, $B33-J$5=1, $B33-J$5&lt;0),"",ROUND(($B33-J$5)*'점수 계산기'!$C$27+J$5*'점수 계산기'!$C$30+'점수 계산기'!$C$33,0))</f>
        <v>128</v>
      </c>
      <c r="K33" s="490">
        <f>IF(OR($B33-K$5&gt;74, $B33-K$5=73, $B33-K$5=1, $B33-K$5&lt;0),"",ROUND(($B33-K$5)*'점수 계산기'!$C$27+K$5*'점수 계산기'!$C$30+'점수 계산기'!$C$33,0))</f>
        <v>128</v>
      </c>
      <c r="L33" s="490">
        <f>IF(OR($B33-L$5&gt;74, $B33-L$5=73, $B33-L$5=1, $B33-L$5&lt;0),"",ROUND(($B33-L$5)*'점수 계산기'!$C$27+L$5*'점수 계산기'!$C$30+'점수 계산기'!$C$33,0))</f>
        <v>128</v>
      </c>
      <c r="M33" s="490">
        <f>IF(OR($B33-M$5&gt;74, $B33-M$5=73, $B33-M$5=1, $B33-M$5&lt;0),"",ROUND(($B33-M$5)*'점수 계산기'!$C$27+M$5*'점수 계산기'!$C$30+'점수 계산기'!$C$33,0))</f>
        <v>128</v>
      </c>
      <c r="N33" s="490">
        <f>IF(OR($B33-N$5&gt;74, $B33-N$5=73, $B33-N$5=1, $B33-N$5&lt;0),"",ROUND(($B33-N$5)*'점수 계산기'!$C$27+N$5*'점수 계산기'!$C$30+'점수 계산기'!$C$33,0))</f>
        <v>128</v>
      </c>
      <c r="O33" s="490">
        <f>IF(OR($B33-O$5&gt;74, $B33-O$5=73, $B33-O$5=1, $B33-O$5&lt;0),"",ROUND(($B33-O$5)*'점수 계산기'!$C$27+O$5*'점수 계산기'!$C$30+'점수 계산기'!$C$33,0))</f>
        <v>128</v>
      </c>
      <c r="P33" s="490">
        <f>IF(OR($B33-P$5&gt;74, $B33-P$5=73, $B33-P$5=1, $B33-P$5&lt;0),"",ROUND(($B33-P$5)*'점수 계산기'!$C$27+P$5*'점수 계산기'!$C$30+'점수 계산기'!$C$33,0))</f>
        <v>128</v>
      </c>
      <c r="Q33" s="490">
        <f>IF(OR($B33-Q$5&gt;74, $B33-Q$5=73, $B33-Q$5=1, $B33-Q$5&lt;0),"",ROUND(($B33-Q$5)*'점수 계산기'!$C$27+Q$5*'점수 계산기'!$C$30+'점수 계산기'!$C$33,0))</f>
        <v>128</v>
      </c>
      <c r="R33" s="490">
        <f>IF(OR($B33-R$5&gt;74, $B33-R$5=73, $B33-R$5=1, $B33-R$5&lt;0),"",ROUND(($B33-R$5)*'점수 계산기'!$C$27+R$5*'점수 계산기'!$C$30+'점수 계산기'!$C$33,0))</f>
        <v>127</v>
      </c>
      <c r="S33" s="490">
        <f>IF(OR($B33-S$5&gt;74, $B33-S$5=73, $B33-S$5=1, $B33-S$5&lt;0),"",ROUND(($B33-S$5)*'점수 계산기'!$C$27+S$5*'점수 계산기'!$C$30+'점수 계산기'!$C$33,0))</f>
        <v>127</v>
      </c>
      <c r="T33" s="490">
        <f>IF(OR($B33-T$5&gt;74, $B33-T$5=73, $B33-T$5=1, $B33-T$5&lt;0),"",ROUND(($B33-T$5)*'점수 계산기'!$C$27+T$5*'점수 계산기'!$C$30+'점수 계산기'!$C$33,0))</f>
        <v>127</v>
      </c>
      <c r="U33" s="490">
        <f>IF(OR($B33-U$5&gt;74, $B33-U$5=73, $B33-U$5=1, $B33-U$5&lt;0),"",ROUND(($B33-U$5)*'점수 계산기'!$C$27+U$5*'점수 계산기'!$C$30+'점수 계산기'!$C$33,0))</f>
        <v>127</v>
      </c>
      <c r="V33" s="490">
        <f>IF(OR($B33-V$5&gt;74, $B33-V$5=73, $B33-V$5=1, $B33-V$5&lt;0),"",ROUND(($B33-V$5)*'점수 계산기'!$C$27+V$5*'점수 계산기'!$C$30+'점수 계산기'!$C$33,0))</f>
        <v>127</v>
      </c>
      <c r="W33" s="490">
        <f>IF(OR($B33-W$5&gt;74, $B33-W$5=73, $B33-W$5=1, $B33-W$5&lt;0),"",ROUND(($B33-W$5)*'점수 계산기'!$C$27+W$5*'점수 계산기'!$C$30+'점수 계산기'!$C$33,0))</f>
        <v>127</v>
      </c>
      <c r="X33" s="490">
        <f>IF(OR($B33-X$5&gt;74, $B33-X$5=73, $B33-X$5=1, $B33-X$5&lt;0),"",ROUND(($B33-X$5)*'점수 계산기'!$C$27+X$5*'점수 계산기'!$C$30+'점수 계산기'!$C$33,0))</f>
        <v>127</v>
      </c>
      <c r="Y33" s="490">
        <f>IF(OR($B33-Y$5&gt;74, $B33-Y$5=73, $B33-Y$5=1, $B33-Y$5&lt;0),"",ROUND(($B33-Y$5)*'점수 계산기'!$C$27+Y$5*'점수 계산기'!$C$30+'점수 계산기'!$C$33,0))</f>
        <v>127</v>
      </c>
      <c r="Z33" s="490">
        <f>IF(OR($B33-Z$5&gt;74, $B33-Z$5=73, $B33-Z$5=1, $B33-Z$5&lt;0),"",ROUND(($B33-Z$5)*'점수 계산기'!$C$27+Z$5*'점수 계산기'!$C$30+'점수 계산기'!$C$33,0))</f>
        <v>127</v>
      </c>
      <c r="AA33" s="491" t="str">
        <f>IF(OR($B33-AA$5&gt;74, $B33-AA$5=73, $B33-AA$5=1, $B33-AA$5&lt;0),"",ROUND(($B33-AA$5)*'점수 계산기'!$C$27+AA$5*'점수 계산기'!$C$30+'점수 계산기'!$C$33,0))</f>
        <v/>
      </c>
      <c r="AC33" s="170">
        <v>74</v>
      </c>
      <c r="AD33" s="170">
        <f t="shared" si="0"/>
        <v>127</v>
      </c>
      <c r="AE33" s="170" cm="1">
        <f t="array" ref="AE33">INDEX($AF$6:$AF$106, AC33, 1)</f>
        <v>91</v>
      </c>
      <c r="AF33" s="170">
        <f t="shared" si="1"/>
        <v>128</v>
      </c>
      <c r="AG33" s="170">
        <v>73</v>
      </c>
      <c r="AH33" s="170">
        <v>27</v>
      </c>
    </row>
    <row r="34" spans="1:34" ht="21" customHeight="1">
      <c r="A34" s="4"/>
      <c r="B34" s="42">
        <v>72</v>
      </c>
      <c r="C34" s="492">
        <f>IF(OR($B34-C$5&gt;74, $B34-C$5=73, $B34-C$5=1, $B34-C$5&lt;0),"",ROUND(($B34-C$5)*'점수 계산기'!$C$27+C$5*'점수 계산기'!$C$30+'점수 계산기'!$C$33,0))</f>
        <v>128</v>
      </c>
      <c r="D34" s="493">
        <f>IF(OR($B34-D$5&gt;74, $B34-D$5=73, $B34-D$5=1, $B34-D$5&lt;0),"",ROUND(($B34-D$5)*'점수 계산기'!$C$27+D$5*'점수 계산기'!$C$30+'점수 계산기'!$C$33,0))</f>
        <v>127</v>
      </c>
      <c r="E34" s="493">
        <f>IF(OR($B34-E$5&gt;74, $B34-E$5=73, $B34-E$5=1, $B34-E$5&lt;0),"",ROUND(($B34-E$5)*'점수 계산기'!$C$27+E$5*'점수 계산기'!$C$30+'점수 계산기'!$C$33,0))</f>
        <v>127</v>
      </c>
      <c r="F34" s="493">
        <f>IF(OR($B34-F$5&gt;74, $B34-F$5=73, $B34-F$5=1, $B34-F$5&lt;0),"",ROUND(($B34-F$5)*'점수 계산기'!$C$27+F$5*'점수 계산기'!$C$30+'점수 계산기'!$C$33,0))</f>
        <v>127</v>
      </c>
      <c r="G34" s="493">
        <f>IF(OR($B34-G$5&gt;74, $B34-G$5=73, $B34-G$5=1, $B34-G$5&lt;0),"",ROUND(($B34-G$5)*'점수 계산기'!$C$27+G$5*'점수 계산기'!$C$30+'점수 계산기'!$C$33,0))</f>
        <v>127</v>
      </c>
      <c r="H34" s="493">
        <f>IF(OR($B34-H$5&gt;74, $B34-H$5=73, $B34-H$5=1, $B34-H$5&lt;0),"",ROUND(($B34-H$5)*'점수 계산기'!$C$27+H$5*'점수 계산기'!$C$30+'점수 계산기'!$C$33,0))</f>
        <v>127</v>
      </c>
      <c r="I34" s="493">
        <f>IF(OR($B34-I$5&gt;74, $B34-I$5=73, $B34-I$5=1, $B34-I$5&lt;0),"",ROUND(($B34-I$5)*'점수 계산기'!$C$27+I$5*'점수 계산기'!$C$30+'점수 계산기'!$C$33,0))</f>
        <v>127</v>
      </c>
      <c r="J34" s="493">
        <f>IF(OR($B34-J$5&gt;74, $B34-J$5=73, $B34-J$5=1, $B34-J$5&lt;0),"",ROUND(($B34-J$5)*'점수 계산기'!$C$27+J$5*'점수 계산기'!$C$30+'점수 계산기'!$C$33,0))</f>
        <v>127</v>
      </c>
      <c r="K34" s="493">
        <f>IF(OR($B34-K$5&gt;74, $B34-K$5=73, $B34-K$5=1, $B34-K$5&lt;0),"",ROUND(($B34-K$5)*'점수 계산기'!$C$27+K$5*'점수 계산기'!$C$30+'점수 계산기'!$C$33,0))</f>
        <v>127</v>
      </c>
      <c r="L34" s="493">
        <f>IF(OR($B34-L$5&gt;74, $B34-L$5=73, $B34-L$5=1, $B34-L$5&lt;0),"",ROUND(($B34-L$5)*'점수 계산기'!$C$27+L$5*'점수 계산기'!$C$30+'점수 계산기'!$C$33,0))</f>
        <v>127</v>
      </c>
      <c r="M34" s="493">
        <f>IF(OR($B34-M$5&gt;74, $B34-M$5=73, $B34-M$5=1, $B34-M$5&lt;0),"",ROUND(($B34-M$5)*'점수 계산기'!$C$27+M$5*'점수 계산기'!$C$30+'점수 계산기'!$C$33,0))</f>
        <v>127</v>
      </c>
      <c r="N34" s="493">
        <f>IF(OR($B34-N$5&gt;74, $B34-N$5=73, $B34-N$5=1, $B34-N$5&lt;0),"",ROUND(($B34-N$5)*'점수 계산기'!$C$27+N$5*'점수 계산기'!$C$30+'점수 계산기'!$C$33,0))</f>
        <v>127</v>
      </c>
      <c r="O34" s="493">
        <f>IF(OR($B34-O$5&gt;74, $B34-O$5=73, $B34-O$5=1, $B34-O$5&lt;0),"",ROUND(($B34-O$5)*'점수 계산기'!$C$27+O$5*'점수 계산기'!$C$30+'점수 계산기'!$C$33,0))</f>
        <v>127</v>
      </c>
      <c r="P34" s="493">
        <f>IF(OR($B34-P$5&gt;74, $B34-P$5=73, $B34-P$5=1, $B34-P$5&lt;0),"",ROUND(($B34-P$5)*'점수 계산기'!$C$27+P$5*'점수 계산기'!$C$30+'점수 계산기'!$C$33,0))</f>
        <v>127</v>
      </c>
      <c r="Q34" s="493">
        <f>IF(OR($B34-Q$5&gt;74, $B34-Q$5=73, $B34-Q$5=1, $B34-Q$5&lt;0),"",ROUND(($B34-Q$5)*'점수 계산기'!$C$27+Q$5*'점수 계산기'!$C$30+'점수 계산기'!$C$33,0))</f>
        <v>127</v>
      </c>
      <c r="R34" s="493">
        <f>IF(OR($B34-R$5&gt;74, $B34-R$5=73, $B34-R$5=1, $B34-R$5&lt;0),"",ROUND(($B34-R$5)*'점수 계산기'!$C$27+R$5*'점수 계산기'!$C$30+'점수 계산기'!$C$33,0))</f>
        <v>127</v>
      </c>
      <c r="S34" s="493">
        <f>IF(OR($B34-S$5&gt;74, $B34-S$5=73, $B34-S$5=1, $B34-S$5&lt;0),"",ROUND(($B34-S$5)*'점수 계산기'!$C$27+S$5*'점수 계산기'!$C$30+'점수 계산기'!$C$33,0))</f>
        <v>127</v>
      </c>
      <c r="T34" s="493">
        <f>IF(OR($B34-T$5&gt;74, $B34-T$5=73, $B34-T$5=1, $B34-T$5&lt;0),"",ROUND(($B34-T$5)*'점수 계산기'!$C$27+T$5*'점수 계산기'!$C$30+'점수 계산기'!$C$33,0))</f>
        <v>127</v>
      </c>
      <c r="U34" s="493">
        <f>IF(OR($B34-U$5&gt;74, $B34-U$5=73, $B34-U$5=1, $B34-U$5&lt;0),"",ROUND(($B34-U$5)*'점수 계산기'!$C$27+U$5*'점수 계산기'!$C$30+'점수 계산기'!$C$33,0))</f>
        <v>126</v>
      </c>
      <c r="V34" s="493">
        <f>IF(OR($B34-V$5&gt;74, $B34-V$5=73, $B34-V$5=1, $B34-V$5&lt;0),"",ROUND(($B34-V$5)*'점수 계산기'!$C$27+V$5*'점수 계산기'!$C$30+'점수 계산기'!$C$33,0))</f>
        <v>126</v>
      </c>
      <c r="W34" s="493">
        <f>IF(OR($B34-W$5&gt;74, $B34-W$5=73, $B34-W$5=1, $B34-W$5&lt;0),"",ROUND(($B34-W$5)*'점수 계산기'!$C$27+W$5*'점수 계산기'!$C$30+'점수 계산기'!$C$33,0))</f>
        <v>126</v>
      </c>
      <c r="X34" s="493">
        <f>IF(OR($B34-X$5&gt;74, $B34-X$5=73, $B34-X$5=1, $B34-X$5&lt;0),"",ROUND(($B34-X$5)*'점수 계산기'!$C$27+X$5*'점수 계산기'!$C$30+'점수 계산기'!$C$33,0))</f>
        <v>126</v>
      </c>
      <c r="Y34" s="493">
        <f>IF(OR($B34-Y$5&gt;74, $B34-Y$5=73, $B34-Y$5=1, $B34-Y$5&lt;0),"",ROUND(($B34-Y$5)*'점수 계산기'!$C$27+Y$5*'점수 계산기'!$C$30+'점수 계산기'!$C$33,0))</f>
        <v>126</v>
      </c>
      <c r="Z34" s="493">
        <f>IF(OR($B34-Z$5&gt;74, $B34-Z$5=73, $B34-Z$5=1, $B34-Z$5&lt;0),"",ROUND(($B34-Z$5)*'점수 계산기'!$C$27+Z$5*'점수 계산기'!$C$30+'점수 계산기'!$C$33,0))</f>
        <v>126</v>
      </c>
      <c r="AA34" s="494">
        <f>IF(OR($B34-AA$5&gt;74, $B34-AA$5=73, $B34-AA$5=1, $B34-AA$5&lt;0),"",ROUND(($B34-AA$5)*'점수 계산기'!$C$27+AA$5*'점수 계산기'!$C$30+'점수 계산기'!$C$33,0))</f>
        <v>126</v>
      </c>
      <c r="AC34" s="170">
        <v>73</v>
      </c>
      <c r="AD34" s="170">
        <f t="shared" si="0"/>
        <v>126</v>
      </c>
      <c r="AE34" s="170" cm="1">
        <f t="array" ref="AE34">INDEX($AF$6:$AF$106, AC34, 1)</f>
        <v>92</v>
      </c>
      <c r="AF34" s="170">
        <f t="shared" si="1"/>
        <v>128</v>
      </c>
      <c r="AG34" s="170">
        <v>72</v>
      </c>
      <c r="AH34" s="170">
        <v>28</v>
      </c>
    </row>
    <row r="35" spans="1:34" ht="21" customHeight="1">
      <c r="A35" s="4"/>
      <c r="B35" s="42">
        <v>71</v>
      </c>
      <c r="C35" s="492">
        <f>IF(OR($B35-C$5&gt;74, $B35-C$5=73, $B35-C$5=1, $B35-C$5&lt;0),"",ROUND(($B35-C$5)*'점수 계산기'!$C$27+C$5*'점수 계산기'!$C$30+'점수 계산기'!$C$33,0))</f>
        <v>127</v>
      </c>
      <c r="D35" s="493">
        <f>IF(OR($B35-D$5&gt;74, $B35-D$5=73, $B35-D$5=1, $B35-D$5&lt;0),"",ROUND(($B35-D$5)*'점수 계산기'!$C$27+D$5*'점수 계산기'!$C$30+'점수 계산기'!$C$33,0))</f>
        <v>127</v>
      </c>
      <c r="E35" s="493">
        <f>IF(OR($B35-E$5&gt;74, $B35-E$5=73, $B35-E$5=1, $B35-E$5&lt;0),"",ROUND(($B35-E$5)*'점수 계산기'!$C$27+E$5*'점수 계산기'!$C$30+'점수 계산기'!$C$33,0))</f>
        <v>127</v>
      </c>
      <c r="F35" s="493">
        <f>IF(OR($B35-F$5&gt;74, $B35-F$5=73, $B35-F$5=1, $B35-F$5&lt;0),"",ROUND(($B35-F$5)*'점수 계산기'!$C$27+F$5*'점수 계산기'!$C$30+'점수 계산기'!$C$33,0))</f>
        <v>127</v>
      </c>
      <c r="G35" s="493">
        <f>IF(OR($B35-G$5&gt;74, $B35-G$5=73, $B35-G$5=1, $B35-G$5&lt;0),"",ROUND(($B35-G$5)*'점수 계산기'!$C$27+G$5*'점수 계산기'!$C$30+'점수 계산기'!$C$33,0))</f>
        <v>126</v>
      </c>
      <c r="H35" s="493">
        <f>IF(OR($B35-H$5&gt;74, $B35-H$5=73, $B35-H$5=1, $B35-H$5&lt;0),"",ROUND(($B35-H$5)*'점수 계산기'!$C$27+H$5*'점수 계산기'!$C$30+'점수 계산기'!$C$33,0))</f>
        <v>126</v>
      </c>
      <c r="I35" s="493">
        <f>IF(OR($B35-I$5&gt;74, $B35-I$5=73, $B35-I$5=1, $B35-I$5&lt;0),"",ROUND(($B35-I$5)*'점수 계산기'!$C$27+I$5*'점수 계산기'!$C$30+'점수 계산기'!$C$33,0))</f>
        <v>126</v>
      </c>
      <c r="J35" s="493">
        <f>IF(OR($B35-J$5&gt;74, $B35-J$5=73, $B35-J$5=1, $B35-J$5&lt;0),"",ROUND(($B35-J$5)*'점수 계산기'!$C$27+J$5*'점수 계산기'!$C$30+'점수 계산기'!$C$33,0))</f>
        <v>126</v>
      </c>
      <c r="K35" s="493">
        <f>IF(OR($B35-K$5&gt;74, $B35-K$5=73, $B35-K$5=1, $B35-K$5&lt;0),"",ROUND(($B35-K$5)*'점수 계산기'!$C$27+K$5*'점수 계산기'!$C$30+'점수 계산기'!$C$33,0))</f>
        <v>126</v>
      </c>
      <c r="L35" s="493">
        <f>IF(OR($B35-L$5&gt;74, $B35-L$5=73, $B35-L$5=1, $B35-L$5&lt;0),"",ROUND(($B35-L$5)*'점수 계산기'!$C$27+L$5*'점수 계산기'!$C$30+'점수 계산기'!$C$33,0))</f>
        <v>126</v>
      </c>
      <c r="M35" s="493">
        <f>IF(OR($B35-M$5&gt;74, $B35-M$5=73, $B35-M$5=1, $B35-M$5&lt;0),"",ROUND(($B35-M$5)*'점수 계산기'!$C$27+M$5*'점수 계산기'!$C$30+'점수 계산기'!$C$33,0))</f>
        <v>126</v>
      </c>
      <c r="N35" s="493">
        <f>IF(OR($B35-N$5&gt;74, $B35-N$5=73, $B35-N$5=1, $B35-N$5&lt;0),"",ROUND(($B35-N$5)*'점수 계산기'!$C$27+N$5*'점수 계산기'!$C$30+'점수 계산기'!$C$33,0))</f>
        <v>126</v>
      </c>
      <c r="O35" s="493">
        <f>IF(OR($B35-O$5&gt;74, $B35-O$5=73, $B35-O$5=1, $B35-O$5&lt;0),"",ROUND(($B35-O$5)*'점수 계산기'!$C$27+O$5*'점수 계산기'!$C$30+'점수 계산기'!$C$33,0))</f>
        <v>126</v>
      </c>
      <c r="P35" s="493">
        <f>IF(OR($B35-P$5&gt;74, $B35-P$5=73, $B35-P$5=1, $B35-P$5&lt;0),"",ROUND(($B35-P$5)*'점수 계산기'!$C$27+P$5*'점수 계산기'!$C$30+'점수 계산기'!$C$33,0))</f>
        <v>126</v>
      </c>
      <c r="Q35" s="493">
        <f>IF(OR($B35-Q$5&gt;74, $B35-Q$5=73, $B35-Q$5=1, $B35-Q$5&lt;0),"",ROUND(($B35-Q$5)*'점수 계산기'!$C$27+Q$5*'점수 계산기'!$C$30+'점수 계산기'!$C$33,0))</f>
        <v>126</v>
      </c>
      <c r="R35" s="493">
        <f>IF(OR($B35-R$5&gt;74, $B35-R$5=73, $B35-R$5=1, $B35-R$5&lt;0),"",ROUND(($B35-R$5)*'점수 계산기'!$C$27+R$5*'점수 계산기'!$C$30+'점수 계산기'!$C$33,0))</f>
        <v>126</v>
      </c>
      <c r="S35" s="493">
        <f>IF(OR($B35-S$5&gt;74, $B35-S$5=73, $B35-S$5=1, $B35-S$5&lt;0),"",ROUND(($B35-S$5)*'점수 계산기'!$C$27+S$5*'점수 계산기'!$C$30+'점수 계산기'!$C$33,0))</f>
        <v>126</v>
      </c>
      <c r="T35" s="493">
        <f>IF(OR($B35-T$5&gt;74, $B35-T$5=73, $B35-T$5=1, $B35-T$5&lt;0),"",ROUND(($B35-T$5)*'점수 계산기'!$C$27+T$5*'점수 계산기'!$C$30+'점수 계산기'!$C$33,0))</f>
        <v>126</v>
      </c>
      <c r="U35" s="493">
        <f>IF(OR($B35-U$5&gt;74, $B35-U$5=73, $B35-U$5=1, $B35-U$5&lt;0),"",ROUND(($B35-U$5)*'점수 계산기'!$C$27+U$5*'점수 계산기'!$C$30+'점수 계산기'!$C$33,0))</f>
        <v>126</v>
      </c>
      <c r="V35" s="493">
        <f>IF(OR($B35-V$5&gt;74, $B35-V$5=73, $B35-V$5=1, $B35-V$5&lt;0),"",ROUND(($B35-V$5)*'점수 계산기'!$C$27+V$5*'점수 계산기'!$C$30+'점수 계산기'!$C$33,0))</f>
        <v>126</v>
      </c>
      <c r="W35" s="493">
        <f>IF(OR($B35-W$5&gt;74, $B35-W$5=73, $B35-W$5=1, $B35-W$5&lt;0),"",ROUND(($B35-W$5)*'점수 계산기'!$C$27+W$5*'점수 계산기'!$C$30+'점수 계산기'!$C$33,0))</f>
        <v>126</v>
      </c>
      <c r="X35" s="493">
        <f>IF(OR($B35-X$5&gt;74, $B35-X$5=73, $B35-X$5=1, $B35-X$5&lt;0),"",ROUND(($B35-X$5)*'점수 계산기'!$C$27+X$5*'점수 계산기'!$C$30+'점수 계산기'!$C$33,0))</f>
        <v>125</v>
      </c>
      <c r="Y35" s="493">
        <f>IF(OR($B35-Y$5&gt;74, $B35-Y$5=73, $B35-Y$5=1, $B35-Y$5&lt;0),"",ROUND(($B35-Y$5)*'점수 계산기'!$C$27+Y$5*'점수 계산기'!$C$30+'점수 계산기'!$C$33,0))</f>
        <v>125</v>
      </c>
      <c r="Z35" s="493">
        <f>IF(OR($B35-Z$5&gt;74, $B35-Z$5=73, $B35-Z$5=1, $B35-Z$5&lt;0),"",ROUND(($B35-Z$5)*'점수 계산기'!$C$27+Z$5*'점수 계산기'!$C$30+'점수 계산기'!$C$33,0))</f>
        <v>125</v>
      </c>
      <c r="AA35" s="494">
        <f>IF(OR($B35-AA$5&gt;74, $B35-AA$5=73, $B35-AA$5=1, $B35-AA$5&lt;0),"",ROUND(($B35-AA$5)*'점수 계산기'!$C$27+AA$5*'점수 계산기'!$C$30+'점수 계산기'!$C$33,0))</f>
        <v>125</v>
      </c>
      <c r="AC35" s="170">
        <v>72</v>
      </c>
      <c r="AD35" s="170">
        <f t="shared" si="0"/>
        <v>125</v>
      </c>
      <c r="AE35" s="170" cm="1">
        <f t="array" ref="AE35">INDEX($AF$6:$AF$106, AC35, 1)</f>
        <v>92</v>
      </c>
      <c r="AF35" s="170">
        <f t="shared" si="1"/>
        <v>127</v>
      </c>
      <c r="AG35" s="170">
        <v>71</v>
      </c>
      <c r="AH35" s="170">
        <v>29</v>
      </c>
    </row>
    <row r="36" spans="1:34" ht="21" customHeight="1">
      <c r="A36" s="4"/>
      <c r="B36" s="42">
        <v>70</v>
      </c>
      <c r="C36" s="492">
        <f>IF(OR($B36-C$5&gt;74, $B36-C$5=73, $B36-C$5=1, $B36-C$5&lt;0),"",ROUND(($B36-C$5)*'점수 계산기'!$C$27+C$5*'점수 계산기'!$C$30+'점수 계산기'!$C$33,0))</f>
        <v>126</v>
      </c>
      <c r="D36" s="493">
        <f>IF(OR($B36-D$5&gt;74, $B36-D$5=73, $B36-D$5=1, $B36-D$5&lt;0),"",ROUND(($B36-D$5)*'점수 계산기'!$C$27+D$5*'점수 계산기'!$C$30+'점수 계산기'!$C$33,0))</f>
        <v>126</v>
      </c>
      <c r="E36" s="493">
        <f>IF(OR($B36-E$5&gt;74, $B36-E$5=73, $B36-E$5=1, $B36-E$5&lt;0),"",ROUND(($B36-E$5)*'점수 계산기'!$C$27+E$5*'점수 계산기'!$C$30+'점수 계산기'!$C$33,0))</f>
        <v>126</v>
      </c>
      <c r="F36" s="493">
        <f>IF(OR($B36-F$5&gt;74, $B36-F$5=73, $B36-F$5=1, $B36-F$5&lt;0),"",ROUND(($B36-F$5)*'점수 계산기'!$C$27+F$5*'점수 계산기'!$C$30+'점수 계산기'!$C$33,0))</f>
        <v>126</v>
      </c>
      <c r="G36" s="493">
        <f>IF(OR($B36-G$5&gt;74, $B36-G$5=73, $B36-G$5=1, $B36-G$5&lt;0),"",ROUND(($B36-G$5)*'점수 계산기'!$C$27+G$5*'점수 계산기'!$C$30+'점수 계산기'!$C$33,0))</f>
        <v>126</v>
      </c>
      <c r="H36" s="493">
        <f>IF(OR($B36-H$5&gt;74, $B36-H$5=73, $B36-H$5=1, $B36-H$5&lt;0),"",ROUND(($B36-H$5)*'점수 계산기'!$C$27+H$5*'점수 계산기'!$C$30+'점수 계산기'!$C$33,0))</f>
        <v>126</v>
      </c>
      <c r="I36" s="493">
        <f>IF(OR($B36-I$5&gt;74, $B36-I$5=73, $B36-I$5=1, $B36-I$5&lt;0),"",ROUND(($B36-I$5)*'점수 계산기'!$C$27+I$5*'점수 계산기'!$C$30+'점수 계산기'!$C$33,0))</f>
        <v>126</v>
      </c>
      <c r="J36" s="493">
        <f>IF(OR($B36-J$5&gt;74, $B36-J$5=73, $B36-J$5=1, $B36-J$5&lt;0),"",ROUND(($B36-J$5)*'점수 계산기'!$C$27+J$5*'점수 계산기'!$C$30+'점수 계산기'!$C$33,0))</f>
        <v>125</v>
      </c>
      <c r="K36" s="493">
        <f>IF(OR($B36-K$5&gt;74, $B36-K$5=73, $B36-K$5=1, $B36-K$5&lt;0),"",ROUND(($B36-K$5)*'점수 계산기'!$C$27+K$5*'점수 계산기'!$C$30+'점수 계산기'!$C$33,0))</f>
        <v>125</v>
      </c>
      <c r="L36" s="493">
        <f>IF(OR($B36-L$5&gt;74, $B36-L$5=73, $B36-L$5=1, $B36-L$5&lt;0),"",ROUND(($B36-L$5)*'점수 계산기'!$C$27+L$5*'점수 계산기'!$C$30+'점수 계산기'!$C$33,0))</f>
        <v>125</v>
      </c>
      <c r="M36" s="493">
        <f>IF(OR($B36-M$5&gt;74, $B36-M$5=73, $B36-M$5=1, $B36-M$5&lt;0),"",ROUND(($B36-M$5)*'점수 계산기'!$C$27+M$5*'점수 계산기'!$C$30+'점수 계산기'!$C$33,0))</f>
        <v>125</v>
      </c>
      <c r="N36" s="493">
        <f>IF(OR($B36-N$5&gt;74, $B36-N$5=73, $B36-N$5=1, $B36-N$5&lt;0),"",ROUND(($B36-N$5)*'점수 계산기'!$C$27+N$5*'점수 계산기'!$C$30+'점수 계산기'!$C$33,0))</f>
        <v>125</v>
      </c>
      <c r="O36" s="493">
        <f>IF(OR($B36-O$5&gt;74, $B36-O$5=73, $B36-O$5=1, $B36-O$5&lt;0),"",ROUND(($B36-O$5)*'점수 계산기'!$C$27+O$5*'점수 계산기'!$C$30+'점수 계산기'!$C$33,0))</f>
        <v>125</v>
      </c>
      <c r="P36" s="493">
        <f>IF(OR($B36-P$5&gt;74, $B36-P$5=73, $B36-P$5=1, $B36-P$5&lt;0),"",ROUND(($B36-P$5)*'점수 계산기'!$C$27+P$5*'점수 계산기'!$C$30+'점수 계산기'!$C$33,0))</f>
        <v>125</v>
      </c>
      <c r="Q36" s="493">
        <f>IF(OR($B36-Q$5&gt;74, $B36-Q$5=73, $B36-Q$5=1, $B36-Q$5&lt;0),"",ROUND(($B36-Q$5)*'점수 계산기'!$C$27+Q$5*'점수 계산기'!$C$30+'점수 계산기'!$C$33,0))</f>
        <v>125</v>
      </c>
      <c r="R36" s="493">
        <f>IF(OR($B36-R$5&gt;74, $B36-R$5=73, $B36-R$5=1, $B36-R$5&lt;0),"",ROUND(($B36-R$5)*'점수 계산기'!$C$27+R$5*'점수 계산기'!$C$30+'점수 계산기'!$C$33,0))</f>
        <v>125</v>
      </c>
      <c r="S36" s="493">
        <f>IF(OR($B36-S$5&gt;74, $B36-S$5=73, $B36-S$5=1, $B36-S$5&lt;0),"",ROUND(($B36-S$5)*'점수 계산기'!$C$27+S$5*'점수 계산기'!$C$30+'점수 계산기'!$C$33,0))</f>
        <v>125</v>
      </c>
      <c r="T36" s="493">
        <f>IF(OR($B36-T$5&gt;74, $B36-T$5=73, $B36-T$5=1, $B36-T$5&lt;0),"",ROUND(($B36-T$5)*'점수 계산기'!$C$27+T$5*'점수 계산기'!$C$30+'점수 계산기'!$C$33,0))</f>
        <v>125</v>
      </c>
      <c r="U36" s="493">
        <f>IF(OR($B36-U$5&gt;74, $B36-U$5=73, $B36-U$5=1, $B36-U$5&lt;0),"",ROUND(($B36-U$5)*'점수 계산기'!$C$27+U$5*'점수 계산기'!$C$30+'점수 계산기'!$C$33,0))</f>
        <v>125</v>
      </c>
      <c r="V36" s="493">
        <f>IF(OR($B36-V$5&gt;74, $B36-V$5=73, $B36-V$5=1, $B36-V$5&lt;0),"",ROUND(($B36-V$5)*'점수 계산기'!$C$27+V$5*'점수 계산기'!$C$30+'점수 계산기'!$C$33,0))</f>
        <v>125</v>
      </c>
      <c r="W36" s="493">
        <f>IF(OR($B36-W$5&gt;74, $B36-W$5=73, $B36-W$5=1, $B36-W$5&lt;0),"",ROUND(($B36-W$5)*'점수 계산기'!$C$27+W$5*'점수 계산기'!$C$30+'점수 계산기'!$C$33,0))</f>
        <v>125</v>
      </c>
      <c r="X36" s="493">
        <f>IF(OR($B36-X$5&gt;74, $B36-X$5=73, $B36-X$5=1, $B36-X$5&lt;0),"",ROUND(($B36-X$5)*'점수 계산기'!$C$27+X$5*'점수 계산기'!$C$30+'점수 계산기'!$C$33,0))</f>
        <v>125</v>
      </c>
      <c r="Y36" s="493">
        <f>IF(OR($B36-Y$5&gt;74, $B36-Y$5=73, $B36-Y$5=1, $B36-Y$5&lt;0),"",ROUND(($B36-Y$5)*'점수 계산기'!$C$27+Y$5*'점수 계산기'!$C$30+'점수 계산기'!$C$33,0))</f>
        <v>125</v>
      </c>
      <c r="Z36" s="493">
        <f>IF(OR($B36-Z$5&gt;74, $B36-Z$5=73, $B36-Z$5=1, $B36-Z$5&lt;0),"",ROUND(($B36-Z$5)*'점수 계산기'!$C$27+Z$5*'점수 계산기'!$C$30+'점수 계산기'!$C$33,0))</f>
        <v>125</v>
      </c>
      <c r="AA36" s="494">
        <f>IF(OR($B36-AA$5&gt;74, $B36-AA$5=73, $B36-AA$5=1, $B36-AA$5&lt;0),"",ROUND(($B36-AA$5)*'점수 계산기'!$C$27+AA$5*'점수 계산기'!$C$30+'점수 계산기'!$C$33,0))</f>
        <v>124</v>
      </c>
      <c r="AC36" s="170">
        <v>71</v>
      </c>
      <c r="AD36" s="170">
        <f t="shared" si="0"/>
        <v>124</v>
      </c>
      <c r="AE36" s="170" cm="1">
        <f t="array" ref="AE36">INDEX($AF$6:$AF$106, AC36, 1)</f>
        <v>93</v>
      </c>
      <c r="AF36" s="170">
        <f t="shared" si="1"/>
        <v>126</v>
      </c>
      <c r="AG36" s="170">
        <v>70</v>
      </c>
      <c r="AH36" s="170">
        <v>30</v>
      </c>
    </row>
    <row r="37" spans="1:34" ht="21" customHeight="1">
      <c r="A37" s="4"/>
      <c r="B37" s="42">
        <v>69</v>
      </c>
      <c r="C37" s="470">
        <f>IF(OR($B37-C$5&gt;74, $B37-C$5=73, $B37-C$5=1, $B37-C$5&lt;0),"",ROUND(($B37-C$5)*'점수 계산기'!$C$27+C$5*'점수 계산기'!$C$30+'점수 계산기'!$C$33,0))</f>
        <v>125</v>
      </c>
      <c r="D37" s="493">
        <f>IF(OR($B37-D$5&gt;74, $B37-D$5=73, $B37-D$5=1, $B37-D$5&lt;0),"",ROUND(($B37-D$5)*'점수 계산기'!$C$27+D$5*'점수 계산기'!$C$30+'점수 계산기'!$C$33,0))</f>
        <v>125</v>
      </c>
      <c r="E37" s="493">
        <f>IF(OR($B37-E$5&gt;74, $B37-E$5=73, $B37-E$5=1, $B37-E$5&lt;0),"",ROUND(($B37-E$5)*'점수 계산기'!$C$27+E$5*'점수 계산기'!$C$30+'점수 계산기'!$C$33,0))</f>
        <v>125</v>
      </c>
      <c r="F37" s="493">
        <f>IF(OR($B37-F$5&gt;74, $B37-F$5=73, $B37-F$5=1, $B37-F$5&lt;0),"",ROUND(($B37-F$5)*'점수 계산기'!$C$27+F$5*'점수 계산기'!$C$30+'점수 계산기'!$C$33,0))</f>
        <v>125</v>
      </c>
      <c r="G37" s="493">
        <f>IF(OR($B37-G$5&gt;74, $B37-G$5=73, $B37-G$5=1, $B37-G$5&lt;0),"",ROUND(($B37-G$5)*'점수 계산기'!$C$27+G$5*'점수 계산기'!$C$30+'점수 계산기'!$C$33,0))</f>
        <v>125</v>
      </c>
      <c r="H37" s="493">
        <f>IF(OR($B37-H$5&gt;74, $B37-H$5=73, $B37-H$5=1, $B37-H$5&lt;0),"",ROUND(($B37-H$5)*'점수 계산기'!$C$27+H$5*'점수 계산기'!$C$30+'점수 계산기'!$C$33,0))</f>
        <v>125</v>
      </c>
      <c r="I37" s="493">
        <f>IF(OR($B37-I$5&gt;74, $B37-I$5=73, $B37-I$5=1, $B37-I$5&lt;0),"",ROUND(($B37-I$5)*'점수 계산기'!$C$27+I$5*'점수 계산기'!$C$30+'점수 계산기'!$C$33,0))</f>
        <v>125</v>
      </c>
      <c r="J37" s="493">
        <f>IF(OR($B37-J$5&gt;74, $B37-J$5=73, $B37-J$5=1, $B37-J$5&lt;0),"",ROUND(($B37-J$5)*'점수 계산기'!$C$27+J$5*'점수 계산기'!$C$30+'점수 계산기'!$C$33,0))</f>
        <v>125</v>
      </c>
      <c r="K37" s="493">
        <f>IF(OR($B37-K$5&gt;74, $B37-K$5=73, $B37-K$5=1, $B37-K$5&lt;0),"",ROUND(($B37-K$5)*'점수 계산기'!$C$27+K$5*'점수 계산기'!$C$30+'점수 계산기'!$C$33,0))</f>
        <v>125</v>
      </c>
      <c r="L37" s="493">
        <f>IF(OR($B37-L$5&gt;74, $B37-L$5=73, $B37-L$5=1, $B37-L$5&lt;0),"",ROUND(($B37-L$5)*'점수 계산기'!$C$27+L$5*'점수 계산기'!$C$30+'점수 계산기'!$C$33,0))</f>
        <v>125</v>
      </c>
      <c r="M37" s="493">
        <f>IF(OR($B37-M$5&gt;74, $B37-M$5=73, $B37-M$5=1, $B37-M$5&lt;0),"",ROUND(($B37-M$5)*'점수 계산기'!$C$27+M$5*'점수 계산기'!$C$30+'점수 계산기'!$C$33,0))</f>
        <v>124</v>
      </c>
      <c r="N37" s="493">
        <f>IF(OR($B37-N$5&gt;74, $B37-N$5=73, $B37-N$5=1, $B37-N$5&lt;0),"",ROUND(($B37-N$5)*'점수 계산기'!$C$27+N$5*'점수 계산기'!$C$30+'점수 계산기'!$C$33,0))</f>
        <v>124</v>
      </c>
      <c r="O37" s="493">
        <f>IF(OR($B37-O$5&gt;74, $B37-O$5=73, $B37-O$5=1, $B37-O$5&lt;0),"",ROUND(($B37-O$5)*'점수 계산기'!$C$27+O$5*'점수 계산기'!$C$30+'점수 계산기'!$C$33,0))</f>
        <v>124</v>
      </c>
      <c r="P37" s="493">
        <f>IF(OR($B37-P$5&gt;74, $B37-P$5=73, $B37-P$5=1, $B37-P$5&lt;0),"",ROUND(($B37-P$5)*'점수 계산기'!$C$27+P$5*'점수 계산기'!$C$30+'점수 계산기'!$C$33,0))</f>
        <v>124</v>
      </c>
      <c r="Q37" s="493">
        <f>IF(OR($B37-Q$5&gt;74, $B37-Q$5=73, $B37-Q$5=1, $B37-Q$5&lt;0),"",ROUND(($B37-Q$5)*'점수 계산기'!$C$27+Q$5*'점수 계산기'!$C$30+'점수 계산기'!$C$33,0))</f>
        <v>124</v>
      </c>
      <c r="R37" s="493">
        <f>IF(OR($B37-R$5&gt;74, $B37-R$5=73, $B37-R$5=1, $B37-R$5&lt;0),"",ROUND(($B37-R$5)*'점수 계산기'!$C$27+R$5*'점수 계산기'!$C$30+'점수 계산기'!$C$33,0))</f>
        <v>124</v>
      </c>
      <c r="S37" s="493">
        <f>IF(OR($B37-S$5&gt;74, $B37-S$5=73, $B37-S$5=1, $B37-S$5&lt;0),"",ROUND(($B37-S$5)*'점수 계산기'!$C$27+S$5*'점수 계산기'!$C$30+'점수 계산기'!$C$33,0))</f>
        <v>124</v>
      </c>
      <c r="T37" s="493">
        <f>IF(OR($B37-T$5&gt;74, $B37-T$5=73, $B37-T$5=1, $B37-T$5&lt;0),"",ROUND(($B37-T$5)*'점수 계산기'!$C$27+T$5*'점수 계산기'!$C$30+'점수 계산기'!$C$33,0))</f>
        <v>124</v>
      </c>
      <c r="U37" s="493">
        <f>IF(OR($B37-U$5&gt;74, $B37-U$5=73, $B37-U$5=1, $B37-U$5&lt;0),"",ROUND(($B37-U$5)*'점수 계산기'!$C$27+U$5*'점수 계산기'!$C$30+'점수 계산기'!$C$33,0))</f>
        <v>124</v>
      </c>
      <c r="V37" s="493">
        <f>IF(OR($B37-V$5&gt;74, $B37-V$5=73, $B37-V$5=1, $B37-V$5&lt;0),"",ROUND(($B37-V$5)*'점수 계산기'!$C$27+V$5*'점수 계산기'!$C$30+'점수 계산기'!$C$33,0))</f>
        <v>124</v>
      </c>
      <c r="W37" s="493">
        <f>IF(OR($B37-W$5&gt;74, $B37-W$5=73, $B37-W$5=1, $B37-W$5&lt;0),"",ROUND(($B37-W$5)*'점수 계산기'!$C$27+W$5*'점수 계산기'!$C$30+'점수 계산기'!$C$33,0))</f>
        <v>124</v>
      </c>
      <c r="X37" s="493">
        <f>IF(OR($B37-X$5&gt;74, $B37-X$5=73, $B37-X$5=1, $B37-X$5&lt;0),"",ROUND(($B37-X$5)*'점수 계산기'!$C$27+X$5*'점수 계산기'!$C$30+'점수 계산기'!$C$33,0))</f>
        <v>124</v>
      </c>
      <c r="Y37" s="493">
        <f>IF(OR($B37-Y$5&gt;74, $B37-Y$5=73, $B37-Y$5=1, $B37-Y$5&lt;0),"",ROUND(($B37-Y$5)*'점수 계산기'!$C$27+Y$5*'점수 계산기'!$C$30+'점수 계산기'!$C$33,0))</f>
        <v>124</v>
      </c>
      <c r="Z37" s="493">
        <f>IF(OR($B37-Z$5&gt;74, $B37-Z$5=73, $B37-Z$5=1, $B37-Z$5&lt;0),"",ROUND(($B37-Z$5)*'점수 계산기'!$C$27+Z$5*'점수 계산기'!$C$30+'점수 계산기'!$C$33,0))</f>
        <v>124</v>
      </c>
      <c r="AA37" s="494">
        <f>IF(OR($B37-AA$5&gt;74, $B37-AA$5=73, $B37-AA$5=1, $B37-AA$5&lt;0),"",ROUND(($B37-AA$5)*'점수 계산기'!$C$27+AA$5*'점수 계산기'!$C$30+'점수 계산기'!$C$33,0))</f>
        <v>124</v>
      </c>
      <c r="AC37" s="170">
        <v>70</v>
      </c>
      <c r="AD37" s="170">
        <f t="shared" si="0"/>
        <v>124</v>
      </c>
      <c r="AE37" s="170" cm="1">
        <f t="array" ref="AE37">INDEX($AF$6:$AF$106, AC37, 1)</f>
        <v>94</v>
      </c>
      <c r="AF37" s="170">
        <f t="shared" si="1"/>
        <v>125</v>
      </c>
      <c r="AG37" s="170">
        <v>69</v>
      </c>
      <c r="AH37" s="170">
        <v>31</v>
      </c>
    </row>
    <row r="38" spans="1:34" ht="21" customHeight="1">
      <c r="A38" s="4"/>
      <c r="B38" s="43">
        <v>68</v>
      </c>
      <c r="C38" s="495">
        <f>IF(OR($B38-C$5&gt;74, $B38-C$5=73, $B38-C$5=1, $B38-C$5&lt;0),"",ROUND(($B38-C$5)*'점수 계산기'!$C$27+C$5*'점수 계산기'!$C$30+'점수 계산기'!$C$33,0))</f>
        <v>124</v>
      </c>
      <c r="D38" s="496">
        <f>IF(OR($B38-D$5&gt;74, $B38-D$5=73, $B38-D$5=1, $B38-D$5&lt;0),"",ROUND(($B38-D$5)*'점수 계산기'!$C$27+D$5*'점수 계산기'!$C$30+'점수 계산기'!$C$33,0))</f>
        <v>124</v>
      </c>
      <c r="E38" s="496">
        <f>IF(OR($B38-E$5&gt;74, $B38-E$5=73, $B38-E$5=1, $B38-E$5&lt;0),"",ROUND(($B38-E$5)*'점수 계산기'!$C$27+E$5*'점수 계산기'!$C$30+'점수 계산기'!$C$33,0))</f>
        <v>124</v>
      </c>
      <c r="F38" s="496">
        <f>IF(OR($B38-F$5&gt;74, $B38-F$5=73, $B38-F$5=1, $B38-F$5&lt;0),"",ROUND(($B38-F$5)*'점수 계산기'!$C$27+F$5*'점수 계산기'!$C$30+'점수 계산기'!$C$33,0))</f>
        <v>124</v>
      </c>
      <c r="G38" s="496">
        <f>IF(OR($B38-G$5&gt;74, $B38-G$5=73, $B38-G$5=1, $B38-G$5&lt;0),"",ROUND(($B38-G$5)*'점수 계산기'!$C$27+G$5*'점수 계산기'!$C$30+'점수 계산기'!$C$33,0))</f>
        <v>124</v>
      </c>
      <c r="H38" s="496">
        <f>IF(OR($B38-H$5&gt;74, $B38-H$5=73, $B38-H$5=1, $B38-H$5&lt;0),"",ROUND(($B38-H$5)*'점수 계산기'!$C$27+H$5*'점수 계산기'!$C$30+'점수 계산기'!$C$33,0))</f>
        <v>124</v>
      </c>
      <c r="I38" s="496">
        <f>IF(OR($B38-I$5&gt;74, $B38-I$5=73, $B38-I$5=1, $B38-I$5&lt;0),"",ROUND(($B38-I$5)*'점수 계산기'!$C$27+I$5*'점수 계산기'!$C$30+'점수 계산기'!$C$33,0))</f>
        <v>124</v>
      </c>
      <c r="J38" s="496">
        <f>IF(OR($B38-J$5&gt;74, $B38-J$5=73, $B38-J$5=1, $B38-J$5&lt;0),"",ROUND(($B38-J$5)*'점수 계산기'!$C$27+J$5*'점수 계산기'!$C$30+'점수 계산기'!$C$33,0))</f>
        <v>124</v>
      </c>
      <c r="K38" s="496">
        <f>IF(OR($B38-K$5&gt;74, $B38-K$5=73, $B38-K$5=1, $B38-K$5&lt;0),"",ROUND(($B38-K$5)*'점수 계산기'!$C$27+K$5*'점수 계산기'!$C$30+'점수 계산기'!$C$33,0))</f>
        <v>124</v>
      </c>
      <c r="L38" s="496">
        <f>IF(OR($B38-L$5&gt;74, $B38-L$5=73, $B38-L$5=1, $B38-L$5&lt;0),"",ROUND(($B38-L$5)*'점수 계산기'!$C$27+L$5*'점수 계산기'!$C$30+'점수 계산기'!$C$33,0))</f>
        <v>124</v>
      </c>
      <c r="M38" s="496">
        <f>IF(OR($B38-M$5&gt;74, $B38-M$5=73, $B38-M$5=1, $B38-M$5&lt;0),"",ROUND(($B38-M$5)*'점수 계산기'!$C$27+M$5*'점수 계산기'!$C$30+'점수 계산기'!$C$33,0))</f>
        <v>124</v>
      </c>
      <c r="N38" s="496">
        <f>IF(OR($B38-N$5&gt;74, $B38-N$5=73, $B38-N$5=1, $B38-N$5&lt;0),"",ROUND(($B38-N$5)*'점수 계산기'!$C$27+N$5*'점수 계산기'!$C$30+'점수 계산기'!$C$33,0))</f>
        <v>124</v>
      </c>
      <c r="O38" s="496">
        <f>IF(OR($B38-O$5&gt;74, $B38-O$5=73, $B38-O$5=1, $B38-O$5&lt;0),"",ROUND(($B38-O$5)*'점수 계산기'!$C$27+O$5*'점수 계산기'!$C$30+'점수 계산기'!$C$33,0))</f>
        <v>124</v>
      </c>
      <c r="P38" s="496">
        <f>IF(OR($B38-P$5&gt;74, $B38-P$5=73, $B38-P$5=1, $B38-P$5&lt;0),"",ROUND(($B38-P$5)*'점수 계산기'!$C$27+P$5*'점수 계산기'!$C$30+'점수 계산기'!$C$33,0))</f>
        <v>123</v>
      </c>
      <c r="Q38" s="496">
        <f>IF(OR($B38-Q$5&gt;74, $B38-Q$5=73, $B38-Q$5=1, $B38-Q$5&lt;0),"",ROUND(($B38-Q$5)*'점수 계산기'!$C$27+Q$5*'점수 계산기'!$C$30+'점수 계산기'!$C$33,0))</f>
        <v>123</v>
      </c>
      <c r="R38" s="496">
        <f>IF(OR($B38-R$5&gt;74, $B38-R$5=73, $B38-R$5=1, $B38-R$5&lt;0),"",ROUND(($B38-R$5)*'점수 계산기'!$C$27+R$5*'점수 계산기'!$C$30+'점수 계산기'!$C$33,0))</f>
        <v>123</v>
      </c>
      <c r="S38" s="496">
        <f>IF(OR($B38-S$5&gt;74, $B38-S$5=73, $B38-S$5=1, $B38-S$5&lt;0),"",ROUND(($B38-S$5)*'점수 계산기'!$C$27+S$5*'점수 계산기'!$C$30+'점수 계산기'!$C$33,0))</f>
        <v>123</v>
      </c>
      <c r="T38" s="496">
        <f>IF(OR($B38-T$5&gt;74, $B38-T$5=73, $B38-T$5=1, $B38-T$5&lt;0),"",ROUND(($B38-T$5)*'점수 계산기'!$C$27+T$5*'점수 계산기'!$C$30+'점수 계산기'!$C$33,0))</f>
        <v>123</v>
      </c>
      <c r="U38" s="496">
        <f>IF(OR($B38-U$5&gt;74, $B38-U$5=73, $B38-U$5=1, $B38-U$5&lt;0),"",ROUND(($B38-U$5)*'점수 계산기'!$C$27+U$5*'점수 계산기'!$C$30+'점수 계산기'!$C$33,0))</f>
        <v>123</v>
      </c>
      <c r="V38" s="496">
        <f>IF(OR($B38-V$5&gt;74, $B38-V$5=73, $B38-V$5=1, $B38-V$5&lt;0),"",ROUND(($B38-V$5)*'점수 계산기'!$C$27+V$5*'점수 계산기'!$C$30+'점수 계산기'!$C$33,0))</f>
        <v>123</v>
      </c>
      <c r="W38" s="496">
        <f>IF(OR($B38-W$5&gt;74, $B38-W$5=73, $B38-W$5=1, $B38-W$5&lt;0),"",ROUND(($B38-W$5)*'점수 계산기'!$C$27+W$5*'점수 계산기'!$C$30+'점수 계산기'!$C$33,0))</f>
        <v>123</v>
      </c>
      <c r="X38" s="496">
        <f>IF(OR($B38-X$5&gt;74, $B38-X$5=73, $B38-X$5=1, $B38-X$5&lt;0),"",ROUND(($B38-X$5)*'점수 계산기'!$C$27+X$5*'점수 계산기'!$C$30+'점수 계산기'!$C$33,0))</f>
        <v>123</v>
      </c>
      <c r="Y38" s="496">
        <f>IF(OR($B38-Y$5&gt;74, $B38-Y$5=73, $B38-Y$5=1, $B38-Y$5&lt;0),"",ROUND(($B38-Y$5)*'점수 계산기'!$C$27+Y$5*'점수 계산기'!$C$30+'점수 계산기'!$C$33,0))</f>
        <v>123</v>
      </c>
      <c r="Z38" s="496">
        <f>IF(OR($B38-Z$5&gt;74, $B38-Z$5=73, $B38-Z$5=1, $B38-Z$5&lt;0),"",ROUND(($B38-Z$5)*'점수 계산기'!$C$27+Z$5*'점수 계산기'!$C$30+'점수 계산기'!$C$33,0))</f>
        <v>123</v>
      </c>
      <c r="AA38" s="497">
        <f>IF(OR($B38-AA$5&gt;74, $B38-AA$5=73, $B38-AA$5=1, $B38-AA$5&lt;0),"",ROUND(($B38-AA$5)*'점수 계산기'!$C$27+AA$5*'점수 계산기'!$C$30+'점수 계산기'!$C$33,0))</f>
        <v>123</v>
      </c>
      <c r="AC38" s="170">
        <v>69</v>
      </c>
      <c r="AD38" s="170">
        <f t="shared" si="0"/>
        <v>123</v>
      </c>
      <c r="AE38" s="170" cm="1">
        <f t="array" ref="AE38">INDEX($AF$6:$AF$106, AC38, 1)</f>
        <v>95</v>
      </c>
      <c r="AF38" s="170">
        <f t="shared" si="1"/>
        <v>124</v>
      </c>
      <c r="AG38" s="170">
        <v>68</v>
      </c>
      <c r="AH38" s="170">
        <v>32</v>
      </c>
    </row>
    <row r="39" spans="1:34" ht="21" customHeight="1">
      <c r="A39" s="4"/>
      <c r="B39" s="43">
        <v>67</v>
      </c>
      <c r="C39" s="495">
        <f>IF(OR($B39-C$5&gt;74, $B39-C$5=73, $B39-C$5=1, $B39-C$5&lt;0),"",ROUND(($B39-C$5)*'점수 계산기'!$C$27+C$5*'점수 계산기'!$C$30+'점수 계산기'!$C$33,0))</f>
        <v>124</v>
      </c>
      <c r="D39" s="496">
        <f>IF(OR($B39-D$5&gt;74, $B39-D$5=73, $B39-D$5=1, $B39-D$5&lt;0),"",ROUND(($B39-D$5)*'점수 계산기'!$C$27+D$5*'점수 계산기'!$C$30+'점수 계산기'!$C$33,0))</f>
        <v>123</v>
      </c>
      <c r="E39" s="496">
        <f>IF(OR($B39-E$5&gt;74, $B39-E$5=73, $B39-E$5=1, $B39-E$5&lt;0),"",ROUND(($B39-E$5)*'점수 계산기'!$C$27+E$5*'점수 계산기'!$C$30+'점수 계산기'!$C$33,0))</f>
        <v>123</v>
      </c>
      <c r="F39" s="496">
        <f>IF(OR($B39-F$5&gt;74, $B39-F$5=73, $B39-F$5=1, $B39-F$5&lt;0),"",ROUND(($B39-F$5)*'점수 계산기'!$C$27+F$5*'점수 계산기'!$C$30+'점수 계산기'!$C$33,0))</f>
        <v>123</v>
      </c>
      <c r="G39" s="496">
        <f>IF(OR($B39-G$5&gt;74, $B39-G$5=73, $B39-G$5=1, $B39-G$5&lt;0),"",ROUND(($B39-G$5)*'점수 계산기'!$C$27+G$5*'점수 계산기'!$C$30+'점수 계산기'!$C$33,0))</f>
        <v>123</v>
      </c>
      <c r="H39" s="496">
        <f>IF(OR($B39-H$5&gt;74, $B39-H$5=73, $B39-H$5=1, $B39-H$5&lt;0),"",ROUND(($B39-H$5)*'점수 계산기'!$C$27+H$5*'점수 계산기'!$C$30+'점수 계산기'!$C$33,0))</f>
        <v>123</v>
      </c>
      <c r="I39" s="496">
        <f>IF(OR($B39-I$5&gt;74, $B39-I$5=73, $B39-I$5=1, $B39-I$5&lt;0),"",ROUND(($B39-I$5)*'점수 계산기'!$C$27+I$5*'점수 계산기'!$C$30+'점수 계산기'!$C$33,0))</f>
        <v>123</v>
      </c>
      <c r="J39" s="496">
        <f>IF(OR($B39-J$5&gt;74, $B39-J$5=73, $B39-J$5=1, $B39-J$5&lt;0),"",ROUND(($B39-J$5)*'점수 계산기'!$C$27+J$5*'점수 계산기'!$C$30+'점수 계산기'!$C$33,0))</f>
        <v>123</v>
      </c>
      <c r="K39" s="496">
        <f>IF(OR($B39-K$5&gt;74, $B39-K$5=73, $B39-K$5=1, $B39-K$5&lt;0),"",ROUND(($B39-K$5)*'점수 계산기'!$C$27+K$5*'점수 계산기'!$C$30+'점수 계산기'!$C$33,0))</f>
        <v>123</v>
      </c>
      <c r="L39" s="496">
        <f>IF(OR($B39-L$5&gt;74, $B39-L$5=73, $B39-L$5=1, $B39-L$5&lt;0),"",ROUND(($B39-L$5)*'점수 계산기'!$C$27+L$5*'점수 계산기'!$C$30+'점수 계산기'!$C$33,0))</f>
        <v>123</v>
      </c>
      <c r="M39" s="496">
        <f>IF(OR($B39-M$5&gt;74, $B39-M$5=73, $B39-M$5=1, $B39-M$5&lt;0),"",ROUND(($B39-M$5)*'점수 계산기'!$C$27+M$5*'점수 계산기'!$C$30+'점수 계산기'!$C$33,0))</f>
        <v>123</v>
      </c>
      <c r="N39" s="496">
        <f>IF(OR($B39-N$5&gt;74, $B39-N$5=73, $B39-N$5=1, $B39-N$5&lt;0),"",ROUND(($B39-N$5)*'점수 계산기'!$C$27+N$5*'점수 계산기'!$C$30+'점수 계산기'!$C$33,0))</f>
        <v>123</v>
      </c>
      <c r="O39" s="496">
        <f>IF(OR($B39-O$5&gt;74, $B39-O$5=73, $B39-O$5=1, $B39-O$5&lt;0),"",ROUND(($B39-O$5)*'점수 계산기'!$C$27+O$5*'점수 계산기'!$C$30+'점수 계산기'!$C$33,0))</f>
        <v>123</v>
      </c>
      <c r="P39" s="496">
        <f>IF(OR($B39-P$5&gt;74, $B39-P$5=73, $B39-P$5=1, $B39-P$5&lt;0),"",ROUND(($B39-P$5)*'점수 계산기'!$C$27+P$5*'점수 계산기'!$C$30+'점수 계산기'!$C$33,0))</f>
        <v>123</v>
      </c>
      <c r="Q39" s="496">
        <f>IF(OR($B39-Q$5&gt;74, $B39-Q$5=73, $B39-Q$5=1, $B39-Q$5&lt;0),"",ROUND(($B39-Q$5)*'점수 계산기'!$C$27+Q$5*'점수 계산기'!$C$30+'점수 계산기'!$C$33,0))</f>
        <v>123</v>
      </c>
      <c r="R39" s="496">
        <f>IF(OR($B39-R$5&gt;74, $B39-R$5=73, $B39-R$5=1, $B39-R$5&lt;0),"",ROUND(($B39-R$5)*'점수 계산기'!$C$27+R$5*'점수 계산기'!$C$30+'점수 계산기'!$C$33,0))</f>
        <v>123</v>
      </c>
      <c r="S39" s="496">
        <f>IF(OR($B39-S$5&gt;74, $B39-S$5=73, $B39-S$5=1, $B39-S$5&lt;0),"",ROUND(($B39-S$5)*'점수 계산기'!$C$27+S$5*'점수 계산기'!$C$30+'점수 계산기'!$C$33,0))</f>
        <v>122</v>
      </c>
      <c r="T39" s="496">
        <f>IF(OR($B39-T$5&gt;74, $B39-T$5=73, $B39-T$5=1, $B39-T$5&lt;0),"",ROUND(($B39-T$5)*'점수 계산기'!$C$27+T$5*'점수 계산기'!$C$30+'점수 계산기'!$C$33,0))</f>
        <v>122</v>
      </c>
      <c r="U39" s="496">
        <f>IF(OR($B39-U$5&gt;74, $B39-U$5=73, $B39-U$5=1, $B39-U$5&lt;0),"",ROUND(($B39-U$5)*'점수 계산기'!$C$27+U$5*'점수 계산기'!$C$30+'점수 계산기'!$C$33,0))</f>
        <v>122</v>
      </c>
      <c r="V39" s="496">
        <f>IF(OR($B39-V$5&gt;74, $B39-V$5=73, $B39-V$5=1, $B39-V$5&lt;0),"",ROUND(($B39-V$5)*'점수 계산기'!$C$27+V$5*'점수 계산기'!$C$30+'점수 계산기'!$C$33,0))</f>
        <v>122</v>
      </c>
      <c r="W39" s="496">
        <f>IF(OR($B39-W$5&gt;74, $B39-W$5=73, $B39-W$5=1, $B39-W$5&lt;0),"",ROUND(($B39-W$5)*'점수 계산기'!$C$27+W$5*'점수 계산기'!$C$30+'점수 계산기'!$C$33,0))</f>
        <v>122</v>
      </c>
      <c r="X39" s="496">
        <f>IF(OR($B39-X$5&gt;74, $B39-X$5=73, $B39-X$5=1, $B39-X$5&lt;0),"",ROUND(($B39-X$5)*'점수 계산기'!$C$27+X$5*'점수 계산기'!$C$30+'점수 계산기'!$C$33,0))</f>
        <v>122</v>
      </c>
      <c r="Y39" s="496">
        <f>IF(OR($B39-Y$5&gt;74, $B39-Y$5=73, $B39-Y$5=1, $B39-Y$5&lt;0),"",ROUND(($B39-Y$5)*'점수 계산기'!$C$27+Y$5*'점수 계산기'!$C$30+'점수 계산기'!$C$33,0))</f>
        <v>122</v>
      </c>
      <c r="Z39" s="496">
        <f>IF(OR($B39-Z$5&gt;74, $B39-Z$5=73, $B39-Z$5=1, $B39-Z$5&lt;0),"",ROUND(($B39-Z$5)*'점수 계산기'!$C$27+Z$5*'점수 계산기'!$C$30+'점수 계산기'!$C$33,0))</f>
        <v>122</v>
      </c>
      <c r="AA39" s="497">
        <f>IF(OR($B39-AA$5&gt;74, $B39-AA$5=73, $B39-AA$5=1, $B39-AA$5&lt;0),"",ROUND(($B39-AA$5)*'점수 계산기'!$C$27+AA$5*'점수 계산기'!$C$30+'점수 계산기'!$C$33,0))</f>
        <v>122</v>
      </c>
      <c r="AC39" s="170">
        <v>68</v>
      </c>
      <c r="AD39" s="170">
        <f t="shared" si="0"/>
        <v>122</v>
      </c>
      <c r="AE39" s="170" cm="1">
        <f t="array" ref="AE39">INDEX($AF$6:$AF$106, AC39, 1)</f>
        <v>96</v>
      </c>
      <c r="AF39" s="170">
        <f t="shared" si="1"/>
        <v>124</v>
      </c>
      <c r="AG39" s="170">
        <v>67</v>
      </c>
      <c r="AH39" s="170">
        <v>33</v>
      </c>
    </row>
    <row r="40" spans="1:34" ht="21" customHeight="1">
      <c r="A40" s="4"/>
      <c r="B40" s="43">
        <v>66</v>
      </c>
      <c r="C40" s="495">
        <f>IF(OR($B40-C$5&gt;74, $B40-C$5=73, $B40-C$5=1, $B40-C$5&lt;0),"",ROUND(($B40-C$5)*'점수 계산기'!$C$27+C$5*'점수 계산기'!$C$30+'점수 계산기'!$C$33,0))</f>
        <v>123</v>
      </c>
      <c r="D40" s="496">
        <f>IF(OR($B40-D$5&gt;74, $B40-D$5=73, $B40-D$5=1, $B40-D$5&lt;0),"",ROUND(($B40-D$5)*'점수 계산기'!$C$27+D$5*'점수 계산기'!$C$30+'점수 계산기'!$C$33,0))</f>
        <v>123</v>
      </c>
      <c r="E40" s="496">
        <f>IF(OR($B40-E$5&gt;74, $B40-E$5=73, $B40-E$5=1, $B40-E$5&lt;0),"",ROUND(($B40-E$5)*'점수 계산기'!$C$27+E$5*'점수 계산기'!$C$30+'점수 계산기'!$C$33,0))</f>
        <v>123</v>
      </c>
      <c r="F40" s="496">
        <f>IF(OR($B40-F$5&gt;74, $B40-F$5=73, $B40-F$5=1, $B40-F$5&lt;0),"",ROUND(($B40-F$5)*'점수 계산기'!$C$27+F$5*'점수 계산기'!$C$30+'점수 계산기'!$C$33,0))</f>
        <v>122</v>
      </c>
      <c r="G40" s="496">
        <f>IF(OR($B40-G$5&gt;74, $B40-G$5=73, $B40-G$5=1, $B40-G$5&lt;0),"",ROUND(($B40-G$5)*'점수 계산기'!$C$27+G$5*'점수 계산기'!$C$30+'점수 계산기'!$C$33,0))</f>
        <v>122</v>
      </c>
      <c r="H40" s="496">
        <f>IF(OR($B40-H$5&gt;74, $B40-H$5=73, $B40-H$5=1, $B40-H$5&lt;0),"",ROUND(($B40-H$5)*'점수 계산기'!$C$27+H$5*'점수 계산기'!$C$30+'점수 계산기'!$C$33,0))</f>
        <v>122</v>
      </c>
      <c r="I40" s="496">
        <f>IF(OR($B40-I$5&gt;74, $B40-I$5=73, $B40-I$5=1, $B40-I$5&lt;0),"",ROUND(($B40-I$5)*'점수 계산기'!$C$27+I$5*'점수 계산기'!$C$30+'점수 계산기'!$C$33,0))</f>
        <v>122</v>
      </c>
      <c r="J40" s="496">
        <f>IF(OR($B40-J$5&gt;74, $B40-J$5=73, $B40-J$5=1, $B40-J$5&lt;0),"",ROUND(($B40-J$5)*'점수 계산기'!$C$27+J$5*'점수 계산기'!$C$30+'점수 계산기'!$C$33,0))</f>
        <v>122</v>
      </c>
      <c r="K40" s="496">
        <f>IF(OR($B40-K$5&gt;74, $B40-K$5=73, $B40-K$5=1, $B40-K$5&lt;0),"",ROUND(($B40-K$5)*'점수 계산기'!$C$27+K$5*'점수 계산기'!$C$30+'점수 계산기'!$C$33,0))</f>
        <v>122</v>
      </c>
      <c r="L40" s="496">
        <f>IF(OR($B40-L$5&gt;74, $B40-L$5=73, $B40-L$5=1, $B40-L$5&lt;0),"",ROUND(($B40-L$5)*'점수 계산기'!$C$27+L$5*'점수 계산기'!$C$30+'점수 계산기'!$C$33,0))</f>
        <v>122</v>
      </c>
      <c r="M40" s="496">
        <f>IF(OR($B40-M$5&gt;74, $B40-M$5=73, $B40-M$5=1, $B40-M$5&lt;0),"",ROUND(($B40-M$5)*'점수 계산기'!$C$27+M$5*'점수 계산기'!$C$30+'점수 계산기'!$C$33,0))</f>
        <v>122</v>
      </c>
      <c r="N40" s="496">
        <f>IF(OR($B40-N$5&gt;74, $B40-N$5=73, $B40-N$5=1, $B40-N$5&lt;0),"",ROUND(($B40-N$5)*'점수 계산기'!$C$27+N$5*'점수 계산기'!$C$30+'점수 계산기'!$C$33,0))</f>
        <v>122</v>
      </c>
      <c r="O40" s="496">
        <f>IF(OR($B40-O$5&gt;74, $B40-O$5=73, $B40-O$5=1, $B40-O$5&lt;0),"",ROUND(($B40-O$5)*'점수 계산기'!$C$27+O$5*'점수 계산기'!$C$30+'점수 계산기'!$C$33,0))</f>
        <v>122</v>
      </c>
      <c r="P40" s="496">
        <f>IF(OR($B40-P$5&gt;74, $B40-P$5=73, $B40-P$5=1, $B40-P$5&lt;0),"",ROUND(($B40-P$5)*'점수 계산기'!$C$27+P$5*'점수 계산기'!$C$30+'점수 계산기'!$C$33,0))</f>
        <v>122</v>
      </c>
      <c r="Q40" s="496">
        <f>IF(OR($B40-Q$5&gt;74, $B40-Q$5=73, $B40-Q$5=1, $B40-Q$5&lt;0),"",ROUND(($B40-Q$5)*'점수 계산기'!$C$27+Q$5*'점수 계산기'!$C$30+'점수 계산기'!$C$33,0))</f>
        <v>122</v>
      </c>
      <c r="R40" s="496">
        <f>IF(OR($B40-R$5&gt;74, $B40-R$5=73, $B40-R$5=1, $B40-R$5&lt;0),"",ROUND(($B40-R$5)*'점수 계산기'!$C$27+R$5*'점수 계산기'!$C$30+'점수 계산기'!$C$33,0))</f>
        <v>122</v>
      </c>
      <c r="S40" s="496">
        <f>IF(OR($B40-S$5&gt;74, $B40-S$5=73, $B40-S$5=1, $B40-S$5&lt;0),"",ROUND(($B40-S$5)*'점수 계산기'!$C$27+S$5*'점수 계산기'!$C$30+'점수 계산기'!$C$33,0))</f>
        <v>122</v>
      </c>
      <c r="T40" s="496">
        <f>IF(OR($B40-T$5&gt;74, $B40-T$5=73, $B40-T$5=1, $B40-T$5&lt;0),"",ROUND(($B40-T$5)*'점수 계산기'!$C$27+T$5*'점수 계산기'!$C$30+'점수 계산기'!$C$33,0))</f>
        <v>122</v>
      </c>
      <c r="U40" s="496">
        <f>IF(OR($B40-U$5&gt;74, $B40-U$5=73, $B40-U$5=1, $B40-U$5&lt;0),"",ROUND(($B40-U$5)*'점수 계산기'!$C$27+U$5*'점수 계산기'!$C$30+'점수 계산기'!$C$33,0))</f>
        <v>122</v>
      </c>
      <c r="V40" s="496">
        <f>IF(OR($B40-V$5&gt;74, $B40-V$5=73, $B40-V$5=1, $B40-V$5&lt;0),"",ROUND(($B40-V$5)*'점수 계산기'!$C$27+V$5*'점수 계산기'!$C$30+'점수 계산기'!$C$33,0))</f>
        <v>121</v>
      </c>
      <c r="W40" s="496">
        <f>IF(OR($B40-W$5&gt;74, $B40-W$5=73, $B40-W$5=1, $B40-W$5&lt;0),"",ROUND(($B40-W$5)*'점수 계산기'!$C$27+W$5*'점수 계산기'!$C$30+'점수 계산기'!$C$33,0))</f>
        <v>121</v>
      </c>
      <c r="X40" s="496">
        <f>IF(OR($B40-X$5&gt;74, $B40-X$5=73, $B40-X$5=1, $B40-X$5&lt;0),"",ROUND(($B40-X$5)*'점수 계산기'!$C$27+X$5*'점수 계산기'!$C$30+'점수 계산기'!$C$33,0))</f>
        <v>121</v>
      </c>
      <c r="Y40" s="496">
        <f>IF(OR($B40-Y$5&gt;74, $B40-Y$5=73, $B40-Y$5=1, $B40-Y$5&lt;0),"",ROUND(($B40-Y$5)*'점수 계산기'!$C$27+Y$5*'점수 계산기'!$C$30+'점수 계산기'!$C$33,0))</f>
        <v>121</v>
      </c>
      <c r="Z40" s="496">
        <f>IF(OR($B40-Z$5&gt;74, $B40-Z$5=73, $B40-Z$5=1, $B40-Z$5&lt;0),"",ROUND(($B40-Z$5)*'점수 계산기'!$C$27+Z$5*'점수 계산기'!$C$30+'점수 계산기'!$C$33,0))</f>
        <v>121</v>
      </c>
      <c r="AA40" s="497">
        <f>IF(OR($B40-AA$5&gt;74, $B40-AA$5=73, $B40-AA$5=1, $B40-AA$5&lt;0),"",ROUND(($B40-AA$5)*'점수 계산기'!$C$27+AA$5*'점수 계산기'!$C$30+'점수 계산기'!$C$33,0))</f>
        <v>121</v>
      </c>
      <c r="AC40" s="170">
        <v>67</v>
      </c>
      <c r="AD40" s="170">
        <f t="shared" si="0"/>
        <v>121</v>
      </c>
      <c r="AE40" s="170" cm="1">
        <f t="array" ref="AE40">INDEX($AF$6:$AF$106, AC40, 1)</f>
        <v>96</v>
      </c>
      <c r="AF40" s="170">
        <f t="shared" si="1"/>
        <v>123</v>
      </c>
      <c r="AG40" s="170">
        <v>66</v>
      </c>
      <c r="AH40" s="170">
        <v>34</v>
      </c>
    </row>
    <row r="41" spans="1:34" ht="21" customHeight="1">
      <c r="A41" s="4"/>
      <c r="B41" s="43">
        <v>65</v>
      </c>
      <c r="C41" s="495">
        <f>IF(OR($B41-C$5&gt;74, $B41-C$5=73, $B41-C$5=1, $B41-C$5&lt;0),"",ROUND(($B41-C$5)*'점수 계산기'!$C$27+C$5*'점수 계산기'!$C$30+'점수 계산기'!$C$33,0))</f>
        <v>122</v>
      </c>
      <c r="D41" s="496">
        <f>IF(OR($B41-D$5&gt;74, $B41-D$5=73, $B41-D$5=1, $B41-D$5&lt;0),"",ROUND(($B41-D$5)*'점수 계산기'!$C$27+D$5*'점수 계산기'!$C$30+'점수 계산기'!$C$33,0))</f>
        <v>122</v>
      </c>
      <c r="E41" s="496">
        <f>IF(OR($B41-E$5&gt;74, $B41-E$5=73, $B41-E$5=1, $B41-E$5&lt;0),"",ROUND(($B41-E$5)*'점수 계산기'!$C$27+E$5*'점수 계산기'!$C$30+'점수 계산기'!$C$33,0))</f>
        <v>122</v>
      </c>
      <c r="F41" s="496">
        <f>IF(OR($B41-F$5&gt;74, $B41-F$5=73, $B41-F$5=1, $B41-F$5&lt;0),"",ROUND(($B41-F$5)*'점수 계산기'!$C$27+F$5*'점수 계산기'!$C$30+'점수 계산기'!$C$33,0))</f>
        <v>122</v>
      </c>
      <c r="G41" s="496">
        <f>IF(OR($B41-G$5&gt;74, $B41-G$5=73, $B41-G$5=1, $B41-G$5&lt;0),"",ROUND(($B41-G$5)*'점수 계산기'!$C$27+G$5*'점수 계산기'!$C$30+'점수 계산기'!$C$33,0))</f>
        <v>122</v>
      </c>
      <c r="H41" s="496">
        <f>IF(OR($B41-H$5&gt;74, $B41-H$5=73, $B41-H$5=1, $B41-H$5&lt;0),"",ROUND(($B41-H$5)*'점수 계산기'!$C$27+H$5*'점수 계산기'!$C$30+'점수 계산기'!$C$33,0))</f>
        <v>122</v>
      </c>
      <c r="I41" s="496">
        <f>IF(OR($B41-I$5&gt;74, $B41-I$5=73, $B41-I$5=1, $B41-I$5&lt;0),"",ROUND(($B41-I$5)*'점수 계산기'!$C$27+I$5*'점수 계산기'!$C$30+'점수 계산기'!$C$33,0))</f>
        <v>121</v>
      </c>
      <c r="J41" s="496">
        <f>IF(OR($B41-J$5&gt;74, $B41-J$5=73, $B41-J$5=1, $B41-J$5&lt;0),"",ROUND(($B41-J$5)*'점수 계산기'!$C$27+J$5*'점수 계산기'!$C$30+'점수 계산기'!$C$33,0))</f>
        <v>121</v>
      </c>
      <c r="K41" s="496">
        <f>IF(OR($B41-K$5&gt;74, $B41-K$5=73, $B41-K$5=1, $B41-K$5&lt;0),"",ROUND(($B41-K$5)*'점수 계산기'!$C$27+K$5*'점수 계산기'!$C$30+'점수 계산기'!$C$33,0))</f>
        <v>121</v>
      </c>
      <c r="L41" s="496">
        <f>IF(OR($B41-L$5&gt;74, $B41-L$5=73, $B41-L$5=1, $B41-L$5&lt;0),"",ROUND(($B41-L$5)*'점수 계산기'!$C$27+L$5*'점수 계산기'!$C$30+'점수 계산기'!$C$33,0))</f>
        <v>121</v>
      </c>
      <c r="M41" s="496">
        <f>IF(OR($B41-M$5&gt;74, $B41-M$5=73, $B41-M$5=1, $B41-M$5&lt;0),"",ROUND(($B41-M$5)*'점수 계산기'!$C$27+M$5*'점수 계산기'!$C$30+'점수 계산기'!$C$33,0))</f>
        <v>121</v>
      </c>
      <c r="N41" s="496">
        <f>IF(OR($B41-N$5&gt;74, $B41-N$5=73, $B41-N$5=1, $B41-N$5&lt;0),"",ROUND(($B41-N$5)*'점수 계산기'!$C$27+N$5*'점수 계산기'!$C$30+'점수 계산기'!$C$33,0))</f>
        <v>121</v>
      </c>
      <c r="O41" s="496">
        <f>IF(OR($B41-O$5&gt;74, $B41-O$5=73, $B41-O$5=1, $B41-O$5&lt;0),"",ROUND(($B41-O$5)*'점수 계산기'!$C$27+O$5*'점수 계산기'!$C$30+'점수 계산기'!$C$33,0))</f>
        <v>121</v>
      </c>
      <c r="P41" s="496">
        <f>IF(OR($B41-P$5&gt;74, $B41-P$5=73, $B41-P$5=1, $B41-P$5&lt;0),"",ROUND(($B41-P$5)*'점수 계산기'!$C$27+P$5*'점수 계산기'!$C$30+'점수 계산기'!$C$33,0))</f>
        <v>121</v>
      </c>
      <c r="Q41" s="496">
        <f>IF(OR($B41-Q$5&gt;74, $B41-Q$5=73, $B41-Q$5=1, $B41-Q$5&lt;0),"",ROUND(($B41-Q$5)*'점수 계산기'!$C$27+Q$5*'점수 계산기'!$C$30+'점수 계산기'!$C$33,0))</f>
        <v>121</v>
      </c>
      <c r="R41" s="496">
        <f>IF(OR($B41-R$5&gt;74, $B41-R$5=73, $B41-R$5=1, $B41-R$5&lt;0),"",ROUND(($B41-R$5)*'점수 계산기'!$C$27+R$5*'점수 계산기'!$C$30+'점수 계산기'!$C$33,0))</f>
        <v>121</v>
      </c>
      <c r="S41" s="496">
        <f>IF(OR($B41-S$5&gt;74, $B41-S$5=73, $B41-S$5=1, $B41-S$5&lt;0),"",ROUND(($B41-S$5)*'점수 계산기'!$C$27+S$5*'점수 계산기'!$C$30+'점수 계산기'!$C$33,0))</f>
        <v>121</v>
      </c>
      <c r="T41" s="496">
        <f>IF(OR($B41-T$5&gt;74, $B41-T$5=73, $B41-T$5=1, $B41-T$5&lt;0),"",ROUND(($B41-T$5)*'점수 계산기'!$C$27+T$5*'점수 계산기'!$C$30+'점수 계산기'!$C$33,0))</f>
        <v>121</v>
      </c>
      <c r="U41" s="496">
        <f>IF(OR($B41-U$5&gt;74, $B41-U$5=73, $B41-U$5=1, $B41-U$5&lt;0),"",ROUND(($B41-U$5)*'점수 계산기'!$C$27+U$5*'점수 계산기'!$C$30+'점수 계산기'!$C$33,0))</f>
        <v>121</v>
      </c>
      <c r="V41" s="496">
        <f>IF(OR($B41-V$5&gt;74, $B41-V$5=73, $B41-V$5=1, $B41-V$5&lt;0),"",ROUND(($B41-V$5)*'점수 계산기'!$C$27+V$5*'점수 계산기'!$C$30+'점수 계산기'!$C$33,0))</f>
        <v>121</v>
      </c>
      <c r="W41" s="496">
        <f>IF(OR($B41-W$5&gt;74, $B41-W$5=73, $B41-W$5=1, $B41-W$5&lt;0),"",ROUND(($B41-W$5)*'점수 계산기'!$C$27+W$5*'점수 계산기'!$C$30+'점수 계산기'!$C$33,0))</f>
        <v>121</v>
      </c>
      <c r="X41" s="496">
        <f>IF(OR($B41-X$5&gt;74, $B41-X$5=73, $B41-X$5=1, $B41-X$5&lt;0),"",ROUND(($B41-X$5)*'점수 계산기'!$C$27+X$5*'점수 계산기'!$C$30+'점수 계산기'!$C$33,0))</f>
        <v>121</v>
      </c>
      <c r="Y41" s="496">
        <f>IF(OR($B41-Y$5&gt;74, $B41-Y$5=73, $B41-Y$5=1, $B41-Y$5&lt;0),"",ROUND(($B41-Y$5)*'점수 계산기'!$C$27+Y$5*'점수 계산기'!$C$30+'점수 계산기'!$C$33,0))</f>
        <v>120</v>
      </c>
      <c r="Z41" s="496">
        <f>IF(OR($B41-Z$5&gt;74, $B41-Z$5=73, $B41-Z$5=1, $B41-Z$5&lt;0),"",ROUND(($B41-Z$5)*'점수 계산기'!$C$27+Z$5*'점수 계산기'!$C$30+'점수 계산기'!$C$33,0))</f>
        <v>120</v>
      </c>
      <c r="AA41" s="497">
        <f>IF(OR($B41-AA$5&gt;74, $B41-AA$5=73, $B41-AA$5=1, $B41-AA$5&lt;0),"",ROUND(($B41-AA$5)*'점수 계산기'!$C$27+AA$5*'점수 계산기'!$C$30+'점수 계산기'!$C$33,0))</f>
        <v>120</v>
      </c>
      <c r="AC41" s="170">
        <v>66</v>
      </c>
      <c r="AD41" s="170">
        <f t="shared" si="0"/>
        <v>120</v>
      </c>
      <c r="AE41" s="170" cm="1">
        <f t="array" ref="AE41">INDEX($AF$6:$AF$106, AC41, 1)</f>
        <v>97</v>
      </c>
      <c r="AF41" s="170">
        <f t="shared" si="1"/>
        <v>122</v>
      </c>
      <c r="AG41" s="170">
        <v>65</v>
      </c>
      <c r="AH41" s="170">
        <v>35</v>
      </c>
    </row>
    <row r="42" spans="1:34" ht="21" customHeight="1">
      <c r="A42" s="4"/>
      <c r="B42" s="44">
        <v>64</v>
      </c>
      <c r="C42" s="498">
        <f>IF(OR($B42-C$5&gt;74, $B42-C$5=73, $B42-C$5=1, $B42-C$5&lt;0),"",ROUND(($B42-C$5)*'점수 계산기'!$C$27+C$5*'점수 계산기'!$C$30+'점수 계산기'!$C$33,0))</f>
        <v>121</v>
      </c>
      <c r="D42" s="499">
        <f>IF(OR($B42-D$5&gt;74, $B42-D$5=73, $B42-D$5=1, $B42-D$5&lt;0),"",ROUND(($B42-D$5)*'점수 계산기'!$C$27+D$5*'점수 계산기'!$C$30+'점수 계산기'!$C$33,0))</f>
        <v>121</v>
      </c>
      <c r="E42" s="499">
        <f>IF(OR($B42-E$5&gt;74, $B42-E$5=73, $B42-E$5=1, $B42-E$5&lt;0),"",ROUND(($B42-E$5)*'점수 계산기'!$C$27+E$5*'점수 계산기'!$C$30+'점수 계산기'!$C$33,0))</f>
        <v>121</v>
      </c>
      <c r="F42" s="499">
        <f>IF(OR($B42-F$5&gt;74, $B42-F$5=73, $B42-F$5=1, $B42-F$5&lt;0),"",ROUND(($B42-F$5)*'점수 계산기'!$C$27+F$5*'점수 계산기'!$C$30+'점수 계산기'!$C$33,0))</f>
        <v>121</v>
      </c>
      <c r="G42" s="499">
        <f>IF(OR($B42-G$5&gt;74, $B42-G$5=73, $B42-G$5=1, $B42-G$5&lt;0),"",ROUND(($B42-G$5)*'점수 계산기'!$C$27+G$5*'점수 계산기'!$C$30+'점수 계산기'!$C$33,0))</f>
        <v>121</v>
      </c>
      <c r="H42" s="499">
        <f>IF(OR($B42-H$5&gt;74, $B42-H$5=73, $B42-H$5=1, $B42-H$5&lt;0),"",ROUND(($B42-H$5)*'점수 계산기'!$C$27+H$5*'점수 계산기'!$C$30+'점수 계산기'!$C$33,0))</f>
        <v>121</v>
      </c>
      <c r="I42" s="499">
        <f>IF(OR($B42-I$5&gt;74, $B42-I$5=73, $B42-I$5=1, $B42-I$5&lt;0),"",ROUND(($B42-I$5)*'점수 계산기'!$C$27+I$5*'점수 계산기'!$C$30+'점수 계산기'!$C$33,0))</f>
        <v>121</v>
      </c>
      <c r="J42" s="499">
        <f>IF(OR($B42-J$5&gt;74, $B42-J$5=73, $B42-J$5=1, $B42-J$5&lt;0),"",ROUND(($B42-J$5)*'점수 계산기'!$C$27+J$5*'점수 계산기'!$C$30+'점수 계산기'!$C$33,0))</f>
        <v>121</v>
      </c>
      <c r="K42" s="499">
        <f>IF(OR($B42-K$5&gt;74, $B42-K$5=73, $B42-K$5=1, $B42-K$5&lt;0),"",ROUND(($B42-K$5)*'점수 계산기'!$C$27+K$5*'점수 계산기'!$C$30+'점수 계산기'!$C$33,0))</f>
        <v>121</v>
      </c>
      <c r="L42" s="499">
        <f>IF(OR($B42-L$5&gt;74, $B42-L$5=73, $B42-L$5=1, $B42-L$5&lt;0),"",ROUND(($B42-L$5)*'점수 계산기'!$C$27+L$5*'점수 계산기'!$C$30+'점수 계산기'!$C$33,0))</f>
        <v>120</v>
      </c>
      <c r="M42" s="499">
        <f>IF(OR($B42-M$5&gt;74, $B42-M$5=73, $B42-M$5=1, $B42-M$5&lt;0),"",ROUND(($B42-M$5)*'점수 계산기'!$C$27+M$5*'점수 계산기'!$C$30+'점수 계산기'!$C$33,0))</f>
        <v>120</v>
      </c>
      <c r="N42" s="499">
        <f>IF(OR($B42-N$5&gt;74, $B42-N$5=73, $B42-N$5=1, $B42-N$5&lt;0),"",ROUND(($B42-N$5)*'점수 계산기'!$C$27+N$5*'점수 계산기'!$C$30+'점수 계산기'!$C$33,0))</f>
        <v>120</v>
      </c>
      <c r="O42" s="499">
        <f>IF(OR($B42-O$5&gt;74, $B42-O$5=73, $B42-O$5=1, $B42-O$5&lt;0),"",ROUND(($B42-O$5)*'점수 계산기'!$C$27+O$5*'점수 계산기'!$C$30+'점수 계산기'!$C$33,0))</f>
        <v>120</v>
      </c>
      <c r="P42" s="499">
        <f>IF(OR($B42-P$5&gt;74, $B42-P$5=73, $B42-P$5=1, $B42-P$5&lt;0),"",ROUND(($B42-P$5)*'점수 계산기'!$C$27+P$5*'점수 계산기'!$C$30+'점수 계산기'!$C$33,0))</f>
        <v>120</v>
      </c>
      <c r="Q42" s="499">
        <f>IF(OR($B42-Q$5&gt;74, $B42-Q$5=73, $B42-Q$5=1, $B42-Q$5&lt;0),"",ROUND(($B42-Q$5)*'점수 계산기'!$C$27+Q$5*'점수 계산기'!$C$30+'점수 계산기'!$C$33,0))</f>
        <v>120</v>
      </c>
      <c r="R42" s="499">
        <f>IF(OR($B42-R$5&gt;74, $B42-R$5=73, $B42-R$5=1, $B42-R$5&lt;0),"",ROUND(($B42-R$5)*'점수 계산기'!$C$27+R$5*'점수 계산기'!$C$30+'점수 계산기'!$C$33,0))</f>
        <v>120</v>
      </c>
      <c r="S42" s="499">
        <f>IF(OR($B42-S$5&gt;74, $B42-S$5=73, $B42-S$5=1, $B42-S$5&lt;0),"",ROUND(($B42-S$5)*'점수 계산기'!$C$27+S$5*'점수 계산기'!$C$30+'점수 계산기'!$C$33,0))</f>
        <v>120</v>
      </c>
      <c r="T42" s="499">
        <f>IF(OR($B42-T$5&gt;74, $B42-T$5=73, $B42-T$5=1, $B42-T$5&lt;0),"",ROUND(($B42-T$5)*'점수 계산기'!$C$27+T$5*'점수 계산기'!$C$30+'점수 계산기'!$C$33,0))</f>
        <v>120</v>
      </c>
      <c r="U42" s="499">
        <f>IF(OR($B42-U$5&gt;74, $B42-U$5=73, $B42-U$5=1, $B42-U$5&lt;0),"",ROUND(($B42-U$5)*'점수 계산기'!$C$27+U$5*'점수 계산기'!$C$30+'점수 계산기'!$C$33,0))</f>
        <v>120</v>
      </c>
      <c r="V42" s="499">
        <f>IF(OR($B42-V$5&gt;74, $B42-V$5=73, $B42-V$5=1, $B42-V$5&lt;0),"",ROUND(($B42-V$5)*'점수 계산기'!$C$27+V$5*'점수 계산기'!$C$30+'점수 계산기'!$C$33,0))</f>
        <v>120</v>
      </c>
      <c r="W42" s="499">
        <f>IF(OR($B42-W$5&gt;74, $B42-W$5=73, $B42-W$5=1, $B42-W$5&lt;0),"",ROUND(($B42-W$5)*'점수 계산기'!$C$27+W$5*'점수 계산기'!$C$30+'점수 계산기'!$C$33,0))</f>
        <v>120</v>
      </c>
      <c r="X42" s="499">
        <f>IF(OR($B42-X$5&gt;74, $B42-X$5=73, $B42-X$5=1, $B42-X$5&lt;0),"",ROUND(($B42-X$5)*'점수 계산기'!$C$27+X$5*'점수 계산기'!$C$30+'점수 계산기'!$C$33,0))</f>
        <v>120</v>
      </c>
      <c r="Y42" s="499">
        <f>IF(OR($B42-Y$5&gt;74, $B42-Y$5=73, $B42-Y$5=1, $B42-Y$5&lt;0),"",ROUND(($B42-Y$5)*'점수 계산기'!$C$27+Y$5*'점수 계산기'!$C$30+'점수 계산기'!$C$33,0))</f>
        <v>120</v>
      </c>
      <c r="Z42" s="499">
        <f>IF(OR($B42-Z$5&gt;74, $B42-Z$5=73, $B42-Z$5=1, $B42-Z$5&lt;0),"",ROUND(($B42-Z$5)*'점수 계산기'!$C$27+Z$5*'점수 계산기'!$C$30+'점수 계산기'!$C$33,0))</f>
        <v>120</v>
      </c>
      <c r="AA42" s="500">
        <f>IF(OR($B42-AA$5&gt;74, $B42-AA$5=73, $B42-AA$5=1, $B42-AA$5&lt;0),"",ROUND(($B42-AA$5)*'점수 계산기'!$C$27+AA$5*'점수 계산기'!$C$30+'점수 계산기'!$C$33,0))</f>
        <v>119</v>
      </c>
      <c r="AC42" s="170">
        <v>65</v>
      </c>
      <c r="AD42" s="170">
        <f t="shared" si="0"/>
        <v>119</v>
      </c>
      <c r="AE42" s="170" cm="1">
        <f t="array" ref="AE42">INDEX($AF$6:$AF$106, AC42, 1)</f>
        <v>98</v>
      </c>
      <c r="AF42" s="170">
        <f t="shared" si="1"/>
        <v>121</v>
      </c>
      <c r="AG42" s="170">
        <v>64</v>
      </c>
      <c r="AH42" s="170">
        <v>36</v>
      </c>
    </row>
    <row r="43" spans="1:34" ht="21" customHeight="1">
      <c r="A43" s="4"/>
      <c r="B43" s="44">
        <v>63</v>
      </c>
      <c r="C43" s="498">
        <f>IF(OR($B43-C$5&gt;74, $B43-C$5=73, $B43-C$5=1, $B43-C$5&lt;0),"",ROUND(($B43-C$5)*'점수 계산기'!$C$27+C$5*'점수 계산기'!$C$30+'점수 계산기'!$C$33,0))</f>
        <v>120</v>
      </c>
      <c r="D43" s="499">
        <f>IF(OR($B43-D$5&gt;74, $B43-D$5=73, $B43-D$5=1, $B43-D$5&lt;0),"",ROUND(($B43-D$5)*'점수 계산기'!$C$27+D$5*'점수 계산기'!$C$30+'점수 계산기'!$C$33,0))</f>
        <v>120</v>
      </c>
      <c r="E43" s="499">
        <f>IF(OR($B43-E$5&gt;74, $B43-E$5=73, $B43-E$5=1, $B43-E$5&lt;0),"",ROUND(($B43-E$5)*'점수 계산기'!$C$27+E$5*'점수 계산기'!$C$30+'점수 계산기'!$C$33,0))</f>
        <v>120</v>
      </c>
      <c r="F43" s="499">
        <f>IF(OR($B43-F$5&gt;74, $B43-F$5=73, $B43-F$5=1, $B43-F$5&lt;0),"",ROUND(($B43-F$5)*'점수 계산기'!$C$27+F$5*'점수 계산기'!$C$30+'점수 계산기'!$C$33,0))</f>
        <v>120</v>
      </c>
      <c r="G43" s="499">
        <f>IF(OR($B43-G$5&gt;74, $B43-G$5=73, $B43-G$5=1, $B43-G$5&lt;0),"",ROUND(($B43-G$5)*'점수 계산기'!$C$27+G$5*'점수 계산기'!$C$30+'점수 계산기'!$C$33,0))</f>
        <v>120</v>
      </c>
      <c r="H43" s="499">
        <f>IF(OR($B43-H$5&gt;74, $B43-H$5=73, $B43-H$5=1, $B43-H$5&lt;0),"",ROUND(($B43-H$5)*'점수 계산기'!$C$27+H$5*'점수 계산기'!$C$30+'점수 계산기'!$C$33,0))</f>
        <v>120</v>
      </c>
      <c r="I43" s="499">
        <f>IF(OR($B43-I$5&gt;74, $B43-I$5=73, $B43-I$5=1, $B43-I$5&lt;0),"",ROUND(($B43-I$5)*'점수 계산기'!$C$27+I$5*'점수 계산기'!$C$30+'점수 계산기'!$C$33,0))</f>
        <v>120</v>
      </c>
      <c r="J43" s="499">
        <f>IF(OR($B43-J$5&gt;74, $B43-J$5=73, $B43-J$5=1, $B43-J$5&lt;0),"",ROUND(($B43-J$5)*'점수 계산기'!$C$27+J$5*'점수 계산기'!$C$30+'점수 계산기'!$C$33,0))</f>
        <v>120</v>
      </c>
      <c r="K43" s="499">
        <f>IF(OR($B43-K$5&gt;74, $B43-K$5=73, $B43-K$5=1, $B43-K$5&lt;0),"",ROUND(($B43-K$5)*'점수 계산기'!$C$27+K$5*'점수 계산기'!$C$30+'점수 계산기'!$C$33,0))</f>
        <v>120</v>
      </c>
      <c r="L43" s="499">
        <f>IF(OR($B43-L$5&gt;74, $B43-L$5=73, $B43-L$5=1, $B43-L$5&lt;0),"",ROUND(($B43-L$5)*'점수 계산기'!$C$27+L$5*'점수 계산기'!$C$30+'점수 계산기'!$C$33,0))</f>
        <v>120</v>
      </c>
      <c r="M43" s="499">
        <f>IF(OR($B43-M$5&gt;74, $B43-M$5=73, $B43-M$5=1, $B43-M$5&lt;0),"",ROUND(($B43-M$5)*'점수 계산기'!$C$27+M$5*'점수 계산기'!$C$30+'점수 계산기'!$C$33,0))</f>
        <v>120</v>
      </c>
      <c r="N43" s="499">
        <f>IF(OR($B43-N$5&gt;74, $B43-N$5=73, $B43-N$5=1, $B43-N$5&lt;0),"",ROUND(($B43-N$5)*'점수 계산기'!$C$27+N$5*'점수 계산기'!$C$30+'점수 계산기'!$C$33,0))</f>
        <v>120</v>
      </c>
      <c r="O43" s="499">
        <f>IF(OR($B43-O$5&gt;74, $B43-O$5=73, $B43-O$5=1, $B43-O$5&lt;0),"",ROUND(($B43-O$5)*'점수 계산기'!$C$27+O$5*'점수 계산기'!$C$30+'점수 계산기'!$C$33,0))</f>
        <v>119</v>
      </c>
      <c r="P43" s="499">
        <f>IF(OR($B43-P$5&gt;74, $B43-P$5=73, $B43-P$5=1, $B43-P$5&lt;0),"",ROUND(($B43-P$5)*'점수 계산기'!$C$27+P$5*'점수 계산기'!$C$30+'점수 계산기'!$C$33,0))</f>
        <v>119</v>
      </c>
      <c r="Q43" s="499">
        <f>IF(OR($B43-Q$5&gt;74, $B43-Q$5=73, $B43-Q$5=1, $B43-Q$5&lt;0),"",ROUND(($B43-Q$5)*'점수 계산기'!$C$27+Q$5*'점수 계산기'!$C$30+'점수 계산기'!$C$33,0))</f>
        <v>119</v>
      </c>
      <c r="R43" s="499">
        <f>IF(OR($B43-R$5&gt;74, $B43-R$5=73, $B43-R$5=1, $B43-R$5&lt;0),"",ROUND(($B43-R$5)*'점수 계산기'!$C$27+R$5*'점수 계산기'!$C$30+'점수 계산기'!$C$33,0))</f>
        <v>119</v>
      </c>
      <c r="S43" s="499">
        <f>IF(OR($B43-S$5&gt;74, $B43-S$5=73, $B43-S$5=1, $B43-S$5&lt;0),"",ROUND(($B43-S$5)*'점수 계산기'!$C$27+S$5*'점수 계산기'!$C$30+'점수 계산기'!$C$33,0))</f>
        <v>119</v>
      </c>
      <c r="T43" s="499">
        <f>IF(OR($B43-T$5&gt;74, $B43-T$5=73, $B43-T$5=1, $B43-T$5&lt;0),"",ROUND(($B43-T$5)*'점수 계산기'!$C$27+T$5*'점수 계산기'!$C$30+'점수 계산기'!$C$33,0))</f>
        <v>119</v>
      </c>
      <c r="U43" s="499">
        <f>IF(OR($B43-U$5&gt;74, $B43-U$5=73, $B43-U$5=1, $B43-U$5&lt;0),"",ROUND(($B43-U$5)*'점수 계산기'!$C$27+U$5*'점수 계산기'!$C$30+'점수 계산기'!$C$33,0))</f>
        <v>119</v>
      </c>
      <c r="V43" s="499">
        <f>IF(OR($B43-V$5&gt;74, $B43-V$5=73, $B43-V$5=1, $B43-V$5&lt;0),"",ROUND(($B43-V$5)*'점수 계산기'!$C$27+V$5*'점수 계산기'!$C$30+'점수 계산기'!$C$33,0))</f>
        <v>119</v>
      </c>
      <c r="W43" s="499">
        <f>IF(OR($B43-W$5&gt;74, $B43-W$5=73, $B43-W$5=1, $B43-W$5&lt;0),"",ROUND(($B43-W$5)*'점수 계산기'!$C$27+W$5*'점수 계산기'!$C$30+'점수 계산기'!$C$33,0))</f>
        <v>119</v>
      </c>
      <c r="X43" s="499">
        <f>IF(OR($B43-X$5&gt;74, $B43-X$5=73, $B43-X$5=1, $B43-X$5&lt;0),"",ROUND(($B43-X$5)*'점수 계산기'!$C$27+X$5*'점수 계산기'!$C$30+'점수 계산기'!$C$33,0))</f>
        <v>119</v>
      </c>
      <c r="Y43" s="499">
        <f>IF(OR($B43-Y$5&gt;74, $B43-Y$5=73, $B43-Y$5=1, $B43-Y$5&lt;0),"",ROUND(($B43-Y$5)*'점수 계산기'!$C$27+Y$5*'점수 계산기'!$C$30+'점수 계산기'!$C$33,0))</f>
        <v>119</v>
      </c>
      <c r="Z43" s="499">
        <f>IF(OR($B43-Z$5&gt;74, $B43-Z$5=73, $B43-Z$5=1, $B43-Z$5&lt;0),"",ROUND(($B43-Z$5)*'점수 계산기'!$C$27+Z$5*'점수 계산기'!$C$30+'점수 계산기'!$C$33,0))</f>
        <v>119</v>
      </c>
      <c r="AA43" s="500">
        <f>IF(OR($B43-AA$5&gt;74, $B43-AA$5=73, $B43-AA$5=1, $B43-AA$5&lt;0),"",ROUND(($B43-AA$5)*'점수 계산기'!$C$27+AA$5*'점수 계산기'!$C$30+'점수 계산기'!$C$33,0))</f>
        <v>119</v>
      </c>
      <c r="AC43" s="170">
        <v>64</v>
      </c>
      <c r="AD43" s="170">
        <f t="shared" si="0"/>
        <v>119</v>
      </c>
      <c r="AE43" s="170" cm="1">
        <f t="array" ref="AE43">INDEX($AF$6:$AF$106, AC43, 1)</f>
        <v>99</v>
      </c>
      <c r="AF43" s="170">
        <f t="shared" si="1"/>
        <v>120</v>
      </c>
      <c r="AG43" s="170">
        <v>63</v>
      </c>
      <c r="AH43" s="170">
        <v>37</v>
      </c>
    </row>
    <row r="44" spans="1:34" ht="21" customHeight="1">
      <c r="A44" s="4"/>
      <c r="B44" s="44">
        <v>62</v>
      </c>
      <c r="C44" s="498">
        <f>IF(OR($B44-C$5&gt;74, $B44-C$5=73, $B44-C$5=1, $B44-C$5&lt;0),"",ROUND(($B44-C$5)*'점수 계산기'!$C$27+C$5*'점수 계산기'!$C$30+'점수 계산기'!$C$33,0))</f>
        <v>119</v>
      </c>
      <c r="D44" s="499">
        <f>IF(OR($B44-D$5&gt;74, $B44-D$5=73, $B44-D$5=1, $B44-D$5&lt;0),"",ROUND(($B44-D$5)*'점수 계산기'!$C$27+D$5*'점수 계산기'!$C$30+'점수 계산기'!$C$33,0))</f>
        <v>119</v>
      </c>
      <c r="E44" s="499">
        <f>IF(OR($B44-E$5&gt;74, $B44-E$5=73, $B44-E$5=1, $B44-E$5&lt;0),"",ROUND(($B44-E$5)*'점수 계산기'!$C$27+E$5*'점수 계산기'!$C$30+'점수 계산기'!$C$33,0))</f>
        <v>119</v>
      </c>
      <c r="F44" s="499">
        <f>IF(OR($B44-F$5&gt;74, $B44-F$5=73, $B44-F$5=1, $B44-F$5&lt;0),"",ROUND(($B44-F$5)*'점수 계산기'!$C$27+F$5*'점수 계산기'!$C$30+'점수 계산기'!$C$33,0))</f>
        <v>119</v>
      </c>
      <c r="G44" s="499">
        <f>IF(OR($B44-G$5&gt;74, $B44-G$5=73, $B44-G$5=1, $B44-G$5&lt;0),"",ROUND(($B44-G$5)*'점수 계산기'!$C$27+G$5*'점수 계산기'!$C$30+'점수 계산기'!$C$33,0))</f>
        <v>119</v>
      </c>
      <c r="H44" s="499">
        <f>IF(OR($B44-H$5&gt;74, $B44-H$5=73, $B44-H$5=1, $B44-H$5&lt;0),"",ROUND(($B44-H$5)*'점수 계산기'!$C$27+H$5*'점수 계산기'!$C$30+'점수 계산기'!$C$33,0))</f>
        <v>119</v>
      </c>
      <c r="I44" s="499">
        <f>IF(OR($B44-I$5&gt;74, $B44-I$5=73, $B44-I$5=1, $B44-I$5&lt;0),"",ROUND(($B44-I$5)*'점수 계산기'!$C$27+I$5*'점수 계산기'!$C$30+'점수 계산기'!$C$33,0))</f>
        <v>119</v>
      </c>
      <c r="J44" s="499">
        <f>IF(OR($B44-J$5&gt;74, $B44-J$5=73, $B44-J$5=1, $B44-J$5&lt;0),"",ROUND(($B44-J$5)*'점수 계산기'!$C$27+J$5*'점수 계산기'!$C$30+'점수 계산기'!$C$33,0))</f>
        <v>119</v>
      </c>
      <c r="K44" s="499">
        <f>IF(OR($B44-K$5&gt;74, $B44-K$5=73, $B44-K$5=1, $B44-K$5&lt;0),"",ROUND(($B44-K$5)*'점수 계산기'!$C$27+K$5*'점수 계산기'!$C$30+'점수 계산기'!$C$33,0))</f>
        <v>119</v>
      </c>
      <c r="L44" s="499">
        <f>IF(OR($B44-L$5&gt;74, $B44-L$5=73, $B44-L$5=1, $B44-L$5&lt;0),"",ROUND(($B44-L$5)*'점수 계산기'!$C$27+L$5*'점수 계산기'!$C$30+'점수 계산기'!$C$33,0))</f>
        <v>119</v>
      </c>
      <c r="M44" s="499">
        <f>IF(OR($B44-M$5&gt;74, $B44-M$5=73, $B44-M$5=1, $B44-M$5&lt;0),"",ROUND(($B44-M$5)*'점수 계산기'!$C$27+M$5*'점수 계산기'!$C$30+'점수 계산기'!$C$33,0))</f>
        <v>119</v>
      </c>
      <c r="N44" s="499">
        <f>IF(OR($B44-N$5&gt;74, $B44-N$5=73, $B44-N$5=1, $B44-N$5&lt;0),"",ROUND(($B44-N$5)*'점수 계산기'!$C$27+N$5*'점수 계산기'!$C$30+'점수 계산기'!$C$33,0))</f>
        <v>119</v>
      </c>
      <c r="O44" s="499">
        <f>IF(OR($B44-O$5&gt;74, $B44-O$5=73, $B44-O$5=1, $B44-O$5&lt;0),"",ROUND(($B44-O$5)*'점수 계산기'!$C$27+O$5*'점수 계산기'!$C$30+'점수 계산기'!$C$33,0))</f>
        <v>119</v>
      </c>
      <c r="P44" s="499">
        <f>IF(OR($B44-P$5&gt;74, $B44-P$5=73, $B44-P$5=1, $B44-P$5&lt;0),"",ROUND(($B44-P$5)*'점수 계산기'!$C$27+P$5*'점수 계산기'!$C$30+'점수 계산기'!$C$33,0))</f>
        <v>119</v>
      </c>
      <c r="Q44" s="499">
        <f>IF(OR($B44-Q$5&gt;74, $B44-Q$5=73, $B44-Q$5=1, $B44-Q$5&lt;0),"",ROUND(($B44-Q$5)*'점수 계산기'!$C$27+Q$5*'점수 계산기'!$C$30+'점수 계산기'!$C$33,0))</f>
        <v>119</v>
      </c>
      <c r="R44" s="499">
        <f>IF(OR($B44-R$5&gt;74, $B44-R$5=73, $B44-R$5=1, $B44-R$5&lt;0),"",ROUND(($B44-R$5)*'점수 계산기'!$C$27+R$5*'점수 계산기'!$C$30+'점수 계산기'!$C$33,0))</f>
        <v>118</v>
      </c>
      <c r="S44" s="499">
        <f>IF(OR($B44-S$5&gt;74, $B44-S$5=73, $B44-S$5=1, $B44-S$5&lt;0),"",ROUND(($B44-S$5)*'점수 계산기'!$C$27+S$5*'점수 계산기'!$C$30+'점수 계산기'!$C$33,0))</f>
        <v>118</v>
      </c>
      <c r="T44" s="499">
        <f>IF(OR($B44-T$5&gt;74, $B44-T$5=73, $B44-T$5=1, $B44-T$5&lt;0),"",ROUND(($B44-T$5)*'점수 계산기'!$C$27+T$5*'점수 계산기'!$C$30+'점수 계산기'!$C$33,0))</f>
        <v>118</v>
      </c>
      <c r="U44" s="499">
        <f>IF(OR($B44-U$5&gt;74, $B44-U$5=73, $B44-U$5=1, $B44-U$5&lt;0),"",ROUND(($B44-U$5)*'점수 계산기'!$C$27+U$5*'점수 계산기'!$C$30+'점수 계산기'!$C$33,0))</f>
        <v>118</v>
      </c>
      <c r="V44" s="499">
        <f>IF(OR($B44-V$5&gt;74, $B44-V$5=73, $B44-V$5=1, $B44-V$5&lt;0),"",ROUND(($B44-V$5)*'점수 계산기'!$C$27+V$5*'점수 계산기'!$C$30+'점수 계산기'!$C$33,0))</f>
        <v>118</v>
      </c>
      <c r="W44" s="499">
        <f>IF(OR($B44-W$5&gt;74, $B44-W$5=73, $B44-W$5=1, $B44-W$5&lt;0),"",ROUND(($B44-W$5)*'점수 계산기'!$C$27+W$5*'점수 계산기'!$C$30+'점수 계산기'!$C$33,0))</f>
        <v>118</v>
      </c>
      <c r="X44" s="499">
        <f>IF(OR($B44-X$5&gt;74, $B44-X$5=73, $B44-X$5=1, $B44-X$5&lt;0),"",ROUND(($B44-X$5)*'점수 계산기'!$C$27+X$5*'점수 계산기'!$C$30+'점수 계산기'!$C$33,0))</f>
        <v>118</v>
      </c>
      <c r="Y44" s="499">
        <f>IF(OR($B44-Y$5&gt;74, $B44-Y$5=73, $B44-Y$5=1, $B44-Y$5&lt;0),"",ROUND(($B44-Y$5)*'점수 계산기'!$C$27+Y$5*'점수 계산기'!$C$30+'점수 계산기'!$C$33,0))</f>
        <v>118</v>
      </c>
      <c r="Z44" s="499">
        <f>IF(OR($B44-Z$5&gt;74, $B44-Z$5=73, $B44-Z$5=1, $B44-Z$5&lt;0),"",ROUND(($B44-Z$5)*'점수 계산기'!$C$27+Z$5*'점수 계산기'!$C$30+'점수 계산기'!$C$33,0))</f>
        <v>118</v>
      </c>
      <c r="AA44" s="500">
        <f>IF(OR($B44-AA$5&gt;74, $B44-AA$5=73, $B44-AA$5=1, $B44-AA$5&lt;0),"",ROUND(($B44-AA$5)*'점수 계산기'!$C$27+AA$5*'점수 계산기'!$C$30+'점수 계산기'!$C$33,0))</f>
        <v>118</v>
      </c>
      <c r="AC44" s="170">
        <v>63</v>
      </c>
      <c r="AD44" s="170">
        <f t="shared" si="0"/>
        <v>118</v>
      </c>
      <c r="AE44" s="170" cm="1">
        <f t="array" ref="AE44">INDEX($AF$6:$AF$106, AC44, 1)</f>
        <v>100</v>
      </c>
      <c r="AF44" s="170">
        <f t="shared" si="1"/>
        <v>119</v>
      </c>
      <c r="AG44" s="170">
        <v>62</v>
      </c>
      <c r="AH44" s="170">
        <v>38</v>
      </c>
    </row>
    <row r="45" spans="1:34" ht="21" customHeight="1">
      <c r="A45" s="4"/>
      <c r="B45" s="44">
        <v>61</v>
      </c>
      <c r="C45" s="498">
        <f>IF(OR($B45-C$5&gt;74, $B45-C$5=73, $B45-C$5=1, $B45-C$5&lt;0),"",ROUND(($B45-C$5)*'점수 계산기'!$C$27+C$5*'점수 계산기'!$C$30+'점수 계산기'!$C$33,0))</f>
        <v>119</v>
      </c>
      <c r="D45" s="499">
        <f>IF(OR($B45-D$5&gt;74, $B45-D$5=73, $B45-D$5=1, $B45-D$5&lt;0),"",ROUND(($B45-D$5)*'점수 계산기'!$C$27+D$5*'점수 계산기'!$C$30+'점수 계산기'!$C$33,0))</f>
        <v>118</v>
      </c>
      <c r="E45" s="499">
        <f>IF(OR($B45-E$5&gt;74, $B45-E$5=73, $B45-E$5=1, $B45-E$5&lt;0),"",ROUND(($B45-E$5)*'점수 계산기'!$C$27+E$5*'점수 계산기'!$C$30+'점수 계산기'!$C$33,0))</f>
        <v>118</v>
      </c>
      <c r="F45" s="499">
        <f>IF(OR($B45-F$5&gt;74, $B45-F$5=73, $B45-F$5=1, $B45-F$5&lt;0),"",ROUND(($B45-F$5)*'점수 계산기'!$C$27+F$5*'점수 계산기'!$C$30+'점수 계산기'!$C$33,0))</f>
        <v>118</v>
      </c>
      <c r="G45" s="499">
        <f>IF(OR($B45-G$5&gt;74, $B45-G$5=73, $B45-G$5=1, $B45-G$5&lt;0),"",ROUND(($B45-G$5)*'점수 계산기'!$C$27+G$5*'점수 계산기'!$C$30+'점수 계산기'!$C$33,0))</f>
        <v>118</v>
      </c>
      <c r="H45" s="499">
        <f>IF(OR($B45-H$5&gt;74, $B45-H$5=73, $B45-H$5=1, $B45-H$5&lt;0),"",ROUND(($B45-H$5)*'점수 계산기'!$C$27+H$5*'점수 계산기'!$C$30+'점수 계산기'!$C$33,0))</f>
        <v>118</v>
      </c>
      <c r="I45" s="499">
        <f>IF(OR($B45-I$5&gt;74, $B45-I$5=73, $B45-I$5=1, $B45-I$5&lt;0),"",ROUND(($B45-I$5)*'점수 계산기'!$C$27+I$5*'점수 계산기'!$C$30+'점수 계산기'!$C$33,0))</f>
        <v>118</v>
      </c>
      <c r="J45" s="499">
        <f>IF(OR($B45-J$5&gt;74, $B45-J$5=73, $B45-J$5=1, $B45-J$5&lt;0),"",ROUND(($B45-J$5)*'점수 계산기'!$C$27+J$5*'점수 계산기'!$C$30+'점수 계산기'!$C$33,0))</f>
        <v>118</v>
      </c>
      <c r="K45" s="499">
        <f>IF(OR($B45-K$5&gt;74, $B45-K$5=73, $B45-K$5=1, $B45-K$5&lt;0),"",ROUND(($B45-K$5)*'점수 계산기'!$C$27+K$5*'점수 계산기'!$C$30+'점수 계산기'!$C$33,0))</f>
        <v>118</v>
      </c>
      <c r="L45" s="499">
        <f>IF(OR($B45-L$5&gt;74, $B45-L$5=73, $B45-L$5=1, $B45-L$5&lt;0),"",ROUND(($B45-L$5)*'점수 계산기'!$C$27+L$5*'점수 계산기'!$C$30+'점수 계산기'!$C$33,0))</f>
        <v>118</v>
      </c>
      <c r="M45" s="499">
        <f>IF(OR($B45-M$5&gt;74, $B45-M$5=73, $B45-M$5=1, $B45-M$5&lt;0),"",ROUND(($B45-M$5)*'점수 계산기'!$C$27+M$5*'점수 계산기'!$C$30+'점수 계산기'!$C$33,0))</f>
        <v>118</v>
      </c>
      <c r="N45" s="499">
        <f>IF(OR($B45-N$5&gt;74, $B45-N$5=73, $B45-N$5=1, $B45-N$5&lt;0),"",ROUND(($B45-N$5)*'점수 계산기'!$C$27+N$5*'점수 계산기'!$C$30+'점수 계산기'!$C$33,0))</f>
        <v>118</v>
      </c>
      <c r="O45" s="499">
        <f>IF(OR($B45-O$5&gt;74, $B45-O$5=73, $B45-O$5=1, $B45-O$5&lt;0),"",ROUND(($B45-O$5)*'점수 계산기'!$C$27+O$5*'점수 계산기'!$C$30+'점수 계산기'!$C$33,0))</f>
        <v>118</v>
      </c>
      <c r="P45" s="499">
        <f>IF(OR($B45-P$5&gt;74, $B45-P$5=73, $B45-P$5=1, $B45-P$5&lt;0),"",ROUND(($B45-P$5)*'점수 계산기'!$C$27+P$5*'점수 계산기'!$C$30+'점수 계산기'!$C$33,0))</f>
        <v>118</v>
      </c>
      <c r="Q45" s="499">
        <f>IF(OR($B45-Q$5&gt;74, $B45-Q$5=73, $B45-Q$5=1, $B45-Q$5&lt;0),"",ROUND(($B45-Q$5)*'점수 계산기'!$C$27+Q$5*'점수 계산기'!$C$30+'점수 계산기'!$C$33,0))</f>
        <v>118</v>
      </c>
      <c r="R45" s="499">
        <f>IF(OR($B45-R$5&gt;74, $B45-R$5=73, $B45-R$5=1, $B45-R$5&lt;0),"",ROUND(($B45-R$5)*'점수 계산기'!$C$27+R$5*'점수 계산기'!$C$30+'점수 계산기'!$C$33,0))</f>
        <v>118</v>
      </c>
      <c r="S45" s="499">
        <f>IF(OR($B45-S$5&gt;74, $B45-S$5=73, $B45-S$5=1, $B45-S$5&lt;0),"",ROUND(($B45-S$5)*'점수 계산기'!$C$27+S$5*'점수 계산기'!$C$30+'점수 계산기'!$C$33,0))</f>
        <v>118</v>
      </c>
      <c r="T45" s="499">
        <f>IF(OR($B45-T$5&gt;74, $B45-T$5=73, $B45-T$5=1, $B45-T$5&lt;0),"",ROUND(($B45-T$5)*'점수 계산기'!$C$27+T$5*'점수 계산기'!$C$30+'점수 계산기'!$C$33,0))</f>
        <v>118</v>
      </c>
      <c r="U45" s="499">
        <f>IF(OR($B45-U$5&gt;74, $B45-U$5=73, $B45-U$5=1, $B45-U$5&lt;0),"",ROUND(($B45-U$5)*'점수 계산기'!$C$27+U$5*'점수 계산기'!$C$30+'점수 계산기'!$C$33,0))</f>
        <v>117</v>
      </c>
      <c r="V45" s="499">
        <f>IF(OR($B45-V$5&gt;74, $B45-V$5=73, $B45-V$5=1, $B45-V$5&lt;0),"",ROUND(($B45-V$5)*'점수 계산기'!$C$27+V$5*'점수 계산기'!$C$30+'점수 계산기'!$C$33,0))</f>
        <v>117</v>
      </c>
      <c r="W45" s="499">
        <f>IF(OR($B45-W$5&gt;74, $B45-W$5=73, $B45-W$5=1, $B45-W$5&lt;0),"",ROUND(($B45-W$5)*'점수 계산기'!$C$27+W$5*'점수 계산기'!$C$30+'점수 계산기'!$C$33,0))</f>
        <v>117</v>
      </c>
      <c r="X45" s="499">
        <f>IF(OR($B45-X$5&gt;74, $B45-X$5=73, $B45-X$5=1, $B45-X$5&lt;0),"",ROUND(($B45-X$5)*'점수 계산기'!$C$27+X$5*'점수 계산기'!$C$30+'점수 계산기'!$C$33,0))</f>
        <v>117</v>
      </c>
      <c r="Y45" s="499">
        <f>IF(OR($B45-Y$5&gt;74, $B45-Y$5=73, $B45-Y$5=1, $B45-Y$5&lt;0),"",ROUND(($B45-Y$5)*'점수 계산기'!$C$27+Y$5*'점수 계산기'!$C$30+'점수 계산기'!$C$33,0))</f>
        <v>117</v>
      </c>
      <c r="Z45" s="499">
        <f>IF(OR($B45-Z$5&gt;74, $B45-Z$5=73, $B45-Z$5=1, $B45-Z$5&lt;0),"",ROUND(($B45-Z$5)*'점수 계산기'!$C$27+Z$5*'점수 계산기'!$C$30+'점수 계산기'!$C$33,0))</f>
        <v>117</v>
      </c>
      <c r="AA45" s="500">
        <f>IF(OR($B45-AA$5&gt;74, $B45-AA$5=73, $B45-AA$5=1, $B45-AA$5&lt;0),"",ROUND(($B45-AA$5)*'점수 계산기'!$C$27+AA$5*'점수 계산기'!$C$30+'점수 계산기'!$C$33,0))</f>
        <v>117</v>
      </c>
      <c r="AC45" s="170">
        <v>62</v>
      </c>
      <c r="AD45" s="170">
        <f t="shared" si="0"/>
        <v>117</v>
      </c>
      <c r="AE45" s="170" cm="1">
        <f t="array" ref="AE45">INDEX($AF$6:$AF$106, AC45, 1)</f>
        <v>101</v>
      </c>
      <c r="AF45" s="170">
        <f t="shared" si="1"/>
        <v>119</v>
      </c>
      <c r="AG45" s="170">
        <v>61</v>
      </c>
      <c r="AH45" s="170">
        <v>39</v>
      </c>
    </row>
    <row r="46" spans="1:34" ht="21" customHeight="1">
      <c r="A46" s="4"/>
      <c r="B46" s="40">
        <v>60</v>
      </c>
      <c r="C46" s="486">
        <f>IF(OR($B46-C$5&gt;74, $B46-C$5=73, $B46-C$5=1, $B46-C$5&lt;0),"",ROUND(($B46-C$5)*'점수 계산기'!$C$27+C$5*'점수 계산기'!$C$30+'점수 계산기'!$C$33,0))</f>
        <v>118</v>
      </c>
      <c r="D46" s="487">
        <f>IF(OR($B46-D$5&gt;74, $B46-D$5=73, $B46-D$5=1, $B46-D$5&lt;0),"",ROUND(($B46-D$5)*'점수 계산기'!$C$27+D$5*'점수 계산기'!$C$30+'점수 계산기'!$C$33,0))</f>
        <v>118</v>
      </c>
      <c r="E46" s="487">
        <f>IF(OR($B46-E$5&gt;74, $B46-E$5=73, $B46-E$5=1, $B46-E$5&lt;0),"",ROUND(($B46-E$5)*'점수 계산기'!$C$27+E$5*'점수 계산기'!$C$30+'점수 계산기'!$C$33,0))</f>
        <v>118</v>
      </c>
      <c r="F46" s="487">
        <f>IF(OR($B46-F$5&gt;74, $B46-F$5=73, $B46-F$5=1, $B46-F$5&lt;0),"",ROUND(($B46-F$5)*'점수 계산기'!$C$27+F$5*'점수 계산기'!$C$30+'점수 계산기'!$C$33,0))</f>
        <v>118</v>
      </c>
      <c r="G46" s="487">
        <f>IF(OR($B46-G$5&gt;74, $B46-G$5=73, $B46-G$5=1, $B46-G$5&lt;0),"",ROUND(($B46-G$5)*'점수 계산기'!$C$27+G$5*'점수 계산기'!$C$30+'점수 계산기'!$C$33,0))</f>
        <v>117</v>
      </c>
      <c r="H46" s="487">
        <f>IF(OR($B46-H$5&gt;74, $B46-H$5=73, $B46-H$5=1, $B46-H$5&lt;0),"",ROUND(($B46-H$5)*'점수 계산기'!$C$27+H$5*'점수 계산기'!$C$30+'점수 계산기'!$C$33,0))</f>
        <v>117</v>
      </c>
      <c r="I46" s="487">
        <f>IF(OR($B46-I$5&gt;74, $B46-I$5=73, $B46-I$5=1, $B46-I$5&lt;0),"",ROUND(($B46-I$5)*'점수 계산기'!$C$27+I$5*'점수 계산기'!$C$30+'점수 계산기'!$C$33,0))</f>
        <v>117</v>
      </c>
      <c r="J46" s="487">
        <f>IF(OR($B46-J$5&gt;74, $B46-J$5=73, $B46-J$5=1, $B46-J$5&lt;0),"",ROUND(($B46-J$5)*'점수 계산기'!$C$27+J$5*'점수 계산기'!$C$30+'점수 계산기'!$C$33,0))</f>
        <v>117</v>
      </c>
      <c r="K46" s="487">
        <f>IF(OR($B46-K$5&gt;74, $B46-K$5=73, $B46-K$5=1, $B46-K$5&lt;0),"",ROUND(($B46-K$5)*'점수 계산기'!$C$27+K$5*'점수 계산기'!$C$30+'점수 계산기'!$C$33,0))</f>
        <v>117</v>
      </c>
      <c r="L46" s="487">
        <f>IF(OR($B46-L$5&gt;74, $B46-L$5=73, $B46-L$5=1, $B46-L$5&lt;0),"",ROUND(($B46-L$5)*'점수 계산기'!$C$27+L$5*'점수 계산기'!$C$30+'점수 계산기'!$C$33,0))</f>
        <v>117</v>
      </c>
      <c r="M46" s="487">
        <f>IF(OR($B46-M$5&gt;74, $B46-M$5=73, $B46-M$5=1, $B46-M$5&lt;0),"",ROUND(($B46-M$5)*'점수 계산기'!$C$27+M$5*'점수 계산기'!$C$30+'점수 계산기'!$C$33,0))</f>
        <v>117</v>
      </c>
      <c r="N46" s="487">
        <f>IF(OR($B46-N$5&gt;74, $B46-N$5=73, $B46-N$5=1, $B46-N$5&lt;0),"",ROUND(($B46-N$5)*'점수 계산기'!$C$27+N$5*'점수 계산기'!$C$30+'점수 계산기'!$C$33,0))</f>
        <v>117</v>
      </c>
      <c r="O46" s="487">
        <f>IF(OR($B46-O$5&gt;74, $B46-O$5=73, $B46-O$5=1, $B46-O$5&lt;0),"",ROUND(($B46-O$5)*'점수 계산기'!$C$27+O$5*'점수 계산기'!$C$30+'점수 계산기'!$C$33,0))</f>
        <v>117</v>
      </c>
      <c r="P46" s="487">
        <f>IF(OR($B46-P$5&gt;74, $B46-P$5=73, $B46-P$5=1, $B46-P$5&lt;0),"",ROUND(($B46-P$5)*'점수 계산기'!$C$27+P$5*'점수 계산기'!$C$30+'점수 계산기'!$C$33,0))</f>
        <v>117</v>
      </c>
      <c r="Q46" s="487">
        <f>IF(OR($B46-Q$5&gt;74, $B46-Q$5=73, $B46-Q$5=1, $B46-Q$5&lt;0),"",ROUND(($B46-Q$5)*'점수 계산기'!$C$27+Q$5*'점수 계산기'!$C$30+'점수 계산기'!$C$33,0))</f>
        <v>117</v>
      </c>
      <c r="R46" s="487">
        <f>IF(OR($B46-R$5&gt;74, $B46-R$5=73, $B46-R$5=1, $B46-R$5&lt;0),"",ROUND(($B46-R$5)*'점수 계산기'!$C$27+R$5*'점수 계산기'!$C$30+'점수 계산기'!$C$33,0))</f>
        <v>117</v>
      </c>
      <c r="S46" s="487">
        <f>IF(OR($B46-S$5&gt;74, $B46-S$5=73, $B46-S$5=1, $B46-S$5&lt;0),"",ROUND(($B46-S$5)*'점수 계산기'!$C$27+S$5*'점수 계산기'!$C$30+'점수 계산기'!$C$33,0))</f>
        <v>117</v>
      </c>
      <c r="T46" s="487">
        <f>IF(OR($B46-T$5&gt;74, $B46-T$5=73, $B46-T$5=1, $B46-T$5&lt;0),"",ROUND(($B46-T$5)*'점수 계산기'!$C$27+T$5*'점수 계산기'!$C$30+'점수 계산기'!$C$33,0))</f>
        <v>117</v>
      </c>
      <c r="U46" s="487">
        <f>IF(OR($B46-U$5&gt;74, $B46-U$5=73, $B46-U$5=1, $B46-U$5&lt;0),"",ROUND(($B46-U$5)*'점수 계산기'!$C$27+U$5*'점수 계산기'!$C$30+'점수 계산기'!$C$33,0))</f>
        <v>117</v>
      </c>
      <c r="V46" s="487">
        <f>IF(OR($B46-V$5&gt;74, $B46-V$5=73, $B46-V$5=1, $B46-V$5&lt;0),"",ROUND(($B46-V$5)*'점수 계산기'!$C$27+V$5*'점수 계산기'!$C$30+'점수 계산기'!$C$33,0))</f>
        <v>117</v>
      </c>
      <c r="W46" s="487">
        <f>IF(OR($B46-W$5&gt;74, $B46-W$5=73, $B46-W$5=1, $B46-W$5&lt;0),"",ROUND(($B46-W$5)*'점수 계산기'!$C$27+W$5*'점수 계산기'!$C$30+'점수 계산기'!$C$33,0))</f>
        <v>117</v>
      </c>
      <c r="X46" s="487">
        <f>IF(OR($B46-X$5&gt;74, $B46-X$5=73, $B46-X$5=1, $B46-X$5&lt;0),"",ROUND(($B46-X$5)*'점수 계산기'!$C$27+X$5*'점수 계산기'!$C$30+'점수 계산기'!$C$33,0))</f>
        <v>116</v>
      </c>
      <c r="Y46" s="487">
        <f>IF(OR($B46-Y$5&gt;74, $B46-Y$5=73, $B46-Y$5=1, $B46-Y$5&lt;0),"",ROUND(($B46-Y$5)*'점수 계산기'!$C$27+Y$5*'점수 계산기'!$C$30+'점수 계산기'!$C$33,0))</f>
        <v>116</v>
      </c>
      <c r="Z46" s="487">
        <f>IF(OR($B46-Z$5&gt;74, $B46-Z$5=73, $B46-Z$5=1, $B46-Z$5&lt;0),"",ROUND(($B46-Z$5)*'점수 계산기'!$C$27+Z$5*'점수 계산기'!$C$30+'점수 계산기'!$C$33,0))</f>
        <v>116</v>
      </c>
      <c r="AA46" s="488">
        <f>IF(OR($B46-AA$5&gt;74, $B46-AA$5=73, $B46-AA$5=1, $B46-AA$5&lt;0),"",ROUND(($B46-AA$5)*'점수 계산기'!$C$27+AA$5*'점수 계산기'!$C$30+'점수 계산기'!$C$33,0))</f>
        <v>116</v>
      </c>
      <c r="AC46" s="170">
        <v>61</v>
      </c>
      <c r="AD46" s="170">
        <f t="shared" si="0"/>
        <v>116</v>
      </c>
      <c r="AE46" s="170" cm="1">
        <f t="array" ref="AE46">INDEX($AF$6:$AF$106, AC46, 1)</f>
        <v>101</v>
      </c>
      <c r="AF46" s="170">
        <f t="shared" si="1"/>
        <v>118</v>
      </c>
      <c r="AG46" s="170">
        <v>60</v>
      </c>
      <c r="AH46" s="170">
        <v>40</v>
      </c>
    </row>
    <row r="47" spans="1:34" ht="21" customHeight="1">
      <c r="A47" s="4"/>
      <c r="B47" s="40">
        <v>59</v>
      </c>
      <c r="C47" s="486">
        <f>IF(OR($B47-C$5&gt;74, $B47-C$5=73, $B47-C$5=1, $B47-C$5&lt;0),"",ROUND(($B47-C$5)*'점수 계산기'!$C$27+C$5*'점수 계산기'!$C$30+'점수 계산기'!$C$33,0))</f>
        <v>117</v>
      </c>
      <c r="D47" s="487">
        <f>IF(OR($B47-D$5&gt;74, $B47-D$5=73, $B47-D$5=1, $B47-D$5&lt;0),"",ROUND(($B47-D$5)*'점수 계산기'!$C$27+D$5*'점수 계산기'!$C$30+'점수 계산기'!$C$33,0))</f>
        <v>117</v>
      </c>
      <c r="E47" s="487">
        <f>IF(OR($B47-E$5&gt;74, $B47-E$5=73, $B47-E$5=1, $B47-E$5&lt;0),"",ROUND(($B47-E$5)*'점수 계산기'!$C$27+E$5*'점수 계산기'!$C$30+'점수 계산기'!$C$33,0))</f>
        <v>117</v>
      </c>
      <c r="F47" s="487">
        <f>IF(OR($B47-F$5&gt;74, $B47-F$5=73, $B47-F$5=1, $B47-F$5&lt;0),"",ROUND(($B47-F$5)*'점수 계산기'!$C$27+F$5*'점수 계산기'!$C$30+'점수 계산기'!$C$33,0))</f>
        <v>117</v>
      </c>
      <c r="G47" s="487">
        <f>IF(OR($B47-G$5&gt;74, $B47-G$5=73, $B47-G$5=1, $B47-G$5&lt;0),"",ROUND(($B47-G$5)*'점수 계산기'!$C$27+G$5*'점수 계산기'!$C$30+'점수 계산기'!$C$33,0))</f>
        <v>117</v>
      </c>
      <c r="H47" s="487">
        <f>IF(OR($B47-H$5&gt;74, $B47-H$5=73, $B47-H$5=1, $B47-H$5&lt;0),"",ROUND(($B47-H$5)*'점수 계산기'!$C$27+H$5*'점수 계산기'!$C$30+'점수 계산기'!$C$33,0))</f>
        <v>117</v>
      </c>
      <c r="I47" s="487">
        <f>IF(OR($B47-I$5&gt;74, $B47-I$5=73, $B47-I$5=1, $B47-I$5&lt;0),"",ROUND(($B47-I$5)*'점수 계산기'!$C$27+I$5*'점수 계산기'!$C$30+'점수 계산기'!$C$33,0))</f>
        <v>117</v>
      </c>
      <c r="J47" s="487">
        <f>IF(OR($B47-J$5&gt;74, $B47-J$5=73, $B47-J$5=1, $B47-J$5&lt;0),"",ROUND(($B47-J$5)*'점수 계산기'!$C$27+J$5*'점수 계산기'!$C$30+'점수 계산기'!$C$33,0))</f>
        <v>116</v>
      </c>
      <c r="K47" s="487">
        <f>IF(OR($B47-K$5&gt;74, $B47-K$5=73, $B47-K$5=1, $B47-K$5&lt;0),"",ROUND(($B47-K$5)*'점수 계산기'!$C$27+K$5*'점수 계산기'!$C$30+'점수 계산기'!$C$33,0))</f>
        <v>116</v>
      </c>
      <c r="L47" s="487">
        <f>IF(OR($B47-L$5&gt;74, $B47-L$5=73, $B47-L$5=1, $B47-L$5&lt;0),"",ROUND(($B47-L$5)*'점수 계산기'!$C$27+L$5*'점수 계산기'!$C$30+'점수 계산기'!$C$33,0))</f>
        <v>116</v>
      </c>
      <c r="M47" s="487">
        <f>IF(OR($B47-M$5&gt;74, $B47-M$5=73, $B47-M$5=1, $B47-M$5&lt;0),"",ROUND(($B47-M$5)*'점수 계산기'!$C$27+M$5*'점수 계산기'!$C$30+'점수 계산기'!$C$33,0))</f>
        <v>116</v>
      </c>
      <c r="N47" s="487">
        <f>IF(OR($B47-N$5&gt;74, $B47-N$5=73, $B47-N$5=1, $B47-N$5&lt;0),"",ROUND(($B47-N$5)*'점수 계산기'!$C$27+N$5*'점수 계산기'!$C$30+'점수 계산기'!$C$33,0))</f>
        <v>116</v>
      </c>
      <c r="O47" s="487">
        <f>IF(OR($B47-O$5&gt;74, $B47-O$5=73, $B47-O$5=1, $B47-O$5&lt;0),"",ROUND(($B47-O$5)*'점수 계산기'!$C$27+O$5*'점수 계산기'!$C$30+'점수 계산기'!$C$33,0))</f>
        <v>116</v>
      </c>
      <c r="P47" s="487">
        <f>IF(OR($B47-P$5&gt;74, $B47-P$5=73, $B47-P$5=1, $B47-P$5&lt;0),"",ROUND(($B47-P$5)*'점수 계산기'!$C$27+P$5*'점수 계산기'!$C$30+'점수 계산기'!$C$33,0))</f>
        <v>116</v>
      </c>
      <c r="Q47" s="487">
        <f>IF(OR($B47-Q$5&gt;74, $B47-Q$5=73, $B47-Q$5=1, $B47-Q$5&lt;0),"",ROUND(($B47-Q$5)*'점수 계산기'!$C$27+Q$5*'점수 계산기'!$C$30+'점수 계산기'!$C$33,0))</f>
        <v>116</v>
      </c>
      <c r="R47" s="487">
        <f>IF(OR($B47-R$5&gt;74, $B47-R$5=73, $B47-R$5=1, $B47-R$5&lt;0),"",ROUND(($B47-R$5)*'점수 계산기'!$C$27+R$5*'점수 계산기'!$C$30+'점수 계산기'!$C$33,0))</f>
        <v>116</v>
      </c>
      <c r="S47" s="487">
        <f>IF(OR($B47-S$5&gt;74, $B47-S$5=73, $B47-S$5=1, $B47-S$5&lt;0),"",ROUND(($B47-S$5)*'점수 계산기'!$C$27+S$5*'점수 계산기'!$C$30+'점수 계산기'!$C$33,0))</f>
        <v>116</v>
      </c>
      <c r="T47" s="487">
        <f>IF(OR($B47-T$5&gt;74, $B47-T$5=73, $B47-T$5=1, $B47-T$5&lt;0),"",ROUND(($B47-T$5)*'점수 계산기'!$C$27+T$5*'점수 계산기'!$C$30+'점수 계산기'!$C$33,0))</f>
        <v>116</v>
      </c>
      <c r="U47" s="487">
        <f>IF(OR($B47-U$5&gt;74, $B47-U$5=73, $B47-U$5=1, $B47-U$5&lt;0),"",ROUND(($B47-U$5)*'점수 계산기'!$C$27+U$5*'점수 계산기'!$C$30+'점수 계산기'!$C$33,0))</f>
        <v>116</v>
      </c>
      <c r="V47" s="487">
        <f>IF(OR($B47-V$5&gt;74, $B47-V$5=73, $B47-V$5=1, $B47-V$5&lt;0),"",ROUND(($B47-V$5)*'점수 계산기'!$C$27+V$5*'점수 계산기'!$C$30+'점수 계산기'!$C$33,0))</f>
        <v>116</v>
      </c>
      <c r="W47" s="487">
        <f>IF(OR($B47-W$5&gt;74, $B47-W$5=73, $B47-W$5=1, $B47-W$5&lt;0),"",ROUND(($B47-W$5)*'점수 계산기'!$C$27+W$5*'점수 계산기'!$C$30+'점수 계산기'!$C$33,0))</f>
        <v>116</v>
      </c>
      <c r="X47" s="487">
        <f>IF(OR($B47-X$5&gt;74, $B47-X$5=73, $B47-X$5=1, $B47-X$5&lt;0),"",ROUND(($B47-X$5)*'점수 계산기'!$C$27+X$5*'점수 계산기'!$C$30+'점수 계산기'!$C$33,0))</f>
        <v>116</v>
      </c>
      <c r="Y47" s="487">
        <f>IF(OR($B47-Y$5&gt;74, $B47-Y$5=73, $B47-Y$5=1, $B47-Y$5&lt;0),"",ROUND(($B47-Y$5)*'점수 계산기'!$C$27+Y$5*'점수 계산기'!$C$30+'점수 계산기'!$C$33,0))</f>
        <v>116</v>
      </c>
      <c r="Z47" s="487">
        <f>IF(OR($B47-Z$5&gt;74, $B47-Z$5=73, $B47-Z$5=1, $B47-Z$5&lt;0),"",ROUND(($B47-Z$5)*'점수 계산기'!$C$27+Z$5*'점수 계산기'!$C$30+'점수 계산기'!$C$33,0))</f>
        <v>116</v>
      </c>
      <c r="AA47" s="488">
        <f>IF(OR($B47-AA$5&gt;74, $B47-AA$5=73, $B47-AA$5=1, $B47-AA$5&lt;0),"",ROUND(($B47-AA$5)*'점수 계산기'!$C$27+AA$5*'점수 계산기'!$C$30+'점수 계산기'!$C$33,0))</f>
        <v>115</v>
      </c>
      <c r="AC47" s="170">
        <v>60</v>
      </c>
      <c r="AD47" s="170">
        <f t="shared" si="0"/>
        <v>115</v>
      </c>
      <c r="AE47" s="170" cm="1">
        <f t="array" ref="AE47">INDEX($AF$6:$AF$106, AC47, 1)</f>
        <v>102</v>
      </c>
      <c r="AF47" s="170">
        <f t="shared" si="1"/>
        <v>117</v>
      </c>
      <c r="AG47" s="170">
        <v>59</v>
      </c>
      <c r="AH47" s="170">
        <v>41</v>
      </c>
    </row>
    <row r="48" spans="1:34" ht="21" customHeight="1">
      <c r="A48" s="4"/>
      <c r="B48" s="40">
        <v>58</v>
      </c>
      <c r="C48" s="486">
        <f>IF(OR($B48-C$5&gt;74, $B48-C$5=73, $B48-C$5=1, $B48-C$5&lt;0),"",ROUND(($B48-C$5)*'점수 계산기'!$C$27+C$5*'점수 계산기'!$C$30+'점수 계산기'!$C$33,0))</f>
        <v>116</v>
      </c>
      <c r="D48" s="487">
        <f>IF(OR($B48-D$5&gt;74, $B48-D$5=73, $B48-D$5=1, $B48-D$5&lt;0),"",ROUND(($B48-D$5)*'점수 계산기'!$C$27+D$5*'점수 계산기'!$C$30+'점수 계산기'!$C$33,0))</f>
        <v>116</v>
      </c>
      <c r="E48" s="487">
        <f>IF(OR($B48-E$5&gt;74, $B48-E$5=73, $B48-E$5=1, $B48-E$5&lt;0),"",ROUND(($B48-E$5)*'점수 계산기'!$C$27+E$5*'점수 계산기'!$C$30+'점수 계산기'!$C$33,0))</f>
        <v>116</v>
      </c>
      <c r="F48" s="487">
        <f>IF(OR($B48-F$5&gt;74, $B48-F$5=73, $B48-F$5=1, $B48-F$5&lt;0),"",ROUND(($B48-F$5)*'점수 계산기'!$C$27+F$5*'점수 계산기'!$C$30+'점수 계산기'!$C$33,0))</f>
        <v>116</v>
      </c>
      <c r="G48" s="487">
        <f>IF(OR($B48-G$5&gt;74, $B48-G$5=73, $B48-G$5=1, $B48-G$5&lt;0),"",ROUND(($B48-G$5)*'점수 계산기'!$C$27+G$5*'점수 계산기'!$C$30+'점수 계산기'!$C$33,0))</f>
        <v>116</v>
      </c>
      <c r="H48" s="487">
        <f>IF(OR($B48-H$5&gt;74, $B48-H$5=73, $B48-H$5=1, $B48-H$5&lt;0),"",ROUND(($B48-H$5)*'점수 계산기'!$C$27+H$5*'점수 계산기'!$C$30+'점수 계산기'!$C$33,0))</f>
        <v>116</v>
      </c>
      <c r="I48" s="487">
        <f>IF(OR($B48-I$5&gt;74, $B48-I$5=73, $B48-I$5=1, $B48-I$5&lt;0),"",ROUND(($B48-I$5)*'점수 계산기'!$C$27+I$5*'점수 계산기'!$C$30+'점수 계산기'!$C$33,0))</f>
        <v>116</v>
      </c>
      <c r="J48" s="487">
        <f>IF(OR($B48-J$5&gt;74, $B48-J$5=73, $B48-J$5=1, $B48-J$5&lt;0),"",ROUND(($B48-J$5)*'점수 계산기'!$C$27+J$5*'점수 계산기'!$C$30+'점수 계산기'!$C$33,0))</f>
        <v>116</v>
      </c>
      <c r="K48" s="487">
        <f>IF(OR($B48-K$5&gt;74, $B48-K$5=73, $B48-K$5=1, $B48-K$5&lt;0),"",ROUND(($B48-K$5)*'점수 계산기'!$C$27+K$5*'점수 계산기'!$C$30+'점수 계산기'!$C$33,0))</f>
        <v>116</v>
      </c>
      <c r="L48" s="487">
        <f>IF(OR($B48-L$5&gt;74, $B48-L$5=73, $B48-L$5=1, $B48-L$5&lt;0),"",ROUND(($B48-L$5)*'점수 계산기'!$C$27+L$5*'점수 계산기'!$C$30+'점수 계산기'!$C$33,0))</f>
        <v>116</v>
      </c>
      <c r="M48" s="487">
        <f>IF(OR($B48-M$5&gt;74, $B48-M$5=73, $B48-M$5=1, $B48-M$5&lt;0),"",ROUND(($B48-M$5)*'점수 계산기'!$C$27+M$5*'점수 계산기'!$C$30+'점수 계산기'!$C$33,0))</f>
        <v>115</v>
      </c>
      <c r="N48" s="487">
        <f>IF(OR($B48-N$5&gt;74, $B48-N$5=73, $B48-N$5=1, $B48-N$5&lt;0),"",ROUND(($B48-N$5)*'점수 계산기'!$C$27+N$5*'점수 계산기'!$C$30+'점수 계산기'!$C$33,0))</f>
        <v>115</v>
      </c>
      <c r="O48" s="487">
        <f>IF(OR($B48-O$5&gt;74, $B48-O$5=73, $B48-O$5=1, $B48-O$5&lt;0),"",ROUND(($B48-O$5)*'점수 계산기'!$C$27+O$5*'점수 계산기'!$C$30+'점수 계산기'!$C$33,0))</f>
        <v>115</v>
      </c>
      <c r="P48" s="487">
        <f>IF(OR($B48-P$5&gt;74, $B48-P$5=73, $B48-P$5=1, $B48-P$5&lt;0),"",ROUND(($B48-P$5)*'점수 계산기'!$C$27+P$5*'점수 계산기'!$C$30+'점수 계산기'!$C$33,0))</f>
        <v>115</v>
      </c>
      <c r="Q48" s="487">
        <f>IF(OR($B48-Q$5&gt;74, $B48-Q$5=73, $B48-Q$5=1, $B48-Q$5&lt;0),"",ROUND(($B48-Q$5)*'점수 계산기'!$C$27+Q$5*'점수 계산기'!$C$30+'점수 계산기'!$C$33,0))</f>
        <v>115</v>
      </c>
      <c r="R48" s="487">
        <f>IF(OR($B48-R$5&gt;74, $B48-R$5=73, $B48-R$5=1, $B48-R$5&lt;0),"",ROUND(($B48-R$5)*'점수 계산기'!$C$27+R$5*'점수 계산기'!$C$30+'점수 계산기'!$C$33,0))</f>
        <v>115</v>
      </c>
      <c r="S48" s="487">
        <f>IF(OR($B48-S$5&gt;74, $B48-S$5=73, $B48-S$5=1, $B48-S$5&lt;0),"",ROUND(($B48-S$5)*'점수 계산기'!$C$27+S$5*'점수 계산기'!$C$30+'점수 계산기'!$C$33,0))</f>
        <v>115</v>
      </c>
      <c r="T48" s="487">
        <f>IF(OR($B48-T$5&gt;74, $B48-T$5=73, $B48-T$5=1, $B48-T$5&lt;0),"",ROUND(($B48-T$5)*'점수 계산기'!$C$27+T$5*'점수 계산기'!$C$30+'점수 계산기'!$C$33,0))</f>
        <v>115</v>
      </c>
      <c r="U48" s="487">
        <f>IF(OR($B48-U$5&gt;74, $B48-U$5=73, $B48-U$5=1, $B48-U$5&lt;0),"",ROUND(($B48-U$5)*'점수 계산기'!$C$27+U$5*'점수 계산기'!$C$30+'점수 계산기'!$C$33,0))</f>
        <v>115</v>
      </c>
      <c r="V48" s="487">
        <f>IF(OR($B48-V$5&gt;74, $B48-V$5=73, $B48-V$5=1, $B48-V$5&lt;0),"",ROUND(($B48-V$5)*'점수 계산기'!$C$27+V$5*'점수 계산기'!$C$30+'점수 계산기'!$C$33,0))</f>
        <v>115</v>
      </c>
      <c r="W48" s="487">
        <f>IF(OR($B48-W$5&gt;74, $B48-W$5=73, $B48-W$5=1, $B48-W$5&lt;0),"",ROUND(($B48-W$5)*'점수 계산기'!$C$27+W$5*'점수 계산기'!$C$30+'점수 계산기'!$C$33,0))</f>
        <v>115</v>
      </c>
      <c r="X48" s="487">
        <f>IF(OR($B48-X$5&gt;74, $B48-X$5=73, $B48-X$5=1, $B48-X$5&lt;0),"",ROUND(($B48-X$5)*'점수 계산기'!$C$27+X$5*'점수 계산기'!$C$30+'점수 계산기'!$C$33,0))</f>
        <v>115</v>
      </c>
      <c r="Y48" s="487">
        <f>IF(OR($B48-Y$5&gt;74, $B48-Y$5=73, $B48-Y$5=1, $B48-Y$5&lt;0),"",ROUND(($B48-Y$5)*'점수 계산기'!$C$27+Y$5*'점수 계산기'!$C$30+'점수 계산기'!$C$33,0))</f>
        <v>115</v>
      </c>
      <c r="Z48" s="487">
        <f>IF(OR($B48-Z$5&gt;74, $B48-Z$5=73, $B48-Z$5=1, $B48-Z$5&lt;0),"",ROUND(($B48-Z$5)*'점수 계산기'!$C$27+Z$5*'점수 계산기'!$C$30+'점수 계산기'!$C$33,0))</f>
        <v>115</v>
      </c>
      <c r="AA48" s="488">
        <f>IF(OR($B48-AA$5&gt;74, $B48-AA$5=73, $B48-AA$5=1, $B48-AA$5&lt;0),"",ROUND(($B48-AA$5)*'점수 계산기'!$C$27+AA$5*'점수 계산기'!$C$30+'점수 계산기'!$C$33,0))</f>
        <v>115</v>
      </c>
      <c r="AC48" s="170">
        <v>59</v>
      </c>
      <c r="AD48" s="170">
        <f t="shared" si="0"/>
        <v>115</v>
      </c>
      <c r="AE48" s="170" cm="1">
        <f t="array" ref="AE48">INDEX($AF$6:$AF$106, AC48, 1)</f>
        <v>103</v>
      </c>
      <c r="AF48" s="170">
        <f t="shared" si="1"/>
        <v>116</v>
      </c>
      <c r="AG48" s="170">
        <v>58</v>
      </c>
      <c r="AH48" s="170">
        <v>42</v>
      </c>
    </row>
    <row r="49" spans="1:34" ht="21" customHeight="1">
      <c r="A49" s="4"/>
      <c r="B49" s="40">
        <v>57</v>
      </c>
      <c r="C49" s="486">
        <f>IF(OR($B49-C$5&gt;74, $B49-C$5=73, $B49-C$5=1, $B49-C$5&lt;0),"",ROUND(($B49-C$5)*'점수 계산기'!$C$27+C$5*'점수 계산기'!$C$30+'점수 계산기'!$C$33,0))</f>
        <v>115</v>
      </c>
      <c r="D49" s="487">
        <f>IF(OR($B49-D$5&gt;74, $B49-D$5=73, $B49-D$5=1, $B49-D$5&lt;0),"",ROUND(($B49-D$5)*'점수 계산기'!$C$27+D$5*'점수 계산기'!$C$30+'점수 계산기'!$C$33,0))</f>
        <v>115</v>
      </c>
      <c r="E49" s="487">
        <f>IF(OR($B49-E$5&gt;74, $B49-E$5=73, $B49-E$5=1, $B49-E$5&lt;0),"",ROUND(($B49-E$5)*'점수 계산기'!$C$27+E$5*'점수 계산기'!$C$30+'점수 계산기'!$C$33,0))</f>
        <v>115</v>
      </c>
      <c r="F49" s="487">
        <f>IF(OR($B49-F$5&gt;74, $B49-F$5=73, $B49-F$5=1, $B49-F$5&lt;0),"",ROUND(($B49-F$5)*'점수 계산기'!$C$27+F$5*'점수 계산기'!$C$30+'점수 계산기'!$C$33,0))</f>
        <v>115</v>
      </c>
      <c r="G49" s="487">
        <f>IF(OR($B49-G$5&gt;74, $B49-G$5=73, $B49-G$5=1, $B49-G$5&lt;0),"",ROUND(($B49-G$5)*'점수 계산기'!$C$27+G$5*'점수 계산기'!$C$30+'점수 계산기'!$C$33,0))</f>
        <v>115</v>
      </c>
      <c r="H49" s="487">
        <f>IF(OR($B49-H$5&gt;74, $B49-H$5=73, $B49-H$5=1, $B49-H$5&lt;0),"",ROUND(($B49-H$5)*'점수 계산기'!$C$27+H$5*'점수 계산기'!$C$30+'점수 계산기'!$C$33,0))</f>
        <v>115</v>
      </c>
      <c r="I49" s="487">
        <f>IF(OR($B49-I$5&gt;74, $B49-I$5=73, $B49-I$5=1, $B49-I$5&lt;0),"",ROUND(($B49-I$5)*'점수 계산기'!$C$27+I$5*'점수 계산기'!$C$30+'점수 계산기'!$C$33,0))</f>
        <v>115</v>
      </c>
      <c r="J49" s="487">
        <f>IF(OR($B49-J$5&gt;74, $B49-J$5=73, $B49-J$5=1, $B49-J$5&lt;0),"",ROUND(($B49-J$5)*'점수 계산기'!$C$27+J$5*'점수 계산기'!$C$30+'점수 계산기'!$C$33,0))</f>
        <v>115</v>
      </c>
      <c r="K49" s="487">
        <f>IF(OR($B49-K$5&gt;74, $B49-K$5=73, $B49-K$5=1, $B49-K$5&lt;0),"",ROUND(($B49-K$5)*'점수 계산기'!$C$27+K$5*'점수 계산기'!$C$30+'점수 계산기'!$C$33,0))</f>
        <v>115</v>
      </c>
      <c r="L49" s="487">
        <f>IF(OR($B49-L$5&gt;74, $B49-L$5=73, $B49-L$5=1, $B49-L$5&lt;0),"",ROUND(($B49-L$5)*'점수 계산기'!$C$27+L$5*'점수 계산기'!$C$30+'점수 계산기'!$C$33,0))</f>
        <v>115</v>
      </c>
      <c r="M49" s="487">
        <f>IF(OR($B49-M$5&gt;74, $B49-M$5=73, $B49-M$5=1, $B49-M$5&lt;0),"",ROUND(($B49-M$5)*'점수 계산기'!$C$27+M$5*'점수 계산기'!$C$30+'점수 계산기'!$C$33,0))</f>
        <v>115</v>
      </c>
      <c r="N49" s="487">
        <f>IF(OR($B49-N$5&gt;74, $B49-N$5=73, $B49-N$5=1, $B49-N$5&lt;0),"",ROUND(($B49-N$5)*'점수 계산기'!$C$27+N$5*'점수 계산기'!$C$30+'점수 계산기'!$C$33,0))</f>
        <v>115</v>
      </c>
      <c r="O49" s="487">
        <f>IF(OR($B49-O$5&gt;74, $B49-O$5=73, $B49-O$5=1, $B49-O$5&lt;0),"",ROUND(($B49-O$5)*'점수 계산기'!$C$27+O$5*'점수 계산기'!$C$30+'점수 계산기'!$C$33,0))</f>
        <v>115</v>
      </c>
      <c r="P49" s="487">
        <f>IF(OR($B49-P$5&gt;74, $B49-P$5=73, $B49-P$5=1, $B49-P$5&lt;0),"",ROUND(($B49-P$5)*'점수 계산기'!$C$27+P$5*'점수 계산기'!$C$30+'점수 계산기'!$C$33,0))</f>
        <v>114</v>
      </c>
      <c r="Q49" s="487">
        <f>IF(OR($B49-Q$5&gt;74, $B49-Q$5=73, $B49-Q$5=1, $B49-Q$5&lt;0),"",ROUND(($B49-Q$5)*'점수 계산기'!$C$27+Q$5*'점수 계산기'!$C$30+'점수 계산기'!$C$33,0))</f>
        <v>114</v>
      </c>
      <c r="R49" s="487">
        <f>IF(OR($B49-R$5&gt;74, $B49-R$5=73, $B49-R$5=1, $B49-R$5&lt;0),"",ROUND(($B49-R$5)*'점수 계산기'!$C$27+R$5*'점수 계산기'!$C$30+'점수 계산기'!$C$33,0))</f>
        <v>114</v>
      </c>
      <c r="S49" s="487">
        <f>IF(OR($B49-S$5&gt;74, $B49-S$5=73, $B49-S$5=1, $B49-S$5&lt;0),"",ROUND(($B49-S$5)*'점수 계산기'!$C$27+S$5*'점수 계산기'!$C$30+'점수 계산기'!$C$33,0))</f>
        <v>114</v>
      </c>
      <c r="T49" s="487">
        <f>IF(OR($B49-T$5&gt;74, $B49-T$5=73, $B49-T$5=1, $B49-T$5&lt;0),"",ROUND(($B49-T$5)*'점수 계산기'!$C$27+T$5*'점수 계산기'!$C$30+'점수 계산기'!$C$33,0))</f>
        <v>114</v>
      </c>
      <c r="U49" s="487">
        <f>IF(OR($B49-U$5&gt;74, $B49-U$5=73, $B49-U$5=1, $B49-U$5&lt;0),"",ROUND(($B49-U$5)*'점수 계산기'!$C$27+U$5*'점수 계산기'!$C$30+'점수 계산기'!$C$33,0))</f>
        <v>114</v>
      </c>
      <c r="V49" s="487">
        <f>IF(OR($B49-V$5&gt;74, $B49-V$5=73, $B49-V$5=1, $B49-V$5&lt;0),"",ROUND(($B49-V$5)*'점수 계산기'!$C$27+V$5*'점수 계산기'!$C$30+'점수 계산기'!$C$33,0))</f>
        <v>114</v>
      </c>
      <c r="W49" s="487">
        <f>IF(OR($B49-W$5&gt;74, $B49-W$5=73, $B49-W$5=1, $B49-W$5&lt;0),"",ROUND(($B49-W$5)*'점수 계산기'!$C$27+W$5*'점수 계산기'!$C$30+'점수 계산기'!$C$33,0))</f>
        <v>114</v>
      </c>
      <c r="X49" s="487">
        <f>IF(OR($B49-X$5&gt;74, $B49-X$5=73, $B49-X$5=1, $B49-X$5&lt;0),"",ROUND(($B49-X$5)*'점수 계산기'!$C$27+X$5*'점수 계산기'!$C$30+'점수 계산기'!$C$33,0))</f>
        <v>114</v>
      </c>
      <c r="Y49" s="487">
        <f>IF(OR($B49-Y$5&gt;74, $B49-Y$5=73, $B49-Y$5=1, $B49-Y$5&lt;0),"",ROUND(($B49-Y$5)*'점수 계산기'!$C$27+Y$5*'점수 계산기'!$C$30+'점수 계산기'!$C$33,0))</f>
        <v>114</v>
      </c>
      <c r="Z49" s="487">
        <f>IF(OR($B49-Z$5&gt;74, $B49-Z$5=73, $B49-Z$5=1, $B49-Z$5&lt;0),"",ROUND(($B49-Z$5)*'점수 계산기'!$C$27+Z$5*'점수 계산기'!$C$30+'점수 계산기'!$C$33,0))</f>
        <v>114</v>
      </c>
      <c r="AA49" s="488">
        <f>IF(OR($B49-AA$5&gt;74, $B49-AA$5=73, $B49-AA$5=1, $B49-AA$5&lt;0),"",ROUND(($B49-AA$5)*'점수 계산기'!$C$27+AA$5*'점수 계산기'!$C$30+'점수 계산기'!$C$33,0))</f>
        <v>114</v>
      </c>
      <c r="AC49" s="170">
        <v>58</v>
      </c>
      <c r="AD49" s="170">
        <f t="shared" si="0"/>
        <v>114</v>
      </c>
      <c r="AE49" s="170" cm="1">
        <f t="array" ref="AE49">INDEX($AF$6:$AF$106, AC49, 1)</f>
        <v>104</v>
      </c>
      <c r="AF49" s="170">
        <f t="shared" si="1"/>
        <v>115</v>
      </c>
      <c r="AG49" s="170">
        <v>57</v>
      </c>
      <c r="AH49" s="170">
        <v>43</v>
      </c>
    </row>
    <row r="50" spans="1:34" ht="21" customHeight="1">
      <c r="A50" s="4"/>
      <c r="B50" s="41">
        <v>56</v>
      </c>
      <c r="C50" s="489">
        <f>IF(OR($B50-C$5&gt;74, $B50-C$5=73, $B50-C$5=1, $B50-C$5&lt;0),"",ROUND(($B50-C$5)*'점수 계산기'!$C$27+C$5*'점수 계산기'!$C$30+'점수 계산기'!$C$33,0))</f>
        <v>114</v>
      </c>
      <c r="D50" s="490">
        <f>IF(OR($B50-D$5&gt;74, $B50-D$5=73, $B50-D$5=1, $B50-D$5&lt;0),"",ROUND(($B50-D$5)*'점수 계산기'!$C$27+D$5*'점수 계산기'!$C$30+'점수 계산기'!$C$33,0))</f>
        <v>114</v>
      </c>
      <c r="E50" s="490">
        <f>IF(OR($B50-E$5&gt;74, $B50-E$5=73, $B50-E$5=1, $B50-E$5&lt;0),"",ROUND(($B50-E$5)*'점수 계산기'!$C$27+E$5*'점수 계산기'!$C$30+'점수 계산기'!$C$33,0))</f>
        <v>114</v>
      </c>
      <c r="F50" s="490">
        <f>IF(OR($B50-F$5&gt;74, $B50-F$5=73, $B50-F$5=1, $B50-F$5&lt;0),"",ROUND(($B50-F$5)*'점수 계산기'!$C$27+F$5*'점수 계산기'!$C$30+'점수 계산기'!$C$33,0))</f>
        <v>114</v>
      </c>
      <c r="G50" s="490">
        <f>IF(OR($B50-G$5&gt;74, $B50-G$5=73, $B50-G$5=1, $B50-G$5&lt;0),"",ROUND(($B50-G$5)*'점수 계산기'!$C$27+G$5*'점수 계산기'!$C$30+'점수 계산기'!$C$33,0))</f>
        <v>114</v>
      </c>
      <c r="H50" s="490">
        <f>IF(OR($B50-H$5&gt;74, $B50-H$5=73, $B50-H$5=1, $B50-H$5&lt;0),"",ROUND(($B50-H$5)*'점수 계산기'!$C$27+H$5*'점수 계산기'!$C$30+'점수 계산기'!$C$33,0))</f>
        <v>114</v>
      </c>
      <c r="I50" s="490">
        <f>IF(OR($B50-I$5&gt;74, $B50-I$5=73, $B50-I$5=1, $B50-I$5&lt;0),"",ROUND(($B50-I$5)*'점수 계산기'!$C$27+I$5*'점수 계산기'!$C$30+'점수 계산기'!$C$33,0))</f>
        <v>114</v>
      </c>
      <c r="J50" s="490">
        <f>IF(OR($B50-J$5&gt;74, $B50-J$5=73, $B50-J$5=1, $B50-J$5&lt;0),"",ROUND(($B50-J$5)*'점수 계산기'!$C$27+J$5*'점수 계산기'!$C$30+'점수 계산기'!$C$33,0))</f>
        <v>114</v>
      </c>
      <c r="K50" s="490">
        <f>IF(OR($B50-K$5&gt;74, $B50-K$5=73, $B50-K$5=1, $B50-K$5&lt;0),"",ROUND(($B50-K$5)*'점수 계산기'!$C$27+K$5*'점수 계산기'!$C$30+'점수 계산기'!$C$33,0))</f>
        <v>114</v>
      </c>
      <c r="L50" s="490">
        <f>IF(OR($B50-L$5&gt;74, $B50-L$5=73, $B50-L$5=1, $B50-L$5&lt;0),"",ROUND(($B50-L$5)*'점수 계산기'!$C$27+L$5*'점수 계산기'!$C$30+'점수 계산기'!$C$33,0))</f>
        <v>114</v>
      </c>
      <c r="M50" s="490">
        <f>IF(OR($B50-M$5&gt;74, $B50-M$5=73, $B50-M$5=1, $B50-M$5&lt;0),"",ROUND(($B50-M$5)*'점수 계산기'!$C$27+M$5*'점수 계산기'!$C$30+'점수 계산기'!$C$33,0))</f>
        <v>114</v>
      </c>
      <c r="N50" s="490">
        <f>IF(OR($B50-N$5&gt;74, $B50-N$5=73, $B50-N$5=1, $B50-N$5&lt;0),"",ROUND(($B50-N$5)*'점수 계산기'!$C$27+N$5*'점수 계산기'!$C$30+'점수 계산기'!$C$33,0))</f>
        <v>114</v>
      </c>
      <c r="O50" s="490">
        <f>IF(OR($B50-O$5&gt;74, $B50-O$5=73, $B50-O$5=1, $B50-O$5&lt;0),"",ROUND(($B50-O$5)*'점수 계산기'!$C$27+O$5*'점수 계산기'!$C$30+'점수 계산기'!$C$33,0))</f>
        <v>114</v>
      </c>
      <c r="P50" s="490">
        <f>IF(OR($B50-P$5&gt;74, $B50-P$5=73, $B50-P$5=1, $B50-P$5&lt;0),"",ROUND(($B50-P$5)*'점수 계산기'!$C$27+P$5*'점수 계산기'!$C$30+'점수 계산기'!$C$33,0))</f>
        <v>114</v>
      </c>
      <c r="Q50" s="490">
        <f>IF(OR($B50-Q$5&gt;74, $B50-Q$5=73, $B50-Q$5=1, $B50-Q$5&lt;0),"",ROUND(($B50-Q$5)*'점수 계산기'!$C$27+Q$5*'점수 계산기'!$C$30+'점수 계산기'!$C$33,0))</f>
        <v>114</v>
      </c>
      <c r="R50" s="490">
        <f>IF(OR($B50-R$5&gt;74, $B50-R$5=73, $B50-R$5=1, $B50-R$5&lt;0),"",ROUND(($B50-R$5)*'점수 계산기'!$C$27+R$5*'점수 계산기'!$C$30+'점수 계산기'!$C$33,0))</f>
        <v>114</v>
      </c>
      <c r="S50" s="490">
        <f>IF(OR($B50-S$5&gt;74, $B50-S$5=73, $B50-S$5=1, $B50-S$5&lt;0),"",ROUND(($B50-S$5)*'점수 계산기'!$C$27+S$5*'점수 계산기'!$C$30+'점수 계산기'!$C$33,0))</f>
        <v>113</v>
      </c>
      <c r="T50" s="490">
        <f>IF(OR($B50-T$5&gt;74, $B50-T$5=73, $B50-T$5=1, $B50-T$5&lt;0),"",ROUND(($B50-T$5)*'점수 계산기'!$C$27+T$5*'점수 계산기'!$C$30+'점수 계산기'!$C$33,0))</f>
        <v>113</v>
      </c>
      <c r="U50" s="490">
        <f>IF(OR($B50-U$5&gt;74, $B50-U$5=73, $B50-U$5=1, $B50-U$5&lt;0),"",ROUND(($B50-U$5)*'점수 계산기'!$C$27+U$5*'점수 계산기'!$C$30+'점수 계산기'!$C$33,0))</f>
        <v>113</v>
      </c>
      <c r="V50" s="490">
        <f>IF(OR($B50-V$5&gt;74, $B50-V$5=73, $B50-V$5=1, $B50-V$5&lt;0),"",ROUND(($B50-V$5)*'점수 계산기'!$C$27+V$5*'점수 계산기'!$C$30+'점수 계산기'!$C$33,0))</f>
        <v>113</v>
      </c>
      <c r="W50" s="490">
        <f>IF(OR($B50-W$5&gt;74, $B50-W$5=73, $B50-W$5=1, $B50-W$5&lt;0),"",ROUND(($B50-W$5)*'점수 계산기'!$C$27+W$5*'점수 계산기'!$C$30+'점수 계산기'!$C$33,0))</f>
        <v>113</v>
      </c>
      <c r="X50" s="490">
        <f>IF(OR($B50-X$5&gt;74, $B50-X$5=73, $B50-X$5=1, $B50-X$5&lt;0),"",ROUND(($B50-X$5)*'점수 계산기'!$C$27+X$5*'점수 계산기'!$C$30+'점수 계산기'!$C$33,0))</f>
        <v>113</v>
      </c>
      <c r="Y50" s="490">
        <f>IF(OR($B50-Y$5&gt;74, $B50-Y$5=73, $B50-Y$5=1, $B50-Y$5&lt;0),"",ROUND(($B50-Y$5)*'점수 계산기'!$C$27+Y$5*'점수 계산기'!$C$30+'점수 계산기'!$C$33,0))</f>
        <v>113</v>
      </c>
      <c r="Z50" s="490">
        <f>IF(OR($B50-Z$5&gt;74, $B50-Z$5=73, $B50-Z$5=1, $B50-Z$5&lt;0),"",ROUND(($B50-Z$5)*'점수 계산기'!$C$27+Z$5*'점수 계산기'!$C$30+'점수 계산기'!$C$33,0))</f>
        <v>113</v>
      </c>
      <c r="AA50" s="491">
        <f>IF(OR($B50-AA$5&gt;74, $B50-AA$5=73, $B50-AA$5=1, $B50-AA$5&lt;0),"",ROUND(($B50-AA$5)*'점수 계산기'!$C$27+AA$5*'점수 계산기'!$C$30+'점수 계산기'!$C$33,0))</f>
        <v>113</v>
      </c>
      <c r="AC50" s="170">
        <v>57</v>
      </c>
      <c r="AD50" s="170">
        <f t="shared" si="0"/>
        <v>113</v>
      </c>
      <c r="AE50" s="170" cm="1">
        <f t="array" ref="AE50">INDEX($AF$6:$AF$106, AC50, 1)</f>
        <v>105</v>
      </c>
      <c r="AF50" s="170">
        <f t="shared" si="1"/>
        <v>114</v>
      </c>
      <c r="AG50" s="170">
        <v>56</v>
      </c>
      <c r="AH50" s="170">
        <v>44</v>
      </c>
    </row>
    <row r="51" spans="1:34" ht="21" customHeight="1">
      <c r="A51" s="4"/>
      <c r="B51" s="41">
        <v>55</v>
      </c>
      <c r="C51" s="489">
        <f>IF(OR($B51-C$5&gt;74, $B51-C$5=73, $B51-C$5=1, $B51-C$5&lt;0),"",ROUND(($B51-C$5)*'점수 계산기'!$C$27+C$5*'점수 계산기'!$C$30+'점수 계산기'!$C$33,0))</f>
        <v>114</v>
      </c>
      <c r="D51" s="490">
        <f>IF(OR($B51-D$5&gt;74, $B51-D$5=73, $B51-D$5=1, $B51-D$5&lt;0),"",ROUND(($B51-D$5)*'점수 계산기'!$C$27+D$5*'점수 계산기'!$C$30+'점수 계산기'!$C$33,0))</f>
        <v>114</v>
      </c>
      <c r="E51" s="490">
        <f>IF(OR($B51-E$5&gt;74, $B51-E$5=73, $B51-E$5=1, $B51-E$5&lt;0),"",ROUND(($B51-E$5)*'점수 계산기'!$C$27+E$5*'점수 계산기'!$C$30+'점수 계산기'!$C$33,0))</f>
        <v>113</v>
      </c>
      <c r="F51" s="490">
        <f>IF(OR($B51-F$5&gt;74, $B51-F$5=73, $B51-F$5=1, $B51-F$5&lt;0),"",ROUND(($B51-F$5)*'점수 계산기'!$C$27+F$5*'점수 계산기'!$C$30+'점수 계산기'!$C$33,0))</f>
        <v>113</v>
      </c>
      <c r="G51" s="490">
        <f>IF(OR($B51-G$5&gt;74, $B51-G$5=73, $B51-G$5=1, $B51-G$5&lt;0),"",ROUND(($B51-G$5)*'점수 계산기'!$C$27+G$5*'점수 계산기'!$C$30+'점수 계산기'!$C$33,0))</f>
        <v>113</v>
      </c>
      <c r="H51" s="490">
        <f>IF(OR($B51-H$5&gt;74, $B51-H$5=73, $B51-H$5=1, $B51-H$5&lt;0),"",ROUND(($B51-H$5)*'점수 계산기'!$C$27+H$5*'점수 계산기'!$C$30+'점수 계산기'!$C$33,0))</f>
        <v>113</v>
      </c>
      <c r="I51" s="490">
        <f>IF(OR($B51-I$5&gt;74, $B51-I$5=73, $B51-I$5=1, $B51-I$5&lt;0),"",ROUND(($B51-I$5)*'점수 계산기'!$C$27+I$5*'점수 계산기'!$C$30+'점수 계산기'!$C$33,0))</f>
        <v>113</v>
      </c>
      <c r="J51" s="490">
        <f>IF(OR($B51-J$5&gt;74, $B51-J$5=73, $B51-J$5=1, $B51-J$5&lt;0),"",ROUND(($B51-J$5)*'점수 계산기'!$C$27+J$5*'점수 계산기'!$C$30+'점수 계산기'!$C$33,0))</f>
        <v>113</v>
      </c>
      <c r="K51" s="490">
        <f>IF(OR($B51-K$5&gt;74, $B51-K$5=73, $B51-K$5=1, $B51-K$5&lt;0),"",ROUND(($B51-K$5)*'점수 계산기'!$C$27+K$5*'점수 계산기'!$C$30+'점수 계산기'!$C$33,0))</f>
        <v>113</v>
      </c>
      <c r="L51" s="490">
        <f>IF(OR($B51-L$5&gt;74, $B51-L$5=73, $B51-L$5=1, $B51-L$5&lt;0),"",ROUND(($B51-L$5)*'점수 계산기'!$C$27+L$5*'점수 계산기'!$C$30+'점수 계산기'!$C$33,0))</f>
        <v>113</v>
      </c>
      <c r="M51" s="490">
        <f>IF(OR($B51-M$5&gt;74, $B51-M$5=73, $B51-M$5=1, $B51-M$5&lt;0),"",ROUND(($B51-M$5)*'점수 계산기'!$C$27+M$5*'점수 계산기'!$C$30+'점수 계산기'!$C$33,0))</f>
        <v>113</v>
      </c>
      <c r="N51" s="490">
        <f>IF(OR($B51-N$5&gt;74, $B51-N$5=73, $B51-N$5=1, $B51-N$5&lt;0),"",ROUND(($B51-N$5)*'점수 계산기'!$C$27+N$5*'점수 계산기'!$C$30+'점수 계산기'!$C$33,0))</f>
        <v>113</v>
      </c>
      <c r="O51" s="490">
        <f>IF(OR($B51-O$5&gt;74, $B51-O$5=73, $B51-O$5=1, $B51-O$5&lt;0),"",ROUND(($B51-O$5)*'점수 계산기'!$C$27+O$5*'점수 계산기'!$C$30+'점수 계산기'!$C$33,0))</f>
        <v>113</v>
      </c>
      <c r="P51" s="490">
        <f>IF(OR($B51-P$5&gt;74, $B51-P$5=73, $B51-P$5=1, $B51-P$5&lt;0),"",ROUND(($B51-P$5)*'점수 계산기'!$C$27+P$5*'점수 계산기'!$C$30+'점수 계산기'!$C$33,0))</f>
        <v>113</v>
      </c>
      <c r="Q51" s="490">
        <f>IF(OR($B51-Q$5&gt;74, $B51-Q$5=73, $B51-Q$5=1, $B51-Q$5&lt;0),"",ROUND(($B51-Q$5)*'점수 계산기'!$C$27+Q$5*'점수 계산기'!$C$30+'점수 계산기'!$C$33,0))</f>
        <v>113</v>
      </c>
      <c r="R51" s="490">
        <f>IF(OR($B51-R$5&gt;74, $B51-R$5=73, $B51-R$5=1, $B51-R$5&lt;0),"",ROUND(($B51-R$5)*'점수 계산기'!$C$27+R$5*'점수 계산기'!$C$30+'점수 계산기'!$C$33,0))</f>
        <v>113</v>
      </c>
      <c r="S51" s="490">
        <f>IF(OR($B51-S$5&gt;74, $B51-S$5=73, $B51-S$5=1, $B51-S$5&lt;0),"",ROUND(($B51-S$5)*'점수 계산기'!$C$27+S$5*'점수 계산기'!$C$30+'점수 계산기'!$C$33,0))</f>
        <v>113</v>
      </c>
      <c r="T51" s="490">
        <f>IF(OR($B51-T$5&gt;74, $B51-T$5=73, $B51-T$5=1, $B51-T$5&lt;0),"",ROUND(($B51-T$5)*'점수 계산기'!$C$27+T$5*'점수 계산기'!$C$30+'점수 계산기'!$C$33,0))</f>
        <v>113</v>
      </c>
      <c r="U51" s="490">
        <f>IF(OR($B51-U$5&gt;74, $B51-U$5=73, $B51-U$5=1, $B51-U$5&lt;0),"",ROUND(($B51-U$5)*'점수 계산기'!$C$27+U$5*'점수 계산기'!$C$30+'점수 계산기'!$C$33,0))</f>
        <v>113</v>
      </c>
      <c r="V51" s="490">
        <f>IF(OR($B51-V$5&gt;74, $B51-V$5=73, $B51-V$5=1, $B51-V$5&lt;0),"",ROUND(($B51-V$5)*'점수 계산기'!$C$27+V$5*'점수 계산기'!$C$30+'점수 계산기'!$C$33,0))</f>
        <v>112</v>
      </c>
      <c r="W51" s="490">
        <f>IF(OR($B51-W$5&gt;74, $B51-W$5=73, $B51-W$5=1, $B51-W$5&lt;0),"",ROUND(($B51-W$5)*'점수 계산기'!$C$27+W$5*'점수 계산기'!$C$30+'점수 계산기'!$C$33,0))</f>
        <v>112</v>
      </c>
      <c r="X51" s="490">
        <f>IF(OR($B51-X$5&gt;74, $B51-X$5=73, $B51-X$5=1, $B51-X$5&lt;0),"",ROUND(($B51-X$5)*'점수 계산기'!$C$27+X$5*'점수 계산기'!$C$30+'점수 계산기'!$C$33,0))</f>
        <v>112</v>
      </c>
      <c r="Y51" s="490">
        <f>IF(OR($B51-Y$5&gt;74, $B51-Y$5=73, $B51-Y$5=1, $B51-Y$5&lt;0),"",ROUND(($B51-Y$5)*'점수 계산기'!$C$27+Y$5*'점수 계산기'!$C$30+'점수 계산기'!$C$33,0))</f>
        <v>112</v>
      </c>
      <c r="Z51" s="490">
        <f>IF(OR($B51-Z$5&gt;74, $B51-Z$5=73, $B51-Z$5=1, $B51-Z$5&lt;0),"",ROUND(($B51-Z$5)*'점수 계산기'!$C$27+Z$5*'점수 계산기'!$C$30+'점수 계산기'!$C$33,0))</f>
        <v>112</v>
      </c>
      <c r="AA51" s="491">
        <f>IF(OR($B51-AA$5&gt;74, $B51-AA$5=73, $B51-AA$5=1, $B51-AA$5&lt;0),"",ROUND(($B51-AA$5)*'점수 계산기'!$C$27+AA$5*'점수 계산기'!$C$30+'점수 계산기'!$C$33,0))</f>
        <v>112</v>
      </c>
      <c r="AC51" s="170">
        <v>56</v>
      </c>
      <c r="AD51" s="170">
        <f t="shared" si="0"/>
        <v>112</v>
      </c>
      <c r="AE51" s="170" cm="1">
        <f t="array" ref="AE51">INDEX($AF$6:$AF$106, AC51, 1)</f>
        <v>105</v>
      </c>
      <c r="AF51" s="170">
        <f t="shared" si="1"/>
        <v>114</v>
      </c>
      <c r="AG51" s="170">
        <v>55</v>
      </c>
      <c r="AH51" s="170">
        <v>45</v>
      </c>
    </row>
    <row r="52" spans="1:34" ht="21" customHeight="1">
      <c r="A52" s="4"/>
      <c r="B52" s="41">
        <v>54</v>
      </c>
      <c r="C52" s="489">
        <f>IF(OR($B52-C$5&gt;74, $B52-C$5=73, $B52-C$5=1, $B52-C$5&lt;0),"",ROUND(($B52-C$5)*'점수 계산기'!$C$27+C$5*'점수 계산기'!$C$30+'점수 계산기'!$C$33,0))</f>
        <v>113</v>
      </c>
      <c r="D52" s="490">
        <f>IF(OR($B52-D$5&gt;74, $B52-D$5=73, $B52-D$5=1, $B52-D$5&lt;0),"",ROUND(($B52-D$5)*'점수 계산기'!$C$27+D$5*'점수 계산기'!$C$30+'점수 계산기'!$C$33,0))</f>
        <v>113</v>
      </c>
      <c r="E52" s="490">
        <f>IF(OR($B52-E$5&gt;74, $B52-E$5=73, $B52-E$5=1, $B52-E$5&lt;0),"",ROUND(($B52-E$5)*'점수 계산기'!$C$27+E$5*'점수 계산기'!$C$30+'점수 계산기'!$C$33,0))</f>
        <v>113</v>
      </c>
      <c r="F52" s="490">
        <f>IF(OR($B52-F$5&gt;74, $B52-F$5=73, $B52-F$5=1, $B52-F$5&lt;0),"",ROUND(($B52-F$5)*'점수 계산기'!$C$27+F$5*'점수 계산기'!$C$30+'점수 계산기'!$C$33,0))</f>
        <v>113</v>
      </c>
      <c r="G52" s="490">
        <f>IF(OR($B52-G$5&gt;74, $B52-G$5=73, $B52-G$5=1, $B52-G$5&lt;0),"",ROUND(($B52-G$5)*'점수 계산기'!$C$27+G$5*'점수 계산기'!$C$30+'점수 계산기'!$C$33,0))</f>
        <v>113</v>
      </c>
      <c r="H52" s="490">
        <f>IF(OR($B52-H$5&gt;74, $B52-H$5=73, $B52-H$5=1, $B52-H$5&lt;0),"",ROUND(($B52-H$5)*'점수 계산기'!$C$27+H$5*'점수 계산기'!$C$30+'점수 계산기'!$C$33,0))</f>
        <v>112</v>
      </c>
      <c r="I52" s="490">
        <f>IF(OR($B52-I$5&gt;74, $B52-I$5=73, $B52-I$5=1, $B52-I$5&lt;0),"",ROUND(($B52-I$5)*'점수 계산기'!$C$27+I$5*'점수 계산기'!$C$30+'점수 계산기'!$C$33,0))</f>
        <v>112</v>
      </c>
      <c r="J52" s="490">
        <f>IF(OR($B52-J$5&gt;74, $B52-J$5=73, $B52-J$5=1, $B52-J$5&lt;0),"",ROUND(($B52-J$5)*'점수 계산기'!$C$27+J$5*'점수 계산기'!$C$30+'점수 계산기'!$C$33,0))</f>
        <v>112</v>
      </c>
      <c r="K52" s="490">
        <f>IF(OR($B52-K$5&gt;74, $B52-K$5=73, $B52-K$5=1, $B52-K$5&lt;0),"",ROUND(($B52-K$5)*'점수 계산기'!$C$27+K$5*'점수 계산기'!$C$30+'점수 계산기'!$C$33,0))</f>
        <v>112</v>
      </c>
      <c r="L52" s="490">
        <f>IF(OR($B52-L$5&gt;74, $B52-L$5=73, $B52-L$5=1, $B52-L$5&lt;0),"",ROUND(($B52-L$5)*'점수 계산기'!$C$27+L$5*'점수 계산기'!$C$30+'점수 계산기'!$C$33,0))</f>
        <v>112</v>
      </c>
      <c r="M52" s="490">
        <f>IF(OR($B52-M$5&gt;74, $B52-M$5=73, $B52-M$5=1, $B52-M$5&lt;0),"",ROUND(($B52-M$5)*'점수 계산기'!$C$27+M$5*'점수 계산기'!$C$30+'점수 계산기'!$C$33,0))</f>
        <v>112</v>
      </c>
      <c r="N52" s="490">
        <f>IF(OR($B52-N$5&gt;74, $B52-N$5=73, $B52-N$5=1, $B52-N$5&lt;0),"",ROUND(($B52-N$5)*'점수 계산기'!$C$27+N$5*'점수 계산기'!$C$30+'점수 계산기'!$C$33,0))</f>
        <v>112</v>
      </c>
      <c r="O52" s="490">
        <f>IF(OR($B52-O$5&gt;74, $B52-O$5=73, $B52-O$5=1, $B52-O$5&lt;0),"",ROUND(($B52-O$5)*'점수 계산기'!$C$27+O$5*'점수 계산기'!$C$30+'점수 계산기'!$C$33,0))</f>
        <v>112</v>
      </c>
      <c r="P52" s="490">
        <f>IF(OR($B52-P$5&gt;74, $B52-P$5=73, $B52-P$5=1, $B52-P$5&lt;0),"",ROUND(($B52-P$5)*'점수 계산기'!$C$27+P$5*'점수 계산기'!$C$30+'점수 계산기'!$C$33,0))</f>
        <v>112</v>
      </c>
      <c r="Q52" s="490">
        <f>IF(OR($B52-Q$5&gt;74, $B52-Q$5=73, $B52-Q$5=1, $B52-Q$5&lt;0),"",ROUND(($B52-Q$5)*'점수 계산기'!$C$27+Q$5*'점수 계산기'!$C$30+'점수 계산기'!$C$33,0))</f>
        <v>112</v>
      </c>
      <c r="R52" s="490">
        <f>IF(OR($B52-R$5&gt;74, $B52-R$5=73, $B52-R$5=1, $B52-R$5&lt;0),"",ROUND(($B52-R$5)*'점수 계산기'!$C$27+R$5*'점수 계산기'!$C$30+'점수 계산기'!$C$33,0))</f>
        <v>112</v>
      </c>
      <c r="S52" s="490">
        <f>IF(OR($B52-S$5&gt;74, $B52-S$5=73, $B52-S$5=1, $B52-S$5&lt;0),"",ROUND(($B52-S$5)*'점수 계산기'!$C$27+S$5*'점수 계산기'!$C$30+'점수 계산기'!$C$33,0))</f>
        <v>112</v>
      </c>
      <c r="T52" s="490">
        <f>IF(OR($B52-T$5&gt;74, $B52-T$5=73, $B52-T$5=1, $B52-T$5&lt;0),"",ROUND(($B52-T$5)*'점수 계산기'!$C$27+T$5*'점수 계산기'!$C$30+'점수 계산기'!$C$33,0))</f>
        <v>112</v>
      </c>
      <c r="U52" s="490">
        <f>IF(OR($B52-U$5&gt;74, $B52-U$5=73, $B52-U$5=1, $B52-U$5&lt;0),"",ROUND(($B52-U$5)*'점수 계산기'!$C$27+U$5*'점수 계산기'!$C$30+'점수 계산기'!$C$33,0))</f>
        <v>112</v>
      </c>
      <c r="V52" s="490">
        <f>IF(OR($B52-V$5&gt;74, $B52-V$5=73, $B52-V$5=1, $B52-V$5&lt;0),"",ROUND(($B52-V$5)*'점수 계산기'!$C$27+V$5*'점수 계산기'!$C$30+'점수 계산기'!$C$33,0))</f>
        <v>112</v>
      </c>
      <c r="W52" s="490">
        <f>IF(OR($B52-W$5&gt;74, $B52-W$5=73, $B52-W$5=1, $B52-W$5&lt;0),"",ROUND(($B52-W$5)*'점수 계산기'!$C$27+W$5*'점수 계산기'!$C$30+'점수 계산기'!$C$33,0))</f>
        <v>112</v>
      </c>
      <c r="X52" s="490">
        <f>IF(OR($B52-X$5&gt;74, $B52-X$5=73, $B52-X$5=1, $B52-X$5&lt;0),"",ROUND(($B52-X$5)*'점수 계산기'!$C$27+X$5*'점수 계산기'!$C$30+'점수 계산기'!$C$33,0))</f>
        <v>112</v>
      </c>
      <c r="Y52" s="490">
        <f>IF(OR($B52-Y$5&gt;74, $B52-Y$5=73, $B52-Y$5=1, $B52-Y$5&lt;0),"",ROUND(($B52-Y$5)*'점수 계산기'!$C$27+Y$5*'점수 계산기'!$C$30+'점수 계산기'!$C$33,0))</f>
        <v>111</v>
      </c>
      <c r="Z52" s="490">
        <f>IF(OR($B52-Z$5&gt;74, $B52-Z$5=73, $B52-Z$5=1, $B52-Z$5&lt;0),"",ROUND(($B52-Z$5)*'점수 계산기'!$C$27+Z$5*'점수 계산기'!$C$30+'점수 계산기'!$C$33,0))</f>
        <v>111</v>
      </c>
      <c r="AA52" s="491">
        <f>IF(OR($B52-AA$5&gt;74, $B52-AA$5=73, $B52-AA$5=1, $B52-AA$5&lt;0),"",ROUND(($B52-AA$5)*'점수 계산기'!$C$27+AA$5*'점수 계산기'!$C$30+'점수 계산기'!$C$33,0))</f>
        <v>111</v>
      </c>
      <c r="AC52" s="170">
        <v>55</v>
      </c>
      <c r="AD52" s="170">
        <f t="shared" si="0"/>
        <v>111</v>
      </c>
      <c r="AE52" s="170" cm="1">
        <f t="array" ref="AE52">INDEX($AF$6:$AF$106, AC52, 1)</f>
        <v>106</v>
      </c>
      <c r="AF52" s="170">
        <f t="shared" si="1"/>
        <v>113</v>
      </c>
      <c r="AG52" s="170">
        <v>54</v>
      </c>
      <c r="AH52" s="170">
        <v>46</v>
      </c>
    </row>
    <row r="53" spans="1:34" ht="21" customHeight="1">
      <c r="A53" s="4"/>
      <c r="B53" s="41">
        <v>53</v>
      </c>
      <c r="C53" s="489">
        <f>IF(OR($B53-C$5&gt;74, $B53-C$5=73, $B53-C$5=1, $B53-C$5&lt;0),"",ROUND(($B53-C$5)*'점수 계산기'!$C$27+C$5*'점수 계산기'!$C$30+'점수 계산기'!$C$33,0))</f>
        <v>112</v>
      </c>
      <c r="D53" s="490">
        <f>IF(OR($B53-D$5&gt;74, $B53-D$5=73, $B53-D$5=1, $B53-D$5&lt;0),"",ROUND(($B53-D$5)*'점수 계산기'!$C$27+D$5*'점수 계산기'!$C$30+'점수 계산기'!$C$33,0))</f>
        <v>112</v>
      </c>
      <c r="E53" s="490">
        <f>IF(OR($B53-E$5&gt;74, $B53-E$5=73, $B53-E$5=1, $B53-E$5&lt;0),"",ROUND(($B53-E$5)*'점수 계산기'!$C$27+E$5*'점수 계산기'!$C$30+'점수 계산기'!$C$33,0))</f>
        <v>112</v>
      </c>
      <c r="F53" s="490">
        <f>IF(OR($B53-F$5&gt;74, $B53-F$5=73, $B53-F$5=1, $B53-F$5&lt;0),"",ROUND(($B53-F$5)*'점수 계산기'!$C$27+F$5*'점수 계산기'!$C$30+'점수 계산기'!$C$33,0))</f>
        <v>112</v>
      </c>
      <c r="G53" s="490">
        <f>IF(OR($B53-G$5&gt;74, $B53-G$5=73, $B53-G$5=1, $B53-G$5&lt;0),"",ROUND(($B53-G$5)*'점수 계산기'!$C$27+G$5*'점수 계산기'!$C$30+'점수 계산기'!$C$33,0))</f>
        <v>112</v>
      </c>
      <c r="H53" s="490">
        <f>IF(OR($B53-H$5&gt;74, $B53-H$5=73, $B53-H$5=1, $B53-H$5&lt;0),"",ROUND(($B53-H$5)*'점수 계산기'!$C$27+H$5*'점수 계산기'!$C$30+'점수 계산기'!$C$33,0))</f>
        <v>112</v>
      </c>
      <c r="I53" s="490">
        <f>IF(OR($B53-I$5&gt;74, $B53-I$5=73, $B53-I$5=1, $B53-I$5&lt;0),"",ROUND(($B53-I$5)*'점수 계산기'!$C$27+I$5*'점수 계산기'!$C$30+'점수 계산기'!$C$33,0))</f>
        <v>112</v>
      </c>
      <c r="J53" s="490">
        <f>IF(OR($B53-J$5&gt;74, $B53-J$5=73, $B53-J$5=1, $B53-J$5&lt;0),"",ROUND(($B53-J$5)*'점수 계산기'!$C$27+J$5*'점수 계산기'!$C$30+'점수 계산기'!$C$33,0))</f>
        <v>112</v>
      </c>
      <c r="K53" s="490">
        <f>IF(OR($B53-K$5&gt;74, $B53-K$5=73, $B53-K$5=1, $B53-K$5&lt;0),"",ROUND(($B53-K$5)*'점수 계산기'!$C$27+K$5*'점수 계산기'!$C$30+'점수 계산기'!$C$33,0))</f>
        <v>111</v>
      </c>
      <c r="L53" s="490">
        <f>IF(OR($B53-L$5&gt;74, $B53-L$5=73, $B53-L$5=1, $B53-L$5&lt;0),"",ROUND(($B53-L$5)*'점수 계산기'!$C$27+L$5*'점수 계산기'!$C$30+'점수 계산기'!$C$33,0))</f>
        <v>111</v>
      </c>
      <c r="M53" s="490">
        <f>IF(OR($B53-M$5&gt;74, $B53-M$5=73, $B53-M$5=1, $B53-M$5&lt;0),"",ROUND(($B53-M$5)*'점수 계산기'!$C$27+M$5*'점수 계산기'!$C$30+'점수 계산기'!$C$33,0))</f>
        <v>111</v>
      </c>
      <c r="N53" s="490">
        <f>IF(OR($B53-N$5&gt;74, $B53-N$5=73, $B53-N$5=1, $B53-N$5&lt;0),"",ROUND(($B53-N$5)*'점수 계산기'!$C$27+N$5*'점수 계산기'!$C$30+'점수 계산기'!$C$33,0))</f>
        <v>111</v>
      </c>
      <c r="O53" s="490">
        <f>IF(OR($B53-O$5&gt;74, $B53-O$5=73, $B53-O$5=1, $B53-O$5&lt;0),"",ROUND(($B53-O$5)*'점수 계산기'!$C$27+O$5*'점수 계산기'!$C$30+'점수 계산기'!$C$33,0))</f>
        <v>111</v>
      </c>
      <c r="P53" s="490">
        <f>IF(OR($B53-P$5&gt;74, $B53-P$5=73, $B53-P$5=1, $B53-P$5&lt;0),"",ROUND(($B53-P$5)*'점수 계산기'!$C$27+P$5*'점수 계산기'!$C$30+'점수 계산기'!$C$33,0))</f>
        <v>111</v>
      </c>
      <c r="Q53" s="490">
        <f>IF(OR($B53-Q$5&gt;74, $B53-Q$5=73, $B53-Q$5=1, $B53-Q$5&lt;0),"",ROUND(($B53-Q$5)*'점수 계산기'!$C$27+Q$5*'점수 계산기'!$C$30+'점수 계산기'!$C$33,0))</f>
        <v>111</v>
      </c>
      <c r="R53" s="490">
        <f>IF(OR($B53-R$5&gt;74, $B53-R$5=73, $B53-R$5=1, $B53-R$5&lt;0),"",ROUND(($B53-R$5)*'점수 계산기'!$C$27+R$5*'점수 계산기'!$C$30+'점수 계산기'!$C$33,0))</f>
        <v>111</v>
      </c>
      <c r="S53" s="490">
        <f>IF(OR($B53-S$5&gt;74, $B53-S$5=73, $B53-S$5=1, $B53-S$5&lt;0),"",ROUND(($B53-S$5)*'점수 계산기'!$C$27+S$5*'점수 계산기'!$C$30+'점수 계산기'!$C$33,0))</f>
        <v>111</v>
      </c>
      <c r="T53" s="490">
        <f>IF(OR($B53-T$5&gt;74, $B53-T$5=73, $B53-T$5=1, $B53-T$5&lt;0),"",ROUND(($B53-T$5)*'점수 계산기'!$C$27+T$5*'점수 계산기'!$C$30+'점수 계산기'!$C$33,0))</f>
        <v>111</v>
      </c>
      <c r="U53" s="490">
        <f>IF(OR($B53-U$5&gt;74, $B53-U$5=73, $B53-U$5=1, $B53-U$5&lt;0),"",ROUND(($B53-U$5)*'점수 계산기'!$C$27+U$5*'점수 계산기'!$C$30+'점수 계산기'!$C$33,0))</f>
        <v>111</v>
      </c>
      <c r="V53" s="490">
        <f>IF(OR($B53-V$5&gt;74, $B53-V$5=73, $B53-V$5=1, $B53-V$5&lt;0),"",ROUND(($B53-V$5)*'점수 계산기'!$C$27+V$5*'점수 계산기'!$C$30+'점수 계산기'!$C$33,0))</f>
        <v>111</v>
      </c>
      <c r="W53" s="490">
        <f>IF(OR($B53-W$5&gt;74, $B53-W$5=73, $B53-W$5=1, $B53-W$5&lt;0),"",ROUND(($B53-W$5)*'점수 계산기'!$C$27+W$5*'점수 계산기'!$C$30+'점수 계산기'!$C$33,0))</f>
        <v>111</v>
      </c>
      <c r="X53" s="490">
        <f>IF(OR($B53-X$5&gt;74, $B53-X$5=73, $B53-X$5=1, $B53-X$5&lt;0),"",ROUND(($B53-X$5)*'점수 계산기'!$C$27+X$5*'점수 계산기'!$C$30+'점수 계산기'!$C$33,0))</f>
        <v>111</v>
      </c>
      <c r="Y53" s="490">
        <f>IF(OR($B53-Y$5&gt;74, $B53-Y$5=73, $B53-Y$5=1, $B53-Y$5&lt;0),"",ROUND(($B53-Y$5)*'점수 계산기'!$C$27+Y$5*'점수 계산기'!$C$30+'점수 계산기'!$C$33,0))</f>
        <v>111</v>
      </c>
      <c r="Z53" s="490">
        <f>IF(OR($B53-Z$5&gt;74, $B53-Z$5=73, $B53-Z$5=1, $B53-Z$5&lt;0),"",ROUND(($B53-Z$5)*'점수 계산기'!$C$27+Z$5*'점수 계산기'!$C$30+'점수 계산기'!$C$33,0))</f>
        <v>111</v>
      </c>
      <c r="AA53" s="491">
        <f>IF(OR($B53-AA$5&gt;74, $B53-AA$5=73, $B53-AA$5=1, $B53-AA$5&lt;0),"",ROUND(($B53-AA$5)*'점수 계산기'!$C$27+AA$5*'점수 계산기'!$C$30+'점수 계산기'!$C$33,0))</f>
        <v>110</v>
      </c>
      <c r="AC53" s="170">
        <v>54</v>
      </c>
      <c r="AD53" s="170">
        <f t="shared" si="0"/>
        <v>110</v>
      </c>
      <c r="AE53" s="170" cm="1">
        <f t="array" ref="AE53">INDEX($AF$6:$AF$106, AC53, 1)</f>
        <v>107</v>
      </c>
      <c r="AF53" s="170">
        <f t="shared" si="1"/>
        <v>112</v>
      </c>
      <c r="AG53" s="170">
        <v>53</v>
      </c>
      <c r="AH53" s="170">
        <v>47</v>
      </c>
    </row>
    <row r="54" spans="1:34" ht="21" customHeight="1">
      <c r="A54" s="4"/>
      <c r="B54" s="42">
        <v>52</v>
      </c>
      <c r="C54" s="492">
        <f>IF(OR($B54-C$5&gt;74, $B54-C$5=73, $B54-C$5=1, $B54-C$5&lt;0),"",ROUND(($B54-C$5)*'점수 계산기'!$C$27+C$5*'점수 계산기'!$C$30+'점수 계산기'!$C$33,0))</f>
        <v>111</v>
      </c>
      <c r="D54" s="493">
        <f>IF(OR($B54-D$5&gt;74, $B54-D$5=73, $B54-D$5=1, $B54-D$5&lt;0),"",ROUND(($B54-D$5)*'점수 계산기'!$C$27+D$5*'점수 계산기'!$C$30+'점수 계산기'!$C$33,0))</f>
        <v>111</v>
      </c>
      <c r="E54" s="493">
        <f>IF(OR($B54-E$5&gt;74, $B54-E$5=73, $B54-E$5=1, $B54-E$5&lt;0),"",ROUND(($B54-E$5)*'점수 계산기'!$C$27+E$5*'점수 계산기'!$C$30+'점수 계산기'!$C$33,0))</f>
        <v>111</v>
      </c>
      <c r="F54" s="493">
        <f>IF(OR($B54-F$5&gt;74, $B54-F$5=73, $B54-F$5=1, $B54-F$5&lt;0),"",ROUND(($B54-F$5)*'점수 계산기'!$C$27+F$5*'점수 계산기'!$C$30+'점수 계산기'!$C$33,0))</f>
        <v>111</v>
      </c>
      <c r="G54" s="493">
        <f>IF(OR($B54-G$5&gt;74, $B54-G$5=73, $B54-G$5=1, $B54-G$5&lt;0),"",ROUND(($B54-G$5)*'점수 계산기'!$C$27+G$5*'점수 계산기'!$C$30+'점수 계산기'!$C$33,0))</f>
        <v>111</v>
      </c>
      <c r="H54" s="493">
        <f>IF(OR($B54-H$5&gt;74, $B54-H$5=73, $B54-H$5=1, $B54-H$5&lt;0),"",ROUND(($B54-H$5)*'점수 계산기'!$C$27+H$5*'점수 계산기'!$C$30+'점수 계산기'!$C$33,0))</f>
        <v>111</v>
      </c>
      <c r="I54" s="493">
        <f>IF(OR($B54-I$5&gt;74, $B54-I$5=73, $B54-I$5=1, $B54-I$5&lt;0),"",ROUND(($B54-I$5)*'점수 계산기'!$C$27+I$5*'점수 계산기'!$C$30+'점수 계산기'!$C$33,0))</f>
        <v>111</v>
      </c>
      <c r="J54" s="493">
        <f>IF(OR($B54-J$5&gt;74, $B54-J$5=73, $B54-J$5=1, $B54-J$5&lt;0),"",ROUND(($B54-J$5)*'점수 계산기'!$C$27+J$5*'점수 계산기'!$C$30+'점수 계산기'!$C$33,0))</f>
        <v>111</v>
      </c>
      <c r="K54" s="493">
        <f>IF(OR($B54-K$5&gt;74, $B54-K$5=73, $B54-K$5=1, $B54-K$5&lt;0),"",ROUND(($B54-K$5)*'점수 계산기'!$C$27+K$5*'점수 계산기'!$C$30+'점수 계산기'!$C$33,0))</f>
        <v>111</v>
      </c>
      <c r="L54" s="493">
        <f>IF(OR($B54-L$5&gt;74, $B54-L$5=73, $B54-L$5=1, $B54-L$5&lt;0),"",ROUND(($B54-L$5)*'점수 계산기'!$C$27+L$5*'점수 계산기'!$C$30+'점수 계산기'!$C$33,0))</f>
        <v>111</v>
      </c>
      <c r="M54" s="493">
        <f>IF(OR($B54-M$5&gt;74, $B54-M$5=73, $B54-M$5=1, $B54-M$5&lt;0),"",ROUND(($B54-M$5)*'점수 계산기'!$C$27+M$5*'점수 계산기'!$C$30+'점수 계산기'!$C$33,0))</f>
        <v>111</v>
      </c>
      <c r="N54" s="493">
        <f>IF(OR($B54-N$5&gt;74, $B54-N$5=73, $B54-N$5=1, $B54-N$5&lt;0),"",ROUND(($B54-N$5)*'점수 계산기'!$C$27+N$5*'점수 계산기'!$C$30+'점수 계산기'!$C$33,0))</f>
        <v>110</v>
      </c>
      <c r="O54" s="493">
        <f>IF(OR($B54-O$5&gt;74, $B54-O$5=73, $B54-O$5=1, $B54-O$5&lt;0),"",ROUND(($B54-O$5)*'점수 계산기'!$C$27+O$5*'점수 계산기'!$C$30+'점수 계산기'!$C$33,0))</f>
        <v>110</v>
      </c>
      <c r="P54" s="493">
        <f>IF(OR($B54-P$5&gt;74, $B54-P$5=73, $B54-P$5=1, $B54-P$5&lt;0),"",ROUND(($B54-P$5)*'점수 계산기'!$C$27+P$5*'점수 계산기'!$C$30+'점수 계산기'!$C$33,0))</f>
        <v>110</v>
      </c>
      <c r="Q54" s="493">
        <f>IF(OR($B54-Q$5&gt;74, $B54-Q$5=73, $B54-Q$5=1, $B54-Q$5&lt;0),"",ROUND(($B54-Q$5)*'점수 계산기'!$C$27+Q$5*'점수 계산기'!$C$30+'점수 계산기'!$C$33,0))</f>
        <v>110</v>
      </c>
      <c r="R54" s="493">
        <f>IF(OR($B54-R$5&gt;74, $B54-R$5=73, $B54-R$5=1, $B54-R$5&lt;0),"",ROUND(($B54-R$5)*'점수 계산기'!$C$27+R$5*'점수 계산기'!$C$30+'점수 계산기'!$C$33,0))</f>
        <v>110</v>
      </c>
      <c r="S54" s="493">
        <f>IF(OR($B54-S$5&gt;74, $B54-S$5=73, $B54-S$5=1, $B54-S$5&lt;0),"",ROUND(($B54-S$5)*'점수 계산기'!$C$27+S$5*'점수 계산기'!$C$30+'점수 계산기'!$C$33,0))</f>
        <v>110</v>
      </c>
      <c r="T54" s="493">
        <f>IF(OR($B54-T$5&gt;74, $B54-T$5=73, $B54-T$5=1, $B54-T$5&lt;0),"",ROUND(($B54-T$5)*'점수 계산기'!$C$27+T$5*'점수 계산기'!$C$30+'점수 계산기'!$C$33,0))</f>
        <v>110</v>
      </c>
      <c r="U54" s="493">
        <f>IF(OR($B54-U$5&gt;74, $B54-U$5=73, $B54-U$5=1, $B54-U$5&lt;0),"",ROUND(($B54-U$5)*'점수 계산기'!$C$27+U$5*'점수 계산기'!$C$30+'점수 계산기'!$C$33,0))</f>
        <v>110</v>
      </c>
      <c r="V54" s="493">
        <f>IF(OR($B54-V$5&gt;74, $B54-V$5=73, $B54-V$5=1, $B54-V$5&lt;0),"",ROUND(($B54-V$5)*'점수 계산기'!$C$27+V$5*'점수 계산기'!$C$30+'점수 계산기'!$C$33,0))</f>
        <v>110</v>
      </c>
      <c r="W54" s="493">
        <f>IF(OR($B54-W$5&gt;74, $B54-W$5=73, $B54-W$5=1, $B54-W$5&lt;0),"",ROUND(($B54-W$5)*'점수 계산기'!$C$27+W$5*'점수 계산기'!$C$30+'점수 계산기'!$C$33,0))</f>
        <v>110</v>
      </c>
      <c r="X54" s="493">
        <f>IF(OR($B54-X$5&gt;74, $B54-X$5=73, $B54-X$5=1, $B54-X$5&lt;0),"",ROUND(($B54-X$5)*'점수 계산기'!$C$27+X$5*'점수 계산기'!$C$30+'점수 계산기'!$C$33,0))</f>
        <v>110</v>
      </c>
      <c r="Y54" s="493">
        <f>IF(OR($B54-Y$5&gt;74, $B54-Y$5=73, $B54-Y$5=1, $B54-Y$5&lt;0),"",ROUND(($B54-Y$5)*'점수 계산기'!$C$27+Y$5*'점수 계산기'!$C$30+'점수 계산기'!$C$33,0))</f>
        <v>110</v>
      </c>
      <c r="Z54" s="493">
        <f>IF(OR($B54-Z$5&gt;74, $B54-Z$5=73, $B54-Z$5=1, $B54-Z$5&lt;0),"",ROUND(($B54-Z$5)*'점수 계산기'!$C$27+Z$5*'점수 계산기'!$C$30+'점수 계산기'!$C$33,0))</f>
        <v>110</v>
      </c>
      <c r="AA54" s="494">
        <f>IF(OR($B54-AA$5&gt;74, $B54-AA$5=73, $B54-AA$5=1, $B54-AA$5&lt;0),"",ROUND(($B54-AA$5)*'점수 계산기'!$C$27+AA$5*'점수 계산기'!$C$30+'점수 계산기'!$C$33,0))</f>
        <v>110</v>
      </c>
      <c r="AC54" s="170">
        <v>53</v>
      </c>
      <c r="AD54" s="170">
        <f t="shared" si="0"/>
        <v>110</v>
      </c>
      <c r="AE54" s="170" cm="1">
        <f t="array" ref="AE54">INDEX($AF$6:$AF$106, AC54, 1)</f>
        <v>108</v>
      </c>
      <c r="AF54" s="170">
        <f t="shared" si="1"/>
        <v>111</v>
      </c>
      <c r="AG54" s="170">
        <v>52</v>
      </c>
      <c r="AH54" s="170">
        <v>48</v>
      </c>
    </row>
    <row r="55" spans="1:34" ht="21" customHeight="1">
      <c r="A55" s="4"/>
      <c r="B55" s="42">
        <v>51</v>
      </c>
      <c r="C55" s="492">
        <f>IF(OR($B55-C$5&gt;74, $B55-C$5=73, $B55-C$5=1, $B55-C$5&lt;0),"",ROUND(($B55-C$5)*'점수 계산기'!$C$27+C$5*'점수 계산기'!$C$30+'점수 계산기'!$C$33,0))</f>
        <v>110</v>
      </c>
      <c r="D55" s="493">
        <f>IF(OR($B55-D$5&gt;74, $B55-D$5=73, $B55-D$5=1, $B55-D$5&lt;0),"",ROUND(($B55-D$5)*'점수 계산기'!$C$27+D$5*'점수 계산기'!$C$30+'점수 계산기'!$C$33,0))</f>
        <v>110</v>
      </c>
      <c r="E55" s="493">
        <f>IF(OR($B55-E$5&gt;74, $B55-E$5=73, $B55-E$5=1, $B55-E$5&lt;0),"",ROUND(($B55-E$5)*'점수 계산기'!$C$27+E$5*'점수 계산기'!$C$30+'점수 계산기'!$C$33,0))</f>
        <v>110</v>
      </c>
      <c r="F55" s="493">
        <f>IF(OR($B55-F$5&gt;74, $B55-F$5=73, $B55-F$5=1, $B55-F$5&lt;0),"",ROUND(($B55-F$5)*'점수 계산기'!$C$27+F$5*'점수 계산기'!$C$30+'점수 계산기'!$C$33,0))</f>
        <v>110</v>
      </c>
      <c r="G55" s="493">
        <f>IF(OR($B55-G$5&gt;74, $B55-G$5=73, $B55-G$5=1, $B55-G$5&lt;0),"",ROUND(($B55-G$5)*'점수 계산기'!$C$27+G$5*'점수 계산기'!$C$30+'점수 계산기'!$C$33,0))</f>
        <v>110</v>
      </c>
      <c r="H55" s="493">
        <f>IF(OR($B55-H$5&gt;74, $B55-H$5=73, $B55-H$5=1, $B55-H$5&lt;0),"",ROUND(($B55-H$5)*'점수 계산기'!$C$27+H$5*'점수 계산기'!$C$30+'점수 계산기'!$C$33,0))</f>
        <v>110</v>
      </c>
      <c r="I55" s="493">
        <f>IF(OR($B55-I$5&gt;74, $B55-I$5=73, $B55-I$5=1, $B55-I$5&lt;0),"",ROUND(($B55-I$5)*'점수 계산기'!$C$27+I$5*'점수 계산기'!$C$30+'점수 계산기'!$C$33,0))</f>
        <v>110</v>
      </c>
      <c r="J55" s="493">
        <f>IF(OR($B55-J$5&gt;74, $B55-J$5=73, $B55-J$5=1, $B55-J$5&lt;0),"",ROUND(($B55-J$5)*'점수 계산기'!$C$27+J$5*'점수 계산기'!$C$30+'점수 계산기'!$C$33,0))</f>
        <v>110</v>
      </c>
      <c r="K55" s="493">
        <f>IF(OR($B55-K$5&gt;74, $B55-K$5=73, $B55-K$5=1, $B55-K$5&lt;0),"",ROUND(($B55-K$5)*'점수 계산기'!$C$27+K$5*'점수 계산기'!$C$30+'점수 계산기'!$C$33,0))</f>
        <v>110</v>
      </c>
      <c r="L55" s="493">
        <f>IF(OR($B55-L$5&gt;74, $B55-L$5=73, $B55-L$5=1, $B55-L$5&lt;0),"",ROUND(($B55-L$5)*'점수 계산기'!$C$27+L$5*'점수 계산기'!$C$30+'점수 계산기'!$C$33,0))</f>
        <v>110</v>
      </c>
      <c r="M55" s="493">
        <f>IF(OR($B55-M$5&gt;74, $B55-M$5=73, $B55-M$5=1, $B55-M$5&lt;0),"",ROUND(($B55-M$5)*'점수 계산기'!$C$27+M$5*'점수 계산기'!$C$30+'점수 계산기'!$C$33,0))</f>
        <v>110</v>
      </c>
      <c r="N55" s="493">
        <f>IF(OR($B55-N$5&gt;74, $B55-N$5=73, $B55-N$5=1, $B55-N$5&lt;0),"",ROUND(($B55-N$5)*'점수 계산기'!$C$27+N$5*'점수 계산기'!$C$30+'점수 계산기'!$C$33,0))</f>
        <v>110</v>
      </c>
      <c r="O55" s="493">
        <f>IF(OR($B55-O$5&gt;74, $B55-O$5=73, $B55-O$5=1, $B55-O$5&lt;0),"",ROUND(($B55-O$5)*'점수 계산기'!$C$27+O$5*'점수 계산기'!$C$30+'점수 계산기'!$C$33,0))</f>
        <v>110</v>
      </c>
      <c r="P55" s="493">
        <f>IF(OR($B55-P$5&gt;74, $B55-P$5=73, $B55-P$5=1, $B55-P$5&lt;0),"",ROUND(($B55-P$5)*'점수 계산기'!$C$27+P$5*'점수 계산기'!$C$30+'점수 계산기'!$C$33,0))</f>
        <v>110</v>
      </c>
      <c r="Q55" s="493">
        <f>IF(OR($B55-Q$5&gt;74, $B55-Q$5=73, $B55-Q$5=1, $B55-Q$5&lt;0),"",ROUND(($B55-Q$5)*'점수 계산기'!$C$27+Q$5*'점수 계산기'!$C$30+'점수 계산기'!$C$33,0))</f>
        <v>109</v>
      </c>
      <c r="R55" s="493">
        <f>IF(OR($B55-R$5&gt;74, $B55-R$5=73, $B55-R$5=1, $B55-R$5&lt;0),"",ROUND(($B55-R$5)*'점수 계산기'!$C$27+R$5*'점수 계산기'!$C$30+'점수 계산기'!$C$33,0))</f>
        <v>109</v>
      </c>
      <c r="S55" s="493">
        <f>IF(OR($B55-S$5&gt;74, $B55-S$5=73, $B55-S$5=1, $B55-S$5&lt;0),"",ROUND(($B55-S$5)*'점수 계산기'!$C$27+S$5*'점수 계산기'!$C$30+'점수 계산기'!$C$33,0))</f>
        <v>109</v>
      </c>
      <c r="T55" s="493">
        <f>IF(OR($B55-T$5&gt;74, $B55-T$5=73, $B55-T$5=1, $B55-T$5&lt;0),"",ROUND(($B55-T$5)*'점수 계산기'!$C$27+T$5*'점수 계산기'!$C$30+'점수 계산기'!$C$33,0))</f>
        <v>109</v>
      </c>
      <c r="U55" s="493">
        <f>IF(OR($B55-U$5&gt;74, $B55-U$5=73, $B55-U$5=1, $B55-U$5&lt;0),"",ROUND(($B55-U$5)*'점수 계산기'!$C$27+U$5*'점수 계산기'!$C$30+'점수 계산기'!$C$33,0))</f>
        <v>109</v>
      </c>
      <c r="V55" s="493">
        <f>IF(OR($B55-V$5&gt;74, $B55-V$5=73, $B55-V$5=1, $B55-V$5&lt;0),"",ROUND(($B55-V$5)*'점수 계산기'!$C$27+V$5*'점수 계산기'!$C$30+'점수 계산기'!$C$33,0))</f>
        <v>109</v>
      </c>
      <c r="W55" s="493">
        <f>IF(OR($B55-W$5&gt;74, $B55-W$5=73, $B55-W$5=1, $B55-W$5&lt;0),"",ROUND(($B55-W$5)*'점수 계산기'!$C$27+W$5*'점수 계산기'!$C$30+'점수 계산기'!$C$33,0))</f>
        <v>109</v>
      </c>
      <c r="X55" s="493">
        <f>IF(OR($B55-X$5&gt;74, $B55-X$5=73, $B55-X$5=1, $B55-X$5&lt;0),"",ROUND(($B55-X$5)*'점수 계산기'!$C$27+X$5*'점수 계산기'!$C$30+'점수 계산기'!$C$33,0))</f>
        <v>109</v>
      </c>
      <c r="Y55" s="493">
        <f>IF(OR($B55-Y$5&gt;74, $B55-Y$5=73, $B55-Y$5=1, $B55-Y$5&lt;0),"",ROUND(($B55-Y$5)*'점수 계산기'!$C$27+Y$5*'점수 계산기'!$C$30+'점수 계산기'!$C$33,0))</f>
        <v>109</v>
      </c>
      <c r="Z55" s="493">
        <f>IF(OR($B55-Z$5&gt;74, $B55-Z$5=73, $B55-Z$5=1, $B55-Z$5&lt;0),"",ROUND(($B55-Z$5)*'점수 계산기'!$C$27+Z$5*'점수 계산기'!$C$30+'점수 계산기'!$C$33,0))</f>
        <v>109</v>
      </c>
      <c r="AA55" s="494">
        <f>IF(OR($B55-AA$5&gt;74, $B55-AA$5=73, $B55-AA$5=1, $B55-AA$5&lt;0),"",ROUND(($B55-AA$5)*'점수 계산기'!$C$27+AA$5*'점수 계산기'!$C$30+'점수 계산기'!$C$33,0))</f>
        <v>109</v>
      </c>
      <c r="AC55" s="170">
        <v>52</v>
      </c>
      <c r="AD55" s="170">
        <f t="shared" si="0"/>
        <v>109</v>
      </c>
      <c r="AE55" s="170" cm="1">
        <f t="array" ref="AE55">INDEX($AF$6:$AF$106, AC55, 1)</f>
        <v>109</v>
      </c>
      <c r="AF55" s="170">
        <f t="shared" si="1"/>
        <v>110</v>
      </c>
      <c r="AG55" s="170">
        <v>51</v>
      </c>
      <c r="AH55" s="170">
        <v>49</v>
      </c>
    </row>
    <row r="56" spans="1:34" ht="21" customHeight="1">
      <c r="A56" s="4"/>
      <c r="B56" s="42">
        <v>50</v>
      </c>
      <c r="C56" s="492">
        <f>IF(OR($B56-C$5&gt;74, $B56-C$5=73, $B56-C$5=1, $B56-C$5&lt;0),"",ROUND(($B56-C$5)*'점수 계산기'!$C$27+C$5*'점수 계산기'!$C$30+'점수 계산기'!$C$33,0))</f>
        <v>110</v>
      </c>
      <c r="D56" s="493">
        <f>IF(OR($B56-D$5&gt;74, $B56-D$5=73, $B56-D$5=1, $B56-D$5&lt;0),"",ROUND(($B56-D$5)*'점수 계산기'!$C$27+D$5*'점수 계산기'!$C$30+'점수 계산기'!$C$33,0))</f>
        <v>109</v>
      </c>
      <c r="E56" s="493">
        <f>IF(OR($B56-E$5&gt;74, $B56-E$5=73, $B56-E$5=1, $B56-E$5&lt;0),"",ROUND(($B56-E$5)*'점수 계산기'!$C$27+E$5*'점수 계산기'!$C$30+'점수 계산기'!$C$33,0))</f>
        <v>109</v>
      </c>
      <c r="F56" s="493">
        <f>IF(OR($B56-F$5&gt;74, $B56-F$5=73, $B56-F$5=1, $B56-F$5&lt;0),"",ROUND(($B56-F$5)*'점수 계산기'!$C$27+F$5*'점수 계산기'!$C$30+'점수 계산기'!$C$33,0))</f>
        <v>109</v>
      </c>
      <c r="G56" s="493">
        <f>IF(OR($B56-G$5&gt;74, $B56-G$5=73, $B56-G$5=1, $B56-G$5&lt;0),"",ROUND(($B56-G$5)*'점수 계산기'!$C$27+G$5*'점수 계산기'!$C$30+'점수 계산기'!$C$33,0))</f>
        <v>109</v>
      </c>
      <c r="H56" s="493">
        <f>IF(OR($B56-H$5&gt;74, $B56-H$5=73, $B56-H$5=1, $B56-H$5&lt;0),"",ROUND(($B56-H$5)*'점수 계산기'!$C$27+H$5*'점수 계산기'!$C$30+'점수 계산기'!$C$33,0))</f>
        <v>109</v>
      </c>
      <c r="I56" s="493">
        <f>IF(OR($B56-I$5&gt;74, $B56-I$5=73, $B56-I$5=1, $B56-I$5&lt;0),"",ROUND(($B56-I$5)*'점수 계산기'!$C$27+I$5*'점수 계산기'!$C$30+'점수 계산기'!$C$33,0))</f>
        <v>109</v>
      </c>
      <c r="J56" s="493">
        <f>IF(OR($B56-J$5&gt;74, $B56-J$5=73, $B56-J$5=1, $B56-J$5&lt;0),"",ROUND(($B56-J$5)*'점수 계산기'!$C$27+J$5*'점수 계산기'!$C$30+'점수 계산기'!$C$33,0))</f>
        <v>109</v>
      </c>
      <c r="K56" s="493">
        <f>IF(OR($B56-K$5&gt;74, $B56-K$5=73, $B56-K$5=1, $B56-K$5&lt;0),"",ROUND(($B56-K$5)*'점수 계산기'!$C$27+K$5*'점수 계산기'!$C$30+'점수 계산기'!$C$33,0))</f>
        <v>109</v>
      </c>
      <c r="L56" s="493">
        <f>IF(OR($B56-L$5&gt;74, $B56-L$5=73, $B56-L$5=1, $B56-L$5&lt;0),"",ROUND(($B56-L$5)*'점수 계산기'!$C$27+L$5*'점수 계산기'!$C$30+'점수 계산기'!$C$33,0))</f>
        <v>109</v>
      </c>
      <c r="M56" s="493">
        <f>IF(OR($B56-M$5&gt;74, $B56-M$5=73, $B56-M$5=1, $B56-M$5&lt;0),"",ROUND(($B56-M$5)*'점수 계산기'!$C$27+M$5*'점수 계산기'!$C$30+'점수 계산기'!$C$33,0))</f>
        <v>109</v>
      </c>
      <c r="N56" s="493">
        <f>IF(OR($B56-N$5&gt;74, $B56-N$5=73, $B56-N$5=1, $B56-N$5&lt;0),"",ROUND(($B56-N$5)*'점수 계산기'!$C$27+N$5*'점수 계산기'!$C$30+'점수 계산기'!$C$33,0))</f>
        <v>109</v>
      </c>
      <c r="O56" s="493">
        <f>IF(OR($B56-O$5&gt;74, $B56-O$5=73, $B56-O$5=1, $B56-O$5&lt;0),"",ROUND(($B56-O$5)*'점수 계산기'!$C$27+O$5*'점수 계산기'!$C$30+'점수 계산기'!$C$33,0))</f>
        <v>109</v>
      </c>
      <c r="P56" s="493">
        <f>IF(OR($B56-P$5&gt;74, $B56-P$5=73, $B56-P$5=1, $B56-P$5&lt;0),"",ROUND(($B56-P$5)*'점수 계산기'!$C$27+P$5*'점수 계산기'!$C$30+'점수 계산기'!$C$33,0))</f>
        <v>109</v>
      </c>
      <c r="Q56" s="493">
        <f>IF(OR($B56-Q$5&gt;74, $B56-Q$5=73, $B56-Q$5=1, $B56-Q$5&lt;0),"",ROUND(($B56-Q$5)*'점수 계산기'!$C$27+Q$5*'점수 계산기'!$C$30+'점수 계산기'!$C$33,0))</f>
        <v>109</v>
      </c>
      <c r="R56" s="493">
        <f>IF(OR($B56-R$5&gt;74, $B56-R$5=73, $B56-R$5=1, $B56-R$5&lt;0),"",ROUND(($B56-R$5)*'점수 계산기'!$C$27+R$5*'점수 계산기'!$C$30+'점수 계산기'!$C$33,0))</f>
        <v>109</v>
      </c>
      <c r="S56" s="493">
        <f>IF(OR($B56-S$5&gt;74, $B56-S$5=73, $B56-S$5=1, $B56-S$5&lt;0),"",ROUND(($B56-S$5)*'점수 계산기'!$C$27+S$5*'점수 계산기'!$C$30+'점수 계산기'!$C$33,0))</f>
        <v>109</v>
      </c>
      <c r="T56" s="493">
        <f>IF(OR($B56-T$5&gt;74, $B56-T$5=73, $B56-T$5=1, $B56-T$5&lt;0),"",ROUND(($B56-T$5)*'점수 계산기'!$C$27+T$5*'점수 계산기'!$C$30+'점수 계산기'!$C$33,0))</f>
        <v>108</v>
      </c>
      <c r="U56" s="493">
        <f>IF(OR($B56-U$5&gt;74, $B56-U$5=73, $B56-U$5=1, $B56-U$5&lt;0),"",ROUND(($B56-U$5)*'점수 계산기'!$C$27+U$5*'점수 계산기'!$C$30+'점수 계산기'!$C$33,0))</f>
        <v>108</v>
      </c>
      <c r="V56" s="493">
        <f>IF(OR($B56-V$5&gt;74, $B56-V$5=73, $B56-V$5=1, $B56-V$5&lt;0),"",ROUND(($B56-V$5)*'점수 계산기'!$C$27+V$5*'점수 계산기'!$C$30+'점수 계산기'!$C$33,0))</f>
        <v>108</v>
      </c>
      <c r="W56" s="493">
        <f>IF(OR($B56-W$5&gt;74, $B56-W$5=73, $B56-W$5=1, $B56-W$5&lt;0),"",ROUND(($B56-W$5)*'점수 계산기'!$C$27+W$5*'점수 계산기'!$C$30+'점수 계산기'!$C$33,0))</f>
        <v>108</v>
      </c>
      <c r="X56" s="493">
        <f>IF(OR($B56-X$5&gt;74, $B56-X$5=73, $B56-X$5=1, $B56-X$5&lt;0),"",ROUND(($B56-X$5)*'점수 계산기'!$C$27+X$5*'점수 계산기'!$C$30+'점수 계산기'!$C$33,0))</f>
        <v>108</v>
      </c>
      <c r="Y56" s="493">
        <f>IF(OR($B56-Y$5&gt;74, $B56-Y$5=73, $B56-Y$5=1, $B56-Y$5&lt;0),"",ROUND(($B56-Y$5)*'점수 계산기'!$C$27+Y$5*'점수 계산기'!$C$30+'점수 계산기'!$C$33,0))</f>
        <v>108</v>
      </c>
      <c r="Z56" s="493">
        <f>IF(OR($B56-Z$5&gt;74, $B56-Z$5=73, $B56-Z$5=1, $B56-Z$5&lt;0),"",ROUND(($B56-Z$5)*'점수 계산기'!$C$27+Z$5*'점수 계산기'!$C$30+'점수 계산기'!$C$33,0))</f>
        <v>108</v>
      </c>
      <c r="AA56" s="494">
        <f>IF(OR($B56-AA$5&gt;74, $B56-AA$5=73, $B56-AA$5=1, $B56-AA$5&lt;0),"",ROUND(($B56-AA$5)*'점수 계산기'!$C$27+AA$5*'점수 계산기'!$C$30+'점수 계산기'!$C$33,0))</f>
        <v>108</v>
      </c>
      <c r="AC56" s="170">
        <v>51</v>
      </c>
      <c r="AD56" s="170">
        <f t="shared" si="0"/>
        <v>108</v>
      </c>
      <c r="AE56" s="170" cm="1">
        <f t="array" ref="AE56">INDEX($AF$6:$AF$106, AC56, 1)</f>
        <v>110</v>
      </c>
      <c r="AF56" s="170">
        <f t="shared" si="1"/>
        <v>110</v>
      </c>
      <c r="AG56" s="170">
        <v>50</v>
      </c>
      <c r="AH56" s="170">
        <v>50</v>
      </c>
    </row>
    <row r="57" spans="1:34" ht="21" customHeight="1">
      <c r="A57" s="4"/>
      <c r="B57" s="42">
        <v>49</v>
      </c>
      <c r="C57" s="492">
        <f>IF(OR($B57-C$5&gt;74, $B57-C$5=73, $B57-C$5=1, $B57-C$5&lt;0),"",ROUND(($B57-C$5)*'점수 계산기'!$C$27+C$5*'점수 계산기'!$C$30+'점수 계산기'!$C$33,0))</f>
        <v>109</v>
      </c>
      <c r="D57" s="493">
        <f>IF(OR($B57-D$5&gt;74, $B57-D$5=73, $B57-D$5=1, $B57-D$5&lt;0),"",ROUND(($B57-D$5)*'점수 계산기'!$C$27+D$5*'점수 계산기'!$C$30+'점수 계산기'!$C$33,0))</f>
        <v>109</v>
      </c>
      <c r="E57" s="493">
        <f>IF(OR($B57-E$5&gt;74, $B57-E$5=73, $B57-E$5=1, $B57-E$5&lt;0),"",ROUND(($B57-E$5)*'점수 계산기'!$C$27+E$5*'점수 계산기'!$C$30+'점수 계산기'!$C$33,0))</f>
        <v>109</v>
      </c>
      <c r="F57" s="493">
        <f>IF(OR($B57-F$5&gt;74, $B57-F$5=73, $B57-F$5=1, $B57-F$5&lt;0),"",ROUND(($B57-F$5)*'점수 계산기'!$C$27+F$5*'점수 계산기'!$C$30+'점수 계산기'!$C$33,0))</f>
        <v>109</v>
      </c>
      <c r="G57" s="493">
        <f>IF(OR($B57-G$5&gt;74, $B57-G$5=73, $B57-G$5=1, $B57-G$5&lt;0),"",ROUND(($B57-G$5)*'점수 계산기'!$C$27+G$5*'점수 계산기'!$C$30+'점수 계산기'!$C$33,0))</f>
        <v>108</v>
      </c>
      <c r="H57" s="493">
        <f>IF(OR($B57-H$5&gt;74, $B57-H$5=73, $B57-H$5=1, $B57-H$5&lt;0),"",ROUND(($B57-H$5)*'점수 계산기'!$C$27+H$5*'점수 계산기'!$C$30+'점수 계산기'!$C$33,0))</f>
        <v>108</v>
      </c>
      <c r="I57" s="493">
        <f>IF(OR($B57-I$5&gt;74, $B57-I$5=73, $B57-I$5=1, $B57-I$5&lt;0),"",ROUND(($B57-I$5)*'점수 계산기'!$C$27+I$5*'점수 계산기'!$C$30+'점수 계산기'!$C$33,0))</f>
        <v>108</v>
      </c>
      <c r="J57" s="493">
        <f>IF(OR($B57-J$5&gt;74, $B57-J$5=73, $B57-J$5=1, $B57-J$5&lt;0),"",ROUND(($B57-J$5)*'점수 계산기'!$C$27+J$5*'점수 계산기'!$C$30+'점수 계산기'!$C$33,0))</f>
        <v>108</v>
      </c>
      <c r="K57" s="493">
        <f>IF(OR($B57-K$5&gt;74, $B57-K$5=73, $B57-K$5=1, $B57-K$5&lt;0),"",ROUND(($B57-K$5)*'점수 계산기'!$C$27+K$5*'점수 계산기'!$C$30+'점수 계산기'!$C$33,0))</f>
        <v>108</v>
      </c>
      <c r="L57" s="493">
        <f>IF(OR($B57-L$5&gt;74, $B57-L$5=73, $B57-L$5=1, $B57-L$5&lt;0),"",ROUND(($B57-L$5)*'점수 계산기'!$C$27+L$5*'점수 계산기'!$C$30+'점수 계산기'!$C$33,0))</f>
        <v>108</v>
      </c>
      <c r="M57" s="493">
        <f>IF(OR($B57-M$5&gt;74, $B57-M$5=73, $B57-M$5=1, $B57-M$5&lt;0),"",ROUND(($B57-M$5)*'점수 계산기'!$C$27+M$5*'점수 계산기'!$C$30+'점수 계산기'!$C$33,0))</f>
        <v>108</v>
      </c>
      <c r="N57" s="493">
        <f>IF(OR($B57-N$5&gt;74, $B57-N$5=73, $B57-N$5=1, $B57-N$5&lt;0),"",ROUND(($B57-N$5)*'점수 계산기'!$C$27+N$5*'점수 계산기'!$C$30+'점수 계산기'!$C$33,0))</f>
        <v>108</v>
      </c>
      <c r="O57" s="493">
        <f>IF(OR($B57-O$5&gt;74, $B57-O$5=73, $B57-O$5=1, $B57-O$5&lt;0),"",ROUND(($B57-O$5)*'점수 계산기'!$C$27+O$5*'점수 계산기'!$C$30+'점수 계산기'!$C$33,0))</f>
        <v>108</v>
      </c>
      <c r="P57" s="493">
        <f>IF(OR($B57-P$5&gt;74, $B57-P$5=73, $B57-P$5=1, $B57-P$5&lt;0),"",ROUND(($B57-P$5)*'점수 계산기'!$C$27+P$5*'점수 계산기'!$C$30+'점수 계산기'!$C$33,0))</f>
        <v>108</v>
      </c>
      <c r="Q57" s="493">
        <f>IF(OR($B57-Q$5&gt;74, $B57-Q$5=73, $B57-Q$5=1, $B57-Q$5&lt;0),"",ROUND(($B57-Q$5)*'점수 계산기'!$C$27+Q$5*'점수 계산기'!$C$30+'점수 계산기'!$C$33,0))</f>
        <v>108</v>
      </c>
      <c r="R57" s="493">
        <f>IF(OR($B57-R$5&gt;74, $B57-R$5=73, $B57-R$5=1, $B57-R$5&lt;0),"",ROUND(($B57-R$5)*'점수 계산기'!$C$27+R$5*'점수 계산기'!$C$30+'점수 계산기'!$C$33,0))</f>
        <v>108</v>
      </c>
      <c r="S57" s="493">
        <f>IF(OR($B57-S$5&gt;74, $B57-S$5=73, $B57-S$5=1, $B57-S$5&lt;0),"",ROUND(($B57-S$5)*'점수 계산기'!$C$27+S$5*'점수 계산기'!$C$30+'점수 계산기'!$C$33,0))</f>
        <v>108</v>
      </c>
      <c r="T57" s="493">
        <f>IF(OR($B57-T$5&gt;74, $B57-T$5=73, $B57-T$5=1, $B57-T$5&lt;0),"",ROUND(($B57-T$5)*'점수 계산기'!$C$27+T$5*'점수 계산기'!$C$30+'점수 계산기'!$C$33,0))</f>
        <v>108</v>
      </c>
      <c r="U57" s="493">
        <f>IF(OR($B57-U$5&gt;74, $B57-U$5=73, $B57-U$5=1, $B57-U$5&lt;0),"",ROUND(($B57-U$5)*'점수 계산기'!$C$27+U$5*'점수 계산기'!$C$30+'점수 계산기'!$C$33,0))</f>
        <v>108</v>
      </c>
      <c r="V57" s="493">
        <f>IF(OR($B57-V$5&gt;74, $B57-V$5=73, $B57-V$5=1, $B57-V$5&lt;0),"",ROUND(($B57-V$5)*'점수 계산기'!$C$27+V$5*'점수 계산기'!$C$30+'점수 계산기'!$C$33,0))</f>
        <v>108</v>
      </c>
      <c r="W57" s="493">
        <f>IF(OR($B57-W$5&gt;74, $B57-W$5=73, $B57-W$5=1, $B57-W$5&lt;0),"",ROUND(($B57-W$5)*'점수 계산기'!$C$27+W$5*'점수 계산기'!$C$30+'점수 계산기'!$C$33,0))</f>
        <v>107</v>
      </c>
      <c r="X57" s="493">
        <f>IF(OR($B57-X$5&gt;74, $B57-X$5=73, $B57-X$5=1, $B57-X$5&lt;0),"",ROUND(($B57-X$5)*'점수 계산기'!$C$27+X$5*'점수 계산기'!$C$30+'점수 계산기'!$C$33,0))</f>
        <v>107</v>
      </c>
      <c r="Y57" s="493">
        <f>IF(OR($B57-Y$5&gt;74, $B57-Y$5=73, $B57-Y$5=1, $B57-Y$5&lt;0),"",ROUND(($B57-Y$5)*'점수 계산기'!$C$27+Y$5*'점수 계산기'!$C$30+'점수 계산기'!$C$33,0))</f>
        <v>107</v>
      </c>
      <c r="Z57" s="493">
        <f>IF(OR($B57-Z$5&gt;74, $B57-Z$5=73, $B57-Z$5=1, $B57-Z$5&lt;0),"",ROUND(($B57-Z$5)*'점수 계산기'!$C$27+Z$5*'점수 계산기'!$C$30+'점수 계산기'!$C$33,0))</f>
        <v>107</v>
      </c>
      <c r="AA57" s="494">
        <f>IF(OR($B57-AA$5&gt;74, $B57-AA$5=73, $B57-AA$5=1, $B57-AA$5&lt;0),"",ROUND(($B57-AA$5)*'점수 계산기'!$C$27+AA$5*'점수 계산기'!$C$30+'점수 계산기'!$C$33,0))</f>
        <v>107</v>
      </c>
      <c r="AC57" s="170">
        <v>50</v>
      </c>
      <c r="AD57" s="170">
        <f t="shared" si="0"/>
        <v>107</v>
      </c>
      <c r="AE57" s="170" cm="1">
        <f t="array" ref="AE57">INDEX($AF$6:$AF$106, AC57, 1)</f>
        <v>110</v>
      </c>
      <c r="AF57" s="170">
        <f t="shared" si="1"/>
        <v>109</v>
      </c>
      <c r="AG57" s="170">
        <v>49</v>
      </c>
      <c r="AH57" s="170">
        <v>51</v>
      </c>
    </row>
    <row r="58" spans="1:34" ht="21" customHeight="1">
      <c r="A58" s="4"/>
      <c r="B58" s="43">
        <v>48</v>
      </c>
      <c r="C58" s="495">
        <f>IF(OR($B58-C$5&gt;74, $B58-C$5=73, $B58-C$5=1, $B58-C$5&lt;0),"",ROUND(($B58-C$5)*'점수 계산기'!$C$27+C$5*'점수 계산기'!$C$30+'점수 계산기'!$C$33,0))</f>
        <v>108</v>
      </c>
      <c r="D58" s="496">
        <f>IF(OR($B58-D$5&gt;74, $B58-D$5=73, $B58-D$5=1, $B58-D$5&lt;0),"",ROUND(($B58-D$5)*'점수 계산기'!$C$27+D$5*'점수 계산기'!$C$30+'점수 계산기'!$C$33,0))</f>
        <v>108</v>
      </c>
      <c r="E58" s="496">
        <f>IF(OR($B58-E$5&gt;74, $B58-E$5=73, $B58-E$5=1, $B58-E$5&lt;0),"",ROUND(($B58-E$5)*'점수 계산기'!$C$27+E$5*'점수 계산기'!$C$30+'점수 계산기'!$C$33,0))</f>
        <v>108</v>
      </c>
      <c r="F58" s="496">
        <f>IF(OR($B58-F$5&gt;74, $B58-F$5=73, $B58-F$5=1, $B58-F$5&lt;0),"",ROUND(($B58-F$5)*'점수 계산기'!$C$27+F$5*'점수 계산기'!$C$30+'점수 계산기'!$C$33,0))</f>
        <v>108</v>
      </c>
      <c r="G58" s="496">
        <f>IF(OR($B58-G$5&gt;74, $B58-G$5=73, $B58-G$5=1, $B58-G$5&lt;0),"",ROUND(($B58-G$5)*'점수 계산기'!$C$27+G$5*'점수 계산기'!$C$30+'점수 계산기'!$C$33,0))</f>
        <v>108</v>
      </c>
      <c r="H58" s="496">
        <f>IF(OR($B58-H$5&gt;74, $B58-H$5=73, $B58-H$5=1, $B58-H$5&lt;0),"",ROUND(($B58-H$5)*'점수 계산기'!$C$27+H$5*'점수 계산기'!$C$30+'점수 계산기'!$C$33,0))</f>
        <v>108</v>
      </c>
      <c r="I58" s="496">
        <f>IF(OR($B58-I$5&gt;74, $B58-I$5=73, $B58-I$5=1, $B58-I$5&lt;0),"",ROUND(($B58-I$5)*'점수 계산기'!$C$27+I$5*'점수 계산기'!$C$30+'점수 계산기'!$C$33,0))</f>
        <v>108</v>
      </c>
      <c r="J58" s="496">
        <f>IF(OR($B58-J$5&gt;74, $B58-J$5=73, $B58-J$5=1, $B58-J$5&lt;0),"",ROUND(($B58-J$5)*'점수 계산기'!$C$27+J$5*'점수 계산기'!$C$30+'점수 계산기'!$C$33,0))</f>
        <v>107</v>
      </c>
      <c r="K58" s="496">
        <f>IF(OR($B58-K$5&gt;74, $B58-K$5=73, $B58-K$5=1, $B58-K$5&lt;0),"",ROUND(($B58-K$5)*'점수 계산기'!$C$27+K$5*'점수 계산기'!$C$30+'점수 계산기'!$C$33,0))</f>
        <v>107</v>
      </c>
      <c r="L58" s="496">
        <f>IF(OR($B58-L$5&gt;74, $B58-L$5=73, $B58-L$5=1, $B58-L$5&lt;0),"",ROUND(($B58-L$5)*'점수 계산기'!$C$27+L$5*'점수 계산기'!$C$30+'점수 계산기'!$C$33,0))</f>
        <v>107</v>
      </c>
      <c r="M58" s="496">
        <f>IF(OR($B58-M$5&gt;74, $B58-M$5=73, $B58-M$5=1, $B58-M$5&lt;0),"",ROUND(($B58-M$5)*'점수 계산기'!$C$27+M$5*'점수 계산기'!$C$30+'점수 계산기'!$C$33,0))</f>
        <v>107</v>
      </c>
      <c r="N58" s="496">
        <f>IF(OR($B58-N$5&gt;74, $B58-N$5=73, $B58-N$5=1, $B58-N$5&lt;0),"",ROUND(($B58-N$5)*'점수 계산기'!$C$27+N$5*'점수 계산기'!$C$30+'점수 계산기'!$C$33,0))</f>
        <v>107</v>
      </c>
      <c r="O58" s="496">
        <f>IF(OR($B58-O$5&gt;74, $B58-O$5=73, $B58-O$5=1, $B58-O$5&lt;0),"",ROUND(($B58-O$5)*'점수 계산기'!$C$27+O$5*'점수 계산기'!$C$30+'점수 계산기'!$C$33,0))</f>
        <v>107</v>
      </c>
      <c r="P58" s="496">
        <f>IF(OR($B58-P$5&gt;74, $B58-P$5=73, $B58-P$5=1, $B58-P$5&lt;0),"",ROUND(($B58-P$5)*'점수 계산기'!$C$27+P$5*'점수 계산기'!$C$30+'점수 계산기'!$C$33,0))</f>
        <v>107</v>
      </c>
      <c r="Q58" s="496">
        <f>IF(OR($B58-Q$5&gt;74, $B58-Q$5=73, $B58-Q$5=1, $B58-Q$5&lt;0),"",ROUND(($B58-Q$5)*'점수 계산기'!$C$27+Q$5*'점수 계산기'!$C$30+'점수 계산기'!$C$33,0))</f>
        <v>107</v>
      </c>
      <c r="R58" s="496">
        <f>IF(OR($B58-R$5&gt;74, $B58-R$5=73, $B58-R$5=1, $B58-R$5&lt;0),"",ROUND(($B58-R$5)*'점수 계산기'!$C$27+R$5*'점수 계산기'!$C$30+'점수 계산기'!$C$33,0))</f>
        <v>107</v>
      </c>
      <c r="S58" s="496">
        <f>IF(OR($B58-S$5&gt;74, $B58-S$5=73, $B58-S$5=1, $B58-S$5&lt;0),"",ROUND(($B58-S$5)*'점수 계산기'!$C$27+S$5*'점수 계산기'!$C$30+'점수 계산기'!$C$33,0))</f>
        <v>107</v>
      </c>
      <c r="T58" s="496">
        <f>IF(OR($B58-T$5&gt;74, $B58-T$5=73, $B58-T$5=1, $B58-T$5&lt;0),"",ROUND(($B58-T$5)*'점수 계산기'!$C$27+T$5*'점수 계산기'!$C$30+'점수 계산기'!$C$33,0))</f>
        <v>107</v>
      </c>
      <c r="U58" s="496">
        <f>IF(OR($B58-U$5&gt;74, $B58-U$5=73, $B58-U$5=1, $B58-U$5&lt;0),"",ROUND(($B58-U$5)*'점수 계산기'!$C$27+U$5*'점수 계산기'!$C$30+'점수 계산기'!$C$33,0))</f>
        <v>107</v>
      </c>
      <c r="V58" s="496">
        <f>IF(OR($B58-V$5&gt;74, $B58-V$5=73, $B58-V$5=1, $B58-V$5&lt;0),"",ROUND(($B58-V$5)*'점수 계산기'!$C$27+V$5*'점수 계산기'!$C$30+'점수 계산기'!$C$33,0))</f>
        <v>107</v>
      </c>
      <c r="W58" s="496">
        <f>IF(OR($B58-W$5&gt;74, $B58-W$5=73, $B58-W$5=1, $B58-W$5&lt;0),"",ROUND(($B58-W$5)*'점수 계산기'!$C$27+W$5*'점수 계산기'!$C$30+'점수 계산기'!$C$33,0))</f>
        <v>107</v>
      </c>
      <c r="X58" s="496">
        <f>IF(OR($B58-X$5&gt;74, $B58-X$5=73, $B58-X$5=1, $B58-X$5&lt;0),"",ROUND(($B58-X$5)*'점수 계산기'!$C$27+X$5*'점수 계산기'!$C$30+'점수 계산기'!$C$33,0))</f>
        <v>107</v>
      </c>
      <c r="Y58" s="496">
        <f>IF(OR($B58-Y$5&gt;74, $B58-Y$5=73, $B58-Y$5=1, $B58-Y$5&lt;0),"",ROUND(($B58-Y$5)*'점수 계산기'!$C$27+Y$5*'점수 계산기'!$C$30+'점수 계산기'!$C$33,0))</f>
        <v>107</v>
      </c>
      <c r="Z58" s="496">
        <f>IF(OR($B58-Z$5&gt;74, $B58-Z$5=73, $B58-Z$5=1, $B58-Z$5&lt;0),"",ROUND(($B58-Z$5)*'점수 계산기'!$C$27+Z$5*'점수 계산기'!$C$30+'점수 계산기'!$C$33,0))</f>
        <v>106</v>
      </c>
      <c r="AA58" s="497">
        <f>IF(OR($B58-AA$5&gt;74, $B58-AA$5=73, $B58-AA$5=1, $B58-AA$5&lt;0),"",ROUND(($B58-AA$5)*'점수 계산기'!$C$27+AA$5*'점수 계산기'!$C$30+'점수 계산기'!$C$33,0))</f>
        <v>106</v>
      </c>
      <c r="AC58" s="170">
        <v>49</v>
      </c>
      <c r="AD58" s="170">
        <f t="shared" si="0"/>
        <v>106</v>
      </c>
      <c r="AE58" s="170" cm="1">
        <f t="array" ref="AE58">INDEX($AF$6:$AF$106, AC58, 1)</f>
        <v>111</v>
      </c>
      <c r="AF58" s="170">
        <f t="shared" si="1"/>
        <v>108</v>
      </c>
      <c r="AG58" s="170">
        <v>48</v>
      </c>
      <c r="AH58" s="170">
        <v>52</v>
      </c>
    </row>
    <row r="59" spans="1:34" ht="21" customHeight="1">
      <c r="A59" s="4"/>
      <c r="B59" s="43">
        <v>47</v>
      </c>
      <c r="C59" s="495">
        <f>IF(OR($B59-C$5&gt;74, $B59-C$5=73, $B59-C$5=1, $B59-C$5&lt;0),"",ROUND(($B59-C$5)*'점수 계산기'!$C$27+C$5*'점수 계산기'!$C$30+'점수 계산기'!$C$33,0))</f>
        <v>107</v>
      </c>
      <c r="D59" s="496">
        <f>IF(OR($B59-D$5&gt;74, $B59-D$5=73, $B59-D$5=1, $B59-D$5&lt;0),"",ROUND(($B59-D$5)*'점수 계산기'!$C$27+D$5*'점수 계산기'!$C$30+'점수 계산기'!$C$33,0))</f>
        <v>107</v>
      </c>
      <c r="E59" s="496">
        <f>IF(OR($B59-E$5&gt;74, $B59-E$5=73, $B59-E$5=1, $B59-E$5&lt;0),"",ROUND(($B59-E$5)*'점수 계산기'!$C$27+E$5*'점수 계산기'!$C$30+'점수 계산기'!$C$33,0))</f>
        <v>107</v>
      </c>
      <c r="F59" s="496">
        <f>IF(OR($B59-F$5&gt;74, $B59-F$5=73, $B59-F$5=1, $B59-F$5&lt;0),"",ROUND(($B59-F$5)*'점수 계산기'!$C$27+F$5*'점수 계산기'!$C$30+'점수 계산기'!$C$33,0))</f>
        <v>107</v>
      </c>
      <c r="G59" s="496">
        <f>IF(OR($B59-G$5&gt;74, $B59-G$5=73, $B59-G$5=1, $B59-G$5&lt;0),"",ROUND(($B59-G$5)*'점수 계산기'!$C$27+G$5*'점수 계산기'!$C$30+'점수 계산기'!$C$33,0))</f>
        <v>107</v>
      </c>
      <c r="H59" s="496">
        <f>IF(OR($B59-H$5&gt;74, $B59-H$5=73, $B59-H$5=1, $B59-H$5&lt;0),"",ROUND(($B59-H$5)*'점수 계산기'!$C$27+H$5*'점수 계산기'!$C$30+'점수 계산기'!$C$33,0))</f>
        <v>107</v>
      </c>
      <c r="I59" s="496">
        <f>IF(OR($B59-I$5&gt;74, $B59-I$5=73, $B59-I$5=1, $B59-I$5&lt;0),"",ROUND(($B59-I$5)*'점수 계산기'!$C$27+I$5*'점수 계산기'!$C$30+'점수 계산기'!$C$33,0))</f>
        <v>107</v>
      </c>
      <c r="J59" s="496">
        <f>IF(OR($B59-J$5&gt;74, $B59-J$5=73, $B59-J$5=1, $B59-J$5&lt;0),"",ROUND(($B59-J$5)*'점수 계산기'!$C$27+J$5*'점수 계산기'!$C$30+'점수 계산기'!$C$33,0))</f>
        <v>107</v>
      </c>
      <c r="K59" s="496">
        <f>IF(OR($B59-K$5&gt;74, $B59-K$5=73, $B59-K$5=1, $B59-K$5&lt;0),"",ROUND(($B59-K$5)*'점수 계산기'!$C$27+K$5*'점수 계산기'!$C$30+'점수 계산기'!$C$33,0))</f>
        <v>107</v>
      </c>
      <c r="L59" s="496">
        <f>IF(OR($B59-L$5&gt;74, $B59-L$5=73, $B59-L$5=1, $B59-L$5&lt;0),"",ROUND(($B59-L$5)*'점수 계산기'!$C$27+L$5*'점수 계산기'!$C$30+'점수 계산기'!$C$33,0))</f>
        <v>107</v>
      </c>
      <c r="M59" s="496">
        <f>IF(OR($B59-M$5&gt;74, $B59-M$5=73, $B59-M$5=1, $B59-M$5&lt;0),"",ROUND(($B59-M$5)*'점수 계산기'!$C$27+M$5*'점수 계산기'!$C$30+'점수 계산기'!$C$33,0))</f>
        <v>106</v>
      </c>
      <c r="N59" s="496">
        <f>IF(OR($B59-N$5&gt;74, $B59-N$5=73, $B59-N$5=1, $B59-N$5&lt;0),"",ROUND(($B59-N$5)*'점수 계산기'!$C$27+N$5*'점수 계산기'!$C$30+'점수 계산기'!$C$33,0))</f>
        <v>106</v>
      </c>
      <c r="O59" s="496">
        <f>IF(OR($B59-O$5&gt;74, $B59-O$5=73, $B59-O$5=1, $B59-O$5&lt;0),"",ROUND(($B59-O$5)*'점수 계산기'!$C$27+O$5*'점수 계산기'!$C$30+'점수 계산기'!$C$33,0))</f>
        <v>106</v>
      </c>
      <c r="P59" s="496">
        <f>IF(OR($B59-P$5&gt;74, $B59-P$5=73, $B59-P$5=1, $B59-P$5&lt;0),"",ROUND(($B59-P$5)*'점수 계산기'!$C$27+P$5*'점수 계산기'!$C$30+'점수 계산기'!$C$33,0))</f>
        <v>106</v>
      </c>
      <c r="Q59" s="496">
        <f>IF(OR($B59-Q$5&gt;74, $B59-Q$5=73, $B59-Q$5=1, $B59-Q$5&lt;0),"",ROUND(($B59-Q$5)*'점수 계산기'!$C$27+Q$5*'점수 계산기'!$C$30+'점수 계산기'!$C$33,0))</f>
        <v>106</v>
      </c>
      <c r="R59" s="496">
        <f>IF(OR($B59-R$5&gt;74, $B59-R$5=73, $B59-R$5=1, $B59-R$5&lt;0),"",ROUND(($B59-R$5)*'점수 계산기'!$C$27+R$5*'점수 계산기'!$C$30+'점수 계산기'!$C$33,0))</f>
        <v>106</v>
      </c>
      <c r="S59" s="496">
        <f>IF(OR($B59-S$5&gt;74, $B59-S$5=73, $B59-S$5=1, $B59-S$5&lt;0),"",ROUND(($B59-S$5)*'점수 계산기'!$C$27+S$5*'점수 계산기'!$C$30+'점수 계산기'!$C$33,0))</f>
        <v>106</v>
      </c>
      <c r="T59" s="496">
        <f>IF(OR($B59-T$5&gt;74, $B59-T$5=73, $B59-T$5=1, $B59-T$5&lt;0),"",ROUND(($B59-T$5)*'점수 계산기'!$C$27+T$5*'점수 계산기'!$C$30+'점수 계산기'!$C$33,0))</f>
        <v>106</v>
      </c>
      <c r="U59" s="496">
        <f>IF(OR($B59-U$5&gt;74, $B59-U$5=73, $B59-U$5=1, $B59-U$5&lt;0),"",ROUND(($B59-U$5)*'점수 계산기'!$C$27+U$5*'점수 계산기'!$C$30+'점수 계산기'!$C$33,0))</f>
        <v>106</v>
      </c>
      <c r="V59" s="496">
        <f>IF(OR($B59-V$5&gt;74, $B59-V$5=73, $B59-V$5=1, $B59-V$5&lt;0),"",ROUND(($B59-V$5)*'점수 계산기'!$C$27+V$5*'점수 계산기'!$C$30+'점수 계산기'!$C$33,0))</f>
        <v>106</v>
      </c>
      <c r="W59" s="496">
        <f>IF(OR($B59-W$5&gt;74, $B59-W$5=73, $B59-W$5=1, $B59-W$5&lt;0),"",ROUND(($B59-W$5)*'점수 계산기'!$C$27+W$5*'점수 계산기'!$C$30+'점수 계산기'!$C$33,0))</f>
        <v>106</v>
      </c>
      <c r="X59" s="496">
        <f>IF(OR($B59-X$5&gt;74, $B59-X$5=73, $B59-X$5=1, $B59-X$5&lt;0),"",ROUND(($B59-X$5)*'점수 계산기'!$C$27+X$5*'점수 계산기'!$C$30+'점수 계산기'!$C$33,0))</f>
        <v>106</v>
      </c>
      <c r="Y59" s="496">
        <f>IF(OR($B59-Y$5&gt;74, $B59-Y$5=73, $B59-Y$5=1, $B59-Y$5&lt;0),"",ROUND(($B59-Y$5)*'점수 계산기'!$C$27+Y$5*'점수 계산기'!$C$30+'점수 계산기'!$C$33,0))</f>
        <v>106</v>
      </c>
      <c r="Z59" s="496">
        <f>IF(OR($B59-Z$5&gt;74, $B59-Z$5=73, $B59-Z$5=1, $B59-Z$5&lt;0),"",ROUND(($B59-Z$5)*'점수 계산기'!$C$27+Z$5*'점수 계산기'!$C$30+'점수 계산기'!$C$33,0))</f>
        <v>106</v>
      </c>
      <c r="AA59" s="497">
        <f>IF(OR($B59-AA$5&gt;74, $B59-AA$5=73, $B59-AA$5=1, $B59-AA$5&lt;0),"",ROUND(($B59-AA$5)*'점수 계산기'!$C$27+AA$5*'점수 계산기'!$C$30+'점수 계산기'!$C$33,0))</f>
        <v>106</v>
      </c>
      <c r="AC59" s="170">
        <v>48</v>
      </c>
      <c r="AD59" s="170">
        <f t="shared" si="0"/>
        <v>106</v>
      </c>
      <c r="AE59" s="170" cm="1">
        <f t="array" ref="AE59">INDEX($AF$6:$AF$106, AC59, 1)</f>
        <v>112</v>
      </c>
      <c r="AF59" s="170">
        <f t="shared" si="1"/>
        <v>107</v>
      </c>
      <c r="AG59" s="170">
        <v>47</v>
      </c>
      <c r="AH59" s="170">
        <v>53</v>
      </c>
    </row>
    <row r="60" spans="1:34" ht="21" customHeight="1">
      <c r="A60" s="4"/>
      <c r="B60" s="43">
        <v>46</v>
      </c>
      <c r="C60" s="495">
        <f>IF(OR($B60-C$5&gt;74, $B60-C$5=73, $B60-C$5=1, $B60-C$5&lt;0),"",ROUND(($B60-C$5)*'점수 계산기'!$C$27+C$5*'점수 계산기'!$C$30+'점수 계산기'!$C$33,0))</f>
        <v>106</v>
      </c>
      <c r="D60" s="496">
        <f>IF(OR($B60-D$5&gt;74, $B60-D$5=73, $B60-D$5=1, $B60-D$5&lt;0),"",ROUND(($B60-D$5)*'점수 계산기'!$C$27+D$5*'점수 계산기'!$C$30+'점수 계산기'!$C$33,0))</f>
        <v>106</v>
      </c>
      <c r="E60" s="496">
        <f>IF(OR($B60-E$5&gt;74, $B60-E$5=73, $B60-E$5=1, $B60-E$5&lt;0),"",ROUND(($B60-E$5)*'점수 계산기'!$C$27+E$5*'점수 계산기'!$C$30+'점수 계산기'!$C$33,0))</f>
        <v>106</v>
      </c>
      <c r="F60" s="496">
        <f>IF(OR($B60-F$5&gt;74, $B60-F$5=73, $B60-F$5=1, $B60-F$5&lt;0),"",ROUND(($B60-F$5)*'점수 계산기'!$C$27+F$5*'점수 계산기'!$C$30+'점수 계산기'!$C$33,0))</f>
        <v>106</v>
      </c>
      <c r="G60" s="496">
        <f>IF(OR($B60-G$5&gt;74, $B60-G$5=73, $B60-G$5=1, $B60-G$5&lt;0),"",ROUND(($B60-G$5)*'점수 계산기'!$C$27+G$5*'점수 계산기'!$C$30+'점수 계산기'!$C$33,0))</f>
        <v>106</v>
      </c>
      <c r="H60" s="496">
        <f>IF(OR($B60-H$5&gt;74, $B60-H$5=73, $B60-H$5=1, $B60-H$5&lt;0),"",ROUND(($B60-H$5)*'점수 계산기'!$C$27+H$5*'점수 계산기'!$C$30+'점수 계산기'!$C$33,0))</f>
        <v>106</v>
      </c>
      <c r="I60" s="496">
        <f>IF(OR($B60-I$5&gt;74, $B60-I$5=73, $B60-I$5=1, $B60-I$5&lt;0),"",ROUND(($B60-I$5)*'점수 계산기'!$C$27+I$5*'점수 계산기'!$C$30+'점수 계산기'!$C$33,0))</f>
        <v>106</v>
      </c>
      <c r="J60" s="496">
        <f>IF(OR($B60-J$5&gt;74, $B60-J$5=73, $B60-J$5=1, $B60-J$5&lt;0),"",ROUND(($B60-J$5)*'점수 계산기'!$C$27+J$5*'점수 계산기'!$C$30+'점수 계산기'!$C$33,0))</f>
        <v>106</v>
      </c>
      <c r="K60" s="496">
        <f>IF(OR($B60-K$5&gt;74, $B60-K$5=73, $B60-K$5=1, $B60-K$5&lt;0),"",ROUND(($B60-K$5)*'점수 계산기'!$C$27+K$5*'점수 계산기'!$C$30+'점수 계산기'!$C$33,0))</f>
        <v>106</v>
      </c>
      <c r="L60" s="496">
        <f>IF(OR($B60-L$5&gt;74, $B60-L$5=73, $B60-L$5=1, $B60-L$5&lt;0),"",ROUND(($B60-L$5)*'점수 계산기'!$C$27+L$5*'점수 계산기'!$C$30+'점수 계산기'!$C$33,0))</f>
        <v>106</v>
      </c>
      <c r="M60" s="496">
        <f>IF(OR($B60-M$5&gt;74, $B60-M$5=73, $B60-M$5=1, $B60-M$5&lt;0),"",ROUND(($B60-M$5)*'점수 계산기'!$C$27+M$5*'점수 계산기'!$C$30+'점수 계산기'!$C$33,0))</f>
        <v>106</v>
      </c>
      <c r="N60" s="496">
        <f>IF(OR($B60-N$5&gt;74, $B60-N$5=73, $B60-N$5=1, $B60-N$5&lt;0),"",ROUND(($B60-N$5)*'점수 계산기'!$C$27+N$5*'점수 계산기'!$C$30+'점수 계산기'!$C$33,0))</f>
        <v>106</v>
      </c>
      <c r="O60" s="496">
        <f>IF(OR($B60-O$5&gt;74, $B60-O$5=73, $B60-O$5=1, $B60-O$5&lt;0),"",ROUND(($B60-O$5)*'점수 계산기'!$C$27+O$5*'점수 계산기'!$C$30+'점수 계산기'!$C$33,0))</f>
        <v>106</v>
      </c>
      <c r="P60" s="496">
        <f>IF(OR($B60-P$5&gt;74, $B60-P$5=73, $B60-P$5=1, $B60-P$5&lt;0),"",ROUND(($B60-P$5)*'점수 계산기'!$C$27+P$5*'점수 계산기'!$C$30+'점수 계산기'!$C$33,0))</f>
        <v>105</v>
      </c>
      <c r="Q60" s="496">
        <f>IF(OR($B60-Q$5&gt;74, $B60-Q$5=73, $B60-Q$5=1, $B60-Q$5&lt;0),"",ROUND(($B60-Q$5)*'점수 계산기'!$C$27+Q$5*'점수 계산기'!$C$30+'점수 계산기'!$C$33,0))</f>
        <v>105</v>
      </c>
      <c r="R60" s="496">
        <f>IF(OR($B60-R$5&gt;74, $B60-R$5=73, $B60-R$5=1, $B60-R$5&lt;0),"",ROUND(($B60-R$5)*'점수 계산기'!$C$27+R$5*'점수 계산기'!$C$30+'점수 계산기'!$C$33,0))</f>
        <v>105</v>
      </c>
      <c r="S60" s="496">
        <f>IF(OR($B60-S$5&gt;74, $B60-S$5=73, $B60-S$5=1, $B60-S$5&lt;0),"",ROUND(($B60-S$5)*'점수 계산기'!$C$27+S$5*'점수 계산기'!$C$30+'점수 계산기'!$C$33,0))</f>
        <v>105</v>
      </c>
      <c r="T60" s="496">
        <f>IF(OR($B60-T$5&gt;74, $B60-T$5=73, $B60-T$5=1, $B60-T$5&lt;0),"",ROUND(($B60-T$5)*'점수 계산기'!$C$27+T$5*'점수 계산기'!$C$30+'점수 계산기'!$C$33,0))</f>
        <v>105</v>
      </c>
      <c r="U60" s="496">
        <f>IF(OR($B60-U$5&gt;74, $B60-U$5=73, $B60-U$5=1, $B60-U$5&lt;0),"",ROUND(($B60-U$5)*'점수 계산기'!$C$27+U$5*'점수 계산기'!$C$30+'점수 계산기'!$C$33,0))</f>
        <v>105</v>
      </c>
      <c r="V60" s="496">
        <f>IF(OR($B60-V$5&gt;74, $B60-V$5=73, $B60-V$5=1, $B60-V$5&lt;0),"",ROUND(($B60-V$5)*'점수 계산기'!$C$27+V$5*'점수 계산기'!$C$30+'점수 계산기'!$C$33,0))</f>
        <v>105</v>
      </c>
      <c r="W60" s="496">
        <f>IF(OR($B60-W$5&gt;74, $B60-W$5=73, $B60-W$5=1, $B60-W$5&lt;0),"",ROUND(($B60-W$5)*'점수 계산기'!$C$27+W$5*'점수 계산기'!$C$30+'점수 계산기'!$C$33,0))</f>
        <v>105</v>
      </c>
      <c r="X60" s="496">
        <f>IF(OR($B60-X$5&gt;74, $B60-X$5=73, $B60-X$5=1, $B60-X$5&lt;0),"",ROUND(($B60-X$5)*'점수 계산기'!$C$27+X$5*'점수 계산기'!$C$30+'점수 계산기'!$C$33,0))</f>
        <v>105</v>
      </c>
      <c r="Y60" s="496">
        <f>IF(OR($B60-Y$5&gt;74, $B60-Y$5=73, $B60-Y$5=1, $B60-Y$5&lt;0),"",ROUND(($B60-Y$5)*'점수 계산기'!$C$27+Y$5*'점수 계산기'!$C$30+'점수 계산기'!$C$33,0))</f>
        <v>105</v>
      </c>
      <c r="Z60" s="496">
        <f>IF(OR($B60-Z$5&gt;74, $B60-Z$5=73, $B60-Z$5=1, $B60-Z$5&lt;0),"",ROUND(($B60-Z$5)*'점수 계산기'!$C$27+Z$5*'점수 계산기'!$C$30+'점수 계산기'!$C$33,0))</f>
        <v>105</v>
      </c>
      <c r="AA60" s="497">
        <f>IF(OR($B60-AA$5&gt;74, $B60-AA$5=73, $B60-AA$5=1, $B60-AA$5&lt;0),"",ROUND(($B60-AA$5)*'점수 계산기'!$C$27+AA$5*'점수 계산기'!$C$30+'점수 계산기'!$C$33,0))</f>
        <v>105</v>
      </c>
      <c r="AC60" s="170">
        <v>47</v>
      </c>
      <c r="AD60" s="170">
        <f t="shared" si="0"/>
        <v>105</v>
      </c>
      <c r="AE60" s="170" cm="1">
        <f t="array" ref="AE60">INDEX($AF$6:$AF$106, AC60, 1)</f>
        <v>113</v>
      </c>
      <c r="AF60" s="170">
        <f t="shared" si="1"/>
        <v>106</v>
      </c>
      <c r="AG60" s="170">
        <v>46</v>
      </c>
      <c r="AH60" s="170">
        <v>54</v>
      </c>
    </row>
    <row r="61" spans="1:34" ht="21" customHeight="1">
      <c r="A61" s="4"/>
      <c r="B61" s="43">
        <v>45</v>
      </c>
      <c r="C61" s="495">
        <f>IF(OR($B61-C$5&gt;74, $B61-C$5=73, $B61-C$5=1, $B61-C$5&lt;0),"",ROUND(($B61-C$5)*'점수 계산기'!$C$27+C$5*'점수 계산기'!$C$30+'점수 계산기'!$C$33,0))</f>
        <v>105</v>
      </c>
      <c r="D61" s="496">
        <f>IF(OR($B61-D$5&gt;74, $B61-D$5=73, $B61-D$5=1, $B61-D$5&lt;0),"",ROUND(($B61-D$5)*'점수 계산기'!$C$27+D$5*'점수 계산기'!$C$30+'점수 계산기'!$C$33,0))</f>
        <v>105</v>
      </c>
      <c r="E61" s="496">
        <f>IF(OR($B61-E$5&gt;74, $B61-E$5=73, $B61-E$5=1, $B61-E$5&lt;0),"",ROUND(($B61-E$5)*'점수 계산기'!$C$27+E$5*'점수 계산기'!$C$30+'점수 계산기'!$C$33,0))</f>
        <v>105</v>
      </c>
      <c r="F61" s="496">
        <f>IF(OR($B61-F$5&gt;74, $B61-F$5=73, $B61-F$5=1, $B61-F$5&lt;0),"",ROUND(($B61-F$5)*'점수 계산기'!$C$27+F$5*'점수 계산기'!$C$30+'점수 계산기'!$C$33,0))</f>
        <v>105</v>
      </c>
      <c r="G61" s="496">
        <f>IF(OR($B61-G$5&gt;74, $B61-G$5=73, $B61-G$5=1, $B61-G$5&lt;0),"",ROUND(($B61-G$5)*'점수 계산기'!$C$27+G$5*'점수 계산기'!$C$30+'점수 계산기'!$C$33,0))</f>
        <v>105</v>
      </c>
      <c r="H61" s="496">
        <f>IF(OR($B61-H$5&gt;74, $B61-H$5=73, $B61-H$5=1, $B61-H$5&lt;0),"",ROUND(($B61-H$5)*'점수 계산기'!$C$27+H$5*'점수 계산기'!$C$30+'점수 계산기'!$C$33,0))</f>
        <v>105</v>
      </c>
      <c r="I61" s="496">
        <f>IF(OR($B61-I$5&gt;74, $B61-I$5=73, $B61-I$5=1, $B61-I$5&lt;0),"",ROUND(($B61-I$5)*'점수 계산기'!$C$27+I$5*'점수 계산기'!$C$30+'점수 계산기'!$C$33,0))</f>
        <v>105</v>
      </c>
      <c r="J61" s="496">
        <f>IF(OR($B61-J$5&gt;74, $B61-J$5=73, $B61-J$5=1, $B61-J$5&lt;0),"",ROUND(($B61-J$5)*'점수 계산기'!$C$27+J$5*'점수 계산기'!$C$30+'점수 계산기'!$C$33,0))</f>
        <v>105</v>
      </c>
      <c r="K61" s="496">
        <f>IF(OR($B61-K$5&gt;74, $B61-K$5=73, $B61-K$5=1, $B61-K$5&lt;0),"",ROUND(($B61-K$5)*'점수 계산기'!$C$27+K$5*'점수 계산기'!$C$30+'점수 계산기'!$C$33,0))</f>
        <v>105</v>
      </c>
      <c r="L61" s="496">
        <f>IF(OR($B61-L$5&gt;74, $B61-L$5=73, $B61-L$5=1, $B61-L$5&lt;0),"",ROUND(($B61-L$5)*'점수 계산기'!$C$27+L$5*'점수 계산기'!$C$30+'점수 계산기'!$C$33,0))</f>
        <v>105</v>
      </c>
      <c r="M61" s="496">
        <f>IF(OR($B61-M$5&gt;74, $B61-M$5=73, $B61-M$5=1, $B61-M$5&lt;0),"",ROUND(($B61-M$5)*'점수 계산기'!$C$27+M$5*'점수 계산기'!$C$30+'점수 계산기'!$C$33,0))</f>
        <v>105</v>
      </c>
      <c r="N61" s="496">
        <f>IF(OR($B61-N$5&gt;74, $B61-N$5=73, $B61-N$5=1, $B61-N$5&lt;0),"",ROUND(($B61-N$5)*'점수 계산기'!$C$27+N$5*'점수 계산기'!$C$30+'점수 계산기'!$C$33,0))</f>
        <v>105</v>
      </c>
      <c r="O61" s="496">
        <f>IF(OR($B61-O$5&gt;74, $B61-O$5=73, $B61-O$5=1, $B61-O$5&lt;0),"",ROUND(($B61-O$5)*'점수 계산기'!$C$27+O$5*'점수 계산기'!$C$30+'점수 계산기'!$C$33,0))</f>
        <v>105</v>
      </c>
      <c r="P61" s="496">
        <f>IF(OR($B61-P$5&gt;74, $B61-P$5=73, $B61-P$5=1, $B61-P$5&lt;0),"",ROUND(($B61-P$5)*'점수 계산기'!$C$27+P$5*'점수 계산기'!$C$30+'점수 계산기'!$C$33,0))</f>
        <v>105</v>
      </c>
      <c r="Q61" s="496">
        <f>IF(OR($B61-Q$5&gt;74, $B61-Q$5=73, $B61-Q$5=1, $B61-Q$5&lt;0),"",ROUND(($B61-Q$5)*'점수 계산기'!$C$27+Q$5*'점수 계산기'!$C$30+'점수 계산기'!$C$33,0))</f>
        <v>105</v>
      </c>
      <c r="R61" s="496">
        <f>IF(OR($B61-R$5&gt;74, $B61-R$5=73, $B61-R$5=1, $B61-R$5&lt;0),"",ROUND(($B61-R$5)*'점수 계산기'!$C$27+R$5*'점수 계산기'!$C$30+'점수 계산기'!$C$33,0))</f>
        <v>105</v>
      </c>
      <c r="S61" s="496">
        <f>IF(OR($B61-S$5&gt;74, $B61-S$5=73, $B61-S$5=1, $B61-S$5&lt;0),"",ROUND(($B61-S$5)*'점수 계산기'!$C$27+S$5*'점수 계산기'!$C$30+'점수 계산기'!$C$33,0))</f>
        <v>104</v>
      </c>
      <c r="T61" s="496">
        <f>IF(OR($B61-T$5&gt;74, $B61-T$5=73, $B61-T$5=1, $B61-T$5&lt;0),"",ROUND(($B61-T$5)*'점수 계산기'!$C$27+T$5*'점수 계산기'!$C$30+'점수 계산기'!$C$33,0))</f>
        <v>104</v>
      </c>
      <c r="U61" s="496">
        <f>IF(OR($B61-U$5&gt;74, $B61-U$5=73, $B61-U$5=1, $B61-U$5&lt;0),"",ROUND(($B61-U$5)*'점수 계산기'!$C$27+U$5*'점수 계산기'!$C$30+'점수 계산기'!$C$33,0))</f>
        <v>104</v>
      </c>
      <c r="V61" s="496">
        <f>IF(OR($B61-V$5&gt;74, $B61-V$5=73, $B61-V$5=1, $B61-V$5&lt;0),"",ROUND(($B61-V$5)*'점수 계산기'!$C$27+V$5*'점수 계산기'!$C$30+'점수 계산기'!$C$33,0))</f>
        <v>104</v>
      </c>
      <c r="W61" s="496">
        <f>IF(OR($B61-W$5&gt;74, $B61-W$5=73, $B61-W$5=1, $B61-W$5&lt;0),"",ROUND(($B61-W$5)*'점수 계산기'!$C$27+W$5*'점수 계산기'!$C$30+'점수 계산기'!$C$33,0))</f>
        <v>104</v>
      </c>
      <c r="X61" s="496">
        <f>IF(OR($B61-X$5&gt;74, $B61-X$5=73, $B61-X$5=1, $B61-X$5&lt;0),"",ROUND(($B61-X$5)*'점수 계산기'!$C$27+X$5*'점수 계산기'!$C$30+'점수 계산기'!$C$33,0))</f>
        <v>104</v>
      </c>
      <c r="Y61" s="496">
        <f>IF(OR($B61-Y$5&gt;74, $B61-Y$5=73, $B61-Y$5=1, $B61-Y$5&lt;0),"",ROUND(($B61-Y$5)*'점수 계산기'!$C$27+Y$5*'점수 계산기'!$C$30+'점수 계산기'!$C$33,0))</f>
        <v>104</v>
      </c>
      <c r="Z61" s="496">
        <f>IF(OR($B61-Z$5&gt;74, $B61-Z$5=73, $B61-Z$5=1, $B61-Z$5&lt;0),"",ROUND(($B61-Z$5)*'점수 계산기'!$C$27+Z$5*'점수 계산기'!$C$30+'점수 계산기'!$C$33,0))</f>
        <v>104</v>
      </c>
      <c r="AA61" s="497">
        <f>IF(OR($B61-AA$5&gt;74, $B61-AA$5=73, $B61-AA$5=1, $B61-AA$5&lt;0),"",ROUND(($B61-AA$5)*'점수 계산기'!$C$27+AA$5*'점수 계산기'!$C$30+'점수 계산기'!$C$33,0))</f>
        <v>104</v>
      </c>
      <c r="AC61" s="170">
        <v>46</v>
      </c>
      <c r="AD61" s="170">
        <f t="shared" si="0"/>
        <v>104</v>
      </c>
      <c r="AE61" s="170" cm="1">
        <f t="array" ref="AE61">INDEX($AF$6:$AF$106, AC61, 1)</f>
        <v>114</v>
      </c>
      <c r="AF61" s="170">
        <f t="shared" si="1"/>
        <v>105</v>
      </c>
      <c r="AG61" s="170">
        <v>45</v>
      </c>
      <c r="AH61" s="170">
        <v>55</v>
      </c>
    </row>
    <row r="62" spans="1:34" ht="21" customHeight="1">
      <c r="A62" s="4"/>
      <c r="B62" s="44">
        <v>44</v>
      </c>
      <c r="C62" s="498">
        <f>IF(OR($B62-C$5&gt;74, $B62-C$5=73, $B62-C$5=1, $B62-C$5&lt;0),"",ROUND(($B62-C$5)*'점수 계산기'!$C$27+C$5*'점수 계산기'!$C$30+'점수 계산기'!$C$33,0))</f>
        <v>105</v>
      </c>
      <c r="D62" s="499">
        <f>IF(OR($B62-D$5&gt;74, $B62-D$5=73, $B62-D$5=1, $B62-D$5&lt;0),"",ROUND(($B62-D$5)*'점수 계산기'!$C$27+D$5*'점수 계산기'!$C$30+'점수 계산기'!$C$33,0))</f>
        <v>105</v>
      </c>
      <c r="E62" s="499">
        <f>IF(OR($B62-E$5&gt;74, $B62-E$5=73, $B62-E$5=1, $B62-E$5&lt;0),"",ROUND(($B62-E$5)*'점수 계산기'!$C$27+E$5*'점수 계산기'!$C$30+'점수 계산기'!$C$33,0))</f>
        <v>104</v>
      </c>
      <c r="F62" s="499">
        <f>IF(OR($B62-F$5&gt;74, $B62-F$5=73, $B62-F$5=1, $B62-F$5&lt;0),"",ROUND(($B62-F$5)*'점수 계산기'!$C$27+F$5*'점수 계산기'!$C$30+'점수 계산기'!$C$33,0))</f>
        <v>104</v>
      </c>
      <c r="G62" s="499">
        <f>IF(OR($B62-G$5&gt;74, $B62-G$5=73, $B62-G$5=1, $B62-G$5&lt;0),"",ROUND(($B62-G$5)*'점수 계산기'!$C$27+G$5*'점수 계산기'!$C$30+'점수 계산기'!$C$33,0))</f>
        <v>104</v>
      </c>
      <c r="H62" s="499">
        <f>IF(OR($B62-H$5&gt;74, $B62-H$5=73, $B62-H$5=1, $B62-H$5&lt;0),"",ROUND(($B62-H$5)*'점수 계산기'!$C$27+H$5*'점수 계산기'!$C$30+'점수 계산기'!$C$33,0))</f>
        <v>104</v>
      </c>
      <c r="I62" s="499">
        <f>IF(OR($B62-I$5&gt;74, $B62-I$5=73, $B62-I$5=1, $B62-I$5&lt;0),"",ROUND(($B62-I$5)*'점수 계산기'!$C$27+I$5*'점수 계산기'!$C$30+'점수 계산기'!$C$33,0))</f>
        <v>104</v>
      </c>
      <c r="J62" s="499">
        <f>IF(OR($B62-J$5&gt;74, $B62-J$5=73, $B62-J$5=1, $B62-J$5&lt;0),"",ROUND(($B62-J$5)*'점수 계산기'!$C$27+J$5*'점수 계산기'!$C$30+'점수 계산기'!$C$33,0))</f>
        <v>104</v>
      </c>
      <c r="K62" s="499">
        <f>IF(OR($B62-K$5&gt;74, $B62-K$5=73, $B62-K$5=1, $B62-K$5&lt;0),"",ROUND(($B62-K$5)*'점수 계산기'!$C$27+K$5*'점수 계산기'!$C$30+'점수 계산기'!$C$33,0))</f>
        <v>104</v>
      </c>
      <c r="L62" s="499">
        <f>IF(OR($B62-L$5&gt;74, $B62-L$5=73, $B62-L$5=1, $B62-L$5&lt;0),"",ROUND(($B62-L$5)*'점수 계산기'!$C$27+L$5*'점수 계산기'!$C$30+'점수 계산기'!$C$33,0))</f>
        <v>104</v>
      </c>
      <c r="M62" s="499">
        <f>IF(OR($B62-M$5&gt;74, $B62-M$5=73, $B62-M$5=1, $B62-M$5&lt;0),"",ROUND(($B62-M$5)*'점수 계산기'!$C$27+M$5*'점수 계산기'!$C$30+'점수 계산기'!$C$33,0))</f>
        <v>104</v>
      </c>
      <c r="N62" s="499">
        <f>IF(OR($B62-N$5&gt;74, $B62-N$5=73, $B62-N$5=1, $B62-N$5&lt;0),"",ROUND(($B62-N$5)*'점수 계산기'!$C$27+N$5*'점수 계산기'!$C$30+'점수 계산기'!$C$33,0))</f>
        <v>104</v>
      </c>
      <c r="O62" s="499">
        <f>IF(OR($B62-O$5&gt;74, $B62-O$5=73, $B62-O$5=1, $B62-O$5&lt;0),"",ROUND(($B62-O$5)*'점수 계산기'!$C$27+O$5*'점수 계산기'!$C$30+'점수 계산기'!$C$33,0))</f>
        <v>104</v>
      </c>
      <c r="P62" s="499">
        <f>IF(OR($B62-P$5&gt;74, $B62-P$5=73, $B62-P$5=1, $B62-P$5&lt;0),"",ROUND(($B62-P$5)*'점수 계산기'!$C$27+P$5*'점수 계산기'!$C$30+'점수 계산기'!$C$33,0))</f>
        <v>104</v>
      </c>
      <c r="Q62" s="499">
        <f>IF(OR($B62-Q$5&gt;74, $B62-Q$5=73, $B62-Q$5=1, $B62-Q$5&lt;0),"",ROUND(($B62-Q$5)*'점수 계산기'!$C$27+Q$5*'점수 계산기'!$C$30+'점수 계산기'!$C$33,0))</f>
        <v>104</v>
      </c>
      <c r="R62" s="499">
        <f>IF(OR($B62-R$5&gt;74, $B62-R$5=73, $B62-R$5=1, $B62-R$5&lt;0),"",ROUND(($B62-R$5)*'점수 계산기'!$C$27+R$5*'점수 계산기'!$C$30+'점수 계산기'!$C$33,0))</f>
        <v>104</v>
      </c>
      <c r="S62" s="499">
        <f>IF(OR($B62-S$5&gt;74, $B62-S$5=73, $B62-S$5=1, $B62-S$5&lt;0),"",ROUND(($B62-S$5)*'점수 계산기'!$C$27+S$5*'점수 계산기'!$C$30+'점수 계산기'!$C$33,0))</f>
        <v>104</v>
      </c>
      <c r="T62" s="499">
        <f>IF(OR($B62-T$5&gt;74, $B62-T$5=73, $B62-T$5=1, $B62-T$5&lt;0),"",ROUND(($B62-T$5)*'점수 계산기'!$C$27+T$5*'점수 계산기'!$C$30+'점수 계산기'!$C$33,0))</f>
        <v>104</v>
      </c>
      <c r="U62" s="499">
        <f>IF(OR($B62-U$5&gt;74, $B62-U$5=73, $B62-U$5=1, $B62-U$5&lt;0),"",ROUND(($B62-U$5)*'점수 계산기'!$C$27+U$5*'점수 계산기'!$C$30+'점수 계산기'!$C$33,0))</f>
        <v>104</v>
      </c>
      <c r="V62" s="499">
        <f>IF(OR($B62-V$5&gt;74, $B62-V$5=73, $B62-V$5=1, $B62-V$5&lt;0),"",ROUND(($B62-V$5)*'점수 계산기'!$C$27+V$5*'점수 계산기'!$C$30+'점수 계산기'!$C$33,0))</f>
        <v>103</v>
      </c>
      <c r="W62" s="499">
        <f>IF(OR($B62-W$5&gt;74, $B62-W$5=73, $B62-W$5=1, $B62-W$5&lt;0),"",ROUND(($B62-W$5)*'점수 계산기'!$C$27+W$5*'점수 계산기'!$C$30+'점수 계산기'!$C$33,0))</f>
        <v>103</v>
      </c>
      <c r="X62" s="499">
        <f>IF(OR($B62-X$5&gt;74, $B62-X$5=73, $B62-X$5=1, $B62-X$5&lt;0),"",ROUND(($B62-X$5)*'점수 계산기'!$C$27+X$5*'점수 계산기'!$C$30+'점수 계산기'!$C$33,0))</f>
        <v>103</v>
      </c>
      <c r="Y62" s="499">
        <f>IF(OR($B62-Y$5&gt;74, $B62-Y$5=73, $B62-Y$5=1, $B62-Y$5&lt;0),"",ROUND(($B62-Y$5)*'점수 계산기'!$C$27+Y$5*'점수 계산기'!$C$30+'점수 계산기'!$C$33,0))</f>
        <v>103</v>
      </c>
      <c r="Z62" s="499">
        <f>IF(OR($B62-Z$5&gt;74, $B62-Z$5=73, $B62-Z$5=1, $B62-Z$5&lt;0),"",ROUND(($B62-Z$5)*'점수 계산기'!$C$27+Z$5*'점수 계산기'!$C$30+'점수 계산기'!$C$33,0))</f>
        <v>103</v>
      </c>
      <c r="AA62" s="500">
        <f>IF(OR($B62-AA$5&gt;74, $B62-AA$5=73, $B62-AA$5=1, $B62-AA$5&lt;0),"",ROUND(($B62-AA$5)*'점수 계산기'!$C$27+AA$5*'점수 계산기'!$C$30+'점수 계산기'!$C$33,0))</f>
        <v>103</v>
      </c>
      <c r="AC62" s="170">
        <v>45</v>
      </c>
      <c r="AD62" s="170">
        <f t="shared" si="0"/>
        <v>103</v>
      </c>
      <c r="AE62" s="170" cm="1">
        <f t="array" ref="AE62">INDEX($AF$6:$AF$106, AC62, 1)</f>
        <v>114</v>
      </c>
      <c r="AF62" s="170">
        <f t="shared" si="1"/>
        <v>105</v>
      </c>
      <c r="AG62" s="170">
        <v>44</v>
      </c>
      <c r="AH62" s="170">
        <v>56</v>
      </c>
    </row>
    <row r="63" spans="1:34" ht="21" customHeight="1">
      <c r="A63" s="4"/>
      <c r="B63" s="44">
        <v>43</v>
      </c>
      <c r="C63" s="498">
        <f>IF(OR($B63-C$5&gt;74, $B63-C$5=73, $B63-C$5=1, $B63-C$5&lt;0),"",ROUND(($B63-C$5)*'점수 계산기'!$C$27+C$5*'점수 계산기'!$C$30+'점수 계산기'!$C$33,0))</f>
        <v>104</v>
      </c>
      <c r="D63" s="499">
        <f>IF(OR($B63-D$5&gt;74, $B63-D$5=73, $B63-D$5=1, $B63-D$5&lt;0),"",ROUND(($B63-D$5)*'점수 계산기'!$C$27+D$5*'점수 계산기'!$C$30+'점수 계산기'!$C$33,0))</f>
        <v>104</v>
      </c>
      <c r="E63" s="499">
        <f>IF(OR($B63-E$5&gt;74, $B63-E$5=73, $B63-E$5=1, $B63-E$5&lt;0),"",ROUND(($B63-E$5)*'점수 계산기'!$C$27+E$5*'점수 계산기'!$C$30+'점수 계산기'!$C$33,0))</f>
        <v>104</v>
      </c>
      <c r="F63" s="499">
        <f>IF(OR($B63-F$5&gt;74, $B63-F$5=73, $B63-F$5=1, $B63-F$5&lt;0),"",ROUND(($B63-F$5)*'점수 계산기'!$C$27+F$5*'점수 계산기'!$C$30+'점수 계산기'!$C$33,0))</f>
        <v>104</v>
      </c>
      <c r="G63" s="499">
        <f>IF(OR($B63-G$5&gt;74, $B63-G$5=73, $B63-G$5=1, $B63-G$5&lt;0),"",ROUND(($B63-G$5)*'점수 계산기'!$C$27+G$5*'점수 계산기'!$C$30+'점수 계산기'!$C$33,0))</f>
        <v>104</v>
      </c>
      <c r="H63" s="499">
        <f>IF(OR($B63-H$5&gt;74, $B63-H$5=73, $B63-H$5=1, $B63-H$5&lt;0),"",ROUND(($B63-H$5)*'점수 계산기'!$C$27+H$5*'점수 계산기'!$C$30+'점수 계산기'!$C$33,0))</f>
        <v>103</v>
      </c>
      <c r="I63" s="499">
        <f>IF(OR($B63-I$5&gt;74, $B63-I$5=73, $B63-I$5=1, $B63-I$5&lt;0),"",ROUND(($B63-I$5)*'점수 계산기'!$C$27+I$5*'점수 계산기'!$C$30+'점수 계산기'!$C$33,0))</f>
        <v>103</v>
      </c>
      <c r="J63" s="499">
        <f>IF(OR($B63-J$5&gt;74, $B63-J$5=73, $B63-J$5=1, $B63-J$5&lt;0),"",ROUND(($B63-J$5)*'점수 계산기'!$C$27+J$5*'점수 계산기'!$C$30+'점수 계산기'!$C$33,0))</f>
        <v>103</v>
      </c>
      <c r="K63" s="499">
        <f>IF(OR($B63-K$5&gt;74, $B63-K$5=73, $B63-K$5=1, $B63-K$5&lt;0),"",ROUND(($B63-K$5)*'점수 계산기'!$C$27+K$5*'점수 계산기'!$C$30+'점수 계산기'!$C$33,0))</f>
        <v>103</v>
      </c>
      <c r="L63" s="499">
        <f>IF(OR($B63-L$5&gt;74, $B63-L$5=73, $B63-L$5=1, $B63-L$5&lt;0),"",ROUND(($B63-L$5)*'점수 계산기'!$C$27+L$5*'점수 계산기'!$C$30+'점수 계산기'!$C$33,0))</f>
        <v>103</v>
      </c>
      <c r="M63" s="499">
        <f>IF(OR($B63-M$5&gt;74, $B63-M$5=73, $B63-M$5=1, $B63-M$5&lt;0),"",ROUND(($B63-M$5)*'점수 계산기'!$C$27+M$5*'점수 계산기'!$C$30+'점수 계산기'!$C$33,0))</f>
        <v>103</v>
      </c>
      <c r="N63" s="499">
        <f>IF(OR($B63-N$5&gt;74, $B63-N$5=73, $B63-N$5=1, $B63-N$5&lt;0),"",ROUND(($B63-N$5)*'점수 계산기'!$C$27+N$5*'점수 계산기'!$C$30+'점수 계산기'!$C$33,0))</f>
        <v>103</v>
      </c>
      <c r="O63" s="499">
        <f>IF(OR($B63-O$5&gt;74, $B63-O$5=73, $B63-O$5=1, $B63-O$5&lt;0),"",ROUND(($B63-O$5)*'점수 계산기'!$C$27+O$5*'점수 계산기'!$C$30+'점수 계산기'!$C$33,0))</f>
        <v>103</v>
      </c>
      <c r="P63" s="499">
        <f>IF(OR($B63-P$5&gt;74, $B63-P$5=73, $B63-P$5=1, $B63-P$5&lt;0),"",ROUND(($B63-P$5)*'점수 계산기'!$C$27+P$5*'점수 계산기'!$C$30+'점수 계산기'!$C$33,0))</f>
        <v>103</v>
      </c>
      <c r="Q63" s="499">
        <f>IF(OR($B63-Q$5&gt;74, $B63-Q$5=73, $B63-Q$5=1, $B63-Q$5&lt;0),"",ROUND(($B63-Q$5)*'점수 계산기'!$C$27+Q$5*'점수 계산기'!$C$30+'점수 계산기'!$C$33,0))</f>
        <v>103</v>
      </c>
      <c r="R63" s="499">
        <f>IF(OR($B63-R$5&gt;74, $B63-R$5=73, $B63-R$5=1, $B63-R$5&lt;0),"",ROUND(($B63-R$5)*'점수 계산기'!$C$27+R$5*'점수 계산기'!$C$30+'점수 계산기'!$C$33,0))</f>
        <v>103</v>
      </c>
      <c r="S63" s="499">
        <f>IF(OR($B63-S$5&gt;74, $B63-S$5=73, $B63-S$5=1, $B63-S$5&lt;0),"",ROUND(($B63-S$5)*'점수 계산기'!$C$27+S$5*'점수 계산기'!$C$30+'점수 계산기'!$C$33,0))</f>
        <v>103</v>
      </c>
      <c r="T63" s="499">
        <f>IF(OR($B63-T$5&gt;74, $B63-T$5=73, $B63-T$5=1, $B63-T$5&lt;0),"",ROUND(($B63-T$5)*'점수 계산기'!$C$27+T$5*'점수 계산기'!$C$30+'점수 계산기'!$C$33,0))</f>
        <v>103</v>
      </c>
      <c r="U63" s="499">
        <f>IF(OR($B63-U$5&gt;74, $B63-U$5=73, $B63-U$5=1, $B63-U$5&lt;0),"",ROUND(($B63-U$5)*'점수 계산기'!$C$27+U$5*'점수 계산기'!$C$30+'점수 계산기'!$C$33,0))</f>
        <v>103</v>
      </c>
      <c r="V63" s="499">
        <f>IF(OR($B63-V$5&gt;74, $B63-V$5=73, $B63-V$5=1, $B63-V$5&lt;0),"",ROUND(($B63-V$5)*'점수 계산기'!$C$27+V$5*'점수 계산기'!$C$30+'점수 계산기'!$C$33,0))</f>
        <v>103</v>
      </c>
      <c r="W63" s="499">
        <f>IF(OR($B63-W$5&gt;74, $B63-W$5=73, $B63-W$5=1, $B63-W$5&lt;0),"",ROUND(($B63-W$5)*'점수 계산기'!$C$27+W$5*'점수 계산기'!$C$30+'점수 계산기'!$C$33,0))</f>
        <v>103</v>
      </c>
      <c r="X63" s="499">
        <f>IF(OR($B63-X$5&gt;74, $B63-X$5=73, $B63-X$5=1, $B63-X$5&lt;0),"",ROUND(($B63-X$5)*'점수 계산기'!$C$27+X$5*'점수 계산기'!$C$30+'점수 계산기'!$C$33,0))</f>
        <v>103</v>
      </c>
      <c r="Y63" s="499">
        <f>IF(OR($B63-Y$5&gt;74, $B63-Y$5=73, $B63-Y$5=1, $B63-Y$5&lt;0),"",ROUND(($B63-Y$5)*'점수 계산기'!$C$27+Y$5*'점수 계산기'!$C$30+'점수 계산기'!$C$33,0))</f>
        <v>102</v>
      </c>
      <c r="Z63" s="499">
        <f>IF(OR($B63-Z$5&gt;74, $B63-Z$5=73, $B63-Z$5=1, $B63-Z$5&lt;0),"",ROUND(($B63-Z$5)*'점수 계산기'!$C$27+Z$5*'점수 계산기'!$C$30+'점수 계산기'!$C$33,0))</f>
        <v>102</v>
      </c>
      <c r="AA63" s="500">
        <f>IF(OR($B63-AA$5&gt;74, $B63-AA$5=73, $B63-AA$5=1, $B63-AA$5&lt;0),"",ROUND(($B63-AA$5)*'점수 계산기'!$C$27+AA$5*'점수 계산기'!$C$30+'점수 계산기'!$C$33,0))</f>
        <v>102</v>
      </c>
      <c r="AC63" s="170">
        <v>44</v>
      </c>
      <c r="AD63" s="170">
        <f t="shared" si="0"/>
        <v>102</v>
      </c>
      <c r="AE63" s="170" cm="1">
        <f t="array" ref="AE63">INDEX($AF$6:$AF$106, AC63, 1)</f>
        <v>115</v>
      </c>
      <c r="AF63" s="170">
        <f t="shared" si="1"/>
        <v>104</v>
      </c>
      <c r="AG63" s="170">
        <v>43</v>
      </c>
      <c r="AH63" s="170">
        <v>57</v>
      </c>
    </row>
    <row r="64" spans="1:34" ht="21" customHeight="1">
      <c r="A64" s="4"/>
      <c r="B64" s="44">
        <v>42</v>
      </c>
      <c r="C64" s="498">
        <f>IF(OR($B64-C$5&gt;74, $B64-C$5=73, $B64-C$5=1, $B64-C$5&lt;0),"",ROUND(($B64-C$5)*'점수 계산기'!$C$27+C$5*'점수 계산기'!$C$30+'점수 계산기'!$C$33,0))</f>
        <v>103</v>
      </c>
      <c r="D64" s="499">
        <f>IF(OR($B64-D$5&gt;74, $B64-D$5=73, $B64-D$5=1, $B64-D$5&lt;0),"",ROUND(($B64-D$5)*'점수 계산기'!$C$27+D$5*'점수 계산기'!$C$30+'점수 계산기'!$C$33,0))</f>
        <v>103</v>
      </c>
      <c r="E64" s="499">
        <f>IF(OR($B64-E$5&gt;74, $B64-E$5=73, $B64-E$5=1, $B64-E$5&lt;0),"",ROUND(($B64-E$5)*'점수 계산기'!$C$27+E$5*'점수 계산기'!$C$30+'점수 계산기'!$C$33,0))</f>
        <v>103</v>
      </c>
      <c r="F64" s="499">
        <f>IF(OR($B64-F$5&gt;74, $B64-F$5=73, $B64-F$5=1, $B64-F$5&lt;0),"",ROUND(($B64-F$5)*'점수 계산기'!$C$27+F$5*'점수 계산기'!$C$30+'점수 계산기'!$C$33,0))</f>
        <v>103</v>
      </c>
      <c r="G64" s="499">
        <f>IF(OR($B64-G$5&gt;74, $B64-G$5=73, $B64-G$5=1, $B64-G$5&lt;0),"",ROUND(($B64-G$5)*'점수 계산기'!$C$27+G$5*'점수 계산기'!$C$30+'점수 계산기'!$C$33,0))</f>
        <v>103</v>
      </c>
      <c r="H64" s="499">
        <f>IF(OR($B64-H$5&gt;74, $B64-H$5=73, $B64-H$5=1, $B64-H$5&lt;0),"",ROUND(($B64-H$5)*'점수 계산기'!$C$27+H$5*'점수 계산기'!$C$30+'점수 계산기'!$C$33,0))</f>
        <v>103</v>
      </c>
      <c r="I64" s="499">
        <f>IF(OR($B64-I$5&gt;74, $B64-I$5=73, $B64-I$5=1, $B64-I$5&lt;0),"",ROUND(($B64-I$5)*'점수 계산기'!$C$27+I$5*'점수 계산기'!$C$30+'점수 계산기'!$C$33,0))</f>
        <v>103</v>
      </c>
      <c r="J64" s="499">
        <f>IF(OR($B64-J$5&gt;74, $B64-J$5=73, $B64-J$5=1, $B64-J$5&lt;0),"",ROUND(($B64-J$5)*'점수 계산기'!$C$27+J$5*'점수 계산기'!$C$30+'점수 계산기'!$C$33,0))</f>
        <v>103</v>
      </c>
      <c r="K64" s="499">
        <f>IF(OR($B64-K$5&gt;74, $B64-K$5=73, $B64-K$5=1, $B64-K$5&lt;0),"",ROUND(($B64-K$5)*'점수 계산기'!$C$27+K$5*'점수 계산기'!$C$30+'점수 계산기'!$C$33,0))</f>
        <v>102</v>
      </c>
      <c r="L64" s="499">
        <f>IF(OR($B64-L$5&gt;74, $B64-L$5=73, $B64-L$5=1, $B64-L$5&lt;0),"",ROUND(($B64-L$5)*'점수 계산기'!$C$27+L$5*'점수 계산기'!$C$30+'점수 계산기'!$C$33,0))</f>
        <v>102</v>
      </c>
      <c r="M64" s="499">
        <f>IF(OR($B64-M$5&gt;74, $B64-M$5=73, $B64-M$5=1, $B64-M$5&lt;0),"",ROUND(($B64-M$5)*'점수 계산기'!$C$27+M$5*'점수 계산기'!$C$30+'점수 계산기'!$C$33,0))</f>
        <v>102</v>
      </c>
      <c r="N64" s="499">
        <f>IF(OR($B64-N$5&gt;74, $B64-N$5=73, $B64-N$5=1, $B64-N$5&lt;0),"",ROUND(($B64-N$5)*'점수 계산기'!$C$27+N$5*'점수 계산기'!$C$30+'점수 계산기'!$C$33,0))</f>
        <v>102</v>
      </c>
      <c r="O64" s="499">
        <f>IF(OR($B64-O$5&gt;74, $B64-O$5=73, $B64-O$5=1, $B64-O$5&lt;0),"",ROUND(($B64-O$5)*'점수 계산기'!$C$27+O$5*'점수 계산기'!$C$30+'점수 계산기'!$C$33,0))</f>
        <v>102</v>
      </c>
      <c r="P64" s="499">
        <f>IF(OR($B64-P$5&gt;74, $B64-P$5=73, $B64-P$5=1, $B64-P$5&lt;0),"",ROUND(($B64-P$5)*'점수 계산기'!$C$27+P$5*'점수 계산기'!$C$30+'점수 계산기'!$C$33,0))</f>
        <v>102</v>
      </c>
      <c r="Q64" s="499">
        <f>IF(OR($B64-Q$5&gt;74, $B64-Q$5=73, $B64-Q$5=1, $B64-Q$5&lt;0),"",ROUND(($B64-Q$5)*'점수 계산기'!$C$27+Q$5*'점수 계산기'!$C$30+'점수 계산기'!$C$33,0))</f>
        <v>102</v>
      </c>
      <c r="R64" s="499">
        <f>IF(OR($B64-R$5&gt;74, $B64-R$5=73, $B64-R$5=1, $B64-R$5&lt;0),"",ROUND(($B64-R$5)*'점수 계산기'!$C$27+R$5*'점수 계산기'!$C$30+'점수 계산기'!$C$33,0))</f>
        <v>102</v>
      </c>
      <c r="S64" s="499">
        <f>IF(OR($B64-S$5&gt;74, $B64-S$5=73, $B64-S$5=1, $B64-S$5&lt;0),"",ROUND(($B64-S$5)*'점수 계산기'!$C$27+S$5*'점수 계산기'!$C$30+'점수 계산기'!$C$33,0))</f>
        <v>102</v>
      </c>
      <c r="T64" s="499">
        <f>IF(OR($B64-T$5&gt;74, $B64-T$5=73, $B64-T$5=1, $B64-T$5&lt;0),"",ROUND(($B64-T$5)*'점수 계산기'!$C$27+T$5*'점수 계산기'!$C$30+'점수 계산기'!$C$33,0))</f>
        <v>102</v>
      </c>
      <c r="U64" s="499">
        <f>IF(OR($B64-U$5&gt;74, $B64-U$5=73, $B64-U$5=1, $B64-U$5&lt;0),"",ROUND(($B64-U$5)*'점수 계산기'!$C$27+U$5*'점수 계산기'!$C$30+'점수 계산기'!$C$33,0))</f>
        <v>102</v>
      </c>
      <c r="V64" s="499">
        <f>IF(OR($B64-V$5&gt;74, $B64-V$5=73, $B64-V$5=1, $B64-V$5&lt;0),"",ROUND(($B64-V$5)*'점수 계산기'!$C$27+V$5*'점수 계산기'!$C$30+'점수 계산기'!$C$33,0))</f>
        <v>102</v>
      </c>
      <c r="W64" s="499">
        <f>IF(OR($B64-W$5&gt;74, $B64-W$5=73, $B64-W$5=1, $B64-W$5&lt;0),"",ROUND(($B64-W$5)*'점수 계산기'!$C$27+W$5*'점수 계산기'!$C$30+'점수 계산기'!$C$33,0))</f>
        <v>102</v>
      </c>
      <c r="X64" s="499">
        <f>IF(OR($B64-X$5&gt;74, $B64-X$5=73, $B64-X$5=1, $B64-X$5&lt;0),"",ROUND(($B64-X$5)*'점수 계산기'!$C$27+X$5*'점수 계산기'!$C$30+'점수 계산기'!$C$33,0))</f>
        <v>102</v>
      </c>
      <c r="Y64" s="499">
        <f>IF(OR($B64-Y$5&gt;74, $B64-Y$5=73, $B64-Y$5=1, $B64-Y$5&lt;0),"",ROUND(($B64-Y$5)*'점수 계산기'!$C$27+Y$5*'점수 계산기'!$C$30+'점수 계산기'!$C$33,0))</f>
        <v>102</v>
      </c>
      <c r="Z64" s="499">
        <f>IF(OR($B64-Z$5&gt;74, $B64-Z$5=73, $B64-Z$5=1, $B64-Z$5&lt;0),"",ROUND(($B64-Z$5)*'점수 계산기'!$C$27+Z$5*'점수 계산기'!$C$30+'점수 계산기'!$C$33,0))</f>
        <v>102</v>
      </c>
      <c r="AA64" s="500">
        <f>IF(OR($B64-AA$5&gt;74, $B64-AA$5=73, $B64-AA$5=1, $B64-AA$5&lt;0),"",ROUND(($B64-AA$5)*'점수 계산기'!$C$27+AA$5*'점수 계산기'!$C$30+'점수 계산기'!$C$33,0))</f>
        <v>101</v>
      </c>
      <c r="AC64" s="170">
        <v>43</v>
      </c>
      <c r="AD64" s="170">
        <f t="shared" si="0"/>
        <v>101</v>
      </c>
      <c r="AE64" s="170" cm="1">
        <f t="array" ref="AE64">INDEX($AF$6:$AF$106, AC64, 1)</f>
        <v>116</v>
      </c>
      <c r="AF64" s="170">
        <f t="shared" si="1"/>
        <v>103</v>
      </c>
      <c r="AG64" s="170">
        <v>42</v>
      </c>
      <c r="AH64" s="170">
        <v>58</v>
      </c>
    </row>
    <row r="65" spans="1:34" ht="21" customHeight="1">
      <c r="A65" s="4"/>
      <c r="B65" s="44">
        <v>41</v>
      </c>
      <c r="C65" s="498">
        <f>IF(OR($B65-C$5&gt;74, $B65-C$5=73, $B65-C$5=1, $B65-C$5&lt;0),"",ROUND(($B65-C$5)*'점수 계산기'!$C$27+C$5*'점수 계산기'!$C$30+'점수 계산기'!$C$33,0))</f>
        <v>102</v>
      </c>
      <c r="D65" s="499">
        <f>IF(OR($B65-D$5&gt;74, $B65-D$5=73, $B65-D$5=1, $B65-D$5&lt;0),"",ROUND(($B65-D$5)*'점수 계산기'!$C$27+D$5*'점수 계산기'!$C$30+'점수 계산기'!$C$33,0))</f>
        <v>102</v>
      </c>
      <c r="E65" s="499">
        <f>IF(OR($B65-E$5&gt;74, $B65-E$5=73, $B65-E$5=1, $B65-E$5&lt;0),"",ROUND(($B65-E$5)*'점수 계산기'!$C$27+E$5*'점수 계산기'!$C$30+'점수 계산기'!$C$33,0))</f>
        <v>102</v>
      </c>
      <c r="F65" s="499">
        <f>IF(OR($B65-F$5&gt;74, $B65-F$5=73, $B65-F$5=1, $B65-F$5&lt;0),"",ROUND(($B65-F$5)*'점수 계산기'!$C$27+F$5*'점수 계산기'!$C$30+'점수 계산기'!$C$33,0))</f>
        <v>102</v>
      </c>
      <c r="G65" s="499">
        <f>IF(OR($B65-G$5&gt;74, $B65-G$5=73, $B65-G$5=1, $B65-G$5&lt;0),"",ROUND(($B65-G$5)*'점수 계산기'!$C$27+G$5*'점수 계산기'!$C$30+'점수 계산기'!$C$33,0))</f>
        <v>102</v>
      </c>
      <c r="H65" s="499">
        <f>IF(OR($B65-H$5&gt;74, $B65-H$5=73, $B65-H$5=1, $B65-H$5&lt;0),"",ROUND(($B65-H$5)*'점수 계산기'!$C$27+H$5*'점수 계산기'!$C$30+'점수 계산기'!$C$33,0))</f>
        <v>102</v>
      </c>
      <c r="I65" s="499">
        <f>IF(OR($B65-I$5&gt;74, $B65-I$5=73, $B65-I$5=1, $B65-I$5&lt;0),"",ROUND(($B65-I$5)*'점수 계산기'!$C$27+I$5*'점수 계산기'!$C$30+'점수 계산기'!$C$33,0))</f>
        <v>102</v>
      </c>
      <c r="J65" s="499">
        <f>IF(OR($B65-J$5&gt;74, $B65-J$5=73, $B65-J$5=1, $B65-J$5&lt;0),"",ROUND(($B65-J$5)*'점수 계산기'!$C$27+J$5*'점수 계산기'!$C$30+'점수 계산기'!$C$33,0))</f>
        <v>102</v>
      </c>
      <c r="K65" s="499">
        <f>IF(OR($B65-K$5&gt;74, $B65-K$5=73, $B65-K$5=1, $B65-K$5&lt;0),"",ROUND(($B65-K$5)*'점수 계산기'!$C$27+K$5*'점수 계산기'!$C$30+'점수 계산기'!$C$33,0))</f>
        <v>102</v>
      </c>
      <c r="L65" s="499">
        <f>IF(OR($B65-L$5&gt;74, $B65-L$5=73, $B65-L$5=1, $B65-L$5&lt;0),"",ROUND(($B65-L$5)*'점수 계산기'!$C$27+L$5*'점수 계산기'!$C$30+'점수 계산기'!$C$33,0))</f>
        <v>102</v>
      </c>
      <c r="M65" s="499">
        <f>IF(OR($B65-M$5&gt;74, $B65-M$5=73, $B65-M$5=1, $B65-M$5&lt;0),"",ROUND(($B65-M$5)*'점수 계산기'!$C$27+M$5*'점수 계산기'!$C$30+'점수 계산기'!$C$33,0))</f>
        <v>102</v>
      </c>
      <c r="N65" s="499">
        <f>IF(OR($B65-N$5&gt;74, $B65-N$5=73, $B65-N$5=1, $B65-N$5&lt;0),"",ROUND(($B65-N$5)*'점수 계산기'!$C$27+N$5*'점수 계산기'!$C$30+'점수 계산기'!$C$33,0))</f>
        <v>101</v>
      </c>
      <c r="O65" s="499">
        <f>IF(OR($B65-O$5&gt;74, $B65-O$5=73, $B65-O$5=1, $B65-O$5&lt;0),"",ROUND(($B65-O$5)*'점수 계산기'!$C$27+O$5*'점수 계산기'!$C$30+'점수 계산기'!$C$33,0))</f>
        <v>101</v>
      </c>
      <c r="P65" s="499">
        <f>IF(OR($B65-P$5&gt;74, $B65-P$5=73, $B65-P$5=1, $B65-P$5&lt;0),"",ROUND(($B65-P$5)*'점수 계산기'!$C$27+P$5*'점수 계산기'!$C$30+'점수 계산기'!$C$33,0))</f>
        <v>101</v>
      </c>
      <c r="Q65" s="499">
        <f>IF(OR($B65-Q$5&gt;74, $B65-Q$5=73, $B65-Q$5=1, $B65-Q$5&lt;0),"",ROUND(($B65-Q$5)*'점수 계산기'!$C$27+Q$5*'점수 계산기'!$C$30+'점수 계산기'!$C$33,0))</f>
        <v>101</v>
      </c>
      <c r="R65" s="499">
        <f>IF(OR($B65-R$5&gt;74, $B65-R$5=73, $B65-R$5=1, $B65-R$5&lt;0),"",ROUND(($B65-R$5)*'점수 계산기'!$C$27+R$5*'점수 계산기'!$C$30+'점수 계산기'!$C$33,0))</f>
        <v>101</v>
      </c>
      <c r="S65" s="499">
        <f>IF(OR($B65-S$5&gt;74, $B65-S$5=73, $B65-S$5=1, $B65-S$5&lt;0),"",ROUND(($B65-S$5)*'점수 계산기'!$C$27+S$5*'점수 계산기'!$C$30+'점수 계산기'!$C$33,0))</f>
        <v>101</v>
      </c>
      <c r="T65" s="499">
        <f>IF(OR($B65-T$5&gt;74, $B65-T$5=73, $B65-T$5=1, $B65-T$5&lt;0),"",ROUND(($B65-T$5)*'점수 계산기'!$C$27+T$5*'점수 계산기'!$C$30+'점수 계산기'!$C$33,0))</f>
        <v>101</v>
      </c>
      <c r="U65" s="499">
        <f>IF(OR($B65-U$5&gt;74, $B65-U$5=73, $B65-U$5=1, $B65-U$5&lt;0),"",ROUND(($B65-U$5)*'점수 계산기'!$C$27+U$5*'점수 계산기'!$C$30+'점수 계산기'!$C$33,0))</f>
        <v>101</v>
      </c>
      <c r="V65" s="499">
        <f>IF(OR($B65-V$5&gt;74, $B65-V$5=73, $B65-V$5=1, $B65-V$5&lt;0),"",ROUND(($B65-V$5)*'점수 계산기'!$C$27+V$5*'점수 계산기'!$C$30+'점수 계산기'!$C$33,0))</f>
        <v>101</v>
      </c>
      <c r="W65" s="499">
        <f>IF(OR($B65-W$5&gt;74, $B65-W$5=73, $B65-W$5=1, $B65-W$5&lt;0),"",ROUND(($B65-W$5)*'점수 계산기'!$C$27+W$5*'점수 계산기'!$C$30+'점수 계산기'!$C$33,0))</f>
        <v>101</v>
      </c>
      <c r="X65" s="499">
        <f>IF(OR($B65-X$5&gt;74, $B65-X$5=73, $B65-X$5=1, $B65-X$5&lt;0),"",ROUND(($B65-X$5)*'점수 계산기'!$C$27+X$5*'점수 계산기'!$C$30+'점수 계산기'!$C$33,0))</f>
        <v>101</v>
      </c>
      <c r="Y65" s="499">
        <f>IF(OR($B65-Y$5&gt;74, $B65-Y$5=73, $B65-Y$5=1, $B65-Y$5&lt;0),"",ROUND(($B65-Y$5)*'점수 계산기'!$C$27+Y$5*'점수 계산기'!$C$30+'점수 계산기'!$C$33,0))</f>
        <v>101</v>
      </c>
      <c r="Z65" s="499">
        <f>IF(OR($B65-Z$5&gt;74, $B65-Z$5=73, $B65-Z$5=1, $B65-Z$5&lt;0),"",ROUND(($B65-Z$5)*'점수 계산기'!$C$27+Z$5*'점수 계산기'!$C$30+'점수 계산기'!$C$33,0))</f>
        <v>101</v>
      </c>
      <c r="AA65" s="500">
        <f>IF(OR($B65-AA$5&gt;74, $B65-AA$5=73, $B65-AA$5=1, $B65-AA$5&lt;0),"",ROUND(($B65-AA$5)*'점수 계산기'!$C$27+AA$5*'점수 계산기'!$C$30+'점수 계산기'!$C$33,0))</f>
        <v>101</v>
      </c>
      <c r="AC65" s="170">
        <v>42</v>
      </c>
      <c r="AD65" s="170">
        <f t="shared" si="0"/>
        <v>101</v>
      </c>
      <c r="AE65" s="170" cm="1">
        <f t="array" ref="AE65">INDEX($AF$6:$AF$106, AC65, 1)</f>
        <v>117</v>
      </c>
      <c r="AF65" s="170">
        <f t="shared" si="1"/>
        <v>102</v>
      </c>
      <c r="AG65" s="170">
        <v>41</v>
      </c>
      <c r="AH65" s="170">
        <v>59</v>
      </c>
    </row>
    <row r="66" spans="1:34" ht="21" customHeight="1">
      <c r="A66" s="4"/>
      <c r="B66" s="40">
        <v>40</v>
      </c>
      <c r="C66" s="486">
        <f>IF(OR($B66-C$5&gt;74, $B66-C$5=73, $B66-C$5=1, $B66-C$5&lt;0),"",ROUND(($B66-C$5)*'점수 계산기'!$C$27+C$5*'점수 계산기'!$C$30+'점수 계산기'!$C$33,0))</f>
        <v>101</v>
      </c>
      <c r="D66" s="487">
        <f>IF(OR($B66-D$5&gt;74, $B66-D$5=73, $B66-D$5=1, $B66-D$5&lt;0),"",ROUND(($B66-D$5)*'점수 계산기'!$C$27+D$5*'점수 계산기'!$C$30+'점수 계산기'!$C$33,0))</f>
        <v>101</v>
      </c>
      <c r="E66" s="487">
        <f>IF(OR($B66-E$5&gt;74, $B66-E$5=73, $B66-E$5=1, $B66-E$5&lt;0),"",ROUND(($B66-E$5)*'점수 계산기'!$C$27+E$5*'점수 계산기'!$C$30+'점수 계산기'!$C$33,0))</f>
        <v>101</v>
      </c>
      <c r="F66" s="487">
        <f>IF(OR($B66-F$5&gt;74, $B66-F$5=73, $B66-F$5=1, $B66-F$5&lt;0),"",ROUND(($B66-F$5)*'점수 계산기'!$C$27+F$5*'점수 계산기'!$C$30+'점수 계산기'!$C$33,0))</f>
        <v>101</v>
      </c>
      <c r="G66" s="487">
        <f>IF(OR($B66-G$5&gt;74, $B66-G$5=73, $B66-G$5=1, $B66-G$5&lt;0),"",ROUND(($B66-G$5)*'점수 계산기'!$C$27+G$5*'점수 계산기'!$C$30+'점수 계산기'!$C$33,0))</f>
        <v>101</v>
      </c>
      <c r="H66" s="487">
        <f>IF(OR($B66-H$5&gt;74, $B66-H$5=73, $B66-H$5=1, $B66-H$5&lt;0),"",ROUND(($B66-H$5)*'점수 계산기'!$C$27+H$5*'점수 계산기'!$C$30+'점수 계산기'!$C$33,0))</f>
        <v>101</v>
      </c>
      <c r="I66" s="487">
        <f>IF(OR($B66-I$5&gt;74, $B66-I$5=73, $B66-I$5=1, $B66-I$5&lt;0),"",ROUND(($B66-I$5)*'점수 계산기'!$C$27+I$5*'점수 계산기'!$C$30+'점수 계산기'!$C$33,0))</f>
        <v>101</v>
      </c>
      <c r="J66" s="487">
        <f>IF(OR($B66-J$5&gt;74, $B66-J$5=73, $B66-J$5=1, $B66-J$5&lt;0),"",ROUND(($B66-J$5)*'점수 계산기'!$C$27+J$5*'점수 계산기'!$C$30+'점수 계산기'!$C$33,0))</f>
        <v>101</v>
      </c>
      <c r="K66" s="487">
        <f>IF(OR($B66-K$5&gt;74, $B66-K$5=73, $B66-K$5=1, $B66-K$5&lt;0),"",ROUND(($B66-K$5)*'점수 계산기'!$C$27+K$5*'점수 계산기'!$C$30+'점수 계산기'!$C$33,0))</f>
        <v>101</v>
      </c>
      <c r="L66" s="487">
        <f>IF(OR($B66-L$5&gt;74, $B66-L$5=73, $B66-L$5=1, $B66-L$5&lt;0),"",ROUND(($B66-L$5)*'점수 계산기'!$C$27+L$5*'점수 계산기'!$C$30+'점수 계산기'!$C$33,0))</f>
        <v>101</v>
      </c>
      <c r="M66" s="487">
        <f>IF(OR($B66-M$5&gt;74, $B66-M$5=73, $B66-M$5=1, $B66-M$5&lt;0),"",ROUND(($B66-M$5)*'점수 계산기'!$C$27+M$5*'점수 계산기'!$C$30+'점수 계산기'!$C$33,0))</f>
        <v>101</v>
      </c>
      <c r="N66" s="487">
        <f>IF(OR($B66-N$5&gt;74, $B66-N$5=73, $B66-N$5=1, $B66-N$5&lt;0),"",ROUND(($B66-N$5)*'점수 계산기'!$C$27+N$5*'점수 계산기'!$C$30+'점수 계산기'!$C$33,0))</f>
        <v>101</v>
      </c>
      <c r="O66" s="487">
        <f>IF(OR($B66-O$5&gt;74, $B66-O$5=73, $B66-O$5=1, $B66-O$5&lt;0),"",ROUND(($B66-O$5)*'점수 계산기'!$C$27+O$5*'점수 계산기'!$C$30+'점수 계산기'!$C$33,0))</f>
        <v>101</v>
      </c>
      <c r="P66" s="487">
        <f>IF(OR($B66-P$5&gt;74, $B66-P$5=73, $B66-P$5=1, $B66-P$5&lt;0),"",ROUND(($B66-P$5)*'점수 계산기'!$C$27+P$5*'점수 계산기'!$C$30+'점수 계산기'!$C$33,0))</f>
        <v>101</v>
      </c>
      <c r="Q66" s="487">
        <f>IF(OR($B66-Q$5&gt;74, $B66-Q$5=73, $B66-Q$5=1, $B66-Q$5&lt;0),"",ROUND(($B66-Q$5)*'점수 계산기'!$C$27+Q$5*'점수 계산기'!$C$30+'점수 계산기'!$C$33,0))</f>
        <v>100</v>
      </c>
      <c r="R66" s="487">
        <f>IF(OR($B66-R$5&gt;74, $B66-R$5=73, $B66-R$5=1, $B66-R$5&lt;0),"",ROUND(($B66-R$5)*'점수 계산기'!$C$27+R$5*'점수 계산기'!$C$30+'점수 계산기'!$C$33,0))</f>
        <v>100</v>
      </c>
      <c r="S66" s="487">
        <f>IF(OR($B66-S$5&gt;74, $B66-S$5=73, $B66-S$5=1, $B66-S$5&lt;0),"",ROUND(($B66-S$5)*'점수 계산기'!$C$27+S$5*'점수 계산기'!$C$30+'점수 계산기'!$C$33,0))</f>
        <v>100</v>
      </c>
      <c r="T66" s="487">
        <f>IF(OR($B66-T$5&gt;74, $B66-T$5=73, $B66-T$5=1, $B66-T$5&lt;0),"",ROUND(($B66-T$5)*'점수 계산기'!$C$27+T$5*'점수 계산기'!$C$30+'점수 계산기'!$C$33,0))</f>
        <v>100</v>
      </c>
      <c r="U66" s="487">
        <f>IF(OR($B66-U$5&gt;74, $B66-U$5=73, $B66-U$5=1, $B66-U$5&lt;0),"",ROUND(($B66-U$5)*'점수 계산기'!$C$27+U$5*'점수 계산기'!$C$30+'점수 계산기'!$C$33,0))</f>
        <v>100</v>
      </c>
      <c r="V66" s="487">
        <f>IF(OR($B66-V$5&gt;74, $B66-V$5=73, $B66-V$5=1, $B66-V$5&lt;0),"",ROUND(($B66-V$5)*'점수 계산기'!$C$27+V$5*'점수 계산기'!$C$30+'점수 계산기'!$C$33,0))</f>
        <v>100</v>
      </c>
      <c r="W66" s="487">
        <f>IF(OR($B66-W$5&gt;74, $B66-W$5=73, $B66-W$5=1, $B66-W$5&lt;0),"",ROUND(($B66-W$5)*'점수 계산기'!$C$27+W$5*'점수 계산기'!$C$30+'점수 계산기'!$C$33,0))</f>
        <v>100</v>
      </c>
      <c r="X66" s="487">
        <f>IF(OR($B66-X$5&gt;74, $B66-X$5=73, $B66-X$5=1, $B66-X$5&lt;0),"",ROUND(($B66-X$5)*'점수 계산기'!$C$27+X$5*'점수 계산기'!$C$30+'점수 계산기'!$C$33,0))</f>
        <v>100</v>
      </c>
      <c r="Y66" s="487">
        <f>IF(OR($B66-Y$5&gt;74, $B66-Y$5=73, $B66-Y$5=1, $B66-Y$5&lt;0),"",ROUND(($B66-Y$5)*'점수 계산기'!$C$27+Y$5*'점수 계산기'!$C$30+'점수 계산기'!$C$33,0))</f>
        <v>100</v>
      </c>
      <c r="Z66" s="487">
        <f>IF(OR($B66-Z$5&gt;74, $B66-Z$5=73, $B66-Z$5=1, $B66-Z$5&lt;0),"",ROUND(($B66-Z$5)*'점수 계산기'!$C$27+Z$5*'점수 계산기'!$C$30+'점수 계산기'!$C$33,0))</f>
        <v>100</v>
      </c>
      <c r="AA66" s="488">
        <f>IF(OR($B66-AA$5&gt;74, $B66-AA$5=73, $B66-AA$5=1, $B66-AA$5&lt;0),"",ROUND(($B66-AA$5)*'점수 계산기'!$C$27+AA$5*'점수 계산기'!$C$30+'점수 계산기'!$C$33,0))</f>
        <v>100</v>
      </c>
      <c r="AC66" s="170">
        <v>41</v>
      </c>
      <c r="AD66" s="170">
        <f t="shared" si="0"/>
        <v>100</v>
      </c>
      <c r="AE66" s="170" cm="1">
        <f t="array" ref="AE66">INDEX($AF$6:$AF$106, AC66, 1)</f>
        <v>118</v>
      </c>
      <c r="AF66" s="170">
        <f t="shared" si="1"/>
        <v>101</v>
      </c>
      <c r="AG66" s="170">
        <v>40</v>
      </c>
      <c r="AH66" s="170">
        <v>60</v>
      </c>
    </row>
    <row r="67" spans="1:34" ht="21" customHeight="1">
      <c r="A67" s="4"/>
      <c r="B67" s="40">
        <v>39</v>
      </c>
      <c r="C67" s="486">
        <f>IF(OR($B67-C$5&gt;74, $B67-C$5=73, $B67-C$5=1, $B67-C$5&lt;0),"",ROUND(($B67-C$5)*'점수 계산기'!$C$27+C$5*'점수 계산기'!$C$30+'점수 계산기'!$C$33,0))</f>
        <v>101</v>
      </c>
      <c r="D67" s="487">
        <f>IF(OR($B67-D$5&gt;74, $B67-D$5=73, $B67-D$5=1, $B67-D$5&lt;0),"",ROUND(($B67-D$5)*'점수 계산기'!$C$27+D$5*'점수 계산기'!$C$30+'점수 계산기'!$C$33,0))</f>
        <v>100</v>
      </c>
      <c r="E67" s="487">
        <f>IF(OR($B67-E$5&gt;74, $B67-E$5=73, $B67-E$5=1, $B67-E$5&lt;0),"",ROUND(($B67-E$5)*'점수 계산기'!$C$27+E$5*'점수 계산기'!$C$30+'점수 계산기'!$C$33,0))</f>
        <v>100</v>
      </c>
      <c r="F67" s="487">
        <f>IF(OR($B67-F$5&gt;74, $B67-F$5=73, $B67-F$5=1, $B67-F$5&lt;0),"",ROUND(($B67-F$5)*'점수 계산기'!$C$27+F$5*'점수 계산기'!$C$30+'점수 계산기'!$C$33,0))</f>
        <v>100</v>
      </c>
      <c r="G67" s="487">
        <f>IF(OR($B67-G$5&gt;74, $B67-G$5=73, $B67-G$5=1, $B67-G$5&lt;0),"",ROUND(($B67-G$5)*'점수 계산기'!$C$27+G$5*'점수 계산기'!$C$30+'점수 계산기'!$C$33,0))</f>
        <v>100</v>
      </c>
      <c r="H67" s="487">
        <f>IF(OR($B67-H$5&gt;74, $B67-H$5=73, $B67-H$5=1, $B67-H$5&lt;0),"",ROUND(($B67-H$5)*'점수 계산기'!$C$27+H$5*'점수 계산기'!$C$30+'점수 계산기'!$C$33,0))</f>
        <v>100</v>
      </c>
      <c r="I67" s="487">
        <f>IF(OR($B67-I$5&gt;74, $B67-I$5=73, $B67-I$5=1, $B67-I$5&lt;0),"",ROUND(($B67-I$5)*'점수 계산기'!$C$27+I$5*'점수 계산기'!$C$30+'점수 계산기'!$C$33,0))</f>
        <v>100</v>
      </c>
      <c r="J67" s="487">
        <f>IF(OR($B67-J$5&gt;74, $B67-J$5=73, $B67-J$5=1, $B67-J$5&lt;0),"",ROUND(($B67-J$5)*'점수 계산기'!$C$27+J$5*'점수 계산기'!$C$30+'점수 계산기'!$C$33,0))</f>
        <v>100</v>
      </c>
      <c r="K67" s="487">
        <f>IF(OR($B67-K$5&gt;74, $B67-K$5=73, $B67-K$5=1, $B67-K$5&lt;0),"",ROUND(($B67-K$5)*'점수 계산기'!$C$27+K$5*'점수 계산기'!$C$30+'점수 계산기'!$C$33,0))</f>
        <v>100</v>
      </c>
      <c r="L67" s="487">
        <f>IF(OR($B67-L$5&gt;74, $B67-L$5=73, $B67-L$5=1, $B67-L$5&lt;0),"",ROUND(($B67-L$5)*'점수 계산기'!$C$27+L$5*'점수 계산기'!$C$30+'점수 계산기'!$C$33,0))</f>
        <v>100</v>
      </c>
      <c r="M67" s="487">
        <f>IF(OR($B67-M$5&gt;74, $B67-M$5=73, $B67-M$5=1, $B67-M$5&lt;0),"",ROUND(($B67-M$5)*'점수 계산기'!$C$27+M$5*'점수 계산기'!$C$30+'점수 계산기'!$C$33,0))</f>
        <v>100</v>
      </c>
      <c r="N67" s="487">
        <f>IF(OR($B67-N$5&gt;74, $B67-N$5=73, $B67-N$5=1, $B67-N$5&lt;0),"",ROUND(($B67-N$5)*'점수 계산기'!$C$27+N$5*'점수 계산기'!$C$30+'점수 계산기'!$C$33,0))</f>
        <v>100</v>
      </c>
      <c r="O67" s="487">
        <f>IF(OR($B67-O$5&gt;74, $B67-O$5=73, $B67-O$5=1, $B67-O$5&lt;0),"",ROUND(($B67-O$5)*'점수 계산기'!$C$27+O$5*'점수 계산기'!$C$30+'점수 계산기'!$C$33,0))</f>
        <v>100</v>
      </c>
      <c r="P67" s="487">
        <f>IF(OR($B67-P$5&gt;74, $B67-P$5=73, $B67-P$5=1, $B67-P$5&lt;0),"",ROUND(($B67-P$5)*'점수 계산기'!$C$27+P$5*'점수 계산기'!$C$30+'점수 계산기'!$C$33,0))</f>
        <v>100</v>
      </c>
      <c r="Q67" s="487">
        <f>IF(OR($B67-Q$5&gt;74, $B67-Q$5=73, $B67-Q$5=1, $B67-Q$5&lt;0),"",ROUND(($B67-Q$5)*'점수 계산기'!$C$27+Q$5*'점수 계산기'!$C$30+'점수 계산기'!$C$33,0))</f>
        <v>100</v>
      </c>
      <c r="R67" s="487">
        <f>IF(OR($B67-R$5&gt;74, $B67-R$5=73, $B67-R$5=1, $B67-R$5&lt;0),"",ROUND(($B67-R$5)*'점수 계산기'!$C$27+R$5*'점수 계산기'!$C$30+'점수 계산기'!$C$33,0))</f>
        <v>100</v>
      </c>
      <c r="S67" s="487">
        <f>IF(OR($B67-S$5&gt;74, $B67-S$5=73, $B67-S$5=1, $B67-S$5&lt;0),"",ROUND(($B67-S$5)*'점수 계산기'!$C$27+S$5*'점수 계산기'!$C$30+'점수 계산기'!$C$33,0))</f>
        <v>100</v>
      </c>
      <c r="T67" s="487">
        <f>IF(OR($B67-T$5&gt;74, $B67-T$5=73, $B67-T$5=1, $B67-T$5&lt;0),"",ROUND(($B67-T$5)*'점수 계산기'!$C$27+T$5*'점수 계산기'!$C$30+'점수 계산기'!$C$33,0))</f>
        <v>99</v>
      </c>
      <c r="U67" s="487">
        <f>IF(OR($B67-U$5&gt;74, $B67-U$5=73, $B67-U$5=1, $B67-U$5&lt;0),"",ROUND(($B67-U$5)*'점수 계산기'!$C$27+U$5*'점수 계산기'!$C$30+'점수 계산기'!$C$33,0))</f>
        <v>99</v>
      </c>
      <c r="V67" s="487">
        <f>IF(OR($B67-V$5&gt;74, $B67-V$5=73, $B67-V$5=1, $B67-V$5&lt;0),"",ROUND(($B67-V$5)*'점수 계산기'!$C$27+V$5*'점수 계산기'!$C$30+'점수 계산기'!$C$33,0))</f>
        <v>99</v>
      </c>
      <c r="W67" s="487">
        <f>IF(OR($B67-W$5&gt;74, $B67-W$5=73, $B67-W$5=1, $B67-W$5&lt;0),"",ROUND(($B67-W$5)*'점수 계산기'!$C$27+W$5*'점수 계산기'!$C$30+'점수 계산기'!$C$33,0))</f>
        <v>99</v>
      </c>
      <c r="X67" s="487">
        <f>IF(OR($B67-X$5&gt;74, $B67-X$5=73, $B67-X$5=1, $B67-X$5&lt;0),"",ROUND(($B67-X$5)*'점수 계산기'!$C$27+X$5*'점수 계산기'!$C$30+'점수 계산기'!$C$33,0))</f>
        <v>99</v>
      </c>
      <c r="Y67" s="487">
        <f>IF(OR($B67-Y$5&gt;74, $B67-Y$5=73, $B67-Y$5=1, $B67-Y$5&lt;0),"",ROUND(($B67-Y$5)*'점수 계산기'!$C$27+Y$5*'점수 계산기'!$C$30+'점수 계산기'!$C$33,0))</f>
        <v>99</v>
      </c>
      <c r="Z67" s="487">
        <f>IF(OR($B67-Z$5&gt;74, $B67-Z$5=73, $B67-Z$5=1, $B67-Z$5&lt;0),"",ROUND(($B67-Z$5)*'점수 계산기'!$C$27+Z$5*'점수 계산기'!$C$30+'점수 계산기'!$C$33,0))</f>
        <v>99</v>
      </c>
      <c r="AA67" s="488">
        <f>IF(OR($B67-AA$5&gt;74, $B67-AA$5=73, $B67-AA$5=1, $B67-AA$5&lt;0),"",ROUND(($B67-AA$5)*'점수 계산기'!$C$27+AA$5*'점수 계산기'!$C$30+'점수 계산기'!$C$33,0))</f>
        <v>99</v>
      </c>
      <c r="AC67" s="170">
        <v>40</v>
      </c>
      <c r="AD67" s="170">
        <f t="shared" si="0"/>
        <v>99</v>
      </c>
      <c r="AE67" s="170" cm="1">
        <f t="array" ref="AE67">INDEX($AF$6:$AF$106, AC67, 1)</f>
        <v>119</v>
      </c>
      <c r="AF67" s="170">
        <f t="shared" si="1"/>
        <v>101</v>
      </c>
      <c r="AG67" s="170">
        <v>39</v>
      </c>
      <c r="AH67" s="170">
        <v>61</v>
      </c>
    </row>
    <row r="68" spans="1:34" ht="21" customHeight="1">
      <c r="A68" s="4"/>
      <c r="B68" s="40">
        <v>38</v>
      </c>
      <c r="C68" s="486">
        <f>IF(OR($B68-C$5&gt;74, $B68-C$5=73, $B68-C$5=1, $B68-C$5&lt;0),"",ROUND(($B68-C$5)*'점수 계산기'!$C$27+C$5*'점수 계산기'!$C$30+'점수 계산기'!$C$33,0))</f>
        <v>100</v>
      </c>
      <c r="D68" s="487">
        <f>IF(OR($B68-D$5&gt;74, $B68-D$5=73, $B68-D$5=1, $B68-D$5&lt;0),"",ROUND(($B68-D$5)*'점수 계산기'!$C$27+D$5*'점수 계산기'!$C$30+'점수 계산기'!$C$33,0))</f>
        <v>100</v>
      </c>
      <c r="E68" s="487">
        <f>IF(OR($B68-E$5&gt;74, $B68-E$5=73, $B68-E$5=1, $B68-E$5&lt;0),"",ROUND(($B68-E$5)*'점수 계산기'!$C$27+E$5*'점수 계산기'!$C$30+'점수 계산기'!$C$33,0))</f>
        <v>100</v>
      </c>
      <c r="F68" s="487">
        <f>IF(OR($B68-F$5&gt;74, $B68-F$5=73, $B68-F$5=1, $B68-F$5&lt;0),"",ROUND(($B68-F$5)*'점수 계산기'!$C$27+F$5*'점수 계산기'!$C$30+'점수 계산기'!$C$33,0))</f>
        <v>99</v>
      </c>
      <c r="G68" s="487">
        <f>IF(OR($B68-G$5&gt;74, $B68-G$5=73, $B68-G$5=1, $B68-G$5&lt;0),"",ROUND(($B68-G$5)*'점수 계산기'!$C$27+G$5*'점수 계산기'!$C$30+'점수 계산기'!$C$33,0))</f>
        <v>99</v>
      </c>
      <c r="H68" s="487">
        <f>IF(OR($B68-H$5&gt;74, $B68-H$5=73, $B68-H$5=1, $B68-H$5&lt;0),"",ROUND(($B68-H$5)*'점수 계산기'!$C$27+H$5*'점수 계산기'!$C$30+'점수 계산기'!$C$33,0))</f>
        <v>99</v>
      </c>
      <c r="I68" s="487">
        <f>IF(OR($B68-I$5&gt;74, $B68-I$5=73, $B68-I$5=1, $B68-I$5&lt;0),"",ROUND(($B68-I$5)*'점수 계산기'!$C$27+I$5*'점수 계산기'!$C$30+'점수 계산기'!$C$33,0))</f>
        <v>99</v>
      </c>
      <c r="J68" s="487">
        <f>IF(OR($B68-J$5&gt;74, $B68-J$5=73, $B68-J$5=1, $B68-J$5&lt;0),"",ROUND(($B68-J$5)*'점수 계산기'!$C$27+J$5*'점수 계산기'!$C$30+'점수 계산기'!$C$33,0))</f>
        <v>99</v>
      </c>
      <c r="K68" s="487">
        <f>IF(OR($B68-K$5&gt;74, $B68-K$5=73, $B68-K$5=1, $B68-K$5&lt;0),"",ROUND(($B68-K$5)*'점수 계산기'!$C$27+K$5*'점수 계산기'!$C$30+'점수 계산기'!$C$33,0))</f>
        <v>99</v>
      </c>
      <c r="L68" s="487">
        <f>IF(OR($B68-L$5&gt;74, $B68-L$5=73, $B68-L$5=1, $B68-L$5&lt;0),"",ROUND(($B68-L$5)*'점수 계산기'!$C$27+L$5*'점수 계산기'!$C$30+'점수 계산기'!$C$33,0))</f>
        <v>99</v>
      </c>
      <c r="M68" s="487">
        <f>IF(OR($B68-M$5&gt;74, $B68-M$5=73, $B68-M$5=1, $B68-M$5&lt;0),"",ROUND(($B68-M$5)*'점수 계산기'!$C$27+M$5*'점수 계산기'!$C$30+'점수 계산기'!$C$33,0))</f>
        <v>99</v>
      </c>
      <c r="N68" s="487">
        <f>IF(OR($B68-N$5&gt;74, $B68-N$5=73, $B68-N$5=1, $B68-N$5&lt;0),"",ROUND(($B68-N$5)*'점수 계산기'!$C$27+N$5*'점수 계산기'!$C$30+'점수 계산기'!$C$33,0))</f>
        <v>99</v>
      </c>
      <c r="O68" s="487">
        <f>IF(OR($B68-O$5&gt;74, $B68-O$5=73, $B68-O$5=1, $B68-O$5&lt;0),"",ROUND(($B68-O$5)*'점수 계산기'!$C$27+O$5*'점수 계산기'!$C$30+'점수 계산기'!$C$33,0))</f>
        <v>99</v>
      </c>
      <c r="P68" s="487">
        <f>IF(OR($B68-P$5&gt;74, $B68-P$5=73, $B68-P$5=1, $B68-P$5&lt;0),"",ROUND(($B68-P$5)*'점수 계산기'!$C$27+P$5*'점수 계산기'!$C$30+'점수 계산기'!$C$33,0))</f>
        <v>99</v>
      </c>
      <c r="Q68" s="487">
        <f>IF(OR($B68-Q$5&gt;74, $B68-Q$5=73, $B68-Q$5=1, $B68-Q$5&lt;0),"",ROUND(($B68-Q$5)*'점수 계산기'!$C$27+Q$5*'점수 계산기'!$C$30+'점수 계산기'!$C$33,0))</f>
        <v>99</v>
      </c>
      <c r="R68" s="487">
        <f>IF(OR($B68-R$5&gt;74, $B68-R$5=73, $B68-R$5=1, $B68-R$5&lt;0),"",ROUND(($B68-R$5)*'점수 계산기'!$C$27+R$5*'점수 계산기'!$C$30+'점수 계산기'!$C$33,0))</f>
        <v>99</v>
      </c>
      <c r="S68" s="487">
        <f>IF(OR($B68-S$5&gt;74, $B68-S$5=73, $B68-S$5=1, $B68-S$5&lt;0),"",ROUND(($B68-S$5)*'점수 계산기'!$C$27+S$5*'점수 계산기'!$C$30+'점수 계산기'!$C$33,0))</f>
        <v>99</v>
      </c>
      <c r="T68" s="487">
        <f>IF(OR($B68-T$5&gt;74, $B68-T$5=73, $B68-T$5=1, $B68-T$5&lt;0),"",ROUND(($B68-T$5)*'점수 계산기'!$C$27+T$5*'점수 계산기'!$C$30+'점수 계산기'!$C$33,0))</f>
        <v>99</v>
      </c>
      <c r="U68" s="487">
        <f>IF(OR($B68-U$5&gt;74, $B68-U$5=73, $B68-U$5=1, $B68-U$5&lt;0),"",ROUND(($B68-U$5)*'점수 계산기'!$C$27+U$5*'점수 계산기'!$C$30+'점수 계산기'!$C$33,0))</f>
        <v>99</v>
      </c>
      <c r="V68" s="487">
        <f>IF(OR($B68-V$5&gt;74, $B68-V$5=73, $B68-V$5=1, $B68-V$5&lt;0),"",ROUND(($B68-V$5)*'점수 계산기'!$C$27+V$5*'점수 계산기'!$C$30+'점수 계산기'!$C$33,0))</f>
        <v>99</v>
      </c>
      <c r="W68" s="487">
        <f>IF(OR($B68-W$5&gt;74, $B68-W$5=73, $B68-W$5=1, $B68-W$5&lt;0),"",ROUND(($B68-W$5)*'점수 계산기'!$C$27+W$5*'점수 계산기'!$C$30+'점수 계산기'!$C$33,0))</f>
        <v>98</v>
      </c>
      <c r="X68" s="487">
        <f>IF(OR($B68-X$5&gt;74, $B68-X$5=73, $B68-X$5=1, $B68-X$5&lt;0),"",ROUND(($B68-X$5)*'점수 계산기'!$C$27+X$5*'점수 계산기'!$C$30+'점수 계산기'!$C$33,0))</f>
        <v>98</v>
      </c>
      <c r="Y68" s="487">
        <f>IF(OR($B68-Y$5&gt;74, $B68-Y$5=73, $B68-Y$5=1, $B68-Y$5&lt;0),"",ROUND(($B68-Y$5)*'점수 계산기'!$C$27+Y$5*'점수 계산기'!$C$30+'점수 계산기'!$C$33,0))</f>
        <v>98</v>
      </c>
      <c r="Z68" s="487">
        <f>IF(OR($B68-Z$5&gt;74, $B68-Z$5=73, $B68-Z$5=1, $B68-Z$5&lt;0),"",ROUND(($B68-Z$5)*'점수 계산기'!$C$27+Z$5*'점수 계산기'!$C$30+'점수 계산기'!$C$33,0))</f>
        <v>98</v>
      </c>
      <c r="AA68" s="488">
        <f>IF(OR($B68-AA$5&gt;74, $B68-AA$5=73, $B68-AA$5=1, $B68-AA$5&lt;0),"",ROUND(($B68-AA$5)*'점수 계산기'!$C$27+AA$5*'점수 계산기'!$C$30+'점수 계산기'!$C$33,0))</f>
        <v>98</v>
      </c>
      <c r="AC68" s="170">
        <v>39</v>
      </c>
      <c r="AD68" s="170">
        <f t="shared" si="0"/>
        <v>98</v>
      </c>
      <c r="AE68" s="170" cm="1">
        <f t="array" ref="AE68">INDEX($AF$6:$AF$106, AC68, 1)</f>
        <v>119</v>
      </c>
      <c r="AF68" s="170">
        <f t="shared" si="1"/>
        <v>100</v>
      </c>
      <c r="AG68" s="170">
        <v>38</v>
      </c>
      <c r="AH68" s="170">
        <v>62</v>
      </c>
    </row>
    <row r="69" spans="1:34" ht="21" customHeight="1">
      <c r="A69" s="4"/>
      <c r="B69" s="40">
        <v>37</v>
      </c>
      <c r="C69" s="486">
        <f>IF(OR($B69-C$5&gt;74, $B69-C$5=73, $B69-C$5=1, $B69-C$5&lt;0),"",ROUND(($B69-C$5)*'점수 계산기'!$C$27+C$5*'점수 계산기'!$C$30+'점수 계산기'!$C$33,0))</f>
        <v>99</v>
      </c>
      <c r="D69" s="487">
        <f>IF(OR($B69-D$5&gt;74, $B69-D$5=73, $B69-D$5=1, $B69-D$5&lt;0),"",ROUND(($B69-D$5)*'점수 계산기'!$C$27+D$5*'점수 계산기'!$C$30+'점수 계산기'!$C$33,0))</f>
        <v>99</v>
      </c>
      <c r="E69" s="487">
        <f>IF(OR($B69-E$5&gt;74, $B69-E$5=73, $B69-E$5=1, $B69-E$5&lt;0),"",ROUND(($B69-E$5)*'점수 계산기'!$C$27+E$5*'점수 계산기'!$C$30+'점수 계산기'!$C$33,0))</f>
        <v>99</v>
      </c>
      <c r="F69" s="487">
        <f>IF(OR($B69-F$5&gt;74, $B69-F$5=73, $B69-F$5=1, $B69-F$5&lt;0),"",ROUND(($B69-F$5)*'점수 계산기'!$C$27+F$5*'점수 계산기'!$C$30+'점수 계산기'!$C$33,0))</f>
        <v>99</v>
      </c>
      <c r="G69" s="487">
        <f>IF(OR($B69-G$5&gt;74, $B69-G$5=73, $B69-G$5=1, $B69-G$5&lt;0),"",ROUND(($B69-G$5)*'점수 계산기'!$C$27+G$5*'점수 계산기'!$C$30+'점수 계산기'!$C$33,0))</f>
        <v>99</v>
      </c>
      <c r="H69" s="487">
        <f>IF(OR($B69-H$5&gt;74, $B69-H$5=73, $B69-H$5=1, $B69-H$5&lt;0),"",ROUND(($B69-H$5)*'점수 계산기'!$C$27+H$5*'점수 계산기'!$C$30+'점수 계산기'!$C$33,0))</f>
        <v>99</v>
      </c>
      <c r="I69" s="487">
        <f>IF(OR($B69-I$5&gt;74, $B69-I$5=73, $B69-I$5=1, $B69-I$5&lt;0),"",ROUND(($B69-I$5)*'점수 계산기'!$C$27+I$5*'점수 계산기'!$C$30+'점수 계산기'!$C$33,0))</f>
        <v>98</v>
      </c>
      <c r="J69" s="487">
        <f>IF(OR($B69-J$5&gt;74, $B69-J$5=73, $B69-J$5=1, $B69-J$5&lt;0),"",ROUND(($B69-J$5)*'점수 계산기'!$C$27+J$5*'점수 계산기'!$C$30+'점수 계산기'!$C$33,0))</f>
        <v>98</v>
      </c>
      <c r="K69" s="487">
        <f>IF(OR($B69-K$5&gt;74, $B69-K$5=73, $B69-K$5=1, $B69-K$5&lt;0),"",ROUND(($B69-K$5)*'점수 계산기'!$C$27+K$5*'점수 계산기'!$C$30+'점수 계산기'!$C$33,0))</f>
        <v>98</v>
      </c>
      <c r="L69" s="487">
        <f>IF(OR($B69-L$5&gt;74, $B69-L$5=73, $B69-L$5=1, $B69-L$5&lt;0),"",ROUND(($B69-L$5)*'점수 계산기'!$C$27+L$5*'점수 계산기'!$C$30+'점수 계산기'!$C$33,0))</f>
        <v>98</v>
      </c>
      <c r="M69" s="487">
        <f>IF(OR($B69-M$5&gt;74, $B69-M$5=73, $B69-M$5=1, $B69-M$5&lt;0),"",ROUND(($B69-M$5)*'점수 계산기'!$C$27+M$5*'점수 계산기'!$C$30+'점수 계산기'!$C$33,0))</f>
        <v>98</v>
      </c>
      <c r="N69" s="487">
        <f>IF(OR($B69-N$5&gt;74, $B69-N$5=73, $B69-N$5=1, $B69-N$5&lt;0),"",ROUND(($B69-N$5)*'점수 계산기'!$C$27+N$5*'점수 계산기'!$C$30+'점수 계산기'!$C$33,0))</f>
        <v>98</v>
      </c>
      <c r="O69" s="487">
        <f>IF(OR($B69-O$5&gt;74, $B69-O$5=73, $B69-O$5=1, $B69-O$5&lt;0),"",ROUND(($B69-O$5)*'점수 계산기'!$C$27+O$5*'점수 계산기'!$C$30+'점수 계산기'!$C$33,0))</f>
        <v>98</v>
      </c>
      <c r="P69" s="487">
        <f>IF(OR($B69-P$5&gt;74, $B69-P$5=73, $B69-P$5=1, $B69-P$5&lt;0),"",ROUND(($B69-P$5)*'점수 계산기'!$C$27+P$5*'점수 계산기'!$C$30+'점수 계산기'!$C$33,0))</f>
        <v>98</v>
      </c>
      <c r="Q69" s="487">
        <f>IF(OR($B69-Q$5&gt;74, $B69-Q$5=73, $B69-Q$5=1, $B69-Q$5&lt;0),"",ROUND(($B69-Q$5)*'점수 계산기'!$C$27+Q$5*'점수 계산기'!$C$30+'점수 계산기'!$C$33,0))</f>
        <v>98</v>
      </c>
      <c r="R69" s="487">
        <f>IF(OR($B69-R$5&gt;74, $B69-R$5=73, $B69-R$5=1, $B69-R$5&lt;0),"",ROUND(($B69-R$5)*'점수 계산기'!$C$27+R$5*'점수 계산기'!$C$30+'점수 계산기'!$C$33,0))</f>
        <v>98</v>
      </c>
      <c r="S69" s="487">
        <f>IF(OR($B69-S$5&gt;74, $B69-S$5=73, $B69-S$5=1, $B69-S$5&lt;0),"",ROUND(($B69-S$5)*'점수 계산기'!$C$27+S$5*'점수 계산기'!$C$30+'점수 계산기'!$C$33,0))</f>
        <v>98</v>
      </c>
      <c r="T69" s="487">
        <f>IF(OR($B69-T$5&gt;74, $B69-T$5=73, $B69-T$5=1, $B69-T$5&lt;0),"",ROUND(($B69-T$5)*'점수 계산기'!$C$27+T$5*'점수 계산기'!$C$30+'점수 계산기'!$C$33,0))</f>
        <v>98</v>
      </c>
      <c r="U69" s="487">
        <f>IF(OR($B69-U$5&gt;74, $B69-U$5=73, $B69-U$5=1, $B69-U$5&lt;0),"",ROUND(($B69-U$5)*'점수 계산기'!$C$27+U$5*'점수 계산기'!$C$30+'점수 계산기'!$C$33,0))</f>
        <v>98</v>
      </c>
      <c r="V69" s="487">
        <f>IF(OR($B69-V$5&gt;74, $B69-V$5=73, $B69-V$5=1, $B69-V$5&lt;0),"",ROUND(($B69-V$5)*'점수 계산기'!$C$27+V$5*'점수 계산기'!$C$30+'점수 계산기'!$C$33,0))</f>
        <v>98</v>
      </c>
      <c r="W69" s="487">
        <f>IF(OR($B69-W$5&gt;74, $B69-W$5=73, $B69-W$5=1, $B69-W$5&lt;0),"",ROUND(($B69-W$5)*'점수 계산기'!$C$27+W$5*'점수 계산기'!$C$30+'점수 계산기'!$C$33,0))</f>
        <v>98</v>
      </c>
      <c r="X69" s="487">
        <f>IF(OR($B69-X$5&gt;74, $B69-X$5=73, $B69-X$5=1, $B69-X$5&lt;0),"",ROUND(($B69-X$5)*'점수 계산기'!$C$27+X$5*'점수 계산기'!$C$30+'점수 계산기'!$C$33,0))</f>
        <v>98</v>
      </c>
      <c r="Y69" s="487">
        <f>IF(OR($B69-Y$5&gt;74, $B69-Y$5=73, $B69-Y$5=1, $B69-Y$5&lt;0),"",ROUND(($B69-Y$5)*'점수 계산기'!$C$27+Y$5*'점수 계산기'!$C$30+'점수 계산기'!$C$33,0))</f>
        <v>98</v>
      </c>
      <c r="Z69" s="487">
        <f>IF(OR($B69-Z$5&gt;74, $B69-Z$5=73, $B69-Z$5=1, $B69-Z$5&lt;0),"",ROUND(($B69-Z$5)*'점수 계산기'!$C$27+Z$5*'점수 계산기'!$C$30+'점수 계산기'!$C$33,0))</f>
        <v>97</v>
      </c>
      <c r="AA69" s="488">
        <f>IF(OR($B69-AA$5&gt;74, $B69-AA$5=73, $B69-AA$5=1, $B69-AA$5&lt;0),"",ROUND(($B69-AA$5)*'점수 계산기'!$C$27+AA$5*'점수 계산기'!$C$30+'점수 계산기'!$C$33,0))</f>
        <v>97</v>
      </c>
      <c r="AC69" s="170">
        <v>38</v>
      </c>
      <c r="AD69" s="170">
        <f t="shared" si="0"/>
        <v>97</v>
      </c>
      <c r="AE69" s="170" cm="1">
        <f t="array" ref="AE69">INDEX($AF$6:$AF$106, AC69, 1)</f>
        <v>120</v>
      </c>
      <c r="AF69" s="170">
        <f t="shared" si="1"/>
        <v>99</v>
      </c>
      <c r="AG69" s="170">
        <v>37</v>
      </c>
      <c r="AH69" s="170">
        <v>63</v>
      </c>
    </row>
    <row r="70" spans="1:34" ht="21" customHeight="1">
      <c r="A70" s="4"/>
      <c r="B70" s="41">
        <v>36</v>
      </c>
      <c r="C70" s="489">
        <f>IF(OR($B70-C$5&gt;74, $B70-C$5=73, $B70-C$5=1, $B70-C$5&lt;0),"",ROUND(($B70-C$5)*'점수 계산기'!$C$27+C$5*'점수 계산기'!$C$30+'점수 계산기'!$C$33,0))</f>
        <v>98</v>
      </c>
      <c r="D70" s="490">
        <f>IF(OR($B70-D$5&gt;74, $B70-D$5=73, $B70-D$5=1, $B70-D$5&lt;0),"",ROUND(($B70-D$5)*'점수 계산기'!$C$27+D$5*'점수 계산기'!$C$30+'점수 계산기'!$C$33,0))</f>
        <v>98</v>
      </c>
      <c r="E70" s="490">
        <f>IF(OR($B70-E$5&gt;74, $B70-E$5=73, $B70-E$5=1, $B70-E$5&lt;0),"",ROUND(($B70-E$5)*'점수 계산기'!$C$27+E$5*'점수 계산기'!$C$30+'점수 계산기'!$C$33,0))</f>
        <v>98</v>
      </c>
      <c r="F70" s="490">
        <f>IF(OR($B70-F$5&gt;74, $B70-F$5=73, $B70-F$5=1, $B70-F$5&lt;0),"",ROUND(($B70-F$5)*'점수 계산기'!$C$27+F$5*'점수 계산기'!$C$30+'점수 계산기'!$C$33,0))</f>
        <v>98</v>
      </c>
      <c r="G70" s="490">
        <f>IF(OR($B70-G$5&gt;74, $B70-G$5=73, $B70-G$5=1, $B70-G$5&lt;0),"",ROUND(($B70-G$5)*'점수 계산기'!$C$27+G$5*'점수 계산기'!$C$30+'점수 계산기'!$C$33,0))</f>
        <v>98</v>
      </c>
      <c r="H70" s="490">
        <f>IF(OR($B70-H$5&gt;74, $B70-H$5=73, $B70-H$5=1, $B70-H$5&lt;0),"",ROUND(($B70-H$5)*'점수 계산기'!$C$27+H$5*'점수 계산기'!$C$30+'점수 계산기'!$C$33,0))</f>
        <v>98</v>
      </c>
      <c r="I70" s="490">
        <f>IF(OR($B70-I$5&gt;74, $B70-I$5=73, $B70-I$5=1, $B70-I$5&lt;0),"",ROUND(($B70-I$5)*'점수 계산기'!$C$27+I$5*'점수 계산기'!$C$30+'점수 계산기'!$C$33,0))</f>
        <v>98</v>
      </c>
      <c r="J70" s="490">
        <f>IF(OR($B70-J$5&gt;74, $B70-J$5=73, $B70-J$5=1, $B70-J$5&lt;0),"",ROUND(($B70-J$5)*'점수 계산기'!$C$27+J$5*'점수 계산기'!$C$30+'점수 계산기'!$C$33,0))</f>
        <v>98</v>
      </c>
      <c r="K70" s="490">
        <f>IF(OR($B70-K$5&gt;74, $B70-K$5=73, $B70-K$5=1, $B70-K$5&lt;0),"",ROUND(($B70-K$5)*'점수 계산기'!$C$27+K$5*'점수 계산기'!$C$30+'점수 계산기'!$C$33,0))</f>
        <v>98</v>
      </c>
      <c r="L70" s="490">
        <f>IF(OR($B70-L$5&gt;74, $B70-L$5=73, $B70-L$5=1, $B70-L$5&lt;0),"",ROUND(($B70-L$5)*'점수 계산기'!$C$27+L$5*'점수 계산기'!$C$30+'점수 계산기'!$C$33,0))</f>
        <v>97</v>
      </c>
      <c r="M70" s="490">
        <f>IF(OR($B70-M$5&gt;74, $B70-M$5=73, $B70-M$5=1, $B70-M$5&lt;0),"",ROUND(($B70-M$5)*'점수 계산기'!$C$27+M$5*'점수 계산기'!$C$30+'점수 계산기'!$C$33,0))</f>
        <v>97</v>
      </c>
      <c r="N70" s="490">
        <f>IF(OR($B70-N$5&gt;74, $B70-N$5=73, $B70-N$5=1, $B70-N$5&lt;0),"",ROUND(($B70-N$5)*'점수 계산기'!$C$27+N$5*'점수 계산기'!$C$30+'점수 계산기'!$C$33,0))</f>
        <v>97</v>
      </c>
      <c r="O70" s="490">
        <f>IF(OR($B70-O$5&gt;74, $B70-O$5=73, $B70-O$5=1, $B70-O$5&lt;0),"",ROUND(($B70-O$5)*'점수 계산기'!$C$27+O$5*'점수 계산기'!$C$30+'점수 계산기'!$C$33,0))</f>
        <v>97</v>
      </c>
      <c r="P70" s="490">
        <f>IF(OR($B70-P$5&gt;74, $B70-P$5=73, $B70-P$5=1, $B70-P$5&lt;0),"",ROUND(($B70-P$5)*'점수 계산기'!$C$27+P$5*'점수 계산기'!$C$30+'점수 계산기'!$C$33,0))</f>
        <v>97</v>
      </c>
      <c r="Q70" s="490">
        <f>IF(OR($B70-Q$5&gt;74, $B70-Q$5=73, $B70-Q$5=1, $B70-Q$5&lt;0),"",ROUND(($B70-Q$5)*'점수 계산기'!$C$27+Q$5*'점수 계산기'!$C$30+'점수 계산기'!$C$33,0))</f>
        <v>97</v>
      </c>
      <c r="R70" s="490">
        <f>IF(OR($B70-R$5&gt;74, $B70-R$5=73, $B70-R$5=1, $B70-R$5&lt;0),"",ROUND(($B70-R$5)*'점수 계산기'!$C$27+R$5*'점수 계산기'!$C$30+'점수 계산기'!$C$33,0))</f>
        <v>97</v>
      </c>
      <c r="S70" s="490">
        <f>IF(OR($B70-S$5&gt;74, $B70-S$5=73, $B70-S$5=1, $B70-S$5&lt;0),"",ROUND(($B70-S$5)*'점수 계산기'!$C$27+S$5*'점수 계산기'!$C$30+'점수 계산기'!$C$33,0))</f>
        <v>97</v>
      </c>
      <c r="T70" s="490">
        <f>IF(OR($B70-T$5&gt;74, $B70-T$5=73, $B70-T$5=1, $B70-T$5&lt;0),"",ROUND(($B70-T$5)*'점수 계산기'!$C$27+T$5*'점수 계산기'!$C$30+'점수 계산기'!$C$33,0))</f>
        <v>97</v>
      </c>
      <c r="U70" s="490">
        <f>IF(OR($B70-U$5&gt;74, $B70-U$5=73, $B70-U$5=1, $B70-U$5&lt;0),"",ROUND(($B70-U$5)*'점수 계산기'!$C$27+U$5*'점수 계산기'!$C$30+'점수 계산기'!$C$33,0))</f>
        <v>97</v>
      </c>
      <c r="V70" s="490">
        <f>IF(OR($B70-V$5&gt;74, $B70-V$5=73, $B70-V$5=1, $B70-V$5&lt;0),"",ROUND(($B70-V$5)*'점수 계산기'!$C$27+V$5*'점수 계산기'!$C$30+'점수 계산기'!$C$33,0))</f>
        <v>97</v>
      </c>
      <c r="W70" s="490">
        <f>IF(OR($B70-W$5&gt;74, $B70-W$5=73, $B70-W$5=1, $B70-W$5&lt;0),"",ROUND(($B70-W$5)*'점수 계산기'!$C$27+W$5*'점수 계산기'!$C$30+'점수 계산기'!$C$33,0))</f>
        <v>97</v>
      </c>
      <c r="X70" s="490">
        <f>IF(OR($B70-X$5&gt;74, $B70-X$5=73, $B70-X$5=1, $B70-X$5&lt;0),"",ROUND(($B70-X$5)*'점수 계산기'!$C$27+X$5*'점수 계산기'!$C$30+'점수 계산기'!$C$33,0))</f>
        <v>97</v>
      </c>
      <c r="Y70" s="490">
        <f>IF(OR($B70-Y$5&gt;74, $B70-Y$5=73, $B70-Y$5=1, $B70-Y$5&lt;0),"",ROUND(($B70-Y$5)*'점수 계산기'!$C$27+Y$5*'점수 계산기'!$C$30+'점수 계산기'!$C$33,0))</f>
        <v>97</v>
      </c>
      <c r="Z70" s="490">
        <f>IF(OR($B70-Z$5&gt;74, $B70-Z$5=73, $B70-Z$5=1, $B70-Z$5&lt;0),"",ROUND(($B70-Z$5)*'점수 계산기'!$C$27+Z$5*'점수 계산기'!$C$30+'점수 계산기'!$C$33,0))</f>
        <v>97</v>
      </c>
      <c r="AA70" s="491">
        <f>IF(OR($B70-AA$5&gt;74, $B70-AA$5=73, $B70-AA$5=1, $B70-AA$5&lt;0),"",ROUND(($B70-AA$5)*'점수 계산기'!$C$27+AA$5*'점수 계산기'!$C$30+'점수 계산기'!$C$33,0))</f>
        <v>97</v>
      </c>
      <c r="AC70" s="170">
        <v>37</v>
      </c>
      <c r="AD70" s="170">
        <f t="shared" si="0"/>
        <v>97</v>
      </c>
      <c r="AE70" s="170" cm="1">
        <f t="array" ref="AE70">INDEX($AF$6:$AF$106, AC70, 1)</f>
        <v>121</v>
      </c>
      <c r="AF70" s="170">
        <f t="shared" si="1"/>
        <v>98</v>
      </c>
      <c r="AG70" s="170">
        <v>36</v>
      </c>
      <c r="AH70" s="170">
        <v>64</v>
      </c>
    </row>
    <row r="71" spans="1:34" ht="21" customHeight="1">
      <c r="A71" s="4"/>
      <c r="B71" s="41">
        <v>35</v>
      </c>
      <c r="C71" s="489">
        <f>IF(OR($B71-C$5&gt;74, $B71-C$5=73, $B71-C$5=1, $B71-C$5&lt;0),"",ROUND(($B71-C$5)*'점수 계산기'!$C$27+C$5*'점수 계산기'!$C$30+'점수 계산기'!$C$33,0))</f>
        <v>97</v>
      </c>
      <c r="D71" s="490">
        <f>IF(OR($B71-D$5&gt;74, $B71-D$5=73, $B71-D$5=1, $B71-D$5&lt;0),"",ROUND(($B71-D$5)*'점수 계산기'!$C$27+D$5*'점수 계산기'!$C$30+'점수 계산기'!$C$33,0))</f>
        <v>97</v>
      </c>
      <c r="E71" s="490">
        <f>IF(OR($B71-E$5&gt;74, $B71-E$5=73, $B71-E$5=1, $B71-E$5&lt;0),"",ROUND(($B71-E$5)*'점수 계산기'!$C$27+E$5*'점수 계산기'!$C$30+'점수 계산기'!$C$33,0))</f>
        <v>97</v>
      </c>
      <c r="F71" s="490">
        <f>IF(OR($B71-F$5&gt;74, $B71-F$5=73, $B71-F$5=1, $B71-F$5&lt;0),"",ROUND(($B71-F$5)*'점수 계산기'!$C$27+F$5*'점수 계산기'!$C$30+'점수 계산기'!$C$33,0))</f>
        <v>97</v>
      </c>
      <c r="G71" s="490">
        <f>IF(OR($B71-G$5&gt;74, $B71-G$5=73, $B71-G$5=1, $B71-G$5&lt;0),"",ROUND(($B71-G$5)*'점수 계산기'!$C$27+G$5*'점수 계산기'!$C$30+'점수 계산기'!$C$33,0))</f>
        <v>97</v>
      </c>
      <c r="H71" s="490">
        <f>IF(OR($B71-H$5&gt;74, $B71-H$5=73, $B71-H$5=1, $B71-H$5&lt;0),"",ROUND(($B71-H$5)*'점수 계산기'!$C$27+H$5*'점수 계산기'!$C$30+'점수 계산기'!$C$33,0))</f>
        <v>97</v>
      </c>
      <c r="I71" s="490">
        <f>IF(OR($B71-I$5&gt;74, $B71-I$5=73, $B71-I$5=1, $B71-I$5&lt;0),"",ROUND(($B71-I$5)*'점수 계산기'!$C$27+I$5*'점수 계산기'!$C$30+'점수 계산기'!$C$33,0))</f>
        <v>97</v>
      </c>
      <c r="J71" s="490">
        <f>IF(OR($B71-J$5&gt;74, $B71-J$5=73, $B71-J$5=1, $B71-J$5&lt;0),"",ROUND(($B71-J$5)*'점수 계산기'!$C$27+J$5*'점수 계산기'!$C$30+'점수 계산기'!$C$33,0))</f>
        <v>97</v>
      </c>
      <c r="K71" s="490">
        <f>IF(OR($B71-K$5&gt;74, $B71-K$5=73, $B71-K$5=1, $B71-K$5&lt;0),"",ROUND(($B71-K$5)*'점수 계산기'!$C$27+K$5*'점수 계산기'!$C$30+'점수 계산기'!$C$33,0))</f>
        <v>97</v>
      </c>
      <c r="L71" s="490">
        <f>IF(OR($B71-L$5&gt;74, $B71-L$5=73, $B71-L$5=1, $B71-L$5&lt;0),"",ROUND(($B71-L$5)*'점수 계산기'!$C$27+L$5*'점수 계산기'!$C$30+'점수 계산기'!$C$33,0))</f>
        <v>97</v>
      </c>
      <c r="M71" s="490">
        <f>IF(OR($B71-M$5&gt;74, $B71-M$5=73, $B71-M$5=1, $B71-M$5&lt;0),"",ROUND(($B71-M$5)*'점수 계산기'!$C$27+M$5*'점수 계산기'!$C$30+'점수 계산기'!$C$33,0))</f>
        <v>97</v>
      </c>
      <c r="N71" s="490">
        <f>IF(OR($B71-N$5&gt;74, $B71-N$5=73, $B71-N$5=1, $B71-N$5&lt;0),"",ROUND(($B71-N$5)*'점수 계산기'!$C$27+N$5*'점수 계산기'!$C$30+'점수 계산기'!$C$33,0))</f>
        <v>97</v>
      </c>
      <c r="O71" s="490">
        <f>IF(OR($B71-O$5&gt;74, $B71-O$5=73, $B71-O$5=1, $B71-O$5&lt;0),"",ROUND(($B71-O$5)*'점수 계산기'!$C$27+O$5*'점수 계산기'!$C$30+'점수 계산기'!$C$33,0))</f>
        <v>96</v>
      </c>
      <c r="P71" s="490">
        <f>IF(OR($B71-P$5&gt;74, $B71-P$5=73, $B71-P$5=1, $B71-P$5&lt;0),"",ROUND(($B71-P$5)*'점수 계산기'!$C$27+P$5*'점수 계산기'!$C$30+'점수 계산기'!$C$33,0))</f>
        <v>96</v>
      </c>
      <c r="Q71" s="490">
        <f>IF(OR($B71-Q$5&gt;74, $B71-Q$5=73, $B71-Q$5=1, $B71-Q$5&lt;0),"",ROUND(($B71-Q$5)*'점수 계산기'!$C$27+Q$5*'점수 계산기'!$C$30+'점수 계산기'!$C$33,0))</f>
        <v>96</v>
      </c>
      <c r="R71" s="490">
        <f>IF(OR($B71-R$5&gt;74, $B71-R$5=73, $B71-R$5=1, $B71-R$5&lt;0),"",ROUND(($B71-R$5)*'점수 계산기'!$C$27+R$5*'점수 계산기'!$C$30+'점수 계산기'!$C$33,0))</f>
        <v>96</v>
      </c>
      <c r="S71" s="490">
        <f>IF(OR($B71-S$5&gt;74, $B71-S$5=73, $B71-S$5=1, $B71-S$5&lt;0),"",ROUND(($B71-S$5)*'점수 계산기'!$C$27+S$5*'점수 계산기'!$C$30+'점수 계산기'!$C$33,0))</f>
        <v>96</v>
      </c>
      <c r="T71" s="490">
        <f>IF(OR($B71-T$5&gt;74, $B71-T$5=73, $B71-T$5=1, $B71-T$5&lt;0),"",ROUND(($B71-T$5)*'점수 계산기'!$C$27+T$5*'점수 계산기'!$C$30+'점수 계산기'!$C$33,0))</f>
        <v>96</v>
      </c>
      <c r="U71" s="490">
        <f>IF(OR($B71-U$5&gt;74, $B71-U$5=73, $B71-U$5=1, $B71-U$5&lt;0),"",ROUND(($B71-U$5)*'점수 계산기'!$C$27+U$5*'점수 계산기'!$C$30+'점수 계산기'!$C$33,0))</f>
        <v>96</v>
      </c>
      <c r="V71" s="490">
        <f>IF(OR($B71-V$5&gt;74, $B71-V$5=73, $B71-V$5=1, $B71-V$5&lt;0),"",ROUND(($B71-V$5)*'점수 계산기'!$C$27+V$5*'점수 계산기'!$C$30+'점수 계산기'!$C$33,0))</f>
        <v>96</v>
      </c>
      <c r="W71" s="490">
        <f>IF(OR($B71-W$5&gt;74, $B71-W$5=73, $B71-W$5=1, $B71-W$5&lt;0),"",ROUND(($B71-W$5)*'점수 계산기'!$C$27+W$5*'점수 계산기'!$C$30+'점수 계산기'!$C$33,0))</f>
        <v>96</v>
      </c>
      <c r="X71" s="490">
        <f>IF(OR($B71-X$5&gt;74, $B71-X$5=73, $B71-X$5=1, $B71-X$5&lt;0),"",ROUND(($B71-X$5)*'점수 계산기'!$C$27+X$5*'점수 계산기'!$C$30+'점수 계산기'!$C$33,0))</f>
        <v>96</v>
      </c>
      <c r="Y71" s="490">
        <f>IF(OR($B71-Y$5&gt;74, $B71-Y$5=73, $B71-Y$5=1, $B71-Y$5&lt;0),"",ROUND(($B71-Y$5)*'점수 계산기'!$C$27+Y$5*'점수 계산기'!$C$30+'점수 계산기'!$C$33,0))</f>
        <v>96</v>
      </c>
      <c r="Z71" s="490">
        <f>IF(OR($B71-Z$5&gt;74, $B71-Z$5=73, $B71-Z$5=1, $B71-Z$5&lt;0),"",ROUND(($B71-Z$5)*'점수 계산기'!$C$27+Z$5*'점수 계산기'!$C$30+'점수 계산기'!$C$33,0))</f>
        <v>96</v>
      </c>
      <c r="AA71" s="491">
        <f>IF(OR($B71-AA$5&gt;74, $B71-AA$5=73, $B71-AA$5=1, $B71-AA$5&lt;0),"",ROUND(($B71-AA$5)*'점수 계산기'!$C$27+AA$5*'점수 계산기'!$C$30+'점수 계산기'!$C$33,0))</f>
        <v>96</v>
      </c>
      <c r="AC71" s="170">
        <v>36</v>
      </c>
      <c r="AD71" s="170">
        <f t="shared" ref="AD71:AD106" si="2">MIN(C71:AA71)</f>
        <v>96</v>
      </c>
      <c r="AE71" s="170" cm="1">
        <f t="array" ref="AE71">INDEX($AF$6:$AF$106, AC71, 1)</f>
        <v>122</v>
      </c>
      <c r="AF71" s="170">
        <f t="shared" ref="AF71:AF106" si="3">MAX(C71:AA71)</f>
        <v>97</v>
      </c>
      <c r="AG71" s="170">
        <v>35</v>
      </c>
      <c r="AH71" s="170">
        <v>65</v>
      </c>
    </row>
    <row r="72" spans="1:34" ht="21" customHeight="1">
      <c r="A72" s="4"/>
      <c r="B72" s="41">
        <v>34</v>
      </c>
      <c r="C72" s="489">
        <f>IF(OR($B72-C$5&gt;74, $B72-C$5=73, $B72-C$5=1, $B72-C$5&lt;0),"",ROUND(($B72-C$5)*'점수 계산기'!$C$27+C$5*'점수 계산기'!$C$30+'점수 계산기'!$C$33,0))</f>
        <v>96</v>
      </c>
      <c r="D72" s="490">
        <f>IF(OR($B72-D$5&gt;74, $B72-D$5=73, $B72-D$5=1, $B72-D$5&lt;0),"",ROUND(($B72-D$5)*'점수 계산기'!$C$27+D$5*'점수 계산기'!$C$30+'점수 계산기'!$C$33,0))</f>
        <v>96</v>
      </c>
      <c r="E72" s="490">
        <f>IF(OR($B72-E$5&gt;74, $B72-E$5=73, $B72-E$5=1, $B72-E$5&lt;0),"",ROUND(($B72-E$5)*'점수 계산기'!$C$27+E$5*'점수 계산기'!$C$30+'점수 계산기'!$C$33,0))</f>
        <v>96</v>
      </c>
      <c r="F72" s="490">
        <f>IF(OR($B72-F$5&gt;74, $B72-F$5=73, $B72-F$5=1, $B72-F$5&lt;0),"",ROUND(($B72-F$5)*'점수 계산기'!$C$27+F$5*'점수 계산기'!$C$30+'점수 계산기'!$C$33,0))</f>
        <v>96</v>
      </c>
      <c r="G72" s="490">
        <f>IF(OR($B72-G$5&gt;74, $B72-G$5=73, $B72-G$5=1, $B72-G$5&lt;0),"",ROUND(($B72-G$5)*'점수 계산기'!$C$27+G$5*'점수 계산기'!$C$30+'점수 계산기'!$C$33,0))</f>
        <v>96</v>
      </c>
      <c r="H72" s="490">
        <f>IF(OR($B72-H$5&gt;74, $B72-H$5=73, $B72-H$5=1, $B72-H$5&lt;0),"",ROUND(($B72-H$5)*'점수 계산기'!$C$27+H$5*'점수 계산기'!$C$30+'점수 계산기'!$C$33,0))</f>
        <v>96</v>
      </c>
      <c r="I72" s="490">
        <f>IF(OR($B72-I$5&gt;74, $B72-I$5=73, $B72-I$5=1, $B72-I$5&lt;0),"",ROUND(($B72-I$5)*'점수 계산기'!$C$27+I$5*'점수 계산기'!$C$30+'점수 계산기'!$C$33,0))</f>
        <v>96</v>
      </c>
      <c r="J72" s="490">
        <f>IF(OR($B72-J$5&gt;74, $B72-J$5=73, $B72-J$5=1, $B72-J$5&lt;0),"",ROUND(($B72-J$5)*'점수 계산기'!$C$27+J$5*'점수 계산기'!$C$30+'점수 계산기'!$C$33,0))</f>
        <v>96</v>
      </c>
      <c r="K72" s="490">
        <f>IF(OR($B72-K$5&gt;74, $B72-K$5=73, $B72-K$5=1, $B72-K$5&lt;0),"",ROUND(($B72-K$5)*'점수 계산기'!$C$27+K$5*'점수 계산기'!$C$30+'점수 계산기'!$C$33,0))</f>
        <v>96</v>
      </c>
      <c r="L72" s="490">
        <f>IF(OR($B72-L$5&gt;74, $B72-L$5=73, $B72-L$5=1, $B72-L$5&lt;0),"",ROUND(($B72-L$5)*'점수 계산기'!$C$27+L$5*'점수 계산기'!$C$30+'점수 계산기'!$C$33,0))</f>
        <v>96</v>
      </c>
      <c r="M72" s="490">
        <f>IF(OR($B72-M$5&gt;74, $B72-M$5=73, $B72-M$5=1, $B72-M$5&lt;0),"",ROUND(($B72-M$5)*'점수 계산기'!$C$27+M$5*'점수 계산기'!$C$30+'점수 계산기'!$C$33,0))</f>
        <v>96</v>
      </c>
      <c r="N72" s="490">
        <f>IF(OR($B72-N$5&gt;74, $B72-N$5=73, $B72-N$5=1, $B72-N$5&lt;0),"",ROUND(($B72-N$5)*'점수 계산기'!$C$27+N$5*'점수 계산기'!$C$30+'점수 계산기'!$C$33,0))</f>
        <v>96</v>
      </c>
      <c r="O72" s="490">
        <f>IF(OR($B72-O$5&gt;74, $B72-O$5=73, $B72-O$5=1, $B72-O$5&lt;0),"",ROUND(($B72-O$5)*'점수 계산기'!$C$27+O$5*'점수 계산기'!$C$30+'점수 계산기'!$C$33,0))</f>
        <v>96</v>
      </c>
      <c r="P72" s="490">
        <f>IF(OR($B72-P$5&gt;74, $B72-P$5=73, $B72-P$5=1, $B72-P$5&lt;0),"",ROUND(($B72-P$5)*'점수 계산기'!$C$27+P$5*'점수 계산기'!$C$30+'점수 계산기'!$C$33,0))</f>
        <v>96</v>
      </c>
      <c r="Q72" s="490">
        <f>IF(OR($B72-Q$5&gt;74, $B72-Q$5=73, $B72-Q$5=1, $B72-Q$5&lt;0),"",ROUND(($B72-Q$5)*'점수 계산기'!$C$27+Q$5*'점수 계산기'!$C$30+'점수 계산기'!$C$33,0))</f>
        <v>96</v>
      </c>
      <c r="R72" s="490">
        <f>IF(OR($B72-R$5&gt;74, $B72-R$5=73, $B72-R$5=1, $B72-R$5&lt;0),"",ROUND(($B72-R$5)*'점수 계산기'!$C$27+R$5*'점수 계산기'!$C$30+'점수 계산기'!$C$33,0))</f>
        <v>95</v>
      </c>
      <c r="S72" s="490">
        <f>IF(OR($B72-S$5&gt;74, $B72-S$5=73, $B72-S$5=1, $B72-S$5&lt;0),"",ROUND(($B72-S$5)*'점수 계산기'!$C$27+S$5*'점수 계산기'!$C$30+'점수 계산기'!$C$33,0))</f>
        <v>95</v>
      </c>
      <c r="T72" s="490">
        <f>IF(OR($B72-T$5&gt;74, $B72-T$5=73, $B72-T$5=1, $B72-T$5&lt;0),"",ROUND(($B72-T$5)*'점수 계산기'!$C$27+T$5*'점수 계산기'!$C$30+'점수 계산기'!$C$33,0))</f>
        <v>95</v>
      </c>
      <c r="U72" s="490">
        <f>IF(OR($B72-U$5&gt;74, $B72-U$5=73, $B72-U$5=1, $B72-U$5&lt;0),"",ROUND(($B72-U$5)*'점수 계산기'!$C$27+U$5*'점수 계산기'!$C$30+'점수 계산기'!$C$33,0))</f>
        <v>95</v>
      </c>
      <c r="V72" s="490">
        <f>IF(OR($B72-V$5&gt;74, $B72-V$5=73, $B72-V$5=1, $B72-V$5&lt;0),"",ROUND(($B72-V$5)*'점수 계산기'!$C$27+V$5*'점수 계산기'!$C$30+'점수 계산기'!$C$33,0))</f>
        <v>95</v>
      </c>
      <c r="W72" s="490">
        <f>IF(OR($B72-W$5&gt;74, $B72-W$5=73, $B72-W$5=1, $B72-W$5&lt;0),"",ROUND(($B72-W$5)*'점수 계산기'!$C$27+W$5*'점수 계산기'!$C$30+'점수 계산기'!$C$33,0))</f>
        <v>95</v>
      </c>
      <c r="X72" s="490">
        <f>IF(OR($B72-X$5&gt;74, $B72-X$5=73, $B72-X$5=1, $B72-X$5&lt;0),"",ROUND(($B72-X$5)*'점수 계산기'!$C$27+X$5*'점수 계산기'!$C$30+'점수 계산기'!$C$33,0))</f>
        <v>95</v>
      </c>
      <c r="Y72" s="490">
        <f>IF(OR($B72-Y$5&gt;74, $B72-Y$5=73, $B72-Y$5=1, $B72-Y$5&lt;0),"",ROUND(($B72-Y$5)*'점수 계산기'!$C$27+Y$5*'점수 계산기'!$C$30+'점수 계산기'!$C$33,0))</f>
        <v>95</v>
      </c>
      <c r="Z72" s="490">
        <f>IF(OR($B72-Z$5&gt;74, $B72-Z$5=73, $B72-Z$5=1, $B72-Z$5&lt;0),"",ROUND(($B72-Z$5)*'점수 계산기'!$C$27+Z$5*'점수 계산기'!$C$30+'점수 계산기'!$C$33,0))</f>
        <v>95</v>
      </c>
      <c r="AA72" s="491">
        <f>IF(OR($B72-AA$5&gt;74, $B72-AA$5=73, $B72-AA$5=1, $B72-AA$5&lt;0),"",ROUND(($B72-AA$5)*'점수 계산기'!$C$27+AA$5*'점수 계산기'!$C$30+'점수 계산기'!$C$33,0))</f>
        <v>95</v>
      </c>
      <c r="AC72" s="170">
        <v>35</v>
      </c>
      <c r="AD72" s="170">
        <f t="shared" si="2"/>
        <v>95</v>
      </c>
      <c r="AE72" s="170" cm="1">
        <f t="array" ref="AE72">INDEX($AF$6:$AF$106, AC72, 1)</f>
        <v>123</v>
      </c>
      <c r="AF72" s="170">
        <f t="shared" si="3"/>
        <v>96</v>
      </c>
      <c r="AG72" s="170">
        <v>34</v>
      </c>
      <c r="AH72" s="170">
        <v>66</v>
      </c>
    </row>
    <row r="73" spans="1:34" ht="21" customHeight="1">
      <c r="A73" s="4"/>
      <c r="B73" s="41">
        <v>33</v>
      </c>
      <c r="C73" s="489">
        <f>IF(OR($B73-C$5&gt;74, $B73-C$5=73, $B73-C$5=1, $B73-C$5&lt;0),"",ROUND(($B73-C$5)*'점수 계산기'!$C$27+C$5*'점수 계산기'!$C$30+'점수 계산기'!$C$33,0))</f>
        <v>96</v>
      </c>
      <c r="D73" s="490">
        <f>IF(OR($B73-D$5&gt;74, $B73-D$5=73, $B73-D$5=1, $B73-D$5&lt;0),"",ROUND(($B73-D$5)*'점수 계산기'!$C$27+D$5*'점수 계산기'!$C$30+'점수 계산기'!$C$33,0))</f>
        <v>96</v>
      </c>
      <c r="E73" s="490">
        <f>IF(OR($B73-E$5&gt;74, $B73-E$5=73, $B73-E$5=1, $B73-E$5&lt;0),"",ROUND(($B73-E$5)*'점수 계산기'!$C$27+E$5*'점수 계산기'!$C$30+'점수 계산기'!$C$33,0))</f>
        <v>95</v>
      </c>
      <c r="F73" s="490">
        <f>IF(OR($B73-F$5&gt;74, $B73-F$5=73, $B73-F$5=1, $B73-F$5&lt;0),"",ROUND(($B73-F$5)*'점수 계산기'!$C$27+F$5*'점수 계산기'!$C$30+'점수 계산기'!$C$33,0))</f>
        <v>95</v>
      </c>
      <c r="G73" s="490">
        <f>IF(OR($B73-G$5&gt;74, $B73-G$5=73, $B73-G$5=1, $B73-G$5&lt;0),"",ROUND(($B73-G$5)*'점수 계산기'!$C$27+G$5*'점수 계산기'!$C$30+'점수 계산기'!$C$33,0))</f>
        <v>95</v>
      </c>
      <c r="H73" s="490">
        <f>IF(OR($B73-H$5&gt;74, $B73-H$5=73, $B73-H$5=1, $B73-H$5&lt;0),"",ROUND(($B73-H$5)*'점수 계산기'!$C$27+H$5*'점수 계산기'!$C$30+'점수 계산기'!$C$33,0))</f>
        <v>95</v>
      </c>
      <c r="I73" s="490">
        <f>IF(OR($B73-I$5&gt;74, $B73-I$5=73, $B73-I$5=1, $B73-I$5&lt;0),"",ROUND(($B73-I$5)*'점수 계산기'!$C$27+I$5*'점수 계산기'!$C$30+'점수 계산기'!$C$33,0))</f>
        <v>95</v>
      </c>
      <c r="J73" s="490">
        <f>IF(OR($B73-J$5&gt;74, $B73-J$5=73, $B73-J$5=1, $B73-J$5&lt;0),"",ROUND(($B73-J$5)*'점수 계산기'!$C$27+J$5*'점수 계산기'!$C$30+'점수 계산기'!$C$33,0))</f>
        <v>95</v>
      </c>
      <c r="K73" s="490">
        <f>IF(OR($B73-K$5&gt;74, $B73-K$5=73, $B73-K$5=1, $B73-K$5&lt;0),"",ROUND(($B73-K$5)*'점수 계산기'!$C$27+K$5*'점수 계산기'!$C$30+'점수 계산기'!$C$33,0))</f>
        <v>95</v>
      </c>
      <c r="L73" s="490">
        <f>IF(OR($B73-L$5&gt;74, $B73-L$5=73, $B73-L$5=1, $B73-L$5&lt;0),"",ROUND(($B73-L$5)*'점수 계산기'!$C$27+L$5*'점수 계산기'!$C$30+'점수 계산기'!$C$33,0))</f>
        <v>95</v>
      </c>
      <c r="M73" s="490">
        <f>IF(OR($B73-M$5&gt;74, $B73-M$5=73, $B73-M$5=1, $B73-M$5&lt;0),"",ROUND(($B73-M$5)*'점수 계산기'!$C$27+M$5*'점수 계산기'!$C$30+'점수 계산기'!$C$33,0))</f>
        <v>95</v>
      </c>
      <c r="N73" s="490">
        <f>IF(OR($B73-N$5&gt;74, $B73-N$5=73, $B73-N$5=1, $B73-N$5&lt;0),"",ROUND(($B73-N$5)*'점수 계산기'!$C$27+N$5*'점수 계산기'!$C$30+'점수 계산기'!$C$33,0))</f>
        <v>95</v>
      </c>
      <c r="O73" s="490">
        <f>IF(OR($B73-O$5&gt;74, $B73-O$5=73, $B73-O$5=1, $B73-O$5&lt;0),"",ROUND(($B73-O$5)*'점수 계산기'!$C$27+O$5*'점수 계산기'!$C$30+'점수 계산기'!$C$33,0))</f>
        <v>95</v>
      </c>
      <c r="P73" s="490">
        <f>IF(OR($B73-P$5&gt;74, $B73-P$5=73, $B73-P$5=1, $B73-P$5&lt;0),"",ROUND(($B73-P$5)*'점수 계산기'!$C$27+P$5*'점수 계산기'!$C$30+'점수 계산기'!$C$33,0))</f>
        <v>95</v>
      </c>
      <c r="Q73" s="490">
        <f>IF(OR($B73-Q$5&gt;74, $B73-Q$5=73, $B73-Q$5=1, $B73-Q$5&lt;0),"",ROUND(($B73-Q$5)*'점수 계산기'!$C$27+Q$5*'점수 계산기'!$C$30+'점수 계산기'!$C$33,0))</f>
        <v>95</v>
      </c>
      <c r="R73" s="490">
        <f>IF(OR($B73-R$5&gt;74, $B73-R$5=73, $B73-R$5=1, $B73-R$5&lt;0),"",ROUND(($B73-R$5)*'점수 계산기'!$C$27+R$5*'점수 계산기'!$C$30+'점수 계산기'!$C$33,0))</f>
        <v>95</v>
      </c>
      <c r="S73" s="490">
        <f>IF(OR($B73-S$5&gt;74, $B73-S$5=73, $B73-S$5=1, $B73-S$5&lt;0),"",ROUND(($B73-S$5)*'점수 계산기'!$C$27+S$5*'점수 계산기'!$C$30+'점수 계산기'!$C$33,0))</f>
        <v>95</v>
      </c>
      <c r="T73" s="490">
        <f>IF(OR($B73-T$5&gt;74, $B73-T$5=73, $B73-T$5=1, $B73-T$5&lt;0),"",ROUND(($B73-T$5)*'점수 계산기'!$C$27+T$5*'점수 계산기'!$C$30+'점수 계산기'!$C$33,0))</f>
        <v>95</v>
      </c>
      <c r="U73" s="490">
        <f>IF(OR($B73-U$5&gt;74, $B73-U$5=73, $B73-U$5=1, $B73-U$5&lt;0),"",ROUND(($B73-U$5)*'점수 계산기'!$C$27+U$5*'점수 계산기'!$C$30+'점수 계산기'!$C$33,0))</f>
        <v>94</v>
      </c>
      <c r="V73" s="490">
        <f>IF(OR($B73-V$5&gt;74, $B73-V$5=73, $B73-V$5=1, $B73-V$5&lt;0),"",ROUND(($B73-V$5)*'점수 계산기'!$C$27+V$5*'점수 계산기'!$C$30+'점수 계산기'!$C$33,0))</f>
        <v>94</v>
      </c>
      <c r="W73" s="490">
        <f>IF(OR($B73-W$5&gt;74, $B73-W$5=73, $B73-W$5=1, $B73-W$5&lt;0),"",ROUND(($B73-W$5)*'점수 계산기'!$C$27+W$5*'점수 계산기'!$C$30+'점수 계산기'!$C$33,0))</f>
        <v>94</v>
      </c>
      <c r="X73" s="490">
        <f>IF(OR($B73-X$5&gt;74, $B73-X$5=73, $B73-X$5=1, $B73-X$5&lt;0),"",ROUND(($B73-X$5)*'점수 계산기'!$C$27+X$5*'점수 계산기'!$C$30+'점수 계산기'!$C$33,0))</f>
        <v>94</v>
      </c>
      <c r="Y73" s="490">
        <f>IF(OR($B73-Y$5&gt;74, $B73-Y$5=73, $B73-Y$5=1, $B73-Y$5&lt;0),"",ROUND(($B73-Y$5)*'점수 계산기'!$C$27+Y$5*'점수 계산기'!$C$30+'점수 계산기'!$C$33,0))</f>
        <v>94</v>
      </c>
      <c r="Z73" s="490">
        <f>IF(OR($B73-Z$5&gt;74, $B73-Z$5=73, $B73-Z$5=1, $B73-Z$5&lt;0),"",ROUND(($B73-Z$5)*'점수 계산기'!$C$27+Z$5*'점수 계산기'!$C$30+'점수 계산기'!$C$33,0))</f>
        <v>94</v>
      </c>
      <c r="AA73" s="491">
        <f>IF(OR($B73-AA$5&gt;74, $B73-AA$5=73, $B73-AA$5=1, $B73-AA$5&lt;0),"",ROUND(($B73-AA$5)*'점수 계산기'!$C$27+AA$5*'점수 계산기'!$C$30+'점수 계산기'!$C$33,0))</f>
        <v>94</v>
      </c>
      <c r="AC73" s="170">
        <v>34</v>
      </c>
      <c r="AD73" s="170">
        <f t="shared" si="2"/>
        <v>94</v>
      </c>
      <c r="AE73" s="170" cm="1">
        <f t="array" ref="AE73">INDEX($AF$6:$AF$106, AC73, 1)</f>
        <v>124</v>
      </c>
      <c r="AF73" s="170">
        <f t="shared" si="3"/>
        <v>96</v>
      </c>
      <c r="AG73" s="170">
        <v>33</v>
      </c>
      <c r="AH73" s="170">
        <v>67</v>
      </c>
    </row>
    <row r="74" spans="1:34" ht="21" customHeight="1">
      <c r="A74" s="4"/>
      <c r="B74" s="42">
        <v>32</v>
      </c>
      <c r="C74" s="492">
        <f>IF(OR($B74-C$5&gt;74, $B74-C$5=73, $B74-C$5=1, $B74-C$5&lt;0),"",ROUND(($B74-C$5)*'점수 계산기'!$C$27+C$5*'점수 계산기'!$C$30+'점수 계산기'!$C$33,0))</f>
        <v>95</v>
      </c>
      <c r="D74" s="493">
        <f>IF(OR($B74-D$5&gt;74, $B74-D$5=73, $B74-D$5=1, $B74-D$5&lt;0),"",ROUND(($B74-D$5)*'점수 계산기'!$C$27+D$5*'점수 계산기'!$C$30+'점수 계산기'!$C$33,0))</f>
        <v>95</v>
      </c>
      <c r="E74" s="493">
        <f>IF(OR($B74-E$5&gt;74, $B74-E$5=73, $B74-E$5=1, $B74-E$5&lt;0),"",ROUND(($B74-E$5)*'점수 계산기'!$C$27+E$5*'점수 계산기'!$C$30+'점수 계산기'!$C$33,0))</f>
        <v>95</v>
      </c>
      <c r="F74" s="493">
        <f>IF(OR($B74-F$5&gt;74, $B74-F$5=73, $B74-F$5=1, $B74-F$5&lt;0),"",ROUND(($B74-F$5)*'점수 계산기'!$C$27+F$5*'점수 계산기'!$C$30+'점수 계산기'!$C$33,0))</f>
        <v>95</v>
      </c>
      <c r="G74" s="493">
        <f>IF(OR($B74-G$5&gt;74, $B74-G$5=73, $B74-G$5=1, $B74-G$5&lt;0),"",ROUND(($B74-G$5)*'점수 계산기'!$C$27+G$5*'점수 계산기'!$C$30+'점수 계산기'!$C$33,0))</f>
        <v>95</v>
      </c>
      <c r="H74" s="493">
        <f>IF(OR($B74-H$5&gt;74, $B74-H$5=73, $B74-H$5=1, $B74-H$5&lt;0),"",ROUND(($B74-H$5)*'점수 계산기'!$C$27+H$5*'점수 계산기'!$C$30+'점수 계산기'!$C$33,0))</f>
        <v>94</v>
      </c>
      <c r="I74" s="493">
        <f>IF(OR($B74-I$5&gt;74, $B74-I$5=73, $B74-I$5=1, $B74-I$5&lt;0),"",ROUND(($B74-I$5)*'점수 계산기'!$C$27+I$5*'점수 계산기'!$C$30+'점수 계산기'!$C$33,0))</f>
        <v>94</v>
      </c>
      <c r="J74" s="493">
        <f>IF(OR($B74-J$5&gt;74, $B74-J$5=73, $B74-J$5=1, $B74-J$5&lt;0),"",ROUND(($B74-J$5)*'점수 계산기'!$C$27+J$5*'점수 계산기'!$C$30+'점수 계산기'!$C$33,0))</f>
        <v>94</v>
      </c>
      <c r="K74" s="493">
        <f>IF(OR($B74-K$5&gt;74, $B74-K$5=73, $B74-K$5=1, $B74-K$5&lt;0),"",ROUND(($B74-K$5)*'점수 계산기'!$C$27+K$5*'점수 계산기'!$C$30+'점수 계산기'!$C$33,0))</f>
        <v>94</v>
      </c>
      <c r="L74" s="493">
        <f>IF(OR($B74-L$5&gt;74, $B74-L$5=73, $B74-L$5=1, $B74-L$5&lt;0),"",ROUND(($B74-L$5)*'점수 계산기'!$C$27+L$5*'점수 계산기'!$C$30+'점수 계산기'!$C$33,0))</f>
        <v>94</v>
      </c>
      <c r="M74" s="493">
        <f>IF(OR($B74-M$5&gt;74, $B74-M$5=73, $B74-M$5=1, $B74-M$5&lt;0),"",ROUND(($B74-M$5)*'점수 계산기'!$C$27+M$5*'점수 계산기'!$C$30+'점수 계산기'!$C$33,0))</f>
        <v>94</v>
      </c>
      <c r="N74" s="493">
        <f>IF(OR($B74-N$5&gt;74, $B74-N$5=73, $B74-N$5=1, $B74-N$5&lt;0),"",ROUND(($B74-N$5)*'점수 계산기'!$C$27+N$5*'점수 계산기'!$C$30+'점수 계산기'!$C$33,0))</f>
        <v>94</v>
      </c>
      <c r="O74" s="493">
        <f>IF(OR($B74-O$5&gt;74, $B74-O$5=73, $B74-O$5=1, $B74-O$5&lt;0),"",ROUND(($B74-O$5)*'점수 계산기'!$C$27+O$5*'점수 계산기'!$C$30+'점수 계산기'!$C$33,0))</f>
        <v>94</v>
      </c>
      <c r="P74" s="493">
        <f>IF(OR($B74-P$5&gt;74, $B74-P$5=73, $B74-P$5=1, $B74-P$5&lt;0),"",ROUND(($B74-P$5)*'점수 계산기'!$C$27+P$5*'점수 계산기'!$C$30+'점수 계산기'!$C$33,0))</f>
        <v>94</v>
      </c>
      <c r="Q74" s="493">
        <f>IF(OR($B74-Q$5&gt;74, $B74-Q$5=73, $B74-Q$5=1, $B74-Q$5&lt;0),"",ROUND(($B74-Q$5)*'점수 계산기'!$C$27+Q$5*'점수 계산기'!$C$30+'점수 계산기'!$C$33,0))</f>
        <v>94</v>
      </c>
      <c r="R74" s="493">
        <f>IF(OR($B74-R$5&gt;74, $B74-R$5=73, $B74-R$5=1, $B74-R$5&lt;0),"",ROUND(($B74-R$5)*'점수 계산기'!$C$27+R$5*'점수 계산기'!$C$30+'점수 계산기'!$C$33,0))</f>
        <v>94</v>
      </c>
      <c r="S74" s="493">
        <f>IF(OR($B74-S$5&gt;74, $B74-S$5=73, $B74-S$5=1, $B74-S$5&lt;0),"",ROUND(($B74-S$5)*'점수 계산기'!$C$27+S$5*'점수 계산기'!$C$30+'점수 계산기'!$C$33,0))</f>
        <v>94</v>
      </c>
      <c r="T74" s="493">
        <f>IF(OR($B74-T$5&gt;74, $B74-T$5=73, $B74-T$5=1, $B74-T$5&lt;0),"",ROUND(($B74-T$5)*'점수 계산기'!$C$27+T$5*'점수 계산기'!$C$30+'점수 계산기'!$C$33,0))</f>
        <v>94</v>
      </c>
      <c r="U74" s="493">
        <f>IF(OR($B74-U$5&gt;74, $B74-U$5=73, $B74-U$5=1, $B74-U$5&lt;0),"",ROUND(($B74-U$5)*'점수 계산기'!$C$27+U$5*'점수 계산기'!$C$30+'점수 계산기'!$C$33,0))</f>
        <v>94</v>
      </c>
      <c r="V74" s="493">
        <f>IF(OR($B74-V$5&gt;74, $B74-V$5=73, $B74-V$5=1, $B74-V$5&lt;0),"",ROUND(($B74-V$5)*'점수 계산기'!$C$27+V$5*'점수 계산기'!$C$30+'점수 계산기'!$C$33,0))</f>
        <v>94</v>
      </c>
      <c r="W74" s="493">
        <f>IF(OR($B74-W$5&gt;74, $B74-W$5=73, $B74-W$5=1, $B74-W$5&lt;0),"",ROUND(($B74-W$5)*'점수 계산기'!$C$27+W$5*'점수 계산기'!$C$30+'점수 계산기'!$C$33,0))</f>
        <v>94</v>
      </c>
      <c r="X74" s="493">
        <f>IF(OR($B74-X$5&gt;74, $B74-X$5=73, $B74-X$5=1, $B74-X$5&lt;0),"",ROUND(($B74-X$5)*'점수 계산기'!$C$27+X$5*'점수 계산기'!$C$30+'점수 계산기'!$C$33,0))</f>
        <v>93</v>
      </c>
      <c r="Y74" s="493">
        <f>IF(OR($B74-Y$5&gt;74, $B74-Y$5=73, $B74-Y$5=1, $B74-Y$5&lt;0),"",ROUND(($B74-Y$5)*'점수 계산기'!$C$27+Y$5*'점수 계산기'!$C$30+'점수 계산기'!$C$33,0))</f>
        <v>93</v>
      </c>
      <c r="Z74" s="493">
        <f>IF(OR($B74-Z$5&gt;74, $B74-Z$5=73, $B74-Z$5=1, $B74-Z$5&lt;0),"",ROUND(($B74-Z$5)*'점수 계산기'!$C$27+Z$5*'점수 계산기'!$C$30+'점수 계산기'!$C$33,0))</f>
        <v>93</v>
      </c>
      <c r="AA74" s="494">
        <f>IF(OR($B74-AA$5&gt;74, $B74-AA$5=73, $B74-AA$5=1, $B74-AA$5&lt;0),"",ROUND(($B74-AA$5)*'점수 계산기'!$C$27+AA$5*'점수 계산기'!$C$30+'점수 계산기'!$C$33,0))</f>
        <v>93</v>
      </c>
      <c r="AC74" s="170">
        <v>33</v>
      </c>
      <c r="AD74" s="170">
        <f t="shared" si="2"/>
        <v>93</v>
      </c>
      <c r="AE74" s="170" cm="1">
        <f t="array" ref="AE74">INDEX($AF$6:$AF$106, AC74, 1)</f>
        <v>124</v>
      </c>
      <c r="AF74" s="170">
        <f t="shared" si="3"/>
        <v>95</v>
      </c>
      <c r="AG74" s="170">
        <v>32</v>
      </c>
      <c r="AH74" s="170">
        <v>68</v>
      </c>
    </row>
    <row r="75" spans="1:34" ht="21" customHeight="1">
      <c r="A75" s="4"/>
      <c r="B75" s="42">
        <v>31</v>
      </c>
      <c r="C75" s="492">
        <f>IF(OR($B75-C$5&gt;74, $B75-C$5=73, $B75-C$5=1, $B75-C$5&lt;0),"",ROUND(($B75-C$5)*'점수 계산기'!$C$27+C$5*'점수 계산기'!$C$30+'점수 계산기'!$C$33,0))</f>
        <v>94</v>
      </c>
      <c r="D75" s="493">
        <f>IF(OR($B75-D$5&gt;74, $B75-D$5=73, $B75-D$5=1, $B75-D$5&lt;0),"",ROUND(($B75-D$5)*'점수 계산기'!$C$27+D$5*'점수 계산기'!$C$30+'점수 계산기'!$C$33,0))</f>
        <v>94</v>
      </c>
      <c r="E75" s="493">
        <f>IF(OR($B75-E$5&gt;74, $B75-E$5=73, $B75-E$5=1, $B75-E$5&lt;0),"",ROUND(($B75-E$5)*'점수 계산기'!$C$27+E$5*'점수 계산기'!$C$30+'점수 계산기'!$C$33,0))</f>
        <v>94</v>
      </c>
      <c r="F75" s="493">
        <f>IF(OR($B75-F$5&gt;74, $B75-F$5=73, $B75-F$5=1, $B75-F$5&lt;0),"",ROUND(($B75-F$5)*'점수 계산기'!$C$27+F$5*'점수 계산기'!$C$30+'점수 계산기'!$C$33,0))</f>
        <v>94</v>
      </c>
      <c r="G75" s="493">
        <f>IF(OR($B75-G$5&gt;74, $B75-G$5=73, $B75-G$5=1, $B75-G$5&lt;0),"",ROUND(($B75-G$5)*'점수 계산기'!$C$27+G$5*'점수 계산기'!$C$30+'점수 계산기'!$C$33,0))</f>
        <v>94</v>
      </c>
      <c r="H75" s="493">
        <f>IF(OR($B75-H$5&gt;74, $B75-H$5=73, $B75-H$5=1, $B75-H$5&lt;0),"",ROUND(($B75-H$5)*'점수 계산기'!$C$27+H$5*'점수 계산기'!$C$30+'점수 계산기'!$C$33,0))</f>
        <v>94</v>
      </c>
      <c r="I75" s="493">
        <f>IF(OR($B75-I$5&gt;74, $B75-I$5=73, $B75-I$5=1, $B75-I$5&lt;0),"",ROUND(($B75-I$5)*'점수 계산기'!$C$27+I$5*'점수 계산기'!$C$30+'점수 계산기'!$C$33,0))</f>
        <v>94</v>
      </c>
      <c r="J75" s="493">
        <f>IF(OR($B75-J$5&gt;74, $B75-J$5=73, $B75-J$5=1, $B75-J$5&lt;0),"",ROUND(($B75-J$5)*'점수 계산기'!$C$27+J$5*'점수 계산기'!$C$30+'점수 계산기'!$C$33,0))</f>
        <v>94</v>
      </c>
      <c r="K75" s="493">
        <f>IF(OR($B75-K$5&gt;74, $B75-K$5=73, $B75-K$5=1, $B75-K$5&lt;0),"",ROUND(($B75-K$5)*'점수 계산기'!$C$27+K$5*'점수 계산기'!$C$30+'점수 계산기'!$C$33,0))</f>
        <v>93</v>
      </c>
      <c r="L75" s="493">
        <f>IF(OR($B75-L$5&gt;74, $B75-L$5=73, $B75-L$5=1, $B75-L$5&lt;0),"",ROUND(($B75-L$5)*'점수 계산기'!$C$27+L$5*'점수 계산기'!$C$30+'점수 계산기'!$C$33,0))</f>
        <v>93</v>
      </c>
      <c r="M75" s="493">
        <f>IF(OR($B75-M$5&gt;74, $B75-M$5=73, $B75-M$5=1, $B75-M$5&lt;0),"",ROUND(($B75-M$5)*'점수 계산기'!$C$27+M$5*'점수 계산기'!$C$30+'점수 계산기'!$C$33,0))</f>
        <v>93</v>
      </c>
      <c r="N75" s="493">
        <f>IF(OR($B75-N$5&gt;74, $B75-N$5=73, $B75-N$5=1, $B75-N$5&lt;0),"",ROUND(($B75-N$5)*'점수 계산기'!$C$27+N$5*'점수 계산기'!$C$30+'점수 계산기'!$C$33,0))</f>
        <v>93</v>
      </c>
      <c r="O75" s="493">
        <f>IF(OR($B75-O$5&gt;74, $B75-O$5=73, $B75-O$5=1, $B75-O$5&lt;0),"",ROUND(($B75-O$5)*'점수 계산기'!$C$27+O$5*'점수 계산기'!$C$30+'점수 계산기'!$C$33,0))</f>
        <v>93</v>
      </c>
      <c r="P75" s="493">
        <f>IF(OR($B75-P$5&gt;74, $B75-P$5=73, $B75-P$5=1, $B75-P$5&lt;0),"",ROUND(($B75-P$5)*'점수 계산기'!$C$27+P$5*'점수 계산기'!$C$30+'점수 계산기'!$C$33,0))</f>
        <v>93</v>
      </c>
      <c r="Q75" s="493">
        <f>IF(OR($B75-Q$5&gt;74, $B75-Q$5=73, $B75-Q$5=1, $B75-Q$5&lt;0),"",ROUND(($B75-Q$5)*'점수 계산기'!$C$27+Q$5*'점수 계산기'!$C$30+'점수 계산기'!$C$33,0))</f>
        <v>93</v>
      </c>
      <c r="R75" s="493">
        <f>IF(OR($B75-R$5&gt;74, $B75-R$5=73, $B75-R$5=1, $B75-R$5&lt;0),"",ROUND(($B75-R$5)*'점수 계산기'!$C$27+R$5*'점수 계산기'!$C$30+'점수 계산기'!$C$33,0))</f>
        <v>93</v>
      </c>
      <c r="S75" s="493">
        <f>IF(OR($B75-S$5&gt;74, $B75-S$5=73, $B75-S$5=1, $B75-S$5&lt;0),"",ROUND(($B75-S$5)*'점수 계산기'!$C$27+S$5*'점수 계산기'!$C$30+'점수 계산기'!$C$33,0))</f>
        <v>93</v>
      </c>
      <c r="T75" s="493">
        <f>IF(OR($B75-T$5&gt;74, $B75-T$5=73, $B75-T$5=1, $B75-T$5&lt;0),"",ROUND(($B75-T$5)*'점수 계산기'!$C$27+T$5*'점수 계산기'!$C$30+'점수 계산기'!$C$33,0))</f>
        <v>93</v>
      </c>
      <c r="U75" s="493">
        <f>IF(OR($B75-U$5&gt;74, $B75-U$5=73, $B75-U$5=1, $B75-U$5&lt;0),"",ROUND(($B75-U$5)*'점수 계산기'!$C$27+U$5*'점수 계산기'!$C$30+'점수 계산기'!$C$33,0))</f>
        <v>93</v>
      </c>
      <c r="V75" s="493">
        <f>IF(OR($B75-V$5&gt;74, $B75-V$5=73, $B75-V$5=1, $B75-V$5&lt;0),"",ROUND(($B75-V$5)*'점수 계산기'!$C$27+V$5*'점수 계산기'!$C$30+'점수 계산기'!$C$33,0))</f>
        <v>93</v>
      </c>
      <c r="W75" s="493">
        <f>IF(OR($B75-W$5&gt;74, $B75-W$5=73, $B75-W$5=1, $B75-W$5&lt;0),"",ROUND(($B75-W$5)*'점수 계산기'!$C$27+W$5*'점수 계산기'!$C$30+'점수 계산기'!$C$33,0))</f>
        <v>93</v>
      </c>
      <c r="X75" s="493">
        <f>IF(OR($B75-X$5&gt;74, $B75-X$5=73, $B75-X$5=1, $B75-X$5&lt;0),"",ROUND(($B75-X$5)*'점수 계산기'!$C$27+X$5*'점수 계산기'!$C$30+'점수 계산기'!$C$33,0))</f>
        <v>93</v>
      </c>
      <c r="Y75" s="493">
        <f>IF(OR($B75-Y$5&gt;74, $B75-Y$5=73, $B75-Y$5=1, $B75-Y$5&lt;0),"",ROUND(($B75-Y$5)*'점수 계산기'!$C$27+Y$5*'점수 계산기'!$C$30+'점수 계산기'!$C$33,0))</f>
        <v>93</v>
      </c>
      <c r="Z75" s="493">
        <f>IF(OR($B75-Z$5&gt;74, $B75-Z$5=73, $B75-Z$5=1, $B75-Z$5&lt;0),"",ROUND(($B75-Z$5)*'점수 계산기'!$C$27+Z$5*'점수 계산기'!$C$30+'점수 계산기'!$C$33,0))</f>
        <v>93</v>
      </c>
      <c r="AA75" s="494">
        <f>IF(OR($B75-AA$5&gt;74, $B75-AA$5=73, $B75-AA$5=1, $B75-AA$5&lt;0),"",ROUND(($B75-AA$5)*'점수 계산기'!$C$27+AA$5*'점수 계산기'!$C$30+'점수 계산기'!$C$33,0))</f>
        <v>92</v>
      </c>
      <c r="AC75" s="170">
        <v>32</v>
      </c>
      <c r="AD75" s="170">
        <f t="shared" si="2"/>
        <v>92</v>
      </c>
      <c r="AE75" s="170" cm="1">
        <f t="array" ref="AE75">INDEX($AF$6:$AF$106, AC75, 1)</f>
        <v>125</v>
      </c>
      <c r="AF75" s="170">
        <f t="shared" si="3"/>
        <v>94</v>
      </c>
      <c r="AG75" s="170">
        <v>31</v>
      </c>
      <c r="AH75" s="170">
        <v>69</v>
      </c>
    </row>
    <row r="76" spans="1:34" ht="21" customHeight="1">
      <c r="A76" s="4"/>
      <c r="B76" s="42">
        <v>30</v>
      </c>
      <c r="C76" s="492">
        <f>IF(OR($B76-C$5&gt;74, $B76-C$5=73, $B76-C$5=1, $B76-C$5&lt;0),"",ROUND(($B76-C$5)*'점수 계산기'!$C$27+C$5*'점수 계산기'!$C$30+'점수 계산기'!$C$33,0))</f>
        <v>93</v>
      </c>
      <c r="D76" s="493">
        <f>IF(OR($B76-D$5&gt;74, $B76-D$5=73, $B76-D$5=1, $B76-D$5&lt;0),"",ROUND(($B76-D$5)*'점수 계산기'!$C$27+D$5*'점수 계산기'!$C$30+'점수 계산기'!$C$33,0))</f>
        <v>93</v>
      </c>
      <c r="E76" s="493">
        <f>IF(OR($B76-E$5&gt;74, $B76-E$5=73, $B76-E$5=1, $B76-E$5&lt;0),"",ROUND(($B76-E$5)*'점수 계산기'!$C$27+E$5*'점수 계산기'!$C$30+'점수 계산기'!$C$33,0))</f>
        <v>93</v>
      </c>
      <c r="F76" s="493">
        <f>IF(OR($B76-F$5&gt;74, $B76-F$5=73, $B76-F$5=1, $B76-F$5&lt;0),"",ROUND(($B76-F$5)*'점수 계산기'!$C$27+F$5*'점수 계산기'!$C$30+'점수 계산기'!$C$33,0))</f>
        <v>93</v>
      </c>
      <c r="G76" s="493">
        <f>IF(OR($B76-G$5&gt;74, $B76-G$5=73, $B76-G$5=1, $B76-G$5&lt;0),"",ROUND(($B76-G$5)*'점수 계산기'!$C$27+G$5*'점수 계산기'!$C$30+'점수 계산기'!$C$33,0))</f>
        <v>93</v>
      </c>
      <c r="H76" s="493">
        <f>IF(OR($B76-H$5&gt;74, $B76-H$5=73, $B76-H$5=1, $B76-H$5&lt;0),"",ROUND(($B76-H$5)*'점수 계산기'!$C$27+H$5*'점수 계산기'!$C$30+'점수 계산기'!$C$33,0))</f>
        <v>93</v>
      </c>
      <c r="I76" s="493">
        <f>IF(OR($B76-I$5&gt;74, $B76-I$5=73, $B76-I$5=1, $B76-I$5&lt;0),"",ROUND(($B76-I$5)*'점수 계산기'!$C$27+I$5*'점수 계산기'!$C$30+'점수 계산기'!$C$33,0))</f>
        <v>93</v>
      </c>
      <c r="J76" s="493">
        <f>IF(OR($B76-J$5&gt;74, $B76-J$5=73, $B76-J$5=1, $B76-J$5&lt;0),"",ROUND(($B76-J$5)*'점수 계산기'!$C$27+J$5*'점수 계산기'!$C$30+'점수 계산기'!$C$33,0))</f>
        <v>93</v>
      </c>
      <c r="K76" s="493">
        <f>IF(OR($B76-K$5&gt;74, $B76-K$5=73, $B76-K$5=1, $B76-K$5&lt;0),"",ROUND(($B76-K$5)*'점수 계산기'!$C$27+K$5*'점수 계산기'!$C$30+'점수 계산기'!$C$33,0))</f>
        <v>93</v>
      </c>
      <c r="L76" s="493">
        <f>IF(OR($B76-L$5&gt;74, $B76-L$5=73, $B76-L$5=1, $B76-L$5&lt;0),"",ROUND(($B76-L$5)*'점수 계산기'!$C$27+L$5*'점수 계산기'!$C$30+'점수 계산기'!$C$33,0))</f>
        <v>93</v>
      </c>
      <c r="M76" s="493">
        <f>IF(OR($B76-M$5&gt;74, $B76-M$5=73, $B76-M$5=1, $B76-M$5&lt;0),"",ROUND(($B76-M$5)*'점수 계산기'!$C$27+M$5*'점수 계산기'!$C$30+'점수 계산기'!$C$33,0))</f>
        <v>93</v>
      </c>
      <c r="N76" s="493">
        <f>IF(OR($B76-N$5&gt;74, $B76-N$5=73, $B76-N$5=1, $B76-N$5&lt;0),"",ROUND(($B76-N$5)*'점수 계산기'!$C$27+N$5*'점수 계산기'!$C$30+'점수 계산기'!$C$33,0))</f>
        <v>92</v>
      </c>
      <c r="O76" s="493">
        <f>IF(OR($B76-O$5&gt;74, $B76-O$5=73, $B76-O$5=1, $B76-O$5&lt;0),"",ROUND(($B76-O$5)*'점수 계산기'!$C$27+O$5*'점수 계산기'!$C$30+'점수 계산기'!$C$33,0))</f>
        <v>92</v>
      </c>
      <c r="P76" s="493">
        <f>IF(OR($B76-P$5&gt;74, $B76-P$5=73, $B76-P$5=1, $B76-P$5&lt;0),"",ROUND(($B76-P$5)*'점수 계산기'!$C$27+P$5*'점수 계산기'!$C$30+'점수 계산기'!$C$33,0))</f>
        <v>92</v>
      </c>
      <c r="Q76" s="493">
        <f>IF(OR($B76-Q$5&gt;74, $B76-Q$5=73, $B76-Q$5=1, $B76-Q$5&lt;0),"",ROUND(($B76-Q$5)*'점수 계산기'!$C$27+Q$5*'점수 계산기'!$C$30+'점수 계산기'!$C$33,0))</f>
        <v>92</v>
      </c>
      <c r="R76" s="493">
        <f>IF(OR($B76-R$5&gt;74, $B76-R$5=73, $B76-R$5=1, $B76-R$5&lt;0),"",ROUND(($B76-R$5)*'점수 계산기'!$C$27+R$5*'점수 계산기'!$C$30+'점수 계산기'!$C$33,0))</f>
        <v>92</v>
      </c>
      <c r="S76" s="493">
        <f>IF(OR($B76-S$5&gt;74, $B76-S$5=73, $B76-S$5=1, $B76-S$5&lt;0),"",ROUND(($B76-S$5)*'점수 계산기'!$C$27+S$5*'점수 계산기'!$C$30+'점수 계산기'!$C$33,0))</f>
        <v>92</v>
      </c>
      <c r="T76" s="493">
        <f>IF(OR($B76-T$5&gt;74, $B76-T$5=73, $B76-T$5=1, $B76-T$5&lt;0),"",ROUND(($B76-T$5)*'점수 계산기'!$C$27+T$5*'점수 계산기'!$C$30+'점수 계산기'!$C$33,0))</f>
        <v>92</v>
      </c>
      <c r="U76" s="493">
        <f>IF(OR($B76-U$5&gt;74, $B76-U$5=73, $B76-U$5=1, $B76-U$5&lt;0),"",ROUND(($B76-U$5)*'점수 계산기'!$C$27+U$5*'점수 계산기'!$C$30+'점수 계산기'!$C$33,0))</f>
        <v>92</v>
      </c>
      <c r="V76" s="493">
        <f>IF(OR($B76-V$5&gt;74, $B76-V$5=73, $B76-V$5=1, $B76-V$5&lt;0),"",ROUND(($B76-V$5)*'점수 계산기'!$C$27+V$5*'점수 계산기'!$C$30+'점수 계산기'!$C$33,0))</f>
        <v>92</v>
      </c>
      <c r="W76" s="493">
        <f>IF(OR($B76-W$5&gt;74, $B76-W$5=73, $B76-W$5=1, $B76-W$5&lt;0),"",ROUND(($B76-W$5)*'점수 계산기'!$C$27+W$5*'점수 계산기'!$C$30+'점수 계산기'!$C$33,0))</f>
        <v>92</v>
      </c>
      <c r="X76" s="493">
        <f>IF(OR($B76-X$5&gt;74, $B76-X$5=73, $B76-X$5=1, $B76-X$5&lt;0),"",ROUND(($B76-X$5)*'점수 계산기'!$C$27+X$5*'점수 계산기'!$C$30+'점수 계산기'!$C$33,0))</f>
        <v>92</v>
      </c>
      <c r="Y76" s="493">
        <f>IF(OR($B76-Y$5&gt;74, $B76-Y$5=73, $B76-Y$5=1, $B76-Y$5&lt;0),"",ROUND(($B76-Y$5)*'점수 계산기'!$C$27+Y$5*'점수 계산기'!$C$30+'점수 계산기'!$C$33,0))</f>
        <v>92</v>
      </c>
      <c r="Z76" s="493">
        <f>IF(OR($B76-Z$5&gt;74, $B76-Z$5=73, $B76-Z$5=1, $B76-Z$5&lt;0),"",ROUND(($B76-Z$5)*'점수 계산기'!$C$27+Z$5*'점수 계산기'!$C$30+'점수 계산기'!$C$33,0))</f>
        <v>92</v>
      </c>
      <c r="AA76" s="494">
        <f>IF(OR($B76-AA$5&gt;74, $B76-AA$5=73, $B76-AA$5=1, $B76-AA$5&lt;0),"",ROUND(($B76-AA$5)*'점수 계산기'!$C$27+AA$5*'점수 계산기'!$C$30+'점수 계산기'!$C$33,0))</f>
        <v>92</v>
      </c>
      <c r="AC76" s="170">
        <v>31</v>
      </c>
      <c r="AD76" s="170">
        <f t="shared" si="2"/>
        <v>92</v>
      </c>
      <c r="AE76" s="170" cm="1">
        <f t="array" ref="AE76">INDEX($AF$6:$AF$106, AC76, 1)</f>
        <v>126</v>
      </c>
      <c r="AF76" s="170">
        <f t="shared" si="3"/>
        <v>93</v>
      </c>
      <c r="AG76" s="170">
        <v>30</v>
      </c>
      <c r="AH76" s="170">
        <v>70</v>
      </c>
    </row>
    <row r="77" spans="1:34" ht="21" customHeight="1">
      <c r="A77" s="4"/>
      <c r="B77" s="42">
        <v>29</v>
      </c>
      <c r="C77" s="492">
        <f>IF(OR($B77-C$5&gt;74, $B77-C$5=73, $B77-C$5=1, $B77-C$5&lt;0),"",ROUND(($B77-C$5)*'점수 계산기'!$C$27+C$5*'점수 계산기'!$C$30+'점수 계산기'!$C$33,0))</f>
        <v>92</v>
      </c>
      <c r="D77" s="493">
        <f>IF(OR($B77-D$5&gt;74, $B77-D$5=73, $B77-D$5=1, $B77-D$5&lt;0),"",ROUND(($B77-D$5)*'점수 계산기'!$C$27+D$5*'점수 계산기'!$C$30+'점수 계산기'!$C$33,0))</f>
        <v>92</v>
      </c>
      <c r="E77" s="493">
        <f>IF(OR($B77-E$5&gt;74, $B77-E$5=73, $B77-E$5=1, $B77-E$5&lt;0),"",ROUND(($B77-E$5)*'점수 계산기'!$C$27+E$5*'점수 계산기'!$C$30+'점수 계산기'!$C$33,0))</f>
        <v>92</v>
      </c>
      <c r="F77" s="493">
        <f>IF(OR($B77-F$5&gt;74, $B77-F$5=73, $B77-F$5=1, $B77-F$5&lt;0),"",ROUND(($B77-F$5)*'점수 계산기'!$C$27+F$5*'점수 계산기'!$C$30+'점수 계산기'!$C$33,0))</f>
        <v>92</v>
      </c>
      <c r="G77" s="493">
        <f>IF(OR($B77-G$5&gt;74, $B77-G$5=73, $B77-G$5=1, $B77-G$5&lt;0),"",ROUND(($B77-G$5)*'점수 계산기'!$C$27+G$5*'점수 계산기'!$C$30+'점수 계산기'!$C$33,0))</f>
        <v>92</v>
      </c>
      <c r="H77" s="493">
        <f>IF(OR($B77-H$5&gt;74, $B77-H$5=73, $B77-H$5=1, $B77-H$5&lt;0),"",ROUND(($B77-H$5)*'점수 계산기'!$C$27+H$5*'점수 계산기'!$C$30+'점수 계산기'!$C$33,0))</f>
        <v>92</v>
      </c>
      <c r="I77" s="493">
        <f>IF(OR($B77-I$5&gt;74, $B77-I$5=73, $B77-I$5=1, $B77-I$5&lt;0),"",ROUND(($B77-I$5)*'점수 계산기'!$C$27+I$5*'점수 계산기'!$C$30+'점수 계산기'!$C$33,0))</f>
        <v>92</v>
      </c>
      <c r="J77" s="493">
        <f>IF(OR($B77-J$5&gt;74, $B77-J$5=73, $B77-J$5=1, $B77-J$5&lt;0),"",ROUND(($B77-J$5)*'점수 계산기'!$C$27+J$5*'점수 계산기'!$C$30+'점수 계산기'!$C$33,0))</f>
        <v>92</v>
      </c>
      <c r="K77" s="493">
        <f>IF(OR($B77-K$5&gt;74, $B77-K$5=73, $B77-K$5=1, $B77-K$5&lt;0),"",ROUND(($B77-K$5)*'점수 계산기'!$C$27+K$5*'점수 계산기'!$C$30+'점수 계산기'!$C$33,0))</f>
        <v>92</v>
      </c>
      <c r="L77" s="493">
        <f>IF(OR($B77-L$5&gt;74, $B77-L$5=73, $B77-L$5=1, $B77-L$5&lt;0),"",ROUND(($B77-L$5)*'점수 계산기'!$C$27+L$5*'점수 계산기'!$C$30+'점수 계산기'!$C$33,0))</f>
        <v>92</v>
      </c>
      <c r="M77" s="493">
        <f>IF(OR($B77-M$5&gt;74, $B77-M$5=73, $B77-M$5=1, $B77-M$5&lt;0),"",ROUND(($B77-M$5)*'점수 계산기'!$C$27+M$5*'점수 계산기'!$C$30+'점수 계산기'!$C$33,0))</f>
        <v>92</v>
      </c>
      <c r="N77" s="493">
        <f>IF(OR($B77-N$5&gt;74, $B77-N$5=73, $B77-N$5=1, $B77-N$5&lt;0),"",ROUND(($B77-N$5)*'점수 계산기'!$C$27+N$5*'점수 계산기'!$C$30+'점수 계산기'!$C$33,0))</f>
        <v>92</v>
      </c>
      <c r="O77" s="493">
        <f>IF(OR($B77-O$5&gt;74, $B77-O$5=73, $B77-O$5=1, $B77-O$5&lt;0),"",ROUND(($B77-O$5)*'점수 계산기'!$C$27+O$5*'점수 계산기'!$C$30+'점수 계산기'!$C$33,0))</f>
        <v>92</v>
      </c>
      <c r="P77" s="493">
        <f>IF(OR($B77-P$5&gt;74, $B77-P$5=73, $B77-P$5=1, $B77-P$5&lt;0),"",ROUND(($B77-P$5)*'점수 계산기'!$C$27+P$5*'점수 계산기'!$C$30+'점수 계산기'!$C$33,0))</f>
        <v>92</v>
      </c>
      <c r="Q77" s="493">
        <f>IF(OR($B77-Q$5&gt;74, $B77-Q$5=73, $B77-Q$5=1, $B77-Q$5&lt;0),"",ROUND(($B77-Q$5)*'점수 계산기'!$C$27+Q$5*'점수 계산기'!$C$30+'점수 계산기'!$C$33,0))</f>
        <v>91</v>
      </c>
      <c r="R77" s="493">
        <f>IF(OR($B77-R$5&gt;74, $B77-R$5=73, $B77-R$5=1, $B77-R$5&lt;0),"",ROUND(($B77-R$5)*'점수 계산기'!$C$27+R$5*'점수 계산기'!$C$30+'점수 계산기'!$C$33,0))</f>
        <v>91</v>
      </c>
      <c r="S77" s="493">
        <f>IF(OR($B77-S$5&gt;74, $B77-S$5=73, $B77-S$5=1, $B77-S$5&lt;0),"",ROUND(($B77-S$5)*'점수 계산기'!$C$27+S$5*'점수 계산기'!$C$30+'점수 계산기'!$C$33,0))</f>
        <v>91</v>
      </c>
      <c r="T77" s="493">
        <f>IF(OR($B77-T$5&gt;74, $B77-T$5=73, $B77-T$5=1, $B77-T$5&lt;0),"",ROUND(($B77-T$5)*'점수 계산기'!$C$27+T$5*'점수 계산기'!$C$30+'점수 계산기'!$C$33,0))</f>
        <v>91</v>
      </c>
      <c r="U77" s="493">
        <f>IF(OR($B77-U$5&gt;74, $B77-U$5=73, $B77-U$5=1, $B77-U$5&lt;0),"",ROUND(($B77-U$5)*'점수 계산기'!$C$27+U$5*'점수 계산기'!$C$30+'점수 계산기'!$C$33,0))</f>
        <v>91</v>
      </c>
      <c r="V77" s="493">
        <f>IF(OR($B77-V$5&gt;74, $B77-V$5=73, $B77-V$5=1, $B77-V$5&lt;0),"",ROUND(($B77-V$5)*'점수 계산기'!$C$27+V$5*'점수 계산기'!$C$30+'점수 계산기'!$C$33,0))</f>
        <v>91</v>
      </c>
      <c r="W77" s="493">
        <f>IF(OR($B77-W$5&gt;74, $B77-W$5=73, $B77-W$5=1, $B77-W$5&lt;0),"",ROUND(($B77-W$5)*'점수 계산기'!$C$27+W$5*'점수 계산기'!$C$30+'점수 계산기'!$C$33,0))</f>
        <v>91</v>
      </c>
      <c r="X77" s="493">
        <f>IF(OR($B77-X$5&gt;74, $B77-X$5=73, $B77-X$5=1, $B77-X$5&lt;0),"",ROUND(($B77-X$5)*'점수 계산기'!$C$27+X$5*'점수 계산기'!$C$30+'점수 계산기'!$C$33,0))</f>
        <v>91</v>
      </c>
      <c r="Y77" s="493">
        <f>IF(OR($B77-Y$5&gt;74, $B77-Y$5=73, $B77-Y$5=1, $B77-Y$5&lt;0),"",ROUND(($B77-Y$5)*'점수 계산기'!$C$27+Y$5*'점수 계산기'!$C$30+'점수 계산기'!$C$33,0))</f>
        <v>91</v>
      </c>
      <c r="Z77" s="493">
        <f>IF(OR($B77-Z$5&gt;74, $B77-Z$5=73, $B77-Z$5=1, $B77-Z$5&lt;0),"",ROUND(($B77-Z$5)*'점수 계산기'!$C$27+Z$5*'점수 계산기'!$C$30+'점수 계산기'!$C$33,0))</f>
        <v>91</v>
      </c>
      <c r="AA77" s="494">
        <f>IF(OR($B77-AA$5&gt;74, $B77-AA$5=73, $B77-AA$5=1, $B77-AA$5&lt;0),"",ROUND(($B77-AA$5)*'점수 계산기'!$C$27+AA$5*'점수 계산기'!$C$30+'점수 계산기'!$C$33,0))</f>
        <v>91</v>
      </c>
      <c r="AC77" s="170">
        <v>30</v>
      </c>
      <c r="AD77" s="170">
        <f t="shared" si="2"/>
        <v>91</v>
      </c>
      <c r="AE77" s="170" cm="1">
        <f t="array" ref="AE77">INDEX($AF$6:$AF$106, AC77, 1)</f>
        <v>127</v>
      </c>
      <c r="AF77" s="170">
        <f t="shared" si="3"/>
        <v>92</v>
      </c>
      <c r="AG77" s="170">
        <v>29</v>
      </c>
      <c r="AH77" s="170">
        <v>71</v>
      </c>
    </row>
    <row r="78" spans="1:34" ht="21" customHeight="1">
      <c r="A78" s="4"/>
      <c r="B78" s="43">
        <v>28</v>
      </c>
      <c r="C78" s="495">
        <f>IF(OR($B78-C$5&gt;74, $B78-C$5=73, $B78-C$5=1, $B78-C$5&lt;0),"",ROUND(($B78-C$5)*'점수 계산기'!$C$27+C$5*'점수 계산기'!$C$30+'점수 계산기'!$C$33,0))</f>
        <v>92</v>
      </c>
      <c r="D78" s="496">
        <f>IF(OR($B78-D$5&gt;74, $B78-D$5=73, $B78-D$5=1, $B78-D$5&lt;0),"",ROUND(($B78-D$5)*'점수 계산기'!$C$27+D$5*'점수 계산기'!$C$30+'점수 계산기'!$C$33,0))</f>
        <v>91</v>
      </c>
      <c r="E78" s="496">
        <f>IF(OR($B78-E$5&gt;74, $B78-E$5=73, $B78-E$5=1, $B78-E$5&lt;0),"",ROUND(($B78-E$5)*'점수 계산기'!$C$27+E$5*'점수 계산기'!$C$30+'점수 계산기'!$C$33,0))</f>
        <v>91</v>
      </c>
      <c r="F78" s="496">
        <f>IF(OR($B78-F$5&gt;74, $B78-F$5=73, $B78-F$5=1, $B78-F$5&lt;0),"",ROUND(($B78-F$5)*'점수 계산기'!$C$27+F$5*'점수 계산기'!$C$30+'점수 계산기'!$C$33,0))</f>
        <v>91</v>
      </c>
      <c r="G78" s="496">
        <f>IF(OR($B78-G$5&gt;74, $B78-G$5=73, $B78-G$5=1, $B78-G$5&lt;0),"",ROUND(($B78-G$5)*'점수 계산기'!$C$27+G$5*'점수 계산기'!$C$30+'점수 계산기'!$C$33,0))</f>
        <v>91</v>
      </c>
      <c r="H78" s="496">
        <f>IF(OR($B78-H$5&gt;74, $B78-H$5=73, $B78-H$5=1, $B78-H$5&lt;0),"",ROUND(($B78-H$5)*'점수 계산기'!$C$27+H$5*'점수 계산기'!$C$30+'점수 계산기'!$C$33,0))</f>
        <v>91</v>
      </c>
      <c r="I78" s="496">
        <f>IF(OR($B78-I$5&gt;74, $B78-I$5=73, $B78-I$5=1, $B78-I$5&lt;0),"",ROUND(($B78-I$5)*'점수 계산기'!$C$27+I$5*'점수 계산기'!$C$30+'점수 계산기'!$C$33,0))</f>
        <v>91</v>
      </c>
      <c r="J78" s="496">
        <f>IF(OR($B78-J$5&gt;74, $B78-J$5=73, $B78-J$5=1, $B78-J$5&lt;0),"",ROUND(($B78-J$5)*'점수 계산기'!$C$27+J$5*'점수 계산기'!$C$30+'점수 계산기'!$C$33,0))</f>
        <v>91</v>
      </c>
      <c r="K78" s="496">
        <f>IF(OR($B78-K$5&gt;74, $B78-K$5=73, $B78-K$5=1, $B78-K$5&lt;0),"",ROUND(($B78-K$5)*'점수 계산기'!$C$27+K$5*'점수 계산기'!$C$30+'점수 계산기'!$C$33,0))</f>
        <v>91</v>
      </c>
      <c r="L78" s="496">
        <f>IF(OR($B78-L$5&gt;74, $B78-L$5=73, $B78-L$5=1, $B78-L$5&lt;0),"",ROUND(($B78-L$5)*'점수 계산기'!$C$27+L$5*'점수 계산기'!$C$30+'점수 계산기'!$C$33,0))</f>
        <v>91</v>
      </c>
      <c r="M78" s="496">
        <f>IF(OR($B78-M$5&gt;74, $B78-M$5=73, $B78-M$5=1, $B78-M$5&lt;0),"",ROUND(($B78-M$5)*'점수 계산기'!$C$27+M$5*'점수 계산기'!$C$30+'점수 계산기'!$C$33,0))</f>
        <v>91</v>
      </c>
      <c r="N78" s="496">
        <f>IF(OR($B78-N$5&gt;74, $B78-N$5=73, $B78-N$5=1, $B78-N$5&lt;0),"",ROUND(($B78-N$5)*'점수 계산기'!$C$27+N$5*'점수 계산기'!$C$30+'점수 계산기'!$C$33,0))</f>
        <v>91</v>
      </c>
      <c r="O78" s="496">
        <f>IF(OR($B78-O$5&gt;74, $B78-O$5=73, $B78-O$5=1, $B78-O$5&lt;0),"",ROUND(($B78-O$5)*'점수 계산기'!$C$27+O$5*'점수 계산기'!$C$30+'점수 계산기'!$C$33,0))</f>
        <v>91</v>
      </c>
      <c r="P78" s="496">
        <f>IF(OR($B78-P$5&gt;74, $B78-P$5=73, $B78-P$5=1, $B78-P$5&lt;0),"",ROUND(($B78-P$5)*'점수 계산기'!$C$27+P$5*'점수 계산기'!$C$30+'점수 계산기'!$C$33,0))</f>
        <v>91</v>
      </c>
      <c r="Q78" s="496">
        <f>IF(OR($B78-Q$5&gt;74, $B78-Q$5=73, $B78-Q$5=1, $B78-Q$5&lt;0),"",ROUND(($B78-Q$5)*'점수 계산기'!$C$27+Q$5*'점수 계산기'!$C$30+'점수 계산기'!$C$33,0))</f>
        <v>91</v>
      </c>
      <c r="R78" s="496">
        <f>IF(OR($B78-R$5&gt;74, $B78-R$5=73, $B78-R$5=1, $B78-R$5&lt;0),"",ROUND(($B78-R$5)*'점수 계산기'!$C$27+R$5*'점수 계산기'!$C$30+'점수 계산기'!$C$33,0))</f>
        <v>91</v>
      </c>
      <c r="S78" s="496">
        <f>IF(OR($B78-S$5&gt;74, $B78-S$5=73, $B78-S$5=1, $B78-S$5&lt;0),"",ROUND(($B78-S$5)*'점수 계산기'!$C$27+S$5*'점수 계산기'!$C$30+'점수 계산기'!$C$33,0))</f>
        <v>91</v>
      </c>
      <c r="T78" s="496">
        <f>IF(OR($B78-T$5&gt;74, $B78-T$5=73, $B78-T$5=1, $B78-T$5&lt;0),"",ROUND(($B78-T$5)*'점수 계산기'!$C$27+T$5*'점수 계산기'!$C$30+'점수 계산기'!$C$33,0))</f>
        <v>90</v>
      </c>
      <c r="U78" s="496">
        <f>IF(OR($B78-U$5&gt;74, $B78-U$5=73, $B78-U$5=1, $B78-U$5&lt;0),"",ROUND(($B78-U$5)*'점수 계산기'!$C$27+U$5*'점수 계산기'!$C$30+'점수 계산기'!$C$33,0))</f>
        <v>90</v>
      </c>
      <c r="V78" s="496">
        <f>IF(OR($B78-V$5&gt;74, $B78-V$5=73, $B78-V$5=1, $B78-V$5&lt;0),"",ROUND(($B78-V$5)*'점수 계산기'!$C$27+V$5*'점수 계산기'!$C$30+'점수 계산기'!$C$33,0))</f>
        <v>90</v>
      </c>
      <c r="W78" s="496">
        <f>IF(OR($B78-W$5&gt;74, $B78-W$5=73, $B78-W$5=1, $B78-W$5&lt;0),"",ROUND(($B78-W$5)*'점수 계산기'!$C$27+W$5*'점수 계산기'!$C$30+'점수 계산기'!$C$33,0))</f>
        <v>90</v>
      </c>
      <c r="X78" s="496">
        <f>IF(OR($B78-X$5&gt;74, $B78-X$5=73, $B78-X$5=1, $B78-X$5&lt;0),"",ROUND(($B78-X$5)*'점수 계산기'!$C$27+X$5*'점수 계산기'!$C$30+'점수 계산기'!$C$33,0))</f>
        <v>90</v>
      </c>
      <c r="Y78" s="496">
        <f>IF(OR($B78-Y$5&gt;74, $B78-Y$5=73, $B78-Y$5=1, $B78-Y$5&lt;0),"",ROUND(($B78-Y$5)*'점수 계산기'!$C$27+Y$5*'점수 계산기'!$C$30+'점수 계산기'!$C$33,0))</f>
        <v>90</v>
      </c>
      <c r="Z78" s="496">
        <f>IF(OR($B78-Z$5&gt;74, $B78-Z$5=73, $B78-Z$5=1, $B78-Z$5&lt;0),"",ROUND(($B78-Z$5)*'점수 계산기'!$C$27+Z$5*'점수 계산기'!$C$30+'점수 계산기'!$C$33,0))</f>
        <v>90</v>
      </c>
      <c r="AA78" s="497">
        <f>IF(OR($B78-AA$5&gt;74, $B78-AA$5=73, $B78-AA$5=1, $B78-AA$5&lt;0),"",ROUND(($B78-AA$5)*'점수 계산기'!$C$27+AA$5*'점수 계산기'!$C$30+'점수 계산기'!$C$33,0))</f>
        <v>90</v>
      </c>
      <c r="AC78" s="170">
        <v>29</v>
      </c>
      <c r="AD78" s="170">
        <f t="shared" si="2"/>
        <v>90</v>
      </c>
      <c r="AE78" s="170" cm="1">
        <f t="array" ref="AE78">INDEX($AF$6:$AF$106, AC78, 1)</f>
        <v>128</v>
      </c>
      <c r="AF78" s="170">
        <f t="shared" si="3"/>
        <v>92</v>
      </c>
      <c r="AG78" s="170">
        <v>28</v>
      </c>
      <c r="AH78" s="170">
        <v>72</v>
      </c>
    </row>
    <row r="79" spans="1:34" ht="21" customHeight="1">
      <c r="A79" s="4"/>
      <c r="B79" s="43">
        <v>27</v>
      </c>
      <c r="C79" s="495" t="str">
        <f>IF(OR($B79-C$5&gt;74, $B79-C$5=73, $B79-C$5=1, $B79-C$5&lt;0),"",ROUND(($B79-C$5)*'점수 계산기'!$C$27+C$5*'점수 계산기'!$C$30+'점수 계산기'!$C$33,0))</f>
        <v/>
      </c>
      <c r="D79" s="496">
        <f>IF(OR($B79-D$5&gt;74, $B79-D$5=73, $B79-D$5=1, $B79-D$5&lt;0),"",ROUND(($B79-D$5)*'점수 계산기'!$C$27+D$5*'점수 계산기'!$C$30+'점수 계산기'!$C$33,0))</f>
        <v>91</v>
      </c>
      <c r="E79" s="496">
        <f>IF(OR($B79-E$5&gt;74, $B79-E$5=73, $B79-E$5=1, $B79-E$5&lt;0),"",ROUND(($B79-E$5)*'점수 계산기'!$C$27+E$5*'점수 계산기'!$C$30+'점수 계산기'!$C$33,0))</f>
        <v>91</v>
      </c>
      <c r="F79" s="496">
        <f>IF(OR($B79-F$5&gt;74, $B79-F$5=73, $B79-F$5=1, $B79-F$5&lt;0),"",ROUND(($B79-F$5)*'점수 계산기'!$C$27+F$5*'점수 계산기'!$C$30+'점수 계산기'!$C$33,0))</f>
        <v>90</v>
      </c>
      <c r="G79" s="496">
        <f>IF(OR($B79-G$5&gt;74, $B79-G$5=73, $B79-G$5=1, $B79-G$5&lt;0),"",ROUND(($B79-G$5)*'점수 계산기'!$C$27+G$5*'점수 계산기'!$C$30+'점수 계산기'!$C$33,0))</f>
        <v>90</v>
      </c>
      <c r="H79" s="496">
        <f>IF(OR($B79-H$5&gt;74, $B79-H$5=73, $B79-H$5=1, $B79-H$5&lt;0),"",ROUND(($B79-H$5)*'점수 계산기'!$C$27+H$5*'점수 계산기'!$C$30+'점수 계산기'!$C$33,0))</f>
        <v>90</v>
      </c>
      <c r="I79" s="496">
        <f>IF(OR($B79-I$5&gt;74, $B79-I$5=73, $B79-I$5=1, $B79-I$5&lt;0),"",ROUND(($B79-I$5)*'점수 계산기'!$C$27+I$5*'점수 계산기'!$C$30+'점수 계산기'!$C$33,0))</f>
        <v>90</v>
      </c>
      <c r="J79" s="496">
        <f>IF(OR($B79-J$5&gt;74, $B79-J$5=73, $B79-J$5=1, $B79-J$5&lt;0),"",ROUND(($B79-J$5)*'점수 계산기'!$C$27+J$5*'점수 계산기'!$C$30+'점수 계산기'!$C$33,0))</f>
        <v>90</v>
      </c>
      <c r="K79" s="496">
        <f>IF(OR($B79-K$5&gt;74, $B79-K$5=73, $B79-K$5=1, $B79-K$5&lt;0),"",ROUND(($B79-K$5)*'점수 계산기'!$C$27+K$5*'점수 계산기'!$C$30+'점수 계산기'!$C$33,0))</f>
        <v>90</v>
      </c>
      <c r="L79" s="496">
        <f>IF(OR($B79-L$5&gt;74, $B79-L$5=73, $B79-L$5=1, $B79-L$5&lt;0),"",ROUND(($B79-L$5)*'점수 계산기'!$C$27+L$5*'점수 계산기'!$C$30+'점수 계산기'!$C$33,0))</f>
        <v>90</v>
      </c>
      <c r="M79" s="496">
        <f>IF(OR($B79-M$5&gt;74, $B79-M$5=73, $B79-M$5=1, $B79-M$5&lt;0),"",ROUND(($B79-M$5)*'점수 계산기'!$C$27+M$5*'점수 계산기'!$C$30+'점수 계산기'!$C$33,0))</f>
        <v>90</v>
      </c>
      <c r="N79" s="496">
        <f>IF(OR($B79-N$5&gt;74, $B79-N$5=73, $B79-N$5=1, $B79-N$5&lt;0),"",ROUND(($B79-N$5)*'점수 계산기'!$C$27+N$5*'점수 계산기'!$C$30+'점수 계산기'!$C$33,0))</f>
        <v>90</v>
      </c>
      <c r="O79" s="496">
        <f>IF(OR($B79-O$5&gt;74, $B79-O$5=73, $B79-O$5=1, $B79-O$5&lt;0),"",ROUND(($B79-O$5)*'점수 계산기'!$C$27+O$5*'점수 계산기'!$C$30+'점수 계산기'!$C$33,0))</f>
        <v>90</v>
      </c>
      <c r="P79" s="496">
        <f>IF(OR($B79-P$5&gt;74, $B79-P$5=73, $B79-P$5=1, $B79-P$5&lt;0),"",ROUND(($B79-P$5)*'점수 계산기'!$C$27+P$5*'점수 계산기'!$C$30+'점수 계산기'!$C$33,0))</f>
        <v>90</v>
      </c>
      <c r="Q79" s="496">
        <f>IF(OR($B79-Q$5&gt;74, $B79-Q$5=73, $B79-Q$5=1, $B79-Q$5&lt;0),"",ROUND(($B79-Q$5)*'점수 계산기'!$C$27+Q$5*'점수 계산기'!$C$30+'점수 계산기'!$C$33,0))</f>
        <v>90</v>
      </c>
      <c r="R79" s="496">
        <f>IF(OR($B79-R$5&gt;74, $B79-R$5=73, $B79-R$5=1, $B79-R$5&lt;0),"",ROUND(($B79-R$5)*'점수 계산기'!$C$27+R$5*'점수 계산기'!$C$30+'점수 계산기'!$C$33,0))</f>
        <v>90</v>
      </c>
      <c r="S79" s="496">
        <f>IF(OR($B79-S$5&gt;74, $B79-S$5=73, $B79-S$5=1, $B79-S$5&lt;0),"",ROUND(($B79-S$5)*'점수 계산기'!$C$27+S$5*'점수 계산기'!$C$30+'점수 계산기'!$C$33,0))</f>
        <v>90</v>
      </c>
      <c r="T79" s="496">
        <f>IF(OR($B79-T$5&gt;74, $B79-T$5=73, $B79-T$5=1, $B79-T$5&lt;0),"",ROUND(($B79-T$5)*'점수 계산기'!$C$27+T$5*'점수 계산기'!$C$30+'점수 계산기'!$C$33,0))</f>
        <v>90</v>
      </c>
      <c r="U79" s="496">
        <f>IF(OR($B79-U$5&gt;74, $B79-U$5=73, $B79-U$5=1, $B79-U$5&lt;0),"",ROUND(($B79-U$5)*'점수 계산기'!$C$27+U$5*'점수 계산기'!$C$30+'점수 계산기'!$C$33,0))</f>
        <v>90</v>
      </c>
      <c r="V79" s="496">
        <f>IF(OR($B79-V$5&gt;74, $B79-V$5=73, $B79-V$5=1, $B79-V$5&lt;0),"",ROUND(($B79-V$5)*'점수 계산기'!$C$27+V$5*'점수 계산기'!$C$30+'점수 계산기'!$C$33,0))</f>
        <v>90</v>
      </c>
      <c r="W79" s="496">
        <f>IF(OR($B79-W$5&gt;74, $B79-W$5=73, $B79-W$5=1, $B79-W$5&lt;0),"",ROUND(($B79-W$5)*'점수 계산기'!$C$27+W$5*'점수 계산기'!$C$30+'점수 계산기'!$C$33,0))</f>
        <v>89</v>
      </c>
      <c r="X79" s="496">
        <f>IF(OR($B79-X$5&gt;74, $B79-X$5=73, $B79-X$5=1, $B79-X$5&lt;0),"",ROUND(($B79-X$5)*'점수 계산기'!$C$27+X$5*'점수 계산기'!$C$30+'점수 계산기'!$C$33,0))</f>
        <v>89</v>
      </c>
      <c r="Y79" s="496">
        <f>IF(OR($B79-Y$5&gt;74, $B79-Y$5=73, $B79-Y$5=1, $B79-Y$5&lt;0),"",ROUND(($B79-Y$5)*'점수 계산기'!$C$27+Y$5*'점수 계산기'!$C$30+'점수 계산기'!$C$33,0))</f>
        <v>89</v>
      </c>
      <c r="Z79" s="496">
        <f>IF(OR($B79-Z$5&gt;74, $B79-Z$5=73, $B79-Z$5=1, $B79-Z$5&lt;0),"",ROUND(($B79-Z$5)*'점수 계산기'!$C$27+Z$5*'점수 계산기'!$C$30+'점수 계산기'!$C$33,0))</f>
        <v>89</v>
      </c>
      <c r="AA79" s="497">
        <f>IF(OR($B79-AA$5&gt;74, $B79-AA$5=73, $B79-AA$5=1, $B79-AA$5&lt;0),"",ROUND(($B79-AA$5)*'점수 계산기'!$C$27+AA$5*'점수 계산기'!$C$30+'점수 계산기'!$C$33,0))</f>
        <v>89</v>
      </c>
      <c r="AC79" s="170">
        <v>28</v>
      </c>
      <c r="AD79" s="170">
        <f t="shared" si="2"/>
        <v>89</v>
      </c>
      <c r="AE79" s="170" cm="1">
        <f t="array" ref="AE79">INDEX($AF$6:$AF$106, AC79, 1)</f>
        <v>128</v>
      </c>
      <c r="AF79" s="170">
        <f t="shared" si="3"/>
        <v>91</v>
      </c>
      <c r="AG79" s="170">
        <v>27</v>
      </c>
      <c r="AH79" s="170">
        <v>73</v>
      </c>
    </row>
    <row r="80" spans="1:34" ht="21" customHeight="1">
      <c r="A80" s="4"/>
      <c r="B80" s="43">
        <v>26</v>
      </c>
      <c r="C80" s="495">
        <f>IF(OR($B80-C$5&gt;74, $B80-C$5=73, $B80-C$5=1, $B80-C$5&lt;0),"",ROUND(($B80-C$5)*'점수 계산기'!$C$27+C$5*'점수 계산기'!$C$30+'점수 계산기'!$C$33,0))</f>
        <v>90</v>
      </c>
      <c r="D80" s="496">
        <f>IF(OR($B80-D$5&gt;74, $B80-D$5=73, $B80-D$5=1, $B80-D$5&lt;0),"",ROUND(($B80-D$5)*'점수 계산기'!$C$27+D$5*'점수 계산기'!$C$30+'점수 계산기'!$C$33,0))</f>
        <v>90</v>
      </c>
      <c r="E80" s="496">
        <f>IF(OR($B80-E$5&gt;74, $B80-E$5=73, $B80-E$5=1, $B80-E$5&lt;0),"",ROUND(($B80-E$5)*'점수 계산기'!$C$27+E$5*'점수 계산기'!$C$30+'점수 계산기'!$C$33,0))</f>
        <v>90</v>
      </c>
      <c r="F80" s="496">
        <f>IF(OR($B80-F$5&gt;74, $B80-F$5=73, $B80-F$5=1, $B80-F$5&lt;0),"",ROUND(($B80-F$5)*'점수 계산기'!$C$27+F$5*'점수 계산기'!$C$30+'점수 계산기'!$C$33,0))</f>
        <v>90</v>
      </c>
      <c r="G80" s="496">
        <f>IF(OR($B80-G$5&gt;74, $B80-G$5=73, $B80-G$5=1, $B80-G$5&lt;0),"",ROUND(($B80-G$5)*'점수 계산기'!$C$27+G$5*'점수 계산기'!$C$30+'점수 계산기'!$C$33,0))</f>
        <v>90</v>
      </c>
      <c r="H80" s="496">
        <f>IF(OR($B80-H$5&gt;74, $B80-H$5=73, $B80-H$5=1, $B80-H$5&lt;0),"",ROUND(($B80-H$5)*'점수 계산기'!$C$27+H$5*'점수 계산기'!$C$30+'점수 계산기'!$C$33,0))</f>
        <v>90</v>
      </c>
      <c r="I80" s="496">
        <f>IF(OR($B80-I$5&gt;74, $B80-I$5=73, $B80-I$5=1, $B80-I$5&lt;0),"",ROUND(($B80-I$5)*'점수 계산기'!$C$27+I$5*'점수 계산기'!$C$30+'점수 계산기'!$C$33,0))</f>
        <v>89</v>
      </c>
      <c r="J80" s="496">
        <f>IF(OR($B80-J$5&gt;74, $B80-J$5=73, $B80-J$5=1, $B80-J$5&lt;0),"",ROUND(($B80-J$5)*'점수 계산기'!$C$27+J$5*'점수 계산기'!$C$30+'점수 계산기'!$C$33,0))</f>
        <v>89</v>
      </c>
      <c r="K80" s="496">
        <f>IF(OR($B80-K$5&gt;74, $B80-K$5=73, $B80-K$5=1, $B80-K$5&lt;0),"",ROUND(($B80-K$5)*'점수 계산기'!$C$27+K$5*'점수 계산기'!$C$30+'점수 계산기'!$C$33,0))</f>
        <v>89</v>
      </c>
      <c r="L80" s="496">
        <f>IF(OR($B80-L$5&gt;74, $B80-L$5=73, $B80-L$5=1, $B80-L$5&lt;0),"",ROUND(($B80-L$5)*'점수 계산기'!$C$27+L$5*'점수 계산기'!$C$30+'점수 계산기'!$C$33,0))</f>
        <v>89</v>
      </c>
      <c r="M80" s="496">
        <f>IF(OR($B80-M$5&gt;74, $B80-M$5=73, $B80-M$5=1, $B80-M$5&lt;0),"",ROUND(($B80-M$5)*'점수 계산기'!$C$27+M$5*'점수 계산기'!$C$30+'점수 계산기'!$C$33,0))</f>
        <v>89</v>
      </c>
      <c r="N80" s="496">
        <f>IF(OR($B80-N$5&gt;74, $B80-N$5=73, $B80-N$5=1, $B80-N$5&lt;0),"",ROUND(($B80-N$5)*'점수 계산기'!$C$27+N$5*'점수 계산기'!$C$30+'점수 계산기'!$C$33,0))</f>
        <v>89</v>
      </c>
      <c r="O80" s="496">
        <f>IF(OR($B80-O$5&gt;74, $B80-O$5=73, $B80-O$5=1, $B80-O$5&lt;0),"",ROUND(($B80-O$5)*'점수 계산기'!$C$27+O$5*'점수 계산기'!$C$30+'점수 계산기'!$C$33,0))</f>
        <v>89</v>
      </c>
      <c r="P80" s="496">
        <f>IF(OR($B80-P$5&gt;74, $B80-P$5=73, $B80-P$5=1, $B80-P$5&lt;0),"",ROUND(($B80-P$5)*'점수 계산기'!$C$27+P$5*'점수 계산기'!$C$30+'점수 계산기'!$C$33,0))</f>
        <v>89</v>
      </c>
      <c r="Q80" s="496">
        <f>IF(OR($B80-Q$5&gt;74, $B80-Q$5=73, $B80-Q$5=1, $B80-Q$5&lt;0),"",ROUND(($B80-Q$5)*'점수 계산기'!$C$27+Q$5*'점수 계산기'!$C$30+'점수 계산기'!$C$33,0))</f>
        <v>89</v>
      </c>
      <c r="R80" s="496">
        <f>IF(OR($B80-R$5&gt;74, $B80-R$5=73, $B80-R$5=1, $B80-R$5&lt;0),"",ROUND(($B80-R$5)*'점수 계산기'!$C$27+R$5*'점수 계산기'!$C$30+'점수 계산기'!$C$33,0))</f>
        <v>89</v>
      </c>
      <c r="S80" s="496">
        <f>IF(OR($B80-S$5&gt;74, $B80-S$5=73, $B80-S$5=1, $B80-S$5&lt;0),"",ROUND(($B80-S$5)*'점수 계산기'!$C$27+S$5*'점수 계산기'!$C$30+'점수 계산기'!$C$33,0))</f>
        <v>89</v>
      </c>
      <c r="T80" s="496">
        <f>IF(OR($B80-T$5&gt;74, $B80-T$5=73, $B80-T$5=1, $B80-T$5&lt;0),"",ROUND(($B80-T$5)*'점수 계산기'!$C$27+T$5*'점수 계산기'!$C$30+'점수 계산기'!$C$33,0))</f>
        <v>89</v>
      </c>
      <c r="U80" s="496">
        <f>IF(OR($B80-U$5&gt;74, $B80-U$5=73, $B80-U$5=1, $B80-U$5&lt;0),"",ROUND(($B80-U$5)*'점수 계산기'!$C$27+U$5*'점수 계산기'!$C$30+'점수 계산기'!$C$33,0))</f>
        <v>89</v>
      </c>
      <c r="V80" s="496">
        <f>IF(OR($B80-V$5&gt;74, $B80-V$5=73, $B80-V$5=1, $B80-V$5&lt;0),"",ROUND(($B80-V$5)*'점수 계산기'!$C$27+V$5*'점수 계산기'!$C$30+'점수 계산기'!$C$33,0))</f>
        <v>89</v>
      </c>
      <c r="W80" s="496">
        <f>IF(OR($B80-W$5&gt;74, $B80-W$5=73, $B80-W$5=1, $B80-W$5&lt;0),"",ROUND(($B80-W$5)*'점수 계산기'!$C$27+W$5*'점수 계산기'!$C$30+'점수 계산기'!$C$33,0))</f>
        <v>89</v>
      </c>
      <c r="X80" s="496">
        <f>IF(OR($B80-X$5&gt;74, $B80-X$5=73, $B80-X$5=1, $B80-X$5&lt;0),"",ROUND(($B80-X$5)*'점수 계산기'!$C$27+X$5*'점수 계산기'!$C$30+'점수 계산기'!$C$33,0))</f>
        <v>89</v>
      </c>
      <c r="Y80" s="496">
        <f>IF(OR($B80-Y$5&gt;74, $B80-Y$5=73, $B80-Y$5=1, $B80-Y$5&lt;0),"",ROUND(($B80-Y$5)*'점수 계산기'!$C$27+Y$5*'점수 계산기'!$C$30+'점수 계산기'!$C$33,0))</f>
        <v>89</v>
      </c>
      <c r="Z80" s="496">
        <f>IF(OR($B80-Z$5&gt;74, $B80-Z$5=73, $B80-Z$5=1, $B80-Z$5&lt;0),"",ROUND(($B80-Z$5)*'점수 계산기'!$C$27+Z$5*'점수 계산기'!$C$30+'점수 계산기'!$C$33,0))</f>
        <v>88</v>
      </c>
      <c r="AA80" s="497">
        <f>IF(OR($B80-AA$5&gt;74, $B80-AA$5=73, $B80-AA$5=1, $B80-AA$5&lt;0),"",ROUND(($B80-AA$5)*'점수 계산기'!$C$27+AA$5*'점수 계산기'!$C$30+'점수 계산기'!$C$33,0))</f>
        <v>88</v>
      </c>
      <c r="AC80" s="170">
        <v>27</v>
      </c>
      <c r="AD80" s="170">
        <f t="shared" si="2"/>
        <v>88</v>
      </c>
      <c r="AE80" s="170" cm="1">
        <f t="array" ref="AE80">INDEX($AF$6:$AF$106, AC80, 1)</f>
        <v>129</v>
      </c>
      <c r="AF80" s="170">
        <f t="shared" si="3"/>
        <v>90</v>
      </c>
      <c r="AG80" s="170">
        <v>26</v>
      </c>
      <c r="AH80" s="170">
        <v>74</v>
      </c>
    </row>
    <row r="81" spans="1:34" ht="21" customHeight="1">
      <c r="A81" s="4"/>
      <c r="B81" s="43">
        <v>25</v>
      </c>
      <c r="C81" s="495" t="str">
        <f>IF(OR($B81-C$5&gt;74, $B81-C$5=73, $B81-C$5=1, $B81-C$5&lt;0),"",ROUND(($B81-C$5)*'점수 계산기'!$C$27+C$5*'점수 계산기'!$C$30+'점수 계산기'!$C$33,0))</f>
        <v/>
      </c>
      <c r="D81" s="496" t="str">
        <f>IF(OR($B81-D$5&gt;74, $B81-D$5=73, $B81-D$5=1, $B81-D$5&lt;0),"",ROUND(($B81-D$5)*'점수 계산기'!$C$27+D$5*'점수 계산기'!$C$30+'점수 계산기'!$C$33,0))</f>
        <v/>
      </c>
      <c r="E81" s="496">
        <f>IF(OR($B81-E$5&gt;74, $B81-E$5=73, $B81-E$5=1, $B81-E$5&lt;0),"",ROUND(($B81-E$5)*'점수 계산기'!$C$27+E$5*'점수 계산기'!$C$30+'점수 계산기'!$C$33,0))</f>
        <v>89</v>
      </c>
      <c r="F81" s="496">
        <f>IF(OR($B81-F$5&gt;74, $B81-F$5=73, $B81-F$5=1, $B81-F$5&lt;0),"",ROUND(($B81-F$5)*'점수 계산기'!$C$27+F$5*'점수 계산기'!$C$30+'점수 계산기'!$C$33,0))</f>
        <v>89</v>
      </c>
      <c r="G81" s="496">
        <f>IF(OR($B81-G$5&gt;74, $B81-G$5=73, $B81-G$5=1, $B81-G$5&lt;0),"",ROUND(($B81-G$5)*'점수 계산기'!$C$27+G$5*'점수 계산기'!$C$30+'점수 계산기'!$C$33,0))</f>
        <v>89</v>
      </c>
      <c r="H81" s="496">
        <f>IF(OR($B81-H$5&gt;74, $B81-H$5=73, $B81-H$5=1, $B81-H$5&lt;0),"",ROUND(($B81-H$5)*'점수 계산기'!$C$27+H$5*'점수 계산기'!$C$30+'점수 계산기'!$C$33,0))</f>
        <v>89</v>
      </c>
      <c r="I81" s="496">
        <f>IF(OR($B81-I$5&gt;74, $B81-I$5=73, $B81-I$5=1, $B81-I$5&lt;0),"",ROUND(($B81-I$5)*'점수 계산기'!$C$27+I$5*'점수 계산기'!$C$30+'점수 계산기'!$C$33,0))</f>
        <v>89</v>
      </c>
      <c r="J81" s="496">
        <f>IF(OR($B81-J$5&gt;74, $B81-J$5=73, $B81-J$5=1, $B81-J$5&lt;0),"",ROUND(($B81-J$5)*'점수 계산기'!$C$27+J$5*'점수 계산기'!$C$30+'점수 계산기'!$C$33,0))</f>
        <v>89</v>
      </c>
      <c r="K81" s="496">
        <f>IF(OR($B81-K$5&gt;74, $B81-K$5=73, $B81-K$5=1, $B81-K$5&lt;0),"",ROUND(($B81-K$5)*'점수 계산기'!$C$27+K$5*'점수 계산기'!$C$30+'점수 계산기'!$C$33,0))</f>
        <v>89</v>
      </c>
      <c r="L81" s="496">
        <f>IF(OR($B81-L$5&gt;74, $B81-L$5=73, $B81-L$5=1, $B81-L$5&lt;0),"",ROUND(($B81-L$5)*'점수 계산기'!$C$27+L$5*'점수 계산기'!$C$30+'점수 계산기'!$C$33,0))</f>
        <v>88</v>
      </c>
      <c r="M81" s="496">
        <f>IF(OR($B81-M$5&gt;74, $B81-M$5=73, $B81-M$5=1, $B81-M$5&lt;0),"",ROUND(($B81-M$5)*'점수 계산기'!$C$27+M$5*'점수 계산기'!$C$30+'점수 계산기'!$C$33,0))</f>
        <v>88</v>
      </c>
      <c r="N81" s="496">
        <f>IF(OR($B81-N$5&gt;74, $B81-N$5=73, $B81-N$5=1, $B81-N$5&lt;0),"",ROUND(($B81-N$5)*'점수 계산기'!$C$27+N$5*'점수 계산기'!$C$30+'점수 계산기'!$C$33,0))</f>
        <v>88</v>
      </c>
      <c r="O81" s="496">
        <f>IF(OR($B81-O$5&gt;74, $B81-O$5=73, $B81-O$5=1, $B81-O$5&lt;0),"",ROUND(($B81-O$5)*'점수 계산기'!$C$27+O$5*'점수 계산기'!$C$30+'점수 계산기'!$C$33,0))</f>
        <v>88</v>
      </c>
      <c r="P81" s="496">
        <f>IF(OR($B81-P$5&gt;74, $B81-P$5=73, $B81-P$5=1, $B81-P$5&lt;0),"",ROUND(($B81-P$5)*'점수 계산기'!$C$27+P$5*'점수 계산기'!$C$30+'점수 계산기'!$C$33,0))</f>
        <v>88</v>
      </c>
      <c r="Q81" s="496">
        <f>IF(OR($B81-Q$5&gt;74, $B81-Q$5=73, $B81-Q$5=1, $B81-Q$5&lt;0),"",ROUND(($B81-Q$5)*'점수 계산기'!$C$27+Q$5*'점수 계산기'!$C$30+'점수 계산기'!$C$33,0))</f>
        <v>88</v>
      </c>
      <c r="R81" s="496">
        <f>IF(OR($B81-R$5&gt;74, $B81-R$5=73, $B81-R$5=1, $B81-R$5&lt;0),"",ROUND(($B81-R$5)*'점수 계산기'!$C$27+R$5*'점수 계산기'!$C$30+'점수 계산기'!$C$33,0))</f>
        <v>88</v>
      </c>
      <c r="S81" s="496">
        <f>IF(OR($B81-S$5&gt;74, $B81-S$5=73, $B81-S$5=1, $B81-S$5&lt;0),"",ROUND(($B81-S$5)*'점수 계산기'!$C$27+S$5*'점수 계산기'!$C$30+'점수 계산기'!$C$33,0))</f>
        <v>88</v>
      </c>
      <c r="T81" s="496">
        <f>IF(OR($B81-T$5&gt;74, $B81-T$5=73, $B81-T$5=1, $B81-T$5&lt;0),"",ROUND(($B81-T$5)*'점수 계산기'!$C$27+T$5*'점수 계산기'!$C$30+'점수 계산기'!$C$33,0))</f>
        <v>88</v>
      </c>
      <c r="U81" s="496">
        <f>IF(OR($B81-U$5&gt;74, $B81-U$5=73, $B81-U$5=1, $B81-U$5&lt;0),"",ROUND(($B81-U$5)*'점수 계산기'!$C$27+U$5*'점수 계산기'!$C$30+'점수 계산기'!$C$33,0))</f>
        <v>88</v>
      </c>
      <c r="V81" s="496">
        <f>IF(OR($B81-V$5&gt;74, $B81-V$5=73, $B81-V$5=1, $B81-V$5&lt;0),"",ROUND(($B81-V$5)*'점수 계산기'!$C$27+V$5*'점수 계산기'!$C$30+'점수 계산기'!$C$33,0))</f>
        <v>88</v>
      </c>
      <c r="W81" s="496">
        <f>IF(OR($B81-W$5&gt;74, $B81-W$5=73, $B81-W$5=1, $B81-W$5&lt;0),"",ROUND(($B81-W$5)*'점수 계산기'!$C$27+W$5*'점수 계산기'!$C$30+'점수 계산기'!$C$33,0))</f>
        <v>88</v>
      </c>
      <c r="X81" s="496">
        <f>IF(OR($B81-X$5&gt;74, $B81-X$5=73, $B81-X$5=1, $B81-X$5&lt;0),"",ROUND(($B81-X$5)*'점수 계산기'!$C$27+X$5*'점수 계산기'!$C$30+'점수 계산기'!$C$33,0))</f>
        <v>88</v>
      </c>
      <c r="Y81" s="496">
        <f>IF(OR($B81-Y$5&gt;74, $B81-Y$5=73, $B81-Y$5=1, $B81-Y$5&lt;0),"",ROUND(($B81-Y$5)*'점수 계산기'!$C$27+Y$5*'점수 계산기'!$C$30+'점수 계산기'!$C$33,0))</f>
        <v>88</v>
      </c>
      <c r="Z81" s="496">
        <f>IF(OR($B81-Z$5&gt;74, $B81-Z$5=73, $B81-Z$5=1, $B81-Z$5&lt;0),"",ROUND(($B81-Z$5)*'점수 계산기'!$C$27+Z$5*'점수 계산기'!$C$30+'점수 계산기'!$C$33,0))</f>
        <v>88</v>
      </c>
      <c r="AA81" s="497">
        <f>IF(OR($B81-AA$5&gt;74, $B81-AA$5=73, $B81-AA$5=1, $B81-AA$5&lt;0),"",ROUND(($B81-AA$5)*'점수 계산기'!$C$27+AA$5*'점수 계산기'!$C$30+'점수 계산기'!$C$33,0))</f>
        <v>88</v>
      </c>
      <c r="AC81" s="170">
        <v>26</v>
      </c>
      <c r="AD81" s="170">
        <f t="shared" si="2"/>
        <v>88</v>
      </c>
      <c r="AE81" s="170" cm="1">
        <f t="array" ref="AE81">INDEX($AF$6:$AF$106, AC81, 1)</f>
        <v>130</v>
      </c>
      <c r="AF81" s="170">
        <f t="shared" si="3"/>
        <v>89</v>
      </c>
      <c r="AG81" s="170">
        <v>25</v>
      </c>
      <c r="AH81" s="170">
        <v>75</v>
      </c>
    </row>
    <row r="82" spans="1:34" ht="21" customHeight="1">
      <c r="A82" s="4"/>
      <c r="B82" s="44">
        <v>24</v>
      </c>
      <c r="C82" s="498" t="str">
        <f>IF(OR($B82-C$5&gt;74, $B82-C$5=73, $B82-C$5=1, $B82-C$5&lt;0),"",ROUND(($B82-C$5)*'점수 계산기'!$C$27+C$5*'점수 계산기'!$C$30+'점수 계산기'!$C$33,0))</f>
        <v/>
      </c>
      <c r="D82" s="499">
        <f>IF(OR($B82-D$5&gt;74, $B82-D$5=73, $B82-D$5=1, $B82-D$5&lt;0),"",ROUND(($B82-D$5)*'점수 계산기'!$C$27+D$5*'점수 계산기'!$C$30+'점수 계산기'!$C$33,0))</f>
        <v>88</v>
      </c>
      <c r="E82" s="499" t="str">
        <f>IF(OR($B82-E$5&gt;74, $B82-E$5=73, $B82-E$5=1, $B82-E$5&lt;0),"",ROUND(($B82-E$5)*'점수 계산기'!$C$27+E$5*'점수 계산기'!$C$30+'점수 계산기'!$C$33,0))</f>
        <v/>
      </c>
      <c r="F82" s="499">
        <f>IF(OR($B82-F$5&gt;74, $B82-F$5=73, $B82-F$5=1, $B82-F$5&lt;0),"",ROUND(($B82-F$5)*'점수 계산기'!$C$27+F$5*'점수 계산기'!$C$30+'점수 계산기'!$C$33,0))</f>
        <v>88</v>
      </c>
      <c r="G82" s="499">
        <f>IF(OR($B82-G$5&gt;74, $B82-G$5=73, $B82-G$5=1, $B82-G$5&lt;0),"",ROUND(($B82-G$5)*'점수 계산기'!$C$27+G$5*'점수 계산기'!$C$30+'점수 계산기'!$C$33,0))</f>
        <v>88</v>
      </c>
      <c r="H82" s="499">
        <f>IF(OR($B82-H$5&gt;74, $B82-H$5=73, $B82-H$5=1, $B82-H$5&lt;0),"",ROUND(($B82-H$5)*'점수 계산기'!$C$27+H$5*'점수 계산기'!$C$30+'점수 계산기'!$C$33,0))</f>
        <v>88</v>
      </c>
      <c r="I82" s="499">
        <f>IF(OR($B82-I$5&gt;74, $B82-I$5=73, $B82-I$5=1, $B82-I$5&lt;0),"",ROUND(($B82-I$5)*'점수 계산기'!$C$27+I$5*'점수 계산기'!$C$30+'점수 계산기'!$C$33,0))</f>
        <v>88</v>
      </c>
      <c r="J82" s="499">
        <f>IF(OR($B82-J$5&gt;74, $B82-J$5=73, $B82-J$5=1, $B82-J$5&lt;0),"",ROUND(($B82-J$5)*'점수 계산기'!$C$27+J$5*'점수 계산기'!$C$30+'점수 계산기'!$C$33,0))</f>
        <v>88</v>
      </c>
      <c r="K82" s="499">
        <f>IF(OR($B82-K$5&gt;74, $B82-K$5=73, $B82-K$5=1, $B82-K$5&lt;0),"",ROUND(($B82-K$5)*'점수 계산기'!$C$27+K$5*'점수 계산기'!$C$30+'점수 계산기'!$C$33,0))</f>
        <v>88</v>
      </c>
      <c r="L82" s="499">
        <f>IF(OR($B82-L$5&gt;74, $B82-L$5=73, $B82-L$5=1, $B82-L$5&lt;0),"",ROUND(($B82-L$5)*'점수 계산기'!$C$27+L$5*'점수 계산기'!$C$30+'점수 계산기'!$C$33,0))</f>
        <v>88</v>
      </c>
      <c r="M82" s="499">
        <f>IF(OR($B82-M$5&gt;74, $B82-M$5=73, $B82-M$5=1, $B82-M$5&lt;0),"",ROUND(($B82-M$5)*'점수 계산기'!$C$27+M$5*'점수 계산기'!$C$30+'점수 계산기'!$C$33,0))</f>
        <v>88</v>
      </c>
      <c r="N82" s="499">
        <f>IF(OR($B82-N$5&gt;74, $B82-N$5=73, $B82-N$5=1, $B82-N$5&lt;0),"",ROUND(($B82-N$5)*'점수 계산기'!$C$27+N$5*'점수 계산기'!$C$30+'점수 계산기'!$C$33,0))</f>
        <v>88</v>
      </c>
      <c r="O82" s="499">
        <f>IF(OR($B82-O$5&gt;74, $B82-O$5=73, $B82-O$5=1, $B82-O$5&lt;0),"",ROUND(($B82-O$5)*'점수 계산기'!$C$27+O$5*'점수 계산기'!$C$30+'점수 계산기'!$C$33,0))</f>
        <v>87</v>
      </c>
      <c r="P82" s="499">
        <f>IF(OR($B82-P$5&gt;74, $B82-P$5=73, $B82-P$5=1, $B82-P$5&lt;0),"",ROUND(($B82-P$5)*'점수 계산기'!$C$27+P$5*'점수 계산기'!$C$30+'점수 계산기'!$C$33,0))</f>
        <v>87</v>
      </c>
      <c r="Q82" s="499">
        <f>IF(OR($B82-Q$5&gt;74, $B82-Q$5=73, $B82-Q$5=1, $B82-Q$5&lt;0),"",ROUND(($B82-Q$5)*'점수 계산기'!$C$27+Q$5*'점수 계산기'!$C$30+'점수 계산기'!$C$33,0))</f>
        <v>87</v>
      </c>
      <c r="R82" s="499">
        <f>IF(OR($B82-R$5&gt;74, $B82-R$5=73, $B82-R$5=1, $B82-R$5&lt;0),"",ROUND(($B82-R$5)*'점수 계산기'!$C$27+R$5*'점수 계산기'!$C$30+'점수 계산기'!$C$33,0))</f>
        <v>87</v>
      </c>
      <c r="S82" s="499">
        <f>IF(OR($B82-S$5&gt;74, $B82-S$5=73, $B82-S$5=1, $B82-S$5&lt;0),"",ROUND(($B82-S$5)*'점수 계산기'!$C$27+S$5*'점수 계산기'!$C$30+'점수 계산기'!$C$33,0))</f>
        <v>87</v>
      </c>
      <c r="T82" s="499">
        <f>IF(OR($B82-T$5&gt;74, $B82-T$5=73, $B82-T$5=1, $B82-T$5&lt;0),"",ROUND(($B82-T$5)*'점수 계산기'!$C$27+T$5*'점수 계산기'!$C$30+'점수 계산기'!$C$33,0))</f>
        <v>87</v>
      </c>
      <c r="U82" s="499">
        <f>IF(OR($B82-U$5&gt;74, $B82-U$5=73, $B82-U$5=1, $B82-U$5&lt;0),"",ROUND(($B82-U$5)*'점수 계산기'!$C$27+U$5*'점수 계산기'!$C$30+'점수 계산기'!$C$33,0))</f>
        <v>87</v>
      </c>
      <c r="V82" s="499">
        <f>IF(OR($B82-V$5&gt;74, $B82-V$5=73, $B82-V$5=1, $B82-V$5&lt;0),"",ROUND(($B82-V$5)*'점수 계산기'!$C$27+V$5*'점수 계산기'!$C$30+'점수 계산기'!$C$33,0))</f>
        <v>87</v>
      </c>
      <c r="W82" s="499">
        <f>IF(OR($B82-W$5&gt;74, $B82-W$5=73, $B82-W$5=1, $B82-W$5&lt;0),"",ROUND(($B82-W$5)*'점수 계산기'!$C$27+W$5*'점수 계산기'!$C$30+'점수 계산기'!$C$33,0))</f>
        <v>87</v>
      </c>
      <c r="X82" s="499">
        <f>IF(OR($B82-X$5&gt;74, $B82-X$5=73, $B82-X$5=1, $B82-X$5&lt;0),"",ROUND(($B82-X$5)*'점수 계산기'!$C$27+X$5*'점수 계산기'!$C$30+'점수 계산기'!$C$33,0))</f>
        <v>87</v>
      </c>
      <c r="Y82" s="499">
        <f>IF(OR($B82-Y$5&gt;74, $B82-Y$5=73, $B82-Y$5=1, $B82-Y$5&lt;0),"",ROUND(($B82-Y$5)*'점수 계산기'!$C$27+Y$5*'점수 계산기'!$C$30+'점수 계산기'!$C$33,0))</f>
        <v>87</v>
      </c>
      <c r="Z82" s="499">
        <f>IF(OR($B82-Z$5&gt;74, $B82-Z$5=73, $B82-Z$5=1, $B82-Z$5&lt;0),"",ROUND(($B82-Z$5)*'점수 계산기'!$C$27+Z$5*'점수 계산기'!$C$30+'점수 계산기'!$C$33,0))</f>
        <v>87</v>
      </c>
      <c r="AA82" s="500">
        <f>IF(OR($B82-AA$5&gt;74, $B82-AA$5=73, $B82-AA$5=1, $B82-AA$5&lt;0),"",ROUND(($B82-AA$5)*'점수 계산기'!$C$27+AA$5*'점수 계산기'!$C$30+'점수 계산기'!$C$33,0))</f>
        <v>87</v>
      </c>
      <c r="AC82" s="170">
        <v>25</v>
      </c>
      <c r="AD82" s="170">
        <f t="shared" si="2"/>
        <v>87</v>
      </c>
      <c r="AE82" s="170" cm="1">
        <f t="array" ref="AE82">INDEX($AF$6:$AF$106, AC82, 1)</f>
        <v>131</v>
      </c>
      <c r="AF82" s="170">
        <f t="shared" si="3"/>
        <v>88</v>
      </c>
      <c r="AG82" s="170">
        <v>24</v>
      </c>
      <c r="AH82" s="170">
        <v>76</v>
      </c>
    </row>
    <row r="83" spans="1:34" ht="21" customHeight="1">
      <c r="A83" s="4"/>
      <c r="B83" s="44">
        <v>23</v>
      </c>
      <c r="C83" s="498" t="str">
        <f>IF(OR($B83-C$5&gt;74, $B83-C$5=73, $B83-C$5=1, $B83-C$5&lt;0),"",ROUND(($B83-C$5)*'점수 계산기'!$C$27+C$5*'점수 계산기'!$C$30+'점수 계산기'!$C$33,0))</f>
        <v/>
      </c>
      <c r="D83" s="499" t="str">
        <f>IF(OR($B83-D$5&gt;74, $B83-D$5=73, $B83-D$5=1, $B83-D$5&lt;0),"",ROUND(($B83-D$5)*'점수 계산기'!$C$27+D$5*'점수 계산기'!$C$30+'점수 계산기'!$C$33,0))</f>
        <v/>
      </c>
      <c r="E83" s="499">
        <f>IF(OR($B83-E$5&gt;74, $B83-E$5=73, $B83-E$5=1, $B83-E$5&lt;0),"",ROUND(($B83-E$5)*'점수 계산기'!$C$27+E$5*'점수 계산기'!$C$30+'점수 계산기'!$C$33,0))</f>
        <v>87</v>
      </c>
      <c r="F83" s="499" t="str">
        <f>IF(OR($B83-F$5&gt;74, $B83-F$5=73, $B83-F$5=1, $B83-F$5&lt;0),"",ROUND(($B83-F$5)*'점수 계산기'!$C$27+F$5*'점수 계산기'!$C$30+'점수 계산기'!$C$33,0))</f>
        <v/>
      </c>
      <c r="G83" s="499">
        <f>IF(OR($B83-G$5&gt;74, $B83-G$5=73, $B83-G$5=1, $B83-G$5&lt;0),"",ROUND(($B83-G$5)*'점수 계산기'!$C$27+G$5*'점수 계산기'!$C$30+'점수 계산기'!$C$33,0))</f>
        <v>87</v>
      </c>
      <c r="H83" s="499">
        <f>IF(OR($B83-H$5&gt;74, $B83-H$5=73, $B83-H$5=1, $B83-H$5&lt;0),"",ROUND(($B83-H$5)*'점수 계산기'!$C$27+H$5*'점수 계산기'!$C$30+'점수 계산기'!$C$33,0))</f>
        <v>87</v>
      </c>
      <c r="I83" s="499">
        <f>IF(OR($B83-I$5&gt;74, $B83-I$5=73, $B83-I$5=1, $B83-I$5&lt;0),"",ROUND(($B83-I$5)*'점수 계산기'!$C$27+I$5*'점수 계산기'!$C$30+'점수 계산기'!$C$33,0))</f>
        <v>87</v>
      </c>
      <c r="J83" s="499">
        <f>IF(OR($B83-J$5&gt;74, $B83-J$5=73, $B83-J$5=1, $B83-J$5&lt;0),"",ROUND(($B83-J$5)*'점수 계산기'!$C$27+J$5*'점수 계산기'!$C$30+'점수 계산기'!$C$33,0))</f>
        <v>87</v>
      </c>
      <c r="K83" s="499">
        <f>IF(OR($B83-K$5&gt;74, $B83-K$5=73, $B83-K$5=1, $B83-K$5&lt;0),"",ROUND(($B83-K$5)*'점수 계산기'!$C$27+K$5*'점수 계산기'!$C$30+'점수 계산기'!$C$33,0))</f>
        <v>87</v>
      </c>
      <c r="L83" s="499">
        <f>IF(OR($B83-L$5&gt;74, $B83-L$5=73, $B83-L$5=1, $B83-L$5&lt;0),"",ROUND(($B83-L$5)*'점수 계산기'!$C$27+L$5*'점수 계산기'!$C$30+'점수 계산기'!$C$33,0))</f>
        <v>87</v>
      </c>
      <c r="M83" s="499">
        <f>IF(OR($B83-M$5&gt;74, $B83-M$5=73, $B83-M$5=1, $B83-M$5&lt;0),"",ROUND(($B83-M$5)*'점수 계산기'!$C$27+M$5*'점수 계산기'!$C$30+'점수 계산기'!$C$33,0))</f>
        <v>87</v>
      </c>
      <c r="N83" s="499">
        <f>IF(OR($B83-N$5&gt;74, $B83-N$5=73, $B83-N$5=1, $B83-N$5&lt;0),"",ROUND(($B83-N$5)*'점수 계산기'!$C$27+N$5*'점수 계산기'!$C$30+'점수 계산기'!$C$33,0))</f>
        <v>87</v>
      </c>
      <c r="O83" s="499">
        <f>IF(OR($B83-O$5&gt;74, $B83-O$5=73, $B83-O$5=1, $B83-O$5&lt;0),"",ROUND(($B83-O$5)*'점수 계산기'!$C$27+O$5*'점수 계산기'!$C$30+'점수 계산기'!$C$33,0))</f>
        <v>87</v>
      </c>
      <c r="P83" s="499">
        <f>IF(OR($B83-P$5&gt;74, $B83-P$5=73, $B83-P$5=1, $B83-P$5&lt;0),"",ROUND(($B83-P$5)*'점수 계산기'!$C$27+P$5*'점수 계산기'!$C$30+'점수 계산기'!$C$33,0))</f>
        <v>87</v>
      </c>
      <c r="Q83" s="499">
        <f>IF(OR($B83-Q$5&gt;74, $B83-Q$5=73, $B83-Q$5=1, $B83-Q$5&lt;0),"",ROUND(($B83-Q$5)*'점수 계산기'!$C$27+Q$5*'점수 계산기'!$C$30+'점수 계산기'!$C$33,0))</f>
        <v>87</v>
      </c>
      <c r="R83" s="499">
        <f>IF(OR($B83-R$5&gt;74, $B83-R$5=73, $B83-R$5=1, $B83-R$5&lt;0),"",ROUND(($B83-R$5)*'점수 계산기'!$C$27+R$5*'점수 계산기'!$C$30+'점수 계산기'!$C$33,0))</f>
        <v>86</v>
      </c>
      <c r="S83" s="499">
        <f>IF(OR($B83-S$5&gt;74, $B83-S$5=73, $B83-S$5=1, $B83-S$5&lt;0),"",ROUND(($B83-S$5)*'점수 계산기'!$C$27+S$5*'점수 계산기'!$C$30+'점수 계산기'!$C$33,0))</f>
        <v>86</v>
      </c>
      <c r="T83" s="499">
        <f>IF(OR($B83-T$5&gt;74, $B83-T$5=73, $B83-T$5=1, $B83-T$5&lt;0),"",ROUND(($B83-T$5)*'점수 계산기'!$C$27+T$5*'점수 계산기'!$C$30+'점수 계산기'!$C$33,0))</f>
        <v>86</v>
      </c>
      <c r="U83" s="499">
        <f>IF(OR($B83-U$5&gt;74, $B83-U$5=73, $B83-U$5=1, $B83-U$5&lt;0),"",ROUND(($B83-U$5)*'점수 계산기'!$C$27+U$5*'점수 계산기'!$C$30+'점수 계산기'!$C$33,0))</f>
        <v>86</v>
      </c>
      <c r="V83" s="499">
        <f>IF(OR($B83-V$5&gt;74, $B83-V$5=73, $B83-V$5=1, $B83-V$5&lt;0),"",ROUND(($B83-V$5)*'점수 계산기'!$C$27+V$5*'점수 계산기'!$C$30+'점수 계산기'!$C$33,0))</f>
        <v>86</v>
      </c>
      <c r="W83" s="499">
        <f>IF(OR($B83-W$5&gt;74, $B83-W$5=73, $B83-W$5=1, $B83-W$5&lt;0),"",ROUND(($B83-W$5)*'점수 계산기'!$C$27+W$5*'점수 계산기'!$C$30+'점수 계산기'!$C$33,0))</f>
        <v>86</v>
      </c>
      <c r="X83" s="499">
        <f>IF(OR($B83-X$5&gt;74, $B83-X$5=73, $B83-X$5=1, $B83-X$5&lt;0),"",ROUND(($B83-X$5)*'점수 계산기'!$C$27+X$5*'점수 계산기'!$C$30+'점수 계산기'!$C$33,0))</f>
        <v>86</v>
      </c>
      <c r="Y83" s="499">
        <f>IF(OR($B83-Y$5&gt;74, $B83-Y$5=73, $B83-Y$5=1, $B83-Y$5&lt;0),"",ROUND(($B83-Y$5)*'점수 계산기'!$C$27+Y$5*'점수 계산기'!$C$30+'점수 계산기'!$C$33,0))</f>
        <v>86</v>
      </c>
      <c r="Z83" s="499">
        <f>IF(OR($B83-Z$5&gt;74, $B83-Z$5=73, $B83-Z$5=1, $B83-Z$5&lt;0),"",ROUND(($B83-Z$5)*'점수 계산기'!$C$27+Z$5*'점수 계산기'!$C$30+'점수 계산기'!$C$33,0))</f>
        <v>86</v>
      </c>
      <c r="AA83" s="500">
        <f>IF(OR($B83-AA$5&gt;74, $B83-AA$5=73, $B83-AA$5=1, $B83-AA$5&lt;0),"",ROUND(($B83-AA$5)*'점수 계산기'!$C$27+AA$5*'점수 계산기'!$C$30+'점수 계산기'!$C$33,0))</f>
        <v>86</v>
      </c>
      <c r="AC83" s="170">
        <v>24</v>
      </c>
      <c r="AD83" s="170">
        <f t="shared" si="2"/>
        <v>86</v>
      </c>
      <c r="AE83" s="170" cm="1">
        <f t="array" ref="AE83">INDEX($AF$6:$AF$106, AC83, 1)</f>
        <v>132</v>
      </c>
      <c r="AF83" s="170">
        <f t="shared" si="3"/>
        <v>87</v>
      </c>
      <c r="AG83" s="170">
        <v>23</v>
      </c>
      <c r="AH83" s="170">
        <v>77</v>
      </c>
    </row>
    <row r="84" spans="1:34" ht="21" customHeight="1">
      <c r="A84" s="4"/>
      <c r="B84" s="44">
        <v>22</v>
      </c>
      <c r="C84" s="498" t="str">
        <f>IF(OR($B84-C$5&gt;74, $B84-C$5=73, $B84-C$5=1, $B84-C$5&lt;0),"",ROUND(($B84-C$5)*'점수 계산기'!$C$27+C$5*'점수 계산기'!$C$30+'점수 계산기'!$C$33,0))</f>
        <v/>
      </c>
      <c r="D84" s="499" t="str">
        <f>IF(OR($B84-D$5&gt;74, $B84-D$5=73, $B84-D$5=1, $B84-D$5&lt;0),"",ROUND(($B84-D$5)*'점수 계산기'!$C$27+D$5*'점수 계산기'!$C$30+'점수 계산기'!$C$33,0))</f>
        <v/>
      </c>
      <c r="E84" s="499" t="str">
        <f>IF(OR($B84-E$5&gt;74, $B84-E$5=73, $B84-E$5=1, $B84-E$5&lt;0),"",ROUND(($B84-E$5)*'점수 계산기'!$C$27+E$5*'점수 계산기'!$C$30+'점수 계산기'!$C$33,0))</f>
        <v/>
      </c>
      <c r="F84" s="499">
        <f>IF(OR($B84-F$5&gt;74, $B84-F$5=73, $B84-F$5=1, $B84-F$5&lt;0),"",ROUND(($B84-F$5)*'점수 계산기'!$C$27+F$5*'점수 계산기'!$C$30+'점수 계산기'!$C$33,0))</f>
        <v>86</v>
      </c>
      <c r="G84" s="499" t="str">
        <f>IF(OR($B84-G$5&gt;74, $B84-G$5=73, $B84-G$5=1, $B84-G$5&lt;0),"",ROUND(($B84-G$5)*'점수 계산기'!$C$27+G$5*'점수 계산기'!$C$30+'점수 계산기'!$C$33,0))</f>
        <v/>
      </c>
      <c r="H84" s="499">
        <f>IF(OR($B84-H$5&gt;74, $B84-H$5=73, $B84-H$5=1, $B84-H$5&lt;0),"",ROUND(($B84-H$5)*'점수 계산기'!$C$27+H$5*'점수 계산기'!$C$30+'점수 계산기'!$C$33,0))</f>
        <v>86</v>
      </c>
      <c r="I84" s="499">
        <f>IF(OR($B84-I$5&gt;74, $B84-I$5=73, $B84-I$5=1, $B84-I$5&lt;0),"",ROUND(($B84-I$5)*'점수 계산기'!$C$27+I$5*'점수 계산기'!$C$30+'점수 계산기'!$C$33,0))</f>
        <v>86</v>
      </c>
      <c r="J84" s="499">
        <f>IF(OR($B84-J$5&gt;74, $B84-J$5=73, $B84-J$5=1, $B84-J$5&lt;0),"",ROUND(($B84-J$5)*'점수 계산기'!$C$27+J$5*'점수 계산기'!$C$30+'점수 계산기'!$C$33,0))</f>
        <v>86</v>
      </c>
      <c r="K84" s="499">
        <f>IF(OR($B84-K$5&gt;74, $B84-K$5=73, $B84-K$5=1, $B84-K$5&lt;0),"",ROUND(($B84-K$5)*'점수 계산기'!$C$27+K$5*'점수 계산기'!$C$30+'점수 계산기'!$C$33,0))</f>
        <v>86</v>
      </c>
      <c r="L84" s="499">
        <f>IF(OR($B84-L$5&gt;74, $B84-L$5=73, $B84-L$5=1, $B84-L$5&lt;0),"",ROUND(($B84-L$5)*'점수 계산기'!$C$27+L$5*'점수 계산기'!$C$30+'점수 계산기'!$C$33,0))</f>
        <v>86</v>
      </c>
      <c r="M84" s="499">
        <f>IF(OR($B84-M$5&gt;74, $B84-M$5=73, $B84-M$5=1, $B84-M$5&lt;0),"",ROUND(($B84-M$5)*'점수 계산기'!$C$27+M$5*'점수 계산기'!$C$30+'점수 계산기'!$C$33,0))</f>
        <v>86</v>
      </c>
      <c r="N84" s="499">
        <f>IF(OR($B84-N$5&gt;74, $B84-N$5=73, $B84-N$5=1, $B84-N$5&lt;0),"",ROUND(($B84-N$5)*'점수 계산기'!$C$27+N$5*'점수 계산기'!$C$30+'점수 계산기'!$C$33,0))</f>
        <v>86</v>
      </c>
      <c r="O84" s="499">
        <f>IF(OR($B84-O$5&gt;74, $B84-O$5=73, $B84-O$5=1, $B84-O$5&lt;0),"",ROUND(($B84-O$5)*'점수 계산기'!$C$27+O$5*'점수 계산기'!$C$30+'점수 계산기'!$C$33,0))</f>
        <v>86</v>
      </c>
      <c r="P84" s="499">
        <f>IF(OR($B84-P$5&gt;74, $B84-P$5=73, $B84-P$5=1, $B84-P$5&lt;0),"",ROUND(($B84-P$5)*'점수 계산기'!$C$27+P$5*'점수 계산기'!$C$30+'점수 계산기'!$C$33,0))</f>
        <v>86</v>
      </c>
      <c r="Q84" s="499">
        <f>IF(OR($B84-Q$5&gt;74, $B84-Q$5=73, $B84-Q$5=1, $B84-Q$5&lt;0),"",ROUND(($B84-Q$5)*'점수 계산기'!$C$27+Q$5*'점수 계산기'!$C$30+'점수 계산기'!$C$33,0))</f>
        <v>86</v>
      </c>
      <c r="R84" s="499">
        <f>IF(OR($B84-R$5&gt;74, $B84-R$5=73, $B84-R$5=1, $B84-R$5&lt;0),"",ROUND(($B84-R$5)*'점수 계산기'!$C$27+R$5*'점수 계산기'!$C$30+'점수 계산기'!$C$33,0))</f>
        <v>86</v>
      </c>
      <c r="S84" s="499">
        <f>IF(OR($B84-S$5&gt;74, $B84-S$5=73, $B84-S$5=1, $B84-S$5&lt;0),"",ROUND(($B84-S$5)*'점수 계산기'!$C$27+S$5*'점수 계산기'!$C$30+'점수 계산기'!$C$33,0))</f>
        <v>86</v>
      </c>
      <c r="T84" s="499">
        <f>IF(OR($B84-T$5&gt;74, $B84-T$5=73, $B84-T$5=1, $B84-T$5&lt;0),"",ROUND(($B84-T$5)*'점수 계산기'!$C$27+T$5*'점수 계산기'!$C$30+'점수 계산기'!$C$33,0))</f>
        <v>86</v>
      </c>
      <c r="U84" s="499">
        <f>IF(OR($B84-U$5&gt;74, $B84-U$5=73, $B84-U$5=1, $B84-U$5&lt;0),"",ROUND(($B84-U$5)*'점수 계산기'!$C$27+U$5*'점수 계산기'!$C$30+'점수 계산기'!$C$33,0))</f>
        <v>85</v>
      </c>
      <c r="V84" s="499">
        <f>IF(OR($B84-V$5&gt;74, $B84-V$5=73, $B84-V$5=1, $B84-V$5&lt;0),"",ROUND(($B84-V$5)*'점수 계산기'!$C$27+V$5*'점수 계산기'!$C$30+'점수 계산기'!$C$33,0))</f>
        <v>85</v>
      </c>
      <c r="W84" s="499">
        <f>IF(OR($B84-W$5&gt;74, $B84-W$5=73, $B84-W$5=1, $B84-W$5&lt;0),"",ROUND(($B84-W$5)*'점수 계산기'!$C$27+W$5*'점수 계산기'!$C$30+'점수 계산기'!$C$33,0))</f>
        <v>85</v>
      </c>
      <c r="X84" s="499">
        <f>IF(OR($B84-X$5&gt;74, $B84-X$5=73, $B84-X$5=1, $B84-X$5&lt;0),"",ROUND(($B84-X$5)*'점수 계산기'!$C$27+X$5*'점수 계산기'!$C$30+'점수 계산기'!$C$33,0))</f>
        <v>85</v>
      </c>
      <c r="Y84" s="499">
        <f>IF(OR($B84-Y$5&gt;74, $B84-Y$5=73, $B84-Y$5=1, $B84-Y$5&lt;0),"",ROUND(($B84-Y$5)*'점수 계산기'!$C$27+Y$5*'점수 계산기'!$C$30+'점수 계산기'!$C$33,0))</f>
        <v>85</v>
      </c>
      <c r="Z84" s="499">
        <f>IF(OR($B84-Z$5&gt;74, $B84-Z$5=73, $B84-Z$5=1, $B84-Z$5&lt;0),"",ROUND(($B84-Z$5)*'점수 계산기'!$C$27+Z$5*'점수 계산기'!$C$30+'점수 계산기'!$C$33,0))</f>
        <v>85</v>
      </c>
      <c r="AA84" s="500">
        <f>IF(OR($B84-AA$5&gt;74, $B84-AA$5=73, $B84-AA$5=1, $B84-AA$5&lt;0),"",ROUND(($B84-AA$5)*'점수 계산기'!$C$27+AA$5*'점수 계산기'!$C$30+'점수 계산기'!$C$33,0))</f>
        <v>85</v>
      </c>
      <c r="AC84" s="170">
        <v>23</v>
      </c>
      <c r="AD84" s="170">
        <f t="shared" si="2"/>
        <v>85</v>
      </c>
      <c r="AE84" s="170" cm="1">
        <f t="array" ref="AE84">INDEX($AF$6:$AF$106, AC84, 1)</f>
        <v>133</v>
      </c>
      <c r="AF84" s="170">
        <f t="shared" si="3"/>
        <v>86</v>
      </c>
      <c r="AG84" s="170">
        <v>22</v>
      </c>
      <c r="AH84" s="170">
        <v>78</v>
      </c>
    </row>
    <row r="85" spans="1:34" ht="21" customHeight="1">
      <c r="A85" s="4"/>
      <c r="B85" s="44">
        <v>21</v>
      </c>
      <c r="C85" s="498" t="str">
        <f>IF(OR($B85-C$5&gt;74, $B85-C$5=73, $B85-C$5=1, $B85-C$5&lt;0),"",ROUND(($B85-C$5)*'점수 계산기'!$C$27+C$5*'점수 계산기'!$C$30+'점수 계산기'!$C$33,0))</f>
        <v/>
      </c>
      <c r="D85" s="499" t="str">
        <f>IF(OR($B85-D$5&gt;74, $B85-D$5=73, $B85-D$5=1, $B85-D$5&lt;0),"",ROUND(($B85-D$5)*'점수 계산기'!$C$27+D$5*'점수 계산기'!$C$30+'점수 계산기'!$C$33,0))</f>
        <v/>
      </c>
      <c r="E85" s="499" t="str">
        <f>IF(OR($B85-E$5&gt;74, $B85-E$5=73, $B85-E$5=1, $B85-E$5&lt;0),"",ROUND(($B85-E$5)*'점수 계산기'!$C$27+E$5*'점수 계산기'!$C$30+'점수 계산기'!$C$33,0))</f>
        <v/>
      </c>
      <c r="F85" s="499" t="str">
        <f>IF(OR($B85-F$5&gt;74, $B85-F$5=73, $B85-F$5=1, $B85-F$5&lt;0),"",ROUND(($B85-F$5)*'점수 계산기'!$C$27+F$5*'점수 계산기'!$C$30+'점수 계산기'!$C$33,0))</f>
        <v/>
      </c>
      <c r="G85" s="499">
        <f>IF(OR($B85-G$5&gt;74, $B85-G$5=73, $B85-G$5=1, $B85-G$5&lt;0),"",ROUND(($B85-G$5)*'점수 계산기'!$C$27+G$5*'점수 계산기'!$C$30+'점수 계산기'!$C$33,0))</f>
        <v>85</v>
      </c>
      <c r="H85" s="499" t="str">
        <f>IF(OR($B85-H$5&gt;74, $B85-H$5=73, $B85-H$5=1, $B85-H$5&lt;0),"",ROUND(($B85-H$5)*'점수 계산기'!$C$27+H$5*'점수 계산기'!$C$30+'점수 계산기'!$C$33,0))</f>
        <v/>
      </c>
      <c r="I85" s="499">
        <f>IF(OR($B85-I$5&gt;74, $B85-I$5=73, $B85-I$5=1, $B85-I$5&lt;0),"",ROUND(($B85-I$5)*'점수 계산기'!$C$27+I$5*'점수 계산기'!$C$30+'점수 계산기'!$C$33,0))</f>
        <v>85</v>
      </c>
      <c r="J85" s="499">
        <f>IF(OR($B85-J$5&gt;74, $B85-J$5=73, $B85-J$5=1, $B85-J$5&lt;0),"",ROUND(($B85-J$5)*'점수 계산기'!$C$27+J$5*'점수 계산기'!$C$30+'점수 계산기'!$C$33,0))</f>
        <v>85</v>
      </c>
      <c r="K85" s="499">
        <f>IF(OR($B85-K$5&gt;74, $B85-K$5=73, $B85-K$5=1, $B85-K$5&lt;0),"",ROUND(($B85-K$5)*'점수 계산기'!$C$27+K$5*'점수 계산기'!$C$30+'점수 계산기'!$C$33,0))</f>
        <v>85</v>
      </c>
      <c r="L85" s="499">
        <f>IF(OR($B85-L$5&gt;74, $B85-L$5=73, $B85-L$5=1, $B85-L$5&lt;0),"",ROUND(($B85-L$5)*'점수 계산기'!$C$27+L$5*'점수 계산기'!$C$30+'점수 계산기'!$C$33,0))</f>
        <v>85</v>
      </c>
      <c r="M85" s="499">
        <f>IF(OR($B85-M$5&gt;74, $B85-M$5=73, $B85-M$5=1, $B85-M$5&lt;0),"",ROUND(($B85-M$5)*'점수 계산기'!$C$27+M$5*'점수 계산기'!$C$30+'점수 계산기'!$C$33,0))</f>
        <v>85</v>
      </c>
      <c r="N85" s="499">
        <f>IF(OR($B85-N$5&gt;74, $B85-N$5=73, $B85-N$5=1, $B85-N$5&lt;0),"",ROUND(($B85-N$5)*'점수 계산기'!$C$27+N$5*'점수 계산기'!$C$30+'점수 계산기'!$C$33,0))</f>
        <v>85</v>
      </c>
      <c r="O85" s="499">
        <f>IF(OR($B85-O$5&gt;74, $B85-O$5=73, $B85-O$5=1, $B85-O$5&lt;0),"",ROUND(($B85-O$5)*'점수 계산기'!$C$27+O$5*'점수 계산기'!$C$30+'점수 계산기'!$C$33,0))</f>
        <v>85</v>
      </c>
      <c r="P85" s="499">
        <f>IF(OR($B85-P$5&gt;74, $B85-P$5=73, $B85-P$5=1, $B85-P$5&lt;0),"",ROUND(($B85-P$5)*'점수 계산기'!$C$27+P$5*'점수 계산기'!$C$30+'점수 계산기'!$C$33,0))</f>
        <v>85</v>
      </c>
      <c r="Q85" s="499">
        <f>IF(OR($B85-Q$5&gt;74, $B85-Q$5=73, $B85-Q$5=1, $B85-Q$5&lt;0),"",ROUND(($B85-Q$5)*'점수 계산기'!$C$27+Q$5*'점수 계산기'!$C$30+'점수 계산기'!$C$33,0))</f>
        <v>85</v>
      </c>
      <c r="R85" s="499">
        <f>IF(OR($B85-R$5&gt;74, $B85-R$5=73, $B85-R$5=1, $B85-R$5&lt;0),"",ROUND(($B85-R$5)*'점수 계산기'!$C$27+R$5*'점수 계산기'!$C$30+'점수 계산기'!$C$33,0))</f>
        <v>85</v>
      </c>
      <c r="S85" s="499">
        <f>IF(OR($B85-S$5&gt;74, $B85-S$5=73, $B85-S$5=1, $B85-S$5&lt;0),"",ROUND(($B85-S$5)*'점수 계산기'!$C$27+S$5*'점수 계산기'!$C$30+'점수 계산기'!$C$33,0))</f>
        <v>85</v>
      </c>
      <c r="T85" s="499">
        <f>IF(OR($B85-T$5&gt;74, $B85-T$5=73, $B85-T$5=1, $B85-T$5&lt;0),"",ROUND(($B85-T$5)*'점수 계산기'!$C$27+T$5*'점수 계산기'!$C$30+'점수 계산기'!$C$33,0))</f>
        <v>85</v>
      </c>
      <c r="U85" s="499">
        <f>IF(OR($B85-U$5&gt;74, $B85-U$5=73, $B85-U$5=1, $B85-U$5&lt;0),"",ROUND(($B85-U$5)*'점수 계산기'!$C$27+U$5*'점수 계산기'!$C$30+'점수 계산기'!$C$33,0))</f>
        <v>85</v>
      </c>
      <c r="V85" s="499">
        <f>IF(OR($B85-V$5&gt;74, $B85-V$5=73, $B85-V$5=1, $B85-V$5&lt;0),"",ROUND(($B85-V$5)*'점수 계산기'!$C$27+V$5*'점수 계산기'!$C$30+'점수 계산기'!$C$33,0))</f>
        <v>85</v>
      </c>
      <c r="W85" s="499">
        <f>IF(OR($B85-W$5&gt;74, $B85-W$5=73, $B85-W$5=1, $B85-W$5&lt;0),"",ROUND(($B85-W$5)*'점수 계산기'!$C$27+W$5*'점수 계산기'!$C$30+'점수 계산기'!$C$33,0))</f>
        <v>85</v>
      </c>
      <c r="X85" s="499">
        <f>IF(OR($B85-X$5&gt;74, $B85-X$5=73, $B85-X$5=1, $B85-X$5&lt;0),"",ROUND(($B85-X$5)*'점수 계산기'!$C$27+X$5*'점수 계산기'!$C$30+'점수 계산기'!$C$33,0))</f>
        <v>84</v>
      </c>
      <c r="Y85" s="499">
        <f>IF(OR($B85-Y$5&gt;74, $B85-Y$5=73, $B85-Y$5=1, $B85-Y$5&lt;0),"",ROUND(($B85-Y$5)*'점수 계산기'!$C$27+Y$5*'점수 계산기'!$C$30+'점수 계산기'!$C$33,0))</f>
        <v>84</v>
      </c>
      <c r="Z85" s="499">
        <f>IF(OR($B85-Z$5&gt;74, $B85-Z$5=73, $B85-Z$5=1, $B85-Z$5&lt;0),"",ROUND(($B85-Z$5)*'점수 계산기'!$C$27+Z$5*'점수 계산기'!$C$30+'점수 계산기'!$C$33,0))</f>
        <v>84</v>
      </c>
      <c r="AA85" s="500">
        <f>IF(OR($B85-AA$5&gt;74, $B85-AA$5=73, $B85-AA$5=1, $B85-AA$5&lt;0),"",ROUND(($B85-AA$5)*'점수 계산기'!$C$27+AA$5*'점수 계산기'!$C$30+'점수 계산기'!$C$33,0))</f>
        <v>84</v>
      </c>
      <c r="AC85" s="170">
        <v>22</v>
      </c>
      <c r="AD85" s="170">
        <f t="shared" si="2"/>
        <v>84</v>
      </c>
      <c r="AE85" s="170" cm="1">
        <f t="array" ref="AE85">INDEX($AF$6:$AF$106, AC85, 1)</f>
        <v>133</v>
      </c>
      <c r="AF85" s="170">
        <f t="shared" si="3"/>
        <v>85</v>
      </c>
      <c r="AG85" s="170">
        <v>21</v>
      </c>
      <c r="AH85" s="170">
        <v>79</v>
      </c>
    </row>
    <row r="86" spans="1:34" ht="21" customHeight="1">
      <c r="A86" s="4"/>
      <c r="B86" s="40">
        <v>20</v>
      </c>
      <c r="C86" s="486" t="str">
        <f>IF(OR($B86-C$5&gt;74, $B86-C$5=73, $B86-C$5=1, $B86-C$5&lt;0),"",ROUND(($B86-C$5)*'점수 계산기'!$C$27+C$5*'점수 계산기'!$C$30+'점수 계산기'!$C$33,0))</f>
        <v/>
      </c>
      <c r="D86" s="487" t="str">
        <f>IF(OR($B86-D$5&gt;74, $B86-D$5=73, $B86-D$5=1, $B86-D$5&lt;0),"",ROUND(($B86-D$5)*'점수 계산기'!$C$27+D$5*'점수 계산기'!$C$30+'점수 계산기'!$C$33,0))</f>
        <v/>
      </c>
      <c r="E86" s="487" t="str">
        <f>IF(OR($B86-E$5&gt;74, $B86-E$5=73, $B86-E$5=1, $B86-E$5&lt;0),"",ROUND(($B86-E$5)*'점수 계산기'!$C$27+E$5*'점수 계산기'!$C$30+'점수 계산기'!$C$33,0))</f>
        <v/>
      </c>
      <c r="F86" s="487" t="str">
        <f>IF(OR($B86-F$5&gt;74, $B86-F$5=73, $B86-F$5=1, $B86-F$5&lt;0),"",ROUND(($B86-F$5)*'점수 계산기'!$C$27+F$5*'점수 계산기'!$C$30+'점수 계산기'!$C$33,0))</f>
        <v/>
      </c>
      <c r="G86" s="487" t="str">
        <f>IF(OR($B86-G$5&gt;74, $B86-G$5=73, $B86-G$5=1, $B86-G$5&lt;0),"",ROUND(($B86-G$5)*'점수 계산기'!$C$27+G$5*'점수 계산기'!$C$30+'점수 계산기'!$C$33,0))</f>
        <v/>
      </c>
      <c r="H86" s="487">
        <f>IF(OR($B86-H$5&gt;74, $B86-H$5=73, $B86-H$5=1, $B86-H$5&lt;0),"",ROUND(($B86-H$5)*'점수 계산기'!$C$27+H$5*'점수 계산기'!$C$30+'점수 계산기'!$C$33,0))</f>
        <v>85</v>
      </c>
      <c r="I86" s="487" t="str">
        <f>IF(OR($B86-I$5&gt;74, $B86-I$5=73, $B86-I$5=1, $B86-I$5&lt;0),"",ROUND(($B86-I$5)*'점수 계산기'!$C$27+I$5*'점수 계산기'!$C$30+'점수 계산기'!$C$33,0))</f>
        <v/>
      </c>
      <c r="J86" s="487">
        <f>IF(OR($B86-J$5&gt;74, $B86-J$5=73, $B86-J$5=1, $B86-J$5&lt;0),"",ROUND(($B86-J$5)*'점수 계산기'!$C$27+J$5*'점수 계산기'!$C$30+'점수 계산기'!$C$33,0))</f>
        <v>84</v>
      </c>
      <c r="K86" s="487">
        <f>IF(OR($B86-K$5&gt;74, $B86-K$5=73, $B86-K$5=1, $B86-K$5&lt;0),"",ROUND(($B86-K$5)*'점수 계산기'!$C$27+K$5*'점수 계산기'!$C$30+'점수 계산기'!$C$33,0))</f>
        <v>84</v>
      </c>
      <c r="L86" s="487">
        <f>IF(OR($B86-L$5&gt;74, $B86-L$5=73, $B86-L$5=1, $B86-L$5&lt;0),"",ROUND(($B86-L$5)*'점수 계산기'!$C$27+L$5*'점수 계산기'!$C$30+'점수 계산기'!$C$33,0))</f>
        <v>84</v>
      </c>
      <c r="M86" s="487">
        <f>IF(OR($B86-M$5&gt;74, $B86-M$5=73, $B86-M$5=1, $B86-M$5&lt;0),"",ROUND(($B86-M$5)*'점수 계산기'!$C$27+M$5*'점수 계산기'!$C$30+'점수 계산기'!$C$33,0))</f>
        <v>84</v>
      </c>
      <c r="N86" s="487">
        <f>IF(OR($B86-N$5&gt;74, $B86-N$5=73, $B86-N$5=1, $B86-N$5&lt;0),"",ROUND(($B86-N$5)*'점수 계산기'!$C$27+N$5*'점수 계산기'!$C$30+'점수 계산기'!$C$33,0))</f>
        <v>84</v>
      </c>
      <c r="O86" s="487">
        <f>IF(OR($B86-O$5&gt;74, $B86-O$5=73, $B86-O$5=1, $B86-O$5&lt;0),"",ROUND(($B86-O$5)*'점수 계산기'!$C$27+O$5*'점수 계산기'!$C$30+'점수 계산기'!$C$33,0))</f>
        <v>84</v>
      </c>
      <c r="P86" s="487">
        <f>IF(OR($B86-P$5&gt;74, $B86-P$5=73, $B86-P$5=1, $B86-P$5&lt;0),"",ROUND(($B86-P$5)*'점수 계산기'!$C$27+P$5*'점수 계산기'!$C$30+'점수 계산기'!$C$33,0))</f>
        <v>84</v>
      </c>
      <c r="Q86" s="487">
        <f>IF(OR($B86-Q$5&gt;74, $B86-Q$5=73, $B86-Q$5=1, $B86-Q$5&lt;0),"",ROUND(($B86-Q$5)*'점수 계산기'!$C$27+Q$5*'점수 계산기'!$C$30+'점수 계산기'!$C$33,0))</f>
        <v>84</v>
      </c>
      <c r="R86" s="487">
        <f>IF(OR($B86-R$5&gt;74, $B86-R$5=73, $B86-R$5=1, $B86-R$5&lt;0),"",ROUND(($B86-R$5)*'점수 계산기'!$C$27+R$5*'점수 계산기'!$C$30+'점수 계산기'!$C$33,0))</f>
        <v>84</v>
      </c>
      <c r="S86" s="487">
        <f>IF(OR($B86-S$5&gt;74, $B86-S$5=73, $B86-S$5=1, $B86-S$5&lt;0),"",ROUND(($B86-S$5)*'점수 계산기'!$C$27+S$5*'점수 계산기'!$C$30+'점수 계산기'!$C$33,0))</f>
        <v>84</v>
      </c>
      <c r="T86" s="487">
        <f>IF(OR($B86-T$5&gt;74, $B86-T$5=73, $B86-T$5=1, $B86-T$5&lt;0),"",ROUND(($B86-T$5)*'점수 계산기'!$C$27+T$5*'점수 계산기'!$C$30+'점수 계산기'!$C$33,0))</f>
        <v>84</v>
      </c>
      <c r="U86" s="487">
        <f>IF(OR($B86-U$5&gt;74, $B86-U$5=73, $B86-U$5=1, $B86-U$5&lt;0),"",ROUND(($B86-U$5)*'점수 계산기'!$C$27+U$5*'점수 계산기'!$C$30+'점수 계산기'!$C$33,0))</f>
        <v>84</v>
      </c>
      <c r="V86" s="487">
        <f>IF(OR($B86-V$5&gt;74, $B86-V$5=73, $B86-V$5=1, $B86-V$5&lt;0),"",ROUND(($B86-V$5)*'점수 계산기'!$C$27+V$5*'점수 계산기'!$C$30+'점수 계산기'!$C$33,0))</f>
        <v>84</v>
      </c>
      <c r="W86" s="487">
        <f>IF(OR($B86-W$5&gt;74, $B86-W$5=73, $B86-W$5=1, $B86-W$5&lt;0),"",ROUND(($B86-W$5)*'점수 계산기'!$C$27+W$5*'점수 계산기'!$C$30+'점수 계산기'!$C$33,0))</f>
        <v>84</v>
      </c>
      <c r="X86" s="487">
        <f>IF(OR($B86-X$5&gt;74, $B86-X$5=73, $B86-X$5=1, $B86-X$5&lt;0),"",ROUND(($B86-X$5)*'점수 계산기'!$C$27+X$5*'점수 계산기'!$C$30+'점수 계산기'!$C$33,0))</f>
        <v>84</v>
      </c>
      <c r="Y86" s="487">
        <f>IF(OR($B86-Y$5&gt;74, $B86-Y$5=73, $B86-Y$5=1, $B86-Y$5&lt;0),"",ROUND(($B86-Y$5)*'점수 계산기'!$C$27+Y$5*'점수 계산기'!$C$30+'점수 계산기'!$C$33,0))</f>
        <v>84</v>
      </c>
      <c r="Z86" s="487">
        <f>IF(OR($B86-Z$5&gt;74, $B86-Z$5=73, $B86-Z$5=1, $B86-Z$5&lt;0),"",ROUND(($B86-Z$5)*'점수 계산기'!$C$27+Z$5*'점수 계산기'!$C$30+'점수 계산기'!$C$33,0))</f>
        <v>84</v>
      </c>
      <c r="AA86" s="488">
        <f>IF(OR($B86-AA$5&gt;74, $B86-AA$5=73, $B86-AA$5=1, $B86-AA$5&lt;0),"",ROUND(($B86-AA$5)*'점수 계산기'!$C$27+AA$5*'점수 계산기'!$C$30+'점수 계산기'!$C$33,0))</f>
        <v>83</v>
      </c>
      <c r="AC86" s="170">
        <v>21</v>
      </c>
      <c r="AD86" s="170">
        <f t="shared" si="2"/>
        <v>83</v>
      </c>
      <c r="AE86" s="170" cm="1">
        <f t="array" ref="AE86">INDEX($AF$6:$AF$106, AC86, 1)</f>
        <v>134</v>
      </c>
      <c r="AF86" s="170">
        <f t="shared" si="3"/>
        <v>85</v>
      </c>
      <c r="AG86" s="170">
        <v>20</v>
      </c>
      <c r="AH86" s="170">
        <v>80</v>
      </c>
    </row>
    <row r="87" spans="1:34" ht="21" customHeight="1">
      <c r="A87" s="4"/>
      <c r="B87" s="40">
        <v>19</v>
      </c>
      <c r="C87" s="486" t="str">
        <f>IF(OR($B87-C$5&gt;74, $B87-C$5=73, $B87-C$5=1, $B87-C$5&lt;0),"",ROUND(($B87-C$5)*'점수 계산기'!$C$27+C$5*'점수 계산기'!$C$30+'점수 계산기'!$C$33,0))</f>
        <v/>
      </c>
      <c r="D87" s="487" t="str">
        <f>IF(OR($B87-D$5&gt;74, $B87-D$5=73, $B87-D$5=1, $B87-D$5&lt;0),"",ROUND(($B87-D$5)*'점수 계산기'!$C$27+D$5*'점수 계산기'!$C$30+'점수 계산기'!$C$33,0))</f>
        <v/>
      </c>
      <c r="E87" s="487" t="str">
        <f>IF(OR($B87-E$5&gt;74, $B87-E$5=73, $B87-E$5=1, $B87-E$5&lt;0),"",ROUND(($B87-E$5)*'점수 계산기'!$C$27+E$5*'점수 계산기'!$C$30+'점수 계산기'!$C$33,0))</f>
        <v/>
      </c>
      <c r="F87" s="487" t="str">
        <f>IF(OR($B87-F$5&gt;74, $B87-F$5=73, $B87-F$5=1, $B87-F$5&lt;0),"",ROUND(($B87-F$5)*'점수 계산기'!$C$27+F$5*'점수 계산기'!$C$30+'점수 계산기'!$C$33,0))</f>
        <v/>
      </c>
      <c r="G87" s="487" t="str">
        <f>IF(OR($B87-G$5&gt;74, $B87-G$5=73, $B87-G$5=1, $B87-G$5&lt;0),"",ROUND(($B87-G$5)*'점수 계산기'!$C$27+G$5*'점수 계산기'!$C$30+'점수 계산기'!$C$33,0))</f>
        <v/>
      </c>
      <c r="H87" s="487" t="str">
        <f>IF(OR($B87-H$5&gt;74, $B87-H$5=73, $B87-H$5=1, $B87-H$5&lt;0),"",ROUND(($B87-H$5)*'점수 계산기'!$C$27+H$5*'점수 계산기'!$C$30+'점수 계산기'!$C$33,0))</f>
        <v/>
      </c>
      <c r="I87" s="487">
        <f>IF(OR($B87-I$5&gt;74, $B87-I$5=73, $B87-I$5=1, $B87-I$5&lt;0),"",ROUND(($B87-I$5)*'점수 계산기'!$C$27+I$5*'점수 계산기'!$C$30+'점수 계산기'!$C$33,0))</f>
        <v>84</v>
      </c>
      <c r="J87" s="487" t="str">
        <f>IF(OR($B87-J$5&gt;74, $B87-J$5=73, $B87-J$5=1, $B87-J$5&lt;0),"",ROUND(($B87-J$5)*'점수 계산기'!$C$27+J$5*'점수 계산기'!$C$30+'점수 계산기'!$C$33,0))</f>
        <v/>
      </c>
      <c r="K87" s="487">
        <f>IF(OR($B87-K$5&gt;74, $B87-K$5=73, $B87-K$5=1, $B87-K$5&lt;0),"",ROUND(($B87-K$5)*'점수 계산기'!$C$27+K$5*'점수 계산기'!$C$30+'점수 계산기'!$C$33,0))</f>
        <v>84</v>
      </c>
      <c r="L87" s="487">
        <f>IF(OR($B87-L$5&gt;74, $B87-L$5=73, $B87-L$5=1, $B87-L$5&lt;0),"",ROUND(($B87-L$5)*'점수 계산기'!$C$27+L$5*'점수 계산기'!$C$30+'점수 계산기'!$C$33,0))</f>
        <v>84</v>
      </c>
      <c r="M87" s="487">
        <f>IF(OR($B87-M$5&gt;74, $B87-M$5=73, $B87-M$5=1, $B87-M$5&lt;0),"",ROUND(($B87-M$5)*'점수 계산기'!$C$27+M$5*'점수 계산기'!$C$30+'점수 계산기'!$C$33,0))</f>
        <v>83</v>
      </c>
      <c r="N87" s="487">
        <f>IF(OR($B87-N$5&gt;74, $B87-N$5=73, $B87-N$5=1, $B87-N$5&lt;0),"",ROUND(($B87-N$5)*'점수 계산기'!$C$27+N$5*'점수 계산기'!$C$30+'점수 계산기'!$C$33,0))</f>
        <v>83</v>
      </c>
      <c r="O87" s="487">
        <f>IF(OR($B87-O$5&gt;74, $B87-O$5=73, $B87-O$5=1, $B87-O$5&lt;0),"",ROUND(($B87-O$5)*'점수 계산기'!$C$27+O$5*'점수 계산기'!$C$30+'점수 계산기'!$C$33,0))</f>
        <v>83</v>
      </c>
      <c r="P87" s="487">
        <f>IF(OR($B87-P$5&gt;74, $B87-P$5=73, $B87-P$5=1, $B87-P$5&lt;0),"",ROUND(($B87-P$5)*'점수 계산기'!$C$27+P$5*'점수 계산기'!$C$30+'점수 계산기'!$C$33,0))</f>
        <v>83</v>
      </c>
      <c r="Q87" s="487">
        <f>IF(OR($B87-Q$5&gt;74, $B87-Q$5=73, $B87-Q$5=1, $B87-Q$5&lt;0),"",ROUND(($B87-Q$5)*'점수 계산기'!$C$27+Q$5*'점수 계산기'!$C$30+'점수 계산기'!$C$33,0))</f>
        <v>83</v>
      </c>
      <c r="R87" s="487">
        <f>IF(OR($B87-R$5&gt;74, $B87-R$5=73, $B87-R$5=1, $B87-R$5&lt;0),"",ROUND(($B87-R$5)*'점수 계산기'!$C$27+R$5*'점수 계산기'!$C$30+'점수 계산기'!$C$33,0))</f>
        <v>83</v>
      </c>
      <c r="S87" s="487">
        <f>IF(OR($B87-S$5&gt;74, $B87-S$5=73, $B87-S$5=1, $B87-S$5&lt;0),"",ROUND(($B87-S$5)*'점수 계산기'!$C$27+S$5*'점수 계산기'!$C$30+'점수 계산기'!$C$33,0))</f>
        <v>83</v>
      </c>
      <c r="T87" s="487">
        <f>IF(OR($B87-T$5&gt;74, $B87-T$5=73, $B87-T$5=1, $B87-T$5&lt;0),"",ROUND(($B87-T$5)*'점수 계산기'!$C$27+T$5*'점수 계산기'!$C$30+'점수 계산기'!$C$33,0))</f>
        <v>83</v>
      </c>
      <c r="U87" s="487">
        <f>IF(OR($B87-U$5&gt;74, $B87-U$5=73, $B87-U$5=1, $B87-U$5&lt;0),"",ROUND(($B87-U$5)*'점수 계산기'!$C$27+U$5*'점수 계산기'!$C$30+'점수 계산기'!$C$33,0))</f>
        <v>83</v>
      </c>
      <c r="V87" s="487">
        <f>IF(OR($B87-V$5&gt;74, $B87-V$5=73, $B87-V$5=1, $B87-V$5&lt;0),"",ROUND(($B87-V$5)*'점수 계산기'!$C$27+V$5*'점수 계산기'!$C$30+'점수 계산기'!$C$33,0))</f>
        <v>83</v>
      </c>
      <c r="W87" s="487">
        <f>IF(OR($B87-W$5&gt;74, $B87-W$5=73, $B87-W$5=1, $B87-W$5&lt;0),"",ROUND(($B87-W$5)*'점수 계산기'!$C$27+W$5*'점수 계산기'!$C$30+'점수 계산기'!$C$33,0))</f>
        <v>83</v>
      </c>
      <c r="X87" s="487">
        <f>IF(OR($B87-X$5&gt;74, $B87-X$5=73, $B87-X$5=1, $B87-X$5&lt;0),"",ROUND(($B87-X$5)*'점수 계산기'!$C$27+X$5*'점수 계산기'!$C$30+'점수 계산기'!$C$33,0))</f>
        <v>83</v>
      </c>
      <c r="Y87" s="487">
        <f>IF(OR($B87-Y$5&gt;74, $B87-Y$5=73, $B87-Y$5=1, $B87-Y$5&lt;0),"",ROUND(($B87-Y$5)*'점수 계산기'!$C$27+Y$5*'점수 계산기'!$C$30+'점수 계산기'!$C$33,0))</f>
        <v>83</v>
      </c>
      <c r="Z87" s="487">
        <f>IF(OR($B87-Z$5&gt;74, $B87-Z$5=73, $B87-Z$5=1, $B87-Z$5&lt;0),"",ROUND(($B87-Z$5)*'점수 계산기'!$C$27+Z$5*'점수 계산기'!$C$30+'점수 계산기'!$C$33,0))</f>
        <v>83</v>
      </c>
      <c r="AA87" s="488">
        <f>IF(OR($B87-AA$5&gt;74, $B87-AA$5=73, $B87-AA$5=1, $B87-AA$5&lt;0),"",ROUND(($B87-AA$5)*'점수 계산기'!$C$27+AA$5*'점수 계산기'!$C$30+'점수 계산기'!$C$33,0))</f>
        <v>83</v>
      </c>
      <c r="AC87" s="170">
        <v>20</v>
      </c>
      <c r="AD87" s="170">
        <f t="shared" si="2"/>
        <v>83</v>
      </c>
      <c r="AE87" s="170" cm="1">
        <f t="array" ref="AE87">INDEX($AF$6:$AF$106, AC87, 1)</f>
        <v>135</v>
      </c>
      <c r="AF87" s="170">
        <f t="shared" si="3"/>
        <v>84</v>
      </c>
      <c r="AG87" s="170">
        <v>19</v>
      </c>
      <c r="AH87" s="170">
        <v>81</v>
      </c>
    </row>
    <row r="88" spans="1:34" ht="21" customHeight="1">
      <c r="A88" s="4"/>
      <c r="B88" s="40">
        <v>18</v>
      </c>
      <c r="C88" s="486" t="str">
        <f>IF(OR($B88-C$5&gt;74, $B88-C$5=73, $B88-C$5=1, $B88-C$5&lt;0),"",ROUND(($B88-C$5)*'점수 계산기'!$C$27+C$5*'점수 계산기'!$C$30+'점수 계산기'!$C$33,0))</f>
        <v/>
      </c>
      <c r="D88" s="487" t="str">
        <f>IF(OR($B88-D$5&gt;74, $B88-D$5=73, $B88-D$5=1, $B88-D$5&lt;0),"",ROUND(($B88-D$5)*'점수 계산기'!$C$27+D$5*'점수 계산기'!$C$30+'점수 계산기'!$C$33,0))</f>
        <v/>
      </c>
      <c r="E88" s="487" t="str">
        <f>IF(OR($B88-E$5&gt;74, $B88-E$5=73, $B88-E$5=1, $B88-E$5&lt;0),"",ROUND(($B88-E$5)*'점수 계산기'!$C$27+E$5*'점수 계산기'!$C$30+'점수 계산기'!$C$33,0))</f>
        <v/>
      </c>
      <c r="F88" s="487" t="str">
        <f>IF(OR($B88-F$5&gt;74, $B88-F$5=73, $B88-F$5=1, $B88-F$5&lt;0),"",ROUND(($B88-F$5)*'점수 계산기'!$C$27+F$5*'점수 계산기'!$C$30+'점수 계산기'!$C$33,0))</f>
        <v/>
      </c>
      <c r="G88" s="487" t="str">
        <f>IF(OR($B88-G$5&gt;74, $B88-G$5=73, $B88-G$5=1, $B88-G$5&lt;0),"",ROUND(($B88-G$5)*'점수 계산기'!$C$27+G$5*'점수 계산기'!$C$30+'점수 계산기'!$C$33,0))</f>
        <v/>
      </c>
      <c r="H88" s="487" t="str">
        <f>IF(OR($B88-H$5&gt;74, $B88-H$5=73, $B88-H$5=1, $B88-H$5&lt;0),"",ROUND(($B88-H$5)*'점수 계산기'!$C$27+H$5*'점수 계산기'!$C$30+'점수 계산기'!$C$33,0))</f>
        <v/>
      </c>
      <c r="I88" s="487" t="str">
        <f>IF(OR($B88-I$5&gt;74, $B88-I$5=73, $B88-I$5=1, $B88-I$5&lt;0),"",ROUND(($B88-I$5)*'점수 계산기'!$C$27+I$5*'점수 계산기'!$C$30+'점수 계산기'!$C$33,0))</f>
        <v/>
      </c>
      <c r="J88" s="487">
        <f>IF(OR($B88-J$5&gt;74, $B88-J$5=73, $B88-J$5=1, $B88-J$5&lt;0),"",ROUND(($B88-J$5)*'점수 계산기'!$C$27+J$5*'점수 계산기'!$C$30+'점수 계산기'!$C$33,0))</f>
        <v>83</v>
      </c>
      <c r="K88" s="487" t="str">
        <f>IF(OR($B88-K$5&gt;74, $B88-K$5=73, $B88-K$5=1, $B88-K$5&lt;0),"",ROUND(($B88-K$5)*'점수 계산기'!$C$27+K$5*'점수 계산기'!$C$30+'점수 계산기'!$C$33,0))</f>
        <v/>
      </c>
      <c r="L88" s="487">
        <f>IF(OR($B88-L$5&gt;74, $B88-L$5=73, $B88-L$5=1, $B88-L$5&lt;0),"",ROUND(($B88-L$5)*'점수 계산기'!$C$27+L$5*'점수 계산기'!$C$30+'점수 계산기'!$C$33,0))</f>
        <v>83</v>
      </c>
      <c r="M88" s="487">
        <f>IF(OR($B88-M$5&gt;74, $B88-M$5=73, $B88-M$5=1, $B88-M$5&lt;0),"",ROUND(($B88-M$5)*'점수 계산기'!$C$27+M$5*'점수 계산기'!$C$30+'점수 계산기'!$C$33,0))</f>
        <v>83</v>
      </c>
      <c r="N88" s="487">
        <f>IF(OR($B88-N$5&gt;74, $B88-N$5=73, $B88-N$5=1, $B88-N$5&lt;0),"",ROUND(($B88-N$5)*'점수 계산기'!$C$27+N$5*'점수 계산기'!$C$30+'점수 계산기'!$C$33,0))</f>
        <v>83</v>
      </c>
      <c r="O88" s="487">
        <f>IF(OR($B88-O$5&gt;74, $B88-O$5=73, $B88-O$5=1, $B88-O$5&lt;0),"",ROUND(($B88-O$5)*'점수 계산기'!$C$27+O$5*'점수 계산기'!$C$30+'점수 계산기'!$C$33,0))</f>
        <v>83</v>
      </c>
      <c r="P88" s="487">
        <f>IF(OR($B88-P$5&gt;74, $B88-P$5=73, $B88-P$5=1, $B88-P$5&lt;0),"",ROUND(($B88-P$5)*'점수 계산기'!$C$27+P$5*'점수 계산기'!$C$30+'점수 계산기'!$C$33,0))</f>
        <v>82</v>
      </c>
      <c r="Q88" s="487">
        <f>IF(OR($B88-Q$5&gt;74, $B88-Q$5=73, $B88-Q$5=1, $B88-Q$5&lt;0),"",ROUND(($B88-Q$5)*'점수 계산기'!$C$27+Q$5*'점수 계산기'!$C$30+'점수 계산기'!$C$33,0))</f>
        <v>82</v>
      </c>
      <c r="R88" s="487">
        <f>IF(OR($B88-R$5&gt;74, $B88-R$5=73, $B88-R$5=1, $B88-R$5&lt;0),"",ROUND(($B88-R$5)*'점수 계산기'!$C$27+R$5*'점수 계산기'!$C$30+'점수 계산기'!$C$33,0))</f>
        <v>82</v>
      </c>
      <c r="S88" s="487">
        <f>IF(OR($B88-S$5&gt;74, $B88-S$5=73, $B88-S$5=1, $B88-S$5&lt;0),"",ROUND(($B88-S$5)*'점수 계산기'!$C$27+S$5*'점수 계산기'!$C$30+'점수 계산기'!$C$33,0))</f>
        <v>82</v>
      </c>
      <c r="T88" s="487">
        <f>IF(OR($B88-T$5&gt;74, $B88-T$5=73, $B88-T$5=1, $B88-T$5&lt;0),"",ROUND(($B88-T$5)*'점수 계산기'!$C$27+T$5*'점수 계산기'!$C$30+'점수 계산기'!$C$33,0))</f>
        <v>82</v>
      </c>
      <c r="U88" s="487">
        <f>IF(OR($B88-U$5&gt;74, $B88-U$5=73, $B88-U$5=1, $B88-U$5&lt;0),"",ROUND(($B88-U$5)*'점수 계산기'!$C$27+U$5*'점수 계산기'!$C$30+'점수 계산기'!$C$33,0))</f>
        <v>82</v>
      </c>
      <c r="V88" s="487">
        <f>IF(OR($B88-V$5&gt;74, $B88-V$5=73, $B88-V$5=1, $B88-V$5&lt;0),"",ROUND(($B88-V$5)*'점수 계산기'!$C$27+V$5*'점수 계산기'!$C$30+'점수 계산기'!$C$33,0))</f>
        <v>82</v>
      </c>
      <c r="W88" s="487">
        <f>IF(OR($B88-W$5&gt;74, $B88-W$5=73, $B88-W$5=1, $B88-W$5&lt;0),"",ROUND(($B88-W$5)*'점수 계산기'!$C$27+W$5*'점수 계산기'!$C$30+'점수 계산기'!$C$33,0))</f>
        <v>82</v>
      </c>
      <c r="X88" s="487">
        <f>IF(OR($B88-X$5&gt;74, $B88-X$5=73, $B88-X$5=1, $B88-X$5&lt;0),"",ROUND(($B88-X$5)*'점수 계산기'!$C$27+X$5*'점수 계산기'!$C$30+'점수 계산기'!$C$33,0))</f>
        <v>82</v>
      </c>
      <c r="Y88" s="487">
        <f>IF(OR($B88-Y$5&gt;74, $B88-Y$5=73, $B88-Y$5=1, $B88-Y$5&lt;0),"",ROUND(($B88-Y$5)*'점수 계산기'!$C$27+Y$5*'점수 계산기'!$C$30+'점수 계산기'!$C$33,0))</f>
        <v>82</v>
      </c>
      <c r="Z88" s="487">
        <f>IF(OR($B88-Z$5&gt;74, $B88-Z$5=73, $B88-Z$5=1, $B88-Z$5&lt;0),"",ROUND(($B88-Z$5)*'점수 계산기'!$C$27+Z$5*'점수 계산기'!$C$30+'점수 계산기'!$C$33,0))</f>
        <v>82</v>
      </c>
      <c r="AA88" s="488">
        <f>IF(OR($B88-AA$5&gt;74, $B88-AA$5=73, $B88-AA$5=1, $B88-AA$5&lt;0),"",ROUND(($B88-AA$5)*'점수 계산기'!$C$27+AA$5*'점수 계산기'!$C$30+'점수 계산기'!$C$33,0))</f>
        <v>82</v>
      </c>
      <c r="AC88" s="170">
        <v>19</v>
      </c>
      <c r="AD88" s="170">
        <f t="shared" si="2"/>
        <v>82</v>
      </c>
      <c r="AE88" s="170" cm="1">
        <f t="array" ref="AE88">INDEX($AF$6:$AF$106, AC88, 1)</f>
        <v>136</v>
      </c>
      <c r="AF88" s="170">
        <f t="shared" si="3"/>
        <v>83</v>
      </c>
      <c r="AG88" s="170">
        <v>18</v>
      </c>
      <c r="AH88" s="170">
        <v>82</v>
      </c>
    </row>
    <row r="89" spans="1:34" ht="21" customHeight="1">
      <c r="A89" s="4"/>
      <c r="B89" s="40">
        <v>17</v>
      </c>
      <c r="C89" s="486" t="str">
        <f>IF(OR($B89-C$5&gt;74, $B89-C$5=73, $B89-C$5=1, $B89-C$5&lt;0),"",ROUND(($B89-C$5)*'점수 계산기'!$C$27+C$5*'점수 계산기'!$C$30+'점수 계산기'!$C$33,0))</f>
        <v/>
      </c>
      <c r="D89" s="487" t="str">
        <f>IF(OR($B89-D$5&gt;74, $B89-D$5=73, $B89-D$5=1, $B89-D$5&lt;0),"",ROUND(($B89-D$5)*'점수 계산기'!$C$27+D$5*'점수 계산기'!$C$30+'점수 계산기'!$C$33,0))</f>
        <v/>
      </c>
      <c r="E89" s="487" t="str">
        <f>IF(OR($B89-E$5&gt;74, $B89-E$5=73, $B89-E$5=1, $B89-E$5&lt;0),"",ROUND(($B89-E$5)*'점수 계산기'!$C$27+E$5*'점수 계산기'!$C$30+'점수 계산기'!$C$33,0))</f>
        <v/>
      </c>
      <c r="F89" s="487" t="str">
        <f>IF(OR($B89-F$5&gt;74, $B89-F$5=73, $B89-F$5=1, $B89-F$5&lt;0),"",ROUND(($B89-F$5)*'점수 계산기'!$C$27+F$5*'점수 계산기'!$C$30+'점수 계산기'!$C$33,0))</f>
        <v/>
      </c>
      <c r="G89" s="487" t="str">
        <f>IF(OR($B89-G$5&gt;74, $B89-G$5=73, $B89-G$5=1, $B89-G$5&lt;0),"",ROUND(($B89-G$5)*'점수 계산기'!$C$27+G$5*'점수 계산기'!$C$30+'점수 계산기'!$C$33,0))</f>
        <v/>
      </c>
      <c r="H89" s="487" t="str">
        <f>IF(OR($B89-H$5&gt;74, $B89-H$5=73, $B89-H$5=1, $B89-H$5&lt;0),"",ROUND(($B89-H$5)*'점수 계산기'!$C$27+H$5*'점수 계산기'!$C$30+'점수 계산기'!$C$33,0))</f>
        <v/>
      </c>
      <c r="I89" s="487" t="str">
        <f>IF(OR($B89-I$5&gt;74, $B89-I$5=73, $B89-I$5=1, $B89-I$5&lt;0),"",ROUND(($B89-I$5)*'점수 계산기'!$C$27+I$5*'점수 계산기'!$C$30+'점수 계산기'!$C$33,0))</f>
        <v/>
      </c>
      <c r="J89" s="487" t="str">
        <f>IF(OR($B89-J$5&gt;74, $B89-J$5=73, $B89-J$5=1, $B89-J$5&lt;0),"",ROUND(($B89-J$5)*'점수 계산기'!$C$27+J$5*'점수 계산기'!$C$30+'점수 계산기'!$C$33,0))</f>
        <v/>
      </c>
      <c r="K89" s="487">
        <f>IF(OR($B89-K$5&gt;74, $B89-K$5=73, $B89-K$5=1, $B89-K$5&lt;0),"",ROUND(($B89-K$5)*'점수 계산기'!$C$27+K$5*'점수 계산기'!$C$30+'점수 계산기'!$C$33,0))</f>
        <v>82</v>
      </c>
      <c r="L89" s="487" t="str">
        <f>IF(OR($B89-L$5&gt;74, $B89-L$5=73, $B89-L$5=1, $B89-L$5&lt;0),"",ROUND(($B89-L$5)*'점수 계산기'!$C$27+L$5*'점수 계산기'!$C$30+'점수 계산기'!$C$33,0))</f>
        <v/>
      </c>
      <c r="M89" s="487">
        <f>IF(OR($B89-M$5&gt;74, $B89-M$5=73, $B89-M$5=1, $B89-M$5&lt;0),"",ROUND(($B89-M$5)*'점수 계산기'!$C$27+M$5*'점수 계산기'!$C$30+'점수 계산기'!$C$33,0))</f>
        <v>82</v>
      </c>
      <c r="N89" s="487">
        <f>IF(OR($B89-N$5&gt;74, $B89-N$5=73, $B89-N$5=1, $B89-N$5&lt;0),"",ROUND(($B89-N$5)*'점수 계산기'!$C$27+N$5*'점수 계산기'!$C$30+'점수 계산기'!$C$33,0))</f>
        <v>82</v>
      </c>
      <c r="O89" s="487">
        <f>IF(OR($B89-O$5&gt;74, $B89-O$5=73, $B89-O$5=1, $B89-O$5&lt;0),"",ROUND(($B89-O$5)*'점수 계산기'!$C$27+O$5*'점수 계산기'!$C$30+'점수 계산기'!$C$33,0))</f>
        <v>82</v>
      </c>
      <c r="P89" s="487">
        <f>IF(OR($B89-P$5&gt;74, $B89-P$5=73, $B89-P$5=1, $B89-P$5&lt;0),"",ROUND(($B89-P$5)*'점수 계산기'!$C$27+P$5*'점수 계산기'!$C$30+'점수 계산기'!$C$33,0))</f>
        <v>82</v>
      </c>
      <c r="Q89" s="487">
        <f>IF(OR($B89-Q$5&gt;74, $B89-Q$5=73, $B89-Q$5=1, $B89-Q$5&lt;0),"",ROUND(($B89-Q$5)*'점수 계산기'!$C$27+Q$5*'점수 계산기'!$C$30+'점수 계산기'!$C$33,0))</f>
        <v>82</v>
      </c>
      <c r="R89" s="487">
        <f>IF(OR($B89-R$5&gt;74, $B89-R$5=73, $B89-R$5=1, $B89-R$5&lt;0),"",ROUND(($B89-R$5)*'점수 계산기'!$C$27+R$5*'점수 계산기'!$C$30+'점수 계산기'!$C$33,0))</f>
        <v>82</v>
      </c>
      <c r="S89" s="487">
        <f>IF(OR($B89-S$5&gt;74, $B89-S$5=73, $B89-S$5=1, $B89-S$5&lt;0),"",ROUND(($B89-S$5)*'점수 계산기'!$C$27+S$5*'점수 계산기'!$C$30+'점수 계산기'!$C$33,0))</f>
        <v>81</v>
      </c>
      <c r="T89" s="487">
        <f>IF(OR($B89-T$5&gt;74, $B89-T$5=73, $B89-T$5=1, $B89-T$5&lt;0),"",ROUND(($B89-T$5)*'점수 계산기'!$C$27+T$5*'점수 계산기'!$C$30+'점수 계산기'!$C$33,0))</f>
        <v>81</v>
      </c>
      <c r="U89" s="487">
        <f>IF(OR($B89-U$5&gt;74, $B89-U$5=73, $B89-U$5=1, $B89-U$5&lt;0),"",ROUND(($B89-U$5)*'점수 계산기'!$C$27+U$5*'점수 계산기'!$C$30+'점수 계산기'!$C$33,0))</f>
        <v>81</v>
      </c>
      <c r="V89" s="487">
        <f>IF(OR($B89-V$5&gt;74, $B89-V$5=73, $B89-V$5=1, $B89-V$5&lt;0),"",ROUND(($B89-V$5)*'점수 계산기'!$C$27+V$5*'점수 계산기'!$C$30+'점수 계산기'!$C$33,0))</f>
        <v>81</v>
      </c>
      <c r="W89" s="487">
        <f>IF(OR($B89-W$5&gt;74, $B89-W$5=73, $B89-W$5=1, $B89-W$5&lt;0),"",ROUND(($B89-W$5)*'점수 계산기'!$C$27+W$5*'점수 계산기'!$C$30+'점수 계산기'!$C$33,0))</f>
        <v>81</v>
      </c>
      <c r="X89" s="487">
        <f>IF(OR($B89-X$5&gt;74, $B89-X$5=73, $B89-X$5=1, $B89-X$5&lt;0),"",ROUND(($B89-X$5)*'점수 계산기'!$C$27+X$5*'점수 계산기'!$C$30+'점수 계산기'!$C$33,0))</f>
        <v>81</v>
      </c>
      <c r="Y89" s="487">
        <f>IF(OR($B89-Y$5&gt;74, $B89-Y$5=73, $B89-Y$5=1, $B89-Y$5&lt;0),"",ROUND(($B89-Y$5)*'점수 계산기'!$C$27+Y$5*'점수 계산기'!$C$30+'점수 계산기'!$C$33,0))</f>
        <v>81</v>
      </c>
      <c r="Z89" s="487">
        <f>IF(OR($B89-Z$5&gt;74, $B89-Z$5=73, $B89-Z$5=1, $B89-Z$5&lt;0),"",ROUND(($B89-Z$5)*'점수 계산기'!$C$27+Z$5*'점수 계산기'!$C$30+'점수 계산기'!$C$33,0))</f>
        <v>81</v>
      </c>
      <c r="AA89" s="488">
        <f>IF(OR($B89-AA$5&gt;74, $B89-AA$5=73, $B89-AA$5=1, $B89-AA$5&lt;0),"",ROUND(($B89-AA$5)*'점수 계산기'!$C$27+AA$5*'점수 계산기'!$C$30+'점수 계산기'!$C$33,0))</f>
        <v>81</v>
      </c>
      <c r="AC89" s="170">
        <v>18</v>
      </c>
      <c r="AD89" s="170">
        <f t="shared" si="2"/>
        <v>81</v>
      </c>
      <c r="AE89" s="170" cm="1">
        <f t="array" ref="AE89">INDEX($AF$6:$AF$106, AC89, 1)</f>
        <v>137</v>
      </c>
      <c r="AF89" s="170">
        <f t="shared" si="3"/>
        <v>82</v>
      </c>
      <c r="AG89" s="170">
        <v>17</v>
      </c>
      <c r="AH89" s="170">
        <v>83</v>
      </c>
    </row>
    <row r="90" spans="1:34" ht="21" customHeight="1">
      <c r="A90" s="4"/>
      <c r="B90" s="41">
        <v>16</v>
      </c>
      <c r="C90" s="489" t="str">
        <f>IF(OR($B90-C$5&gt;74, $B90-C$5=73, $B90-C$5=1, $B90-C$5&lt;0),"",ROUND(($B90-C$5)*'점수 계산기'!$C$27+C$5*'점수 계산기'!$C$30+'점수 계산기'!$C$33,0))</f>
        <v/>
      </c>
      <c r="D90" s="490" t="str">
        <f>IF(OR($B90-D$5&gt;74, $B90-D$5=73, $B90-D$5=1, $B90-D$5&lt;0),"",ROUND(($B90-D$5)*'점수 계산기'!$C$27+D$5*'점수 계산기'!$C$30+'점수 계산기'!$C$33,0))</f>
        <v/>
      </c>
      <c r="E90" s="490" t="str">
        <f>IF(OR($B90-E$5&gt;74, $B90-E$5=73, $B90-E$5=1, $B90-E$5&lt;0),"",ROUND(($B90-E$5)*'점수 계산기'!$C$27+E$5*'점수 계산기'!$C$30+'점수 계산기'!$C$33,0))</f>
        <v/>
      </c>
      <c r="F90" s="490" t="str">
        <f>IF(OR($B90-F$5&gt;74, $B90-F$5=73, $B90-F$5=1, $B90-F$5&lt;0),"",ROUND(($B90-F$5)*'점수 계산기'!$C$27+F$5*'점수 계산기'!$C$30+'점수 계산기'!$C$33,0))</f>
        <v/>
      </c>
      <c r="G90" s="490" t="str">
        <f>IF(OR($B90-G$5&gt;74, $B90-G$5=73, $B90-G$5=1, $B90-G$5&lt;0),"",ROUND(($B90-G$5)*'점수 계산기'!$C$27+G$5*'점수 계산기'!$C$30+'점수 계산기'!$C$33,0))</f>
        <v/>
      </c>
      <c r="H90" s="490" t="str">
        <f>IF(OR($B90-H$5&gt;74, $B90-H$5=73, $B90-H$5=1, $B90-H$5&lt;0),"",ROUND(($B90-H$5)*'점수 계산기'!$C$27+H$5*'점수 계산기'!$C$30+'점수 계산기'!$C$33,0))</f>
        <v/>
      </c>
      <c r="I90" s="490" t="str">
        <f>IF(OR($B90-I$5&gt;74, $B90-I$5=73, $B90-I$5=1, $B90-I$5&lt;0),"",ROUND(($B90-I$5)*'점수 계산기'!$C$27+I$5*'점수 계산기'!$C$30+'점수 계산기'!$C$33,0))</f>
        <v/>
      </c>
      <c r="J90" s="490" t="str">
        <f>IF(OR($B90-J$5&gt;74, $B90-J$5=73, $B90-J$5=1, $B90-J$5&lt;0),"",ROUND(($B90-J$5)*'점수 계산기'!$C$27+J$5*'점수 계산기'!$C$30+'점수 계산기'!$C$33,0))</f>
        <v/>
      </c>
      <c r="K90" s="490" t="str">
        <f>IF(OR($B90-K$5&gt;74, $B90-K$5=73, $B90-K$5=1, $B90-K$5&lt;0),"",ROUND(($B90-K$5)*'점수 계산기'!$C$27+K$5*'점수 계산기'!$C$30+'점수 계산기'!$C$33,0))</f>
        <v/>
      </c>
      <c r="L90" s="490">
        <f>IF(OR($B90-L$5&gt;74, $B90-L$5=73, $B90-L$5=1, $B90-L$5&lt;0),"",ROUND(($B90-L$5)*'점수 계산기'!$C$27+L$5*'점수 계산기'!$C$30+'점수 계산기'!$C$33,0))</f>
        <v>81</v>
      </c>
      <c r="M90" s="490" t="str">
        <f>IF(OR($B90-M$5&gt;74, $B90-M$5=73, $B90-M$5=1, $B90-M$5&lt;0),"",ROUND(($B90-M$5)*'점수 계산기'!$C$27+M$5*'점수 계산기'!$C$30+'점수 계산기'!$C$33,0))</f>
        <v/>
      </c>
      <c r="N90" s="490">
        <f>IF(OR($B90-N$5&gt;74, $B90-N$5=73, $B90-N$5=1, $B90-N$5&lt;0),"",ROUND(($B90-N$5)*'점수 계산기'!$C$27+N$5*'점수 계산기'!$C$30+'점수 계산기'!$C$33,0))</f>
        <v>81</v>
      </c>
      <c r="O90" s="490">
        <f>IF(OR($B90-O$5&gt;74, $B90-O$5=73, $B90-O$5=1, $B90-O$5&lt;0),"",ROUND(($B90-O$5)*'점수 계산기'!$C$27+O$5*'점수 계산기'!$C$30+'점수 계산기'!$C$33,0))</f>
        <v>81</v>
      </c>
      <c r="P90" s="490">
        <f>IF(OR($B90-P$5&gt;74, $B90-P$5=73, $B90-P$5=1, $B90-P$5&lt;0),"",ROUND(($B90-P$5)*'점수 계산기'!$C$27+P$5*'점수 계산기'!$C$30+'점수 계산기'!$C$33,0))</f>
        <v>81</v>
      </c>
      <c r="Q90" s="490">
        <f>IF(OR($B90-Q$5&gt;74, $B90-Q$5=73, $B90-Q$5=1, $B90-Q$5&lt;0),"",ROUND(($B90-Q$5)*'점수 계산기'!$C$27+Q$5*'점수 계산기'!$C$30+'점수 계산기'!$C$33,0))</f>
        <v>81</v>
      </c>
      <c r="R90" s="490">
        <f>IF(OR($B90-R$5&gt;74, $B90-R$5=73, $B90-R$5=1, $B90-R$5&lt;0),"",ROUND(($B90-R$5)*'점수 계산기'!$C$27+R$5*'점수 계산기'!$C$30+'점수 계산기'!$C$33,0))</f>
        <v>81</v>
      </c>
      <c r="S90" s="490">
        <f>IF(OR($B90-S$5&gt;74, $B90-S$5=73, $B90-S$5=1, $B90-S$5&lt;0),"",ROUND(($B90-S$5)*'점수 계산기'!$C$27+S$5*'점수 계산기'!$C$30+'점수 계산기'!$C$33,0))</f>
        <v>81</v>
      </c>
      <c r="T90" s="490">
        <f>IF(OR($B90-T$5&gt;74, $B90-T$5=73, $B90-T$5=1, $B90-T$5&lt;0),"",ROUND(($B90-T$5)*'점수 계산기'!$C$27+T$5*'점수 계산기'!$C$30+'점수 계산기'!$C$33,0))</f>
        <v>81</v>
      </c>
      <c r="U90" s="490">
        <f>IF(OR($B90-U$5&gt;74, $B90-U$5=73, $B90-U$5=1, $B90-U$5&lt;0),"",ROUND(($B90-U$5)*'점수 계산기'!$C$27+U$5*'점수 계산기'!$C$30+'점수 계산기'!$C$33,0))</f>
        <v>81</v>
      </c>
      <c r="V90" s="490">
        <f>IF(OR($B90-V$5&gt;74, $B90-V$5=73, $B90-V$5=1, $B90-V$5&lt;0),"",ROUND(($B90-V$5)*'점수 계산기'!$C$27+V$5*'점수 계산기'!$C$30+'점수 계산기'!$C$33,0))</f>
        <v>80</v>
      </c>
      <c r="W90" s="490">
        <f>IF(OR($B90-W$5&gt;74, $B90-W$5=73, $B90-W$5=1, $B90-W$5&lt;0),"",ROUND(($B90-W$5)*'점수 계산기'!$C$27+W$5*'점수 계산기'!$C$30+'점수 계산기'!$C$33,0))</f>
        <v>80</v>
      </c>
      <c r="X90" s="490">
        <f>IF(OR($B90-X$5&gt;74, $B90-X$5=73, $B90-X$5=1, $B90-X$5&lt;0),"",ROUND(($B90-X$5)*'점수 계산기'!$C$27+X$5*'점수 계산기'!$C$30+'점수 계산기'!$C$33,0))</f>
        <v>80</v>
      </c>
      <c r="Y90" s="490">
        <f>IF(OR($B90-Y$5&gt;74, $B90-Y$5=73, $B90-Y$5=1, $B90-Y$5&lt;0),"",ROUND(($B90-Y$5)*'점수 계산기'!$C$27+Y$5*'점수 계산기'!$C$30+'점수 계산기'!$C$33,0))</f>
        <v>80</v>
      </c>
      <c r="Z90" s="490">
        <f>IF(OR($B90-Z$5&gt;74, $B90-Z$5=73, $B90-Z$5=1, $B90-Z$5&lt;0),"",ROUND(($B90-Z$5)*'점수 계산기'!$C$27+Z$5*'점수 계산기'!$C$30+'점수 계산기'!$C$33,0))</f>
        <v>80</v>
      </c>
      <c r="AA90" s="491">
        <f>IF(OR($B90-AA$5&gt;74, $B90-AA$5=73, $B90-AA$5=1, $B90-AA$5&lt;0),"",ROUND(($B90-AA$5)*'점수 계산기'!$C$27+AA$5*'점수 계산기'!$C$30+'점수 계산기'!$C$33,0))</f>
        <v>80</v>
      </c>
      <c r="AC90" s="170">
        <v>17</v>
      </c>
      <c r="AD90" s="170">
        <f t="shared" si="2"/>
        <v>80</v>
      </c>
      <c r="AE90" s="170" cm="1">
        <f t="array" ref="AE90">INDEX($AF$6:$AF$106, AC90, 1)</f>
        <v>137</v>
      </c>
      <c r="AF90" s="170">
        <f t="shared" si="3"/>
        <v>81</v>
      </c>
      <c r="AG90" s="170">
        <v>16</v>
      </c>
      <c r="AH90" s="170">
        <v>84</v>
      </c>
    </row>
    <row r="91" spans="1:34" ht="21" customHeight="1">
      <c r="A91" s="4"/>
      <c r="B91" s="41">
        <v>15</v>
      </c>
      <c r="C91" s="489" t="str">
        <f>IF(OR($B91-C$5&gt;74, $B91-C$5=73, $B91-C$5=1, $B91-C$5&lt;0),"",ROUND(($B91-C$5)*'점수 계산기'!$C$27+C$5*'점수 계산기'!$C$30+'점수 계산기'!$C$33,0))</f>
        <v/>
      </c>
      <c r="D91" s="490" t="str">
        <f>IF(OR($B91-D$5&gt;74, $B91-D$5=73, $B91-D$5=1, $B91-D$5&lt;0),"",ROUND(($B91-D$5)*'점수 계산기'!$C$27+D$5*'점수 계산기'!$C$30+'점수 계산기'!$C$33,0))</f>
        <v/>
      </c>
      <c r="E91" s="490" t="str">
        <f>IF(OR($B91-E$5&gt;74, $B91-E$5=73, $B91-E$5=1, $B91-E$5&lt;0),"",ROUND(($B91-E$5)*'점수 계산기'!$C$27+E$5*'점수 계산기'!$C$30+'점수 계산기'!$C$33,0))</f>
        <v/>
      </c>
      <c r="F91" s="490" t="str">
        <f>IF(OR($B91-F$5&gt;74, $B91-F$5=73, $B91-F$5=1, $B91-F$5&lt;0),"",ROUND(($B91-F$5)*'점수 계산기'!$C$27+F$5*'점수 계산기'!$C$30+'점수 계산기'!$C$33,0))</f>
        <v/>
      </c>
      <c r="G91" s="490" t="str">
        <f>IF(OR($B91-G$5&gt;74, $B91-G$5=73, $B91-G$5=1, $B91-G$5&lt;0),"",ROUND(($B91-G$5)*'점수 계산기'!$C$27+G$5*'점수 계산기'!$C$30+'점수 계산기'!$C$33,0))</f>
        <v/>
      </c>
      <c r="H91" s="490" t="str">
        <f>IF(OR($B91-H$5&gt;74, $B91-H$5=73, $B91-H$5=1, $B91-H$5&lt;0),"",ROUND(($B91-H$5)*'점수 계산기'!$C$27+H$5*'점수 계산기'!$C$30+'점수 계산기'!$C$33,0))</f>
        <v/>
      </c>
      <c r="I91" s="490" t="str">
        <f>IF(OR($B91-I$5&gt;74, $B91-I$5=73, $B91-I$5=1, $B91-I$5&lt;0),"",ROUND(($B91-I$5)*'점수 계산기'!$C$27+I$5*'점수 계산기'!$C$30+'점수 계산기'!$C$33,0))</f>
        <v/>
      </c>
      <c r="J91" s="490" t="str">
        <f>IF(OR($B91-J$5&gt;74, $B91-J$5=73, $B91-J$5=1, $B91-J$5&lt;0),"",ROUND(($B91-J$5)*'점수 계산기'!$C$27+J$5*'점수 계산기'!$C$30+'점수 계산기'!$C$33,0))</f>
        <v/>
      </c>
      <c r="K91" s="490" t="str">
        <f>IF(OR($B91-K$5&gt;74, $B91-K$5=73, $B91-K$5=1, $B91-K$5&lt;0),"",ROUND(($B91-K$5)*'점수 계산기'!$C$27+K$5*'점수 계산기'!$C$30+'점수 계산기'!$C$33,0))</f>
        <v/>
      </c>
      <c r="L91" s="490" t="str">
        <f>IF(OR($B91-L$5&gt;74, $B91-L$5=73, $B91-L$5=1, $B91-L$5&lt;0),"",ROUND(($B91-L$5)*'점수 계산기'!$C$27+L$5*'점수 계산기'!$C$30+'점수 계산기'!$C$33,0))</f>
        <v/>
      </c>
      <c r="M91" s="490">
        <f>IF(OR($B91-M$5&gt;74, $B91-M$5=73, $B91-M$5=1, $B91-M$5&lt;0),"",ROUND(($B91-M$5)*'점수 계산기'!$C$27+M$5*'점수 계산기'!$C$30+'점수 계산기'!$C$33,0))</f>
        <v>80</v>
      </c>
      <c r="N91" s="490" t="str">
        <f>IF(OR($B91-N$5&gt;74, $B91-N$5=73, $B91-N$5=1, $B91-N$5&lt;0),"",ROUND(($B91-N$5)*'점수 계산기'!$C$27+N$5*'점수 계산기'!$C$30+'점수 계산기'!$C$33,0))</f>
        <v/>
      </c>
      <c r="O91" s="490">
        <f>IF(OR($B91-O$5&gt;74, $B91-O$5=73, $B91-O$5=1, $B91-O$5&lt;0),"",ROUND(($B91-O$5)*'점수 계산기'!$C$27+O$5*'점수 계산기'!$C$30+'점수 계산기'!$C$33,0))</f>
        <v>80</v>
      </c>
      <c r="P91" s="490">
        <f>IF(OR($B91-P$5&gt;74, $B91-P$5=73, $B91-P$5=1, $B91-P$5&lt;0),"",ROUND(($B91-P$5)*'점수 계산기'!$C$27+P$5*'점수 계산기'!$C$30+'점수 계산기'!$C$33,0))</f>
        <v>80</v>
      </c>
      <c r="Q91" s="490">
        <f>IF(OR($B91-Q$5&gt;74, $B91-Q$5=73, $B91-Q$5=1, $B91-Q$5&lt;0),"",ROUND(($B91-Q$5)*'점수 계산기'!$C$27+Q$5*'점수 계산기'!$C$30+'점수 계산기'!$C$33,0))</f>
        <v>80</v>
      </c>
      <c r="R91" s="490">
        <f>IF(OR($B91-R$5&gt;74, $B91-R$5=73, $B91-R$5=1, $B91-R$5&lt;0),"",ROUND(($B91-R$5)*'점수 계산기'!$C$27+R$5*'점수 계산기'!$C$30+'점수 계산기'!$C$33,0))</f>
        <v>80</v>
      </c>
      <c r="S91" s="490">
        <f>IF(OR($B91-S$5&gt;74, $B91-S$5=73, $B91-S$5=1, $B91-S$5&lt;0),"",ROUND(($B91-S$5)*'점수 계산기'!$C$27+S$5*'점수 계산기'!$C$30+'점수 계산기'!$C$33,0))</f>
        <v>80</v>
      </c>
      <c r="T91" s="490">
        <f>IF(OR($B91-T$5&gt;74, $B91-T$5=73, $B91-T$5=1, $B91-T$5&lt;0),"",ROUND(($B91-T$5)*'점수 계산기'!$C$27+T$5*'점수 계산기'!$C$30+'점수 계산기'!$C$33,0))</f>
        <v>80</v>
      </c>
      <c r="U91" s="490">
        <f>IF(OR($B91-U$5&gt;74, $B91-U$5=73, $B91-U$5=1, $B91-U$5&lt;0),"",ROUND(($B91-U$5)*'점수 계산기'!$C$27+U$5*'점수 계산기'!$C$30+'점수 계산기'!$C$33,0))</f>
        <v>80</v>
      </c>
      <c r="V91" s="490">
        <f>IF(OR($B91-V$5&gt;74, $B91-V$5=73, $B91-V$5=1, $B91-V$5&lt;0),"",ROUND(($B91-V$5)*'점수 계산기'!$C$27+V$5*'점수 계산기'!$C$30+'점수 계산기'!$C$33,0))</f>
        <v>80</v>
      </c>
      <c r="W91" s="490">
        <f>IF(OR($B91-W$5&gt;74, $B91-W$5=73, $B91-W$5=1, $B91-W$5&lt;0),"",ROUND(($B91-W$5)*'점수 계산기'!$C$27+W$5*'점수 계산기'!$C$30+'점수 계산기'!$C$33,0))</f>
        <v>80</v>
      </c>
      <c r="X91" s="490">
        <f>IF(OR($B91-X$5&gt;74, $B91-X$5=73, $B91-X$5=1, $B91-X$5&lt;0),"",ROUND(($B91-X$5)*'점수 계산기'!$C$27+X$5*'점수 계산기'!$C$30+'점수 계산기'!$C$33,0))</f>
        <v>80</v>
      </c>
      <c r="Y91" s="490">
        <f>IF(OR($B91-Y$5&gt;74, $B91-Y$5=73, $B91-Y$5=1, $B91-Y$5&lt;0),"",ROUND(($B91-Y$5)*'점수 계산기'!$C$27+Y$5*'점수 계산기'!$C$30+'점수 계산기'!$C$33,0))</f>
        <v>79</v>
      </c>
      <c r="Z91" s="490">
        <f>IF(OR($B91-Z$5&gt;74, $B91-Z$5=73, $B91-Z$5=1, $B91-Z$5&lt;0),"",ROUND(($B91-Z$5)*'점수 계산기'!$C$27+Z$5*'점수 계산기'!$C$30+'점수 계산기'!$C$33,0))</f>
        <v>79</v>
      </c>
      <c r="AA91" s="491">
        <f>IF(OR($B91-AA$5&gt;74, $B91-AA$5=73, $B91-AA$5=1, $B91-AA$5&lt;0),"",ROUND(($B91-AA$5)*'점수 계산기'!$C$27+AA$5*'점수 계산기'!$C$30+'점수 계산기'!$C$33,0))</f>
        <v>79</v>
      </c>
      <c r="AC91" s="170">
        <v>16</v>
      </c>
      <c r="AD91" s="170">
        <f t="shared" si="2"/>
        <v>79</v>
      </c>
      <c r="AE91" s="170" cm="1">
        <f t="array" ref="AE91">INDEX($AF$6:$AF$106, AC91, 1)</f>
        <v>138</v>
      </c>
      <c r="AF91" s="170">
        <f t="shared" si="3"/>
        <v>80</v>
      </c>
      <c r="AG91" s="170">
        <v>15</v>
      </c>
      <c r="AH91" s="170">
        <v>85</v>
      </c>
    </row>
    <row r="92" spans="1:34" ht="21" customHeight="1">
      <c r="A92" s="4"/>
      <c r="B92" s="41">
        <v>14</v>
      </c>
      <c r="C92" s="489" t="str">
        <f>IF(OR($B92-C$5&gt;74, $B92-C$5=73, $B92-C$5=1, $B92-C$5&lt;0),"",ROUND(($B92-C$5)*'점수 계산기'!$C$27+C$5*'점수 계산기'!$C$30+'점수 계산기'!$C$33,0))</f>
        <v/>
      </c>
      <c r="D92" s="490" t="str">
        <f>IF(OR($B92-D$5&gt;74, $B92-D$5=73, $B92-D$5=1, $B92-D$5&lt;0),"",ROUND(($B92-D$5)*'점수 계산기'!$C$27+D$5*'점수 계산기'!$C$30+'점수 계산기'!$C$33,0))</f>
        <v/>
      </c>
      <c r="E92" s="490" t="str">
        <f>IF(OR($B92-E$5&gt;74, $B92-E$5=73, $B92-E$5=1, $B92-E$5&lt;0),"",ROUND(($B92-E$5)*'점수 계산기'!$C$27+E$5*'점수 계산기'!$C$30+'점수 계산기'!$C$33,0))</f>
        <v/>
      </c>
      <c r="F92" s="490" t="str">
        <f>IF(OR($B92-F$5&gt;74, $B92-F$5=73, $B92-F$5=1, $B92-F$5&lt;0),"",ROUND(($B92-F$5)*'점수 계산기'!$C$27+F$5*'점수 계산기'!$C$30+'점수 계산기'!$C$33,0))</f>
        <v/>
      </c>
      <c r="G92" s="490" t="str">
        <f>IF(OR($B92-G$5&gt;74, $B92-G$5=73, $B92-G$5=1, $B92-G$5&lt;0),"",ROUND(($B92-G$5)*'점수 계산기'!$C$27+G$5*'점수 계산기'!$C$30+'점수 계산기'!$C$33,0))</f>
        <v/>
      </c>
      <c r="H92" s="490" t="str">
        <f>IF(OR($B92-H$5&gt;74, $B92-H$5=73, $B92-H$5=1, $B92-H$5&lt;0),"",ROUND(($B92-H$5)*'점수 계산기'!$C$27+H$5*'점수 계산기'!$C$30+'점수 계산기'!$C$33,0))</f>
        <v/>
      </c>
      <c r="I92" s="490" t="str">
        <f>IF(OR($B92-I$5&gt;74, $B92-I$5=73, $B92-I$5=1, $B92-I$5&lt;0),"",ROUND(($B92-I$5)*'점수 계산기'!$C$27+I$5*'점수 계산기'!$C$30+'점수 계산기'!$C$33,0))</f>
        <v/>
      </c>
      <c r="J92" s="490" t="str">
        <f>IF(OR($B92-J$5&gt;74, $B92-J$5=73, $B92-J$5=1, $B92-J$5&lt;0),"",ROUND(($B92-J$5)*'점수 계산기'!$C$27+J$5*'점수 계산기'!$C$30+'점수 계산기'!$C$33,0))</f>
        <v/>
      </c>
      <c r="K92" s="490" t="str">
        <f>IF(OR($B92-K$5&gt;74, $B92-K$5=73, $B92-K$5=1, $B92-K$5&lt;0),"",ROUND(($B92-K$5)*'점수 계산기'!$C$27+K$5*'점수 계산기'!$C$30+'점수 계산기'!$C$33,0))</f>
        <v/>
      </c>
      <c r="L92" s="490" t="str">
        <f>IF(OR($B92-L$5&gt;74, $B92-L$5=73, $B92-L$5=1, $B92-L$5&lt;0),"",ROUND(($B92-L$5)*'점수 계산기'!$C$27+L$5*'점수 계산기'!$C$30+'점수 계산기'!$C$33,0))</f>
        <v/>
      </c>
      <c r="M92" s="490" t="str">
        <f>IF(OR($B92-M$5&gt;74, $B92-M$5=73, $B92-M$5=1, $B92-M$5&lt;0),"",ROUND(($B92-M$5)*'점수 계산기'!$C$27+M$5*'점수 계산기'!$C$30+'점수 계산기'!$C$33,0))</f>
        <v/>
      </c>
      <c r="N92" s="490">
        <f>IF(OR($B92-N$5&gt;74, $B92-N$5=73, $B92-N$5=1, $B92-N$5&lt;0),"",ROUND(($B92-N$5)*'점수 계산기'!$C$27+N$5*'점수 계산기'!$C$30+'점수 계산기'!$C$33,0))</f>
        <v>79</v>
      </c>
      <c r="O92" s="490" t="str">
        <f>IF(OR($B92-O$5&gt;74, $B92-O$5=73, $B92-O$5=1, $B92-O$5&lt;0),"",ROUND(($B92-O$5)*'점수 계산기'!$C$27+O$5*'점수 계산기'!$C$30+'점수 계산기'!$C$33,0))</f>
        <v/>
      </c>
      <c r="P92" s="490">
        <f>IF(OR($B92-P$5&gt;74, $B92-P$5=73, $B92-P$5=1, $B92-P$5&lt;0),"",ROUND(($B92-P$5)*'점수 계산기'!$C$27+P$5*'점수 계산기'!$C$30+'점수 계산기'!$C$33,0))</f>
        <v>79</v>
      </c>
      <c r="Q92" s="490">
        <f>IF(OR($B92-Q$5&gt;74, $B92-Q$5=73, $B92-Q$5=1, $B92-Q$5&lt;0),"",ROUND(($B92-Q$5)*'점수 계산기'!$C$27+Q$5*'점수 계산기'!$C$30+'점수 계산기'!$C$33,0))</f>
        <v>79</v>
      </c>
      <c r="R92" s="490">
        <f>IF(OR($B92-R$5&gt;74, $B92-R$5=73, $B92-R$5=1, $B92-R$5&lt;0),"",ROUND(($B92-R$5)*'점수 계산기'!$C$27+R$5*'점수 계산기'!$C$30+'점수 계산기'!$C$33,0))</f>
        <v>79</v>
      </c>
      <c r="S92" s="490">
        <f>IF(OR($B92-S$5&gt;74, $B92-S$5=73, $B92-S$5=1, $B92-S$5&lt;0),"",ROUND(($B92-S$5)*'점수 계산기'!$C$27+S$5*'점수 계산기'!$C$30+'점수 계산기'!$C$33,0))</f>
        <v>79</v>
      </c>
      <c r="T92" s="490">
        <f>IF(OR($B92-T$5&gt;74, $B92-T$5=73, $B92-T$5=1, $B92-T$5&lt;0),"",ROUND(($B92-T$5)*'점수 계산기'!$C$27+T$5*'점수 계산기'!$C$30+'점수 계산기'!$C$33,0))</f>
        <v>79</v>
      </c>
      <c r="U92" s="490">
        <f>IF(OR($B92-U$5&gt;74, $B92-U$5=73, $B92-U$5=1, $B92-U$5&lt;0),"",ROUND(($B92-U$5)*'점수 계산기'!$C$27+U$5*'점수 계산기'!$C$30+'점수 계산기'!$C$33,0))</f>
        <v>79</v>
      </c>
      <c r="V92" s="490">
        <f>IF(OR($B92-V$5&gt;74, $B92-V$5=73, $B92-V$5=1, $B92-V$5&lt;0),"",ROUND(($B92-V$5)*'점수 계산기'!$C$27+V$5*'점수 계산기'!$C$30+'점수 계산기'!$C$33,0))</f>
        <v>79</v>
      </c>
      <c r="W92" s="490">
        <f>IF(OR($B92-W$5&gt;74, $B92-W$5=73, $B92-W$5=1, $B92-W$5&lt;0),"",ROUND(($B92-W$5)*'점수 계산기'!$C$27+W$5*'점수 계산기'!$C$30+'점수 계산기'!$C$33,0))</f>
        <v>79</v>
      </c>
      <c r="X92" s="490">
        <f>IF(OR($B92-X$5&gt;74, $B92-X$5=73, $B92-X$5=1, $B92-X$5&lt;0),"",ROUND(($B92-X$5)*'점수 계산기'!$C$27+X$5*'점수 계산기'!$C$30+'점수 계산기'!$C$33,0))</f>
        <v>79</v>
      </c>
      <c r="Y92" s="490">
        <f>IF(OR($B92-Y$5&gt;74, $B92-Y$5=73, $B92-Y$5=1, $B92-Y$5&lt;0),"",ROUND(($B92-Y$5)*'점수 계산기'!$C$27+Y$5*'점수 계산기'!$C$30+'점수 계산기'!$C$33,0))</f>
        <v>79</v>
      </c>
      <c r="Z92" s="490">
        <f>IF(OR($B92-Z$5&gt;74, $B92-Z$5=73, $B92-Z$5=1, $B92-Z$5&lt;0),"",ROUND(($B92-Z$5)*'점수 계산기'!$C$27+Z$5*'점수 계산기'!$C$30+'점수 계산기'!$C$33,0))</f>
        <v>79</v>
      </c>
      <c r="AA92" s="491">
        <f>IF(OR($B92-AA$5&gt;74, $B92-AA$5=73, $B92-AA$5=1, $B92-AA$5&lt;0),"",ROUND(($B92-AA$5)*'점수 계산기'!$C$27+AA$5*'점수 계산기'!$C$30+'점수 계산기'!$C$33,0))</f>
        <v>78</v>
      </c>
      <c r="AC92" s="170">
        <v>15</v>
      </c>
      <c r="AD92" s="170">
        <f t="shared" si="2"/>
        <v>78</v>
      </c>
      <c r="AE92" s="170" cm="1">
        <f t="array" ref="AE92">INDEX($AF$6:$AF$106, AC92, 1)</f>
        <v>139</v>
      </c>
      <c r="AF92" s="170">
        <f t="shared" si="3"/>
        <v>79</v>
      </c>
      <c r="AG92" s="170">
        <v>14</v>
      </c>
      <c r="AH92" s="170">
        <v>86</v>
      </c>
    </row>
    <row r="93" spans="1:34" ht="21" customHeight="1">
      <c r="A93" s="4"/>
      <c r="B93" s="41">
        <v>13</v>
      </c>
      <c r="C93" s="489" t="str">
        <f>IF(OR($B93-C$5&gt;74, $B93-C$5=73, $B93-C$5=1, $B93-C$5&lt;0),"",ROUND(($B93-C$5)*'점수 계산기'!$C$27+C$5*'점수 계산기'!$C$30+'점수 계산기'!$C$33,0))</f>
        <v/>
      </c>
      <c r="D93" s="490" t="str">
        <f>IF(OR($B93-D$5&gt;74, $B93-D$5=73, $B93-D$5=1, $B93-D$5&lt;0),"",ROUND(($B93-D$5)*'점수 계산기'!$C$27+D$5*'점수 계산기'!$C$30+'점수 계산기'!$C$33,0))</f>
        <v/>
      </c>
      <c r="E93" s="490" t="str">
        <f>IF(OR($B93-E$5&gt;74, $B93-E$5=73, $B93-E$5=1, $B93-E$5&lt;0),"",ROUND(($B93-E$5)*'점수 계산기'!$C$27+E$5*'점수 계산기'!$C$30+'점수 계산기'!$C$33,0))</f>
        <v/>
      </c>
      <c r="F93" s="490" t="str">
        <f>IF(OR($B93-F$5&gt;74, $B93-F$5=73, $B93-F$5=1, $B93-F$5&lt;0),"",ROUND(($B93-F$5)*'점수 계산기'!$C$27+F$5*'점수 계산기'!$C$30+'점수 계산기'!$C$33,0))</f>
        <v/>
      </c>
      <c r="G93" s="490" t="str">
        <f>IF(OR($B93-G$5&gt;74, $B93-G$5=73, $B93-G$5=1, $B93-G$5&lt;0),"",ROUND(($B93-G$5)*'점수 계산기'!$C$27+G$5*'점수 계산기'!$C$30+'점수 계산기'!$C$33,0))</f>
        <v/>
      </c>
      <c r="H93" s="490" t="str">
        <f>IF(OR($B93-H$5&gt;74, $B93-H$5=73, $B93-H$5=1, $B93-H$5&lt;0),"",ROUND(($B93-H$5)*'점수 계산기'!$C$27+H$5*'점수 계산기'!$C$30+'점수 계산기'!$C$33,0))</f>
        <v/>
      </c>
      <c r="I93" s="490" t="str">
        <f>IF(OR($B93-I$5&gt;74, $B93-I$5=73, $B93-I$5=1, $B93-I$5&lt;0),"",ROUND(($B93-I$5)*'점수 계산기'!$C$27+I$5*'점수 계산기'!$C$30+'점수 계산기'!$C$33,0))</f>
        <v/>
      </c>
      <c r="J93" s="490" t="str">
        <f>IF(OR($B93-J$5&gt;74, $B93-J$5=73, $B93-J$5=1, $B93-J$5&lt;0),"",ROUND(($B93-J$5)*'점수 계산기'!$C$27+J$5*'점수 계산기'!$C$30+'점수 계산기'!$C$33,0))</f>
        <v/>
      </c>
      <c r="K93" s="490" t="str">
        <f>IF(OR($B93-K$5&gt;74, $B93-K$5=73, $B93-K$5=1, $B93-K$5&lt;0),"",ROUND(($B93-K$5)*'점수 계산기'!$C$27+K$5*'점수 계산기'!$C$30+'점수 계산기'!$C$33,0))</f>
        <v/>
      </c>
      <c r="L93" s="490" t="str">
        <f>IF(OR($B93-L$5&gt;74, $B93-L$5=73, $B93-L$5=1, $B93-L$5&lt;0),"",ROUND(($B93-L$5)*'점수 계산기'!$C$27+L$5*'점수 계산기'!$C$30+'점수 계산기'!$C$33,0))</f>
        <v/>
      </c>
      <c r="M93" s="490" t="str">
        <f>IF(OR($B93-M$5&gt;74, $B93-M$5=73, $B93-M$5=1, $B93-M$5&lt;0),"",ROUND(($B93-M$5)*'점수 계산기'!$C$27+M$5*'점수 계산기'!$C$30+'점수 계산기'!$C$33,0))</f>
        <v/>
      </c>
      <c r="N93" s="490" t="str">
        <f>IF(OR($B93-N$5&gt;74, $B93-N$5=73, $B93-N$5=1, $B93-N$5&lt;0),"",ROUND(($B93-N$5)*'점수 계산기'!$C$27+N$5*'점수 계산기'!$C$30+'점수 계산기'!$C$33,0))</f>
        <v/>
      </c>
      <c r="O93" s="490">
        <f>IF(OR($B93-O$5&gt;74, $B93-O$5=73, $B93-O$5=1, $B93-O$5&lt;0),"",ROUND(($B93-O$5)*'점수 계산기'!$C$27+O$5*'점수 계산기'!$C$30+'점수 계산기'!$C$33,0))</f>
        <v>78</v>
      </c>
      <c r="P93" s="490" t="str">
        <f>IF(OR($B93-P$5&gt;74, $B93-P$5=73, $B93-P$5=1, $B93-P$5&lt;0),"",ROUND(($B93-P$5)*'점수 계산기'!$C$27+P$5*'점수 계산기'!$C$30+'점수 계산기'!$C$33,0))</f>
        <v/>
      </c>
      <c r="Q93" s="490">
        <f>IF(OR($B93-Q$5&gt;74, $B93-Q$5=73, $B93-Q$5=1, $B93-Q$5&lt;0),"",ROUND(($B93-Q$5)*'점수 계산기'!$C$27+Q$5*'점수 계산기'!$C$30+'점수 계산기'!$C$33,0))</f>
        <v>78</v>
      </c>
      <c r="R93" s="490">
        <f>IF(OR($B93-R$5&gt;74, $B93-R$5=73, $B93-R$5=1, $B93-R$5&lt;0),"",ROUND(($B93-R$5)*'점수 계산기'!$C$27+R$5*'점수 계산기'!$C$30+'점수 계산기'!$C$33,0))</f>
        <v>78</v>
      </c>
      <c r="S93" s="490">
        <f>IF(OR($B93-S$5&gt;74, $B93-S$5=73, $B93-S$5=1, $B93-S$5&lt;0),"",ROUND(($B93-S$5)*'점수 계산기'!$C$27+S$5*'점수 계산기'!$C$30+'점수 계산기'!$C$33,0))</f>
        <v>78</v>
      </c>
      <c r="T93" s="490">
        <f>IF(OR($B93-T$5&gt;74, $B93-T$5=73, $B93-T$5=1, $B93-T$5&lt;0),"",ROUND(($B93-T$5)*'점수 계산기'!$C$27+T$5*'점수 계산기'!$C$30+'점수 계산기'!$C$33,0))</f>
        <v>78</v>
      </c>
      <c r="U93" s="490">
        <f>IF(OR($B93-U$5&gt;74, $B93-U$5=73, $B93-U$5=1, $B93-U$5&lt;0),"",ROUND(($B93-U$5)*'점수 계산기'!$C$27+U$5*'점수 계산기'!$C$30+'점수 계산기'!$C$33,0))</f>
        <v>78</v>
      </c>
      <c r="V93" s="490">
        <f>IF(OR($B93-V$5&gt;74, $B93-V$5=73, $B93-V$5=1, $B93-V$5&lt;0),"",ROUND(($B93-V$5)*'점수 계산기'!$C$27+V$5*'점수 계산기'!$C$30+'점수 계산기'!$C$33,0))</f>
        <v>78</v>
      </c>
      <c r="W93" s="490">
        <f>IF(OR($B93-W$5&gt;74, $B93-W$5=73, $B93-W$5=1, $B93-W$5&lt;0),"",ROUND(($B93-W$5)*'점수 계산기'!$C$27+W$5*'점수 계산기'!$C$30+'점수 계산기'!$C$33,0))</f>
        <v>78</v>
      </c>
      <c r="X93" s="490">
        <f>IF(OR($B93-X$5&gt;74, $B93-X$5=73, $B93-X$5=1, $B93-X$5&lt;0),"",ROUND(($B93-X$5)*'점수 계산기'!$C$27+X$5*'점수 계산기'!$C$30+'점수 계산기'!$C$33,0))</f>
        <v>78</v>
      </c>
      <c r="Y93" s="490">
        <f>IF(OR($B93-Y$5&gt;74, $B93-Y$5=73, $B93-Y$5=1, $B93-Y$5&lt;0),"",ROUND(($B93-Y$5)*'점수 계산기'!$C$27+Y$5*'점수 계산기'!$C$30+'점수 계산기'!$C$33,0))</f>
        <v>78</v>
      </c>
      <c r="Z93" s="490">
        <f>IF(OR($B93-Z$5&gt;74, $B93-Z$5=73, $B93-Z$5=1, $B93-Z$5&lt;0),"",ROUND(($B93-Z$5)*'점수 계산기'!$C$27+Z$5*'점수 계산기'!$C$30+'점수 계산기'!$C$33,0))</f>
        <v>78</v>
      </c>
      <c r="AA93" s="491">
        <f>IF(OR($B93-AA$5&gt;74, $B93-AA$5=73, $B93-AA$5=1, $B93-AA$5&lt;0),"",ROUND(($B93-AA$5)*'점수 계산기'!$C$27+AA$5*'점수 계산기'!$C$30+'점수 계산기'!$C$33,0))</f>
        <v>78</v>
      </c>
      <c r="AC93" s="170">
        <v>14</v>
      </c>
      <c r="AD93" s="170">
        <f t="shared" si="2"/>
        <v>78</v>
      </c>
      <c r="AE93" s="170" cm="1">
        <f t="array" ref="AE93">INDEX($AF$6:$AF$106, AC93, 1)</f>
        <v>140</v>
      </c>
      <c r="AF93" s="170">
        <f t="shared" si="3"/>
        <v>78</v>
      </c>
      <c r="AG93" s="170">
        <v>13</v>
      </c>
      <c r="AH93" s="170">
        <v>87</v>
      </c>
    </row>
    <row r="94" spans="1:34" ht="21" customHeight="1">
      <c r="A94" s="4"/>
      <c r="B94" s="42">
        <v>12</v>
      </c>
      <c r="C94" s="492" t="str">
        <f>IF(OR($B94-C$5&gt;74, $B94-C$5=73, $B94-C$5=1, $B94-C$5&lt;0),"",ROUND(($B94-C$5)*'점수 계산기'!$C$27+C$5*'점수 계산기'!$C$30+'점수 계산기'!$C$33,0))</f>
        <v/>
      </c>
      <c r="D94" s="493" t="str">
        <f>IF(OR($B94-D$5&gt;74, $B94-D$5=73, $B94-D$5=1, $B94-D$5&lt;0),"",ROUND(($B94-D$5)*'점수 계산기'!$C$27+D$5*'점수 계산기'!$C$30+'점수 계산기'!$C$33,0))</f>
        <v/>
      </c>
      <c r="E94" s="493" t="str">
        <f>IF(OR($B94-E$5&gt;74, $B94-E$5=73, $B94-E$5=1, $B94-E$5&lt;0),"",ROUND(($B94-E$5)*'점수 계산기'!$C$27+E$5*'점수 계산기'!$C$30+'점수 계산기'!$C$33,0))</f>
        <v/>
      </c>
      <c r="F94" s="493" t="str">
        <f>IF(OR($B94-F$5&gt;74, $B94-F$5=73, $B94-F$5=1, $B94-F$5&lt;0),"",ROUND(($B94-F$5)*'점수 계산기'!$C$27+F$5*'점수 계산기'!$C$30+'점수 계산기'!$C$33,0))</f>
        <v/>
      </c>
      <c r="G94" s="493" t="str">
        <f>IF(OR($B94-G$5&gt;74, $B94-G$5=73, $B94-G$5=1, $B94-G$5&lt;0),"",ROUND(($B94-G$5)*'점수 계산기'!$C$27+G$5*'점수 계산기'!$C$30+'점수 계산기'!$C$33,0))</f>
        <v/>
      </c>
      <c r="H94" s="493" t="str">
        <f>IF(OR($B94-H$5&gt;74, $B94-H$5=73, $B94-H$5=1, $B94-H$5&lt;0),"",ROUND(($B94-H$5)*'점수 계산기'!$C$27+H$5*'점수 계산기'!$C$30+'점수 계산기'!$C$33,0))</f>
        <v/>
      </c>
      <c r="I94" s="493" t="str">
        <f>IF(OR($B94-I$5&gt;74, $B94-I$5=73, $B94-I$5=1, $B94-I$5&lt;0),"",ROUND(($B94-I$5)*'점수 계산기'!$C$27+I$5*'점수 계산기'!$C$30+'점수 계산기'!$C$33,0))</f>
        <v/>
      </c>
      <c r="J94" s="493" t="str">
        <f>IF(OR($B94-J$5&gt;74, $B94-J$5=73, $B94-J$5=1, $B94-J$5&lt;0),"",ROUND(($B94-J$5)*'점수 계산기'!$C$27+J$5*'점수 계산기'!$C$30+'점수 계산기'!$C$33,0))</f>
        <v/>
      </c>
      <c r="K94" s="493" t="str">
        <f>IF(OR($B94-K$5&gt;74, $B94-K$5=73, $B94-K$5=1, $B94-K$5&lt;0),"",ROUND(($B94-K$5)*'점수 계산기'!$C$27+K$5*'점수 계산기'!$C$30+'점수 계산기'!$C$33,0))</f>
        <v/>
      </c>
      <c r="L94" s="493" t="str">
        <f>IF(OR($B94-L$5&gt;74, $B94-L$5=73, $B94-L$5=1, $B94-L$5&lt;0),"",ROUND(($B94-L$5)*'점수 계산기'!$C$27+L$5*'점수 계산기'!$C$30+'점수 계산기'!$C$33,0))</f>
        <v/>
      </c>
      <c r="M94" s="493" t="str">
        <f>IF(OR($B94-M$5&gt;74, $B94-M$5=73, $B94-M$5=1, $B94-M$5&lt;0),"",ROUND(($B94-M$5)*'점수 계산기'!$C$27+M$5*'점수 계산기'!$C$30+'점수 계산기'!$C$33,0))</f>
        <v/>
      </c>
      <c r="N94" s="493" t="str">
        <f>IF(OR($B94-N$5&gt;74, $B94-N$5=73, $B94-N$5=1, $B94-N$5&lt;0),"",ROUND(($B94-N$5)*'점수 계산기'!$C$27+N$5*'점수 계산기'!$C$30+'점수 계산기'!$C$33,0))</f>
        <v/>
      </c>
      <c r="O94" s="493" t="str">
        <f>IF(OR($B94-O$5&gt;74, $B94-O$5=73, $B94-O$5=1, $B94-O$5&lt;0),"",ROUND(($B94-O$5)*'점수 계산기'!$C$27+O$5*'점수 계산기'!$C$30+'점수 계산기'!$C$33,0))</f>
        <v/>
      </c>
      <c r="P94" s="493">
        <f>IF(OR($B94-P$5&gt;74, $B94-P$5=73, $B94-P$5=1, $B94-P$5&lt;0),"",ROUND(($B94-P$5)*'점수 계산기'!$C$27+P$5*'점수 계산기'!$C$30+'점수 계산기'!$C$33,0))</f>
        <v>78</v>
      </c>
      <c r="Q94" s="493" t="str">
        <f>IF(OR($B94-Q$5&gt;74, $B94-Q$5=73, $B94-Q$5=1, $B94-Q$5&lt;0),"",ROUND(($B94-Q$5)*'점수 계산기'!$C$27+Q$5*'점수 계산기'!$C$30+'점수 계산기'!$C$33,0))</f>
        <v/>
      </c>
      <c r="R94" s="493">
        <f>IF(OR($B94-R$5&gt;74, $B94-R$5=73, $B94-R$5=1, $B94-R$5&lt;0),"",ROUND(($B94-R$5)*'점수 계산기'!$C$27+R$5*'점수 계산기'!$C$30+'점수 계산기'!$C$33,0))</f>
        <v>77</v>
      </c>
      <c r="S94" s="493">
        <f>IF(OR($B94-S$5&gt;74, $B94-S$5=73, $B94-S$5=1, $B94-S$5&lt;0),"",ROUND(($B94-S$5)*'점수 계산기'!$C$27+S$5*'점수 계산기'!$C$30+'점수 계산기'!$C$33,0))</f>
        <v>77</v>
      </c>
      <c r="T94" s="493">
        <f>IF(OR($B94-T$5&gt;74, $B94-T$5=73, $B94-T$5=1, $B94-T$5&lt;0),"",ROUND(($B94-T$5)*'점수 계산기'!$C$27+T$5*'점수 계산기'!$C$30+'점수 계산기'!$C$33,0))</f>
        <v>77</v>
      </c>
      <c r="U94" s="493">
        <f>IF(OR($B94-U$5&gt;74, $B94-U$5=73, $B94-U$5=1, $B94-U$5&lt;0),"",ROUND(($B94-U$5)*'점수 계산기'!$C$27+U$5*'점수 계산기'!$C$30+'점수 계산기'!$C$33,0))</f>
        <v>77</v>
      </c>
      <c r="V94" s="493">
        <f>IF(OR($B94-V$5&gt;74, $B94-V$5=73, $B94-V$5=1, $B94-V$5&lt;0),"",ROUND(($B94-V$5)*'점수 계산기'!$C$27+V$5*'점수 계산기'!$C$30+'점수 계산기'!$C$33,0))</f>
        <v>77</v>
      </c>
      <c r="W94" s="493">
        <f>IF(OR($B94-W$5&gt;74, $B94-W$5=73, $B94-W$5=1, $B94-W$5&lt;0),"",ROUND(($B94-W$5)*'점수 계산기'!$C$27+W$5*'점수 계산기'!$C$30+'점수 계산기'!$C$33,0))</f>
        <v>77</v>
      </c>
      <c r="X94" s="493">
        <f>IF(OR($B94-X$5&gt;74, $B94-X$5=73, $B94-X$5=1, $B94-X$5&lt;0),"",ROUND(($B94-X$5)*'점수 계산기'!$C$27+X$5*'점수 계산기'!$C$30+'점수 계산기'!$C$33,0))</f>
        <v>77</v>
      </c>
      <c r="Y94" s="493">
        <f>IF(OR($B94-Y$5&gt;74, $B94-Y$5=73, $B94-Y$5=1, $B94-Y$5&lt;0),"",ROUND(($B94-Y$5)*'점수 계산기'!$C$27+Y$5*'점수 계산기'!$C$30+'점수 계산기'!$C$33,0))</f>
        <v>77</v>
      </c>
      <c r="Z94" s="493">
        <f>IF(OR($B94-Z$5&gt;74, $B94-Z$5=73, $B94-Z$5=1, $B94-Z$5&lt;0),"",ROUND(($B94-Z$5)*'점수 계산기'!$C$27+Z$5*'점수 계산기'!$C$30+'점수 계산기'!$C$33,0))</f>
        <v>77</v>
      </c>
      <c r="AA94" s="494">
        <f>IF(OR($B94-AA$5&gt;74, $B94-AA$5=73, $B94-AA$5=1, $B94-AA$5&lt;0),"",ROUND(($B94-AA$5)*'점수 계산기'!$C$27+AA$5*'점수 계산기'!$C$30+'점수 계산기'!$C$33,0))</f>
        <v>77</v>
      </c>
      <c r="AC94" s="170">
        <v>13</v>
      </c>
      <c r="AD94" s="170">
        <f t="shared" si="2"/>
        <v>77</v>
      </c>
      <c r="AE94" s="170" cm="1">
        <f t="array" ref="AE94">INDEX($AF$6:$AF$106, AC94, 1)</f>
        <v>141</v>
      </c>
      <c r="AF94" s="170">
        <f t="shared" si="3"/>
        <v>78</v>
      </c>
      <c r="AG94" s="170">
        <v>12</v>
      </c>
      <c r="AH94" s="170">
        <v>88</v>
      </c>
    </row>
    <row r="95" spans="1:34" ht="21" customHeight="1">
      <c r="A95" s="4"/>
      <c r="B95" s="42">
        <v>11</v>
      </c>
      <c r="C95" s="492" t="str">
        <f>IF(OR($B95-C$5&gt;74, $B95-C$5=73, $B95-C$5=1, $B95-C$5&lt;0),"",ROUND(($B95-C$5)*'점수 계산기'!$C$27+C$5*'점수 계산기'!$C$30+'점수 계산기'!$C$33,0))</f>
        <v/>
      </c>
      <c r="D95" s="493" t="str">
        <f>IF(OR($B95-D$5&gt;74, $B95-D$5=73, $B95-D$5=1, $B95-D$5&lt;0),"",ROUND(($B95-D$5)*'점수 계산기'!$C$27+D$5*'점수 계산기'!$C$30+'점수 계산기'!$C$33,0))</f>
        <v/>
      </c>
      <c r="E95" s="493" t="str">
        <f>IF(OR($B95-E$5&gt;74, $B95-E$5=73, $B95-E$5=1, $B95-E$5&lt;0),"",ROUND(($B95-E$5)*'점수 계산기'!$C$27+E$5*'점수 계산기'!$C$30+'점수 계산기'!$C$33,0))</f>
        <v/>
      </c>
      <c r="F95" s="493" t="str">
        <f>IF(OR($B95-F$5&gt;74, $B95-F$5=73, $B95-F$5=1, $B95-F$5&lt;0),"",ROUND(($B95-F$5)*'점수 계산기'!$C$27+F$5*'점수 계산기'!$C$30+'점수 계산기'!$C$33,0))</f>
        <v/>
      </c>
      <c r="G95" s="493" t="str">
        <f>IF(OR($B95-G$5&gt;74, $B95-G$5=73, $B95-G$5=1, $B95-G$5&lt;0),"",ROUND(($B95-G$5)*'점수 계산기'!$C$27+G$5*'점수 계산기'!$C$30+'점수 계산기'!$C$33,0))</f>
        <v/>
      </c>
      <c r="H95" s="493" t="str">
        <f>IF(OR($B95-H$5&gt;74, $B95-H$5=73, $B95-H$5=1, $B95-H$5&lt;0),"",ROUND(($B95-H$5)*'점수 계산기'!$C$27+H$5*'점수 계산기'!$C$30+'점수 계산기'!$C$33,0))</f>
        <v/>
      </c>
      <c r="I95" s="493" t="str">
        <f>IF(OR($B95-I$5&gt;74, $B95-I$5=73, $B95-I$5=1, $B95-I$5&lt;0),"",ROUND(($B95-I$5)*'점수 계산기'!$C$27+I$5*'점수 계산기'!$C$30+'점수 계산기'!$C$33,0))</f>
        <v/>
      </c>
      <c r="J95" s="493" t="str">
        <f>IF(OR($B95-J$5&gt;74, $B95-J$5=73, $B95-J$5=1, $B95-J$5&lt;0),"",ROUND(($B95-J$5)*'점수 계산기'!$C$27+J$5*'점수 계산기'!$C$30+'점수 계산기'!$C$33,0))</f>
        <v/>
      </c>
      <c r="K95" s="493" t="str">
        <f>IF(OR($B95-K$5&gt;74, $B95-K$5=73, $B95-K$5=1, $B95-K$5&lt;0),"",ROUND(($B95-K$5)*'점수 계산기'!$C$27+K$5*'점수 계산기'!$C$30+'점수 계산기'!$C$33,0))</f>
        <v/>
      </c>
      <c r="L95" s="493" t="str">
        <f>IF(OR($B95-L$5&gt;74, $B95-L$5=73, $B95-L$5=1, $B95-L$5&lt;0),"",ROUND(($B95-L$5)*'점수 계산기'!$C$27+L$5*'점수 계산기'!$C$30+'점수 계산기'!$C$33,0))</f>
        <v/>
      </c>
      <c r="M95" s="493" t="str">
        <f>IF(OR($B95-M$5&gt;74, $B95-M$5=73, $B95-M$5=1, $B95-M$5&lt;0),"",ROUND(($B95-M$5)*'점수 계산기'!$C$27+M$5*'점수 계산기'!$C$30+'점수 계산기'!$C$33,0))</f>
        <v/>
      </c>
      <c r="N95" s="493" t="str">
        <f>IF(OR($B95-N$5&gt;74, $B95-N$5=73, $B95-N$5=1, $B95-N$5&lt;0),"",ROUND(($B95-N$5)*'점수 계산기'!$C$27+N$5*'점수 계산기'!$C$30+'점수 계산기'!$C$33,0))</f>
        <v/>
      </c>
      <c r="O95" s="493" t="str">
        <f>IF(OR($B95-O$5&gt;74, $B95-O$5=73, $B95-O$5=1, $B95-O$5&lt;0),"",ROUND(($B95-O$5)*'점수 계산기'!$C$27+O$5*'점수 계산기'!$C$30+'점수 계산기'!$C$33,0))</f>
        <v/>
      </c>
      <c r="P95" s="493" t="str">
        <f>IF(OR($B95-P$5&gt;74, $B95-P$5=73, $B95-P$5=1, $B95-P$5&lt;0),"",ROUND(($B95-P$5)*'점수 계산기'!$C$27+P$5*'점수 계산기'!$C$30+'점수 계산기'!$C$33,0))</f>
        <v/>
      </c>
      <c r="Q95" s="493">
        <f>IF(OR($B95-Q$5&gt;74, $B95-Q$5=73, $B95-Q$5=1, $B95-Q$5&lt;0),"",ROUND(($B95-Q$5)*'점수 계산기'!$C$27+Q$5*'점수 계산기'!$C$30+'점수 계산기'!$C$33,0))</f>
        <v>77</v>
      </c>
      <c r="R95" s="493" t="str">
        <f>IF(OR($B95-R$5&gt;74, $B95-R$5=73, $B95-R$5=1, $B95-R$5&lt;0),"",ROUND(($B95-R$5)*'점수 계산기'!$C$27+R$5*'점수 계산기'!$C$30+'점수 계산기'!$C$33,0))</f>
        <v/>
      </c>
      <c r="S95" s="493">
        <f>IF(OR($B95-S$5&gt;74, $B95-S$5=73, $B95-S$5=1, $B95-S$5&lt;0),"",ROUND(($B95-S$5)*'점수 계산기'!$C$27+S$5*'점수 계산기'!$C$30+'점수 계산기'!$C$33,0))</f>
        <v>77</v>
      </c>
      <c r="T95" s="493">
        <f>IF(OR($B95-T$5&gt;74, $B95-T$5=73, $B95-T$5=1, $B95-T$5&lt;0),"",ROUND(($B95-T$5)*'점수 계산기'!$C$27+T$5*'점수 계산기'!$C$30+'점수 계산기'!$C$33,0))</f>
        <v>77</v>
      </c>
      <c r="U95" s="493">
        <f>IF(OR($B95-U$5&gt;74, $B95-U$5=73, $B95-U$5=1, $B95-U$5&lt;0),"",ROUND(($B95-U$5)*'점수 계산기'!$C$27+U$5*'점수 계산기'!$C$30+'점수 계산기'!$C$33,0))</f>
        <v>76</v>
      </c>
      <c r="V95" s="493">
        <f>IF(OR($B95-V$5&gt;74, $B95-V$5=73, $B95-V$5=1, $B95-V$5&lt;0),"",ROUND(($B95-V$5)*'점수 계산기'!$C$27+V$5*'점수 계산기'!$C$30+'점수 계산기'!$C$33,0))</f>
        <v>76</v>
      </c>
      <c r="W95" s="493">
        <f>IF(OR($B95-W$5&gt;74, $B95-W$5=73, $B95-W$5=1, $B95-W$5&lt;0),"",ROUND(($B95-W$5)*'점수 계산기'!$C$27+W$5*'점수 계산기'!$C$30+'점수 계산기'!$C$33,0))</f>
        <v>76</v>
      </c>
      <c r="X95" s="493">
        <f>IF(OR($B95-X$5&gt;74, $B95-X$5=73, $B95-X$5=1, $B95-X$5&lt;0),"",ROUND(($B95-X$5)*'점수 계산기'!$C$27+X$5*'점수 계산기'!$C$30+'점수 계산기'!$C$33,0))</f>
        <v>76</v>
      </c>
      <c r="Y95" s="493">
        <f>IF(OR($B95-Y$5&gt;74, $B95-Y$5=73, $B95-Y$5=1, $B95-Y$5&lt;0),"",ROUND(($B95-Y$5)*'점수 계산기'!$C$27+Y$5*'점수 계산기'!$C$30+'점수 계산기'!$C$33,0))</f>
        <v>76</v>
      </c>
      <c r="Z95" s="493">
        <f>IF(OR($B95-Z$5&gt;74, $B95-Z$5=73, $B95-Z$5=1, $B95-Z$5&lt;0),"",ROUND(($B95-Z$5)*'점수 계산기'!$C$27+Z$5*'점수 계산기'!$C$30+'점수 계산기'!$C$33,0))</f>
        <v>76</v>
      </c>
      <c r="AA95" s="494">
        <f>IF(OR($B95-AA$5&gt;74, $B95-AA$5=73, $B95-AA$5=1, $B95-AA$5&lt;0),"",ROUND(($B95-AA$5)*'점수 계산기'!$C$27+AA$5*'점수 계산기'!$C$30+'점수 계산기'!$C$33,0))</f>
        <v>76</v>
      </c>
      <c r="AC95" s="170">
        <v>12</v>
      </c>
      <c r="AD95" s="170">
        <f t="shared" si="2"/>
        <v>76</v>
      </c>
      <c r="AE95" s="170" cm="1">
        <f t="array" ref="AE95">INDEX($AF$6:$AF$106, AC95, 1)</f>
        <v>142</v>
      </c>
      <c r="AF95" s="170">
        <f t="shared" si="3"/>
        <v>77</v>
      </c>
      <c r="AG95" s="170">
        <v>11</v>
      </c>
      <c r="AH95" s="170">
        <v>89</v>
      </c>
    </row>
    <row r="96" spans="1:34" ht="21" customHeight="1">
      <c r="A96" s="4"/>
      <c r="B96" s="42">
        <v>10</v>
      </c>
      <c r="C96" s="492" t="str">
        <f>IF(OR($B96-C$5&gt;74, $B96-C$5=73, $B96-C$5=1, $B96-C$5&lt;0),"",ROUND(($B96-C$5)*'점수 계산기'!$C$27+C$5*'점수 계산기'!$C$30+'점수 계산기'!$C$33,0))</f>
        <v/>
      </c>
      <c r="D96" s="493" t="str">
        <f>IF(OR($B96-D$5&gt;74, $B96-D$5=73, $B96-D$5=1, $B96-D$5&lt;0),"",ROUND(($B96-D$5)*'점수 계산기'!$C$27+D$5*'점수 계산기'!$C$30+'점수 계산기'!$C$33,0))</f>
        <v/>
      </c>
      <c r="E96" s="493" t="str">
        <f>IF(OR($B96-E$5&gt;74, $B96-E$5=73, $B96-E$5=1, $B96-E$5&lt;0),"",ROUND(($B96-E$5)*'점수 계산기'!$C$27+E$5*'점수 계산기'!$C$30+'점수 계산기'!$C$33,0))</f>
        <v/>
      </c>
      <c r="F96" s="493" t="str">
        <f>IF(OR($B96-F$5&gt;74, $B96-F$5=73, $B96-F$5=1, $B96-F$5&lt;0),"",ROUND(($B96-F$5)*'점수 계산기'!$C$27+F$5*'점수 계산기'!$C$30+'점수 계산기'!$C$33,0))</f>
        <v/>
      </c>
      <c r="G96" s="493" t="str">
        <f>IF(OR($B96-G$5&gt;74, $B96-G$5=73, $B96-G$5=1, $B96-G$5&lt;0),"",ROUND(($B96-G$5)*'점수 계산기'!$C$27+G$5*'점수 계산기'!$C$30+'점수 계산기'!$C$33,0))</f>
        <v/>
      </c>
      <c r="H96" s="493" t="str">
        <f>IF(OR($B96-H$5&gt;74, $B96-H$5=73, $B96-H$5=1, $B96-H$5&lt;0),"",ROUND(($B96-H$5)*'점수 계산기'!$C$27+H$5*'점수 계산기'!$C$30+'점수 계산기'!$C$33,0))</f>
        <v/>
      </c>
      <c r="I96" s="493" t="str">
        <f>IF(OR($B96-I$5&gt;74, $B96-I$5=73, $B96-I$5=1, $B96-I$5&lt;0),"",ROUND(($B96-I$5)*'점수 계산기'!$C$27+I$5*'점수 계산기'!$C$30+'점수 계산기'!$C$33,0))</f>
        <v/>
      </c>
      <c r="J96" s="493" t="str">
        <f>IF(OR($B96-J$5&gt;74, $B96-J$5=73, $B96-J$5=1, $B96-J$5&lt;0),"",ROUND(($B96-J$5)*'점수 계산기'!$C$27+J$5*'점수 계산기'!$C$30+'점수 계산기'!$C$33,0))</f>
        <v/>
      </c>
      <c r="K96" s="493" t="str">
        <f>IF(OR($B96-K$5&gt;74, $B96-K$5=73, $B96-K$5=1, $B96-K$5&lt;0),"",ROUND(($B96-K$5)*'점수 계산기'!$C$27+K$5*'점수 계산기'!$C$30+'점수 계산기'!$C$33,0))</f>
        <v/>
      </c>
      <c r="L96" s="493" t="str">
        <f>IF(OR($B96-L$5&gt;74, $B96-L$5=73, $B96-L$5=1, $B96-L$5&lt;0),"",ROUND(($B96-L$5)*'점수 계산기'!$C$27+L$5*'점수 계산기'!$C$30+'점수 계산기'!$C$33,0))</f>
        <v/>
      </c>
      <c r="M96" s="493" t="str">
        <f>IF(OR($B96-M$5&gt;74, $B96-M$5=73, $B96-M$5=1, $B96-M$5&lt;0),"",ROUND(($B96-M$5)*'점수 계산기'!$C$27+M$5*'점수 계산기'!$C$30+'점수 계산기'!$C$33,0))</f>
        <v/>
      </c>
      <c r="N96" s="493" t="str">
        <f>IF(OR($B96-N$5&gt;74, $B96-N$5=73, $B96-N$5=1, $B96-N$5&lt;0),"",ROUND(($B96-N$5)*'점수 계산기'!$C$27+N$5*'점수 계산기'!$C$30+'점수 계산기'!$C$33,0))</f>
        <v/>
      </c>
      <c r="O96" s="493" t="str">
        <f>IF(OR($B96-O$5&gt;74, $B96-O$5=73, $B96-O$5=1, $B96-O$5&lt;0),"",ROUND(($B96-O$5)*'점수 계산기'!$C$27+O$5*'점수 계산기'!$C$30+'점수 계산기'!$C$33,0))</f>
        <v/>
      </c>
      <c r="P96" s="493" t="str">
        <f>IF(OR($B96-P$5&gt;74, $B96-P$5=73, $B96-P$5=1, $B96-P$5&lt;0),"",ROUND(($B96-P$5)*'점수 계산기'!$C$27+P$5*'점수 계산기'!$C$30+'점수 계산기'!$C$33,0))</f>
        <v/>
      </c>
      <c r="Q96" s="493" t="str">
        <f>IF(OR($B96-Q$5&gt;74, $B96-Q$5=73, $B96-Q$5=1, $B96-Q$5&lt;0),"",ROUND(($B96-Q$5)*'점수 계산기'!$C$27+Q$5*'점수 계산기'!$C$30+'점수 계산기'!$C$33,0))</f>
        <v/>
      </c>
      <c r="R96" s="493">
        <f>IF(OR($B96-R$5&gt;74, $B96-R$5=73, $B96-R$5=1, $B96-R$5&lt;0),"",ROUND(($B96-R$5)*'점수 계산기'!$C$27+R$5*'점수 계산기'!$C$30+'점수 계산기'!$C$33,0))</f>
        <v>76</v>
      </c>
      <c r="S96" s="493" t="str">
        <f>IF(OR($B96-S$5&gt;74, $B96-S$5=73, $B96-S$5=1, $B96-S$5&lt;0),"",ROUND(($B96-S$5)*'점수 계산기'!$C$27+S$5*'점수 계산기'!$C$30+'점수 계산기'!$C$33,0))</f>
        <v/>
      </c>
      <c r="T96" s="493">
        <f>IF(OR($B96-T$5&gt;74, $B96-T$5=73, $B96-T$5=1, $B96-T$5&lt;0),"",ROUND(($B96-T$5)*'점수 계산기'!$C$27+T$5*'점수 계산기'!$C$30+'점수 계산기'!$C$33,0))</f>
        <v>76</v>
      </c>
      <c r="U96" s="493">
        <f>IF(OR($B96-U$5&gt;74, $B96-U$5=73, $B96-U$5=1, $B96-U$5&lt;0),"",ROUND(($B96-U$5)*'점수 계산기'!$C$27+U$5*'점수 계산기'!$C$30+'점수 계산기'!$C$33,0))</f>
        <v>76</v>
      </c>
      <c r="V96" s="493">
        <f>IF(OR($B96-V$5&gt;74, $B96-V$5=73, $B96-V$5=1, $B96-V$5&lt;0),"",ROUND(($B96-V$5)*'점수 계산기'!$C$27+V$5*'점수 계산기'!$C$30+'점수 계산기'!$C$33,0))</f>
        <v>76</v>
      </c>
      <c r="W96" s="493">
        <f>IF(OR($B96-W$5&gt;74, $B96-W$5=73, $B96-W$5=1, $B96-W$5&lt;0),"",ROUND(($B96-W$5)*'점수 계산기'!$C$27+W$5*'점수 계산기'!$C$30+'점수 계산기'!$C$33,0))</f>
        <v>76</v>
      </c>
      <c r="X96" s="493">
        <f>IF(OR($B96-X$5&gt;74, $B96-X$5=73, $B96-X$5=1, $B96-X$5&lt;0),"",ROUND(($B96-X$5)*'점수 계산기'!$C$27+X$5*'점수 계산기'!$C$30+'점수 계산기'!$C$33,0))</f>
        <v>75</v>
      </c>
      <c r="Y96" s="493">
        <f>IF(OR($B96-Y$5&gt;74, $B96-Y$5=73, $B96-Y$5=1, $B96-Y$5&lt;0),"",ROUND(($B96-Y$5)*'점수 계산기'!$C$27+Y$5*'점수 계산기'!$C$30+'점수 계산기'!$C$33,0))</f>
        <v>75</v>
      </c>
      <c r="Z96" s="493">
        <f>IF(OR($B96-Z$5&gt;74, $B96-Z$5=73, $B96-Z$5=1, $B96-Z$5&lt;0),"",ROUND(($B96-Z$5)*'점수 계산기'!$C$27+Z$5*'점수 계산기'!$C$30+'점수 계산기'!$C$33,0))</f>
        <v>75</v>
      </c>
      <c r="AA96" s="494">
        <f>IF(OR($B96-AA$5&gt;74, $B96-AA$5=73, $B96-AA$5=1, $B96-AA$5&lt;0),"",ROUND(($B96-AA$5)*'점수 계산기'!$C$27+AA$5*'점수 계산기'!$C$30+'점수 계산기'!$C$33,0))</f>
        <v>75</v>
      </c>
      <c r="AC96" s="170">
        <v>11</v>
      </c>
      <c r="AD96" s="170">
        <f t="shared" si="2"/>
        <v>75</v>
      </c>
      <c r="AE96" s="170" cm="1">
        <f t="array" ref="AE96">INDEX($AF$6:$AF$106, AC96, 1)</f>
        <v>142</v>
      </c>
      <c r="AF96" s="170">
        <f t="shared" si="3"/>
        <v>76</v>
      </c>
      <c r="AG96" s="170">
        <v>10</v>
      </c>
      <c r="AH96" s="170">
        <v>90</v>
      </c>
    </row>
    <row r="97" spans="1:34" ht="21" customHeight="1">
      <c r="A97" s="4"/>
      <c r="B97" s="42">
        <v>9</v>
      </c>
      <c r="C97" s="492" t="str">
        <f>IF(OR($B97-C$5&gt;74, $B97-C$5=73, $B97-C$5=1, $B97-C$5&lt;0),"",ROUND(($B97-C$5)*'점수 계산기'!$C$27+C$5*'점수 계산기'!$C$30+'점수 계산기'!$C$33,0))</f>
        <v/>
      </c>
      <c r="D97" s="493" t="str">
        <f>IF(OR($B97-D$5&gt;74, $B97-D$5=73, $B97-D$5=1, $B97-D$5&lt;0),"",ROUND(($B97-D$5)*'점수 계산기'!$C$27+D$5*'점수 계산기'!$C$30+'점수 계산기'!$C$33,0))</f>
        <v/>
      </c>
      <c r="E97" s="493" t="str">
        <f>IF(OR($B97-E$5&gt;74, $B97-E$5=73, $B97-E$5=1, $B97-E$5&lt;0),"",ROUND(($B97-E$5)*'점수 계산기'!$C$27+E$5*'점수 계산기'!$C$30+'점수 계산기'!$C$33,0))</f>
        <v/>
      </c>
      <c r="F97" s="493" t="str">
        <f>IF(OR($B97-F$5&gt;74, $B97-F$5=73, $B97-F$5=1, $B97-F$5&lt;0),"",ROUND(($B97-F$5)*'점수 계산기'!$C$27+F$5*'점수 계산기'!$C$30+'점수 계산기'!$C$33,0))</f>
        <v/>
      </c>
      <c r="G97" s="493" t="str">
        <f>IF(OR($B97-G$5&gt;74, $B97-G$5=73, $B97-G$5=1, $B97-G$5&lt;0),"",ROUND(($B97-G$5)*'점수 계산기'!$C$27+G$5*'점수 계산기'!$C$30+'점수 계산기'!$C$33,0))</f>
        <v/>
      </c>
      <c r="H97" s="493" t="str">
        <f>IF(OR($B97-H$5&gt;74, $B97-H$5=73, $B97-H$5=1, $B97-H$5&lt;0),"",ROUND(($B97-H$5)*'점수 계산기'!$C$27+H$5*'점수 계산기'!$C$30+'점수 계산기'!$C$33,0))</f>
        <v/>
      </c>
      <c r="I97" s="493" t="str">
        <f>IF(OR($B97-I$5&gt;74, $B97-I$5=73, $B97-I$5=1, $B97-I$5&lt;0),"",ROUND(($B97-I$5)*'점수 계산기'!$C$27+I$5*'점수 계산기'!$C$30+'점수 계산기'!$C$33,0))</f>
        <v/>
      </c>
      <c r="J97" s="493" t="str">
        <f>IF(OR($B97-J$5&gt;74, $B97-J$5=73, $B97-J$5=1, $B97-J$5&lt;0),"",ROUND(($B97-J$5)*'점수 계산기'!$C$27+J$5*'점수 계산기'!$C$30+'점수 계산기'!$C$33,0))</f>
        <v/>
      </c>
      <c r="K97" s="493" t="str">
        <f>IF(OR($B97-K$5&gt;74, $B97-K$5=73, $B97-K$5=1, $B97-K$5&lt;0),"",ROUND(($B97-K$5)*'점수 계산기'!$C$27+K$5*'점수 계산기'!$C$30+'점수 계산기'!$C$33,0))</f>
        <v/>
      </c>
      <c r="L97" s="493" t="str">
        <f>IF(OR($B97-L$5&gt;74, $B97-L$5=73, $B97-L$5=1, $B97-L$5&lt;0),"",ROUND(($B97-L$5)*'점수 계산기'!$C$27+L$5*'점수 계산기'!$C$30+'점수 계산기'!$C$33,0))</f>
        <v/>
      </c>
      <c r="M97" s="493" t="str">
        <f>IF(OR($B97-M$5&gt;74, $B97-M$5=73, $B97-M$5=1, $B97-M$5&lt;0),"",ROUND(($B97-M$5)*'점수 계산기'!$C$27+M$5*'점수 계산기'!$C$30+'점수 계산기'!$C$33,0))</f>
        <v/>
      </c>
      <c r="N97" s="493" t="str">
        <f>IF(OR($B97-N$5&gt;74, $B97-N$5=73, $B97-N$5=1, $B97-N$5&lt;0),"",ROUND(($B97-N$5)*'점수 계산기'!$C$27+N$5*'점수 계산기'!$C$30+'점수 계산기'!$C$33,0))</f>
        <v/>
      </c>
      <c r="O97" s="493" t="str">
        <f>IF(OR($B97-O$5&gt;74, $B97-O$5=73, $B97-O$5=1, $B97-O$5&lt;0),"",ROUND(($B97-O$5)*'점수 계산기'!$C$27+O$5*'점수 계산기'!$C$30+'점수 계산기'!$C$33,0))</f>
        <v/>
      </c>
      <c r="P97" s="493" t="str">
        <f>IF(OR($B97-P$5&gt;74, $B97-P$5=73, $B97-P$5=1, $B97-P$5&lt;0),"",ROUND(($B97-P$5)*'점수 계산기'!$C$27+P$5*'점수 계산기'!$C$30+'점수 계산기'!$C$33,0))</f>
        <v/>
      </c>
      <c r="Q97" s="493" t="str">
        <f>IF(OR($B97-Q$5&gt;74, $B97-Q$5=73, $B97-Q$5=1, $B97-Q$5&lt;0),"",ROUND(($B97-Q$5)*'점수 계산기'!$C$27+Q$5*'점수 계산기'!$C$30+'점수 계산기'!$C$33,0))</f>
        <v/>
      </c>
      <c r="R97" s="493" t="str">
        <f>IF(OR($B97-R$5&gt;74, $B97-R$5=73, $B97-R$5=1, $B97-R$5&lt;0),"",ROUND(($B97-R$5)*'점수 계산기'!$C$27+R$5*'점수 계산기'!$C$30+'점수 계산기'!$C$33,0))</f>
        <v/>
      </c>
      <c r="S97" s="493">
        <f>IF(OR($B97-S$5&gt;74, $B97-S$5=73, $B97-S$5=1, $B97-S$5&lt;0),"",ROUND(($B97-S$5)*'점수 계산기'!$C$27+S$5*'점수 계산기'!$C$30+'점수 계산기'!$C$33,0))</f>
        <v>75</v>
      </c>
      <c r="T97" s="493" t="str">
        <f>IF(OR($B97-T$5&gt;74, $B97-T$5=73, $B97-T$5=1, $B97-T$5&lt;0),"",ROUND(($B97-T$5)*'점수 계산기'!$C$27+T$5*'점수 계산기'!$C$30+'점수 계산기'!$C$33,0))</f>
        <v/>
      </c>
      <c r="U97" s="493">
        <f>IF(OR($B97-U$5&gt;74, $B97-U$5=73, $B97-U$5=1, $B97-U$5&lt;0),"",ROUND(($B97-U$5)*'점수 계산기'!$C$27+U$5*'점수 계산기'!$C$30+'점수 계산기'!$C$33,0))</f>
        <v>75</v>
      </c>
      <c r="V97" s="493">
        <f>IF(OR($B97-V$5&gt;74, $B97-V$5=73, $B97-V$5=1, $B97-V$5&lt;0),"",ROUND(($B97-V$5)*'점수 계산기'!$C$27+V$5*'점수 계산기'!$C$30+'점수 계산기'!$C$33,0))</f>
        <v>75</v>
      </c>
      <c r="W97" s="493">
        <f>IF(OR($B97-W$5&gt;74, $B97-W$5=73, $B97-W$5=1, $B97-W$5&lt;0),"",ROUND(($B97-W$5)*'점수 계산기'!$C$27+W$5*'점수 계산기'!$C$30+'점수 계산기'!$C$33,0))</f>
        <v>75</v>
      </c>
      <c r="X97" s="493">
        <f>IF(OR($B97-X$5&gt;74, $B97-X$5=73, $B97-X$5=1, $B97-X$5&lt;0),"",ROUND(($B97-X$5)*'점수 계산기'!$C$27+X$5*'점수 계산기'!$C$30+'점수 계산기'!$C$33,0))</f>
        <v>75</v>
      </c>
      <c r="Y97" s="493">
        <f>IF(OR($B97-Y$5&gt;74, $B97-Y$5=73, $B97-Y$5=1, $B97-Y$5&lt;0),"",ROUND(($B97-Y$5)*'점수 계산기'!$C$27+Y$5*'점수 계산기'!$C$30+'점수 계산기'!$C$33,0))</f>
        <v>75</v>
      </c>
      <c r="Z97" s="493">
        <f>IF(OR($B97-Z$5&gt;74, $B97-Z$5=73, $B97-Z$5=1, $B97-Z$5&lt;0),"",ROUND(($B97-Z$5)*'점수 계산기'!$C$27+Z$5*'점수 계산기'!$C$30+'점수 계산기'!$C$33,0))</f>
        <v>75</v>
      </c>
      <c r="AA97" s="494">
        <f>IF(OR($B97-AA$5&gt;74, $B97-AA$5=73, $B97-AA$5=1, $B97-AA$5&lt;0),"",ROUND(($B97-AA$5)*'점수 계산기'!$C$27+AA$5*'점수 계산기'!$C$30+'점수 계산기'!$C$33,0))</f>
        <v>74</v>
      </c>
      <c r="AC97" s="170">
        <v>10</v>
      </c>
      <c r="AD97" s="170">
        <f t="shared" si="2"/>
        <v>74</v>
      </c>
      <c r="AE97" s="170" cm="1">
        <f t="array" ref="AE97">INDEX($AF$6:$AF$106, AC97, 1)</f>
        <v>143</v>
      </c>
      <c r="AF97" s="170">
        <f t="shared" si="3"/>
        <v>75</v>
      </c>
      <c r="AG97" s="170">
        <v>9</v>
      </c>
      <c r="AH97" s="170">
        <v>91</v>
      </c>
    </row>
    <row r="98" spans="1:34" ht="21" customHeight="1">
      <c r="A98" s="4"/>
      <c r="B98" s="43">
        <v>8</v>
      </c>
      <c r="C98" s="495" t="str">
        <f>IF(OR($B98-C$5&gt;74, $B98-C$5=73, $B98-C$5=1, $B98-C$5&lt;0),"",ROUND(($B98-C$5)*'점수 계산기'!$C$27+C$5*'점수 계산기'!$C$30+'점수 계산기'!$C$33,0))</f>
        <v/>
      </c>
      <c r="D98" s="496" t="str">
        <f>IF(OR($B98-D$5&gt;74, $B98-D$5=73, $B98-D$5=1, $B98-D$5&lt;0),"",ROUND(($B98-D$5)*'점수 계산기'!$C$27+D$5*'점수 계산기'!$C$30+'점수 계산기'!$C$33,0))</f>
        <v/>
      </c>
      <c r="E98" s="496" t="str">
        <f>IF(OR($B98-E$5&gt;74, $B98-E$5=73, $B98-E$5=1, $B98-E$5&lt;0),"",ROUND(($B98-E$5)*'점수 계산기'!$C$27+E$5*'점수 계산기'!$C$30+'점수 계산기'!$C$33,0))</f>
        <v/>
      </c>
      <c r="F98" s="496" t="str">
        <f>IF(OR($B98-F$5&gt;74, $B98-F$5=73, $B98-F$5=1, $B98-F$5&lt;0),"",ROUND(($B98-F$5)*'점수 계산기'!$C$27+F$5*'점수 계산기'!$C$30+'점수 계산기'!$C$33,0))</f>
        <v/>
      </c>
      <c r="G98" s="496" t="str">
        <f>IF(OR($B98-G$5&gt;74, $B98-G$5=73, $B98-G$5=1, $B98-G$5&lt;0),"",ROUND(($B98-G$5)*'점수 계산기'!$C$27+G$5*'점수 계산기'!$C$30+'점수 계산기'!$C$33,0))</f>
        <v/>
      </c>
      <c r="H98" s="496" t="str">
        <f>IF(OR($B98-H$5&gt;74, $B98-H$5=73, $B98-H$5=1, $B98-H$5&lt;0),"",ROUND(($B98-H$5)*'점수 계산기'!$C$27+H$5*'점수 계산기'!$C$30+'점수 계산기'!$C$33,0))</f>
        <v/>
      </c>
      <c r="I98" s="496" t="str">
        <f>IF(OR($B98-I$5&gt;74, $B98-I$5=73, $B98-I$5=1, $B98-I$5&lt;0),"",ROUND(($B98-I$5)*'점수 계산기'!$C$27+I$5*'점수 계산기'!$C$30+'점수 계산기'!$C$33,0))</f>
        <v/>
      </c>
      <c r="J98" s="496" t="str">
        <f>IF(OR($B98-J$5&gt;74, $B98-J$5=73, $B98-J$5=1, $B98-J$5&lt;0),"",ROUND(($B98-J$5)*'점수 계산기'!$C$27+J$5*'점수 계산기'!$C$30+'점수 계산기'!$C$33,0))</f>
        <v/>
      </c>
      <c r="K98" s="496" t="str">
        <f>IF(OR($B98-K$5&gt;74, $B98-K$5=73, $B98-K$5=1, $B98-K$5&lt;0),"",ROUND(($B98-K$5)*'점수 계산기'!$C$27+K$5*'점수 계산기'!$C$30+'점수 계산기'!$C$33,0))</f>
        <v/>
      </c>
      <c r="L98" s="496" t="str">
        <f>IF(OR($B98-L$5&gt;74, $B98-L$5=73, $B98-L$5=1, $B98-L$5&lt;0),"",ROUND(($B98-L$5)*'점수 계산기'!$C$27+L$5*'점수 계산기'!$C$30+'점수 계산기'!$C$33,0))</f>
        <v/>
      </c>
      <c r="M98" s="496" t="str">
        <f>IF(OR($B98-M$5&gt;74, $B98-M$5=73, $B98-M$5=1, $B98-M$5&lt;0),"",ROUND(($B98-M$5)*'점수 계산기'!$C$27+M$5*'점수 계산기'!$C$30+'점수 계산기'!$C$33,0))</f>
        <v/>
      </c>
      <c r="N98" s="496" t="str">
        <f>IF(OR($B98-N$5&gt;74, $B98-N$5=73, $B98-N$5=1, $B98-N$5&lt;0),"",ROUND(($B98-N$5)*'점수 계산기'!$C$27+N$5*'점수 계산기'!$C$30+'점수 계산기'!$C$33,0))</f>
        <v/>
      </c>
      <c r="O98" s="496" t="str">
        <f>IF(OR($B98-O$5&gt;74, $B98-O$5=73, $B98-O$5=1, $B98-O$5&lt;0),"",ROUND(($B98-O$5)*'점수 계산기'!$C$27+O$5*'점수 계산기'!$C$30+'점수 계산기'!$C$33,0))</f>
        <v/>
      </c>
      <c r="P98" s="496" t="str">
        <f>IF(OR($B98-P$5&gt;74, $B98-P$5=73, $B98-P$5=1, $B98-P$5&lt;0),"",ROUND(($B98-P$5)*'점수 계산기'!$C$27+P$5*'점수 계산기'!$C$30+'점수 계산기'!$C$33,0))</f>
        <v/>
      </c>
      <c r="Q98" s="496" t="str">
        <f>IF(OR($B98-Q$5&gt;74, $B98-Q$5=73, $B98-Q$5=1, $B98-Q$5&lt;0),"",ROUND(($B98-Q$5)*'점수 계산기'!$C$27+Q$5*'점수 계산기'!$C$30+'점수 계산기'!$C$33,0))</f>
        <v/>
      </c>
      <c r="R98" s="496" t="str">
        <f>IF(OR($B98-R$5&gt;74, $B98-R$5=73, $B98-R$5=1, $B98-R$5&lt;0),"",ROUND(($B98-R$5)*'점수 계산기'!$C$27+R$5*'점수 계산기'!$C$30+'점수 계산기'!$C$33,0))</f>
        <v/>
      </c>
      <c r="S98" s="496" t="str">
        <f>IF(OR($B98-S$5&gt;74, $B98-S$5=73, $B98-S$5=1, $B98-S$5&lt;0),"",ROUND(($B98-S$5)*'점수 계산기'!$C$27+S$5*'점수 계산기'!$C$30+'점수 계산기'!$C$33,0))</f>
        <v/>
      </c>
      <c r="T98" s="496">
        <f>IF(OR($B98-T$5&gt;74, $B98-T$5=73, $B98-T$5=1, $B98-T$5&lt;0),"",ROUND(($B98-T$5)*'점수 계산기'!$C$27+T$5*'점수 계산기'!$C$30+'점수 계산기'!$C$33,0))</f>
        <v>74</v>
      </c>
      <c r="U98" s="496" t="str">
        <f>IF(OR($B98-U$5&gt;74, $B98-U$5=73, $B98-U$5=1, $B98-U$5&lt;0),"",ROUND(($B98-U$5)*'점수 계산기'!$C$27+U$5*'점수 계산기'!$C$30+'점수 계산기'!$C$33,0))</f>
        <v/>
      </c>
      <c r="V98" s="496">
        <f>IF(OR($B98-V$5&gt;74, $B98-V$5=73, $B98-V$5=1, $B98-V$5&lt;0),"",ROUND(($B98-V$5)*'점수 계산기'!$C$27+V$5*'점수 계산기'!$C$30+'점수 계산기'!$C$33,0))</f>
        <v>74</v>
      </c>
      <c r="W98" s="496">
        <f>IF(OR($B98-W$5&gt;74, $B98-W$5=73, $B98-W$5=1, $B98-W$5&lt;0),"",ROUND(($B98-W$5)*'점수 계산기'!$C$27+W$5*'점수 계산기'!$C$30+'점수 계산기'!$C$33,0))</f>
        <v>74</v>
      </c>
      <c r="X98" s="496">
        <f>IF(OR($B98-X$5&gt;74, $B98-X$5=73, $B98-X$5=1, $B98-X$5&lt;0),"",ROUND(($B98-X$5)*'점수 계산기'!$C$27+X$5*'점수 계산기'!$C$30+'점수 계산기'!$C$33,0))</f>
        <v>74</v>
      </c>
      <c r="Y98" s="496">
        <f>IF(OR($B98-Y$5&gt;74, $B98-Y$5=73, $B98-Y$5=1, $B98-Y$5&lt;0),"",ROUND(($B98-Y$5)*'점수 계산기'!$C$27+Y$5*'점수 계산기'!$C$30+'점수 계산기'!$C$33,0))</f>
        <v>74</v>
      </c>
      <c r="Z98" s="496">
        <f>IF(OR($B98-Z$5&gt;74, $B98-Z$5=73, $B98-Z$5=1, $B98-Z$5&lt;0),"",ROUND(($B98-Z$5)*'점수 계산기'!$C$27+Z$5*'점수 계산기'!$C$30+'점수 계산기'!$C$33,0))</f>
        <v>74</v>
      </c>
      <c r="AA98" s="497">
        <f>IF(OR($B98-AA$5&gt;74, $B98-AA$5=73, $B98-AA$5=1, $B98-AA$5&lt;0),"",ROUND(($B98-AA$5)*'점수 계산기'!$C$27+AA$5*'점수 계산기'!$C$30+'점수 계산기'!$C$33,0))</f>
        <v>74</v>
      </c>
      <c r="AC98" s="170">
        <v>9</v>
      </c>
      <c r="AD98" s="170">
        <f t="shared" si="2"/>
        <v>74</v>
      </c>
      <c r="AE98" s="170" cm="1">
        <f t="array" ref="AE98">INDEX($AF$6:$AF$106, AC98, 1)</f>
        <v>144</v>
      </c>
      <c r="AF98" s="170">
        <f t="shared" si="3"/>
        <v>74</v>
      </c>
      <c r="AG98" s="170">
        <v>8</v>
      </c>
      <c r="AH98" s="170">
        <v>92</v>
      </c>
    </row>
    <row r="99" spans="1:34" ht="21" customHeight="1">
      <c r="A99" s="4"/>
      <c r="B99" s="43">
        <v>7</v>
      </c>
      <c r="C99" s="495" t="str">
        <f>IF(OR($B99-C$5&gt;74, $B99-C$5=73, $B99-C$5=1, $B99-C$5&lt;0),"",ROUND(($B99-C$5)*'점수 계산기'!$C$27+C$5*'점수 계산기'!$C$30+'점수 계산기'!$C$33,0))</f>
        <v/>
      </c>
      <c r="D99" s="496" t="str">
        <f>IF(OR($B99-D$5&gt;74, $B99-D$5=73, $B99-D$5=1, $B99-D$5&lt;0),"",ROUND(($B99-D$5)*'점수 계산기'!$C$27+D$5*'점수 계산기'!$C$30+'점수 계산기'!$C$33,0))</f>
        <v/>
      </c>
      <c r="E99" s="496" t="str">
        <f>IF(OR($B99-E$5&gt;74, $B99-E$5=73, $B99-E$5=1, $B99-E$5&lt;0),"",ROUND(($B99-E$5)*'점수 계산기'!$C$27+E$5*'점수 계산기'!$C$30+'점수 계산기'!$C$33,0))</f>
        <v/>
      </c>
      <c r="F99" s="496" t="str">
        <f>IF(OR($B99-F$5&gt;74, $B99-F$5=73, $B99-F$5=1, $B99-F$5&lt;0),"",ROUND(($B99-F$5)*'점수 계산기'!$C$27+F$5*'점수 계산기'!$C$30+'점수 계산기'!$C$33,0))</f>
        <v/>
      </c>
      <c r="G99" s="496" t="str">
        <f>IF(OR($B99-G$5&gt;74, $B99-G$5=73, $B99-G$5=1, $B99-G$5&lt;0),"",ROUND(($B99-G$5)*'점수 계산기'!$C$27+G$5*'점수 계산기'!$C$30+'점수 계산기'!$C$33,0))</f>
        <v/>
      </c>
      <c r="H99" s="496" t="str">
        <f>IF(OR($B99-H$5&gt;74, $B99-H$5=73, $B99-H$5=1, $B99-H$5&lt;0),"",ROUND(($B99-H$5)*'점수 계산기'!$C$27+H$5*'점수 계산기'!$C$30+'점수 계산기'!$C$33,0))</f>
        <v/>
      </c>
      <c r="I99" s="496" t="str">
        <f>IF(OR($B99-I$5&gt;74, $B99-I$5=73, $B99-I$5=1, $B99-I$5&lt;0),"",ROUND(($B99-I$5)*'점수 계산기'!$C$27+I$5*'점수 계산기'!$C$30+'점수 계산기'!$C$33,0))</f>
        <v/>
      </c>
      <c r="J99" s="496" t="str">
        <f>IF(OR($B99-J$5&gt;74, $B99-J$5=73, $B99-J$5=1, $B99-J$5&lt;0),"",ROUND(($B99-J$5)*'점수 계산기'!$C$27+J$5*'점수 계산기'!$C$30+'점수 계산기'!$C$33,0))</f>
        <v/>
      </c>
      <c r="K99" s="496" t="str">
        <f>IF(OR($B99-K$5&gt;74, $B99-K$5=73, $B99-K$5=1, $B99-K$5&lt;0),"",ROUND(($B99-K$5)*'점수 계산기'!$C$27+K$5*'점수 계산기'!$C$30+'점수 계산기'!$C$33,0))</f>
        <v/>
      </c>
      <c r="L99" s="496" t="str">
        <f>IF(OR($B99-L$5&gt;74, $B99-L$5=73, $B99-L$5=1, $B99-L$5&lt;0),"",ROUND(($B99-L$5)*'점수 계산기'!$C$27+L$5*'점수 계산기'!$C$30+'점수 계산기'!$C$33,0))</f>
        <v/>
      </c>
      <c r="M99" s="496" t="str">
        <f>IF(OR($B99-M$5&gt;74, $B99-M$5=73, $B99-M$5=1, $B99-M$5&lt;0),"",ROUND(($B99-M$5)*'점수 계산기'!$C$27+M$5*'점수 계산기'!$C$30+'점수 계산기'!$C$33,0))</f>
        <v/>
      </c>
      <c r="N99" s="496" t="str">
        <f>IF(OR($B99-N$5&gt;74, $B99-N$5=73, $B99-N$5=1, $B99-N$5&lt;0),"",ROUND(($B99-N$5)*'점수 계산기'!$C$27+N$5*'점수 계산기'!$C$30+'점수 계산기'!$C$33,0))</f>
        <v/>
      </c>
      <c r="O99" s="496" t="str">
        <f>IF(OR($B99-O$5&gt;74, $B99-O$5=73, $B99-O$5=1, $B99-O$5&lt;0),"",ROUND(($B99-O$5)*'점수 계산기'!$C$27+O$5*'점수 계산기'!$C$30+'점수 계산기'!$C$33,0))</f>
        <v/>
      </c>
      <c r="P99" s="496" t="str">
        <f>IF(OR($B99-P$5&gt;74, $B99-P$5=73, $B99-P$5=1, $B99-P$5&lt;0),"",ROUND(($B99-P$5)*'점수 계산기'!$C$27+P$5*'점수 계산기'!$C$30+'점수 계산기'!$C$33,0))</f>
        <v/>
      </c>
      <c r="Q99" s="496" t="str">
        <f>IF(OR($B99-Q$5&gt;74, $B99-Q$5=73, $B99-Q$5=1, $B99-Q$5&lt;0),"",ROUND(($B99-Q$5)*'점수 계산기'!$C$27+Q$5*'점수 계산기'!$C$30+'점수 계산기'!$C$33,0))</f>
        <v/>
      </c>
      <c r="R99" s="496" t="str">
        <f>IF(OR($B99-R$5&gt;74, $B99-R$5=73, $B99-R$5=1, $B99-R$5&lt;0),"",ROUND(($B99-R$5)*'점수 계산기'!$C$27+R$5*'점수 계산기'!$C$30+'점수 계산기'!$C$33,0))</f>
        <v/>
      </c>
      <c r="S99" s="496" t="str">
        <f>IF(OR($B99-S$5&gt;74, $B99-S$5=73, $B99-S$5=1, $B99-S$5&lt;0),"",ROUND(($B99-S$5)*'점수 계산기'!$C$27+S$5*'점수 계산기'!$C$30+'점수 계산기'!$C$33,0))</f>
        <v/>
      </c>
      <c r="T99" s="496" t="str">
        <f>IF(OR($B99-T$5&gt;74, $B99-T$5=73, $B99-T$5=1, $B99-T$5&lt;0),"",ROUND(($B99-T$5)*'점수 계산기'!$C$27+T$5*'점수 계산기'!$C$30+'점수 계산기'!$C$33,0))</f>
        <v/>
      </c>
      <c r="U99" s="496">
        <f>IF(OR($B99-U$5&gt;74, $B99-U$5=73, $B99-U$5=1, $B99-U$5&lt;0),"",ROUND(($B99-U$5)*'점수 계산기'!$C$27+U$5*'점수 계산기'!$C$30+'점수 계산기'!$C$33,0))</f>
        <v>73</v>
      </c>
      <c r="V99" s="496" t="str">
        <f>IF(OR($B99-V$5&gt;74, $B99-V$5=73, $B99-V$5=1, $B99-V$5&lt;0),"",ROUND(($B99-V$5)*'점수 계산기'!$C$27+V$5*'점수 계산기'!$C$30+'점수 계산기'!$C$33,0))</f>
        <v/>
      </c>
      <c r="W99" s="496">
        <f>IF(OR($B99-W$5&gt;74, $B99-W$5=73, $B99-W$5=1, $B99-W$5&lt;0),"",ROUND(($B99-W$5)*'점수 계산기'!$C$27+W$5*'점수 계산기'!$C$30+'점수 계산기'!$C$33,0))</f>
        <v>73</v>
      </c>
      <c r="X99" s="496">
        <f>IF(OR($B99-X$5&gt;74, $B99-X$5=73, $B99-X$5=1, $B99-X$5&lt;0),"",ROUND(($B99-X$5)*'점수 계산기'!$C$27+X$5*'점수 계산기'!$C$30+'점수 계산기'!$C$33,0))</f>
        <v>73</v>
      </c>
      <c r="Y99" s="496">
        <f>IF(OR($B99-Y$5&gt;74, $B99-Y$5=73, $B99-Y$5=1, $B99-Y$5&lt;0),"",ROUND(($B99-Y$5)*'점수 계산기'!$C$27+Y$5*'점수 계산기'!$C$30+'점수 계산기'!$C$33,0))</f>
        <v>73</v>
      </c>
      <c r="Z99" s="496">
        <f>IF(OR($B99-Z$5&gt;74, $B99-Z$5=73, $B99-Z$5=1, $B99-Z$5&lt;0),"",ROUND(($B99-Z$5)*'점수 계산기'!$C$27+Z$5*'점수 계산기'!$C$30+'점수 계산기'!$C$33,0))</f>
        <v>73</v>
      </c>
      <c r="AA99" s="497">
        <f>IF(OR($B99-AA$5&gt;74, $B99-AA$5=73, $B99-AA$5=1, $B99-AA$5&lt;0),"",ROUND(($B99-AA$5)*'점수 계산기'!$C$27+AA$5*'점수 계산기'!$C$30+'점수 계산기'!$C$33,0))</f>
        <v>73</v>
      </c>
      <c r="AC99" s="170">
        <v>8</v>
      </c>
      <c r="AD99" s="170">
        <f t="shared" si="2"/>
        <v>73</v>
      </c>
      <c r="AE99" s="170" cm="1">
        <f t="array" ref="AE99">INDEX($AF$6:$AF$106, AC99, 1)</f>
        <v>145</v>
      </c>
      <c r="AF99" s="170">
        <f t="shared" si="3"/>
        <v>73</v>
      </c>
      <c r="AG99" s="170">
        <v>7</v>
      </c>
      <c r="AH99" s="170">
        <v>93</v>
      </c>
    </row>
    <row r="100" spans="1:34" ht="21" customHeight="1">
      <c r="A100" s="4"/>
      <c r="B100" s="43">
        <v>6</v>
      </c>
      <c r="C100" s="495" t="str">
        <f>IF(OR($B100-C$5&gt;74, $B100-C$5=73, $B100-C$5=1, $B100-C$5&lt;0),"",ROUND(($B100-C$5)*'점수 계산기'!$C$27+C$5*'점수 계산기'!$C$30+'점수 계산기'!$C$33,0))</f>
        <v/>
      </c>
      <c r="D100" s="496" t="str">
        <f>IF(OR($B100-D$5&gt;74, $B100-D$5=73, $B100-D$5=1, $B100-D$5&lt;0),"",ROUND(($B100-D$5)*'점수 계산기'!$C$27+D$5*'점수 계산기'!$C$30+'점수 계산기'!$C$33,0))</f>
        <v/>
      </c>
      <c r="E100" s="496" t="str">
        <f>IF(OR($B100-E$5&gt;74, $B100-E$5=73, $B100-E$5=1, $B100-E$5&lt;0),"",ROUND(($B100-E$5)*'점수 계산기'!$C$27+E$5*'점수 계산기'!$C$30+'점수 계산기'!$C$33,0))</f>
        <v/>
      </c>
      <c r="F100" s="496" t="str">
        <f>IF(OR($B100-F$5&gt;74, $B100-F$5=73, $B100-F$5=1, $B100-F$5&lt;0),"",ROUND(($B100-F$5)*'점수 계산기'!$C$27+F$5*'점수 계산기'!$C$30+'점수 계산기'!$C$33,0))</f>
        <v/>
      </c>
      <c r="G100" s="496" t="str">
        <f>IF(OR($B100-G$5&gt;74, $B100-G$5=73, $B100-G$5=1, $B100-G$5&lt;0),"",ROUND(($B100-G$5)*'점수 계산기'!$C$27+G$5*'점수 계산기'!$C$30+'점수 계산기'!$C$33,0))</f>
        <v/>
      </c>
      <c r="H100" s="496" t="str">
        <f>IF(OR($B100-H$5&gt;74, $B100-H$5=73, $B100-H$5=1, $B100-H$5&lt;0),"",ROUND(($B100-H$5)*'점수 계산기'!$C$27+H$5*'점수 계산기'!$C$30+'점수 계산기'!$C$33,0))</f>
        <v/>
      </c>
      <c r="I100" s="496" t="str">
        <f>IF(OR($B100-I$5&gt;74, $B100-I$5=73, $B100-I$5=1, $B100-I$5&lt;0),"",ROUND(($B100-I$5)*'점수 계산기'!$C$27+I$5*'점수 계산기'!$C$30+'점수 계산기'!$C$33,0))</f>
        <v/>
      </c>
      <c r="J100" s="496" t="str">
        <f>IF(OR($B100-J$5&gt;74, $B100-J$5=73, $B100-J$5=1, $B100-J$5&lt;0),"",ROUND(($B100-J$5)*'점수 계산기'!$C$27+J$5*'점수 계산기'!$C$30+'점수 계산기'!$C$33,0))</f>
        <v/>
      </c>
      <c r="K100" s="496" t="str">
        <f>IF(OR($B100-K$5&gt;74, $B100-K$5=73, $B100-K$5=1, $B100-K$5&lt;0),"",ROUND(($B100-K$5)*'점수 계산기'!$C$27+K$5*'점수 계산기'!$C$30+'점수 계산기'!$C$33,0))</f>
        <v/>
      </c>
      <c r="L100" s="496" t="str">
        <f>IF(OR($B100-L$5&gt;74, $B100-L$5=73, $B100-L$5=1, $B100-L$5&lt;0),"",ROUND(($B100-L$5)*'점수 계산기'!$C$27+L$5*'점수 계산기'!$C$30+'점수 계산기'!$C$33,0))</f>
        <v/>
      </c>
      <c r="M100" s="496" t="str">
        <f>IF(OR($B100-M$5&gt;74, $B100-M$5=73, $B100-M$5=1, $B100-M$5&lt;0),"",ROUND(($B100-M$5)*'점수 계산기'!$C$27+M$5*'점수 계산기'!$C$30+'점수 계산기'!$C$33,0))</f>
        <v/>
      </c>
      <c r="N100" s="496" t="str">
        <f>IF(OR($B100-N$5&gt;74, $B100-N$5=73, $B100-N$5=1, $B100-N$5&lt;0),"",ROUND(($B100-N$5)*'점수 계산기'!$C$27+N$5*'점수 계산기'!$C$30+'점수 계산기'!$C$33,0))</f>
        <v/>
      </c>
      <c r="O100" s="496" t="str">
        <f>IF(OR($B100-O$5&gt;74, $B100-O$5=73, $B100-O$5=1, $B100-O$5&lt;0),"",ROUND(($B100-O$5)*'점수 계산기'!$C$27+O$5*'점수 계산기'!$C$30+'점수 계산기'!$C$33,0))</f>
        <v/>
      </c>
      <c r="P100" s="496" t="str">
        <f>IF(OR($B100-P$5&gt;74, $B100-P$5=73, $B100-P$5=1, $B100-P$5&lt;0),"",ROUND(($B100-P$5)*'점수 계산기'!$C$27+P$5*'점수 계산기'!$C$30+'점수 계산기'!$C$33,0))</f>
        <v/>
      </c>
      <c r="Q100" s="496" t="str">
        <f>IF(OR($B100-Q$5&gt;74, $B100-Q$5=73, $B100-Q$5=1, $B100-Q$5&lt;0),"",ROUND(($B100-Q$5)*'점수 계산기'!$C$27+Q$5*'점수 계산기'!$C$30+'점수 계산기'!$C$33,0))</f>
        <v/>
      </c>
      <c r="R100" s="496" t="str">
        <f>IF(OR($B100-R$5&gt;74, $B100-R$5=73, $B100-R$5=1, $B100-R$5&lt;0),"",ROUND(($B100-R$5)*'점수 계산기'!$C$27+R$5*'점수 계산기'!$C$30+'점수 계산기'!$C$33,0))</f>
        <v/>
      </c>
      <c r="S100" s="496" t="str">
        <f>IF(OR($B100-S$5&gt;74, $B100-S$5=73, $B100-S$5=1, $B100-S$5&lt;0),"",ROUND(($B100-S$5)*'점수 계산기'!$C$27+S$5*'점수 계산기'!$C$30+'점수 계산기'!$C$33,0))</f>
        <v/>
      </c>
      <c r="T100" s="496" t="str">
        <f>IF(OR($B100-T$5&gt;74, $B100-T$5=73, $B100-T$5=1, $B100-T$5&lt;0),"",ROUND(($B100-T$5)*'점수 계산기'!$C$27+T$5*'점수 계산기'!$C$30+'점수 계산기'!$C$33,0))</f>
        <v/>
      </c>
      <c r="U100" s="496" t="str">
        <f>IF(OR($B100-U$5&gt;74, $B100-U$5=73, $B100-U$5=1, $B100-U$5&lt;0),"",ROUND(($B100-U$5)*'점수 계산기'!$C$27+U$5*'점수 계산기'!$C$30+'점수 계산기'!$C$33,0))</f>
        <v/>
      </c>
      <c r="V100" s="496">
        <f>IF(OR($B100-V$5&gt;74, $B100-V$5=73, $B100-V$5=1, $B100-V$5&lt;0),"",ROUND(($B100-V$5)*'점수 계산기'!$C$27+V$5*'점수 계산기'!$C$30+'점수 계산기'!$C$33,0))</f>
        <v>72</v>
      </c>
      <c r="W100" s="496" t="str">
        <f>IF(OR($B100-W$5&gt;74, $B100-W$5=73, $B100-W$5=1, $B100-W$5&lt;0),"",ROUND(($B100-W$5)*'점수 계산기'!$C$27+W$5*'점수 계산기'!$C$30+'점수 계산기'!$C$33,0))</f>
        <v/>
      </c>
      <c r="X100" s="496">
        <f>IF(OR($B100-X$5&gt;74, $B100-X$5=73, $B100-X$5=1, $B100-X$5&lt;0),"",ROUND(($B100-X$5)*'점수 계산기'!$C$27+X$5*'점수 계산기'!$C$30+'점수 계산기'!$C$33,0))</f>
        <v>72</v>
      </c>
      <c r="Y100" s="496">
        <f>IF(OR($B100-Y$5&gt;74, $B100-Y$5=73, $B100-Y$5=1, $B100-Y$5&lt;0),"",ROUND(($B100-Y$5)*'점수 계산기'!$C$27+Y$5*'점수 계산기'!$C$30+'점수 계산기'!$C$33,0))</f>
        <v>72</v>
      </c>
      <c r="Z100" s="496">
        <f>IF(OR($B100-Z$5&gt;74, $B100-Z$5=73, $B100-Z$5=1, $B100-Z$5&lt;0),"",ROUND(($B100-Z$5)*'점수 계산기'!$C$27+Z$5*'점수 계산기'!$C$30+'점수 계산기'!$C$33,0))</f>
        <v>72</v>
      </c>
      <c r="AA100" s="497">
        <f>IF(OR($B100-AA$5&gt;74, $B100-AA$5=73, $B100-AA$5=1, $B100-AA$5&lt;0),"",ROUND(($B100-AA$5)*'점수 계산기'!$C$27+AA$5*'점수 계산기'!$C$30+'점수 계산기'!$C$33,0))</f>
        <v>72</v>
      </c>
      <c r="AC100" s="170">
        <v>7</v>
      </c>
      <c r="AD100" s="170">
        <f t="shared" si="2"/>
        <v>72</v>
      </c>
      <c r="AE100" s="170" cm="1">
        <f t="array" ref="AE100">INDEX($AF$6:$AF$106, AC100, 1)</f>
        <v>146</v>
      </c>
      <c r="AF100" s="170">
        <f t="shared" si="3"/>
        <v>72</v>
      </c>
      <c r="AG100" s="170">
        <v>6</v>
      </c>
      <c r="AH100" s="170">
        <v>94</v>
      </c>
    </row>
    <row r="101" spans="1:34" ht="21" customHeight="1">
      <c r="A101" s="4"/>
      <c r="B101" s="43">
        <v>5</v>
      </c>
      <c r="C101" s="495" t="str">
        <f>IF(OR($B101-C$5&gt;74, $B101-C$5=73, $B101-C$5=1, $B101-C$5&lt;0),"",ROUND(($B101-C$5)*'점수 계산기'!$C$27+C$5*'점수 계산기'!$C$30+'점수 계산기'!$C$33,0))</f>
        <v/>
      </c>
      <c r="D101" s="496" t="str">
        <f>IF(OR($B101-D$5&gt;74, $B101-D$5=73, $B101-D$5=1, $B101-D$5&lt;0),"",ROUND(($B101-D$5)*'점수 계산기'!$C$27+D$5*'점수 계산기'!$C$30+'점수 계산기'!$C$33,0))</f>
        <v/>
      </c>
      <c r="E101" s="496" t="str">
        <f>IF(OR($B101-E$5&gt;74, $B101-E$5=73, $B101-E$5=1, $B101-E$5&lt;0),"",ROUND(($B101-E$5)*'점수 계산기'!$C$27+E$5*'점수 계산기'!$C$30+'점수 계산기'!$C$33,0))</f>
        <v/>
      </c>
      <c r="F101" s="496" t="str">
        <f>IF(OR($B101-F$5&gt;74, $B101-F$5=73, $B101-F$5=1, $B101-F$5&lt;0),"",ROUND(($B101-F$5)*'점수 계산기'!$C$27+F$5*'점수 계산기'!$C$30+'점수 계산기'!$C$33,0))</f>
        <v/>
      </c>
      <c r="G101" s="496" t="str">
        <f>IF(OR($B101-G$5&gt;74, $B101-G$5=73, $B101-G$5=1, $B101-G$5&lt;0),"",ROUND(($B101-G$5)*'점수 계산기'!$C$27+G$5*'점수 계산기'!$C$30+'점수 계산기'!$C$33,0))</f>
        <v/>
      </c>
      <c r="H101" s="496" t="str">
        <f>IF(OR($B101-H$5&gt;74, $B101-H$5=73, $B101-H$5=1, $B101-H$5&lt;0),"",ROUND(($B101-H$5)*'점수 계산기'!$C$27+H$5*'점수 계산기'!$C$30+'점수 계산기'!$C$33,0))</f>
        <v/>
      </c>
      <c r="I101" s="496" t="str">
        <f>IF(OR($B101-I$5&gt;74, $B101-I$5=73, $B101-I$5=1, $B101-I$5&lt;0),"",ROUND(($B101-I$5)*'점수 계산기'!$C$27+I$5*'점수 계산기'!$C$30+'점수 계산기'!$C$33,0))</f>
        <v/>
      </c>
      <c r="J101" s="496" t="str">
        <f>IF(OR($B101-J$5&gt;74, $B101-J$5=73, $B101-J$5=1, $B101-J$5&lt;0),"",ROUND(($B101-J$5)*'점수 계산기'!$C$27+J$5*'점수 계산기'!$C$30+'점수 계산기'!$C$33,0))</f>
        <v/>
      </c>
      <c r="K101" s="496" t="str">
        <f>IF(OR($B101-K$5&gt;74, $B101-K$5=73, $B101-K$5=1, $B101-K$5&lt;0),"",ROUND(($B101-K$5)*'점수 계산기'!$C$27+K$5*'점수 계산기'!$C$30+'점수 계산기'!$C$33,0))</f>
        <v/>
      </c>
      <c r="L101" s="496" t="str">
        <f>IF(OR($B101-L$5&gt;74, $B101-L$5=73, $B101-L$5=1, $B101-L$5&lt;0),"",ROUND(($B101-L$5)*'점수 계산기'!$C$27+L$5*'점수 계산기'!$C$30+'점수 계산기'!$C$33,0))</f>
        <v/>
      </c>
      <c r="M101" s="496" t="str">
        <f>IF(OR($B101-M$5&gt;74, $B101-M$5=73, $B101-M$5=1, $B101-M$5&lt;0),"",ROUND(($B101-M$5)*'점수 계산기'!$C$27+M$5*'점수 계산기'!$C$30+'점수 계산기'!$C$33,0))</f>
        <v/>
      </c>
      <c r="N101" s="496" t="str">
        <f>IF(OR($B101-N$5&gt;74, $B101-N$5=73, $B101-N$5=1, $B101-N$5&lt;0),"",ROUND(($B101-N$5)*'점수 계산기'!$C$27+N$5*'점수 계산기'!$C$30+'점수 계산기'!$C$33,0))</f>
        <v/>
      </c>
      <c r="O101" s="496" t="str">
        <f>IF(OR($B101-O$5&gt;74, $B101-O$5=73, $B101-O$5=1, $B101-O$5&lt;0),"",ROUND(($B101-O$5)*'점수 계산기'!$C$27+O$5*'점수 계산기'!$C$30+'점수 계산기'!$C$33,0))</f>
        <v/>
      </c>
      <c r="P101" s="496" t="str">
        <f>IF(OR($B101-P$5&gt;74, $B101-P$5=73, $B101-P$5=1, $B101-P$5&lt;0),"",ROUND(($B101-P$5)*'점수 계산기'!$C$27+P$5*'점수 계산기'!$C$30+'점수 계산기'!$C$33,0))</f>
        <v/>
      </c>
      <c r="Q101" s="496" t="str">
        <f>IF(OR($B101-Q$5&gt;74, $B101-Q$5=73, $B101-Q$5=1, $B101-Q$5&lt;0),"",ROUND(($B101-Q$5)*'점수 계산기'!$C$27+Q$5*'점수 계산기'!$C$30+'점수 계산기'!$C$33,0))</f>
        <v/>
      </c>
      <c r="R101" s="496" t="str">
        <f>IF(OR($B101-R$5&gt;74, $B101-R$5=73, $B101-R$5=1, $B101-R$5&lt;0),"",ROUND(($B101-R$5)*'점수 계산기'!$C$27+R$5*'점수 계산기'!$C$30+'점수 계산기'!$C$33,0))</f>
        <v/>
      </c>
      <c r="S101" s="496" t="str">
        <f>IF(OR($B101-S$5&gt;74, $B101-S$5=73, $B101-S$5=1, $B101-S$5&lt;0),"",ROUND(($B101-S$5)*'점수 계산기'!$C$27+S$5*'점수 계산기'!$C$30+'점수 계산기'!$C$33,0))</f>
        <v/>
      </c>
      <c r="T101" s="496" t="str">
        <f>IF(OR($B101-T$5&gt;74, $B101-T$5=73, $B101-T$5=1, $B101-T$5&lt;0),"",ROUND(($B101-T$5)*'점수 계산기'!$C$27+T$5*'점수 계산기'!$C$30+'점수 계산기'!$C$33,0))</f>
        <v/>
      </c>
      <c r="U101" s="496" t="str">
        <f>IF(OR($B101-U$5&gt;74, $B101-U$5=73, $B101-U$5=1, $B101-U$5&lt;0),"",ROUND(($B101-U$5)*'점수 계산기'!$C$27+U$5*'점수 계산기'!$C$30+'점수 계산기'!$C$33,0))</f>
        <v/>
      </c>
      <c r="V101" s="496" t="str">
        <f>IF(OR($B101-V$5&gt;74, $B101-V$5=73, $B101-V$5=1, $B101-V$5&lt;0),"",ROUND(($B101-V$5)*'점수 계산기'!$C$27+V$5*'점수 계산기'!$C$30+'점수 계산기'!$C$33,0))</f>
        <v/>
      </c>
      <c r="W101" s="496">
        <f>IF(OR($B101-W$5&gt;74, $B101-W$5=73, $B101-W$5=1, $B101-W$5&lt;0),"",ROUND(($B101-W$5)*'점수 계산기'!$C$27+W$5*'점수 계산기'!$C$30+'점수 계산기'!$C$33,0))</f>
        <v>71</v>
      </c>
      <c r="X101" s="496" t="str">
        <f>IF(OR($B101-X$5&gt;74, $B101-X$5=73, $B101-X$5=1, $B101-X$5&lt;0),"",ROUND(($B101-X$5)*'점수 계산기'!$C$27+X$5*'점수 계산기'!$C$30+'점수 계산기'!$C$33,0))</f>
        <v/>
      </c>
      <c r="Y101" s="496">
        <f>IF(OR($B101-Y$5&gt;74, $B101-Y$5=73, $B101-Y$5=1, $B101-Y$5&lt;0),"",ROUND(($B101-Y$5)*'점수 계산기'!$C$27+Y$5*'점수 계산기'!$C$30+'점수 계산기'!$C$33,0))</f>
        <v>71</v>
      </c>
      <c r="Z101" s="496">
        <f>IF(OR($B101-Z$5&gt;74, $B101-Z$5=73, $B101-Z$5=1, $B101-Z$5&lt;0),"",ROUND(($B101-Z$5)*'점수 계산기'!$C$27+Z$5*'점수 계산기'!$C$30+'점수 계산기'!$C$33,0))</f>
        <v>71</v>
      </c>
      <c r="AA101" s="497">
        <f>IF(OR($B101-AA$5&gt;74, $B101-AA$5=73, $B101-AA$5=1, $B101-AA$5&lt;0),"",ROUND(($B101-AA$5)*'점수 계산기'!$C$27+AA$5*'점수 계산기'!$C$30+'점수 계산기'!$C$33,0))</f>
        <v>71</v>
      </c>
      <c r="AC101" s="170">
        <v>6</v>
      </c>
      <c r="AD101" s="170">
        <f t="shared" si="2"/>
        <v>71</v>
      </c>
      <c r="AE101" s="170" cm="1">
        <f t="array" ref="AE101">INDEX($AF$6:$AF$106, AC101, 1)</f>
        <v>146</v>
      </c>
      <c r="AF101" s="170">
        <f t="shared" si="3"/>
        <v>71</v>
      </c>
      <c r="AG101" s="170">
        <v>5</v>
      </c>
      <c r="AH101" s="170">
        <v>95</v>
      </c>
    </row>
    <row r="102" spans="1:34" ht="21" customHeight="1">
      <c r="A102" s="4"/>
      <c r="B102" s="44">
        <v>4</v>
      </c>
      <c r="C102" s="498" t="str">
        <f>IF(OR($B102-C$5&gt;74, $B102-C$5=73, $B102-C$5=1, $B102-C$5&lt;0),"",ROUND(($B102-C$5)*'점수 계산기'!$C$27+C$5*'점수 계산기'!$C$30+'점수 계산기'!$C$33,0))</f>
        <v/>
      </c>
      <c r="D102" s="499" t="str">
        <f>IF(OR($B102-D$5&gt;74, $B102-D$5=73, $B102-D$5=1, $B102-D$5&lt;0),"",ROUND(($B102-D$5)*'점수 계산기'!$C$27+D$5*'점수 계산기'!$C$30+'점수 계산기'!$C$33,0))</f>
        <v/>
      </c>
      <c r="E102" s="499" t="str">
        <f>IF(OR($B102-E$5&gt;74, $B102-E$5=73, $B102-E$5=1, $B102-E$5&lt;0),"",ROUND(($B102-E$5)*'점수 계산기'!$C$27+E$5*'점수 계산기'!$C$30+'점수 계산기'!$C$33,0))</f>
        <v/>
      </c>
      <c r="F102" s="499" t="str">
        <f>IF(OR($B102-F$5&gt;74, $B102-F$5=73, $B102-F$5=1, $B102-F$5&lt;0),"",ROUND(($B102-F$5)*'점수 계산기'!$C$27+F$5*'점수 계산기'!$C$30+'점수 계산기'!$C$33,0))</f>
        <v/>
      </c>
      <c r="G102" s="499" t="str">
        <f>IF(OR($B102-G$5&gt;74, $B102-G$5=73, $B102-G$5=1, $B102-G$5&lt;0),"",ROUND(($B102-G$5)*'점수 계산기'!$C$27+G$5*'점수 계산기'!$C$30+'점수 계산기'!$C$33,0))</f>
        <v/>
      </c>
      <c r="H102" s="499" t="str">
        <f>IF(OR($B102-H$5&gt;74, $B102-H$5=73, $B102-H$5=1, $B102-H$5&lt;0),"",ROUND(($B102-H$5)*'점수 계산기'!$C$27+H$5*'점수 계산기'!$C$30+'점수 계산기'!$C$33,0))</f>
        <v/>
      </c>
      <c r="I102" s="499" t="str">
        <f>IF(OR($B102-I$5&gt;74, $B102-I$5=73, $B102-I$5=1, $B102-I$5&lt;0),"",ROUND(($B102-I$5)*'점수 계산기'!$C$27+I$5*'점수 계산기'!$C$30+'점수 계산기'!$C$33,0))</f>
        <v/>
      </c>
      <c r="J102" s="499" t="str">
        <f>IF(OR($B102-J$5&gt;74, $B102-J$5=73, $B102-J$5=1, $B102-J$5&lt;0),"",ROUND(($B102-J$5)*'점수 계산기'!$C$27+J$5*'점수 계산기'!$C$30+'점수 계산기'!$C$33,0))</f>
        <v/>
      </c>
      <c r="K102" s="499" t="str">
        <f>IF(OR($B102-K$5&gt;74, $B102-K$5=73, $B102-K$5=1, $B102-K$5&lt;0),"",ROUND(($B102-K$5)*'점수 계산기'!$C$27+K$5*'점수 계산기'!$C$30+'점수 계산기'!$C$33,0))</f>
        <v/>
      </c>
      <c r="L102" s="499" t="str">
        <f>IF(OR($B102-L$5&gt;74, $B102-L$5=73, $B102-L$5=1, $B102-L$5&lt;0),"",ROUND(($B102-L$5)*'점수 계산기'!$C$27+L$5*'점수 계산기'!$C$30+'점수 계산기'!$C$33,0))</f>
        <v/>
      </c>
      <c r="M102" s="499" t="str">
        <f>IF(OR($B102-M$5&gt;74, $B102-M$5=73, $B102-M$5=1, $B102-M$5&lt;0),"",ROUND(($B102-M$5)*'점수 계산기'!$C$27+M$5*'점수 계산기'!$C$30+'점수 계산기'!$C$33,0))</f>
        <v/>
      </c>
      <c r="N102" s="499" t="str">
        <f>IF(OR($B102-N$5&gt;74, $B102-N$5=73, $B102-N$5=1, $B102-N$5&lt;0),"",ROUND(($B102-N$5)*'점수 계산기'!$C$27+N$5*'점수 계산기'!$C$30+'점수 계산기'!$C$33,0))</f>
        <v/>
      </c>
      <c r="O102" s="499" t="str">
        <f>IF(OR($B102-O$5&gt;74, $B102-O$5=73, $B102-O$5=1, $B102-O$5&lt;0),"",ROUND(($B102-O$5)*'점수 계산기'!$C$27+O$5*'점수 계산기'!$C$30+'점수 계산기'!$C$33,0))</f>
        <v/>
      </c>
      <c r="P102" s="499" t="str">
        <f>IF(OR($B102-P$5&gt;74, $B102-P$5=73, $B102-P$5=1, $B102-P$5&lt;0),"",ROUND(($B102-P$5)*'점수 계산기'!$C$27+P$5*'점수 계산기'!$C$30+'점수 계산기'!$C$33,0))</f>
        <v/>
      </c>
      <c r="Q102" s="499" t="str">
        <f>IF(OR($B102-Q$5&gt;74, $B102-Q$5=73, $B102-Q$5=1, $B102-Q$5&lt;0),"",ROUND(($B102-Q$5)*'점수 계산기'!$C$27+Q$5*'점수 계산기'!$C$30+'점수 계산기'!$C$33,0))</f>
        <v/>
      </c>
      <c r="R102" s="499" t="str">
        <f>IF(OR($B102-R$5&gt;74, $B102-R$5=73, $B102-R$5=1, $B102-R$5&lt;0),"",ROUND(($B102-R$5)*'점수 계산기'!$C$27+R$5*'점수 계산기'!$C$30+'점수 계산기'!$C$33,0))</f>
        <v/>
      </c>
      <c r="S102" s="499" t="str">
        <f>IF(OR($B102-S$5&gt;74, $B102-S$5=73, $B102-S$5=1, $B102-S$5&lt;0),"",ROUND(($B102-S$5)*'점수 계산기'!$C$27+S$5*'점수 계산기'!$C$30+'점수 계산기'!$C$33,0))</f>
        <v/>
      </c>
      <c r="T102" s="499" t="str">
        <f>IF(OR($B102-T$5&gt;74, $B102-T$5=73, $B102-T$5=1, $B102-T$5&lt;0),"",ROUND(($B102-T$5)*'점수 계산기'!$C$27+T$5*'점수 계산기'!$C$30+'점수 계산기'!$C$33,0))</f>
        <v/>
      </c>
      <c r="U102" s="499" t="str">
        <f>IF(OR($B102-U$5&gt;74, $B102-U$5=73, $B102-U$5=1, $B102-U$5&lt;0),"",ROUND(($B102-U$5)*'점수 계산기'!$C$27+U$5*'점수 계산기'!$C$30+'점수 계산기'!$C$33,0))</f>
        <v/>
      </c>
      <c r="V102" s="499" t="str">
        <f>IF(OR($B102-V$5&gt;74, $B102-V$5=73, $B102-V$5=1, $B102-V$5&lt;0),"",ROUND(($B102-V$5)*'점수 계산기'!$C$27+V$5*'점수 계산기'!$C$30+'점수 계산기'!$C$33,0))</f>
        <v/>
      </c>
      <c r="W102" s="499" t="str">
        <f>IF(OR($B102-W$5&gt;74, $B102-W$5=73, $B102-W$5=1, $B102-W$5&lt;0),"",ROUND(($B102-W$5)*'점수 계산기'!$C$27+W$5*'점수 계산기'!$C$30+'점수 계산기'!$C$33,0))</f>
        <v/>
      </c>
      <c r="X102" s="499">
        <f>IF(OR($B102-X$5&gt;74, $B102-X$5=73, $B102-X$5=1, $B102-X$5&lt;0),"",ROUND(($B102-X$5)*'점수 계산기'!$C$27+X$5*'점수 계산기'!$C$30+'점수 계산기'!$C$33,0))</f>
        <v>71</v>
      </c>
      <c r="Y102" s="499" t="str">
        <f>IF(OR($B102-Y$5&gt;74, $B102-Y$5=73, $B102-Y$5=1, $B102-Y$5&lt;0),"",ROUND(($B102-Y$5)*'점수 계산기'!$C$27+Y$5*'점수 계산기'!$C$30+'점수 계산기'!$C$33,0))</f>
        <v/>
      </c>
      <c r="Z102" s="499">
        <f>IF(OR($B102-Z$5&gt;74, $B102-Z$5=73, $B102-Z$5=1, $B102-Z$5&lt;0),"",ROUND(($B102-Z$5)*'점수 계산기'!$C$27+Z$5*'점수 계산기'!$C$30+'점수 계산기'!$C$33,0))</f>
        <v>70</v>
      </c>
      <c r="AA102" s="500">
        <f>IF(OR($B102-AA$5&gt;74, $B102-AA$5=73, $B102-AA$5=1, $B102-AA$5&lt;0),"",ROUND(($B102-AA$5)*'점수 계산기'!$C$27+AA$5*'점수 계산기'!$C$30+'점수 계산기'!$C$33,0))</f>
        <v>70</v>
      </c>
      <c r="AC102" s="170">
        <v>5</v>
      </c>
      <c r="AD102" s="170">
        <f t="shared" si="2"/>
        <v>70</v>
      </c>
      <c r="AE102" s="170" cm="1">
        <f t="array" ref="AE102">INDEX($AF$6:$AF$106, AC102, 1)</f>
        <v>147</v>
      </c>
      <c r="AF102" s="170">
        <f t="shared" si="3"/>
        <v>71</v>
      </c>
      <c r="AG102" s="170">
        <v>4</v>
      </c>
      <c r="AH102" s="170">
        <v>96</v>
      </c>
    </row>
    <row r="103" spans="1:34" ht="21" customHeight="1">
      <c r="A103" s="4"/>
      <c r="B103" s="44">
        <v>3</v>
      </c>
      <c r="C103" s="498" t="str">
        <f>IF(OR($B103-C$5&gt;74, $B103-C$5=73, $B103-C$5=1, $B103-C$5&lt;0),"",ROUND(($B103-C$5)*'점수 계산기'!$C$27+C$5*'점수 계산기'!$C$30+'점수 계산기'!$C$33,0))</f>
        <v/>
      </c>
      <c r="D103" s="499" t="str">
        <f>IF(OR($B103-D$5&gt;74, $B103-D$5=73, $B103-D$5=1, $B103-D$5&lt;0),"",ROUND(($B103-D$5)*'점수 계산기'!$C$27+D$5*'점수 계산기'!$C$30+'점수 계산기'!$C$33,0))</f>
        <v/>
      </c>
      <c r="E103" s="499" t="str">
        <f>IF(OR($B103-E$5&gt;74, $B103-E$5=73, $B103-E$5=1, $B103-E$5&lt;0),"",ROUND(($B103-E$5)*'점수 계산기'!$C$27+E$5*'점수 계산기'!$C$30+'점수 계산기'!$C$33,0))</f>
        <v/>
      </c>
      <c r="F103" s="499" t="str">
        <f>IF(OR($B103-F$5&gt;74, $B103-F$5=73, $B103-F$5=1, $B103-F$5&lt;0),"",ROUND(($B103-F$5)*'점수 계산기'!$C$27+F$5*'점수 계산기'!$C$30+'점수 계산기'!$C$33,0))</f>
        <v/>
      </c>
      <c r="G103" s="499" t="str">
        <f>IF(OR($B103-G$5&gt;74, $B103-G$5=73, $B103-G$5=1, $B103-G$5&lt;0),"",ROUND(($B103-G$5)*'점수 계산기'!$C$27+G$5*'점수 계산기'!$C$30+'점수 계산기'!$C$33,0))</f>
        <v/>
      </c>
      <c r="H103" s="499" t="str">
        <f>IF(OR($B103-H$5&gt;74, $B103-H$5=73, $B103-H$5=1, $B103-H$5&lt;0),"",ROUND(($B103-H$5)*'점수 계산기'!$C$27+H$5*'점수 계산기'!$C$30+'점수 계산기'!$C$33,0))</f>
        <v/>
      </c>
      <c r="I103" s="499" t="str">
        <f>IF(OR($B103-I$5&gt;74, $B103-I$5=73, $B103-I$5=1, $B103-I$5&lt;0),"",ROUND(($B103-I$5)*'점수 계산기'!$C$27+I$5*'점수 계산기'!$C$30+'점수 계산기'!$C$33,0))</f>
        <v/>
      </c>
      <c r="J103" s="499" t="str">
        <f>IF(OR($B103-J$5&gt;74, $B103-J$5=73, $B103-J$5=1, $B103-J$5&lt;0),"",ROUND(($B103-J$5)*'점수 계산기'!$C$27+J$5*'점수 계산기'!$C$30+'점수 계산기'!$C$33,0))</f>
        <v/>
      </c>
      <c r="K103" s="499" t="str">
        <f>IF(OR($B103-K$5&gt;74, $B103-K$5=73, $B103-K$5=1, $B103-K$5&lt;0),"",ROUND(($B103-K$5)*'점수 계산기'!$C$27+K$5*'점수 계산기'!$C$30+'점수 계산기'!$C$33,0))</f>
        <v/>
      </c>
      <c r="L103" s="499" t="str">
        <f>IF(OR($B103-L$5&gt;74, $B103-L$5=73, $B103-L$5=1, $B103-L$5&lt;0),"",ROUND(($B103-L$5)*'점수 계산기'!$C$27+L$5*'점수 계산기'!$C$30+'점수 계산기'!$C$33,0))</f>
        <v/>
      </c>
      <c r="M103" s="499" t="str">
        <f>IF(OR($B103-M$5&gt;74, $B103-M$5=73, $B103-M$5=1, $B103-M$5&lt;0),"",ROUND(($B103-M$5)*'점수 계산기'!$C$27+M$5*'점수 계산기'!$C$30+'점수 계산기'!$C$33,0))</f>
        <v/>
      </c>
      <c r="N103" s="499" t="str">
        <f>IF(OR($B103-N$5&gt;74, $B103-N$5=73, $B103-N$5=1, $B103-N$5&lt;0),"",ROUND(($B103-N$5)*'점수 계산기'!$C$27+N$5*'점수 계산기'!$C$30+'점수 계산기'!$C$33,0))</f>
        <v/>
      </c>
      <c r="O103" s="499" t="str">
        <f>IF(OR($B103-O$5&gt;74, $B103-O$5=73, $B103-O$5=1, $B103-O$5&lt;0),"",ROUND(($B103-O$5)*'점수 계산기'!$C$27+O$5*'점수 계산기'!$C$30+'점수 계산기'!$C$33,0))</f>
        <v/>
      </c>
      <c r="P103" s="499" t="str">
        <f>IF(OR($B103-P$5&gt;74, $B103-P$5=73, $B103-P$5=1, $B103-P$5&lt;0),"",ROUND(($B103-P$5)*'점수 계산기'!$C$27+P$5*'점수 계산기'!$C$30+'점수 계산기'!$C$33,0))</f>
        <v/>
      </c>
      <c r="Q103" s="499" t="str">
        <f>IF(OR($B103-Q$5&gt;74, $B103-Q$5=73, $B103-Q$5=1, $B103-Q$5&lt;0),"",ROUND(($B103-Q$5)*'점수 계산기'!$C$27+Q$5*'점수 계산기'!$C$30+'점수 계산기'!$C$33,0))</f>
        <v/>
      </c>
      <c r="R103" s="499" t="str">
        <f>IF(OR($B103-R$5&gt;74, $B103-R$5=73, $B103-R$5=1, $B103-R$5&lt;0),"",ROUND(($B103-R$5)*'점수 계산기'!$C$27+R$5*'점수 계산기'!$C$30+'점수 계산기'!$C$33,0))</f>
        <v/>
      </c>
      <c r="S103" s="499" t="str">
        <f>IF(OR($B103-S$5&gt;74, $B103-S$5=73, $B103-S$5=1, $B103-S$5&lt;0),"",ROUND(($B103-S$5)*'점수 계산기'!$C$27+S$5*'점수 계산기'!$C$30+'점수 계산기'!$C$33,0))</f>
        <v/>
      </c>
      <c r="T103" s="499" t="str">
        <f>IF(OR($B103-T$5&gt;74, $B103-T$5=73, $B103-T$5=1, $B103-T$5&lt;0),"",ROUND(($B103-T$5)*'점수 계산기'!$C$27+T$5*'점수 계산기'!$C$30+'점수 계산기'!$C$33,0))</f>
        <v/>
      </c>
      <c r="U103" s="499" t="str">
        <f>IF(OR($B103-U$5&gt;74, $B103-U$5=73, $B103-U$5=1, $B103-U$5&lt;0),"",ROUND(($B103-U$5)*'점수 계산기'!$C$27+U$5*'점수 계산기'!$C$30+'점수 계산기'!$C$33,0))</f>
        <v/>
      </c>
      <c r="V103" s="499" t="str">
        <f>IF(OR($B103-V$5&gt;74, $B103-V$5=73, $B103-V$5=1, $B103-V$5&lt;0),"",ROUND(($B103-V$5)*'점수 계산기'!$C$27+V$5*'점수 계산기'!$C$30+'점수 계산기'!$C$33,0))</f>
        <v/>
      </c>
      <c r="W103" s="499" t="str">
        <f>IF(OR($B103-W$5&gt;74, $B103-W$5=73, $B103-W$5=1, $B103-W$5&lt;0),"",ROUND(($B103-W$5)*'점수 계산기'!$C$27+W$5*'점수 계산기'!$C$30+'점수 계산기'!$C$33,0))</f>
        <v/>
      </c>
      <c r="X103" s="499" t="str">
        <f>IF(OR($B103-X$5&gt;74, $B103-X$5=73, $B103-X$5=1, $B103-X$5&lt;0),"",ROUND(($B103-X$5)*'점수 계산기'!$C$27+X$5*'점수 계산기'!$C$30+'점수 계산기'!$C$33,0))</f>
        <v/>
      </c>
      <c r="Y103" s="499">
        <f>IF(OR($B103-Y$5&gt;74, $B103-Y$5=73, $B103-Y$5=1, $B103-Y$5&lt;0),"",ROUND(($B103-Y$5)*'점수 계산기'!$C$27+Y$5*'점수 계산기'!$C$30+'점수 계산기'!$C$33,0))</f>
        <v>70</v>
      </c>
      <c r="Z103" s="499" t="str">
        <f>IF(OR($B103-Z$5&gt;74, $B103-Z$5=73, $B103-Z$5=1, $B103-Z$5&lt;0),"",ROUND(($B103-Z$5)*'점수 계산기'!$C$27+Z$5*'점수 계산기'!$C$30+'점수 계산기'!$C$33,0))</f>
        <v/>
      </c>
      <c r="AA103" s="500">
        <f>IF(OR($B103-AA$5&gt;74, $B103-AA$5=73, $B103-AA$5=1, $B103-AA$5&lt;0),"",ROUND(($B103-AA$5)*'점수 계산기'!$C$27+AA$5*'점수 계산기'!$C$30+'점수 계산기'!$C$33,0))</f>
        <v>69</v>
      </c>
      <c r="AC103" s="170">
        <v>4</v>
      </c>
      <c r="AD103" s="170">
        <f t="shared" si="2"/>
        <v>69</v>
      </c>
      <c r="AE103" s="170" cm="1">
        <f t="array" ref="AE103">INDEX($AF$6:$AF$106, AC103, 1)</f>
        <v>148</v>
      </c>
      <c r="AF103" s="170">
        <f t="shared" si="3"/>
        <v>70</v>
      </c>
      <c r="AG103" s="170">
        <v>3</v>
      </c>
      <c r="AH103" s="170">
        <v>97</v>
      </c>
    </row>
    <row r="104" spans="1:34" ht="21" customHeight="1">
      <c r="A104" s="4"/>
      <c r="B104" s="44">
        <v>2</v>
      </c>
      <c r="C104" s="498" t="str">
        <f>IF(OR($B104-C$5&gt;74, $B104-C$5=73, $B104-C$5=1, $B104-C$5&lt;0),"",ROUND(($B104-C$5)*'점수 계산기'!$C$27+C$5*'점수 계산기'!$C$30+'점수 계산기'!$C$33,0))</f>
        <v/>
      </c>
      <c r="D104" s="499" t="str">
        <f>IF(OR($B104-D$5&gt;74, $B104-D$5=73, $B104-D$5=1, $B104-D$5&lt;0),"",ROUND(($B104-D$5)*'점수 계산기'!$C$27+D$5*'점수 계산기'!$C$30+'점수 계산기'!$C$33,0))</f>
        <v/>
      </c>
      <c r="E104" s="499" t="str">
        <f>IF(OR($B104-E$5&gt;74, $B104-E$5=73, $B104-E$5=1, $B104-E$5&lt;0),"",ROUND(($B104-E$5)*'점수 계산기'!$C$27+E$5*'점수 계산기'!$C$30+'점수 계산기'!$C$33,0))</f>
        <v/>
      </c>
      <c r="F104" s="499" t="str">
        <f>IF(OR($B104-F$5&gt;74, $B104-F$5=73, $B104-F$5=1, $B104-F$5&lt;0),"",ROUND(($B104-F$5)*'점수 계산기'!$C$27+F$5*'점수 계산기'!$C$30+'점수 계산기'!$C$33,0))</f>
        <v/>
      </c>
      <c r="G104" s="499" t="str">
        <f>IF(OR($B104-G$5&gt;74, $B104-G$5=73, $B104-G$5=1, $B104-G$5&lt;0),"",ROUND(($B104-G$5)*'점수 계산기'!$C$27+G$5*'점수 계산기'!$C$30+'점수 계산기'!$C$33,0))</f>
        <v/>
      </c>
      <c r="H104" s="499" t="str">
        <f>IF(OR($B104-H$5&gt;74, $B104-H$5=73, $B104-H$5=1, $B104-H$5&lt;0),"",ROUND(($B104-H$5)*'점수 계산기'!$C$27+H$5*'점수 계산기'!$C$30+'점수 계산기'!$C$33,0))</f>
        <v/>
      </c>
      <c r="I104" s="499" t="str">
        <f>IF(OR($B104-I$5&gt;74, $B104-I$5=73, $B104-I$5=1, $B104-I$5&lt;0),"",ROUND(($B104-I$5)*'점수 계산기'!$C$27+I$5*'점수 계산기'!$C$30+'점수 계산기'!$C$33,0))</f>
        <v/>
      </c>
      <c r="J104" s="499" t="str">
        <f>IF(OR($B104-J$5&gt;74, $B104-J$5=73, $B104-J$5=1, $B104-J$5&lt;0),"",ROUND(($B104-J$5)*'점수 계산기'!$C$27+J$5*'점수 계산기'!$C$30+'점수 계산기'!$C$33,0))</f>
        <v/>
      </c>
      <c r="K104" s="499" t="str">
        <f>IF(OR($B104-K$5&gt;74, $B104-K$5=73, $B104-K$5=1, $B104-K$5&lt;0),"",ROUND(($B104-K$5)*'점수 계산기'!$C$27+K$5*'점수 계산기'!$C$30+'점수 계산기'!$C$33,0))</f>
        <v/>
      </c>
      <c r="L104" s="499" t="str">
        <f>IF(OR($B104-L$5&gt;74, $B104-L$5=73, $B104-L$5=1, $B104-L$5&lt;0),"",ROUND(($B104-L$5)*'점수 계산기'!$C$27+L$5*'점수 계산기'!$C$30+'점수 계산기'!$C$33,0))</f>
        <v/>
      </c>
      <c r="M104" s="499" t="str">
        <f>IF(OR($B104-M$5&gt;74, $B104-M$5=73, $B104-M$5=1, $B104-M$5&lt;0),"",ROUND(($B104-M$5)*'점수 계산기'!$C$27+M$5*'점수 계산기'!$C$30+'점수 계산기'!$C$33,0))</f>
        <v/>
      </c>
      <c r="N104" s="499" t="str">
        <f>IF(OR($B104-N$5&gt;74, $B104-N$5=73, $B104-N$5=1, $B104-N$5&lt;0),"",ROUND(($B104-N$5)*'점수 계산기'!$C$27+N$5*'점수 계산기'!$C$30+'점수 계산기'!$C$33,0))</f>
        <v/>
      </c>
      <c r="O104" s="499" t="str">
        <f>IF(OR($B104-O$5&gt;74, $B104-O$5=73, $B104-O$5=1, $B104-O$5&lt;0),"",ROUND(($B104-O$5)*'점수 계산기'!$C$27+O$5*'점수 계산기'!$C$30+'점수 계산기'!$C$33,0))</f>
        <v/>
      </c>
      <c r="P104" s="499" t="str">
        <f>IF(OR($B104-P$5&gt;74, $B104-P$5=73, $B104-P$5=1, $B104-P$5&lt;0),"",ROUND(($B104-P$5)*'점수 계산기'!$C$27+P$5*'점수 계산기'!$C$30+'점수 계산기'!$C$33,0))</f>
        <v/>
      </c>
      <c r="Q104" s="499" t="str">
        <f>IF(OR($B104-Q$5&gt;74, $B104-Q$5=73, $B104-Q$5=1, $B104-Q$5&lt;0),"",ROUND(($B104-Q$5)*'점수 계산기'!$C$27+Q$5*'점수 계산기'!$C$30+'점수 계산기'!$C$33,0))</f>
        <v/>
      </c>
      <c r="R104" s="499" t="str">
        <f>IF(OR($B104-R$5&gt;74, $B104-R$5=73, $B104-R$5=1, $B104-R$5&lt;0),"",ROUND(($B104-R$5)*'점수 계산기'!$C$27+R$5*'점수 계산기'!$C$30+'점수 계산기'!$C$33,0))</f>
        <v/>
      </c>
      <c r="S104" s="499" t="str">
        <f>IF(OR($B104-S$5&gt;74, $B104-S$5=73, $B104-S$5=1, $B104-S$5&lt;0),"",ROUND(($B104-S$5)*'점수 계산기'!$C$27+S$5*'점수 계산기'!$C$30+'점수 계산기'!$C$33,0))</f>
        <v/>
      </c>
      <c r="T104" s="499" t="str">
        <f>IF(OR($B104-T$5&gt;74, $B104-T$5=73, $B104-T$5=1, $B104-T$5&lt;0),"",ROUND(($B104-T$5)*'점수 계산기'!$C$27+T$5*'점수 계산기'!$C$30+'점수 계산기'!$C$33,0))</f>
        <v/>
      </c>
      <c r="U104" s="499" t="str">
        <f>IF(OR($B104-U$5&gt;74, $B104-U$5=73, $B104-U$5=1, $B104-U$5&lt;0),"",ROUND(($B104-U$5)*'점수 계산기'!$C$27+U$5*'점수 계산기'!$C$30+'점수 계산기'!$C$33,0))</f>
        <v/>
      </c>
      <c r="V104" s="499" t="str">
        <f>IF(OR($B104-V$5&gt;74, $B104-V$5=73, $B104-V$5=1, $B104-V$5&lt;0),"",ROUND(($B104-V$5)*'점수 계산기'!$C$27+V$5*'점수 계산기'!$C$30+'점수 계산기'!$C$33,0))</f>
        <v/>
      </c>
      <c r="W104" s="499" t="str">
        <f>IF(OR($B104-W$5&gt;74, $B104-W$5=73, $B104-W$5=1, $B104-W$5&lt;0),"",ROUND(($B104-W$5)*'점수 계산기'!$C$27+W$5*'점수 계산기'!$C$30+'점수 계산기'!$C$33,0))</f>
        <v/>
      </c>
      <c r="X104" s="499" t="str">
        <f>IF(OR($B104-X$5&gt;74, $B104-X$5=73, $B104-X$5=1, $B104-X$5&lt;0),"",ROUND(($B104-X$5)*'점수 계산기'!$C$27+X$5*'점수 계산기'!$C$30+'점수 계산기'!$C$33,0))</f>
        <v/>
      </c>
      <c r="Y104" s="499" t="str">
        <f>IF(OR($B104-Y$5&gt;74, $B104-Y$5=73, $B104-Y$5=1, $B104-Y$5&lt;0),"",ROUND(($B104-Y$5)*'점수 계산기'!$C$27+Y$5*'점수 계산기'!$C$30+'점수 계산기'!$C$33,0))</f>
        <v/>
      </c>
      <c r="Z104" s="499">
        <f>IF(OR($B104-Z$5&gt;74, $B104-Z$5=73, $B104-Z$5=1, $B104-Z$5&lt;0),"",ROUND(($B104-Z$5)*'점수 계산기'!$C$27+Z$5*'점수 계산기'!$C$30+'점수 계산기'!$C$33,0))</f>
        <v>69</v>
      </c>
      <c r="AA104" s="500">
        <f>IF(OR($B104-AA$5&gt;74, $B104-AA$5=73, $B104-AA$5=1, $B104-AA$5&lt;0),"",ROUND(($B104-AA$5)*'점수 계산기'!$C$27+AA$5*'점수 계산기'!$C$30+'점수 계산기'!$C$33,0))</f>
        <v>69</v>
      </c>
      <c r="AC104" s="170">
        <v>3</v>
      </c>
      <c r="AD104" s="170">
        <f t="shared" si="2"/>
        <v>69</v>
      </c>
      <c r="AE104" s="170" cm="1">
        <f t="array" ref="AE104">INDEX($AF$6:$AF$106, AC104, 1)</f>
        <v>149</v>
      </c>
      <c r="AF104" s="170">
        <f t="shared" si="3"/>
        <v>69</v>
      </c>
      <c r="AG104" s="170">
        <v>2</v>
      </c>
      <c r="AH104" s="170">
        <v>98</v>
      </c>
    </row>
    <row r="105" spans="1:34" ht="21" customHeight="1">
      <c r="A105" s="4"/>
      <c r="B105" s="44">
        <v>1</v>
      </c>
      <c r="C105" s="498" t="str">
        <f>IF(OR($B105-C$5&gt;74, $B105-C$5=73, $B105-C$5=1, $B105-C$5&lt;0),"",ROUND(($B105-C$5)*'점수 계산기'!$C$27+C$5*'점수 계산기'!$C$30+'점수 계산기'!$C$33,0))</f>
        <v/>
      </c>
      <c r="D105" s="499" t="str">
        <f>IF(OR($B105-D$5&gt;74, $B105-D$5=73, $B105-D$5=1, $B105-D$5&lt;0),"",ROUND(($B105-D$5)*'점수 계산기'!$C$27+D$5*'점수 계산기'!$C$30+'점수 계산기'!$C$33,0))</f>
        <v/>
      </c>
      <c r="E105" s="499" t="str">
        <f>IF(OR($B105-E$5&gt;74, $B105-E$5=73, $B105-E$5=1, $B105-E$5&lt;0),"",ROUND(($B105-E$5)*'점수 계산기'!$C$27+E$5*'점수 계산기'!$C$30+'점수 계산기'!$C$33,0))</f>
        <v/>
      </c>
      <c r="F105" s="499" t="str">
        <f>IF(OR($B105-F$5&gt;74, $B105-F$5=73, $B105-F$5=1, $B105-F$5&lt;0),"",ROUND(($B105-F$5)*'점수 계산기'!$C$27+F$5*'점수 계산기'!$C$30+'점수 계산기'!$C$33,0))</f>
        <v/>
      </c>
      <c r="G105" s="499" t="str">
        <f>IF(OR($B105-G$5&gt;74, $B105-G$5=73, $B105-G$5=1, $B105-G$5&lt;0),"",ROUND(($B105-G$5)*'점수 계산기'!$C$27+G$5*'점수 계산기'!$C$30+'점수 계산기'!$C$33,0))</f>
        <v/>
      </c>
      <c r="H105" s="499" t="str">
        <f>IF(OR($B105-H$5&gt;74, $B105-H$5=73, $B105-H$5=1, $B105-H$5&lt;0),"",ROUND(($B105-H$5)*'점수 계산기'!$C$27+H$5*'점수 계산기'!$C$30+'점수 계산기'!$C$33,0))</f>
        <v/>
      </c>
      <c r="I105" s="499" t="str">
        <f>IF(OR($B105-I$5&gt;74, $B105-I$5=73, $B105-I$5=1, $B105-I$5&lt;0),"",ROUND(($B105-I$5)*'점수 계산기'!$C$27+I$5*'점수 계산기'!$C$30+'점수 계산기'!$C$33,0))</f>
        <v/>
      </c>
      <c r="J105" s="499" t="str">
        <f>IF(OR($B105-J$5&gt;74, $B105-J$5=73, $B105-J$5=1, $B105-J$5&lt;0),"",ROUND(($B105-J$5)*'점수 계산기'!$C$27+J$5*'점수 계산기'!$C$30+'점수 계산기'!$C$33,0))</f>
        <v/>
      </c>
      <c r="K105" s="499" t="str">
        <f>IF(OR($B105-K$5&gt;74, $B105-K$5=73, $B105-K$5=1, $B105-K$5&lt;0),"",ROUND(($B105-K$5)*'점수 계산기'!$C$27+K$5*'점수 계산기'!$C$30+'점수 계산기'!$C$33,0))</f>
        <v/>
      </c>
      <c r="L105" s="499" t="str">
        <f>IF(OR($B105-L$5&gt;74, $B105-L$5=73, $B105-L$5=1, $B105-L$5&lt;0),"",ROUND(($B105-L$5)*'점수 계산기'!$C$27+L$5*'점수 계산기'!$C$30+'점수 계산기'!$C$33,0))</f>
        <v/>
      </c>
      <c r="M105" s="499" t="str">
        <f>IF(OR($B105-M$5&gt;74, $B105-M$5=73, $B105-M$5=1, $B105-M$5&lt;0),"",ROUND(($B105-M$5)*'점수 계산기'!$C$27+M$5*'점수 계산기'!$C$30+'점수 계산기'!$C$33,0))</f>
        <v/>
      </c>
      <c r="N105" s="499" t="str">
        <f>IF(OR($B105-N$5&gt;74, $B105-N$5=73, $B105-N$5=1, $B105-N$5&lt;0),"",ROUND(($B105-N$5)*'점수 계산기'!$C$27+N$5*'점수 계산기'!$C$30+'점수 계산기'!$C$33,0))</f>
        <v/>
      </c>
      <c r="O105" s="499" t="str">
        <f>IF(OR($B105-O$5&gt;74, $B105-O$5=73, $B105-O$5=1, $B105-O$5&lt;0),"",ROUND(($B105-O$5)*'점수 계산기'!$C$27+O$5*'점수 계산기'!$C$30+'점수 계산기'!$C$33,0))</f>
        <v/>
      </c>
      <c r="P105" s="499" t="str">
        <f>IF(OR($B105-P$5&gt;74, $B105-P$5=73, $B105-P$5=1, $B105-P$5&lt;0),"",ROUND(($B105-P$5)*'점수 계산기'!$C$27+P$5*'점수 계산기'!$C$30+'점수 계산기'!$C$33,0))</f>
        <v/>
      </c>
      <c r="Q105" s="499" t="str">
        <f>IF(OR($B105-Q$5&gt;74, $B105-Q$5=73, $B105-Q$5=1, $B105-Q$5&lt;0),"",ROUND(($B105-Q$5)*'점수 계산기'!$C$27+Q$5*'점수 계산기'!$C$30+'점수 계산기'!$C$33,0))</f>
        <v/>
      </c>
      <c r="R105" s="499" t="str">
        <f>IF(OR($B105-R$5&gt;74, $B105-R$5=73, $B105-R$5=1, $B105-R$5&lt;0),"",ROUND(($B105-R$5)*'점수 계산기'!$C$27+R$5*'점수 계산기'!$C$30+'점수 계산기'!$C$33,0))</f>
        <v/>
      </c>
      <c r="S105" s="499" t="str">
        <f>IF(OR($B105-S$5&gt;74, $B105-S$5=73, $B105-S$5=1, $B105-S$5&lt;0),"",ROUND(($B105-S$5)*'점수 계산기'!$C$27+S$5*'점수 계산기'!$C$30+'점수 계산기'!$C$33,0))</f>
        <v/>
      </c>
      <c r="T105" s="499" t="str">
        <f>IF(OR($B105-T$5&gt;74, $B105-T$5=73, $B105-T$5=1, $B105-T$5&lt;0),"",ROUND(($B105-T$5)*'점수 계산기'!$C$27+T$5*'점수 계산기'!$C$30+'점수 계산기'!$C$33,0))</f>
        <v/>
      </c>
      <c r="U105" s="499" t="str">
        <f>IF(OR($B105-U$5&gt;74, $B105-U$5=73, $B105-U$5=1, $B105-U$5&lt;0),"",ROUND(($B105-U$5)*'점수 계산기'!$C$27+U$5*'점수 계산기'!$C$30+'점수 계산기'!$C$33,0))</f>
        <v/>
      </c>
      <c r="V105" s="499" t="str">
        <f>IF(OR($B105-V$5&gt;74, $B105-V$5=73, $B105-V$5=1, $B105-V$5&lt;0),"",ROUND(($B105-V$5)*'점수 계산기'!$C$27+V$5*'점수 계산기'!$C$30+'점수 계산기'!$C$33,0))</f>
        <v/>
      </c>
      <c r="W105" s="499" t="str">
        <f>IF(OR($B105-W$5&gt;74, $B105-W$5=73, $B105-W$5=1, $B105-W$5&lt;0),"",ROUND(($B105-W$5)*'점수 계산기'!$C$27+W$5*'점수 계산기'!$C$30+'점수 계산기'!$C$33,0))</f>
        <v/>
      </c>
      <c r="X105" s="499" t="str">
        <f>IF(OR($B105-X$5&gt;74, $B105-X$5=73, $B105-X$5=1, $B105-X$5&lt;0),"",ROUND(($B105-X$5)*'점수 계산기'!$C$27+X$5*'점수 계산기'!$C$30+'점수 계산기'!$C$33,0))</f>
        <v/>
      </c>
      <c r="Y105" s="499" t="str">
        <f>IF(OR($B105-Y$5&gt;74, $B105-Y$5=73, $B105-Y$5=1, $B105-Y$5&lt;0),"",ROUND(($B105-Y$5)*'점수 계산기'!$C$27+Y$5*'점수 계산기'!$C$30+'점수 계산기'!$C$33,0))</f>
        <v/>
      </c>
      <c r="Z105" s="499" t="str">
        <f>IF(OR($B105-Z$5&gt;74, $B105-Z$5=73, $B105-Z$5=1, $B105-Z$5&lt;0),"",ROUND(($B105-Z$5)*'점수 계산기'!$C$27+Z$5*'점수 계산기'!$C$30+'점수 계산기'!$C$33,0))</f>
        <v/>
      </c>
      <c r="AA105" s="500" t="str">
        <f>IF(OR($B105-AA$5&gt;74, $B105-AA$5=73, $B105-AA$5=1, $B105-AA$5&lt;0),"",ROUND(($B105-AA$5)*'점수 계산기'!$C$27+AA$5*'점수 계산기'!$C$30+'점수 계산기'!$C$33,0))</f>
        <v/>
      </c>
      <c r="AC105" s="170">
        <v>2</v>
      </c>
      <c r="AD105" s="170">
        <f t="shared" si="2"/>
        <v>0</v>
      </c>
      <c r="AE105" s="170" cm="1">
        <f t="array" ref="AE105">INDEX($AF$6:$AF$106, AC105, 1)</f>
        <v>0</v>
      </c>
      <c r="AF105" s="170">
        <f t="shared" si="3"/>
        <v>0</v>
      </c>
      <c r="AG105" s="170">
        <v>1</v>
      </c>
      <c r="AH105" s="170">
        <v>99</v>
      </c>
    </row>
    <row r="106" spans="1:34" ht="21" customHeight="1" thickBot="1">
      <c r="A106" s="4"/>
      <c r="B106" s="45">
        <v>0</v>
      </c>
      <c r="C106" s="501" t="str">
        <f>IF(OR($B106-C$5&gt;74, $B106-C$5=73, $B106-C$5=1, $B106-C$5&lt;0),"",ROUND(($B106-C$5)*'점수 계산기'!$C$27+C$5*'점수 계산기'!$C$30+'점수 계산기'!$C$33,0))</f>
        <v/>
      </c>
      <c r="D106" s="502" t="str">
        <f>IF(OR($B106-D$5&gt;74, $B106-D$5=73, $B106-D$5=1, $B106-D$5&lt;0),"",ROUND(($B106-D$5)*'점수 계산기'!$C$27+D$5*'점수 계산기'!$C$30+'점수 계산기'!$C$33,0))</f>
        <v/>
      </c>
      <c r="E106" s="502" t="str">
        <f>IF(OR($B106-E$5&gt;74, $B106-E$5=73, $B106-E$5=1, $B106-E$5&lt;0),"",ROUND(($B106-E$5)*'점수 계산기'!$C$27+E$5*'점수 계산기'!$C$30+'점수 계산기'!$C$33,0))</f>
        <v/>
      </c>
      <c r="F106" s="502" t="str">
        <f>IF(OR($B106-F$5&gt;74, $B106-F$5=73, $B106-F$5=1, $B106-F$5&lt;0),"",ROUND(($B106-F$5)*'점수 계산기'!$C$27+F$5*'점수 계산기'!$C$30+'점수 계산기'!$C$33,0))</f>
        <v/>
      </c>
      <c r="G106" s="502" t="str">
        <f>IF(OR($B106-G$5&gt;74, $B106-G$5=73, $B106-G$5=1, $B106-G$5&lt;0),"",ROUND(($B106-G$5)*'점수 계산기'!$C$27+G$5*'점수 계산기'!$C$30+'점수 계산기'!$C$33,0))</f>
        <v/>
      </c>
      <c r="H106" s="502" t="str">
        <f>IF(OR($B106-H$5&gt;74, $B106-H$5=73, $B106-H$5=1, $B106-H$5&lt;0),"",ROUND(($B106-H$5)*'점수 계산기'!$C$27+H$5*'점수 계산기'!$C$30+'점수 계산기'!$C$33,0))</f>
        <v/>
      </c>
      <c r="I106" s="502" t="str">
        <f>IF(OR($B106-I$5&gt;74, $B106-I$5=73, $B106-I$5=1, $B106-I$5&lt;0),"",ROUND(($B106-I$5)*'점수 계산기'!$C$27+I$5*'점수 계산기'!$C$30+'점수 계산기'!$C$33,0))</f>
        <v/>
      </c>
      <c r="J106" s="502" t="str">
        <f>IF(OR($B106-J$5&gt;74, $B106-J$5=73, $B106-J$5=1, $B106-J$5&lt;0),"",ROUND(($B106-J$5)*'점수 계산기'!$C$27+J$5*'점수 계산기'!$C$30+'점수 계산기'!$C$33,0))</f>
        <v/>
      </c>
      <c r="K106" s="502" t="str">
        <f>IF(OR($B106-K$5&gt;74, $B106-K$5=73, $B106-K$5=1, $B106-K$5&lt;0),"",ROUND(($B106-K$5)*'점수 계산기'!$C$27+K$5*'점수 계산기'!$C$30+'점수 계산기'!$C$33,0))</f>
        <v/>
      </c>
      <c r="L106" s="502" t="str">
        <f>IF(OR($B106-L$5&gt;74, $B106-L$5=73, $B106-L$5=1, $B106-L$5&lt;0),"",ROUND(($B106-L$5)*'점수 계산기'!$C$27+L$5*'점수 계산기'!$C$30+'점수 계산기'!$C$33,0))</f>
        <v/>
      </c>
      <c r="M106" s="502" t="str">
        <f>IF(OR($B106-M$5&gt;74, $B106-M$5=73, $B106-M$5=1, $B106-M$5&lt;0),"",ROUND(($B106-M$5)*'점수 계산기'!$C$27+M$5*'점수 계산기'!$C$30+'점수 계산기'!$C$33,0))</f>
        <v/>
      </c>
      <c r="N106" s="502" t="str">
        <f>IF(OR($B106-N$5&gt;74, $B106-N$5=73, $B106-N$5=1, $B106-N$5&lt;0),"",ROUND(($B106-N$5)*'점수 계산기'!$C$27+N$5*'점수 계산기'!$C$30+'점수 계산기'!$C$33,0))</f>
        <v/>
      </c>
      <c r="O106" s="502" t="str">
        <f>IF(OR($B106-O$5&gt;74, $B106-O$5=73, $B106-O$5=1, $B106-O$5&lt;0),"",ROUND(($B106-O$5)*'점수 계산기'!$C$27+O$5*'점수 계산기'!$C$30+'점수 계산기'!$C$33,0))</f>
        <v/>
      </c>
      <c r="P106" s="502" t="str">
        <f>IF(OR($B106-P$5&gt;74, $B106-P$5=73, $B106-P$5=1, $B106-P$5&lt;0),"",ROUND(($B106-P$5)*'점수 계산기'!$C$27+P$5*'점수 계산기'!$C$30+'점수 계산기'!$C$33,0))</f>
        <v/>
      </c>
      <c r="Q106" s="502" t="str">
        <f>IF(OR($B106-Q$5&gt;74, $B106-Q$5=73, $B106-Q$5=1, $B106-Q$5&lt;0),"",ROUND(($B106-Q$5)*'점수 계산기'!$C$27+Q$5*'점수 계산기'!$C$30+'점수 계산기'!$C$33,0))</f>
        <v/>
      </c>
      <c r="R106" s="502" t="str">
        <f>IF(OR($B106-R$5&gt;74, $B106-R$5=73, $B106-R$5=1, $B106-R$5&lt;0),"",ROUND(($B106-R$5)*'점수 계산기'!$C$27+R$5*'점수 계산기'!$C$30+'점수 계산기'!$C$33,0))</f>
        <v/>
      </c>
      <c r="S106" s="502" t="str">
        <f>IF(OR($B106-S$5&gt;74, $B106-S$5=73, $B106-S$5=1, $B106-S$5&lt;0),"",ROUND(($B106-S$5)*'점수 계산기'!$C$27+S$5*'점수 계산기'!$C$30+'점수 계산기'!$C$33,0))</f>
        <v/>
      </c>
      <c r="T106" s="502" t="str">
        <f>IF(OR($B106-T$5&gt;74, $B106-T$5=73, $B106-T$5=1, $B106-T$5&lt;0),"",ROUND(($B106-T$5)*'점수 계산기'!$C$27+T$5*'점수 계산기'!$C$30+'점수 계산기'!$C$33,0))</f>
        <v/>
      </c>
      <c r="U106" s="502" t="str">
        <f>IF(OR($B106-U$5&gt;74, $B106-U$5=73, $B106-U$5=1, $B106-U$5&lt;0),"",ROUND(($B106-U$5)*'점수 계산기'!$C$27+U$5*'점수 계산기'!$C$30+'점수 계산기'!$C$33,0))</f>
        <v/>
      </c>
      <c r="V106" s="502" t="str">
        <f>IF(OR($B106-V$5&gt;74, $B106-V$5=73, $B106-V$5=1, $B106-V$5&lt;0),"",ROUND(($B106-V$5)*'점수 계산기'!$C$27+V$5*'점수 계산기'!$C$30+'점수 계산기'!$C$33,0))</f>
        <v/>
      </c>
      <c r="W106" s="502" t="str">
        <f>IF(OR($B106-W$5&gt;74, $B106-W$5=73, $B106-W$5=1, $B106-W$5&lt;0),"",ROUND(($B106-W$5)*'점수 계산기'!$C$27+W$5*'점수 계산기'!$C$30+'점수 계산기'!$C$33,0))</f>
        <v/>
      </c>
      <c r="X106" s="502" t="str">
        <f>IF(OR($B106-X$5&gt;74, $B106-X$5=73, $B106-X$5=1, $B106-X$5&lt;0),"",ROUND(($B106-X$5)*'점수 계산기'!$C$27+X$5*'점수 계산기'!$C$30+'점수 계산기'!$C$33,0))</f>
        <v/>
      </c>
      <c r="Y106" s="502" t="str">
        <f>IF(OR($B106-Y$5&gt;74, $B106-Y$5=73, $B106-Y$5=1, $B106-Y$5&lt;0),"",ROUND(($B106-Y$5)*'점수 계산기'!$C$27+Y$5*'점수 계산기'!$C$30+'점수 계산기'!$C$33,0))</f>
        <v/>
      </c>
      <c r="Z106" s="502" t="str">
        <f>IF(OR($B106-Z$5&gt;74, $B106-Z$5=73, $B106-Z$5=1, $B106-Z$5&lt;0),"",ROUND(($B106-Z$5)*'점수 계산기'!$C$27+Z$5*'점수 계산기'!$C$30+'점수 계산기'!$C$33,0))</f>
        <v/>
      </c>
      <c r="AA106" s="503">
        <f>IF(OR($B106-AA$5&gt;74, $B106-AA$5=73, $B106-AA$5=1, $B106-AA$5&lt;0),"",ROUND(($B106-AA$5)*'점수 계산기'!$C$27+AA$5*'점수 계산기'!$C$30+'점수 계산기'!$C$33,0))</f>
        <v>67</v>
      </c>
      <c r="AC106" s="170">
        <v>1</v>
      </c>
      <c r="AD106" s="170">
        <f t="shared" si="2"/>
        <v>67</v>
      </c>
      <c r="AE106" s="170" cm="1">
        <f t="array" ref="AE106">INDEX($AF$6:$AF$106, AC106, 1)</f>
        <v>151</v>
      </c>
      <c r="AF106" s="170">
        <f t="shared" si="3"/>
        <v>67</v>
      </c>
      <c r="AG106" s="170">
        <v>0</v>
      </c>
      <c r="AH106" s="170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28" t="e">
        <f>_xlfn.IFNA(ROUND(VLOOKUP($B107-D$5,#REF!,2,0)+HLOOKUP(D$5,#REF!,2,0),0),"")</f>
        <v>#REF!</v>
      </c>
      <c r="E107" s="28" t="e">
        <f>_xlfn.IFNA(ROUND(VLOOKUP($B107-E$5,#REF!,2,0)+HLOOKUP(E$5,#REF!,2,0),0),"")</f>
        <v>#REF!</v>
      </c>
      <c r="F107" s="28" t="e">
        <f>_xlfn.IFNA(ROUND(VLOOKUP($B107-F$5,#REF!,2,0)+HLOOKUP(F$5,#REF!,2,0),0),"")</f>
        <v>#REF!</v>
      </c>
      <c r="G107" s="28" t="e">
        <f>_xlfn.IFNA(ROUND(VLOOKUP($B107-G$5,#REF!,2,0)+HLOOKUP(G$5,#REF!,2,0),0),"")</f>
        <v>#REF!</v>
      </c>
      <c r="H107" s="28" t="e">
        <f>_xlfn.IFNA(ROUND(VLOOKUP($B107-H$5,#REF!,2,0)+HLOOKUP(H$5,#REF!,2,0),0),"")</f>
        <v>#REF!</v>
      </c>
      <c r="I107" s="28" t="e">
        <f>_xlfn.IFNA(ROUND(VLOOKUP($B107-I$5,#REF!,2,0)+HLOOKUP(I$5,#REF!,2,0),0),"")</f>
        <v>#REF!</v>
      </c>
      <c r="J107" s="28" t="e">
        <f>_xlfn.IFNA(ROUND(VLOOKUP($B107-J$5,#REF!,2,0)+HLOOKUP(J$5,#REF!,2,0),0),"")</f>
        <v>#REF!</v>
      </c>
      <c r="K107" s="28" t="e">
        <f>_xlfn.IFNA(ROUND(VLOOKUP($B107-K$5,#REF!,2,0)+HLOOKUP(K$5,#REF!,2,0),0),"")</f>
        <v>#REF!</v>
      </c>
      <c r="L107" s="28" t="e">
        <f>_xlfn.IFNA(ROUND(VLOOKUP($B107-L$5,#REF!,2,0)+HLOOKUP(L$5,#REF!,2,0),0),"")</f>
        <v>#REF!</v>
      </c>
      <c r="M107" s="28" t="e">
        <f>_xlfn.IFNA(ROUND(VLOOKUP($B107-M$5,#REF!,2,0)+HLOOKUP(M$5,#REF!,2,0),0),"")</f>
        <v>#REF!</v>
      </c>
      <c r="N107" s="28" t="e">
        <f>_xlfn.IFNA(ROUND(VLOOKUP($B107-N$5,#REF!,2,0)+HLOOKUP(N$5,#REF!,2,0),0),"")</f>
        <v>#REF!</v>
      </c>
      <c r="O107" s="28" t="e">
        <f>_xlfn.IFNA(ROUND(VLOOKUP($B107-O$5,#REF!,2,0)+HLOOKUP(O$5,#REF!,2,0),0),"")</f>
        <v>#REF!</v>
      </c>
      <c r="P107" s="28" t="e">
        <f>_xlfn.IFNA(ROUND(VLOOKUP($B107-P$5,#REF!,2,0)+HLOOKUP(P$5,#REF!,2,0),0),"")</f>
        <v>#REF!</v>
      </c>
      <c r="Q107" s="28" t="e">
        <f>_xlfn.IFNA(ROUND(VLOOKUP($B107-Q$5,#REF!,2,0)+HLOOKUP(Q$5,#REF!,2,0),0),"")</f>
        <v>#REF!</v>
      </c>
      <c r="R107" s="28" t="e">
        <f>_xlfn.IFNA(ROUND(VLOOKUP($B107-R$5,#REF!,2,0)+HLOOKUP(R$5,#REF!,2,0),0),"")</f>
        <v>#REF!</v>
      </c>
      <c r="S107" s="28" t="e">
        <f>_xlfn.IFNA(ROUND(VLOOKUP($B107-S$5,#REF!,2,0)+HLOOKUP(S$5,#REF!,2,0),0),"")</f>
        <v>#REF!</v>
      </c>
      <c r="T107" s="28" t="e">
        <f>_xlfn.IFNA(ROUND(VLOOKUP($B107-T$5,#REF!,2,0)+HLOOKUP(T$5,#REF!,2,0),0),"")</f>
        <v>#REF!</v>
      </c>
      <c r="U107" s="28" t="e">
        <f>_xlfn.IFNA(ROUND(VLOOKUP($B107-U$5,#REF!,2,0)+HLOOKUP(U$5,#REF!,2,0),0),"")</f>
        <v>#REF!</v>
      </c>
      <c r="V107" s="28" t="e">
        <f>_xlfn.IFNA(ROUND(VLOOKUP($B107-V$5,#REF!,2,0)+HLOOKUP(V$5,#REF!,2,0),0),"")</f>
        <v>#REF!</v>
      </c>
      <c r="W107" s="28" t="e">
        <f>_xlfn.IFNA(ROUND(VLOOKUP($B107-W$5,#REF!,2,0)+HLOOKUP(W$5,#REF!,2,0),0),"")</f>
        <v>#REF!</v>
      </c>
      <c r="X107" s="28" t="e">
        <f>_xlfn.IFNA(ROUND(VLOOKUP($B107-X$5,#REF!,2,0)+HLOOKUP(X$5,#REF!,2,0),0),"")</f>
        <v>#REF!</v>
      </c>
      <c r="Y107" s="28" t="e">
        <f>_xlfn.IFNA(ROUND(VLOOKUP($B107-Y$5,#REF!,2,0)+HLOOKUP(Y$5,#REF!,2,0),0),"")</f>
        <v>#REF!</v>
      </c>
      <c r="Z107" s="28" t="e">
        <f>_xlfn.IFNA(ROUND(VLOOKUP($B107-Z$5,#REF!,2,0)+HLOOKUP(Z$5,#REF!,2,0),0),"")</f>
        <v>#REF!</v>
      </c>
      <c r="AA107" s="29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zoomScale="85" zoomScaleNormal="85" workbookViewId="0">
      <selection activeCell="B3" sqref="B3:M39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</row>
    <row r="4" spans="2:24" s="137" customFormat="1" ht="21" customHeight="1">
      <c r="B4" s="129"/>
      <c r="C4" s="321" t="s">
        <v>53</v>
      </c>
      <c r="D4" s="612" t="s">
        <v>142</v>
      </c>
      <c r="E4" s="612"/>
      <c r="F4" s="612"/>
      <c r="G4" s="613"/>
      <c r="H4" s="116"/>
      <c r="I4" s="116"/>
      <c r="J4" s="116"/>
      <c r="K4" s="116"/>
      <c r="L4" s="129"/>
      <c r="M4" s="129"/>
      <c r="N4" s="129"/>
    </row>
    <row r="5" spans="2:24" s="137" customFormat="1" ht="21" customHeight="1" thickBot="1">
      <c r="B5" s="129"/>
      <c r="C5" s="415" t="s">
        <v>8</v>
      </c>
      <c r="D5" s="645" t="s">
        <v>152</v>
      </c>
      <c r="E5" s="645"/>
      <c r="F5" s="645"/>
      <c r="G5" s="646"/>
      <c r="H5" s="116"/>
      <c r="I5" s="116"/>
      <c r="J5" s="116"/>
      <c r="K5" s="116"/>
      <c r="L5" s="129"/>
      <c r="M5" s="129"/>
      <c r="N5" s="129"/>
    </row>
    <row r="6" spans="2:24">
      <c r="B6" s="4"/>
      <c r="C6" s="39"/>
      <c r="D6" s="39"/>
      <c r="E6" s="39"/>
      <c r="F6" s="3"/>
      <c r="G6" s="3"/>
      <c r="H6" s="581" t="s">
        <v>140</v>
      </c>
      <c r="I6" s="581"/>
      <c r="J6" s="581"/>
      <c r="K6" s="581"/>
      <c r="L6" s="581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82"/>
      <c r="I7" s="582"/>
      <c r="J7" s="582"/>
      <c r="K7" s="582"/>
      <c r="L7" s="582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268">
        <v>26</v>
      </c>
      <c r="E8" s="269">
        <v>24</v>
      </c>
      <c r="F8" s="269">
        <v>23</v>
      </c>
      <c r="G8" s="269">
        <v>22</v>
      </c>
      <c r="H8" s="269">
        <v>21</v>
      </c>
      <c r="I8" s="269">
        <v>20</v>
      </c>
      <c r="J8" s="269">
        <v>19</v>
      </c>
      <c r="K8" s="269">
        <v>18</v>
      </c>
      <c r="L8" s="270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284" t="s">
        <v>77</v>
      </c>
      <c r="D9" s="309">
        <f>IF(OR(P9&gt;74, AND(P9&lt;0, OR(D8&lt;=D$8, D8="-"))), "-", IF(P9&lt;0, D$8,IF(OR(P9=1, P9=73), P9+P$8+1, P9+P$8)))</f>
        <v>87</v>
      </c>
      <c r="E9" s="279">
        <f t="shared" ref="E9:L16" si="0">IF(OR(Q9&gt;74, AND(Q9&lt;0, OR(E8&lt;=E$8, E8="-"))), "-", IF(Q9&lt;0, E$8,IF(OR(Q9=1, Q9=73), Q9+Q$8+1, Q9+Q$8)))</f>
        <v>86</v>
      </c>
      <c r="F9" s="279">
        <f t="shared" si="0"/>
        <v>86</v>
      </c>
      <c r="G9" s="279">
        <f t="shared" si="0"/>
        <v>86</v>
      </c>
      <c r="H9" s="279">
        <f t="shared" si="0"/>
        <v>86</v>
      </c>
      <c r="I9" s="279">
        <f t="shared" si="0"/>
        <v>86</v>
      </c>
      <c r="J9" s="279">
        <f t="shared" si="0"/>
        <v>86</v>
      </c>
      <c r="K9" s="279">
        <f t="shared" si="0"/>
        <v>86</v>
      </c>
      <c r="L9" s="280">
        <f t="shared" si="0"/>
        <v>86</v>
      </c>
      <c r="M9" s="116"/>
      <c r="N9" s="129"/>
      <c r="O9" s="121" t="s">
        <v>126</v>
      </c>
      <c r="P9" s="128">
        <f>ROUNDUP(('수학 백분위 표'!$M6-0.5-'점수 계산기'!$C$31-'점수 계산기'!$C$28*P$8)/'점수 계산기'!$C$27,0)</f>
        <v>61</v>
      </c>
      <c r="Q9" s="128">
        <f>ROUNDUP(('수학 백분위 표'!$M6-0.5-'점수 계산기'!$C$31-'점수 계산기'!$C$28*Q$8)/'점수 계산기'!$C$27,0)</f>
        <v>62</v>
      </c>
      <c r="R9" s="128">
        <f>ROUNDUP(('수학 백분위 표'!$M6-0.5-'점수 계산기'!$C$31-'점수 계산기'!$C$28*R$8)/'점수 계산기'!$C$27,0)</f>
        <v>63</v>
      </c>
      <c r="S9" s="128">
        <f>ROUNDUP(('수학 백분위 표'!$M6-0.5-'점수 계산기'!$C$31-'점수 계산기'!$C$28*S$8)/'점수 계산기'!$C$27,0)</f>
        <v>64</v>
      </c>
      <c r="T9" s="128">
        <f>ROUNDUP(('수학 백분위 표'!$M6-0.5-'점수 계산기'!$C$31-'점수 계산기'!$C$28*T$8)/'점수 계산기'!$C$27,0)</f>
        <v>65</v>
      </c>
      <c r="U9" s="128">
        <f>ROUNDUP(('수학 백분위 표'!$M6-0.5-'점수 계산기'!$C$31-'점수 계산기'!$C$28*U$8)/'점수 계산기'!$C$27,0)</f>
        <v>66</v>
      </c>
      <c r="V9" s="128">
        <f>ROUNDUP(('수학 백분위 표'!$M6-0.5-'점수 계산기'!$C$31-'점수 계산기'!$C$28*V$8)/'점수 계산기'!$C$27,0)</f>
        <v>67</v>
      </c>
      <c r="W9" s="128">
        <f>ROUNDUP(('수학 백분위 표'!$M6-0.5-'점수 계산기'!$C$31-'점수 계산기'!$C$28*W$8)/'점수 계산기'!$C$27,0)</f>
        <v>68</v>
      </c>
      <c r="X9" s="128">
        <f>ROUNDUP(('수학 백분위 표'!$M6-0.5-'점수 계산기'!$C$31-'점수 계산기'!$C$28*X$8)/'점수 계산기'!$C$27,0)</f>
        <v>69</v>
      </c>
    </row>
    <row r="10" spans="2:24" s="137" customFormat="1" ht="25" customHeight="1">
      <c r="B10" s="129"/>
      <c r="C10" s="284" t="s">
        <v>79</v>
      </c>
      <c r="D10" s="285">
        <f t="shared" ref="D10:D16" si="1">IF(OR(P10&gt;74, AND(P10&lt;0, OR(D9&lt;=D$8, D9="-"))), "-", IF(P10&lt;0, D$8,IF(OR(P10=1, P10=73), P10+P$8+1, P10+P$8)))</f>
        <v>76</v>
      </c>
      <c r="E10" s="286">
        <f t="shared" si="0"/>
        <v>75</v>
      </c>
      <c r="F10" s="286">
        <f t="shared" si="0"/>
        <v>75</v>
      </c>
      <c r="G10" s="286">
        <f t="shared" si="0"/>
        <v>75</v>
      </c>
      <c r="H10" s="286">
        <f t="shared" si="0"/>
        <v>75</v>
      </c>
      <c r="I10" s="286">
        <f t="shared" si="0"/>
        <v>75</v>
      </c>
      <c r="J10" s="286">
        <f t="shared" si="0"/>
        <v>75</v>
      </c>
      <c r="K10" s="286">
        <f t="shared" si="0"/>
        <v>75</v>
      </c>
      <c r="L10" s="287">
        <f t="shared" si="0"/>
        <v>75</v>
      </c>
      <c r="M10" s="116"/>
      <c r="N10" s="129"/>
      <c r="O10" s="121" t="s">
        <v>127</v>
      </c>
      <c r="P10" s="128">
        <f>ROUNDUP(('수학 백분위 표'!$M7-0.5-'점수 계산기'!$C$31-'점수 계산기'!$C$28*P$8)/'점수 계산기'!$C$27,0)</f>
        <v>50</v>
      </c>
      <c r="Q10" s="128">
        <f>ROUNDUP(('수학 백분위 표'!$M7-0.5-'점수 계산기'!$C$31-'점수 계산기'!$C$28*Q$8)/'점수 계산기'!$C$27,0)</f>
        <v>51</v>
      </c>
      <c r="R10" s="128">
        <f>ROUNDUP(('수학 백분위 표'!$M7-0.5-'점수 계산기'!$C$31-'점수 계산기'!$C$28*R$8)/'점수 계산기'!$C$27,0)</f>
        <v>52</v>
      </c>
      <c r="S10" s="128">
        <f>ROUNDUP(('수학 백분위 표'!$M7-0.5-'점수 계산기'!$C$31-'점수 계산기'!$C$28*S$8)/'점수 계산기'!$C$27,0)</f>
        <v>53</v>
      </c>
      <c r="T10" s="128">
        <f>ROUNDUP(('수학 백분위 표'!$M7-0.5-'점수 계산기'!$C$31-'점수 계산기'!$C$28*T$8)/'점수 계산기'!$C$27,0)</f>
        <v>54</v>
      </c>
      <c r="U10" s="128">
        <f>ROUNDUP(('수학 백분위 표'!$M7-0.5-'점수 계산기'!$C$31-'점수 계산기'!$C$28*U$8)/'점수 계산기'!$C$27,0)</f>
        <v>55</v>
      </c>
      <c r="V10" s="128">
        <f>ROUNDUP(('수학 백분위 표'!$M7-0.5-'점수 계산기'!$C$31-'점수 계산기'!$C$28*V$8)/'점수 계산기'!$C$27,0)</f>
        <v>56</v>
      </c>
      <c r="W10" s="128">
        <f>ROUNDUP(('수학 백분위 표'!$M7-0.5-'점수 계산기'!$C$31-'점수 계산기'!$C$28*W$8)/'점수 계산기'!$C$27,0)</f>
        <v>57</v>
      </c>
      <c r="X10" s="128">
        <f>ROUNDUP(('수학 백분위 표'!$M7-0.5-'점수 계산기'!$C$31-'점수 계산기'!$C$28*X$8)/'점수 계산기'!$C$27,0)</f>
        <v>58</v>
      </c>
    </row>
    <row r="11" spans="2:24" s="137" customFormat="1" ht="25" customHeight="1">
      <c r="B11" s="129"/>
      <c r="C11" s="284" t="s">
        <v>81</v>
      </c>
      <c r="D11" s="285">
        <f t="shared" si="1"/>
        <v>65</v>
      </c>
      <c r="E11" s="286">
        <f t="shared" si="0"/>
        <v>64</v>
      </c>
      <c r="F11" s="286">
        <f t="shared" si="0"/>
        <v>64</v>
      </c>
      <c r="G11" s="286">
        <f t="shared" si="0"/>
        <v>64</v>
      </c>
      <c r="H11" s="286">
        <f t="shared" si="0"/>
        <v>64</v>
      </c>
      <c r="I11" s="286">
        <f t="shared" si="0"/>
        <v>64</v>
      </c>
      <c r="J11" s="286">
        <f t="shared" si="0"/>
        <v>64</v>
      </c>
      <c r="K11" s="286">
        <f t="shared" si="0"/>
        <v>64</v>
      </c>
      <c r="L11" s="287">
        <f t="shared" si="0"/>
        <v>64</v>
      </c>
      <c r="M11" s="116"/>
      <c r="N11" s="129"/>
      <c r="O11" s="121" t="s">
        <v>128</v>
      </c>
      <c r="P11" s="128">
        <f>ROUNDUP(('수학 백분위 표'!$M8-0.5-'점수 계산기'!$C$31-'점수 계산기'!$C$28*P$8)/'점수 계산기'!$C$27,0)</f>
        <v>39</v>
      </c>
      <c r="Q11" s="128">
        <f>ROUNDUP(('수학 백분위 표'!$M8-0.5-'점수 계산기'!$C$31-'점수 계산기'!$C$28*Q$8)/'점수 계산기'!$C$27,0)</f>
        <v>40</v>
      </c>
      <c r="R11" s="128">
        <f>ROUNDUP(('수학 백분위 표'!$M8-0.5-'점수 계산기'!$C$31-'점수 계산기'!$C$28*R$8)/'점수 계산기'!$C$27,0)</f>
        <v>41</v>
      </c>
      <c r="S11" s="128">
        <f>ROUNDUP(('수학 백분위 표'!$M8-0.5-'점수 계산기'!$C$31-'점수 계산기'!$C$28*S$8)/'점수 계산기'!$C$27,0)</f>
        <v>42</v>
      </c>
      <c r="T11" s="128">
        <f>ROUNDUP(('수학 백분위 표'!$M8-0.5-'점수 계산기'!$C$31-'점수 계산기'!$C$28*T$8)/'점수 계산기'!$C$27,0)</f>
        <v>43</v>
      </c>
      <c r="U11" s="128">
        <f>ROUNDUP(('수학 백분위 표'!$M8-0.5-'점수 계산기'!$C$31-'점수 계산기'!$C$28*U$8)/'점수 계산기'!$C$27,0)</f>
        <v>44</v>
      </c>
      <c r="V11" s="128">
        <f>ROUNDUP(('수학 백분위 표'!$M8-0.5-'점수 계산기'!$C$31-'점수 계산기'!$C$28*V$8)/'점수 계산기'!$C$27,0)</f>
        <v>45</v>
      </c>
      <c r="W11" s="128">
        <f>ROUNDUP(('수학 백분위 표'!$M8-0.5-'점수 계산기'!$C$31-'점수 계산기'!$C$28*W$8)/'점수 계산기'!$C$27,0)</f>
        <v>46</v>
      </c>
      <c r="X11" s="128">
        <f>ROUNDUP(('수학 백분위 표'!$M8-0.5-'점수 계산기'!$C$31-'점수 계산기'!$C$28*X$8)/'점수 계산기'!$C$27,0)</f>
        <v>47</v>
      </c>
    </row>
    <row r="12" spans="2:24" s="137" customFormat="1" ht="25" customHeight="1">
      <c r="B12" s="129"/>
      <c r="C12" s="284" t="s">
        <v>83</v>
      </c>
      <c r="D12" s="285">
        <f t="shared" si="1"/>
        <v>50</v>
      </c>
      <c r="E12" s="286">
        <f t="shared" si="0"/>
        <v>50</v>
      </c>
      <c r="F12" s="286">
        <f t="shared" si="0"/>
        <v>50</v>
      </c>
      <c r="G12" s="286">
        <f t="shared" si="0"/>
        <v>50</v>
      </c>
      <c r="H12" s="286">
        <f t="shared" si="0"/>
        <v>50</v>
      </c>
      <c r="I12" s="286">
        <f t="shared" si="0"/>
        <v>50</v>
      </c>
      <c r="J12" s="286">
        <f t="shared" si="0"/>
        <v>50</v>
      </c>
      <c r="K12" s="286">
        <f t="shared" si="0"/>
        <v>50</v>
      </c>
      <c r="L12" s="287">
        <f t="shared" si="0"/>
        <v>49</v>
      </c>
      <c r="M12" s="116"/>
      <c r="N12" s="129"/>
      <c r="O12" s="121" t="s">
        <v>129</v>
      </c>
      <c r="P12" s="128">
        <f>ROUNDUP(('수학 백분위 표'!$M9-0.5-'점수 계산기'!$C$31-'점수 계산기'!$C$28*P$8)/'점수 계산기'!$C$27,0)</f>
        <v>24</v>
      </c>
      <c r="Q12" s="128">
        <f>ROUNDUP(('수학 백분위 표'!$M9-0.5-'점수 계산기'!$C$31-'점수 계산기'!$C$28*Q$8)/'점수 계산기'!$C$27,0)</f>
        <v>26</v>
      </c>
      <c r="R12" s="128">
        <f>ROUNDUP(('수학 백분위 표'!$M9-0.5-'점수 계산기'!$C$31-'점수 계산기'!$C$28*R$8)/'점수 계산기'!$C$27,0)</f>
        <v>27</v>
      </c>
      <c r="S12" s="128">
        <f>ROUNDUP(('수학 백분위 표'!$M9-0.5-'점수 계산기'!$C$31-'점수 계산기'!$C$28*S$8)/'점수 계산기'!$C$27,0)</f>
        <v>28</v>
      </c>
      <c r="T12" s="128">
        <f>ROUNDUP(('수학 백분위 표'!$M9-0.5-'점수 계산기'!$C$31-'점수 계산기'!$C$28*T$8)/'점수 계산기'!$C$27,0)</f>
        <v>29</v>
      </c>
      <c r="U12" s="128">
        <f>ROUNDUP(('수학 백분위 표'!$M9-0.5-'점수 계산기'!$C$31-'점수 계산기'!$C$28*U$8)/'점수 계산기'!$C$27,0)</f>
        <v>30</v>
      </c>
      <c r="V12" s="128">
        <f>ROUNDUP(('수학 백분위 표'!$M9-0.5-'점수 계산기'!$C$31-'점수 계산기'!$C$28*V$8)/'점수 계산기'!$C$27,0)</f>
        <v>31</v>
      </c>
      <c r="W12" s="128">
        <f>ROUNDUP(('수학 백분위 표'!$M9-0.5-'점수 계산기'!$C$31-'점수 계산기'!$C$28*W$8)/'점수 계산기'!$C$27,0)</f>
        <v>32</v>
      </c>
      <c r="X12" s="128">
        <f>ROUNDUP(('수학 백분위 표'!$M9-0.5-'점수 계산기'!$C$31-'점수 계산기'!$C$28*X$8)/'점수 계산기'!$C$27,0)</f>
        <v>32</v>
      </c>
    </row>
    <row r="13" spans="2:24" s="137" customFormat="1" ht="25" customHeight="1">
      <c r="B13" s="129"/>
      <c r="C13" s="284" t="s">
        <v>85</v>
      </c>
      <c r="D13" s="285">
        <f t="shared" si="1"/>
        <v>33</v>
      </c>
      <c r="E13" s="286">
        <f t="shared" si="0"/>
        <v>33</v>
      </c>
      <c r="F13" s="286">
        <f t="shared" si="0"/>
        <v>33</v>
      </c>
      <c r="G13" s="286">
        <f t="shared" si="0"/>
        <v>33</v>
      </c>
      <c r="H13" s="286">
        <f t="shared" si="0"/>
        <v>33</v>
      </c>
      <c r="I13" s="286">
        <f t="shared" si="0"/>
        <v>33</v>
      </c>
      <c r="J13" s="286">
        <f t="shared" si="0"/>
        <v>33</v>
      </c>
      <c r="K13" s="286">
        <f t="shared" si="0"/>
        <v>32</v>
      </c>
      <c r="L13" s="287">
        <f t="shared" si="0"/>
        <v>32</v>
      </c>
      <c r="M13" s="116"/>
      <c r="N13" s="129"/>
      <c r="O13" s="121" t="s">
        <v>130</v>
      </c>
      <c r="P13" s="128">
        <f>ROUNDUP(('수학 백분위 표'!$M10-0.5-'점수 계산기'!$C$31-'점수 계산기'!$C$28*P$8)/'점수 계산기'!$C$27,0)</f>
        <v>7</v>
      </c>
      <c r="Q13" s="128">
        <f>ROUNDUP(('수학 백분위 표'!$M10-0.5-'점수 계산기'!$C$31-'점수 계산기'!$C$28*Q$8)/'점수 계산기'!$C$27,0)</f>
        <v>9</v>
      </c>
      <c r="R13" s="128">
        <f>ROUNDUP(('수학 백분위 표'!$M10-0.5-'점수 계산기'!$C$31-'점수 계산기'!$C$28*R$8)/'점수 계산기'!$C$27,0)</f>
        <v>10</v>
      </c>
      <c r="S13" s="128">
        <f>ROUNDUP(('수학 백분위 표'!$M10-0.5-'점수 계산기'!$C$31-'점수 계산기'!$C$28*S$8)/'점수 계산기'!$C$27,0)</f>
        <v>11</v>
      </c>
      <c r="T13" s="128">
        <f>ROUNDUP(('수학 백분위 표'!$M10-0.5-'점수 계산기'!$C$31-'점수 계산기'!$C$28*T$8)/'점수 계산기'!$C$27,0)</f>
        <v>12</v>
      </c>
      <c r="U13" s="128">
        <f>ROUNDUP(('수학 백분위 표'!$M10-0.5-'점수 계산기'!$C$31-'점수 계산기'!$C$28*U$8)/'점수 계산기'!$C$27,0)</f>
        <v>13</v>
      </c>
      <c r="V13" s="128">
        <f>ROUNDUP(('수학 백분위 표'!$M10-0.5-'점수 계산기'!$C$31-'점수 계산기'!$C$28*V$8)/'점수 계산기'!$C$27,0)</f>
        <v>14</v>
      </c>
      <c r="W13" s="128">
        <f>ROUNDUP(('수학 백분위 표'!$M10-0.5-'점수 계산기'!$C$31-'점수 계산기'!$C$28*W$8)/'점수 계산기'!$C$27,0)</f>
        <v>14</v>
      </c>
      <c r="X13" s="128">
        <f>ROUNDUP(('수학 백분위 표'!$M10-0.5-'점수 계산기'!$C$31-'점수 계산기'!$C$28*X$8)/'점수 계산기'!$C$27,0)</f>
        <v>15</v>
      </c>
    </row>
    <row r="14" spans="2:24" s="137" customFormat="1" ht="25" customHeight="1">
      <c r="B14" s="129"/>
      <c r="C14" s="284" t="s">
        <v>87</v>
      </c>
      <c r="D14" s="285">
        <f t="shared" si="1"/>
        <v>26</v>
      </c>
      <c r="E14" s="286">
        <f t="shared" si="0"/>
        <v>24</v>
      </c>
      <c r="F14" s="286">
        <f t="shared" si="0"/>
        <v>23</v>
      </c>
      <c r="G14" s="286">
        <f t="shared" si="0"/>
        <v>22</v>
      </c>
      <c r="H14" s="286">
        <f t="shared" si="0"/>
        <v>21</v>
      </c>
      <c r="I14" s="286">
        <f t="shared" si="0"/>
        <v>20</v>
      </c>
      <c r="J14" s="286">
        <f t="shared" si="0"/>
        <v>19</v>
      </c>
      <c r="K14" s="286">
        <f t="shared" si="0"/>
        <v>18</v>
      </c>
      <c r="L14" s="287">
        <f t="shared" si="0"/>
        <v>19</v>
      </c>
      <c r="M14" s="116"/>
      <c r="N14" s="129"/>
      <c r="O14" s="121" t="s">
        <v>131</v>
      </c>
      <c r="P14" s="128">
        <f>ROUNDUP(('수학 백분위 표'!$M11-0.5-'점수 계산기'!$C$31-'점수 계산기'!$C$28*P$8)/'점수 계산기'!$C$27,0)</f>
        <v>-9</v>
      </c>
      <c r="Q14" s="128">
        <f>ROUNDUP(('수학 백분위 표'!$M11-0.5-'점수 계산기'!$C$31-'점수 계산기'!$C$28*Q$8)/'점수 계산기'!$C$27,0)</f>
        <v>-7</v>
      </c>
      <c r="R14" s="128">
        <f>ROUNDUP(('수학 백분위 표'!$M11-0.5-'점수 계산기'!$C$31-'점수 계산기'!$C$28*R$8)/'점수 계산기'!$C$27,0)</f>
        <v>-6</v>
      </c>
      <c r="S14" s="128">
        <f>ROUNDUP(('수학 백분위 표'!$M11-0.5-'점수 계산기'!$C$31-'점수 계산기'!$C$28*S$8)/'점수 계산기'!$C$27,0)</f>
        <v>-5</v>
      </c>
      <c r="T14" s="128">
        <f>ROUNDUP(('수학 백분위 표'!$M11-0.5-'점수 계산기'!$C$31-'점수 계산기'!$C$28*T$8)/'점수 계산기'!$C$27,0)</f>
        <v>-4</v>
      </c>
      <c r="U14" s="128">
        <f>ROUNDUP(('수학 백분위 표'!$M11-0.5-'점수 계산기'!$C$31-'점수 계산기'!$C$28*U$8)/'점수 계산기'!$C$27,0)</f>
        <v>-3</v>
      </c>
      <c r="V14" s="128">
        <f>ROUNDUP(('수학 백분위 표'!$M11-0.5-'점수 계산기'!$C$31-'점수 계산기'!$C$28*V$8)/'점수 계산기'!$C$27,0)</f>
        <v>-2</v>
      </c>
      <c r="W14" s="128">
        <f>ROUNDUP(('수학 백분위 표'!$M11-0.5-'점수 계산기'!$C$31-'점수 계산기'!$C$28*W$8)/'점수 계산기'!$C$27,0)</f>
        <v>-1</v>
      </c>
      <c r="X14" s="128">
        <f>ROUNDUP(('수학 백분위 표'!$M11-0.5-'점수 계산기'!$C$31-'점수 계산기'!$C$28*X$8)/'점수 계산기'!$C$27,0)</f>
        <v>1</v>
      </c>
    </row>
    <row r="15" spans="2:24" s="137" customFormat="1" ht="25" customHeight="1">
      <c r="B15" s="129"/>
      <c r="C15" s="284" t="s">
        <v>89</v>
      </c>
      <c r="D15" s="285" t="str">
        <f t="shared" si="1"/>
        <v>-</v>
      </c>
      <c r="E15" s="286" t="str">
        <f t="shared" si="0"/>
        <v>-</v>
      </c>
      <c r="F15" s="286" t="str">
        <f t="shared" si="0"/>
        <v>-</v>
      </c>
      <c r="G15" s="286" t="str">
        <f t="shared" si="0"/>
        <v>-</v>
      </c>
      <c r="H15" s="286" t="str">
        <f t="shared" si="0"/>
        <v>-</v>
      </c>
      <c r="I15" s="286" t="str">
        <f t="shared" si="0"/>
        <v>-</v>
      </c>
      <c r="J15" s="286" t="str">
        <f t="shared" si="0"/>
        <v>-</v>
      </c>
      <c r="K15" s="286" t="str">
        <f t="shared" si="0"/>
        <v>-</v>
      </c>
      <c r="L15" s="287">
        <f t="shared" si="0"/>
        <v>17</v>
      </c>
      <c r="M15" s="116"/>
      <c r="N15" s="129"/>
      <c r="O15" s="121" t="s">
        <v>132</v>
      </c>
      <c r="P15" s="128">
        <f>ROUNDUP(('수학 백분위 표'!$M12-0.5-'점수 계산기'!$C$31-'점수 계산기'!$C$28*P$8)/'점수 계산기'!$C$27,0)</f>
        <v>-15</v>
      </c>
      <c r="Q15" s="128">
        <f>ROUNDUP(('수학 백분위 표'!$M12-0.5-'점수 계산기'!$C$31-'점수 계산기'!$C$28*Q$8)/'점수 계산기'!$C$27,0)</f>
        <v>-13</v>
      </c>
      <c r="R15" s="128">
        <f>ROUNDUP(('수학 백분위 표'!$M12-0.5-'점수 계산기'!$C$31-'점수 계산기'!$C$28*R$8)/'점수 계산기'!$C$27,0)</f>
        <v>-12</v>
      </c>
      <c r="S15" s="128">
        <f>ROUNDUP(('수학 백분위 표'!$M12-0.5-'점수 계산기'!$C$31-'점수 계산기'!$C$28*S$8)/'점수 계산기'!$C$27,0)</f>
        <v>-11</v>
      </c>
      <c r="T15" s="128">
        <f>ROUNDUP(('수학 백분위 표'!$M12-0.5-'점수 계산기'!$C$31-'점수 계산기'!$C$28*T$8)/'점수 계산기'!$C$27,0)</f>
        <v>-10</v>
      </c>
      <c r="U15" s="128">
        <f>ROUNDUP(('수학 백분위 표'!$M12-0.5-'점수 계산기'!$C$31-'점수 계산기'!$C$28*U$8)/'점수 계산기'!$C$27,0)</f>
        <v>-9</v>
      </c>
      <c r="V15" s="128">
        <f>ROUNDUP(('수학 백분위 표'!$M12-0.5-'점수 계산기'!$C$31-'점수 계산기'!$C$28*V$8)/'점수 계산기'!$C$27,0)</f>
        <v>-8</v>
      </c>
      <c r="W15" s="128">
        <f>ROUNDUP(('수학 백분위 표'!$M12-0.5-'점수 계산기'!$C$31-'점수 계산기'!$C$28*W$8)/'점수 계산기'!$C$27,0)</f>
        <v>-7</v>
      </c>
      <c r="X15" s="128">
        <f>ROUNDUP(('수학 백분위 표'!$M12-0.5-'점수 계산기'!$C$31-'점수 계산기'!$C$28*X$8)/'점수 계산기'!$C$27,0)</f>
        <v>-6</v>
      </c>
    </row>
    <row r="16" spans="2:24" s="137" customFormat="1" ht="25" customHeight="1" thickBot="1">
      <c r="B16" s="129"/>
      <c r="C16" s="292" t="s">
        <v>91</v>
      </c>
      <c r="D16" s="293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 t="str">
        <f t="shared" si="0"/>
        <v>-</v>
      </c>
      <c r="L16" s="295" t="str">
        <f t="shared" si="0"/>
        <v>-</v>
      </c>
      <c r="M16" s="116"/>
      <c r="N16" s="129"/>
      <c r="O16" s="124" t="s">
        <v>133</v>
      </c>
      <c r="P16" s="128">
        <f>ROUNDUP(('수학 백분위 표'!$M13-0.5-'점수 계산기'!$C$31-'점수 계산기'!$C$28*P$8)/'점수 계산기'!$C$27,0)</f>
        <v>-16</v>
      </c>
      <c r="Q16" s="128">
        <f>ROUNDUP(('수학 백분위 표'!$M13-0.5-'점수 계산기'!$C$31-'점수 계산기'!$C$28*Q$8)/'점수 계산기'!$C$27,0)</f>
        <v>-14</v>
      </c>
      <c r="R16" s="128">
        <f>ROUNDUP(('수학 백분위 표'!$M13-0.5-'점수 계산기'!$C$31-'점수 계산기'!$C$28*R$8)/'점수 계산기'!$C$27,0)</f>
        <v>-13</v>
      </c>
      <c r="S16" s="128">
        <f>ROUNDUP(('수학 백분위 표'!$M13-0.5-'점수 계산기'!$C$31-'점수 계산기'!$C$28*S$8)/'점수 계산기'!$C$27,0)</f>
        <v>-12</v>
      </c>
      <c r="T16" s="128">
        <f>ROUNDUP(('수학 백분위 표'!$M13-0.5-'점수 계산기'!$C$31-'점수 계산기'!$C$28*T$8)/'점수 계산기'!$C$27,0)</f>
        <v>-11</v>
      </c>
      <c r="U16" s="128">
        <f>ROUNDUP(('수학 백분위 표'!$M13-0.5-'점수 계산기'!$C$31-'점수 계산기'!$C$28*U$8)/'점수 계산기'!$C$27,0)</f>
        <v>-10</v>
      </c>
      <c r="V16" s="128">
        <f>ROUNDUP(('수학 백분위 표'!$M13-0.5-'점수 계산기'!$C$31-'점수 계산기'!$C$28*V$8)/'점수 계산기'!$C$27,0)</f>
        <v>-9</v>
      </c>
      <c r="W16" s="128">
        <f>ROUNDUP(('수학 백분위 표'!$M13-0.5-'점수 계산기'!$C$31-'점수 계산기'!$C$28*W$8)/'점수 계산기'!$C$27,0)</f>
        <v>-8</v>
      </c>
      <c r="X16" s="128">
        <f>ROUNDUP(('수학 백분위 표'!$M13-0.5-'점수 계산기'!$C$31-'점수 계산기'!$C$28*X$8)/'점수 계산기'!$C$27,0)</f>
        <v>-8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278">
        <f>IF(OR(P20&gt;74, AND(P20&lt;0, OR(D19&lt;=D$19, D19="-"))), "-", IF(P20&lt;0, D$19,IF(OR(P20=1, P20=73), P20+P$19+1, P20+P$19)))</f>
        <v>86</v>
      </c>
      <c r="E20" s="303">
        <f t="shared" ref="E20:L27" si="2">IF(OR(Q20&gt;74, AND(Q20&lt;0, OR(E19&lt;=E$19, E19="-"))), "-", IF(Q20&lt;0, E$19,IF(OR(Q20=1, Q20=73), Q20+Q$19+1, Q20+Q$19)))</f>
        <v>86</v>
      </c>
      <c r="F20" s="303">
        <f t="shared" si="2"/>
        <v>86</v>
      </c>
      <c r="G20" s="303">
        <f t="shared" si="2"/>
        <v>87</v>
      </c>
      <c r="H20" s="303">
        <f t="shared" si="2"/>
        <v>86</v>
      </c>
      <c r="I20" s="303" t="str">
        <f t="shared" si="2"/>
        <v>-</v>
      </c>
      <c r="J20" s="303" t="str">
        <f t="shared" si="2"/>
        <v>-</v>
      </c>
      <c r="K20" s="303" t="str">
        <f t="shared" si="2"/>
        <v>-</v>
      </c>
      <c r="L20" s="304" t="str">
        <f t="shared" si="2"/>
        <v>-</v>
      </c>
      <c r="M20" s="116"/>
      <c r="O20" s="121" t="s">
        <v>126</v>
      </c>
      <c r="P20" s="128">
        <f>ROUNDUP(('수학 백분위 표'!$M6-0.5-'점수 계산기'!$C$31-'점수 계산기'!$C$28*P$19)/'점수 계산기'!$C$27,0)</f>
        <v>70</v>
      </c>
      <c r="Q20" s="128">
        <f>ROUNDUP(('수학 백분위 표'!$M6-0.5-'점수 계산기'!$C$31-'점수 계산기'!$C$28*Q$19)/'점수 계산기'!$C$27,0)</f>
        <v>71</v>
      </c>
      <c r="R20" s="128">
        <f>ROUNDUP(('수학 백분위 표'!$M6-0.5-'점수 계산기'!$C$31-'점수 계산기'!$C$28*R$19)/'점수 계산기'!$C$27,0)</f>
        <v>72</v>
      </c>
      <c r="S20" s="128">
        <f>ROUNDUP(('수학 백분위 표'!$M6-0.5-'점수 계산기'!$C$31-'점수 계산기'!$C$28*S$19)/'점수 계산기'!$C$27,0)</f>
        <v>73</v>
      </c>
      <c r="T20" s="128">
        <f>ROUNDUP(('수학 백분위 표'!$M6-0.5-'점수 계산기'!$C$31-'점수 계산기'!$C$28*T$19)/'점수 계산기'!$C$27,0)</f>
        <v>74</v>
      </c>
      <c r="U20" s="128">
        <f>ROUNDUP(('수학 백분위 표'!$M6-0.5-'점수 계산기'!$C$31-'점수 계산기'!$C$28*U$19)/'점수 계산기'!$C$27,0)</f>
        <v>75</v>
      </c>
      <c r="V20" s="128">
        <f>ROUNDUP(('수학 백분위 표'!$M6-0.5-'점수 계산기'!$C$31-'점수 계산기'!$C$28*V$19)/'점수 계산기'!$C$27,0)</f>
        <v>76</v>
      </c>
      <c r="W20" s="128">
        <f>ROUNDUP(('수학 백분위 표'!$M6-0.5-'점수 계산기'!$C$31-'점수 계산기'!$C$28*W$19)/'점수 계산기'!$C$27,0)</f>
        <v>77</v>
      </c>
      <c r="X20" s="128">
        <f>ROUNDUP(('수학 백분위 표'!$M6-0.5-'점수 계산기'!$C$31-'점수 계산기'!$C$28*X$19)/'점수 계산기'!$C$27,0)</f>
        <v>78</v>
      </c>
    </row>
    <row r="21" spans="2:24" s="137" customFormat="1" ht="25" customHeight="1">
      <c r="B21" s="129"/>
      <c r="C21" s="284" t="s">
        <v>79</v>
      </c>
      <c r="D21" s="307">
        <f t="shared" ref="D21:D27" si="3">IF(OR(P21&gt;74, AND(P21&lt;0, OR(D20&lt;=D$19, D20="-"))), "-", IF(P21&lt;0, D$19,IF(OR(P21=1, P21=73), P21+P$19+1, P21+P$19)))</f>
        <v>75</v>
      </c>
      <c r="E21" s="286">
        <f t="shared" si="2"/>
        <v>75</v>
      </c>
      <c r="F21" s="286">
        <f t="shared" si="2"/>
        <v>75</v>
      </c>
      <c r="G21" s="286">
        <f t="shared" si="2"/>
        <v>75</v>
      </c>
      <c r="H21" s="286">
        <f t="shared" si="2"/>
        <v>75</v>
      </c>
      <c r="I21" s="286">
        <f t="shared" si="2"/>
        <v>75</v>
      </c>
      <c r="J21" s="286">
        <f t="shared" si="2"/>
        <v>75</v>
      </c>
      <c r="K21" s="286">
        <f t="shared" si="2"/>
        <v>75</v>
      </c>
      <c r="L21" s="287">
        <f t="shared" si="2"/>
        <v>75</v>
      </c>
      <c r="M21" s="116"/>
      <c r="O21" s="121" t="s">
        <v>127</v>
      </c>
      <c r="P21" s="128">
        <f>ROUNDUP(('수학 백분위 표'!$M7-0.5-'점수 계산기'!$C$31-'점수 계산기'!$C$28*P$19)/'점수 계산기'!$C$27,0)</f>
        <v>59</v>
      </c>
      <c r="Q21" s="128">
        <f>ROUNDUP(('수학 백분위 표'!$M7-0.5-'점수 계산기'!$C$31-'점수 계산기'!$C$28*Q$19)/'점수 계산기'!$C$27,0)</f>
        <v>60</v>
      </c>
      <c r="R21" s="128">
        <f>ROUNDUP(('수학 백분위 표'!$M7-0.5-'점수 계산기'!$C$31-'점수 계산기'!$C$28*R$19)/'점수 계산기'!$C$27,0)</f>
        <v>61</v>
      </c>
      <c r="S21" s="128">
        <f>ROUNDUP(('수학 백분위 표'!$M7-0.5-'점수 계산기'!$C$31-'점수 계산기'!$C$28*S$19)/'점수 계산기'!$C$27,0)</f>
        <v>62</v>
      </c>
      <c r="T21" s="128">
        <f>ROUNDUP(('수학 백분위 표'!$M7-0.5-'점수 계산기'!$C$31-'점수 계산기'!$C$28*T$19)/'점수 계산기'!$C$27,0)</f>
        <v>63</v>
      </c>
      <c r="U21" s="128">
        <f>ROUNDUP(('수학 백분위 표'!$M7-0.5-'점수 계산기'!$C$31-'점수 계산기'!$C$28*U$19)/'점수 계산기'!$C$27,0)</f>
        <v>64</v>
      </c>
      <c r="V21" s="128">
        <f>ROUNDUP(('수학 백분위 표'!$M7-0.5-'점수 계산기'!$C$31-'점수 계산기'!$C$28*V$19)/'점수 계산기'!$C$27,0)</f>
        <v>65</v>
      </c>
      <c r="W21" s="128">
        <f>ROUNDUP(('수학 백분위 표'!$M7-0.5-'점수 계산기'!$C$31-'점수 계산기'!$C$28*W$19)/'점수 계산기'!$C$27,0)</f>
        <v>66</v>
      </c>
      <c r="X21" s="128">
        <f>ROUNDUP(('수학 백분위 표'!$M7-0.5-'점수 계산기'!$C$31-'점수 계산기'!$C$28*X$19)/'점수 계산기'!$C$27,0)</f>
        <v>67</v>
      </c>
    </row>
    <row r="22" spans="2:24" s="137" customFormat="1" ht="25" customHeight="1">
      <c r="B22" s="129"/>
      <c r="C22" s="284" t="s">
        <v>81</v>
      </c>
      <c r="D22" s="307">
        <f t="shared" si="3"/>
        <v>64</v>
      </c>
      <c r="E22" s="286">
        <f t="shared" si="2"/>
        <v>64</v>
      </c>
      <c r="F22" s="286">
        <f t="shared" si="2"/>
        <v>64</v>
      </c>
      <c r="G22" s="286">
        <f t="shared" si="2"/>
        <v>64</v>
      </c>
      <c r="H22" s="286">
        <f t="shared" si="2"/>
        <v>64</v>
      </c>
      <c r="I22" s="286">
        <f t="shared" si="2"/>
        <v>64</v>
      </c>
      <c r="J22" s="286">
        <f t="shared" si="2"/>
        <v>64</v>
      </c>
      <c r="K22" s="286">
        <f t="shared" si="2"/>
        <v>64</v>
      </c>
      <c r="L22" s="287">
        <f t="shared" si="2"/>
        <v>64</v>
      </c>
      <c r="M22" s="116"/>
      <c r="O22" s="121" t="s">
        <v>128</v>
      </c>
      <c r="P22" s="128">
        <f>ROUNDUP(('수학 백분위 표'!$M8-0.5-'점수 계산기'!$C$31-'점수 계산기'!$C$28*P$19)/'점수 계산기'!$C$27,0)</f>
        <v>48</v>
      </c>
      <c r="Q22" s="128">
        <f>ROUNDUP(('수학 백분위 표'!$M8-0.5-'점수 계산기'!$C$31-'점수 계산기'!$C$28*Q$19)/'점수 계산기'!$C$27,0)</f>
        <v>49</v>
      </c>
      <c r="R22" s="128">
        <f>ROUNDUP(('수학 백분위 표'!$M8-0.5-'점수 계산기'!$C$31-'점수 계산기'!$C$28*R$19)/'점수 계산기'!$C$27,0)</f>
        <v>50</v>
      </c>
      <c r="S22" s="128">
        <f>ROUNDUP(('수학 백분위 표'!$M8-0.5-'점수 계산기'!$C$31-'점수 계산기'!$C$28*S$19)/'점수 계산기'!$C$27,0)</f>
        <v>51</v>
      </c>
      <c r="T22" s="128">
        <f>ROUNDUP(('수학 백분위 표'!$M8-0.5-'점수 계산기'!$C$31-'점수 계산기'!$C$28*T$19)/'점수 계산기'!$C$27,0)</f>
        <v>52</v>
      </c>
      <c r="U22" s="128">
        <f>ROUNDUP(('수학 백분위 표'!$M8-0.5-'점수 계산기'!$C$31-'점수 계산기'!$C$28*U$19)/'점수 계산기'!$C$27,0)</f>
        <v>53</v>
      </c>
      <c r="V22" s="128">
        <f>ROUNDUP(('수학 백분위 표'!$M8-0.5-'점수 계산기'!$C$31-'점수 계산기'!$C$28*V$19)/'점수 계산기'!$C$27,0)</f>
        <v>54</v>
      </c>
      <c r="W22" s="128">
        <f>ROUNDUP(('수학 백분위 표'!$M8-0.5-'점수 계산기'!$C$31-'점수 계산기'!$C$28*W$19)/'점수 계산기'!$C$27,0)</f>
        <v>55</v>
      </c>
      <c r="X22" s="128">
        <f>ROUNDUP(('수학 백분위 표'!$M8-0.5-'점수 계산기'!$C$31-'점수 계산기'!$C$28*X$19)/'점수 계산기'!$C$27,0)</f>
        <v>56</v>
      </c>
    </row>
    <row r="23" spans="2:24" s="137" customFormat="1" ht="25" customHeight="1">
      <c r="B23" s="129"/>
      <c r="C23" s="284" t="s">
        <v>83</v>
      </c>
      <c r="D23" s="307">
        <f t="shared" si="3"/>
        <v>49</v>
      </c>
      <c r="E23" s="286">
        <f t="shared" si="2"/>
        <v>49</v>
      </c>
      <c r="F23" s="286">
        <f t="shared" si="2"/>
        <v>49</v>
      </c>
      <c r="G23" s="286">
        <f t="shared" si="2"/>
        <v>49</v>
      </c>
      <c r="H23" s="286">
        <f t="shared" si="2"/>
        <v>49</v>
      </c>
      <c r="I23" s="286">
        <f t="shared" si="2"/>
        <v>49</v>
      </c>
      <c r="J23" s="286">
        <f t="shared" si="2"/>
        <v>49</v>
      </c>
      <c r="K23" s="286">
        <f t="shared" si="2"/>
        <v>49</v>
      </c>
      <c r="L23" s="287">
        <f t="shared" si="2"/>
        <v>49</v>
      </c>
      <c r="M23" s="116"/>
      <c r="O23" s="121" t="s">
        <v>129</v>
      </c>
      <c r="P23" s="128">
        <f>ROUNDUP(('수학 백분위 표'!$M9-0.5-'점수 계산기'!$C$31-'점수 계산기'!$C$28*P$19)/'점수 계산기'!$C$27,0)</f>
        <v>33</v>
      </c>
      <c r="Q23" s="128">
        <f>ROUNDUP(('수학 백분위 표'!$M9-0.5-'점수 계산기'!$C$31-'점수 계산기'!$C$28*Q$19)/'점수 계산기'!$C$27,0)</f>
        <v>34</v>
      </c>
      <c r="R23" s="128">
        <f>ROUNDUP(('수학 백분위 표'!$M9-0.5-'점수 계산기'!$C$31-'점수 계산기'!$C$28*R$19)/'점수 계산기'!$C$27,0)</f>
        <v>35</v>
      </c>
      <c r="S23" s="128">
        <f>ROUNDUP(('수학 백분위 표'!$M9-0.5-'점수 계산기'!$C$31-'점수 계산기'!$C$28*S$19)/'점수 계산기'!$C$27,0)</f>
        <v>36</v>
      </c>
      <c r="T23" s="128">
        <f>ROUNDUP(('수학 백분위 표'!$M9-0.5-'점수 계산기'!$C$31-'점수 계산기'!$C$28*T$19)/'점수 계산기'!$C$27,0)</f>
        <v>37</v>
      </c>
      <c r="U23" s="128">
        <f>ROUNDUP(('수학 백분위 표'!$M9-0.5-'점수 계산기'!$C$31-'점수 계산기'!$C$28*U$19)/'점수 계산기'!$C$27,0)</f>
        <v>38</v>
      </c>
      <c r="V23" s="128">
        <f>ROUNDUP(('수학 백분위 표'!$M9-0.5-'점수 계산기'!$C$31-'점수 계산기'!$C$28*V$19)/'점수 계산기'!$C$27,0)</f>
        <v>39</v>
      </c>
      <c r="W23" s="128">
        <f>ROUNDUP(('수학 백분위 표'!$M9-0.5-'점수 계산기'!$C$31-'점수 계산기'!$C$28*W$19)/'점수 계산기'!$C$27,0)</f>
        <v>40</v>
      </c>
      <c r="X23" s="128">
        <f>ROUNDUP(('수학 백분위 표'!$M9-0.5-'점수 계산기'!$C$31-'점수 계산기'!$C$28*X$19)/'점수 계산기'!$C$27,0)</f>
        <v>41</v>
      </c>
    </row>
    <row r="24" spans="2:24" s="137" customFormat="1" ht="25" customHeight="1">
      <c r="B24" s="129"/>
      <c r="C24" s="284" t="s">
        <v>85</v>
      </c>
      <c r="D24" s="307">
        <f t="shared" si="3"/>
        <v>32</v>
      </c>
      <c r="E24" s="286">
        <f t="shared" si="2"/>
        <v>32</v>
      </c>
      <c r="F24" s="286">
        <f t="shared" si="2"/>
        <v>32</v>
      </c>
      <c r="G24" s="286">
        <f t="shared" si="2"/>
        <v>32</v>
      </c>
      <c r="H24" s="286">
        <f t="shared" si="2"/>
        <v>32</v>
      </c>
      <c r="I24" s="286">
        <f t="shared" si="2"/>
        <v>32</v>
      </c>
      <c r="J24" s="286">
        <f t="shared" si="2"/>
        <v>32</v>
      </c>
      <c r="K24" s="286">
        <f t="shared" si="2"/>
        <v>32</v>
      </c>
      <c r="L24" s="287">
        <f t="shared" si="2"/>
        <v>32</v>
      </c>
      <c r="M24" s="116"/>
      <c r="O24" s="121" t="s">
        <v>130</v>
      </c>
      <c r="P24" s="128">
        <f>ROUNDUP(('수학 백분위 표'!$M10-0.5-'점수 계산기'!$C$31-'점수 계산기'!$C$28*P$19)/'점수 계산기'!$C$27,0)</f>
        <v>16</v>
      </c>
      <c r="Q24" s="128">
        <f>ROUNDUP(('수학 백분위 표'!$M10-0.5-'점수 계산기'!$C$31-'점수 계산기'!$C$28*Q$19)/'점수 계산기'!$C$27,0)</f>
        <v>17</v>
      </c>
      <c r="R24" s="128">
        <f>ROUNDUP(('수학 백분위 표'!$M10-0.5-'점수 계산기'!$C$31-'점수 계산기'!$C$28*R$19)/'점수 계산기'!$C$27,0)</f>
        <v>18</v>
      </c>
      <c r="S24" s="128">
        <f>ROUNDUP(('수학 백분위 표'!$M10-0.5-'점수 계산기'!$C$31-'점수 계산기'!$C$28*S$19)/'점수 계산기'!$C$27,0)</f>
        <v>19</v>
      </c>
      <c r="T24" s="128">
        <f>ROUNDUP(('수학 백분위 표'!$M10-0.5-'점수 계산기'!$C$31-'점수 계산기'!$C$28*T$19)/'점수 계산기'!$C$27,0)</f>
        <v>20</v>
      </c>
      <c r="U24" s="128">
        <f>ROUNDUP(('수학 백분위 표'!$M10-0.5-'점수 계산기'!$C$31-'점수 계산기'!$C$28*U$19)/'점수 계산기'!$C$27,0)</f>
        <v>21</v>
      </c>
      <c r="V24" s="128">
        <f>ROUNDUP(('수학 백분위 표'!$M10-0.5-'점수 계산기'!$C$31-'점수 계산기'!$C$28*V$19)/'점수 계산기'!$C$27,0)</f>
        <v>22</v>
      </c>
      <c r="W24" s="128">
        <f>ROUNDUP(('수학 백분위 표'!$M10-0.5-'점수 계산기'!$C$31-'점수 계산기'!$C$28*W$19)/'점수 계산기'!$C$27,0)</f>
        <v>23</v>
      </c>
      <c r="X24" s="128">
        <f>ROUNDUP(('수학 백분위 표'!$M10-0.5-'점수 계산기'!$C$31-'점수 계산기'!$C$28*X$19)/'점수 계산기'!$C$27,0)</f>
        <v>24</v>
      </c>
    </row>
    <row r="25" spans="2:24" s="137" customFormat="1" ht="25" customHeight="1">
      <c r="B25" s="129"/>
      <c r="C25" s="284" t="s">
        <v>87</v>
      </c>
      <c r="D25" s="307">
        <f t="shared" si="3"/>
        <v>18</v>
      </c>
      <c r="E25" s="286">
        <f t="shared" si="2"/>
        <v>18</v>
      </c>
      <c r="F25" s="286">
        <f t="shared" si="2"/>
        <v>18</v>
      </c>
      <c r="G25" s="286">
        <f t="shared" si="2"/>
        <v>18</v>
      </c>
      <c r="H25" s="286">
        <f t="shared" si="2"/>
        <v>18</v>
      </c>
      <c r="I25" s="286">
        <f t="shared" si="2"/>
        <v>17</v>
      </c>
      <c r="J25" s="286">
        <f t="shared" si="2"/>
        <v>17</v>
      </c>
      <c r="K25" s="286">
        <f t="shared" si="2"/>
        <v>17</v>
      </c>
      <c r="L25" s="287">
        <f t="shared" si="2"/>
        <v>17</v>
      </c>
      <c r="M25" s="116"/>
      <c r="O25" s="121" t="s">
        <v>131</v>
      </c>
      <c r="P25" s="128">
        <f>ROUNDUP(('수학 백분위 표'!$M11-0.5-'점수 계산기'!$C$31-'점수 계산기'!$C$28*P$19)/'점수 계산기'!$C$27,0)</f>
        <v>2</v>
      </c>
      <c r="Q25" s="128">
        <f>ROUNDUP(('수학 백분위 표'!$M11-0.5-'점수 계산기'!$C$31-'점수 계산기'!$C$28*Q$19)/'점수 계산기'!$C$27,0)</f>
        <v>3</v>
      </c>
      <c r="R25" s="128">
        <f>ROUNDUP(('수학 백분위 표'!$M11-0.5-'점수 계산기'!$C$31-'점수 계산기'!$C$28*R$19)/'점수 계산기'!$C$27,0)</f>
        <v>4</v>
      </c>
      <c r="S25" s="128">
        <f>ROUNDUP(('수학 백분위 표'!$M11-0.5-'점수 계산기'!$C$31-'점수 계산기'!$C$28*S$19)/'점수 계산기'!$C$27,0)</f>
        <v>5</v>
      </c>
      <c r="T25" s="128">
        <f>ROUNDUP(('수학 백분위 표'!$M11-0.5-'점수 계산기'!$C$31-'점수 계산기'!$C$28*T$19)/'점수 계산기'!$C$27,0)</f>
        <v>6</v>
      </c>
      <c r="U25" s="128">
        <f>ROUNDUP(('수학 백분위 표'!$M11-0.5-'점수 계산기'!$C$31-'점수 계산기'!$C$28*U$19)/'점수 계산기'!$C$27,0)</f>
        <v>6</v>
      </c>
      <c r="V25" s="128">
        <f>ROUNDUP(('수학 백분위 표'!$M11-0.5-'점수 계산기'!$C$31-'점수 계산기'!$C$28*V$19)/'점수 계산기'!$C$27,0)</f>
        <v>7</v>
      </c>
      <c r="W25" s="128">
        <f>ROUNDUP(('수학 백분위 표'!$M11-0.5-'점수 계산기'!$C$31-'점수 계산기'!$C$28*W$19)/'점수 계산기'!$C$27,0)</f>
        <v>8</v>
      </c>
      <c r="X25" s="128">
        <f>ROUNDUP(('수학 백분위 표'!$M11-0.5-'점수 계산기'!$C$31-'점수 계산기'!$C$28*X$19)/'점수 계산기'!$C$27,0)</f>
        <v>9</v>
      </c>
    </row>
    <row r="26" spans="2:24" s="137" customFormat="1" ht="25" customHeight="1">
      <c r="B26" s="129"/>
      <c r="C26" s="284" t="s">
        <v>89</v>
      </c>
      <c r="D26" s="307">
        <f t="shared" si="3"/>
        <v>16</v>
      </c>
      <c r="E26" s="286">
        <f t="shared" si="2"/>
        <v>15</v>
      </c>
      <c r="F26" s="286">
        <f t="shared" si="2"/>
        <v>14</v>
      </c>
      <c r="G26" s="286">
        <f t="shared" si="2"/>
        <v>13</v>
      </c>
      <c r="H26" s="286">
        <f t="shared" si="2"/>
        <v>12</v>
      </c>
      <c r="I26" s="286">
        <f t="shared" si="2"/>
        <v>11</v>
      </c>
      <c r="J26" s="286">
        <f t="shared" si="2"/>
        <v>12</v>
      </c>
      <c r="K26" s="286">
        <f t="shared" si="2"/>
        <v>11</v>
      </c>
      <c r="L26" s="287">
        <f t="shared" si="2"/>
        <v>11</v>
      </c>
      <c r="M26" s="116"/>
      <c r="O26" s="121" t="s">
        <v>132</v>
      </c>
      <c r="P26" s="128">
        <f>ROUNDUP(('수학 백분위 표'!$M12-0.5-'점수 계산기'!$C$31-'점수 계산기'!$C$28*P$19)/'점수 계산기'!$C$27,0)</f>
        <v>-5</v>
      </c>
      <c r="Q26" s="128">
        <f>ROUNDUP(('수학 백분위 표'!$M12-0.5-'점수 계산기'!$C$31-'점수 계산기'!$C$28*Q$19)/'점수 계산기'!$C$27,0)</f>
        <v>-4</v>
      </c>
      <c r="R26" s="128">
        <f>ROUNDUP(('수학 백분위 표'!$M12-0.5-'점수 계산기'!$C$31-'점수 계산기'!$C$28*R$19)/'점수 계산기'!$C$27,0)</f>
        <v>-3</v>
      </c>
      <c r="S26" s="128">
        <f>ROUNDUP(('수학 백분위 표'!$M12-0.5-'점수 계산기'!$C$31-'점수 계산기'!$C$28*S$19)/'점수 계산기'!$C$27,0)</f>
        <v>-2</v>
      </c>
      <c r="T26" s="128">
        <f>ROUNDUP(('수학 백분위 표'!$M12-0.5-'점수 계산기'!$C$31-'점수 계산기'!$C$28*T$19)/'점수 계산기'!$C$27,0)</f>
        <v>-2</v>
      </c>
      <c r="U26" s="128">
        <f>ROUNDUP(('수학 백분위 표'!$M12-0.5-'점수 계산기'!$C$31-'점수 계산기'!$C$28*U$19)/'점수 계산기'!$C$27,0)</f>
        <v>-1</v>
      </c>
      <c r="V26" s="128">
        <f>ROUNDUP(('수학 백분위 표'!$M12-0.5-'점수 계산기'!$C$31-'점수 계산기'!$C$28*V$19)/'점수 계산기'!$C$27,0)</f>
        <v>1</v>
      </c>
      <c r="W26" s="128">
        <f>ROUNDUP(('수학 백분위 표'!$M12-0.5-'점수 계산기'!$C$31-'점수 계산기'!$C$28*W$19)/'점수 계산기'!$C$27,0)</f>
        <v>2</v>
      </c>
      <c r="X26" s="128">
        <f>ROUNDUP(('수학 백분위 표'!$M12-0.5-'점수 계산기'!$C$31-'점수 계산기'!$C$28*X$19)/'점수 계산기'!$C$27,0)</f>
        <v>3</v>
      </c>
    </row>
    <row r="27" spans="2:24" s="137" customFormat="1" ht="25" customHeight="1" thickBot="1">
      <c r="B27" s="129"/>
      <c r="C27" s="292" t="s">
        <v>91</v>
      </c>
      <c r="D27" s="308" t="str">
        <f t="shared" si="3"/>
        <v>-</v>
      </c>
      <c r="E27" s="294" t="str">
        <f t="shared" si="2"/>
        <v>-</v>
      </c>
      <c r="F27" s="294" t="str">
        <f t="shared" si="2"/>
        <v>-</v>
      </c>
      <c r="G27" s="294" t="str">
        <f t="shared" si="2"/>
        <v>-</v>
      </c>
      <c r="H27" s="294" t="str">
        <f t="shared" si="2"/>
        <v>-</v>
      </c>
      <c r="I27" s="294" t="str">
        <f t="shared" si="2"/>
        <v>-</v>
      </c>
      <c r="J27" s="294">
        <f t="shared" si="2"/>
        <v>10</v>
      </c>
      <c r="K27" s="294">
        <f t="shared" si="2"/>
        <v>11</v>
      </c>
      <c r="L27" s="295">
        <f t="shared" si="2"/>
        <v>10</v>
      </c>
      <c r="M27" s="116"/>
      <c r="O27" s="124" t="s">
        <v>133</v>
      </c>
      <c r="P27" s="128">
        <f>ROUNDUP(('수학 백분위 표'!$M13-0.5-'점수 계산기'!$C$31-'점수 계산기'!$C$28*P$19)/'점수 계산기'!$C$27,0)</f>
        <v>-7</v>
      </c>
      <c r="Q27" s="128">
        <f>ROUNDUP(('수학 백분위 표'!$M13-0.5-'점수 계산기'!$C$31-'점수 계산기'!$C$28*Q$19)/'점수 계산기'!$C$27,0)</f>
        <v>-6</v>
      </c>
      <c r="R27" s="128">
        <f>ROUNDUP(('수학 백분위 표'!$M13-0.5-'점수 계산기'!$C$31-'점수 계산기'!$C$28*R$19)/'점수 계산기'!$C$27,0)</f>
        <v>-5</v>
      </c>
      <c r="S27" s="128">
        <f>ROUNDUP(('수학 백분위 표'!$M13-0.5-'점수 계산기'!$C$31-'점수 계산기'!$C$28*S$19)/'점수 계산기'!$C$27,0)</f>
        <v>-4</v>
      </c>
      <c r="T27" s="128">
        <f>ROUNDUP(('수학 백분위 표'!$M13-0.5-'점수 계산기'!$C$31-'점수 계산기'!$C$28*T$19)/'점수 계산기'!$C$27,0)</f>
        <v>-3</v>
      </c>
      <c r="U27" s="128">
        <f>ROUNDUP(('수학 백분위 표'!$M13-0.5-'점수 계산기'!$C$31-'점수 계산기'!$C$28*U$19)/'점수 계산기'!$C$27,0)</f>
        <v>-2</v>
      </c>
      <c r="V27" s="128">
        <f>ROUNDUP(('수학 백분위 표'!$M13-0.5-'점수 계산기'!$C$31-'점수 계산기'!$C$28*V$19)/'점수 계산기'!$C$27,0)</f>
        <v>-1</v>
      </c>
      <c r="W27" s="128">
        <f>ROUNDUP(('수학 백분위 표'!$M13-0.5-'점수 계산기'!$C$31-'점수 계산기'!$C$28*W$19)/'점수 계산기'!$C$27,0)</f>
        <v>1</v>
      </c>
      <c r="X27" s="128">
        <f>ROUNDUP(('수학 백분위 표'!$M13-0.5-'점수 계산기'!$C$31-'점수 계산기'!$C$28*X$19)/'점수 계산기'!$C$27,0)</f>
        <v>2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278" t="str">
        <f>IF(OR(P31&gt;74, AND(P31&lt;0, OR(D30&lt;=D$30, D30="-"))), "-", IF(P31&lt;0, D$30,IF(OR(P31=1, P31=73), P31+P$30+1, P31+P$30)))</f>
        <v>-</v>
      </c>
      <c r="E31" s="303" t="str">
        <f t="shared" ref="E31:J38" si="4">IF(OR(Q31&gt;74, AND(Q31&lt;0, OR(E30&lt;=E$30, E30="-"))), "-", IF(Q31&lt;0, E$30,IF(OR(Q31=1, Q31=73), Q31+Q$30+1, Q31+Q$30)))</f>
        <v>-</v>
      </c>
      <c r="F31" s="303" t="str">
        <f t="shared" si="4"/>
        <v>-</v>
      </c>
      <c r="G31" s="303" t="str">
        <f t="shared" si="4"/>
        <v>-</v>
      </c>
      <c r="H31" s="303" t="str">
        <f t="shared" si="4"/>
        <v>-</v>
      </c>
      <c r="I31" s="303" t="str">
        <f t="shared" si="4"/>
        <v>-</v>
      </c>
      <c r="J31" s="304" t="str">
        <f t="shared" si="4"/>
        <v>-</v>
      </c>
      <c r="K31" s="129"/>
      <c r="L31" s="129"/>
      <c r="M31" s="129"/>
      <c r="N31" s="129"/>
      <c r="O31" s="127" t="s">
        <v>126</v>
      </c>
      <c r="P31" s="128">
        <f>ROUNDUP(('수학 백분위 표'!$M6-0.5-'점수 계산기'!$C$31-'점수 계산기'!$C$28*P$30)/'점수 계산기'!$C$27,0)</f>
        <v>79</v>
      </c>
      <c r="Q31" s="128">
        <f>ROUNDUP(('수학 백분위 표'!$M6-0.5-'점수 계산기'!$C$31-'점수 계산기'!$C$28*Q$30)/'점수 계산기'!$C$27,0)</f>
        <v>80</v>
      </c>
      <c r="R31" s="128">
        <f>ROUNDUP(('수학 백분위 표'!$M6-0.5-'점수 계산기'!$C$31-'점수 계산기'!$C$28*R$30)/'점수 계산기'!$C$27,0)</f>
        <v>80</v>
      </c>
      <c r="S31" s="128">
        <f>ROUNDUP(('수학 백분위 표'!$M6-0.5-'점수 계산기'!$C$31-'점수 계산기'!$C$28*S$30)/'점수 계산기'!$C$27,0)</f>
        <v>81</v>
      </c>
      <c r="T31" s="128">
        <f>ROUNDUP(('수학 백분위 표'!$M6-0.5-'점수 계산기'!$C$31-'점수 계산기'!$C$28*T$30)/'점수 계산기'!$C$27,0)</f>
        <v>82</v>
      </c>
      <c r="U31" s="128">
        <f>ROUNDUP(('수학 백분위 표'!$M6-0.5-'점수 계산기'!$C$31-'점수 계산기'!$C$28*U$30)/'점수 계산기'!$C$27,0)</f>
        <v>83</v>
      </c>
      <c r="V31" s="128">
        <f>ROUNDUP(('수학 백분위 표'!$M6-0.5-'점수 계산기'!$C$31-'점수 계산기'!$C$28*V$30)/'점수 계산기'!$C$27,0)</f>
        <v>85</v>
      </c>
      <c r="W31" s="129"/>
      <c r="X31" s="129"/>
    </row>
    <row r="32" spans="2:24" s="137" customFormat="1" ht="25" customHeight="1">
      <c r="B32" s="129"/>
      <c r="C32" s="284" t="s">
        <v>79</v>
      </c>
      <c r="D32" s="307">
        <f t="shared" ref="D32:D38" si="5">IF(OR(P32&gt;74, AND(P32&lt;0, OR(D31&lt;=D$30, D31="-"))), "-", IF(P32&lt;0, D$30,IF(OR(P32=1, P32=73), P32+P$30+1, P32+P$30)))</f>
        <v>75</v>
      </c>
      <c r="E32" s="286">
        <f t="shared" si="4"/>
        <v>75</v>
      </c>
      <c r="F32" s="286">
        <f t="shared" si="4"/>
        <v>75</v>
      </c>
      <c r="G32" s="286">
        <f t="shared" si="4"/>
        <v>74</v>
      </c>
      <c r="H32" s="286">
        <f t="shared" si="4"/>
        <v>74</v>
      </c>
      <c r="I32" s="286">
        <f t="shared" si="4"/>
        <v>74</v>
      </c>
      <c r="J32" s="287">
        <f t="shared" si="4"/>
        <v>74</v>
      </c>
      <c r="K32" s="129"/>
      <c r="L32" s="129"/>
      <c r="M32" s="129"/>
      <c r="N32" s="129"/>
      <c r="O32" s="121" t="s">
        <v>127</v>
      </c>
      <c r="P32" s="128">
        <f>ROUNDUP(('수학 백분위 표'!$M7-0.5-'점수 계산기'!$C$31-'점수 계산기'!$C$28*P$30)/'점수 계산기'!$C$27,0)</f>
        <v>68</v>
      </c>
      <c r="Q32" s="128">
        <f>ROUNDUP(('수학 백분위 표'!$M7-0.5-'점수 계산기'!$C$31-'점수 계산기'!$C$28*Q$30)/'점수 계산기'!$C$27,0)</f>
        <v>69</v>
      </c>
      <c r="R32" s="128">
        <f>ROUNDUP(('수학 백분위 표'!$M7-0.5-'점수 계산기'!$C$31-'점수 계산기'!$C$28*R$30)/'점수 계산기'!$C$27,0)</f>
        <v>70</v>
      </c>
      <c r="S32" s="128">
        <f>ROUNDUP(('수학 백분위 표'!$M7-0.5-'점수 계산기'!$C$31-'점수 계산기'!$C$28*S$30)/'점수 계산기'!$C$27,0)</f>
        <v>70</v>
      </c>
      <c r="T32" s="128">
        <f>ROUNDUP(('수학 백분위 표'!$M7-0.5-'점수 계산기'!$C$31-'점수 계산기'!$C$28*T$30)/'점수 계산기'!$C$27,0)</f>
        <v>71</v>
      </c>
      <c r="U32" s="128">
        <f>ROUNDUP(('수학 백분위 표'!$M7-0.5-'점수 계산기'!$C$31-'점수 계산기'!$C$28*U$30)/'점수 계산기'!$C$27,0)</f>
        <v>72</v>
      </c>
      <c r="V32" s="128">
        <f>ROUNDUP(('수학 백분위 표'!$M7-0.5-'점수 계산기'!$C$31-'점수 계산기'!$C$28*V$30)/'점수 계산기'!$C$27,0)</f>
        <v>74</v>
      </c>
      <c r="W32" s="129"/>
      <c r="X32" s="129"/>
    </row>
    <row r="33" spans="2:24" s="137" customFormat="1" ht="25" customHeight="1">
      <c r="B33" s="129"/>
      <c r="C33" s="284" t="s">
        <v>81</v>
      </c>
      <c r="D33" s="307">
        <f t="shared" si="5"/>
        <v>64</v>
      </c>
      <c r="E33" s="286">
        <f t="shared" si="4"/>
        <v>64</v>
      </c>
      <c r="F33" s="286">
        <f t="shared" si="4"/>
        <v>64</v>
      </c>
      <c r="G33" s="286">
        <f t="shared" si="4"/>
        <v>63</v>
      </c>
      <c r="H33" s="286">
        <f t="shared" si="4"/>
        <v>63</v>
      </c>
      <c r="I33" s="286">
        <f t="shared" si="4"/>
        <v>63</v>
      </c>
      <c r="J33" s="287">
        <f t="shared" si="4"/>
        <v>63</v>
      </c>
      <c r="K33" s="129"/>
      <c r="L33" s="129"/>
      <c r="M33" s="129"/>
      <c r="N33" s="129"/>
      <c r="O33" s="121" t="s">
        <v>128</v>
      </c>
      <c r="P33" s="128">
        <f>ROUNDUP(('수학 백분위 표'!$M8-0.5-'점수 계산기'!$C$31-'점수 계산기'!$C$28*P$30)/'점수 계산기'!$C$27,0)</f>
        <v>57</v>
      </c>
      <c r="Q33" s="128">
        <f>ROUNDUP(('수학 백분위 표'!$M8-0.5-'점수 계산기'!$C$31-'점수 계산기'!$C$28*Q$30)/'점수 계산기'!$C$27,0)</f>
        <v>58</v>
      </c>
      <c r="R33" s="128">
        <f>ROUNDUP(('수학 백분위 표'!$M8-0.5-'점수 계산기'!$C$31-'점수 계산기'!$C$28*R$30)/'점수 계산기'!$C$27,0)</f>
        <v>59</v>
      </c>
      <c r="S33" s="128">
        <f>ROUNDUP(('수학 백분위 표'!$M8-0.5-'점수 계산기'!$C$31-'점수 계산기'!$C$28*S$30)/'점수 계산기'!$C$27,0)</f>
        <v>59</v>
      </c>
      <c r="T33" s="128">
        <f>ROUNDUP(('수학 백분위 표'!$M8-0.5-'점수 계산기'!$C$31-'점수 계산기'!$C$28*T$30)/'점수 계산기'!$C$27,0)</f>
        <v>60</v>
      </c>
      <c r="U33" s="128">
        <f>ROUNDUP(('수학 백분위 표'!$M8-0.5-'점수 계산기'!$C$31-'점수 계산기'!$C$28*U$30)/'점수 계산기'!$C$27,0)</f>
        <v>61</v>
      </c>
      <c r="V33" s="128">
        <f>ROUNDUP(('수학 백분위 표'!$M8-0.5-'점수 계산기'!$C$31-'점수 계산기'!$C$28*V$30)/'점수 계산기'!$C$27,0)</f>
        <v>63</v>
      </c>
      <c r="W33" s="129"/>
      <c r="X33" s="129"/>
    </row>
    <row r="34" spans="2:24" s="137" customFormat="1" ht="25" customHeight="1">
      <c r="B34" s="129"/>
      <c r="C34" s="284" t="s">
        <v>83</v>
      </c>
      <c r="D34" s="307">
        <f t="shared" si="5"/>
        <v>49</v>
      </c>
      <c r="E34" s="286">
        <f t="shared" si="4"/>
        <v>49</v>
      </c>
      <c r="F34" s="286">
        <f t="shared" si="4"/>
        <v>49</v>
      </c>
      <c r="G34" s="286">
        <f t="shared" si="4"/>
        <v>49</v>
      </c>
      <c r="H34" s="286">
        <f t="shared" si="4"/>
        <v>49</v>
      </c>
      <c r="I34" s="286">
        <f t="shared" si="4"/>
        <v>49</v>
      </c>
      <c r="J34" s="287">
        <f t="shared" si="4"/>
        <v>49</v>
      </c>
      <c r="K34" s="129"/>
      <c r="L34" s="129"/>
      <c r="M34" s="129"/>
      <c r="N34" s="129"/>
      <c r="O34" s="121" t="s">
        <v>129</v>
      </c>
      <c r="P34" s="128">
        <f>ROUNDUP(('수학 백분위 표'!$M9-0.5-'점수 계산기'!$C$31-'점수 계산기'!$C$28*P$30)/'점수 계산기'!$C$27,0)</f>
        <v>42</v>
      </c>
      <c r="Q34" s="128">
        <f>ROUNDUP(('수학 백분위 표'!$M9-0.5-'점수 계산기'!$C$31-'점수 계산기'!$C$28*Q$30)/'점수 계산기'!$C$27,0)</f>
        <v>43</v>
      </c>
      <c r="R34" s="128">
        <f>ROUNDUP(('수학 백분위 표'!$M9-0.5-'점수 계산기'!$C$31-'점수 계산기'!$C$28*R$30)/'점수 계산기'!$C$27,0)</f>
        <v>44</v>
      </c>
      <c r="S34" s="128">
        <f>ROUNDUP(('수학 백분위 표'!$M9-0.5-'점수 계산기'!$C$31-'점수 계산기'!$C$28*S$30)/'점수 계산기'!$C$27,0)</f>
        <v>45</v>
      </c>
      <c r="T34" s="128">
        <f>ROUNDUP(('수학 백분위 표'!$M9-0.5-'점수 계산기'!$C$31-'점수 계산기'!$C$28*T$30)/'점수 계산기'!$C$27,0)</f>
        <v>46</v>
      </c>
      <c r="U34" s="128">
        <f>ROUNDUP(('수학 백분위 표'!$M9-0.5-'점수 계산기'!$C$31-'점수 계산기'!$C$28*U$30)/'점수 계산기'!$C$27,0)</f>
        <v>47</v>
      </c>
      <c r="V34" s="128">
        <f>ROUNDUP(('수학 백분위 표'!$M9-0.5-'점수 계산기'!$C$31-'점수 계산기'!$C$28*V$30)/'점수 계산기'!$C$27,0)</f>
        <v>49</v>
      </c>
      <c r="W34" s="129"/>
      <c r="X34" s="129"/>
    </row>
    <row r="35" spans="2:24" s="137" customFormat="1" ht="25" customHeight="1">
      <c r="B35" s="129"/>
      <c r="C35" s="284" t="s">
        <v>85</v>
      </c>
      <c r="D35" s="307">
        <f t="shared" si="5"/>
        <v>32</v>
      </c>
      <c r="E35" s="286">
        <f t="shared" si="4"/>
        <v>32</v>
      </c>
      <c r="F35" s="286">
        <f t="shared" si="4"/>
        <v>32</v>
      </c>
      <c r="G35" s="286">
        <f t="shared" si="4"/>
        <v>32</v>
      </c>
      <c r="H35" s="286">
        <f t="shared" si="4"/>
        <v>32</v>
      </c>
      <c r="I35" s="286">
        <f t="shared" si="4"/>
        <v>32</v>
      </c>
      <c r="J35" s="287">
        <f t="shared" si="4"/>
        <v>32</v>
      </c>
      <c r="K35" s="129"/>
      <c r="L35" s="129"/>
      <c r="M35" s="129"/>
      <c r="N35" s="129"/>
      <c r="O35" s="121" t="s">
        <v>130</v>
      </c>
      <c r="P35" s="128">
        <f>ROUNDUP(('수학 백분위 표'!$M10-0.5-'점수 계산기'!$C$31-'점수 계산기'!$C$28*P$30)/'점수 계산기'!$C$27,0)</f>
        <v>25</v>
      </c>
      <c r="Q35" s="128">
        <f>ROUNDUP(('수학 백분위 표'!$M10-0.5-'점수 계산기'!$C$31-'점수 계산기'!$C$28*Q$30)/'점수 계산기'!$C$27,0)</f>
        <v>26</v>
      </c>
      <c r="R35" s="128">
        <f>ROUNDUP(('수학 백분위 표'!$M10-0.5-'점수 계산기'!$C$31-'점수 계산기'!$C$28*R$30)/'점수 계산기'!$C$27,0)</f>
        <v>27</v>
      </c>
      <c r="S35" s="128">
        <f>ROUNDUP(('수학 백분위 표'!$M10-0.5-'점수 계산기'!$C$31-'점수 계산기'!$C$28*S$30)/'점수 계산기'!$C$27,0)</f>
        <v>28</v>
      </c>
      <c r="T35" s="128">
        <f>ROUNDUP(('수학 백분위 표'!$M10-0.5-'점수 계산기'!$C$31-'점수 계산기'!$C$28*T$30)/'점수 계산기'!$C$27,0)</f>
        <v>29</v>
      </c>
      <c r="U35" s="128">
        <f>ROUNDUP(('수학 백분위 표'!$M10-0.5-'점수 계산기'!$C$31-'점수 계산기'!$C$28*U$30)/'점수 계산기'!$C$27,0)</f>
        <v>30</v>
      </c>
      <c r="V35" s="128">
        <f>ROUNDUP(('수학 백분위 표'!$M10-0.5-'점수 계산기'!$C$31-'점수 계산기'!$C$28*V$30)/'점수 계산기'!$C$27,0)</f>
        <v>32</v>
      </c>
      <c r="W35" s="129"/>
      <c r="X35" s="129"/>
    </row>
    <row r="36" spans="2:24" s="137" customFormat="1" ht="25" customHeight="1">
      <c r="B36" s="129"/>
      <c r="C36" s="284" t="s">
        <v>87</v>
      </c>
      <c r="D36" s="307">
        <f t="shared" si="5"/>
        <v>17</v>
      </c>
      <c r="E36" s="286">
        <f t="shared" si="4"/>
        <v>17</v>
      </c>
      <c r="F36" s="286">
        <f t="shared" si="4"/>
        <v>17</v>
      </c>
      <c r="G36" s="286">
        <f t="shared" si="4"/>
        <v>17</v>
      </c>
      <c r="H36" s="286">
        <f t="shared" si="4"/>
        <v>17</v>
      </c>
      <c r="I36" s="286">
        <f t="shared" si="4"/>
        <v>17</v>
      </c>
      <c r="J36" s="287">
        <f t="shared" si="4"/>
        <v>17</v>
      </c>
      <c r="K36" s="129"/>
      <c r="L36" s="129"/>
      <c r="M36" s="129"/>
      <c r="N36" s="129"/>
      <c r="O36" s="121" t="s">
        <v>131</v>
      </c>
      <c r="P36" s="128">
        <f>ROUNDUP(('수학 백분위 표'!$M11-0.5-'점수 계산기'!$C$31-'점수 계산기'!$C$28*P$30)/'점수 계산기'!$C$27,0)</f>
        <v>10</v>
      </c>
      <c r="Q36" s="128">
        <f>ROUNDUP(('수학 백분위 표'!$M11-0.5-'점수 계산기'!$C$31-'점수 계산기'!$C$28*Q$30)/'점수 계산기'!$C$27,0)</f>
        <v>11</v>
      </c>
      <c r="R36" s="128">
        <f>ROUNDUP(('수학 백분위 표'!$M11-0.5-'점수 계산기'!$C$31-'점수 계산기'!$C$28*R$30)/'점수 계산기'!$C$27,0)</f>
        <v>12</v>
      </c>
      <c r="S36" s="128">
        <f>ROUNDUP(('수학 백분위 표'!$M11-0.5-'점수 계산기'!$C$31-'점수 계산기'!$C$28*S$30)/'점수 계산기'!$C$27,0)</f>
        <v>13</v>
      </c>
      <c r="T36" s="128">
        <f>ROUNDUP(('수학 백분위 표'!$M11-0.5-'점수 계산기'!$C$31-'점수 계산기'!$C$28*T$30)/'점수 계산기'!$C$27,0)</f>
        <v>14</v>
      </c>
      <c r="U36" s="128">
        <f>ROUNDUP(('수학 백분위 표'!$M11-0.5-'점수 계산기'!$C$31-'점수 계산기'!$C$28*U$30)/'점수 계산기'!$C$27,0)</f>
        <v>15</v>
      </c>
      <c r="V36" s="128">
        <f>ROUNDUP(('수학 백분위 표'!$M11-0.5-'점수 계산기'!$C$31-'점수 계산기'!$C$28*V$30)/'점수 계산기'!$C$27,0)</f>
        <v>17</v>
      </c>
      <c r="W36" s="129"/>
      <c r="X36" s="129"/>
    </row>
    <row r="37" spans="2:24" s="137" customFormat="1" ht="25" customHeight="1">
      <c r="B37" s="129"/>
      <c r="C37" s="284" t="s">
        <v>89</v>
      </c>
      <c r="D37" s="307">
        <f t="shared" si="5"/>
        <v>11</v>
      </c>
      <c r="E37" s="286">
        <f t="shared" si="4"/>
        <v>11</v>
      </c>
      <c r="F37" s="286">
        <f t="shared" si="4"/>
        <v>11</v>
      </c>
      <c r="G37" s="286">
        <f t="shared" si="4"/>
        <v>11</v>
      </c>
      <c r="H37" s="286">
        <f t="shared" si="4"/>
        <v>11</v>
      </c>
      <c r="I37" s="286">
        <f t="shared" si="4"/>
        <v>11</v>
      </c>
      <c r="J37" s="287">
        <f t="shared" si="4"/>
        <v>11</v>
      </c>
      <c r="K37" s="129"/>
      <c r="L37" s="129"/>
      <c r="M37" s="129"/>
      <c r="N37" s="129"/>
      <c r="O37" s="121" t="s">
        <v>132</v>
      </c>
      <c r="P37" s="128">
        <f>ROUNDUP(('수학 백분위 표'!$M12-0.5-'점수 계산기'!$C$31-'점수 계산기'!$C$28*P$30)/'점수 계산기'!$C$27,0)</f>
        <v>4</v>
      </c>
      <c r="Q37" s="128">
        <f>ROUNDUP(('수학 백분위 표'!$M12-0.5-'점수 계산기'!$C$31-'점수 계산기'!$C$28*Q$30)/'점수 계산기'!$C$27,0)</f>
        <v>5</v>
      </c>
      <c r="R37" s="128">
        <f>ROUNDUP(('수학 백분위 표'!$M12-0.5-'점수 계산기'!$C$31-'점수 계산기'!$C$28*R$30)/'점수 계산기'!$C$27,0)</f>
        <v>6</v>
      </c>
      <c r="S37" s="128">
        <f>ROUNDUP(('수학 백분위 표'!$M12-0.5-'점수 계산기'!$C$31-'점수 계산기'!$C$28*S$30)/'점수 계산기'!$C$27,0)</f>
        <v>7</v>
      </c>
      <c r="T37" s="128">
        <f>ROUNDUP(('수학 백분위 표'!$M12-0.5-'점수 계산기'!$C$31-'점수 계산기'!$C$28*T$30)/'점수 계산기'!$C$27,0)</f>
        <v>8</v>
      </c>
      <c r="U37" s="128">
        <f>ROUNDUP(('수학 백분위 표'!$M12-0.5-'점수 계산기'!$C$31-'점수 계산기'!$C$28*U$30)/'점수 계산기'!$C$27,0)</f>
        <v>9</v>
      </c>
      <c r="V37" s="128">
        <f>ROUNDUP(('수학 백분위 표'!$M12-0.5-'점수 계산기'!$C$31-'점수 계산기'!$C$28*V$30)/'점수 계산기'!$C$27,0)</f>
        <v>11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308">
        <f t="shared" si="5"/>
        <v>10</v>
      </c>
      <c r="E38" s="294">
        <f t="shared" si="4"/>
        <v>10</v>
      </c>
      <c r="F38" s="294">
        <f t="shared" si="4"/>
        <v>10</v>
      </c>
      <c r="G38" s="294">
        <f t="shared" si="4"/>
        <v>10</v>
      </c>
      <c r="H38" s="294">
        <f t="shared" si="4"/>
        <v>10</v>
      </c>
      <c r="I38" s="294">
        <f t="shared" si="4"/>
        <v>10</v>
      </c>
      <c r="J38" s="295">
        <f t="shared" si="4"/>
        <v>10</v>
      </c>
      <c r="K38" s="129"/>
      <c r="L38" s="129"/>
      <c r="M38" s="129"/>
      <c r="N38" s="129"/>
      <c r="O38" s="124" t="s">
        <v>133</v>
      </c>
      <c r="P38" s="128">
        <f>ROUNDUP(('수학 백분위 표'!$M13-0.5-'점수 계산기'!$C$31-'점수 계산기'!$C$28*P$30)/'점수 계산기'!$C$27,0)</f>
        <v>3</v>
      </c>
      <c r="Q38" s="128">
        <f>ROUNDUP(('수학 백분위 표'!$M13-0.5-'점수 계산기'!$C$31-'점수 계산기'!$C$28*Q$30)/'점수 계산기'!$C$27,0)</f>
        <v>4</v>
      </c>
      <c r="R38" s="128">
        <f>ROUNDUP(('수학 백분위 표'!$M13-0.5-'점수 계산기'!$C$31-'점수 계산기'!$C$28*R$30)/'점수 계산기'!$C$27,0)</f>
        <v>5</v>
      </c>
      <c r="S38" s="128">
        <f>ROUNDUP(('수학 백분위 표'!$M13-0.5-'점수 계산기'!$C$31-'점수 계산기'!$C$28*S$30)/'점수 계산기'!$C$27,0)</f>
        <v>6</v>
      </c>
      <c r="T38" s="128">
        <f>ROUNDUP(('수학 백분위 표'!$M13-0.5-'점수 계산기'!$C$31-'점수 계산기'!$C$28*T$30)/'점수 계산기'!$C$27,0)</f>
        <v>7</v>
      </c>
      <c r="U38" s="128">
        <f>ROUNDUP(('수학 백분위 표'!$M13-0.5-'점수 계산기'!$C$31-'점수 계산기'!$C$28*U$30)/'점수 계산기'!$C$27,0)</f>
        <v>8</v>
      </c>
      <c r="V38" s="128">
        <f>ROUNDUP(('수학 백분위 표'!$M13-0.5-'점수 계산기'!$C$31-'점수 계산기'!$C$28*V$30)/'점수 계산기'!$C$27,0)</f>
        <v>10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58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87</v>
      </c>
      <c r="E42" s="47">
        <f t="shared" ref="E42:F49" si="7">F9</f>
        <v>86</v>
      </c>
      <c r="F42" s="47">
        <f t="shared" si="7"/>
        <v>86</v>
      </c>
      <c r="G42" s="47">
        <f t="shared" ref="G42:H49" si="8">J9</f>
        <v>86</v>
      </c>
      <c r="H42" s="47">
        <f t="shared" si="8"/>
        <v>86</v>
      </c>
      <c r="I42" s="47">
        <f>D20</f>
        <v>86</v>
      </c>
      <c r="J42" s="47">
        <f>E20</f>
        <v>86</v>
      </c>
      <c r="K42" s="47">
        <f>F20</f>
        <v>86</v>
      </c>
      <c r="L42" s="47">
        <f>H20</f>
        <v>86</v>
      </c>
      <c r="M42" s="48" t="str">
        <f>I20</f>
        <v>-</v>
      </c>
      <c r="N42" s="4"/>
    </row>
    <row r="43" spans="2:24" hidden="1">
      <c r="B43" s="4"/>
      <c r="C43" s="53" t="s">
        <v>80</v>
      </c>
      <c r="D43" s="60">
        <f t="shared" si="6"/>
        <v>76</v>
      </c>
      <c r="E43" s="59">
        <f t="shared" si="7"/>
        <v>75</v>
      </c>
      <c r="F43" s="59">
        <f t="shared" si="7"/>
        <v>75</v>
      </c>
      <c r="G43" s="59">
        <f t="shared" si="8"/>
        <v>75</v>
      </c>
      <c r="H43" s="59">
        <f t="shared" si="8"/>
        <v>75</v>
      </c>
      <c r="I43" s="59">
        <f t="shared" ref="I43:I49" si="9">D21</f>
        <v>75</v>
      </c>
      <c r="J43" s="59">
        <f t="shared" ref="J43:K43" si="10">E21</f>
        <v>75</v>
      </c>
      <c r="K43" s="59">
        <f t="shared" si="10"/>
        <v>75</v>
      </c>
      <c r="L43" s="59">
        <f t="shared" ref="L43:M43" si="11">H21</f>
        <v>75</v>
      </c>
      <c r="M43" s="61">
        <f t="shared" si="11"/>
        <v>75</v>
      </c>
      <c r="N43" s="4"/>
    </row>
    <row r="44" spans="2:24" hidden="1">
      <c r="B44" s="4"/>
      <c r="C44" s="53" t="s">
        <v>82</v>
      </c>
      <c r="D44" s="60">
        <f t="shared" si="6"/>
        <v>65</v>
      </c>
      <c r="E44" s="59">
        <f t="shared" si="7"/>
        <v>64</v>
      </c>
      <c r="F44" s="59">
        <f t="shared" si="7"/>
        <v>64</v>
      </c>
      <c r="G44" s="59">
        <f t="shared" si="8"/>
        <v>64</v>
      </c>
      <c r="H44" s="59">
        <f t="shared" si="8"/>
        <v>64</v>
      </c>
      <c r="I44" s="59">
        <f t="shared" si="9"/>
        <v>64</v>
      </c>
      <c r="J44" s="59">
        <f t="shared" ref="J44:K44" si="12">E22</f>
        <v>64</v>
      </c>
      <c r="K44" s="59">
        <f t="shared" si="12"/>
        <v>64</v>
      </c>
      <c r="L44" s="59">
        <f t="shared" ref="L44:M44" si="13">H22</f>
        <v>64</v>
      </c>
      <c r="M44" s="61">
        <f t="shared" si="13"/>
        <v>64</v>
      </c>
      <c r="N44" s="4"/>
    </row>
    <row r="45" spans="2:24" hidden="1">
      <c r="B45" s="4"/>
      <c r="C45" s="53" t="s">
        <v>84</v>
      </c>
      <c r="D45" s="60">
        <f t="shared" si="6"/>
        <v>50</v>
      </c>
      <c r="E45" s="59">
        <f t="shared" si="7"/>
        <v>50</v>
      </c>
      <c r="F45" s="59">
        <f t="shared" si="7"/>
        <v>50</v>
      </c>
      <c r="G45" s="59">
        <f t="shared" si="8"/>
        <v>50</v>
      </c>
      <c r="H45" s="59">
        <f t="shared" si="8"/>
        <v>50</v>
      </c>
      <c r="I45" s="59">
        <f t="shared" si="9"/>
        <v>49</v>
      </c>
      <c r="J45" s="59">
        <f t="shared" ref="J45:K45" si="14">E23</f>
        <v>49</v>
      </c>
      <c r="K45" s="59">
        <f t="shared" si="14"/>
        <v>49</v>
      </c>
      <c r="L45" s="59">
        <f t="shared" ref="L45:M45" si="15">H23</f>
        <v>49</v>
      </c>
      <c r="M45" s="61">
        <f t="shared" si="15"/>
        <v>49</v>
      </c>
      <c r="N45" s="4"/>
    </row>
    <row r="46" spans="2:24" hidden="1">
      <c r="B46" s="4"/>
      <c r="C46" s="53" t="s">
        <v>86</v>
      </c>
      <c r="D46" s="60">
        <f t="shared" si="6"/>
        <v>33</v>
      </c>
      <c r="E46" s="59">
        <f t="shared" si="7"/>
        <v>33</v>
      </c>
      <c r="F46" s="59">
        <f t="shared" si="7"/>
        <v>33</v>
      </c>
      <c r="G46" s="59">
        <f t="shared" si="8"/>
        <v>33</v>
      </c>
      <c r="H46" s="59">
        <f t="shared" si="8"/>
        <v>32</v>
      </c>
      <c r="I46" s="59">
        <f t="shared" si="9"/>
        <v>32</v>
      </c>
      <c r="J46" s="59">
        <f t="shared" ref="J46:K46" si="16">E24</f>
        <v>32</v>
      </c>
      <c r="K46" s="59">
        <f t="shared" si="16"/>
        <v>32</v>
      </c>
      <c r="L46" s="59">
        <f t="shared" ref="L46:M46" si="17">H24</f>
        <v>32</v>
      </c>
      <c r="M46" s="61">
        <f t="shared" si="17"/>
        <v>32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23</v>
      </c>
      <c r="F47" s="59">
        <f t="shared" si="7"/>
        <v>22</v>
      </c>
      <c r="G47" s="59">
        <f t="shared" si="8"/>
        <v>19</v>
      </c>
      <c r="H47" s="59">
        <f t="shared" si="8"/>
        <v>18</v>
      </c>
      <c r="I47" s="59">
        <f t="shared" si="9"/>
        <v>18</v>
      </c>
      <c r="J47" s="59">
        <f t="shared" ref="J47:K47" si="18">E25</f>
        <v>18</v>
      </c>
      <c r="K47" s="59">
        <f t="shared" si="18"/>
        <v>18</v>
      </c>
      <c r="L47" s="59">
        <f t="shared" ref="L47:M47" si="19">H25</f>
        <v>18</v>
      </c>
      <c r="M47" s="61">
        <f t="shared" si="19"/>
        <v>17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 t="str">
        <f t="shared" si="7"/>
        <v>-</v>
      </c>
      <c r="F48" s="59" t="str">
        <f t="shared" si="7"/>
        <v>-</v>
      </c>
      <c r="G48" s="59" t="str">
        <f t="shared" si="8"/>
        <v>-</v>
      </c>
      <c r="H48" s="59" t="str">
        <f t="shared" si="8"/>
        <v>-</v>
      </c>
      <c r="I48" s="59">
        <f t="shared" si="9"/>
        <v>16</v>
      </c>
      <c r="J48" s="59">
        <f t="shared" ref="J48:K48" si="20">E26</f>
        <v>15</v>
      </c>
      <c r="K48" s="59">
        <f t="shared" si="20"/>
        <v>14</v>
      </c>
      <c r="L48" s="59">
        <f t="shared" ref="L48:M48" si="21">H26</f>
        <v>12</v>
      </c>
      <c r="M48" s="61">
        <f t="shared" si="21"/>
        <v>11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 t="str">
        <f t="shared" si="8"/>
        <v>-</v>
      </c>
      <c r="I49" s="49" t="str">
        <f t="shared" si="9"/>
        <v>-</v>
      </c>
      <c r="J49" s="49" t="str">
        <f>E27</f>
        <v>-</v>
      </c>
      <c r="K49" s="49" t="str">
        <f>F27</f>
        <v>-</v>
      </c>
      <c r="L49" s="49" t="str">
        <f t="shared" ref="L49:M49" si="22">H27</f>
        <v>-</v>
      </c>
      <c r="M49" s="50" t="str">
        <f t="shared" si="22"/>
        <v>-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zoomScale="85" zoomScaleNormal="85" workbookViewId="0">
      <selection activeCell="B3" sqref="B3:M39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</row>
    <row r="4" spans="2:24" s="137" customFormat="1" ht="21" customHeight="1">
      <c r="B4" s="129"/>
      <c r="C4" s="321" t="s">
        <v>53</v>
      </c>
      <c r="D4" s="612" t="s">
        <v>142</v>
      </c>
      <c r="E4" s="612"/>
      <c r="F4" s="612"/>
      <c r="G4" s="613"/>
      <c r="H4" s="116"/>
      <c r="I4" s="116"/>
      <c r="J4" s="116"/>
      <c r="K4" s="116"/>
      <c r="L4" s="129"/>
      <c r="M4" s="129"/>
      <c r="N4" s="129"/>
    </row>
    <row r="5" spans="2:24" s="137" customFormat="1" ht="21" customHeight="1" thickBot="1">
      <c r="B5" s="129"/>
      <c r="C5" s="322" t="s">
        <v>8</v>
      </c>
      <c r="D5" s="645" t="s">
        <v>153</v>
      </c>
      <c r="E5" s="645"/>
      <c r="F5" s="645"/>
      <c r="G5" s="646"/>
      <c r="H5" s="116"/>
      <c r="I5" s="116"/>
      <c r="J5" s="116"/>
      <c r="K5" s="116"/>
      <c r="L5" s="129"/>
      <c r="M5" s="129"/>
      <c r="N5" s="129"/>
    </row>
    <row r="6" spans="2:24">
      <c r="B6" s="4"/>
      <c r="C6" s="39"/>
      <c r="D6" s="39"/>
      <c r="E6" s="39"/>
      <c r="F6" s="3"/>
      <c r="G6" s="3"/>
      <c r="H6" s="581" t="s">
        <v>140</v>
      </c>
      <c r="I6" s="581"/>
      <c r="J6" s="581"/>
      <c r="K6" s="581"/>
      <c r="L6" s="581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82"/>
      <c r="I7" s="582"/>
      <c r="J7" s="582"/>
      <c r="K7" s="582"/>
      <c r="L7" s="582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384">
        <v>26</v>
      </c>
      <c r="E8" s="385">
        <v>24</v>
      </c>
      <c r="F8" s="385">
        <v>23</v>
      </c>
      <c r="G8" s="385">
        <v>22</v>
      </c>
      <c r="H8" s="385">
        <v>21</v>
      </c>
      <c r="I8" s="385">
        <v>20</v>
      </c>
      <c r="J8" s="385">
        <v>19</v>
      </c>
      <c r="K8" s="385">
        <v>18</v>
      </c>
      <c r="L8" s="386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387" t="s">
        <v>77</v>
      </c>
      <c r="D9" s="309">
        <f>IF(OR(P9&gt;74, AND(P9&lt;0, OR(D8&lt;=D$8, D8="-"))), "-", IF(P9&lt;0, D$8,IF(OR(P9=1, P9=73), P9+P$8+1, P9+P$8)))</f>
        <v>84</v>
      </c>
      <c r="E9" s="279">
        <f t="shared" ref="E9:L16" si="0">IF(OR(Q9&gt;74, AND(Q9&lt;0, OR(E8&lt;=E$8, E8="-"))), "-", IF(Q9&lt;0, E$8,IF(OR(Q9=1, Q9=73), Q9+Q$8+1, Q9+Q$8)))</f>
        <v>84</v>
      </c>
      <c r="F9" s="279">
        <f t="shared" si="0"/>
        <v>84</v>
      </c>
      <c r="G9" s="279">
        <f t="shared" si="0"/>
        <v>84</v>
      </c>
      <c r="H9" s="279">
        <f t="shared" si="0"/>
        <v>84</v>
      </c>
      <c r="I9" s="279">
        <f t="shared" si="0"/>
        <v>84</v>
      </c>
      <c r="J9" s="279">
        <f t="shared" si="0"/>
        <v>84</v>
      </c>
      <c r="K9" s="279">
        <f t="shared" si="0"/>
        <v>84</v>
      </c>
      <c r="L9" s="280">
        <f t="shared" si="0"/>
        <v>84</v>
      </c>
      <c r="M9" s="116"/>
      <c r="N9" s="129"/>
      <c r="O9" s="121" t="s">
        <v>126</v>
      </c>
      <c r="P9" s="128">
        <f>ROUNDUP(('수학 백분위 표'!$M6-0.5-'점수 계산기'!$C$32-'점수 계산기'!$C$29*P$8)/'점수 계산기'!$C$27,0)</f>
        <v>58</v>
      </c>
      <c r="Q9" s="128">
        <f>ROUNDUP(('수학 백분위 표'!$M6-0.5-'점수 계산기'!$C$32-'점수 계산기'!$C$29*Q$8)/'점수 계산기'!$C$27,0)</f>
        <v>60</v>
      </c>
      <c r="R9" s="128">
        <f>ROUNDUP(('수학 백분위 표'!$M6-0.5-'점수 계산기'!$C$32-'점수 계산기'!$C$29*R$8)/'점수 계산기'!$C$27,0)</f>
        <v>61</v>
      </c>
      <c r="S9" s="128">
        <f>ROUNDUP(('수학 백분위 표'!$M6-0.5-'점수 계산기'!$C$32-'점수 계산기'!$C$29*S$8)/'점수 계산기'!$C$27,0)</f>
        <v>62</v>
      </c>
      <c r="T9" s="128">
        <f>ROUNDUP(('수학 백분위 표'!$M6-0.5-'점수 계산기'!$C$32-'점수 계산기'!$C$29*T$8)/'점수 계산기'!$C$27,0)</f>
        <v>63</v>
      </c>
      <c r="U9" s="128">
        <f>ROUNDUP(('수학 백분위 표'!$M6-0.5-'점수 계산기'!$C$32-'점수 계산기'!$C$29*U$8)/'점수 계산기'!$C$27,0)</f>
        <v>64</v>
      </c>
      <c r="V9" s="128">
        <f>ROUNDUP(('수학 백분위 표'!$M6-0.5-'점수 계산기'!$C$32-'점수 계산기'!$C$29*V$8)/'점수 계산기'!$C$27,0)</f>
        <v>65</v>
      </c>
      <c r="W9" s="128">
        <f>ROUNDUP(('수학 백분위 표'!$M6-0.5-'점수 계산기'!$C$32-'점수 계산기'!$C$29*W$8)/'점수 계산기'!$C$27,0)</f>
        <v>66</v>
      </c>
      <c r="X9" s="128">
        <f>ROUNDUP(('수학 백분위 표'!$M6-0.5-'점수 계산기'!$C$32-'점수 계산기'!$C$29*X$8)/'점수 계산기'!$C$27,0)</f>
        <v>67</v>
      </c>
    </row>
    <row r="10" spans="2:24" s="137" customFormat="1" ht="25" customHeight="1">
      <c r="B10" s="129"/>
      <c r="C10" s="387" t="s">
        <v>79</v>
      </c>
      <c r="D10" s="388">
        <f t="shared" ref="D10:D16" si="1">IF(OR(P10&gt;74, AND(P10&lt;0, OR(D9&lt;=D$8, D9="-"))), "-", IF(P10&lt;0, D$8,IF(OR(P10=1, P10=73), P10+P$8+1, P10+P$8)))</f>
        <v>73</v>
      </c>
      <c r="E10" s="286">
        <f t="shared" si="0"/>
        <v>73</v>
      </c>
      <c r="F10" s="286">
        <f t="shared" si="0"/>
        <v>73</v>
      </c>
      <c r="G10" s="286">
        <f t="shared" si="0"/>
        <v>73</v>
      </c>
      <c r="H10" s="286">
        <f t="shared" si="0"/>
        <v>73</v>
      </c>
      <c r="I10" s="286">
        <f t="shared" si="0"/>
        <v>73</v>
      </c>
      <c r="J10" s="286">
        <f t="shared" si="0"/>
        <v>73</v>
      </c>
      <c r="K10" s="286">
        <f t="shared" si="0"/>
        <v>73</v>
      </c>
      <c r="L10" s="287">
        <f t="shared" si="0"/>
        <v>73</v>
      </c>
      <c r="M10" s="116"/>
      <c r="N10" s="129"/>
      <c r="O10" s="121" t="s">
        <v>127</v>
      </c>
      <c r="P10" s="128">
        <f>ROUNDUP(('수학 백분위 표'!$M7-0.5-'점수 계산기'!$C$32-'점수 계산기'!$C$29*P$8)/'점수 계산기'!$C$27,0)</f>
        <v>47</v>
      </c>
      <c r="Q10" s="128">
        <f>ROUNDUP(('수학 백분위 표'!$M7-0.5-'점수 계산기'!$C$32-'점수 계산기'!$C$29*Q$8)/'점수 계산기'!$C$27,0)</f>
        <v>49</v>
      </c>
      <c r="R10" s="128">
        <f>ROUNDUP(('수학 백분위 표'!$M7-0.5-'점수 계산기'!$C$32-'점수 계산기'!$C$29*R$8)/'점수 계산기'!$C$27,0)</f>
        <v>50</v>
      </c>
      <c r="S10" s="128">
        <f>ROUNDUP(('수학 백분위 표'!$M7-0.5-'점수 계산기'!$C$32-'점수 계산기'!$C$29*S$8)/'점수 계산기'!$C$27,0)</f>
        <v>51</v>
      </c>
      <c r="T10" s="128">
        <f>ROUNDUP(('수학 백분위 표'!$M7-0.5-'점수 계산기'!$C$32-'점수 계산기'!$C$29*T$8)/'점수 계산기'!$C$27,0)</f>
        <v>52</v>
      </c>
      <c r="U10" s="128">
        <f>ROUNDUP(('수학 백분위 표'!$M7-0.5-'점수 계산기'!$C$32-'점수 계산기'!$C$29*U$8)/'점수 계산기'!$C$27,0)</f>
        <v>53</v>
      </c>
      <c r="V10" s="128">
        <f>ROUNDUP(('수학 백분위 표'!$M7-0.5-'점수 계산기'!$C$32-'점수 계산기'!$C$29*V$8)/'점수 계산기'!$C$27,0)</f>
        <v>54</v>
      </c>
      <c r="W10" s="128">
        <f>ROUNDUP(('수학 백분위 표'!$M7-0.5-'점수 계산기'!$C$32-'점수 계산기'!$C$29*W$8)/'점수 계산기'!$C$27,0)</f>
        <v>55</v>
      </c>
      <c r="X10" s="128">
        <f>ROUNDUP(('수학 백분위 표'!$M7-0.5-'점수 계산기'!$C$32-'점수 계산기'!$C$29*X$8)/'점수 계산기'!$C$27,0)</f>
        <v>56</v>
      </c>
    </row>
    <row r="11" spans="2:24" s="137" customFormat="1" ht="25" customHeight="1">
      <c r="B11" s="129"/>
      <c r="C11" s="387" t="s">
        <v>81</v>
      </c>
      <c r="D11" s="388">
        <f t="shared" si="1"/>
        <v>62</v>
      </c>
      <c r="E11" s="286">
        <f t="shared" si="0"/>
        <v>62</v>
      </c>
      <c r="F11" s="286">
        <f t="shared" si="0"/>
        <v>62</v>
      </c>
      <c r="G11" s="286">
        <f t="shared" si="0"/>
        <v>62</v>
      </c>
      <c r="H11" s="286">
        <f t="shared" si="0"/>
        <v>62</v>
      </c>
      <c r="I11" s="286">
        <f t="shared" si="0"/>
        <v>62</v>
      </c>
      <c r="J11" s="286">
        <f t="shared" si="0"/>
        <v>62</v>
      </c>
      <c r="K11" s="286">
        <f t="shared" si="0"/>
        <v>62</v>
      </c>
      <c r="L11" s="287">
        <f t="shared" si="0"/>
        <v>62</v>
      </c>
      <c r="M11" s="116"/>
      <c r="N11" s="129"/>
      <c r="O11" s="121" t="s">
        <v>128</v>
      </c>
      <c r="P11" s="128">
        <f>ROUNDUP(('수학 백분위 표'!$M8-0.5-'점수 계산기'!$C$32-'점수 계산기'!$C$29*P$8)/'점수 계산기'!$C$27,0)</f>
        <v>36</v>
      </c>
      <c r="Q11" s="128">
        <f>ROUNDUP(('수학 백분위 표'!$M8-0.5-'점수 계산기'!$C$32-'점수 계산기'!$C$29*Q$8)/'점수 계산기'!$C$27,0)</f>
        <v>38</v>
      </c>
      <c r="R11" s="128">
        <f>ROUNDUP(('수학 백분위 표'!$M8-0.5-'점수 계산기'!$C$32-'점수 계산기'!$C$29*R$8)/'점수 계산기'!$C$27,0)</f>
        <v>39</v>
      </c>
      <c r="S11" s="128">
        <f>ROUNDUP(('수학 백분위 표'!$M8-0.5-'점수 계산기'!$C$32-'점수 계산기'!$C$29*S$8)/'점수 계산기'!$C$27,0)</f>
        <v>40</v>
      </c>
      <c r="T11" s="128">
        <f>ROUNDUP(('수학 백분위 표'!$M8-0.5-'점수 계산기'!$C$32-'점수 계산기'!$C$29*T$8)/'점수 계산기'!$C$27,0)</f>
        <v>41</v>
      </c>
      <c r="U11" s="128">
        <f>ROUNDUP(('수학 백분위 표'!$M8-0.5-'점수 계산기'!$C$32-'점수 계산기'!$C$29*U$8)/'점수 계산기'!$C$27,0)</f>
        <v>42</v>
      </c>
      <c r="V11" s="128">
        <f>ROUNDUP(('수학 백분위 표'!$M8-0.5-'점수 계산기'!$C$32-'점수 계산기'!$C$29*V$8)/'점수 계산기'!$C$27,0)</f>
        <v>43</v>
      </c>
      <c r="W11" s="128">
        <f>ROUNDUP(('수학 백분위 표'!$M8-0.5-'점수 계산기'!$C$32-'점수 계산기'!$C$29*W$8)/'점수 계산기'!$C$27,0)</f>
        <v>44</v>
      </c>
      <c r="X11" s="128">
        <f>ROUNDUP(('수학 백분위 표'!$M8-0.5-'점수 계산기'!$C$32-'점수 계산기'!$C$29*X$8)/'점수 계산기'!$C$27,0)</f>
        <v>45</v>
      </c>
    </row>
    <row r="12" spans="2:24" s="137" customFormat="1" ht="25" customHeight="1">
      <c r="B12" s="129"/>
      <c r="C12" s="387" t="s">
        <v>83</v>
      </c>
      <c r="D12" s="388">
        <f t="shared" si="1"/>
        <v>47</v>
      </c>
      <c r="E12" s="286">
        <f t="shared" si="0"/>
        <v>47</v>
      </c>
      <c r="F12" s="286">
        <f t="shared" si="0"/>
        <v>47</v>
      </c>
      <c r="G12" s="286">
        <f t="shared" si="0"/>
        <v>47</v>
      </c>
      <c r="H12" s="286">
        <f t="shared" si="0"/>
        <v>47</v>
      </c>
      <c r="I12" s="286">
        <f t="shared" si="0"/>
        <v>47</v>
      </c>
      <c r="J12" s="286">
        <f t="shared" si="0"/>
        <v>47</v>
      </c>
      <c r="K12" s="286">
        <f t="shared" si="0"/>
        <v>47</v>
      </c>
      <c r="L12" s="287">
        <f t="shared" si="0"/>
        <v>47</v>
      </c>
      <c r="M12" s="116"/>
      <c r="N12" s="129"/>
      <c r="O12" s="121" t="s">
        <v>129</v>
      </c>
      <c r="P12" s="128">
        <f>ROUNDUP(('수학 백분위 표'!$M9-0.5-'점수 계산기'!$C$32-'점수 계산기'!$C$29*P$8)/'점수 계산기'!$C$27,0)</f>
        <v>21</v>
      </c>
      <c r="Q12" s="128">
        <f>ROUNDUP(('수학 백분위 표'!$M9-0.5-'점수 계산기'!$C$32-'점수 계산기'!$C$29*Q$8)/'점수 계산기'!$C$27,0)</f>
        <v>23</v>
      </c>
      <c r="R12" s="128">
        <f>ROUNDUP(('수학 백분위 표'!$M9-0.5-'점수 계산기'!$C$32-'점수 계산기'!$C$29*R$8)/'점수 계산기'!$C$27,0)</f>
        <v>24</v>
      </c>
      <c r="S12" s="128">
        <f>ROUNDUP(('수학 백분위 표'!$M9-0.5-'점수 계산기'!$C$32-'점수 계산기'!$C$29*S$8)/'점수 계산기'!$C$27,0)</f>
        <v>25</v>
      </c>
      <c r="T12" s="128">
        <f>ROUNDUP(('수학 백분위 표'!$M9-0.5-'점수 계산기'!$C$32-'점수 계산기'!$C$29*T$8)/'점수 계산기'!$C$27,0)</f>
        <v>26</v>
      </c>
      <c r="U12" s="128">
        <f>ROUNDUP(('수학 백분위 표'!$M9-0.5-'점수 계산기'!$C$32-'점수 계산기'!$C$29*U$8)/'점수 계산기'!$C$27,0)</f>
        <v>27</v>
      </c>
      <c r="V12" s="128">
        <f>ROUNDUP(('수학 백분위 표'!$M9-0.5-'점수 계산기'!$C$32-'점수 계산기'!$C$29*V$8)/'점수 계산기'!$C$27,0)</f>
        <v>28</v>
      </c>
      <c r="W12" s="128">
        <f>ROUNDUP(('수학 백분위 표'!$M9-0.5-'점수 계산기'!$C$32-'점수 계산기'!$C$29*W$8)/'점수 계산기'!$C$27,0)</f>
        <v>29</v>
      </c>
      <c r="X12" s="128">
        <f>ROUNDUP(('수학 백분위 표'!$M9-0.5-'점수 계산기'!$C$32-'점수 계산기'!$C$29*X$8)/'점수 계산기'!$C$27,0)</f>
        <v>30</v>
      </c>
    </row>
    <row r="13" spans="2:24" s="137" customFormat="1" ht="25" customHeight="1">
      <c r="B13" s="129"/>
      <c r="C13" s="387" t="s">
        <v>85</v>
      </c>
      <c r="D13" s="388">
        <f t="shared" si="1"/>
        <v>30</v>
      </c>
      <c r="E13" s="286">
        <f t="shared" si="0"/>
        <v>30</v>
      </c>
      <c r="F13" s="286">
        <f t="shared" si="0"/>
        <v>30</v>
      </c>
      <c r="G13" s="286">
        <f t="shared" si="0"/>
        <v>30</v>
      </c>
      <c r="H13" s="286">
        <f t="shared" si="0"/>
        <v>30</v>
      </c>
      <c r="I13" s="286">
        <f t="shared" si="0"/>
        <v>30</v>
      </c>
      <c r="J13" s="286">
        <f t="shared" si="0"/>
        <v>30</v>
      </c>
      <c r="K13" s="286">
        <f t="shared" si="0"/>
        <v>30</v>
      </c>
      <c r="L13" s="287">
        <f t="shared" si="0"/>
        <v>30</v>
      </c>
      <c r="M13" s="116"/>
      <c r="N13" s="129"/>
      <c r="O13" s="121" t="s">
        <v>130</v>
      </c>
      <c r="P13" s="128">
        <f>ROUNDUP(('수학 백분위 표'!$M10-0.5-'점수 계산기'!$C$32-'점수 계산기'!$C$29*P$8)/'점수 계산기'!$C$27,0)</f>
        <v>4</v>
      </c>
      <c r="Q13" s="128">
        <f>ROUNDUP(('수학 백분위 표'!$M10-0.5-'점수 계산기'!$C$32-'점수 계산기'!$C$29*Q$8)/'점수 계산기'!$C$27,0)</f>
        <v>6</v>
      </c>
      <c r="R13" s="128">
        <f>ROUNDUP(('수학 백분위 표'!$M10-0.5-'점수 계산기'!$C$32-'점수 계산기'!$C$29*R$8)/'점수 계산기'!$C$27,0)</f>
        <v>7</v>
      </c>
      <c r="S13" s="128">
        <f>ROUNDUP(('수학 백분위 표'!$M10-0.5-'점수 계산기'!$C$32-'점수 계산기'!$C$29*S$8)/'점수 계산기'!$C$27,0)</f>
        <v>8</v>
      </c>
      <c r="T13" s="128">
        <f>ROUNDUP(('수학 백분위 표'!$M10-0.5-'점수 계산기'!$C$32-'점수 계산기'!$C$29*T$8)/'점수 계산기'!$C$27,0)</f>
        <v>9</v>
      </c>
      <c r="U13" s="128">
        <f>ROUNDUP(('수학 백분위 표'!$M10-0.5-'점수 계산기'!$C$32-'점수 계산기'!$C$29*U$8)/'점수 계산기'!$C$27,0)</f>
        <v>10</v>
      </c>
      <c r="V13" s="128">
        <f>ROUNDUP(('수학 백분위 표'!$M10-0.5-'점수 계산기'!$C$32-'점수 계산기'!$C$29*V$8)/'점수 계산기'!$C$27,0)</f>
        <v>11</v>
      </c>
      <c r="W13" s="128">
        <f>ROUNDUP(('수학 백분위 표'!$M10-0.5-'점수 계산기'!$C$32-'점수 계산기'!$C$29*W$8)/'점수 계산기'!$C$27,0)</f>
        <v>12</v>
      </c>
      <c r="X13" s="128">
        <f>ROUNDUP(('수학 백분위 표'!$M10-0.5-'점수 계산기'!$C$32-'점수 계산기'!$C$29*X$8)/'점수 계산기'!$C$27,0)</f>
        <v>13</v>
      </c>
    </row>
    <row r="14" spans="2:24" s="137" customFormat="1" ht="25" customHeight="1">
      <c r="B14" s="129"/>
      <c r="C14" s="387" t="s">
        <v>87</v>
      </c>
      <c r="D14" s="388">
        <f t="shared" si="1"/>
        <v>26</v>
      </c>
      <c r="E14" s="286">
        <f t="shared" si="0"/>
        <v>24</v>
      </c>
      <c r="F14" s="286">
        <f t="shared" si="0"/>
        <v>23</v>
      </c>
      <c r="G14" s="286">
        <f t="shared" si="0"/>
        <v>22</v>
      </c>
      <c r="H14" s="286">
        <f t="shared" si="0"/>
        <v>21</v>
      </c>
      <c r="I14" s="286">
        <f t="shared" si="0"/>
        <v>20</v>
      </c>
      <c r="J14" s="286">
        <f t="shared" si="0"/>
        <v>19</v>
      </c>
      <c r="K14" s="286">
        <f t="shared" si="0"/>
        <v>18</v>
      </c>
      <c r="L14" s="287">
        <f t="shared" si="0"/>
        <v>17</v>
      </c>
      <c r="M14" s="116"/>
      <c r="N14" s="129"/>
      <c r="O14" s="121" t="s">
        <v>131</v>
      </c>
      <c r="P14" s="128">
        <f>ROUNDUP(('수학 백분위 표'!$M11-0.5-'점수 계산기'!$C$32-'점수 계산기'!$C$29*P$8)/'점수 계산기'!$C$27,0)</f>
        <v>-11</v>
      </c>
      <c r="Q14" s="128">
        <f>ROUNDUP(('수학 백분위 표'!$M11-0.5-'점수 계산기'!$C$32-'점수 계산기'!$C$29*Q$8)/'점수 계산기'!$C$27,0)</f>
        <v>-9</v>
      </c>
      <c r="R14" s="128">
        <f>ROUNDUP(('수학 백분위 표'!$M11-0.5-'점수 계산기'!$C$32-'점수 계산기'!$C$29*R$8)/'점수 계산기'!$C$27,0)</f>
        <v>-8</v>
      </c>
      <c r="S14" s="128">
        <f>ROUNDUP(('수학 백분위 표'!$M11-0.5-'점수 계산기'!$C$32-'점수 계산기'!$C$29*S$8)/'점수 계산기'!$C$27,0)</f>
        <v>-7</v>
      </c>
      <c r="T14" s="128">
        <f>ROUNDUP(('수학 백분위 표'!$M11-0.5-'점수 계산기'!$C$32-'점수 계산기'!$C$29*T$8)/'점수 계산기'!$C$27,0)</f>
        <v>-6</v>
      </c>
      <c r="U14" s="128">
        <f>ROUNDUP(('수학 백분위 표'!$M11-0.5-'점수 계산기'!$C$32-'점수 계산기'!$C$29*U$8)/'점수 계산기'!$C$27,0)</f>
        <v>-5</v>
      </c>
      <c r="V14" s="128">
        <f>ROUNDUP(('수학 백분위 표'!$M11-0.5-'점수 계산기'!$C$32-'점수 계산기'!$C$29*V$8)/'점수 계산기'!$C$27,0)</f>
        <v>-5</v>
      </c>
      <c r="W14" s="128">
        <f>ROUNDUP(('수학 백분위 표'!$M11-0.5-'점수 계산기'!$C$32-'점수 계산기'!$C$29*W$8)/'점수 계산기'!$C$27,0)</f>
        <v>-4</v>
      </c>
      <c r="X14" s="128">
        <f>ROUNDUP(('수학 백분위 표'!$M11-0.5-'점수 계산기'!$C$32-'점수 계산기'!$C$29*X$8)/'점수 계산기'!$C$27,0)</f>
        <v>-3</v>
      </c>
    </row>
    <row r="15" spans="2:24" s="137" customFormat="1" ht="25" customHeight="1">
      <c r="B15" s="129"/>
      <c r="C15" s="387" t="s">
        <v>89</v>
      </c>
      <c r="D15" s="388" t="str">
        <f t="shared" si="1"/>
        <v>-</v>
      </c>
      <c r="E15" s="286" t="str">
        <f t="shared" si="0"/>
        <v>-</v>
      </c>
      <c r="F15" s="286" t="str">
        <f t="shared" si="0"/>
        <v>-</v>
      </c>
      <c r="G15" s="286" t="str">
        <f t="shared" si="0"/>
        <v>-</v>
      </c>
      <c r="H15" s="286" t="str">
        <f t="shared" si="0"/>
        <v>-</v>
      </c>
      <c r="I15" s="286" t="str">
        <f t="shared" si="0"/>
        <v>-</v>
      </c>
      <c r="J15" s="286" t="str">
        <f t="shared" si="0"/>
        <v>-</v>
      </c>
      <c r="K15" s="286" t="str">
        <f t="shared" si="0"/>
        <v>-</v>
      </c>
      <c r="L15" s="287" t="str">
        <f t="shared" si="0"/>
        <v>-</v>
      </c>
      <c r="M15" s="116"/>
      <c r="N15" s="129"/>
      <c r="O15" s="121" t="s">
        <v>132</v>
      </c>
      <c r="P15" s="128">
        <f>ROUNDUP(('수학 백분위 표'!$M12-0.5-'점수 계산기'!$C$32-'점수 계산기'!$C$29*P$8)/'점수 계산기'!$C$27,0)</f>
        <v>-17</v>
      </c>
      <c r="Q15" s="128">
        <f>ROUNDUP(('수학 백분위 표'!$M12-0.5-'점수 계산기'!$C$32-'점수 계산기'!$C$29*Q$8)/'점수 계산기'!$C$27,0)</f>
        <v>-15</v>
      </c>
      <c r="R15" s="128">
        <f>ROUNDUP(('수학 백분위 표'!$M12-0.5-'점수 계산기'!$C$32-'점수 계산기'!$C$29*R$8)/'점수 계산기'!$C$27,0)</f>
        <v>-14</v>
      </c>
      <c r="S15" s="128">
        <f>ROUNDUP(('수학 백분위 표'!$M12-0.5-'점수 계산기'!$C$32-'점수 계산기'!$C$29*S$8)/'점수 계산기'!$C$27,0)</f>
        <v>-13</v>
      </c>
      <c r="T15" s="128">
        <f>ROUNDUP(('수학 백분위 표'!$M12-0.5-'점수 계산기'!$C$32-'점수 계산기'!$C$29*T$8)/'점수 계산기'!$C$27,0)</f>
        <v>-13</v>
      </c>
      <c r="U15" s="128">
        <f>ROUNDUP(('수학 백분위 표'!$M12-0.5-'점수 계산기'!$C$32-'점수 계산기'!$C$29*U$8)/'점수 계산기'!$C$27,0)</f>
        <v>-12</v>
      </c>
      <c r="V15" s="128">
        <f>ROUNDUP(('수학 백분위 표'!$M12-0.5-'점수 계산기'!$C$32-'점수 계산기'!$C$29*V$8)/'점수 계산기'!$C$27,0)</f>
        <v>-11</v>
      </c>
      <c r="W15" s="128">
        <f>ROUNDUP(('수학 백분위 표'!$M12-0.5-'점수 계산기'!$C$32-'점수 계산기'!$C$29*W$8)/'점수 계산기'!$C$27,0)</f>
        <v>-10</v>
      </c>
      <c r="X15" s="128">
        <f>ROUNDUP(('수학 백분위 표'!$M12-0.5-'점수 계산기'!$C$32-'점수 계산기'!$C$29*X$8)/'점수 계산기'!$C$27,0)</f>
        <v>-9</v>
      </c>
    </row>
    <row r="16" spans="2:24" s="137" customFormat="1" ht="25" customHeight="1" thickBot="1">
      <c r="B16" s="129"/>
      <c r="C16" s="389" t="s">
        <v>91</v>
      </c>
      <c r="D16" s="390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 t="str">
        <f t="shared" si="0"/>
        <v>-</v>
      </c>
      <c r="L16" s="295" t="str">
        <f t="shared" si="0"/>
        <v>-</v>
      </c>
      <c r="M16" s="116"/>
      <c r="N16" s="129"/>
      <c r="O16" s="124" t="s">
        <v>133</v>
      </c>
      <c r="P16" s="128">
        <f>ROUNDUP(('수학 백분위 표'!$M13-0.5-'점수 계산기'!$C$32-'점수 계산기'!$C$29*P$8)/'점수 계산기'!$C$27,0)</f>
        <v>-19</v>
      </c>
      <c r="Q16" s="128">
        <f>ROUNDUP(('수학 백분위 표'!$M13-0.5-'점수 계산기'!$C$32-'점수 계산기'!$C$29*Q$8)/'점수 계산기'!$C$27,0)</f>
        <v>-17</v>
      </c>
      <c r="R16" s="128">
        <f>ROUNDUP(('수학 백분위 표'!$M13-0.5-'점수 계산기'!$C$32-'점수 계산기'!$C$29*R$8)/'점수 계산기'!$C$27,0)</f>
        <v>-16</v>
      </c>
      <c r="S16" s="128">
        <f>ROUNDUP(('수학 백분위 표'!$M13-0.5-'점수 계산기'!$C$32-'점수 계산기'!$C$29*S$8)/'점수 계산기'!$C$27,0)</f>
        <v>-15</v>
      </c>
      <c r="T16" s="128">
        <f>ROUNDUP(('수학 백분위 표'!$M13-0.5-'점수 계산기'!$C$32-'점수 계산기'!$C$29*T$8)/'점수 계산기'!$C$27,0)</f>
        <v>-14</v>
      </c>
      <c r="U16" s="128">
        <f>ROUNDUP(('수학 백분위 표'!$M13-0.5-'점수 계산기'!$C$32-'점수 계산기'!$C$29*U$8)/'점수 계산기'!$C$27,0)</f>
        <v>-13</v>
      </c>
      <c r="V16" s="128">
        <f>ROUNDUP(('수학 백분위 표'!$M13-0.5-'점수 계산기'!$C$32-'점수 계산기'!$C$29*V$8)/'점수 계산기'!$C$27,0)</f>
        <v>-12</v>
      </c>
      <c r="W16" s="128">
        <f>ROUNDUP(('수학 백분위 표'!$M13-0.5-'점수 계산기'!$C$32-'점수 계산기'!$C$29*W$8)/'점수 계산기'!$C$27,0)</f>
        <v>-11</v>
      </c>
      <c r="X16" s="128">
        <f>ROUNDUP(('수학 백분위 표'!$M13-0.5-'점수 계산기'!$C$32-'점수 계산기'!$C$29*X$8)/'점수 계산기'!$C$27,0)</f>
        <v>-10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N19" s="129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309">
        <f>IF(OR(P20&gt;74, AND(P20&lt;0, OR(D19&lt;=D$19, D19="-"))), "-", IF(P20&lt;0, D$19,IF(OR(P20=1, P20=73), P20+P$19+1, P20+P$19)))</f>
        <v>84</v>
      </c>
      <c r="E20" s="391">
        <f t="shared" ref="E20:L27" si="2">IF(OR(Q20&gt;74, AND(Q20&lt;0, OR(E19&lt;=E$19, E19="-"))), "-", IF(Q20&lt;0, E$19,IF(OR(Q20=1, Q20=73), Q20+Q$19+1, Q20+Q$19)))</f>
        <v>84</v>
      </c>
      <c r="F20" s="391">
        <f t="shared" si="2"/>
        <v>83</v>
      </c>
      <c r="G20" s="391">
        <f t="shared" si="2"/>
        <v>83</v>
      </c>
      <c r="H20" s="391">
        <f t="shared" si="2"/>
        <v>83</v>
      </c>
      <c r="I20" s="391">
        <f t="shared" si="2"/>
        <v>83</v>
      </c>
      <c r="J20" s="391">
        <f t="shared" si="2"/>
        <v>84</v>
      </c>
      <c r="K20" s="391">
        <f t="shared" si="2"/>
        <v>83</v>
      </c>
      <c r="L20" s="392" t="str">
        <f t="shared" si="2"/>
        <v>-</v>
      </c>
      <c r="M20" s="116"/>
      <c r="N20" s="129"/>
      <c r="O20" s="121" t="s">
        <v>126</v>
      </c>
      <c r="P20" s="128">
        <f>ROUNDUP(('수학 백분위 표'!$M6-0.5-'점수 계산기'!$C$32-'점수 계산기'!$C$29*P$19)/'점수 계산기'!$C$27,0)</f>
        <v>68</v>
      </c>
      <c r="Q20" s="128">
        <f>ROUNDUP(('수학 백분위 표'!$M6-0.5-'점수 계산기'!$C$32-'점수 계산기'!$C$29*Q$19)/'점수 계산기'!$C$27,0)</f>
        <v>69</v>
      </c>
      <c r="R20" s="128">
        <f>ROUNDUP(('수학 백분위 표'!$M6-0.5-'점수 계산기'!$C$32-'점수 계산기'!$C$29*R$19)/'점수 계산기'!$C$27,0)</f>
        <v>69</v>
      </c>
      <c r="S20" s="128">
        <f>ROUNDUP(('수학 백분위 표'!$M6-0.5-'점수 계산기'!$C$32-'점수 계산기'!$C$29*S$19)/'점수 계산기'!$C$27,0)</f>
        <v>70</v>
      </c>
      <c r="T20" s="128">
        <f>ROUNDUP(('수학 백분위 표'!$M6-0.5-'점수 계산기'!$C$32-'점수 계산기'!$C$29*T$19)/'점수 계산기'!$C$27,0)</f>
        <v>71</v>
      </c>
      <c r="U20" s="128">
        <f>ROUNDUP(('수학 백분위 표'!$M6-0.5-'점수 계산기'!$C$32-'점수 계산기'!$C$29*U$19)/'점수 계산기'!$C$27,0)</f>
        <v>72</v>
      </c>
      <c r="V20" s="128">
        <f>ROUNDUP(('수학 백분위 표'!$M6-0.5-'점수 계산기'!$C$32-'점수 계산기'!$C$29*V$19)/'점수 계산기'!$C$27,0)</f>
        <v>73</v>
      </c>
      <c r="W20" s="128">
        <f>ROUNDUP(('수학 백분위 표'!$M6-0.5-'점수 계산기'!$C$32-'점수 계산기'!$C$29*W$19)/'점수 계산기'!$C$27,0)</f>
        <v>74</v>
      </c>
      <c r="X20" s="128">
        <f>ROUNDUP(('수학 백분위 표'!$M6-0.5-'점수 계산기'!$C$32-'점수 계산기'!$C$29*X$19)/'점수 계산기'!$C$27,0)</f>
        <v>75</v>
      </c>
    </row>
    <row r="21" spans="2:24" s="137" customFormat="1" ht="25" customHeight="1">
      <c r="B21" s="129"/>
      <c r="C21" s="284" t="s">
        <v>79</v>
      </c>
      <c r="D21" s="285">
        <f t="shared" ref="D21:D27" si="3">IF(OR(P21&gt;74, AND(P21&lt;0, OR(D20&lt;=D$19, D20="-"))), "-", IF(P21&lt;0, D$19,IF(OR(P21=1, P21=73), P21+P$19+1, P21+P$19)))</f>
        <v>73</v>
      </c>
      <c r="E21" s="278">
        <f t="shared" si="2"/>
        <v>73</v>
      </c>
      <c r="F21" s="278">
        <f t="shared" si="2"/>
        <v>73</v>
      </c>
      <c r="G21" s="278">
        <f t="shared" si="2"/>
        <v>72</v>
      </c>
      <c r="H21" s="278">
        <f t="shared" si="2"/>
        <v>72</v>
      </c>
      <c r="I21" s="278">
        <f t="shared" si="2"/>
        <v>72</v>
      </c>
      <c r="J21" s="278">
        <f t="shared" si="2"/>
        <v>72</v>
      </c>
      <c r="K21" s="278">
        <f t="shared" si="2"/>
        <v>72</v>
      </c>
      <c r="L21" s="314">
        <f t="shared" si="2"/>
        <v>72</v>
      </c>
      <c r="M21" s="116"/>
      <c r="N21" s="129"/>
      <c r="O21" s="121" t="s">
        <v>127</v>
      </c>
      <c r="P21" s="128">
        <f>ROUNDUP(('수학 백분위 표'!$M7-0.5-'점수 계산기'!$C$32-'점수 계산기'!$C$29*P$19)/'점수 계산기'!$C$27,0)</f>
        <v>57</v>
      </c>
      <c r="Q21" s="128">
        <f>ROUNDUP(('수학 백분위 표'!$M7-0.5-'점수 계산기'!$C$32-'점수 계산기'!$C$29*Q$19)/'점수 계산기'!$C$27,0)</f>
        <v>58</v>
      </c>
      <c r="R21" s="128">
        <f>ROUNDUP(('수학 백분위 표'!$M7-0.5-'점수 계산기'!$C$32-'점수 계산기'!$C$29*R$19)/'점수 계산기'!$C$27,0)</f>
        <v>59</v>
      </c>
      <c r="S21" s="128">
        <f>ROUNDUP(('수학 백분위 표'!$M7-0.5-'점수 계산기'!$C$32-'점수 계산기'!$C$29*S$19)/'점수 계산기'!$C$27,0)</f>
        <v>59</v>
      </c>
      <c r="T21" s="128">
        <f>ROUNDUP(('수학 백분위 표'!$M7-0.5-'점수 계산기'!$C$32-'점수 계산기'!$C$29*T$19)/'점수 계산기'!$C$27,0)</f>
        <v>60</v>
      </c>
      <c r="U21" s="128">
        <f>ROUNDUP(('수학 백분위 표'!$M7-0.5-'점수 계산기'!$C$32-'점수 계산기'!$C$29*U$19)/'점수 계산기'!$C$27,0)</f>
        <v>61</v>
      </c>
      <c r="V21" s="128">
        <f>ROUNDUP(('수학 백분위 표'!$M7-0.5-'점수 계산기'!$C$32-'점수 계산기'!$C$29*V$19)/'점수 계산기'!$C$27,0)</f>
        <v>62</v>
      </c>
      <c r="W21" s="128">
        <f>ROUNDUP(('수학 백분위 표'!$M7-0.5-'점수 계산기'!$C$32-'점수 계산기'!$C$29*W$19)/'점수 계산기'!$C$27,0)</f>
        <v>63</v>
      </c>
      <c r="X21" s="128">
        <f>ROUNDUP(('수학 백분위 표'!$M7-0.5-'점수 계산기'!$C$32-'점수 계산기'!$C$29*X$19)/'점수 계산기'!$C$27,0)</f>
        <v>64</v>
      </c>
    </row>
    <row r="22" spans="2:24" s="137" customFormat="1" ht="25" customHeight="1">
      <c r="B22" s="129"/>
      <c r="C22" s="284" t="s">
        <v>81</v>
      </c>
      <c r="D22" s="285">
        <f t="shared" si="3"/>
        <v>62</v>
      </c>
      <c r="E22" s="278">
        <f t="shared" si="2"/>
        <v>62</v>
      </c>
      <c r="F22" s="278">
        <f t="shared" si="2"/>
        <v>62</v>
      </c>
      <c r="G22" s="278">
        <f t="shared" si="2"/>
        <v>61</v>
      </c>
      <c r="H22" s="278">
        <f t="shared" si="2"/>
        <v>61</v>
      </c>
      <c r="I22" s="278">
        <f t="shared" si="2"/>
        <v>61</v>
      </c>
      <c r="J22" s="278">
        <f t="shared" si="2"/>
        <v>61</v>
      </c>
      <c r="K22" s="278">
        <f t="shared" si="2"/>
        <v>61</v>
      </c>
      <c r="L22" s="314">
        <f t="shared" si="2"/>
        <v>61</v>
      </c>
      <c r="M22" s="116"/>
      <c r="N22" s="129"/>
      <c r="O22" s="121" t="s">
        <v>128</v>
      </c>
      <c r="P22" s="128">
        <f>ROUNDUP(('수학 백분위 표'!$M8-0.5-'점수 계산기'!$C$32-'점수 계산기'!$C$29*P$19)/'점수 계산기'!$C$27,0)</f>
        <v>46</v>
      </c>
      <c r="Q22" s="128">
        <f>ROUNDUP(('수학 백분위 표'!$M8-0.5-'점수 계산기'!$C$32-'점수 계산기'!$C$29*Q$19)/'점수 계산기'!$C$27,0)</f>
        <v>47</v>
      </c>
      <c r="R22" s="128">
        <f>ROUNDUP(('수학 백분위 표'!$M8-0.5-'점수 계산기'!$C$32-'점수 계산기'!$C$29*R$19)/'점수 계산기'!$C$27,0)</f>
        <v>48</v>
      </c>
      <c r="S22" s="128">
        <f>ROUNDUP(('수학 백분위 표'!$M8-0.5-'점수 계산기'!$C$32-'점수 계산기'!$C$29*S$19)/'점수 계산기'!$C$27,0)</f>
        <v>48</v>
      </c>
      <c r="T22" s="128">
        <f>ROUNDUP(('수학 백분위 표'!$M8-0.5-'점수 계산기'!$C$32-'점수 계산기'!$C$29*T$19)/'점수 계산기'!$C$27,0)</f>
        <v>49</v>
      </c>
      <c r="U22" s="128">
        <f>ROUNDUP(('수학 백분위 표'!$M8-0.5-'점수 계산기'!$C$32-'점수 계산기'!$C$29*U$19)/'점수 계산기'!$C$27,0)</f>
        <v>50</v>
      </c>
      <c r="V22" s="128">
        <f>ROUNDUP(('수학 백분위 표'!$M8-0.5-'점수 계산기'!$C$32-'점수 계산기'!$C$29*V$19)/'점수 계산기'!$C$27,0)</f>
        <v>51</v>
      </c>
      <c r="W22" s="128">
        <f>ROUNDUP(('수학 백분위 표'!$M8-0.5-'점수 계산기'!$C$32-'점수 계산기'!$C$29*W$19)/'점수 계산기'!$C$27,0)</f>
        <v>52</v>
      </c>
      <c r="X22" s="128">
        <f>ROUNDUP(('수학 백분위 표'!$M8-0.5-'점수 계산기'!$C$32-'점수 계산기'!$C$29*X$19)/'점수 계산기'!$C$27,0)</f>
        <v>53</v>
      </c>
    </row>
    <row r="23" spans="2:24" s="137" customFormat="1" ht="25" customHeight="1">
      <c r="B23" s="129"/>
      <c r="C23" s="284" t="s">
        <v>83</v>
      </c>
      <c r="D23" s="285">
        <f t="shared" si="3"/>
        <v>47</v>
      </c>
      <c r="E23" s="278">
        <f t="shared" si="2"/>
        <v>47</v>
      </c>
      <c r="F23" s="278">
        <f t="shared" si="2"/>
        <v>47</v>
      </c>
      <c r="G23" s="278">
        <f t="shared" si="2"/>
        <v>47</v>
      </c>
      <c r="H23" s="278">
        <f t="shared" si="2"/>
        <v>47</v>
      </c>
      <c r="I23" s="278">
        <f t="shared" si="2"/>
        <v>47</v>
      </c>
      <c r="J23" s="278">
        <f t="shared" si="2"/>
        <v>47</v>
      </c>
      <c r="K23" s="278">
        <f t="shared" si="2"/>
        <v>47</v>
      </c>
      <c r="L23" s="314">
        <f t="shared" si="2"/>
        <v>47</v>
      </c>
      <c r="M23" s="116"/>
      <c r="N23" s="129"/>
      <c r="O23" s="121" t="s">
        <v>129</v>
      </c>
      <c r="P23" s="128">
        <f>ROUNDUP(('수학 백분위 표'!$M9-0.5-'점수 계산기'!$C$32-'점수 계산기'!$C$29*P$19)/'점수 계산기'!$C$27,0)</f>
        <v>31</v>
      </c>
      <c r="Q23" s="128">
        <f>ROUNDUP(('수학 백분위 표'!$M9-0.5-'점수 계산기'!$C$32-'점수 계산기'!$C$29*Q$19)/'점수 계산기'!$C$27,0)</f>
        <v>32</v>
      </c>
      <c r="R23" s="128">
        <f>ROUNDUP(('수학 백분위 표'!$M9-0.5-'점수 계산기'!$C$32-'점수 계산기'!$C$29*R$19)/'점수 계산기'!$C$27,0)</f>
        <v>33</v>
      </c>
      <c r="S23" s="128">
        <f>ROUNDUP(('수학 백분위 표'!$M9-0.5-'점수 계산기'!$C$32-'점수 계산기'!$C$29*S$19)/'점수 계산기'!$C$27,0)</f>
        <v>34</v>
      </c>
      <c r="T23" s="128">
        <f>ROUNDUP(('수학 백분위 표'!$M9-0.5-'점수 계산기'!$C$32-'점수 계산기'!$C$29*T$19)/'점수 계산기'!$C$27,0)</f>
        <v>35</v>
      </c>
      <c r="U23" s="128">
        <f>ROUNDUP(('수학 백분위 표'!$M9-0.5-'점수 계산기'!$C$32-'점수 계산기'!$C$29*U$19)/'점수 계산기'!$C$27,0)</f>
        <v>36</v>
      </c>
      <c r="V23" s="128">
        <f>ROUNDUP(('수학 백분위 표'!$M9-0.5-'점수 계산기'!$C$32-'점수 계산기'!$C$29*V$19)/'점수 계산기'!$C$27,0)</f>
        <v>37</v>
      </c>
      <c r="W23" s="128">
        <f>ROUNDUP(('수학 백분위 표'!$M9-0.5-'점수 계산기'!$C$32-'점수 계산기'!$C$29*W$19)/'점수 계산기'!$C$27,0)</f>
        <v>38</v>
      </c>
      <c r="X23" s="128">
        <f>ROUNDUP(('수학 백분위 표'!$M9-0.5-'점수 계산기'!$C$32-'점수 계산기'!$C$29*X$19)/'점수 계산기'!$C$27,0)</f>
        <v>39</v>
      </c>
    </row>
    <row r="24" spans="2:24" s="137" customFormat="1" ht="25" customHeight="1">
      <c r="B24" s="129"/>
      <c r="C24" s="284" t="s">
        <v>85</v>
      </c>
      <c r="D24" s="285">
        <f t="shared" si="3"/>
        <v>30</v>
      </c>
      <c r="E24" s="278">
        <f t="shared" si="2"/>
        <v>30</v>
      </c>
      <c r="F24" s="278">
        <f t="shared" si="2"/>
        <v>30</v>
      </c>
      <c r="G24" s="278">
        <f t="shared" si="2"/>
        <v>30</v>
      </c>
      <c r="H24" s="278">
        <f t="shared" si="2"/>
        <v>30</v>
      </c>
      <c r="I24" s="278">
        <f t="shared" si="2"/>
        <v>30</v>
      </c>
      <c r="J24" s="278">
        <f t="shared" si="2"/>
        <v>30</v>
      </c>
      <c r="K24" s="278">
        <f t="shared" si="2"/>
        <v>30</v>
      </c>
      <c r="L24" s="314">
        <f t="shared" si="2"/>
        <v>30</v>
      </c>
      <c r="M24" s="116"/>
      <c r="N24" s="129"/>
      <c r="O24" s="121" t="s">
        <v>130</v>
      </c>
      <c r="P24" s="128">
        <f>ROUNDUP(('수학 백분위 표'!$M10-0.5-'점수 계산기'!$C$32-'점수 계산기'!$C$29*P$19)/'점수 계산기'!$C$27,0)</f>
        <v>14</v>
      </c>
      <c r="Q24" s="128">
        <f>ROUNDUP(('수학 백분위 표'!$M10-0.5-'점수 계산기'!$C$32-'점수 계산기'!$C$29*Q$19)/'점수 계산기'!$C$27,0)</f>
        <v>15</v>
      </c>
      <c r="R24" s="128">
        <f>ROUNDUP(('수학 백분위 표'!$M10-0.5-'점수 계산기'!$C$32-'점수 계산기'!$C$29*R$19)/'점수 계산기'!$C$27,0)</f>
        <v>16</v>
      </c>
      <c r="S24" s="128">
        <f>ROUNDUP(('수학 백분위 표'!$M10-0.5-'점수 계산기'!$C$32-'점수 계산기'!$C$29*S$19)/'점수 계산기'!$C$27,0)</f>
        <v>17</v>
      </c>
      <c r="T24" s="128">
        <f>ROUNDUP(('수학 백분위 표'!$M10-0.5-'점수 계산기'!$C$32-'점수 계산기'!$C$29*T$19)/'점수 계산기'!$C$27,0)</f>
        <v>18</v>
      </c>
      <c r="U24" s="128">
        <f>ROUNDUP(('수학 백분위 표'!$M10-0.5-'점수 계산기'!$C$32-'점수 계산기'!$C$29*U$19)/'점수 계산기'!$C$27,0)</f>
        <v>19</v>
      </c>
      <c r="V24" s="128">
        <f>ROUNDUP(('수학 백분위 표'!$M10-0.5-'점수 계산기'!$C$32-'점수 계산기'!$C$29*V$19)/'점수 계산기'!$C$27,0)</f>
        <v>20</v>
      </c>
      <c r="W24" s="128">
        <f>ROUNDUP(('수학 백분위 표'!$M10-0.5-'점수 계산기'!$C$32-'점수 계산기'!$C$29*W$19)/'점수 계산기'!$C$27,0)</f>
        <v>21</v>
      </c>
      <c r="X24" s="128">
        <f>ROUNDUP(('수학 백분위 표'!$M10-0.5-'점수 계산기'!$C$32-'점수 계산기'!$C$29*X$19)/'점수 계산기'!$C$27,0)</f>
        <v>22</v>
      </c>
    </row>
    <row r="25" spans="2:24" s="137" customFormat="1" ht="25" customHeight="1">
      <c r="B25" s="129"/>
      <c r="C25" s="284" t="s">
        <v>87</v>
      </c>
      <c r="D25" s="285">
        <f t="shared" si="3"/>
        <v>16</v>
      </c>
      <c r="E25" s="278">
        <f t="shared" si="2"/>
        <v>15</v>
      </c>
      <c r="F25" s="278">
        <f t="shared" si="2"/>
        <v>16</v>
      </c>
      <c r="G25" s="278">
        <f t="shared" si="2"/>
        <v>15</v>
      </c>
      <c r="H25" s="278">
        <f t="shared" si="2"/>
        <v>15</v>
      </c>
      <c r="I25" s="278">
        <f t="shared" si="2"/>
        <v>15</v>
      </c>
      <c r="J25" s="278">
        <f t="shared" si="2"/>
        <v>15</v>
      </c>
      <c r="K25" s="278">
        <f t="shared" si="2"/>
        <v>15</v>
      </c>
      <c r="L25" s="314">
        <f t="shared" si="2"/>
        <v>15</v>
      </c>
      <c r="M25" s="116"/>
      <c r="N25" s="129"/>
      <c r="O25" s="121" t="s">
        <v>131</v>
      </c>
      <c r="P25" s="128">
        <f>ROUNDUP(('수학 백분위 표'!$M11-0.5-'점수 계산기'!$C$32-'점수 계산기'!$C$29*P$19)/'점수 계산기'!$C$27,0)</f>
        <v>-2</v>
      </c>
      <c r="Q25" s="128">
        <f>ROUNDUP(('수학 백분위 표'!$M11-0.5-'점수 계산기'!$C$32-'점수 계산기'!$C$29*Q$19)/'점수 계산기'!$C$27,0)</f>
        <v>-1</v>
      </c>
      <c r="R25" s="128">
        <f>ROUNDUP(('수학 백분위 표'!$M11-0.5-'점수 계산기'!$C$32-'점수 계산기'!$C$29*R$19)/'점수 계산기'!$C$27,0)</f>
        <v>1</v>
      </c>
      <c r="S25" s="128">
        <f>ROUNDUP(('수학 백분위 표'!$M11-0.5-'점수 계산기'!$C$32-'점수 계산기'!$C$29*S$19)/'점수 계산기'!$C$27,0)</f>
        <v>2</v>
      </c>
      <c r="T25" s="128">
        <f>ROUNDUP(('수학 백분위 표'!$M11-0.5-'점수 계산기'!$C$32-'점수 계산기'!$C$29*T$19)/'점수 계산기'!$C$27,0)</f>
        <v>3</v>
      </c>
      <c r="U25" s="128">
        <f>ROUNDUP(('수학 백분위 표'!$M11-0.5-'점수 계산기'!$C$32-'점수 계산기'!$C$29*U$19)/'점수 계산기'!$C$27,0)</f>
        <v>4</v>
      </c>
      <c r="V25" s="128">
        <f>ROUNDUP(('수학 백분위 표'!$M11-0.5-'점수 계산기'!$C$32-'점수 계산기'!$C$29*V$19)/'점수 계산기'!$C$27,0)</f>
        <v>5</v>
      </c>
      <c r="W25" s="128">
        <f>ROUNDUP(('수학 백분위 표'!$M11-0.5-'점수 계산기'!$C$32-'점수 계산기'!$C$29*W$19)/'점수 계산기'!$C$27,0)</f>
        <v>6</v>
      </c>
      <c r="X25" s="128">
        <f>ROUNDUP(('수학 백분위 표'!$M11-0.5-'점수 계산기'!$C$32-'점수 계산기'!$C$29*X$19)/'점수 계산기'!$C$27,0)</f>
        <v>7</v>
      </c>
    </row>
    <row r="26" spans="2:24" s="137" customFormat="1" ht="25" customHeight="1">
      <c r="B26" s="129"/>
      <c r="C26" s="284" t="s">
        <v>89</v>
      </c>
      <c r="D26" s="285" t="str">
        <f t="shared" si="3"/>
        <v>-</v>
      </c>
      <c r="E26" s="278" t="str">
        <f t="shared" si="2"/>
        <v>-</v>
      </c>
      <c r="F26" s="278">
        <f t="shared" si="2"/>
        <v>14</v>
      </c>
      <c r="G26" s="278">
        <f t="shared" si="2"/>
        <v>13</v>
      </c>
      <c r="H26" s="278">
        <f t="shared" si="2"/>
        <v>12</v>
      </c>
      <c r="I26" s="278">
        <f t="shared" si="2"/>
        <v>11</v>
      </c>
      <c r="J26" s="278">
        <f t="shared" si="2"/>
        <v>10</v>
      </c>
      <c r="K26" s="278">
        <f t="shared" si="2"/>
        <v>9</v>
      </c>
      <c r="L26" s="314">
        <f t="shared" si="2"/>
        <v>10</v>
      </c>
      <c r="M26" s="116"/>
      <c r="N26" s="129"/>
      <c r="O26" s="121" t="s">
        <v>132</v>
      </c>
      <c r="P26" s="128">
        <f>ROUNDUP(('수학 백분위 표'!$M12-0.5-'점수 계산기'!$C$32-'점수 계산기'!$C$29*P$19)/'점수 계산기'!$C$27,0)</f>
        <v>-8</v>
      </c>
      <c r="Q26" s="128">
        <f>ROUNDUP(('수학 백분위 표'!$M12-0.5-'점수 계산기'!$C$32-'점수 계산기'!$C$29*Q$19)/'점수 계산기'!$C$27,0)</f>
        <v>-7</v>
      </c>
      <c r="R26" s="128">
        <f>ROUNDUP(('수학 백분위 표'!$M12-0.5-'점수 계산기'!$C$32-'점수 계산기'!$C$29*R$19)/'점수 계산기'!$C$27,0)</f>
        <v>-6</v>
      </c>
      <c r="S26" s="128">
        <f>ROUNDUP(('수학 백분위 표'!$M12-0.5-'점수 계산기'!$C$32-'점수 계산기'!$C$29*S$19)/'점수 계산기'!$C$27,0)</f>
        <v>-5</v>
      </c>
      <c r="T26" s="128">
        <f>ROUNDUP(('수학 백분위 표'!$M12-0.5-'점수 계산기'!$C$32-'점수 계산기'!$C$29*T$19)/'점수 계산기'!$C$27,0)</f>
        <v>-4</v>
      </c>
      <c r="U26" s="128">
        <f>ROUNDUP(('수학 백분위 표'!$M12-0.5-'점수 계산기'!$C$32-'점수 계산기'!$C$29*U$19)/'점수 계산기'!$C$27,0)</f>
        <v>-3</v>
      </c>
      <c r="V26" s="128">
        <f>ROUNDUP(('수학 백분위 표'!$M12-0.5-'점수 계산기'!$C$32-'점수 계산기'!$C$29*V$19)/'점수 계산기'!$C$27,0)</f>
        <v>-2</v>
      </c>
      <c r="W26" s="128">
        <f>ROUNDUP(('수학 백분위 표'!$M12-0.5-'점수 계산기'!$C$32-'점수 계산기'!$C$29*W$19)/'점수 계산기'!$C$27,0)</f>
        <v>-1</v>
      </c>
      <c r="X26" s="128">
        <f>ROUNDUP(('수학 백분위 표'!$M12-0.5-'점수 계산기'!$C$32-'점수 계산기'!$C$29*X$19)/'점수 계산기'!$C$27,0)</f>
        <v>1</v>
      </c>
    </row>
    <row r="27" spans="2:24" s="137" customFormat="1" ht="25" customHeight="1" thickBot="1">
      <c r="B27" s="129"/>
      <c r="C27" s="292" t="s">
        <v>91</v>
      </c>
      <c r="D27" s="293" t="str">
        <f t="shared" si="3"/>
        <v>-</v>
      </c>
      <c r="E27" s="393" t="str">
        <f t="shared" si="2"/>
        <v>-</v>
      </c>
      <c r="F27" s="393" t="str">
        <f t="shared" si="2"/>
        <v>-</v>
      </c>
      <c r="G27" s="393" t="str">
        <f t="shared" si="2"/>
        <v>-</v>
      </c>
      <c r="H27" s="393" t="str">
        <f t="shared" si="2"/>
        <v>-</v>
      </c>
      <c r="I27" s="393" t="str">
        <f t="shared" si="2"/>
        <v>-</v>
      </c>
      <c r="J27" s="393" t="str">
        <f t="shared" si="2"/>
        <v>-</v>
      </c>
      <c r="K27" s="393" t="str">
        <f t="shared" si="2"/>
        <v>-</v>
      </c>
      <c r="L27" s="394">
        <f t="shared" si="2"/>
        <v>8</v>
      </c>
      <c r="M27" s="116"/>
      <c r="N27" s="129"/>
      <c r="O27" s="124" t="s">
        <v>133</v>
      </c>
      <c r="P27" s="128">
        <f>ROUNDUP(('수학 백분위 표'!$M13-0.5-'점수 계산기'!$C$32-'점수 계산기'!$C$29*P$19)/'점수 계산기'!$C$27,0)</f>
        <v>-9</v>
      </c>
      <c r="Q27" s="128">
        <f>ROUNDUP(('수학 백분위 표'!$M13-0.5-'점수 계산기'!$C$32-'점수 계산기'!$C$29*Q$19)/'점수 계산기'!$C$27,0)</f>
        <v>-8</v>
      </c>
      <c r="R27" s="128">
        <f>ROUNDUP(('수학 백분위 표'!$M13-0.5-'점수 계산기'!$C$32-'점수 계산기'!$C$29*R$19)/'점수 계산기'!$C$27,0)</f>
        <v>-7</v>
      </c>
      <c r="S27" s="128">
        <f>ROUNDUP(('수학 백분위 표'!$M13-0.5-'점수 계산기'!$C$32-'점수 계산기'!$C$29*S$19)/'점수 계산기'!$C$27,0)</f>
        <v>-6</v>
      </c>
      <c r="T27" s="128">
        <f>ROUNDUP(('수학 백분위 표'!$M13-0.5-'점수 계산기'!$C$32-'점수 계산기'!$C$29*T$19)/'점수 계산기'!$C$27,0)</f>
        <v>-5</v>
      </c>
      <c r="U27" s="128">
        <f>ROUNDUP(('수학 백분위 표'!$M13-0.5-'점수 계산기'!$C$32-'점수 계산기'!$C$29*U$19)/'점수 계산기'!$C$27,0)</f>
        <v>-4</v>
      </c>
      <c r="V27" s="128">
        <f>ROUNDUP(('수학 백분위 표'!$M13-0.5-'점수 계산기'!$C$32-'점수 계산기'!$C$29*V$19)/'점수 계산기'!$C$27,0)</f>
        <v>-3</v>
      </c>
      <c r="W27" s="128">
        <f>ROUNDUP(('수학 백분위 표'!$M13-0.5-'점수 계산기'!$C$32-'점수 계산기'!$C$29*W$19)/'점수 계산기'!$C$27,0)</f>
        <v>-2</v>
      </c>
      <c r="X27" s="128">
        <f>ROUNDUP(('수학 백분위 표'!$M13-0.5-'점수 계산기'!$C$32-'점수 계산기'!$C$29*X$19)/'점수 계산기'!$C$27,0)</f>
        <v>-1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309" t="str">
        <f>IF(OR(P31&gt;74, AND(P31&lt;0, OR(D30&lt;=D$30, D30="-"))), "-", IF(P31&lt;0, D$30,IF(OR(P31=1, P31=73), P31+P$30+1, P31+P$30)))</f>
        <v>-</v>
      </c>
      <c r="E31" s="391" t="str">
        <f t="shared" ref="E31:J38" si="4">IF(OR(Q31&gt;74, AND(Q31&lt;0, OR(E30&lt;=E$30, E30="-"))), "-", IF(Q31&lt;0, E$30,IF(OR(Q31=1, Q31=73), Q31+Q$30+1, Q31+Q$30)))</f>
        <v>-</v>
      </c>
      <c r="F31" s="391" t="str">
        <f t="shared" si="4"/>
        <v>-</v>
      </c>
      <c r="G31" s="391" t="str">
        <f t="shared" si="4"/>
        <v>-</v>
      </c>
      <c r="H31" s="391" t="str">
        <f t="shared" si="4"/>
        <v>-</v>
      </c>
      <c r="I31" s="391" t="str">
        <f t="shared" si="4"/>
        <v>-</v>
      </c>
      <c r="J31" s="392" t="str">
        <f t="shared" si="4"/>
        <v>-</v>
      </c>
      <c r="K31" s="129"/>
      <c r="L31" s="129"/>
      <c r="M31" s="129"/>
      <c r="N31" s="129"/>
      <c r="O31" s="127" t="s">
        <v>126</v>
      </c>
      <c r="P31" s="128">
        <f>ROUNDUP(('수학 백분위 표'!$M6-0.5-'점수 계산기'!$C$32-'점수 계산기'!$C$29*P$30)/'점수 계산기'!$C$27,0)</f>
        <v>76</v>
      </c>
      <c r="Q31" s="128">
        <f>ROUNDUP(('수학 백분위 표'!$M6-0.5-'점수 계산기'!$C$32-'점수 계산기'!$C$29*Q$30)/'점수 계산기'!$C$27,0)</f>
        <v>77</v>
      </c>
      <c r="R31" s="128">
        <f>ROUNDUP(('수학 백분위 표'!$M6-0.5-'점수 계산기'!$C$32-'점수 계산기'!$C$29*R$30)/'점수 계산기'!$C$27,0)</f>
        <v>78</v>
      </c>
      <c r="S31" s="128">
        <f>ROUNDUP(('수학 백분위 표'!$M6-0.5-'점수 계산기'!$C$32-'점수 계산기'!$C$29*S$30)/'점수 계산기'!$C$27,0)</f>
        <v>79</v>
      </c>
      <c r="T31" s="128">
        <f>ROUNDUP(('수학 백분위 표'!$M6-0.5-'점수 계산기'!$C$32-'점수 계산기'!$C$29*T$30)/'점수 계산기'!$C$27,0)</f>
        <v>80</v>
      </c>
      <c r="U31" s="128">
        <f>ROUNDUP(('수학 백분위 표'!$M6-0.5-'점수 계산기'!$C$32-'점수 계산기'!$C$29*U$30)/'점수 계산기'!$C$27,0)</f>
        <v>81</v>
      </c>
      <c r="V31" s="128">
        <f>ROUNDUP(('수학 백분위 표'!$M6-0.5-'점수 계산기'!$C$32-'점수 계산기'!$C$29*V$30)/'점수 계산기'!$C$27,0)</f>
        <v>83</v>
      </c>
      <c r="W31" s="129"/>
      <c r="X31" s="129"/>
    </row>
    <row r="32" spans="2:24" s="137" customFormat="1" ht="25" customHeight="1">
      <c r="B32" s="129"/>
      <c r="C32" s="284" t="s">
        <v>79</v>
      </c>
      <c r="D32" s="285">
        <f t="shared" ref="D32:D38" si="5">IF(OR(P32&gt;74, AND(P32&lt;0, OR(D31&lt;=D$30, D31="-"))), "-", IF(P32&lt;0, D$30,IF(OR(P32=1, P32=73), P32+P$30+1, P32+P$30)))</f>
        <v>72</v>
      </c>
      <c r="E32" s="278">
        <f t="shared" si="4"/>
        <v>72</v>
      </c>
      <c r="F32" s="278">
        <f t="shared" si="4"/>
        <v>72</v>
      </c>
      <c r="G32" s="278">
        <f t="shared" si="4"/>
        <v>72</v>
      </c>
      <c r="H32" s="278">
        <f t="shared" si="4"/>
        <v>72</v>
      </c>
      <c r="I32" s="278">
        <f t="shared" si="4"/>
        <v>72</v>
      </c>
      <c r="J32" s="314">
        <f t="shared" si="4"/>
        <v>72</v>
      </c>
      <c r="K32" s="129"/>
      <c r="L32" s="129"/>
      <c r="M32" s="129"/>
      <c r="N32" s="129"/>
      <c r="O32" s="121" t="s">
        <v>127</v>
      </c>
      <c r="P32" s="128">
        <f>ROUNDUP(('수학 백분위 표'!$M7-0.5-'점수 계산기'!$C$32-'점수 계산기'!$C$29*P$30)/'점수 계산기'!$C$27,0)</f>
        <v>65</v>
      </c>
      <c r="Q32" s="128">
        <f>ROUNDUP(('수학 백분위 표'!$M7-0.5-'점수 계산기'!$C$32-'점수 계산기'!$C$29*Q$30)/'점수 계산기'!$C$27,0)</f>
        <v>66</v>
      </c>
      <c r="R32" s="128">
        <f>ROUNDUP(('수학 백분위 표'!$M7-0.5-'점수 계산기'!$C$32-'점수 계산기'!$C$29*R$30)/'점수 계산기'!$C$27,0)</f>
        <v>67</v>
      </c>
      <c r="S32" s="128">
        <f>ROUNDUP(('수학 백분위 표'!$M7-0.5-'점수 계산기'!$C$32-'점수 계산기'!$C$29*S$30)/'점수 계산기'!$C$27,0)</f>
        <v>68</v>
      </c>
      <c r="T32" s="128">
        <f>ROUNDUP(('수학 백분위 표'!$M7-0.5-'점수 계산기'!$C$32-'점수 계산기'!$C$29*T$30)/'점수 계산기'!$C$27,0)</f>
        <v>69</v>
      </c>
      <c r="U32" s="128">
        <f>ROUNDUP(('수학 백분위 표'!$M7-0.5-'점수 계산기'!$C$32-'점수 계산기'!$C$29*U$30)/'점수 계산기'!$C$27,0)</f>
        <v>70</v>
      </c>
      <c r="V32" s="128">
        <f>ROUNDUP(('수학 백분위 표'!$M7-0.5-'점수 계산기'!$C$32-'점수 계산기'!$C$29*V$30)/'점수 계산기'!$C$27,0)</f>
        <v>72</v>
      </c>
      <c r="W32" s="129"/>
      <c r="X32" s="129"/>
    </row>
    <row r="33" spans="2:24" s="137" customFormat="1" ht="25" customHeight="1">
      <c r="B33" s="129"/>
      <c r="C33" s="284" t="s">
        <v>81</v>
      </c>
      <c r="D33" s="285">
        <f t="shared" si="5"/>
        <v>61</v>
      </c>
      <c r="E33" s="278">
        <f t="shared" si="4"/>
        <v>61</v>
      </c>
      <c r="F33" s="278">
        <f t="shared" si="4"/>
        <v>61</v>
      </c>
      <c r="G33" s="278">
        <f t="shared" si="4"/>
        <v>61</v>
      </c>
      <c r="H33" s="278">
        <f t="shared" si="4"/>
        <v>61</v>
      </c>
      <c r="I33" s="278">
        <f t="shared" si="4"/>
        <v>61</v>
      </c>
      <c r="J33" s="314">
        <f t="shared" si="4"/>
        <v>61</v>
      </c>
      <c r="K33" s="129"/>
      <c r="L33" s="129"/>
      <c r="M33" s="129"/>
      <c r="N33" s="129"/>
      <c r="O33" s="121" t="s">
        <v>128</v>
      </c>
      <c r="P33" s="128">
        <f>ROUNDUP(('수학 백분위 표'!$M8-0.5-'점수 계산기'!$C$32-'점수 계산기'!$C$29*P$30)/'점수 계산기'!$C$27,0)</f>
        <v>54</v>
      </c>
      <c r="Q33" s="128">
        <f>ROUNDUP(('수학 백분위 표'!$M8-0.5-'점수 계산기'!$C$32-'점수 계산기'!$C$29*Q$30)/'점수 계산기'!$C$27,0)</f>
        <v>55</v>
      </c>
      <c r="R33" s="128">
        <f>ROUNDUP(('수학 백분위 표'!$M8-0.5-'점수 계산기'!$C$32-'점수 계산기'!$C$29*R$30)/'점수 계산기'!$C$27,0)</f>
        <v>56</v>
      </c>
      <c r="S33" s="128">
        <f>ROUNDUP(('수학 백분위 표'!$M8-0.5-'점수 계산기'!$C$32-'점수 계산기'!$C$29*S$30)/'점수 계산기'!$C$27,0)</f>
        <v>57</v>
      </c>
      <c r="T33" s="128">
        <f>ROUNDUP(('수학 백분위 표'!$M8-0.5-'점수 계산기'!$C$32-'점수 계산기'!$C$29*T$30)/'점수 계산기'!$C$27,0)</f>
        <v>58</v>
      </c>
      <c r="U33" s="128">
        <f>ROUNDUP(('수학 백분위 표'!$M8-0.5-'점수 계산기'!$C$32-'점수 계산기'!$C$29*U$30)/'점수 계산기'!$C$27,0)</f>
        <v>59</v>
      </c>
      <c r="V33" s="128">
        <f>ROUNDUP(('수학 백분위 표'!$M8-0.5-'점수 계산기'!$C$32-'점수 계산기'!$C$29*V$30)/'점수 계산기'!$C$27,0)</f>
        <v>61</v>
      </c>
      <c r="W33" s="129"/>
      <c r="X33" s="129"/>
    </row>
    <row r="34" spans="2:24" s="137" customFormat="1" ht="25" customHeight="1">
      <c r="B34" s="129"/>
      <c r="C34" s="284" t="s">
        <v>83</v>
      </c>
      <c r="D34" s="285">
        <f t="shared" si="5"/>
        <v>47</v>
      </c>
      <c r="E34" s="278">
        <f t="shared" si="4"/>
        <v>47</v>
      </c>
      <c r="F34" s="278">
        <f t="shared" si="4"/>
        <v>46</v>
      </c>
      <c r="G34" s="278">
        <f t="shared" si="4"/>
        <v>46</v>
      </c>
      <c r="H34" s="278">
        <f t="shared" si="4"/>
        <v>46</v>
      </c>
      <c r="I34" s="278">
        <f t="shared" si="4"/>
        <v>46</v>
      </c>
      <c r="J34" s="314">
        <f t="shared" si="4"/>
        <v>46</v>
      </c>
      <c r="K34" s="129"/>
      <c r="L34" s="129"/>
      <c r="M34" s="129"/>
      <c r="N34" s="129"/>
      <c r="O34" s="121" t="s">
        <v>129</v>
      </c>
      <c r="P34" s="128">
        <f>ROUNDUP(('수학 백분위 표'!$M9-0.5-'점수 계산기'!$C$32-'점수 계산기'!$C$29*P$30)/'점수 계산기'!$C$27,0)</f>
        <v>40</v>
      </c>
      <c r="Q34" s="128">
        <f>ROUNDUP(('수학 백분위 표'!$M9-0.5-'점수 계산기'!$C$32-'점수 계산기'!$C$29*Q$30)/'점수 계산기'!$C$27,0)</f>
        <v>41</v>
      </c>
      <c r="R34" s="128">
        <f>ROUNDUP(('수학 백분위 표'!$M9-0.5-'점수 계산기'!$C$32-'점수 계산기'!$C$29*R$30)/'점수 계산기'!$C$27,0)</f>
        <v>41</v>
      </c>
      <c r="S34" s="128">
        <f>ROUNDUP(('수학 백분위 표'!$M9-0.5-'점수 계산기'!$C$32-'점수 계산기'!$C$29*S$30)/'점수 계산기'!$C$27,0)</f>
        <v>42</v>
      </c>
      <c r="T34" s="128">
        <f>ROUNDUP(('수학 백분위 표'!$M9-0.5-'점수 계산기'!$C$32-'점수 계산기'!$C$29*T$30)/'점수 계산기'!$C$27,0)</f>
        <v>43</v>
      </c>
      <c r="U34" s="128">
        <f>ROUNDUP(('수학 백분위 표'!$M9-0.5-'점수 계산기'!$C$32-'점수 계산기'!$C$29*U$30)/'점수 계산기'!$C$27,0)</f>
        <v>44</v>
      </c>
      <c r="V34" s="128">
        <f>ROUNDUP(('수학 백분위 표'!$M9-0.5-'점수 계산기'!$C$32-'점수 계산기'!$C$29*V$30)/'점수 계산기'!$C$27,0)</f>
        <v>46</v>
      </c>
      <c r="W34" s="129"/>
      <c r="X34" s="129"/>
    </row>
    <row r="35" spans="2:24" s="137" customFormat="1" ht="25" customHeight="1">
      <c r="B35" s="129"/>
      <c r="C35" s="284" t="s">
        <v>85</v>
      </c>
      <c r="D35" s="285">
        <f t="shared" si="5"/>
        <v>29</v>
      </c>
      <c r="E35" s="278">
        <f t="shared" si="4"/>
        <v>29</v>
      </c>
      <c r="F35" s="278">
        <f t="shared" si="4"/>
        <v>29</v>
      </c>
      <c r="G35" s="278">
        <f t="shared" si="4"/>
        <v>29</v>
      </c>
      <c r="H35" s="278">
        <f t="shared" si="4"/>
        <v>29</v>
      </c>
      <c r="I35" s="278">
        <f t="shared" si="4"/>
        <v>29</v>
      </c>
      <c r="J35" s="314">
        <f t="shared" si="4"/>
        <v>29</v>
      </c>
      <c r="K35" s="129"/>
      <c r="L35" s="129"/>
      <c r="M35" s="129"/>
      <c r="N35" s="129"/>
      <c r="O35" s="121" t="s">
        <v>130</v>
      </c>
      <c r="P35" s="128">
        <f>ROUNDUP(('수학 백분위 표'!$M10-0.5-'점수 계산기'!$C$32-'점수 계산기'!$C$29*P$30)/'점수 계산기'!$C$27,0)</f>
        <v>22</v>
      </c>
      <c r="Q35" s="128">
        <f>ROUNDUP(('수학 백분위 표'!$M10-0.5-'점수 계산기'!$C$32-'점수 계산기'!$C$29*Q$30)/'점수 계산기'!$C$27,0)</f>
        <v>23</v>
      </c>
      <c r="R35" s="128">
        <f>ROUNDUP(('수학 백분위 표'!$M10-0.5-'점수 계산기'!$C$32-'점수 계산기'!$C$29*R$30)/'점수 계산기'!$C$27,0)</f>
        <v>24</v>
      </c>
      <c r="S35" s="128">
        <f>ROUNDUP(('수학 백분위 표'!$M10-0.5-'점수 계산기'!$C$32-'점수 계산기'!$C$29*S$30)/'점수 계산기'!$C$27,0)</f>
        <v>25</v>
      </c>
      <c r="T35" s="128">
        <f>ROUNDUP(('수학 백분위 표'!$M10-0.5-'점수 계산기'!$C$32-'점수 계산기'!$C$29*T$30)/'점수 계산기'!$C$27,0)</f>
        <v>26</v>
      </c>
      <c r="U35" s="128">
        <f>ROUNDUP(('수학 백분위 표'!$M10-0.5-'점수 계산기'!$C$32-'점수 계산기'!$C$29*U$30)/'점수 계산기'!$C$27,0)</f>
        <v>27</v>
      </c>
      <c r="V35" s="128">
        <f>ROUNDUP(('수학 백분위 표'!$M10-0.5-'점수 계산기'!$C$32-'점수 계산기'!$C$29*V$30)/'점수 계산기'!$C$27,0)</f>
        <v>29</v>
      </c>
      <c r="W35" s="129"/>
      <c r="X35" s="129"/>
    </row>
    <row r="36" spans="2:24" s="137" customFormat="1" ht="25" customHeight="1">
      <c r="B36" s="129"/>
      <c r="C36" s="284" t="s">
        <v>87</v>
      </c>
      <c r="D36" s="285">
        <f t="shared" si="5"/>
        <v>15</v>
      </c>
      <c r="E36" s="278">
        <f t="shared" si="4"/>
        <v>15</v>
      </c>
      <c r="F36" s="278">
        <f t="shared" si="4"/>
        <v>15</v>
      </c>
      <c r="G36" s="278">
        <f t="shared" si="4"/>
        <v>15</v>
      </c>
      <c r="H36" s="278">
        <f t="shared" si="4"/>
        <v>15</v>
      </c>
      <c r="I36" s="278">
        <f t="shared" si="4"/>
        <v>15</v>
      </c>
      <c r="J36" s="314">
        <f t="shared" si="4"/>
        <v>15</v>
      </c>
      <c r="K36" s="129"/>
      <c r="L36" s="129"/>
      <c r="M36" s="129"/>
      <c r="N36" s="129"/>
      <c r="O36" s="121" t="s">
        <v>131</v>
      </c>
      <c r="P36" s="128">
        <f>ROUNDUP(('수학 백분위 표'!$M11-0.5-'점수 계산기'!$C$32-'점수 계산기'!$C$29*P$30)/'점수 계산기'!$C$27,0)</f>
        <v>8</v>
      </c>
      <c r="Q36" s="128">
        <f>ROUNDUP(('수학 백분위 표'!$M11-0.5-'점수 계산기'!$C$32-'점수 계산기'!$C$29*Q$30)/'점수 계산기'!$C$27,0)</f>
        <v>9</v>
      </c>
      <c r="R36" s="128">
        <f>ROUNDUP(('수학 백분위 표'!$M11-0.5-'점수 계산기'!$C$32-'점수 계산기'!$C$29*R$30)/'점수 계산기'!$C$27,0)</f>
        <v>10</v>
      </c>
      <c r="S36" s="128">
        <f>ROUNDUP(('수학 백분위 표'!$M11-0.5-'점수 계산기'!$C$32-'점수 계산기'!$C$29*S$30)/'점수 계산기'!$C$27,0)</f>
        <v>11</v>
      </c>
      <c r="T36" s="128">
        <f>ROUNDUP(('수학 백분위 표'!$M11-0.5-'점수 계산기'!$C$32-'점수 계산기'!$C$29*T$30)/'점수 계산기'!$C$27,0)</f>
        <v>12</v>
      </c>
      <c r="U36" s="128">
        <f>ROUNDUP(('수학 백분위 표'!$M11-0.5-'점수 계산기'!$C$32-'점수 계산기'!$C$29*U$30)/'점수 계산기'!$C$27,0)</f>
        <v>13</v>
      </c>
      <c r="V36" s="128">
        <f>ROUNDUP(('수학 백분위 표'!$M11-0.5-'점수 계산기'!$C$32-'점수 계산기'!$C$29*V$30)/'점수 계산기'!$C$27,0)</f>
        <v>15</v>
      </c>
      <c r="W36" s="129"/>
      <c r="X36" s="129"/>
    </row>
    <row r="37" spans="2:24" s="137" customFormat="1" ht="25" customHeight="1">
      <c r="B37" s="129"/>
      <c r="C37" s="284" t="s">
        <v>89</v>
      </c>
      <c r="D37" s="285">
        <f t="shared" si="5"/>
        <v>9</v>
      </c>
      <c r="E37" s="278">
        <f t="shared" si="4"/>
        <v>9</v>
      </c>
      <c r="F37" s="278">
        <f t="shared" si="4"/>
        <v>9</v>
      </c>
      <c r="G37" s="278">
        <f t="shared" si="4"/>
        <v>9</v>
      </c>
      <c r="H37" s="278">
        <f t="shared" si="4"/>
        <v>9</v>
      </c>
      <c r="I37" s="278">
        <f t="shared" si="4"/>
        <v>9</v>
      </c>
      <c r="J37" s="314">
        <f t="shared" si="4"/>
        <v>8</v>
      </c>
      <c r="K37" s="129"/>
      <c r="L37" s="129"/>
      <c r="M37" s="129"/>
      <c r="N37" s="129"/>
      <c r="O37" s="121" t="s">
        <v>132</v>
      </c>
      <c r="P37" s="128">
        <f>ROUNDUP(('수학 백분위 표'!$M12-0.5-'점수 계산기'!$C$32-'점수 계산기'!$C$29*P$30)/'점수 계산기'!$C$27,0)</f>
        <v>2</v>
      </c>
      <c r="Q37" s="128">
        <f>ROUNDUP(('수학 백분위 표'!$M12-0.5-'점수 계산기'!$C$32-'점수 계산기'!$C$29*Q$30)/'점수 계산기'!$C$27,0)</f>
        <v>3</v>
      </c>
      <c r="R37" s="128">
        <f>ROUNDUP(('수학 백분위 표'!$M12-0.5-'점수 계산기'!$C$32-'점수 계산기'!$C$29*R$30)/'점수 계산기'!$C$27,0)</f>
        <v>4</v>
      </c>
      <c r="S37" s="128">
        <f>ROUNDUP(('수학 백분위 표'!$M12-0.5-'점수 계산기'!$C$32-'점수 계산기'!$C$29*S$30)/'점수 계산기'!$C$27,0)</f>
        <v>5</v>
      </c>
      <c r="T37" s="128">
        <f>ROUNDUP(('수학 백분위 표'!$M12-0.5-'점수 계산기'!$C$32-'점수 계산기'!$C$29*T$30)/'점수 계산기'!$C$27,0)</f>
        <v>6</v>
      </c>
      <c r="U37" s="128">
        <f>ROUNDUP(('수학 백분위 표'!$M12-0.5-'점수 계산기'!$C$32-'점수 계산기'!$C$29*U$30)/'점수 계산기'!$C$27,0)</f>
        <v>7</v>
      </c>
      <c r="V37" s="128">
        <f>ROUNDUP(('수학 백분위 표'!$M12-0.5-'점수 계산기'!$C$32-'점수 계산기'!$C$29*V$30)/'점수 계산기'!$C$27,0)</f>
        <v>8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293">
        <f t="shared" si="5"/>
        <v>9</v>
      </c>
      <c r="E38" s="393">
        <f t="shared" si="4"/>
        <v>8</v>
      </c>
      <c r="F38" s="393">
        <f t="shared" si="4"/>
        <v>7</v>
      </c>
      <c r="G38" s="393">
        <f t="shared" si="4"/>
        <v>7</v>
      </c>
      <c r="H38" s="393">
        <f t="shared" si="4"/>
        <v>7</v>
      </c>
      <c r="I38" s="393">
        <f t="shared" si="4"/>
        <v>7</v>
      </c>
      <c r="J38" s="394">
        <f t="shared" si="4"/>
        <v>7</v>
      </c>
      <c r="K38" s="129"/>
      <c r="L38" s="129"/>
      <c r="M38" s="129"/>
      <c r="N38" s="129"/>
      <c r="O38" s="124" t="s">
        <v>133</v>
      </c>
      <c r="P38" s="128">
        <f>ROUNDUP(('수학 백분위 표'!$M13-0.5-'점수 계산기'!$C$32-'점수 계산기'!$C$29*P$30)/'점수 계산기'!$C$27,0)</f>
        <v>1</v>
      </c>
      <c r="Q38" s="128">
        <f>ROUNDUP(('수학 백분위 표'!$M13-0.5-'점수 계산기'!$C$32-'점수 계산기'!$C$29*Q$30)/'점수 계산기'!$C$27,0)</f>
        <v>1</v>
      </c>
      <c r="R38" s="128">
        <f>ROUNDUP(('수학 백분위 표'!$M13-0.5-'점수 계산기'!$C$32-'점수 계산기'!$C$29*R$30)/'점수 계산기'!$C$27,0)</f>
        <v>2</v>
      </c>
      <c r="S38" s="128">
        <f>ROUNDUP(('수학 백분위 표'!$M13-0.5-'점수 계산기'!$C$32-'점수 계산기'!$C$29*S$30)/'점수 계산기'!$C$27,0)</f>
        <v>3</v>
      </c>
      <c r="T38" s="128">
        <f>ROUNDUP(('수학 백분위 표'!$M13-0.5-'점수 계산기'!$C$32-'점수 계산기'!$C$29*T$30)/'점수 계산기'!$C$27,0)</f>
        <v>4</v>
      </c>
      <c r="U38" s="128">
        <f>ROUNDUP(('수학 백분위 표'!$M13-0.5-'점수 계산기'!$C$32-'점수 계산기'!$C$29*U$30)/'점수 계산기'!$C$27,0)</f>
        <v>5</v>
      </c>
      <c r="V38" s="128">
        <f>ROUNDUP(('수학 백분위 표'!$M13-0.5-'점수 계산기'!$C$32-'점수 계산기'!$C$29*V$30)/'점수 계산기'!$C$27,0)</f>
        <v>7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101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84</v>
      </c>
      <c r="E42" s="47">
        <f t="shared" ref="E42:F49" si="7">F9</f>
        <v>84</v>
      </c>
      <c r="F42" s="47">
        <f t="shared" si="7"/>
        <v>84</v>
      </c>
      <c r="G42" s="47">
        <f t="shared" ref="G42:H49" si="8">J9</f>
        <v>84</v>
      </c>
      <c r="H42" s="47">
        <f t="shared" si="8"/>
        <v>84</v>
      </c>
      <c r="I42" s="47">
        <f>D20</f>
        <v>84</v>
      </c>
      <c r="J42" s="47">
        <f>E20</f>
        <v>84</v>
      </c>
      <c r="K42" s="47">
        <f>F20</f>
        <v>83</v>
      </c>
      <c r="L42" s="47">
        <f>H20</f>
        <v>83</v>
      </c>
      <c r="M42" s="48">
        <f>I20</f>
        <v>83</v>
      </c>
      <c r="N42" s="4"/>
    </row>
    <row r="43" spans="2:24" hidden="1">
      <c r="B43" s="4"/>
      <c r="C43" s="53" t="s">
        <v>80</v>
      </c>
      <c r="D43" s="60">
        <f t="shared" si="6"/>
        <v>73</v>
      </c>
      <c r="E43" s="59">
        <f t="shared" si="7"/>
        <v>73</v>
      </c>
      <c r="F43" s="59">
        <f t="shared" si="7"/>
        <v>73</v>
      </c>
      <c r="G43" s="59">
        <f t="shared" si="8"/>
        <v>73</v>
      </c>
      <c r="H43" s="59">
        <f t="shared" si="8"/>
        <v>73</v>
      </c>
      <c r="I43" s="59">
        <f t="shared" ref="I43:I49" si="9">D21</f>
        <v>73</v>
      </c>
      <c r="J43" s="59">
        <f t="shared" ref="J43:K43" si="10">E21</f>
        <v>73</v>
      </c>
      <c r="K43" s="59">
        <f t="shared" si="10"/>
        <v>73</v>
      </c>
      <c r="L43" s="59">
        <f t="shared" ref="L43:M43" si="11">H21</f>
        <v>72</v>
      </c>
      <c r="M43" s="61">
        <f t="shared" si="11"/>
        <v>72</v>
      </c>
      <c r="N43" s="4"/>
    </row>
    <row r="44" spans="2:24" hidden="1">
      <c r="B44" s="4"/>
      <c r="C44" s="53" t="s">
        <v>82</v>
      </c>
      <c r="D44" s="60">
        <f t="shared" si="6"/>
        <v>62</v>
      </c>
      <c r="E44" s="59">
        <f t="shared" si="7"/>
        <v>62</v>
      </c>
      <c r="F44" s="59">
        <f t="shared" si="7"/>
        <v>62</v>
      </c>
      <c r="G44" s="59">
        <f t="shared" si="8"/>
        <v>62</v>
      </c>
      <c r="H44" s="59">
        <f t="shared" si="8"/>
        <v>62</v>
      </c>
      <c r="I44" s="59">
        <f t="shared" si="9"/>
        <v>62</v>
      </c>
      <c r="J44" s="59">
        <f t="shared" ref="J44:K44" si="12">E22</f>
        <v>62</v>
      </c>
      <c r="K44" s="59">
        <f t="shared" si="12"/>
        <v>62</v>
      </c>
      <c r="L44" s="59">
        <f t="shared" ref="L44:M44" si="13">H22</f>
        <v>61</v>
      </c>
      <c r="M44" s="61">
        <f t="shared" si="13"/>
        <v>61</v>
      </c>
      <c r="N44" s="4"/>
    </row>
    <row r="45" spans="2:24" hidden="1">
      <c r="B45" s="4"/>
      <c r="C45" s="53" t="s">
        <v>84</v>
      </c>
      <c r="D45" s="60">
        <f t="shared" si="6"/>
        <v>47</v>
      </c>
      <c r="E45" s="59">
        <f t="shared" si="7"/>
        <v>47</v>
      </c>
      <c r="F45" s="59">
        <f t="shared" si="7"/>
        <v>47</v>
      </c>
      <c r="G45" s="59">
        <f t="shared" si="8"/>
        <v>47</v>
      </c>
      <c r="H45" s="59">
        <f t="shared" si="8"/>
        <v>47</v>
      </c>
      <c r="I45" s="59">
        <f t="shared" si="9"/>
        <v>47</v>
      </c>
      <c r="J45" s="59">
        <f t="shared" ref="J45:K45" si="14">E23</f>
        <v>47</v>
      </c>
      <c r="K45" s="59">
        <f t="shared" si="14"/>
        <v>47</v>
      </c>
      <c r="L45" s="59">
        <f t="shared" ref="L45:M45" si="15">H23</f>
        <v>47</v>
      </c>
      <c r="M45" s="61">
        <f t="shared" si="15"/>
        <v>47</v>
      </c>
      <c r="N45" s="4"/>
    </row>
    <row r="46" spans="2:24" hidden="1">
      <c r="B46" s="4"/>
      <c r="C46" s="53" t="s">
        <v>86</v>
      </c>
      <c r="D46" s="60">
        <f t="shared" si="6"/>
        <v>30</v>
      </c>
      <c r="E46" s="59">
        <f t="shared" si="7"/>
        <v>30</v>
      </c>
      <c r="F46" s="59">
        <f t="shared" si="7"/>
        <v>30</v>
      </c>
      <c r="G46" s="59">
        <f t="shared" si="8"/>
        <v>30</v>
      </c>
      <c r="H46" s="59">
        <f t="shared" si="8"/>
        <v>30</v>
      </c>
      <c r="I46" s="59">
        <f t="shared" si="9"/>
        <v>30</v>
      </c>
      <c r="J46" s="59">
        <f t="shared" ref="J46:K46" si="16">E24</f>
        <v>30</v>
      </c>
      <c r="K46" s="59">
        <f t="shared" si="16"/>
        <v>30</v>
      </c>
      <c r="L46" s="59">
        <f t="shared" ref="L46:M46" si="17">H24</f>
        <v>30</v>
      </c>
      <c r="M46" s="61">
        <f t="shared" si="17"/>
        <v>30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23</v>
      </c>
      <c r="F47" s="59">
        <f t="shared" si="7"/>
        <v>22</v>
      </c>
      <c r="G47" s="59">
        <f t="shared" si="8"/>
        <v>19</v>
      </c>
      <c r="H47" s="59">
        <f t="shared" si="8"/>
        <v>18</v>
      </c>
      <c r="I47" s="59">
        <f t="shared" si="9"/>
        <v>16</v>
      </c>
      <c r="J47" s="59">
        <f t="shared" ref="J47:K47" si="18">E25</f>
        <v>15</v>
      </c>
      <c r="K47" s="59">
        <f t="shared" si="18"/>
        <v>16</v>
      </c>
      <c r="L47" s="59">
        <f t="shared" ref="L47:M47" si="19">H25</f>
        <v>15</v>
      </c>
      <c r="M47" s="61">
        <f t="shared" si="19"/>
        <v>15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 t="str">
        <f t="shared" si="7"/>
        <v>-</v>
      </c>
      <c r="F48" s="59" t="str">
        <f t="shared" si="7"/>
        <v>-</v>
      </c>
      <c r="G48" s="59" t="str">
        <f t="shared" si="8"/>
        <v>-</v>
      </c>
      <c r="H48" s="59" t="str">
        <f t="shared" si="8"/>
        <v>-</v>
      </c>
      <c r="I48" s="59" t="str">
        <f t="shared" si="9"/>
        <v>-</v>
      </c>
      <c r="J48" s="59" t="str">
        <f t="shared" ref="J48:K48" si="20">E26</f>
        <v>-</v>
      </c>
      <c r="K48" s="59">
        <f t="shared" si="20"/>
        <v>14</v>
      </c>
      <c r="L48" s="59">
        <f t="shared" ref="L48:M48" si="21">H26</f>
        <v>12</v>
      </c>
      <c r="M48" s="61">
        <f t="shared" si="21"/>
        <v>11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 t="str">
        <f t="shared" si="8"/>
        <v>-</v>
      </c>
      <c r="I49" s="49" t="str">
        <f t="shared" si="9"/>
        <v>-</v>
      </c>
      <c r="J49" s="49" t="str">
        <f>E27</f>
        <v>-</v>
      </c>
      <c r="K49" s="49" t="str">
        <f>F27</f>
        <v>-</v>
      </c>
      <c r="L49" s="49" t="str">
        <f t="shared" ref="L49:M49" si="22">H27</f>
        <v>-</v>
      </c>
      <c r="M49" s="50" t="str">
        <f t="shared" si="22"/>
        <v>-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topLeftCell="A31" zoomScale="85" zoomScaleNormal="85" workbookViewId="0">
      <selection activeCell="B3" sqref="B3:M39"/>
    </sheetView>
  </sheetViews>
  <sheetFormatPr defaultRowHeight="17"/>
  <cols>
    <col min="3" max="3" width="13.08203125" style="38" customWidth="1"/>
    <col min="4" max="5" width="10.58203125" style="38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39"/>
      <c r="D2" s="39"/>
      <c r="E2" s="39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39"/>
      <c r="D3" s="39"/>
      <c r="E3" s="39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37" customFormat="1" ht="21" customHeight="1">
      <c r="B4" s="129"/>
      <c r="C4" s="321" t="s">
        <v>53</v>
      </c>
      <c r="D4" s="612" t="s">
        <v>142</v>
      </c>
      <c r="E4" s="612"/>
      <c r="F4" s="612"/>
      <c r="G4" s="613"/>
      <c r="H4" s="116"/>
      <c r="I4" s="116"/>
      <c r="J4" s="116"/>
      <c r="K4" s="116"/>
      <c r="L4" s="129"/>
      <c r="M4" s="129"/>
      <c r="N4" s="129"/>
      <c r="O4" s="129"/>
      <c r="P4" s="129"/>
    </row>
    <row r="5" spans="2:24" s="137" customFormat="1" ht="21" customHeight="1" thickBot="1">
      <c r="B5" s="129"/>
      <c r="C5" s="322" t="s">
        <v>8</v>
      </c>
      <c r="D5" s="645" t="s">
        <v>154</v>
      </c>
      <c r="E5" s="645"/>
      <c r="F5" s="645"/>
      <c r="G5" s="646"/>
      <c r="H5" s="116"/>
      <c r="I5" s="116"/>
      <c r="J5" s="116"/>
      <c r="K5" s="116"/>
      <c r="L5" s="129"/>
      <c r="M5" s="129"/>
      <c r="N5" s="129"/>
      <c r="O5" s="129"/>
      <c r="P5" s="129"/>
    </row>
    <row r="6" spans="2:24">
      <c r="B6" s="4"/>
      <c r="C6" s="39"/>
      <c r="D6" s="39"/>
      <c r="E6" s="39"/>
      <c r="F6" s="3"/>
      <c r="G6" s="3"/>
      <c r="H6" s="581" t="s">
        <v>140</v>
      </c>
      <c r="I6" s="581"/>
      <c r="J6" s="581"/>
      <c r="K6" s="581"/>
      <c r="L6" s="581"/>
      <c r="M6" s="3"/>
      <c r="N6" s="4"/>
      <c r="O6" s="4"/>
      <c r="P6" s="4"/>
    </row>
    <row r="7" spans="2:24" ht="17.5" thickBot="1">
      <c r="B7" s="4"/>
      <c r="C7" s="39"/>
      <c r="D7" s="39"/>
      <c r="E7" s="39"/>
      <c r="F7" s="3"/>
      <c r="G7" s="3"/>
      <c r="H7" s="582"/>
      <c r="I7" s="582"/>
      <c r="J7" s="582"/>
      <c r="K7" s="582"/>
      <c r="L7" s="582"/>
      <c r="M7" s="3"/>
      <c r="N7" s="4"/>
      <c r="O7" s="4"/>
      <c r="P7" s="4"/>
    </row>
    <row r="8" spans="2:24" s="137" customFormat="1" ht="25" customHeight="1" thickBot="1">
      <c r="B8" s="129"/>
      <c r="C8" s="267" t="s">
        <v>75</v>
      </c>
      <c r="D8" s="384">
        <v>26</v>
      </c>
      <c r="E8" s="385">
        <v>24</v>
      </c>
      <c r="F8" s="385">
        <v>23</v>
      </c>
      <c r="G8" s="385">
        <v>22</v>
      </c>
      <c r="H8" s="385">
        <v>21</v>
      </c>
      <c r="I8" s="385">
        <v>20</v>
      </c>
      <c r="J8" s="385">
        <v>19</v>
      </c>
      <c r="K8" s="385">
        <v>18</v>
      </c>
      <c r="L8" s="386">
        <v>17</v>
      </c>
      <c r="M8" s="116"/>
      <c r="N8" s="129"/>
      <c r="O8" s="117" t="s">
        <v>14</v>
      </c>
      <c r="P8" s="118">
        <v>26</v>
      </c>
      <c r="Q8" s="119">
        <v>24</v>
      </c>
      <c r="R8" s="119">
        <v>23</v>
      </c>
      <c r="S8" s="119">
        <v>22</v>
      </c>
      <c r="T8" s="119">
        <v>21</v>
      </c>
      <c r="U8" s="119">
        <v>20</v>
      </c>
      <c r="V8" s="119">
        <v>19</v>
      </c>
      <c r="W8" s="119">
        <v>18</v>
      </c>
      <c r="X8" s="120">
        <v>17</v>
      </c>
    </row>
    <row r="9" spans="2:24" s="137" customFormat="1" ht="25" customHeight="1">
      <c r="B9" s="129"/>
      <c r="C9" s="387" t="s">
        <v>77</v>
      </c>
      <c r="D9" s="309">
        <f>IF(OR(P9&gt;74, AND(P9&lt;0, OR(D8&lt;=D$8, D8="-"))), "-", IF(P9&lt;0, D$8,IF(OR(P9=1, P9=73), P9+P$8+1, P9+P$8)))</f>
        <v>82</v>
      </c>
      <c r="E9" s="279">
        <f t="shared" ref="E9:L16" si="0">IF(OR(Q9&gt;74, AND(Q9&lt;0, OR(E8&lt;=E$8, E8="-"))), "-", IF(Q9&lt;0, E$8,IF(OR(Q9=1, Q9=73), Q9+Q$8+1, Q9+Q$8)))</f>
        <v>82</v>
      </c>
      <c r="F9" s="279">
        <f t="shared" si="0"/>
        <v>82</v>
      </c>
      <c r="G9" s="279">
        <f t="shared" si="0"/>
        <v>82</v>
      </c>
      <c r="H9" s="279">
        <f t="shared" si="0"/>
        <v>82</v>
      </c>
      <c r="I9" s="279">
        <f t="shared" si="0"/>
        <v>83</v>
      </c>
      <c r="J9" s="279">
        <f t="shared" si="0"/>
        <v>83</v>
      </c>
      <c r="K9" s="279">
        <f t="shared" si="0"/>
        <v>83</v>
      </c>
      <c r="L9" s="280">
        <f t="shared" si="0"/>
        <v>83</v>
      </c>
      <c r="M9" s="116"/>
      <c r="N9" s="129"/>
      <c r="O9" s="121" t="s">
        <v>126</v>
      </c>
      <c r="P9" s="128">
        <f>ROUNDUP(('수학 백분위 표'!$M6-0.5-'점수 계산기'!$C$33-'점수 계산기'!$C$30*P$8)/'점수 계산기'!$C$27,0)</f>
        <v>56</v>
      </c>
      <c r="Q9" s="128">
        <f>ROUNDUP(('수학 백분위 표'!$M6-0.5-'점수 계산기'!$C$33-'점수 계산기'!$C$30*Q$8)/'점수 계산기'!$C$27,0)</f>
        <v>58</v>
      </c>
      <c r="R9" s="128">
        <f>ROUNDUP(('수학 백분위 표'!$M6-0.5-'점수 계산기'!$C$33-'점수 계산기'!$C$30*R$8)/'점수 계산기'!$C$27,0)</f>
        <v>59</v>
      </c>
      <c r="S9" s="128">
        <f>ROUNDUP(('수학 백분위 표'!$M6-0.5-'점수 계산기'!$C$33-'점수 계산기'!$C$30*S$8)/'점수 계산기'!$C$27,0)</f>
        <v>60</v>
      </c>
      <c r="T9" s="128">
        <f>ROUNDUP(('수학 백분위 표'!$M6-0.5-'점수 계산기'!$C$33-'점수 계산기'!$C$30*T$8)/'점수 계산기'!$C$27,0)</f>
        <v>61</v>
      </c>
      <c r="U9" s="128">
        <f>ROUNDUP(('수학 백분위 표'!$M6-0.5-'점수 계산기'!$C$33-'점수 계산기'!$C$30*U$8)/'점수 계산기'!$C$27,0)</f>
        <v>63</v>
      </c>
      <c r="V9" s="128">
        <f>ROUNDUP(('수학 백분위 표'!$M6-0.5-'점수 계산기'!$C$33-'점수 계산기'!$C$30*V$8)/'점수 계산기'!$C$27,0)</f>
        <v>64</v>
      </c>
      <c r="W9" s="128">
        <f>ROUNDUP(('수학 백분위 표'!$M6-0.5-'점수 계산기'!$C$33-'점수 계산기'!$C$30*W$8)/'점수 계산기'!$C$27,0)</f>
        <v>65</v>
      </c>
      <c r="X9" s="128">
        <f>ROUNDUP(('수학 백분위 표'!$M6-0.5-'점수 계산기'!$C$33-'점수 계산기'!$C$30*X$8)/'점수 계산기'!$C$27,0)</f>
        <v>66</v>
      </c>
    </row>
    <row r="10" spans="2:24" s="137" customFormat="1" ht="25" customHeight="1">
      <c r="B10" s="129"/>
      <c r="C10" s="387" t="s">
        <v>79</v>
      </c>
      <c r="D10" s="388">
        <f t="shared" ref="D10:D16" si="1">IF(OR(P10&gt;74, AND(P10&lt;0, OR(D9&lt;=D$8, D9="-"))), "-", IF(P10&lt;0, D$8,IF(OR(P10=1, P10=73), P10+P$8+1, P10+P$8)))</f>
        <v>71</v>
      </c>
      <c r="E10" s="286">
        <f t="shared" si="0"/>
        <v>71</v>
      </c>
      <c r="F10" s="286">
        <f t="shared" si="0"/>
        <v>71</v>
      </c>
      <c r="G10" s="286">
        <f t="shared" si="0"/>
        <v>71</v>
      </c>
      <c r="H10" s="286">
        <f t="shared" si="0"/>
        <v>72</v>
      </c>
      <c r="I10" s="286">
        <f t="shared" si="0"/>
        <v>72</v>
      </c>
      <c r="J10" s="286">
        <f t="shared" si="0"/>
        <v>72</v>
      </c>
      <c r="K10" s="286">
        <f t="shared" si="0"/>
        <v>72</v>
      </c>
      <c r="L10" s="287">
        <f t="shared" si="0"/>
        <v>72</v>
      </c>
      <c r="M10" s="116"/>
      <c r="N10" s="129"/>
      <c r="O10" s="121" t="s">
        <v>127</v>
      </c>
      <c r="P10" s="128">
        <f>ROUNDUP(('수학 백분위 표'!$M7-0.5-'점수 계산기'!$C$33-'점수 계산기'!$C$30*P$8)/'점수 계산기'!$C$27,0)</f>
        <v>45</v>
      </c>
      <c r="Q10" s="128">
        <f>ROUNDUP(('수학 백분위 표'!$M7-0.5-'점수 계산기'!$C$33-'점수 계산기'!$C$30*Q$8)/'점수 계산기'!$C$27,0)</f>
        <v>47</v>
      </c>
      <c r="R10" s="128">
        <f>ROUNDUP(('수학 백분위 표'!$M7-0.5-'점수 계산기'!$C$33-'점수 계산기'!$C$30*R$8)/'점수 계산기'!$C$27,0)</f>
        <v>48</v>
      </c>
      <c r="S10" s="128">
        <f>ROUNDUP(('수학 백분위 표'!$M7-0.5-'점수 계산기'!$C$33-'점수 계산기'!$C$30*S$8)/'점수 계산기'!$C$27,0)</f>
        <v>49</v>
      </c>
      <c r="T10" s="128">
        <f>ROUNDUP(('수학 백분위 표'!$M7-0.5-'점수 계산기'!$C$33-'점수 계산기'!$C$30*T$8)/'점수 계산기'!$C$27,0)</f>
        <v>51</v>
      </c>
      <c r="U10" s="128">
        <f>ROUNDUP(('수학 백분위 표'!$M7-0.5-'점수 계산기'!$C$33-'점수 계산기'!$C$30*U$8)/'점수 계산기'!$C$27,0)</f>
        <v>52</v>
      </c>
      <c r="V10" s="128">
        <f>ROUNDUP(('수학 백분위 표'!$M7-0.5-'점수 계산기'!$C$33-'점수 계산기'!$C$30*V$8)/'점수 계산기'!$C$27,0)</f>
        <v>53</v>
      </c>
      <c r="W10" s="128">
        <f>ROUNDUP(('수학 백분위 표'!$M7-0.5-'점수 계산기'!$C$33-'점수 계산기'!$C$30*W$8)/'점수 계산기'!$C$27,0)</f>
        <v>54</v>
      </c>
      <c r="X10" s="128">
        <f>ROUNDUP(('수학 백분위 표'!$M7-0.5-'점수 계산기'!$C$33-'점수 계산기'!$C$30*X$8)/'점수 계산기'!$C$27,0)</f>
        <v>55</v>
      </c>
    </row>
    <row r="11" spans="2:24" s="137" customFormat="1" ht="25" customHeight="1">
      <c r="B11" s="129"/>
      <c r="C11" s="387" t="s">
        <v>81</v>
      </c>
      <c r="D11" s="388">
        <f t="shared" si="1"/>
        <v>60</v>
      </c>
      <c r="E11" s="286">
        <f t="shared" si="0"/>
        <v>60</v>
      </c>
      <c r="F11" s="286">
        <f t="shared" si="0"/>
        <v>60</v>
      </c>
      <c r="G11" s="286">
        <f t="shared" si="0"/>
        <v>60</v>
      </c>
      <c r="H11" s="286">
        <f t="shared" si="0"/>
        <v>61</v>
      </c>
      <c r="I11" s="286">
        <f t="shared" si="0"/>
        <v>61</v>
      </c>
      <c r="J11" s="286">
        <f t="shared" si="0"/>
        <v>61</v>
      </c>
      <c r="K11" s="286">
        <f t="shared" si="0"/>
        <v>61</v>
      </c>
      <c r="L11" s="287">
        <f t="shared" si="0"/>
        <v>61</v>
      </c>
      <c r="M11" s="116"/>
      <c r="N11" s="129"/>
      <c r="O11" s="121" t="s">
        <v>128</v>
      </c>
      <c r="P11" s="128">
        <f>ROUNDUP(('수학 백분위 표'!$M8-0.5-'점수 계산기'!$C$33-'점수 계산기'!$C$30*P$8)/'점수 계산기'!$C$27,0)</f>
        <v>34</v>
      </c>
      <c r="Q11" s="128">
        <f>ROUNDUP(('수학 백분위 표'!$M8-0.5-'점수 계산기'!$C$33-'점수 계산기'!$C$30*Q$8)/'점수 계산기'!$C$27,0)</f>
        <v>36</v>
      </c>
      <c r="R11" s="128">
        <f>ROUNDUP(('수학 백분위 표'!$M8-0.5-'점수 계산기'!$C$33-'점수 계산기'!$C$30*R$8)/'점수 계산기'!$C$27,0)</f>
        <v>37</v>
      </c>
      <c r="S11" s="128">
        <f>ROUNDUP(('수학 백분위 표'!$M8-0.5-'점수 계산기'!$C$33-'점수 계산기'!$C$30*S$8)/'점수 계산기'!$C$27,0)</f>
        <v>38</v>
      </c>
      <c r="T11" s="128">
        <f>ROUNDUP(('수학 백분위 표'!$M8-0.5-'점수 계산기'!$C$33-'점수 계산기'!$C$30*T$8)/'점수 계산기'!$C$27,0)</f>
        <v>40</v>
      </c>
      <c r="U11" s="128">
        <f>ROUNDUP(('수학 백분위 표'!$M8-0.5-'점수 계산기'!$C$33-'점수 계산기'!$C$30*U$8)/'점수 계산기'!$C$27,0)</f>
        <v>41</v>
      </c>
      <c r="V11" s="128">
        <f>ROUNDUP(('수학 백분위 표'!$M8-0.5-'점수 계산기'!$C$33-'점수 계산기'!$C$30*V$8)/'점수 계산기'!$C$27,0)</f>
        <v>42</v>
      </c>
      <c r="W11" s="128">
        <f>ROUNDUP(('수학 백분위 표'!$M8-0.5-'점수 계산기'!$C$33-'점수 계산기'!$C$30*W$8)/'점수 계산기'!$C$27,0)</f>
        <v>43</v>
      </c>
      <c r="X11" s="128">
        <f>ROUNDUP(('수학 백분위 표'!$M8-0.5-'점수 계산기'!$C$33-'점수 계산기'!$C$30*X$8)/'점수 계산기'!$C$27,0)</f>
        <v>44</v>
      </c>
    </row>
    <row r="12" spans="2:24" s="137" customFormat="1" ht="25" customHeight="1">
      <c r="B12" s="129"/>
      <c r="C12" s="387" t="s">
        <v>83</v>
      </c>
      <c r="D12" s="388">
        <f t="shared" si="1"/>
        <v>46</v>
      </c>
      <c r="E12" s="286">
        <f t="shared" si="0"/>
        <v>46</v>
      </c>
      <c r="F12" s="286">
        <f t="shared" si="0"/>
        <v>46</v>
      </c>
      <c r="G12" s="286">
        <f t="shared" si="0"/>
        <v>46</v>
      </c>
      <c r="H12" s="286">
        <f t="shared" si="0"/>
        <v>46</v>
      </c>
      <c r="I12" s="286">
        <f t="shared" si="0"/>
        <v>46</v>
      </c>
      <c r="J12" s="286">
        <f t="shared" si="0"/>
        <v>46</v>
      </c>
      <c r="K12" s="286">
        <f t="shared" si="0"/>
        <v>46</v>
      </c>
      <c r="L12" s="287">
        <f t="shared" si="0"/>
        <v>46</v>
      </c>
      <c r="M12" s="116"/>
      <c r="N12" s="129"/>
      <c r="O12" s="121" t="s">
        <v>129</v>
      </c>
      <c r="P12" s="128">
        <f>ROUNDUP(('수학 백분위 표'!$M9-0.5-'점수 계산기'!$C$33-'점수 계산기'!$C$30*P$8)/'점수 계산기'!$C$27,0)</f>
        <v>20</v>
      </c>
      <c r="Q12" s="128">
        <f>ROUNDUP(('수학 백분위 표'!$M9-0.5-'점수 계산기'!$C$33-'점수 계산기'!$C$30*Q$8)/'점수 계산기'!$C$27,0)</f>
        <v>22</v>
      </c>
      <c r="R12" s="128">
        <f>ROUNDUP(('수학 백분위 표'!$M9-0.5-'점수 계산기'!$C$33-'점수 계산기'!$C$30*R$8)/'점수 계산기'!$C$27,0)</f>
        <v>23</v>
      </c>
      <c r="S12" s="128">
        <f>ROUNDUP(('수학 백분위 표'!$M9-0.5-'점수 계산기'!$C$33-'점수 계산기'!$C$30*S$8)/'점수 계산기'!$C$27,0)</f>
        <v>24</v>
      </c>
      <c r="T12" s="128">
        <f>ROUNDUP(('수학 백분위 표'!$M9-0.5-'점수 계산기'!$C$33-'점수 계산기'!$C$30*T$8)/'점수 계산기'!$C$27,0)</f>
        <v>25</v>
      </c>
      <c r="U12" s="128">
        <f>ROUNDUP(('수학 백분위 표'!$M9-0.5-'점수 계산기'!$C$33-'점수 계산기'!$C$30*U$8)/'점수 계산기'!$C$27,0)</f>
        <v>26</v>
      </c>
      <c r="V12" s="128">
        <f>ROUNDUP(('수학 백분위 표'!$M9-0.5-'점수 계산기'!$C$33-'점수 계산기'!$C$30*V$8)/'점수 계산기'!$C$27,0)</f>
        <v>27</v>
      </c>
      <c r="W12" s="128">
        <f>ROUNDUP(('수학 백분위 표'!$M9-0.5-'점수 계산기'!$C$33-'점수 계산기'!$C$30*W$8)/'점수 계산기'!$C$27,0)</f>
        <v>28</v>
      </c>
      <c r="X12" s="128">
        <f>ROUNDUP(('수학 백분위 표'!$M9-0.5-'점수 계산기'!$C$33-'점수 계산기'!$C$30*X$8)/'점수 계산기'!$C$27,0)</f>
        <v>29</v>
      </c>
    </row>
    <row r="13" spans="2:24" s="137" customFormat="1" ht="25" customHeight="1">
      <c r="B13" s="129"/>
      <c r="C13" s="387" t="s">
        <v>85</v>
      </c>
      <c r="D13" s="388">
        <f t="shared" si="1"/>
        <v>28</v>
      </c>
      <c r="E13" s="286">
        <f t="shared" si="0"/>
        <v>29</v>
      </c>
      <c r="F13" s="286">
        <f t="shared" si="0"/>
        <v>29</v>
      </c>
      <c r="G13" s="286">
        <f t="shared" si="0"/>
        <v>29</v>
      </c>
      <c r="H13" s="286">
        <f t="shared" si="0"/>
        <v>29</v>
      </c>
      <c r="I13" s="286">
        <f t="shared" si="0"/>
        <v>29</v>
      </c>
      <c r="J13" s="286">
        <f t="shared" si="0"/>
        <v>29</v>
      </c>
      <c r="K13" s="286">
        <f t="shared" si="0"/>
        <v>29</v>
      </c>
      <c r="L13" s="287">
        <f t="shared" si="0"/>
        <v>29</v>
      </c>
      <c r="M13" s="116"/>
      <c r="N13" s="129"/>
      <c r="O13" s="121" t="s">
        <v>130</v>
      </c>
      <c r="P13" s="128">
        <f>ROUNDUP(('수학 백분위 표'!$M10-0.5-'점수 계산기'!$C$33-'점수 계산기'!$C$30*P$8)/'점수 계산기'!$C$27,0)</f>
        <v>2</v>
      </c>
      <c r="Q13" s="128">
        <f>ROUNDUP(('수학 백분위 표'!$M10-0.5-'점수 계산기'!$C$33-'점수 계산기'!$C$30*Q$8)/'점수 계산기'!$C$27,0)</f>
        <v>5</v>
      </c>
      <c r="R13" s="128">
        <f>ROUNDUP(('수학 백분위 표'!$M10-0.5-'점수 계산기'!$C$33-'점수 계산기'!$C$30*R$8)/'점수 계산기'!$C$27,0)</f>
        <v>6</v>
      </c>
      <c r="S13" s="128">
        <f>ROUNDUP(('수학 백분위 표'!$M10-0.5-'점수 계산기'!$C$33-'점수 계산기'!$C$30*S$8)/'점수 계산기'!$C$27,0)</f>
        <v>7</v>
      </c>
      <c r="T13" s="128">
        <f>ROUNDUP(('수학 백분위 표'!$M10-0.5-'점수 계산기'!$C$33-'점수 계산기'!$C$30*T$8)/'점수 계산기'!$C$27,0)</f>
        <v>8</v>
      </c>
      <c r="U13" s="128">
        <f>ROUNDUP(('수학 백분위 표'!$M10-0.5-'점수 계산기'!$C$33-'점수 계산기'!$C$30*U$8)/'점수 계산기'!$C$27,0)</f>
        <v>9</v>
      </c>
      <c r="V13" s="128">
        <f>ROUNDUP(('수학 백분위 표'!$M10-0.5-'점수 계산기'!$C$33-'점수 계산기'!$C$30*V$8)/'점수 계산기'!$C$27,0)</f>
        <v>10</v>
      </c>
      <c r="W13" s="128">
        <f>ROUNDUP(('수학 백분위 표'!$M10-0.5-'점수 계산기'!$C$33-'점수 계산기'!$C$30*W$8)/'점수 계산기'!$C$27,0)</f>
        <v>11</v>
      </c>
      <c r="X13" s="128">
        <f>ROUNDUP(('수학 백분위 표'!$M10-0.5-'점수 계산기'!$C$33-'점수 계산기'!$C$30*X$8)/'점수 계산기'!$C$27,0)</f>
        <v>12</v>
      </c>
    </row>
    <row r="14" spans="2:24" s="137" customFormat="1" ht="25" customHeight="1">
      <c r="B14" s="129"/>
      <c r="C14" s="387" t="s">
        <v>87</v>
      </c>
      <c r="D14" s="388">
        <f t="shared" si="1"/>
        <v>26</v>
      </c>
      <c r="E14" s="286">
        <f t="shared" si="0"/>
        <v>24</v>
      </c>
      <c r="F14" s="286">
        <f t="shared" si="0"/>
        <v>23</v>
      </c>
      <c r="G14" s="286">
        <f t="shared" si="0"/>
        <v>22</v>
      </c>
      <c r="H14" s="286">
        <f t="shared" si="0"/>
        <v>21</v>
      </c>
      <c r="I14" s="286">
        <f t="shared" si="0"/>
        <v>20</v>
      </c>
      <c r="J14" s="286">
        <f t="shared" si="0"/>
        <v>19</v>
      </c>
      <c r="K14" s="286">
        <f t="shared" si="0"/>
        <v>18</v>
      </c>
      <c r="L14" s="287">
        <f t="shared" si="0"/>
        <v>17</v>
      </c>
      <c r="M14" s="116"/>
      <c r="N14" s="129"/>
      <c r="O14" s="121" t="s">
        <v>131</v>
      </c>
      <c r="P14" s="128">
        <f>ROUNDUP(('수학 백분위 표'!$M11-0.5-'점수 계산기'!$C$33-'점수 계산기'!$C$30*P$8)/'점수 계산기'!$C$27,0)</f>
        <v>-13</v>
      </c>
      <c r="Q14" s="128">
        <f>ROUNDUP(('수학 백분위 표'!$M11-0.5-'점수 계산기'!$C$33-'점수 계산기'!$C$30*Q$8)/'점수 계산기'!$C$27,0)</f>
        <v>-11</v>
      </c>
      <c r="R14" s="128">
        <f>ROUNDUP(('수학 백분위 표'!$M11-0.5-'점수 계산기'!$C$33-'점수 계산기'!$C$30*R$8)/'점수 계산기'!$C$27,0)</f>
        <v>-10</v>
      </c>
      <c r="S14" s="128">
        <f>ROUNDUP(('수학 백분위 표'!$M11-0.5-'점수 계산기'!$C$33-'점수 계산기'!$C$30*S$8)/'점수 계산기'!$C$27,0)</f>
        <v>-9</v>
      </c>
      <c r="T14" s="128">
        <f>ROUNDUP(('수학 백분위 표'!$M11-0.5-'점수 계산기'!$C$33-'점수 계산기'!$C$30*T$8)/'점수 계산기'!$C$27,0)</f>
        <v>-8</v>
      </c>
      <c r="U14" s="128">
        <f>ROUNDUP(('수학 백분위 표'!$M11-0.5-'점수 계산기'!$C$33-'점수 계산기'!$C$30*U$8)/'점수 계산기'!$C$27,0)</f>
        <v>-7</v>
      </c>
      <c r="V14" s="128">
        <f>ROUNDUP(('수학 백분위 표'!$M11-0.5-'점수 계산기'!$C$33-'점수 계산기'!$C$30*V$8)/'점수 계산기'!$C$27,0)</f>
        <v>-6</v>
      </c>
      <c r="W14" s="128">
        <f>ROUNDUP(('수학 백분위 표'!$M11-0.5-'점수 계산기'!$C$33-'점수 계산기'!$C$30*W$8)/'점수 계산기'!$C$27,0)</f>
        <v>-5</v>
      </c>
      <c r="X14" s="128">
        <f>ROUNDUP(('수학 백분위 표'!$M11-0.5-'점수 계산기'!$C$33-'점수 계산기'!$C$30*X$8)/'점수 계산기'!$C$27,0)</f>
        <v>-3</v>
      </c>
    </row>
    <row r="15" spans="2:24" s="137" customFormat="1" ht="25" customHeight="1">
      <c r="B15" s="129"/>
      <c r="C15" s="387" t="s">
        <v>89</v>
      </c>
      <c r="D15" s="388" t="str">
        <f t="shared" si="1"/>
        <v>-</v>
      </c>
      <c r="E15" s="286" t="str">
        <f t="shared" si="0"/>
        <v>-</v>
      </c>
      <c r="F15" s="286" t="str">
        <f t="shared" si="0"/>
        <v>-</v>
      </c>
      <c r="G15" s="286" t="str">
        <f t="shared" si="0"/>
        <v>-</v>
      </c>
      <c r="H15" s="286" t="str">
        <f t="shared" si="0"/>
        <v>-</v>
      </c>
      <c r="I15" s="286" t="str">
        <f t="shared" si="0"/>
        <v>-</v>
      </c>
      <c r="J15" s="286" t="str">
        <f t="shared" si="0"/>
        <v>-</v>
      </c>
      <c r="K15" s="286" t="str">
        <f t="shared" si="0"/>
        <v>-</v>
      </c>
      <c r="L15" s="287" t="str">
        <f t="shared" si="0"/>
        <v>-</v>
      </c>
      <c r="M15" s="116"/>
      <c r="N15" s="129"/>
      <c r="O15" s="121" t="s">
        <v>132</v>
      </c>
      <c r="P15" s="128">
        <f>ROUNDUP(('수학 백분위 표'!$M12-0.5-'점수 계산기'!$C$33-'점수 계산기'!$C$30*P$8)/'점수 계산기'!$C$27,0)</f>
        <v>-19</v>
      </c>
      <c r="Q15" s="128">
        <f>ROUNDUP(('수학 백분위 표'!$M12-0.5-'점수 계산기'!$C$33-'점수 계산기'!$C$30*Q$8)/'점수 계산기'!$C$27,0)</f>
        <v>-17</v>
      </c>
      <c r="R15" s="128">
        <f>ROUNDUP(('수학 백분위 표'!$M12-0.5-'점수 계산기'!$C$33-'점수 계산기'!$C$30*R$8)/'점수 계산기'!$C$27,0)</f>
        <v>-16</v>
      </c>
      <c r="S15" s="128">
        <f>ROUNDUP(('수학 백분위 표'!$M12-0.5-'점수 계산기'!$C$33-'점수 계산기'!$C$30*S$8)/'점수 계산기'!$C$27,0)</f>
        <v>-15</v>
      </c>
      <c r="T15" s="128">
        <f>ROUNDUP(('수학 백분위 표'!$M12-0.5-'점수 계산기'!$C$33-'점수 계산기'!$C$30*T$8)/'점수 계산기'!$C$27,0)</f>
        <v>-14</v>
      </c>
      <c r="U15" s="128">
        <f>ROUNDUP(('수학 백분위 표'!$M12-0.5-'점수 계산기'!$C$33-'점수 계산기'!$C$30*U$8)/'점수 계산기'!$C$27,0)</f>
        <v>-13</v>
      </c>
      <c r="V15" s="128">
        <f>ROUNDUP(('수학 백분위 표'!$M12-0.5-'점수 계산기'!$C$33-'점수 계산기'!$C$30*V$8)/'점수 계산기'!$C$27,0)</f>
        <v>-12</v>
      </c>
      <c r="W15" s="128">
        <f>ROUNDUP(('수학 백분위 표'!$M12-0.5-'점수 계산기'!$C$33-'점수 계산기'!$C$30*W$8)/'점수 계산기'!$C$27,0)</f>
        <v>-11</v>
      </c>
      <c r="X15" s="128">
        <f>ROUNDUP(('수학 백분위 표'!$M12-0.5-'점수 계산기'!$C$33-'점수 계산기'!$C$30*X$8)/'점수 계산기'!$C$27,0)</f>
        <v>-10</v>
      </c>
    </row>
    <row r="16" spans="2:24" s="137" customFormat="1" ht="25" customHeight="1" thickBot="1">
      <c r="B16" s="129"/>
      <c r="C16" s="389" t="s">
        <v>91</v>
      </c>
      <c r="D16" s="390" t="str">
        <f t="shared" si="1"/>
        <v>-</v>
      </c>
      <c r="E16" s="294" t="str">
        <f t="shared" si="0"/>
        <v>-</v>
      </c>
      <c r="F16" s="294" t="str">
        <f t="shared" si="0"/>
        <v>-</v>
      </c>
      <c r="G16" s="294" t="str">
        <f t="shared" si="0"/>
        <v>-</v>
      </c>
      <c r="H16" s="294" t="str">
        <f t="shared" si="0"/>
        <v>-</v>
      </c>
      <c r="I16" s="294" t="str">
        <f t="shared" si="0"/>
        <v>-</v>
      </c>
      <c r="J16" s="294" t="str">
        <f t="shared" si="0"/>
        <v>-</v>
      </c>
      <c r="K16" s="294" t="str">
        <f t="shared" si="0"/>
        <v>-</v>
      </c>
      <c r="L16" s="295" t="str">
        <f t="shared" si="0"/>
        <v>-</v>
      </c>
      <c r="M16" s="116"/>
      <c r="N16" s="129"/>
      <c r="O16" s="124" t="s">
        <v>133</v>
      </c>
      <c r="P16" s="128">
        <f>ROUNDUP(('수학 백분위 표'!$M13-0.5-'점수 계산기'!$C$33-'점수 계산기'!$C$30*P$8)/'점수 계산기'!$C$27,0)</f>
        <v>-20</v>
      </c>
      <c r="Q16" s="128">
        <f>ROUNDUP(('수학 백분위 표'!$M13-0.5-'점수 계산기'!$C$33-'점수 계산기'!$C$30*Q$8)/'점수 계산기'!$C$27,0)</f>
        <v>-18</v>
      </c>
      <c r="R16" s="128">
        <f>ROUNDUP(('수학 백분위 표'!$M13-0.5-'점수 계산기'!$C$33-'점수 계산기'!$C$30*R$8)/'점수 계산기'!$C$27,0)</f>
        <v>-17</v>
      </c>
      <c r="S16" s="128">
        <f>ROUNDUP(('수학 백분위 표'!$M13-0.5-'점수 계산기'!$C$33-'점수 계산기'!$C$30*S$8)/'점수 계산기'!$C$27,0)</f>
        <v>-16</v>
      </c>
      <c r="T16" s="128">
        <f>ROUNDUP(('수학 백분위 표'!$M13-0.5-'점수 계산기'!$C$33-'점수 계산기'!$C$30*T$8)/'점수 계산기'!$C$27,0)</f>
        <v>-15</v>
      </c>
      <c r="U16" s="128">
        <f>ROUNDUP(('수학 백분위 표'!$M13-0.5-'점수 계산기'!$C$33-'점수 계산기'!$C$30*U$8)/'점수 계산기'!$C$27,0)</f>
        <v>-14</v>
      </c>
      <c r="V16" s="128">
        <f>ROUNDUP(('수학 백분위 표'!$M13-0.5-'점수 계산기'!$C$33-'점수 계산기'!$C$30*V$8)/'점수 계산기'!$C$27,0)</f>
        <v>-13</v>
      </c>
      <c r="W16" s="128">
        <f>ROUNDUP(('수학 백분위 표'!$M13-0.5-'점수 계산기'!$C$33-'점수 계산기'!$C$30*W$8)/'점수 계산기'!$C$27,0)</f>
        <v>-12</v>
      </c>
      <c r="X16" s="128">
        <f>ROUNDUP(('수학 백분위 표'!$M13-0.5-'점수 계산기'!$C$33-'점수 계산기'!$C$30*X$8)/'점수 계산기'!$C$27,0)</f>
        <v>-11</v>
      </c>
    </row>
    <row r="17" spans="2:24" ht="25" customHeight="1">
      <c r="B17" s="4"/>
      <c r="C17" s="39"/>
      <c r="D17" s="39"/>
      <c r="E17" s="39"/>
      <c r="F17" s="3"/>
      <c r="G17" s="3"/>
      <c r="H17" s="3"/>
      <c r="I17" s="3"/>
      <c r="J17" s="3"/>
      <c r="K17" s="3"/>
      <c r="L17" s="3"/>
      <c r="M17" s="3"/>
      <c r="N17" s="4"/>
      <c r="O17" s="39"/>
      <c r="P17" s="39"/>
      <c r="Q17" s="39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39"/>
      <c r="D18" s="39"/>
      <c r="E18" s="39"/>
      <c r="F18" s="3"/>
      <c r="G18" s="3"/>
      <c r="H18" s="3"/>
      <c r="I18" s="3"/>
      <c r="J18" s="3"/>
      <c r="K18" s="3"/>
      <c r="L18" s="3"/>
      <c r="M18" s="3"/>
      <c r="N18" s="4"/>
      <c r="O18" s="39"/>
      <c r="P18" s="39"/>
      <c r="Q18" s="39"/>
      <c r="R18" s="3"/>
      <c r="S18" s="3"/>
      <c r="T18" s="3"/>
      <c r="U18" s="3"/>
      <c r="V18" s="3"/>
      <c r="W18" s="3"/>
      <c r="X18" s="3"/>
    </row>
    <row r="19" spans="2:24" s="137" customFormat="1" ht="25" customHeight="1" thickBot="1">
      <c r="B19" s="129"/>
      <c r="C19" s="267" t="s">
        <v>75</v>
      </c>
      <c r="D19" s="268">
        <v>16</v>
      </c>
      <c r="E19" s="269">
        <v>15</v>
      </c>
      <c r="F19" s="269">
        <v>14</v>
      </c>
      <c r="G19" s="269">
        <v>13</v>
      </c>
      <c r="H19" s="269">
        <v>12</v>
      </c>
      <c r="I19" s="269">
        <v>11</v>
      </c>
      <c r="J19" s="269">
        <v>10</v>
      </c>
      <c r="K19" s="269">
        <v>9</v>
      </c>
      <c r="L19" s="270">
        <v>8</v>
      </c>
      <c r="M19" s="116"/>
      <c r="N19" s="129"/>
      <c r="O19" s="117" t="s">
        <v>14</v>
      </c>
      <c r="P19" s="118">
        <v>16</v>
      </c>
      <c r="Q19" s="119">
        <v>15</v>
      </c>
      <c r="R19" s="119">
        <v>14</v>
      </c>
      <c r="S19" s="119">
        <v>13</v>
      </c>
      <c r="T19" s="119">
        <v>12</v>
      </c>
      <c r="U19" s="119">
        <v>11</v>
      </c>
      <c r="V19" s="119">
        <v>10</v>
      </c>
      <c r="W19" s="119">
        <v>9</v>
      </c>
      <c r="X19" s="120">
        <v>8</v>
      </c>
    </row>
    <row r="20" spans="2:24" s="137" customFormat="1" ht="25" customHeight="1">
      <c r="B20" s="129"/>
      <c r="C20" s="284" t="s">
        <v>77</v>
      </c>
      <c r="D20" s="309">
        <f>IF(OR(P20&gt;74, AND(P20&lt;0, OR(D19&lt;=D$19, D19="-"))), "-", IF(P20&lt;0, D$19,IF(OR(P20=1, P20=73), P20+P$19+1, P20+P$19)))</f>
        <v>83</v>
      </c>
      <c r="E20" s="391">
        <f t="shared" ref="E20:L27" si="2">IF(OR(Q20&gt;74, AND(Q20&lt;0, OR(E19&lt;=E$19, E19="-"))), "-", IF(Q20&lt;0, E$19,IF(OR(Q20=1, Q20=73), Q20+Q$19+1, Q20+Q$19)))</f>
        <v>83</v>
      </c>
      <c r="F20" s="391">
        <f t="shared" si="2"/>
        <v>83</v>
      </c>
      <c r="G20" s="391">
        <f t="shared" si="2"/>
        <v>83</v>
      </c>
      <c r="H20" s="391">
        <f t="shared" si="2"/>
        <v>83</v>
      </c>
      <c r="I20" s="391">
        <f t="shared" si="2"/>
        <v>83</v>
      </c>
      <c r="J20" s="391">
        <f t="shared" si="2"/>
        <v>84</v>
      </c>
      <c r="K20" s="391">
        <f t="shared" si="2"/>
        <v>83</v>
      </c>
      <c r="L20" s="392" t="str">
        <f t="shared" si="2"/>
        <v>-</v>
      </c>
      <c r="M20" s="116"/>
      <c r="N20" s="129"/>
      <c r="O20" s="121" t="s">
        <v>126</v>
      </c>
      <c r="P20" s="128">
        <f>ROUNDUP(('수학 백분위 표'!$M6-0.5-'점수 계산기'!$C$33-'점수 계산기'!$C$30*P$19)/'점수 계산기'!$C$27,0)</f>
        <v>67</v>
      </c>
      <c r="Q20" s="128">
        <f>ROUNDUP(('수학 백분위 표'!$M6-0.5-'점수 계산기'!$C$33-'점수 계산기'!$C$30*Q$19)/'점수 계산기'!$C$27,0)</f>
        <v>68</v>
      </c>
      <c r="R20" s="128">
        <f>ROUNDUP(('수학 백분위 표'!$M6-0.5-'점수 계산기'!$C$33-'점수 계산기'!$C$30*R$19)/'점수 계산기'!$C$27,0)</f>
        <v>69</v>
      </c>
      <c r="S20" s="128">
        <f>ROUNDUP(('수학 백분위 표'!$M6-0.5-'점수 계산기'!$C$33-'점수 계산기'!$C$30*S$19)/'점수 계산기'!$C$27,0)</f>
        <v>70</v>
      </c>
      <c r="T20" s="128">
        <f>ROUNDUP(('수학 백분위 표'!$M6-0.5-'점수 계산기'!$C$33-'점수 계산기'!$C$30*T$19)/'점수 계산기'!$C$27,0)</f>
        <v>71</v>
      </c>
      <c r="U20" s="128">
        <f>ROUNDUP(('수학 백분위 표'!$M6-0.5-'점수 계산기'!$C$33-'점수 계산기'!$C$30*U$19)/'점수 계산기'!$C$27,0)</f>
        <v>72</v>
      </c>
      <c r="V20" s="128">
        <f>ROUNDUP(('수학 백분위 표'!$M6-0.5-'점수 계산기'!$C$33-'점수 계산기'!$C$30*V$19)/'점수 계산기'!$C$27,0)</f>
        <v>73</v>
      </c>
      <c r="W20" s="128">
        <f>ROUNDUP(('수학 백분위 표'!$M6-0.5-'점수 계산기'!$C$33-'점수 계산기'!$C$30*W$19)/'점수 계산기'!$C$27,0)</f>
        <v>74</v>
      </c>
      <c r="X20" s="128">
        <f>ROUNDUP(('수학 백분위 표'!$M6-0.5-'점수 계산기'!$C$33-'점수 계산기'!$C$30*X$19)/'점수 계산기'!$C$27,0)</f>
        <v>75</v>
      </c>
    </row>
    <row r="21" spans="2:24" s="137" customFormat="1" ht="25" customHeight="1">
      <c r="B21" s="129"/>
      <c r="C21" s="284" t="s">
        <v>79</v>
      </c>
      <c r="D21" s="285">
        <f t="shared" ref="D21:D27" si="3">IF(OR(P21&gt;74, AND(P21&lt;0, OR(D20&lt;=D$19, D20="-"))), "-", IF(P21&lt;0, D$19,IF(OR(P21=1, P21=73), P21+P$19+1, P21+P$19)))</f>
        <v>72</v>
      </c>
      <c r="E21" s="278">
        <f t="shared" si="2"/>
        <v>72</v>
      </c>
      <c r="F21" s="278">
        <f t="shared" si="2"/>
        <v>72</v>
      </c>
      <c r="G21" s="278">
        <f t="shared" si="2"/>
        <v>72</v>
      </c>
      <c r="H21" s="278">
        <f t="shared" si="2"/>
        <v>72</v>
      </c>
      <c r="I21" s="278">
        <f t="shared" si="2"/>
        <v>72</v>
      </c>
      <c r="J21" s="278">
        <f t="shared" si="2"/>
        <v>72</v>
      </c>
      <c r="K21" s="278">
        <f t="shared" si="2"/>
        <v>72</v>
      </c>
      <c r="L21" s="314">
        <f t="shared" si="2"/>
        <v>72</v>
      </c>
      <c r="M21" s="116"/>
      <c r="N21" s="129"/>
      <c r="O21" s="121" t="s">
        <v>127</v>
      </c>
      <c r="P21" s="128">
        <f>ROUNDUP(('수학 백분위 표'!$M7-0.5-'점수 계산기'!$C$33-'점수 계산기'!$C$30*P$19)/'점수 계산기'!$C$27,0)</f>
        <v>56</v>
      </c>
      <c r="Q21" s="128">
        <f>ROUNDUP(('수학 백분위 표'!$M7-0.5-'점수 계산기'!$C$33-'점수 계산기'!$C$30*Q$19)/'점수 계산기'!$C$27,0)</f>
        <v>57</v>
      </c>
      <c r="R21" s="128">
        <f>ROUNDUP(('수학 백분위 표'!$M7-0.5-'점수 계산기'!$C$33-'점수 계산기'!$C$30*R$19)/'점수 계산기'!$C$27,0)</f>
        <v>58</v>
      </c>
      <c r="S21" s="128">
        <f>ROUNDUP(('수학 백분위 표'!$M7-0.5-'점수 계산기'!$C$33-'점수 계산기'!$C$30*S$19)/'점수 계산기'!$C$27,0)</f>
        <v>59</v>
      </c>
      <c r="T21" s="128">
        <f>ROUNDUP(('수학 백분위 표'!$M7-0.5-'점수 계산기'!$C$33-'점수 계산기'!$C$30*T$19)/'점수 계산기'!$C$27,0)</f>
        <v>60</v>
      </c>
      <c r="U21" s="128">
        <f>ROUNDUP(('수학 백분위 표'!$M7-0.5-'점수 계산기'!$C$33-'점수 계산기'!$C$30*U$19)/'점수 계산기'!$C$27,0)</f>
        <v>61</v>
      </c>
      <c r="V21" s="128">
        <f>ROUNDUP(('수학 백분위 표'!$M7-0.5-'점수 계산기'!$C$33-'점수 계산기'!$C$30*V$19)/'점수 계산기'!$C$27,0)</f>
        <v>62</v>
      </c>
      <c r="W21" s="128">
        <f>ROUNDUP(('수학 백분위 표'!$M7-0.5-'점수 계산기'!$C$33-'점수 계산기'!$C$30*W$19)/'점수 계산기'!$C$27,0)</f>
        <v>63</v>
      </c>
      <c r="X21" s="128">
        <f>ROUNDUP(('수학 백분위 표'!$M7-0.5-'점수 계산기'!$C$33-'점수 계산기'!$C$30*X$19)/'점수 계산기'!$C$27,0)</f>
        <v>64</v>
      </c>
    </row>
    <row r="22" spans="2:24" s="137" customFormat="1" ht="25" customHeight="1">
      <c r="B22" s="129"/>
      <c r="C22" s="284" t="s">
        <v>81</v>
      </c>
      <c r="D22" s="285">
        <f t="shared" si="3"/>
        <v>61</v>
      </c>
      <c r="E22" s="278">
        <f t="shared" si="2"/>
        <v>61</v>
      </c>
      <c r="F22" s="278">
        <f t="shared" si="2"/>
        <v>61</v>
      </c>
      <c r="G22" s="278">
        <f t="shared" si="2"/>
        <v>61</v>
      </c>
      <c r="H22" s="278">
        <f t="shared" si="2"/>
        <v>61</v>
      </c>
      <c r="I22" s="278">
        <f t="shared" si="2"/>
        <v>61</v>
      </c>
      <c r="J22" s="278">
        <f t="shared" si="2"/>
        <v>61</v>
      </c>
      <c r="K22" s="278">
        <f t="shared" si="2"/>
        <v>61</v>
      </c>
      <c r="L22" s="314">
        <f t="shared" si="2"/>
        <v>61</v>
      </c>
      <c r="M22" s="116"/>
      <c r="N22" s="129"/>
      <c r="O22" s="121" t="s">
        <v>128</v>
      </c>
      <c r="P22" s="128">
        <f>ROUNDUP(('수학 백분위 표'!$M8-0.5-'점수 계산기'!$C$33-'점수 계산기'!$C$30*P$19)/'점수 계산기'!$C$27,0)</f>
        <v>45</v>
      </c>
      <c r="Q22" s="128">
        <f>ROUNDUP(('수학 백분위 표'!$M8-0.5-'점수 계산기'!$C$33-'점수 계산기'!$C$30*Q$19)/'점수 계산기'!$C$27,0)</f>
        <v>46</v>
      </c>
      <c r="R22" s="128">
        <f>ROUNDUP(('수학 백분위 표'!$M8-0.5-'점수 계산기'!$C$33-'점수 계산기'!$C$30*R$19)/'점수 계산기'!$C$27,0)</f>
        <v>47</v>
      </c>
      <c r="S22" s="128">
        <f>ROUNDUP(('수학 백분위 표'!$M8-0.5-'점수 계산기'!$C$33-'점수 계산기'!$C$30*S$19)/'점수 계산기'!$C$27,0)</f>
        <v>48</v>
      </c>
      <c r="T22" s="128">
        <f>ROUNDUP(('수학 백분위 표'!$M8-0.5-'점수 계산기'!$C$33-'점수 계산기'!$C$30*T$19)/'점수 계산기'!$C$27,0)</f>
        <v>49</v>
      </c>
      <c r="U22" s="128">
        <f>ROUNDUP(('수학 백분위 표'!$M8-0.5-'점수 계산기'!$C$33-'점수 계산기'!$C$30*U$19)/'점수 계산기'!$C$27,0)</f>
        <v>50</v>
      </c>
      <c r="V22" s="128">
        <f>ROUNDUP(('수학 백분위 표'!$M8-0.5-'점수 계산기'!$C$33-'점수 계산기'!$C$30*V$19)/'점수 계산기'!$C$27,0)</f>
        <v>51</v>
      </c>
      <c r="W22" s="128">
        <f>ROUNDUP(('수학 백분위 표'!$M8-0.5-'점수 계산기'!$C$33-'점수 계산기'!$C$30*W$19)/'점수 계산기'!$C$27,0)</f>
        <v>52</v>
      </c>
      <c r="X22" s="128">
        <f>ROUNDUP(('수학 백분위 표'!$M8-0.5-'점수 계산기'!$C$33-'점수 계산기'!$C$30*X$19)/'점수 계산기'!$C$27,0)</f>
        <v>53</v>
      </c>
    </row>
    <row r="23" spans="2:24" s="137" customFormat="1" ht="25" customHeight="1">
      <c r="B23" s="129"/>
      <c r="C23" s="284" t="s">
        <v>83</v>
      </c>
      <c r="D23" s="285">
        <f t="shared" si="3"/>
        <v>46</v>
      </c>
      <c r="E23" s="278">
        <f t="shared" si="2"/>
        <v>46</v>
      </c>
      <c r="F23" s="278">
        <f t="shared" si="2"/>
        <v>46</v>
      </c>
      <c r="G23" s="278">
        <f t="shared" si="2"/>
        <v>46</v>
      </c>
      <c r="H23" s="278">
        <f t="shared" si="2"/>
        <v>47</v>
      </c>
      <c r="I23" s="278">
        <f t="shared" si="2"/>
        <v>47</v>
      </c>
      <c r="J23" s="278">
        <f t="shared" si="2"/>
        <v>47</v>
      </c>
      <c r="K23" s="278">
        <f t="shared" si="2"/>
        <v>47</v>
      </c>
      <c r="L23" s="314">
        <f t="shared" si="2"/>
        <v>47</v>
      </c>
      <c r="M23" s="116"/>
      <c r="N23" s="129"/>
      <c r="O23" s="121" t="s">
        <v>129</v>
      </c>
      <c r="P23" s="128">
        <f>ROUNDUP(('수학 백분위 표'!$M9-0.5-'점수 계산기'!$C$33-'점수 계산기'!$C$30*P$19)/'점수 계산기'!$C$27,0)</f>
        <v>30</v>
      </c>
      <c r="Q23" s="128">
        <f>ROUNDUP(('수학 백분위 표'!$M9-0.5-'점수 계산기'!$C$33-'점수 계산기'!$C$30*Q$19)/'점수 계산기'!$C$27,0)</f>
        <v>31</v>
      </c>
      <c r="R23" s="128">
        <f>ROUNDUP(('수학 백분위 표'!$M9-0.5-'점수 계산기'!$C$33-'점수 계산기'!$C$30*R$19)/'점수 계산기'!$C$27,0)</f>
        <v>32</v>
      </c>
      <c r="S23" s="128">
        <f>ROUNDUP(('수학 백분위 표'!$M9-0.5-'점수 계산기'!$C$33-'점수 계산기'!$C$30*S$19)/'점수 계산기'!$C$27,0)</f>
        <v>33</v>
      </c>
      <c r="T23" s="128">
        <f>ROUNDUP(('수학 백분위 표'!$M9-0.5-'점수 계산기'!$C$33-'점수 계산기'!$C$30*T$19)/'점수 계산기'!$C$27,0)</f>
        <v>35</v>
      </c>
      <c r="U23" s="128">
        <f>ROUNDUP(('수학 백분위 표'!$M9-0.5-'점수 계산기'!$C$33-'점수 계산기'!$C$30*U$19)/'점수 계산기'!$C$27,0)</f>
        <v>36</v>
      </c>
      <c r="V23" s="128">
        <f>ROUNDUP(('수학 백분위 표'!$M9-0.5-'점수 계산기'!$C$33-'점수 계산기'!$C$30*V$19)/'점수 계산기'!$C$27,0)</f>
        <v>37</v>
      </c>
      <c r="W23" s="128">
        <f>ROUNDUP(('수학 백분위 표'!$M9-0.5-'점수 계산기'!$C$33-'점수 계산기'!$C$30*W$19)/'점수 계산기'!$C$27,0)</f>
        <v>38</v>
      </c>
      <c r="X23" s="128">
        <f>ROUNDUP(('수학 백분위 표'!$M9-0.5-'점수 계산기'!$C$33-'점수 계산기'!$C$30*X$19)/'점수 계산기'!$C$27,0)</f>
        <v>39</v>
      </c>
    </row>
    <row r="24" spans="2:24" s="137" customFormat="1" ht="25" customHeight="1">
      <c r="B24" s="129"/>
      <c r="C24" s="284" t="s">
        <v>85</v>
      </c>
      <c r="D24" s="285">
        <f t="shared" si="3"/>
        <v>29</v>
      </c>
      <c r="E24" s="278">
        <f t="shared" si="2"/>
        <v>29</v>
      </c>
      <c r="F24" s="278">
        <f t="shared" si="2"/>
        <v>29</v>
      </c>
      <c r="G24" s="278">
        <f t="shared" si="2"/>
        <v>29</v>
      </c>
      <c r="H24" s="278">
        <f t="shared" si="2"/>
        <v>29</v>
      </c>
      <c r="I24" s="278">
        <f t="shared" si="2"/>
        <v>30</v>
      </c>
      <c r="J24" s="278">
        <f t="shared" si="2"/>
        <v>30</v>
      </c>
      <c r="K24" s="278">
        <f t="shared" si="2"/>
        <v>30</v>
      </c>
      <c r="L24" s="314">
        <f t="shared" si="2"/>
        <v>30</v>
      </c>
      <c r="M24" s="116"/>
      <c r="N24" s="129"/>
      <c r="O24" s="121" t="s">
        <v>130</v>
      </c>
      <c r="P24" s="128">
        <f>ROUNDUP(('수학 백분위 표'!$M10-0.5-'점수 계산기'!$C$33-'점수 계산기'!$C$30*P$19)/'점수 계산기'!$C$27,0)</f>
        <v>13</v>
      </c>
      <c r="Q24" s="128">
        <f>ROUNDUP(('수학 백분위 표'!$M10-0.5-'점수 계산기'!$C$33-'점수 계산기'!$C$30*Q$19)/'점수 계산기'!$C$27,0)</f>
        <v>14</v>
      </c>
      <c r="R24" s="128">
        <f>ROUNDUP(('수학 백분위 표'!$M10-0.5-'점수 계산기'!$C$33-'점수 계산기'!$C$30*R$19)/'점수 계산기'!$C$27,0)</f>
        <v>15</v>
      </c>
      <c r="S24" s="128">
        <f>ROUNDUP(('수학 백분위 표'!$M10-0.5-'점수 계산기'!$C$33-'점수 계산기'!$C$30*S$19)/'점수 계산기'!$C$27,0)</f>
        <v>16</v>
      </c>
      <c r="T24" s="128">
        <f>ROUNDUP(('수학 백분위 표'!$M10-0.5-'점수 계산기'!$C$33-'점수 계산기'!$C$30*T$19)/'점수 계산기'!$C$27,0)</f>
        <v>17</v>
      </c>
      <c r="U24" s="128">
        <f>ROUNDUP(('수학 백분위 표'!$M10-0.5-'점수 계산기'!$C$33-'점수 계산기'!$C$30*U$19)/'점수 계산기'!$C$27,0)</f>
        <v>19</v>
      </c>
      <c r="V24" s="128">
        <f>ROUNDUP(('수학 백분위 표'!$M10-0.5-'점수 계산기'!$C$33-'점수 계산기'!$C$30*V$19)/'점수 계산기'!$C$27,0)</f>
        <v>20</v>
      </c>
      <c r="W24" s="128">
        <f>ROUNDUP(('수학 백분위 표'!$M10-0.5-'점수 계산기'!$C$33-'점수 계산기'!$C$30*W$19)/'점수 계산기'!$C$27,0)</f>
        <v>21</v>
      </c>
      <c r="X24" s="128">
        <f>ROUNDUP(('수학 백분위 표'!$M10-0.5-'점수 계산기'!$C$33-'점수 계산기'!$C$30*X$19)/'점수 계산기'!$C$27,0)</f>
        <v>22</v>
      </c>
    </row>
    <row r="25" spans="2:24" s="137" customFormat="1" ht="25" customHeight="1">
      <c r="B25" s="129"/>
      <c r="C25" s="284" t="s">
        <v>87</v>
      </c>
      <c r="D25" s="285">
        <f t="shared" si="3"/>
        <v>16</v>
      </c>
      <c r="E25" s="278">
        <f t="shared" si="2"/>
        <v>15</v>
      </c>
      <c r="F25" s="278">
        <f t="shared" si="2"/>
        <v>16</v>
      </c>
      <c r="G25" s="278">
        <f t="shared" si="2"/>
        <v>15</v>
      </c>
      <c r="H25" s="278">
        <f t="shared" si="2"/>
        <v>15</v>
      </c>
      <c r="I25" s="278">
        <f t="shared" si="2"/>
        <v>15</v>
      </c>
      <c r="J25" s="278">
        <f t="shared" si="2"/>
        <v>15</v>
      </c>
      <c r="K25" s="278">
        <f t="shared" si="2"/>
        <v>15</v>
      </c>
      <c r="L25" s="314">
        <f t="shared" si="2"/>
        <v>15</v>
      </c>
      <c r="M25" s="116"/>
      <c r="N25" s="129"/>
      <c r="O25" s="121" t="s">
        <v>131</v>
      </c>
      <c r="P25" s="128">
        <f>ROUNDUP(('수학 백분위 표'!$M11-0.5-'점수 계산기'!$C$33-'점수 계산기'!$C$30*P$19)/'점수 계산기'!$C$27,0)</f>
        <v>-2</v>
      </c>
      <c r="Q25" s="128">
        <f>ROUNDUP(('수학 백분위 표'!$M11-0.5-'점수 계산기'!$C$33-'점수 계산기'!$C$30*Q$19)/'점수 계산기'!$C$27,0)</f>
        <v>-1</v>
      </c>
      <c r="R25" s="128">
        <f>ROUNDUP(('수학 백분위 표'!$M11-0.5-'점수 계산기'!$C$33-'점수 계산기'!$C$30*R$19)/'점수 계산기'!$C$27,0)</f>
        <v>1</v>
      </c>
      <c r="S25" s="128">
        <f>ROUNDUP(('수학 백분위 표'!$M11-0.5-'점수 계산기'!$C$33-'점수 계산기'!$C$30*S$19)/'점수 계산기'!$C$27,0)</f>
        <v>2</v>
      </c>
      <c r="T25" s="128">
        <f>ROUNDUP(('수학 백분위 표'!$M11-0.5-'점수 계산기'!$C$33-'점수 계산기'!$C$30*T$19)/'점수 계산기'!$C$27,0)</f>
        <v>3</v>
      </c>
      <c r="U25" s="128">
        <f>ROUNDUP(('수학 백분위 표'!$M11-0.5-'점수 계산기'!$C$33-'점수 계산기'!$C$30*U$19)/'점수 계산기'!$C$27,0)</f>
        <v>4</v>
      </c>
      <c r="V25" s="128">
        <f>ROUNDUP(('수학 백분위 표'!$M11-0.5-'점수 계산기'!$C$33-'점수 계산기'!$C$30*V$19)/'점수 계산기'!$C$27,0)</f>
        <v>5</v>
      </c>
      <c r="W25" s="128">
        <f>ROUNDUP(('수학 백분위 표'!$M11-0.5-'점수 계산기'!$C$33-'점수 계산기'!$C$30*W$19)/'점수 계산기'!$C$27,0)</f>
        <v>6</v>
      </c>
      <c r="X25" s="128">
        <f>ROUNDUP(('수학 백분위 표'!$M11-0.5-'점수 계산기'!$C$33-'점수 계산기'!$C$30*X$19)/'점수 계산기'!$C$27,0)</f>
        <v>7</v>
      </c>
    </row>
    <row r="26" spans="2:24" s="137" customFormat="1" ht="25" customHeight="1">
      <c r="B26" s="129"/>
      <c r="C26" s="284" t="s">
        <v>89</v>
      </c>
      <c r="D26" s="285" t="str">
        <f t="shared" si="3"/>
        <v>-</v>
      </c>
      <c r="E26" s="278" t="str">
        <f t="shared" si="2"/>
        <v>-</v>
      </c>
      <c r="F26" s="278">
        <f t="shared" si="2"/>
        <v>14</v>
      </c>
      <c r="G26" s="278">
        <f t="shared" si="2"/>
        <v>13</v>
      </c>
      <c r="H26" s="278">
        <f t="shared" si="2"/>
        <v>12</v>
      </c>
      <c r="I26" s="278">
        <f t="shared" si="2"/>
        <v>11</v>
      </c>
      <c r="J26" s="278">
        <f t="shared" si="2"/>
        <v>10</v>
      </c>
      <c r="K26" s="278">
        <f t="shared" si="2"/>
        <v>9</v>
      </c>
      <c r="L26" s="314">
        <f t="shared" si="2"/>
        <v>10</v>
      </c>
      <c r="M26" s="116"/>
      <c r="N26" s="129"/>
      <c r="O26" s="121" t="s">
        <v>132</v>
      </c>
      <c r="P26" s="128">
        <f>ROUNDUP(('수학 백분위 표'!$M12-0.5-'점수 계산기'!$C$33-'점수 계산기'!$C$30*P$19)/'점수 계산기'!$C$27,0)</f>
        <v>-9</v>
      </c>
      <c r="Q26" s="128">
        <f>ROUNDUP(('수학 백분위 표'!$M12-0.5-'점수 계산기'!$C$33-'점수 계산기'!$C$30*Q$19)/'점수 계산기'!$C$27,0)</f>
        <v>-7</v>
      </c>
      <c r="R26" s="128">
        <f>ROUNDUP(('수학 백분위 표'!$M12-0.5-'점수 계산기'!$C$33-'점수 계산기'!$C$30*R$19)/'점수 계산기'!$C$27,0)</f>
        <v>-6</v>
      </c>
      <c r="S26" s="128">
        <f>ROUNDUP(('수학 백분위 표'!$M12-0.5-'점수 계산기'!$C$33-'점수 계산기'!$C$30*S$19)/'점수 계산기'!$C$27,0)</f>
        <v>-5</v>
      </c>
      <c r="T26" s="128">
        <f>ROUNDUP(('수학 백분위 표'!$M12-0.5-'점수 계산기'!$C$33-'점수 계산기'!$C$30*T$19)/'점수 계산기'!$C$27,0)</f>
        <v>-4</v>
      </c>
      <c r="U26" s="128">
        <f>ROUNDUP(('수학 백분위 표'!$M12-0.5-'점수 계산기'!$C$33-'점수 계산기'!$C$30*U$19)/'점수 계산기'!$C$27,0)</f>
        <v>-3</v>
      </c>
      <c r="V26" s="128">
        <f>ROUNDUP(('수학 백분위 표'!$M12-0.5-'점수 계산기'!$C$33-'점수 계산기'!$C$30*V$19)/'점수 계산기'!$C$27,0)</f>
        <v>-2</v>
      </c>
      <c r="W26" s="128">
        <f>ROUNDUP(('수학 백분위 표'!$M12-0.5-'점수 계산기'!$C$33-'점수 계산기'!$C$30*W$19)/'점수 계산기'!$C$27,0)</f>
        <v>-1</v>
      </c>
      <c r="X26" s="128">
        <f>ROUNDUP(('수학 백분위 표'!$M12-0.5-'점수 계산기'!$C$33-'점수 계산기'!$C$30*X$19)/'점수 계산기'!$C$27,0)</f>
        <v>1</v>
      </c>
    </row>
    <row r="27" spans="2:24" s="137" customFormat="1" ht="25" customHeight="1" thickBot="1">
      <c r="B27" s="129"/>
      <c r="C27" s="292" t="s">
        <v>91</v>
      </c>
      <c r="D27" s="293" t="str">
        <f t="shared" si="3"/>
        <v>-</v>
      </c>
      <c r="E27" s="393" t="str">
        <f t="shared" si="2"/>
        <v>-</v>
      </c>
      <c r="F27" s="393" t="str">
        <f t="shared" si="2"/>
        <v>-</v>
      </c>
      <c r="G27" s="393" t="str">
        <f t="shared" si="2"/>
        <v>-</v>
      </c>
      <c r="H27" s="393" t="str">
        <f t="shared" si="2"/>
        <v>-</v>
      </c>
      <c r="I27" s="393" t="str">
        <f t="shared" si="2"/>
        <v>-</v>
      </c>
      <c r="J27" s="393" t="str">
        <f t="shared" si="2"/>
        <v>-</v>
      </c>
      <c r="K27" s="393" t="str">
        <f t="shared" si="2"/>
        <v>-</v>
      </c>
      <c r="L27" s="394">
        <f t="shared" si="2"/>
        <v>8</v>
      </c>
      <c r="M27" s="116"/>
      <c r="N27" s="129"/>
      <c r="O27" s="124" t="s">
        <v>133</v>
      </c>
      <c r="P27" s="128">
        <f>ROUNDUP(('수학 백분위 표'!$M13-0.5-'점수 계산기'!$C$33-'점수 계산기'!$C$30*P$19)/'점수 계산기'!$C$27,0)</f>
        <v>-10</v>
      </c>
      <c r="Q27" s="128">
        <f>ROUNDUP(('수학 백분위 표'!$M13-0.5-'점수 계산기'!$C$33-'점수 계산기'!$C$30*Q$19)/'점수 계산기'!$C$27,0)</f>
        <v>-9</v>
      </c>
      <c r="R27" s="128">
        <f>ROUNDUP(('수학 백분위 표'!$M13-0.5-'점수 계산기'!$C$33-'점수 계산기'!$C$30*R$19)/'점수 계산기'!$C$27,0)</f>
        <v>-8</v>
      </c>
      <c r="S27" s="128">
        <f>ROUNDUP(('수학 백분위 표'!$M13-0.5-'점수 계산기'!$C$33-'점수 계산기'!$C$30*S$19)/'점수 계산기'!$C$27,0)</f>
        <v>-7</v>
      </c>
      <c r="T27" s="128">
        <f>ROUNDUP(('수학 백분위 표'!$M13-0.5-'점수 계산기'!$C$33-'점수 계산기'!$C$30*T$19)/'점수 계산기'!$C$27,0)</f>
        <v>-5</v>
      </c>
      <c r="U27" s="128">
        <f>ROUNDUP(('수학 백분위 표'!$M13-0.5-'점수 계산기'!$C$33-'점수 계산기'!$C$30*U$19)/'점수 계산기'!$C$27,0)</f>
        <v>-4</v>
      </c>
      <c r="V27" s="128">
        <f>ROUNDUP(('수학 백분위 표'!$M13-0.5-'점수 계산기'!$C$33-'점수 계산기'!$C$30*V$19)/'점수 계산기'!$C$27,0)</f>
        <v>-3</v>
      </c>
      <c r="W27" s="128">
        <f>ROUNDUP(('수학 백분위 표'!$M13-0.5-'점수 계산기'!$C$33-'점수 계산기'!$C$30*W$19)/'점수 계산기'!$C$27,0)</f>
        <v>-2</v>
      </c>
      <c r="X27" s="128">
        <f>ROUNDUP(('수학 백분위 표'!$M13-0.5-'점수 계산기'!$C$33-'점수 계산기'!$C$30*X$19)/'점수 계산기'!$C$27,0)</f>
        <v>-1</v>
      </c>
    </row>
    <row r="28" spans="2:24" ht="25" customHeight="1">
      <c r="B28" s="4"/>
      <c r="C28" s="39"/>
      <c r="D28" s="39"/>
      <c r="E28" s="39"/>
      <c r="F28" s="3"/>
      <c r="G28" s="3"/>
      <c r="H28" s="3"/>
      <c r="I28" s="3"/>
      <c r="J28" s="3"/>
      <c r="K28" s="3"/>
      <c r="L28" s="3"/>
      <c r="M28" s="3"/>
      <c r="N28" s="4"/>
      <c r="O28" s="39"/>
      <c r="P28" s="39"/>
      <c r="Q28" s="39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39"/>
      <c r="D29" s="39"/>
      <c r="E29" s="39"/>
      <c r="F29" s="3"/>
      <c r="G29" s="3"/>
      <c r="H29" s="3"/>
      <c r="I29" s="3"/>
      <c r="J29" s="3"/>
      <c r="K29" s="3"/>
      <c r="L29" s="3"/>
      <c r="M29" s="3"/>
      <c r="N29" s="4"/>
      <c r="O29" s="39"/>
      <c r="P29" s="39"/>
      <c r="Q29" s="39"/>
      <c r="R29" s="3"/>
      <c r="S29" s="3"/>
      <c r="T29" s="3"/>
      <c r="U29" s="3"/>
      <c r="V29" s="3"/>
      <c r="W29" s="3"/>
      <c r="X29" s="3"/>
    </row>
    <row r="30" spans="2:24" s="137" customFormat="1" ht="25" customHeight="1" thickBot="1">
      <c r="B30" s="129"/>
      <c r="C30" s="267" t="s">
        <v>75</v>
      </c>
      <c r="D30" s="268">
        <v>7</v>
      </c>
      <c r="E30" s="269">
        <v>6</v>
      </c>
      <c r="F30" s="269">
        <v>5</v>
      </c>
      <c r="G30" s="269">
        <v>4</v>
      </c>
      <c r="H30" s="269">
        <v>3</v>
      </c>
      <c r="I30" s="269">
        <v>2</v>
      </c>
      <c r="J30" s="270">
        <v>0</v>
      </c>
      <c r="K30" s="129"/>
      <c r="L30" s="129"/>
      <c r="M30" s="129"/>
      <c r="N30" s="129"/>
      <c r="O30" s="117" t="s">
        <v>14</v>
      </c>
      <c r="P30" s="118">
        <v>7</v>
      </c>
      <c r="Q30" s="119">
        <v>6</v>
      </c>
      <c r="R30" s="119">
        <v>5</v>
      </c>
      <c r="S30" s="119">
        <v>4</v>
      </c>
      <c r="T30" s="119">
        <v>3</v>
      </c>
      <c r="U30" s="119">
        <v>2</v>
      </c>
      <c r="V30" s="120">
        <v>0</v>
      </c>
      <c r="W30" s="129"/>
      <c r="X30" s="129"/>
    </row>
    <row r="31" spans="2:24" s="137" customFormat="1" ht="25" customHeight="1">
      <c r="B31" s="129"/>
      <c r="C31" s="302" t="s">
        <v>77</v>
      </c>
      <c r="D31" s="309" t="str">
        <f>IF(OR(P31&gt;74, AND(P31&lt;0, OR(D30&lt;=D$30, D30="-"))), "-", IF(P31&lt;0, D$30,IF(OR(P31=1, P31=73), P31+P$30+1, P31+P$30)))</f>
        <v>-</v>
      </c>
      <c r="E31" s="391" t="str">
        <f t="shared" ref="E31:J38" si="4">IF(OR(Q31&gt;74, AND(Q31&lt;0, OR(E30&lt;=E$30, E30="-"))), "-", IF(Q31&lt;0, E$30,IF(OR(Q31=1, Q31=73), Q31+Q$30+1, Q31+Q$30)))</f>
        <v>-</v>
      </c>
      <c r="F31" s="391" t="str">
        <f t="shared" si="4"/>
        <v>-</v>
      </c>
      <c r="G31" s="391" t="str">
        <f t="shared" si="4"/>
        <v>-</v>
      </c>
      <c r="H31" s="391" t="str">
        <f t="shared" si="4"/>
        <v>-</v>
      </c>
      <c r="I31" s="391" t="str">
        <f t="shared" si="4"/>
        <v>-</v>
      </c>
      <c r="J31" s="392" t="str">
        <f t="shared" si="4"/>
        <v>-</v>
      </c>
      <c r="K31" s="129"/>
      <c r="L31" s="129"/>
      <c r="M31" s="129"/>
      <c r="N31" s="129"/>
      <c r="O31" s="127" t="s">
        <v>126</v>
      </c>
      <c r="P31" s="128">
        <f>ROUNDUP(('수학 백분위 표'!$M6-0.5-'점수 계산기'!$C$33-'점수 계산기'!$C$30*P$30)/'점수 계산기'!$C$27,0)</f>
        <v>77</v>
      </c>
      <c r="Q31" s="130">
        <f>ROUNDUP(('수학 백분위 표'!$M6-0.5-'점수 계산기'!$C$33-'점수 계산기'!$C$30*Q$30)/'점수 계산기'!$C$27,0)</f>
        <v>78</v>
      </c>
      <c r="R31" s="130">
        <f>ROUNDUP(('수학 백분위 표'!$M6-0.5-'점수 계산기'!$C$33-'점수 계산기'!$C$30*R$30)/'점수 계산기'!$C$27,0)</f>
        <v>79</v>
      </c>
      <c r="S31" s="130">
        <f>ROUNDUP(('수학 백분위 표'!$M6-0.5-'점수 계산기'!$C$33-'점수 계산기'!$C$30*S$30)/'점수 계산기'!$C$27,0)</f>
        <v>80</v>
      </c>
      <c r="T31" s="130">
        <f>ROUNDUP(('수학 백분위 표'!$M6-0.5-'점수 계산기'!$C$33-'점수 계산기'!$C$30*T$30)/'점수 계산기'!$C$27,0)</f>
        <v>81</v>
      </c>
      <c r="U31" s="130">
        <f>ROUNDUP(('수학 백분위 표'!$M6-0.5-'점수 계산기'!$C$33-'점수 계산기'!$C$30*U$30)/'점수 계산기'!$C$27,0)</f>
        <v>82</v>
      </c>
      <c r="V31" s="131">
        <f>ROUNDUP(('수학 백분위 표'!$M6-0.5-'점수 계산기'!$C$33-'점수 계산기'!$C$30*V$30)/'점수 계산기'!$C$27,0)</f>
        <v>84</v>
      </c>
      <c r="W31" s="129"/>
      <c r="X31" s="129"/>
    </row>
    <row r="32" spans="2:24" s="137" customFormat="1" ht="25" customHeight="1">
      <c r="B32" s="129"/>
      <c r="C32" s="284" t="s">
        <v>79</v>
      </c>
      <c r="D32" s="285">
        <f t="shared" ref="D32:D38" si="5">IF(OR(P32&gt;74, AND(P32&lt;0, OR(D31&lt;=D$30, D31="-"))), "-", IF(P32&lt;0, D$30,IF(OR(P32=1, P32=73), P32+P$30+1, P32+P$30)))</f>
        <v>73</v>
      </c>
      <c r="E32" s="278">
        <f t="shared" si="4"/>
        <v>73</v>
      </c>
      <c r="F32" s="278">
        <f t="shared" si="4"/>
        <v>73</v>
      </c>
      <c r="G32" s="278">
        <f t="shared" si="4"/>
        <v>73</v>
      </c>
      <c r="H32" s="278">
        <f t="shared" si="4"/>
        <v>73</v>
      </c>
      <c r="I32" s="278">
        <f t="shared" si="4"/>
        <v>73</v>
      </c>
      <c r="J32" s="314">
        <f t="shared" si="4"/>
        <v>74</v>
      </c>
      <c r="K32" s="129"/>
      <c r="L32" s="129"/>
      <c r="M32" s="129"/>
      <c r="N32" s="129"/>
      <c r="O32" s="121" t="s">
        <v>127</v>
      </c>
      <c r="P32" s="128">
        <f>ROUNDUP(('수학 백분위 표'!$M7-0.5-'점수 계산기'!$C$33-'점수 계산기'!$C$30*P$30)/'점수 계산기'!$C$27,0)</f>
        <v>66</v>
      </c>
      <c r="Q32" s="122">
        <f>ROUNDUP(('수학 백분위 표'!$M7-0.5-'점수 계산기'!$C$33-'점수 계산기'!$C$30*Q$30)/'점수 계산기'!$C$27,0)</f>
        <v>67</v>
      </c>
      <c r="R32" s="122">
        <f>ROUNDUP(('수학 백분위 표'!$M7-0.5-'점수 계산기'!$C$33-'점수 계산기'!$C$30*R$30)/'점수 계산기'!$C$27,0)</f>
        <v>68</v>
      </c>
      <c r="S32" s="122">
        <f>ROUNDUP(('수학 백분위 표'!$M7-0.5-'점수 계산기'!$C$33-'점수 계산기'!$C$30*S$30)/'점수 계산기'!$C$27,0)</f>
        <v>69</v>
      </c>
      <c r="T32" s="122">
        <f>ROUNDUP(('수학 백분위 표'!$M7-0.5-'점수 계산기'!$C$33-'점수 계산기'!$C$30*T$30)/'점수 계산기'!$C$27,0)</f>
        <v>70</v>
      </c>
      <c r="U32" s="122">
        <f>ROUNDUP(('수학 백분위 표'!$M7-0.5-'점수 계산기'!$C$33-'점수 계산기'!$C$30*U$30)/'점수 계산기'!$C$27,0)</f>
        <v>71</v>
      </c>
      <c r="V32" s="123">
        <f>ROUNDUP(('수학 백분위 표'!$M7-0.5-'점수 계산기'!$C$33-'점수 계산기'!$C$30*V$30)/'점수 계산기'!$C$27,0)</f>
        <v>73</v>
      </c>
      <c r="W32" s="129"/>
      <c r="X32" s="129"/>
    </row>
    <row r="33" spans="2:24" s="137" customFormat="1" ht="25" customHeight="1">
      <c r="B33" s="129"/>
      <c r="C33" s="284" t="s">
        <v>81</v>
      </c>
      <c r="D33" s="285">
        <f t="shared" si="5"/>
        <v>62</v>
      </c>
      <c r="E33" s="278">
        <f t="shared" si="4"/>
        <v>62</v>
      </c>
      <c r="F33" s="278">
        <f t="shared" si="4"/>
        <v>62</v>
      </c>
      <c r="G33" s="278">
        <f t="shared" si="4"/>
        <v>62</v>
      </c>
      <c r="H33" s="278">
        <f t="shared" si="4"/>
        <v>62</v>
      </c>
      <c r="I33" s="278">
        <f t="shared" si="4"/>
        <v>62</v>
      </c>
      <c r="J33" s="314">
        <f t="shared" si="4"/>
        <v>62</v>
      </c>
      <c r="K33" s="129"/>
      <c r="L33" s="129"/>
      <c r="M33" s="129"/>
      <c r="N33" s="129"/>
      <c r="O33" s="121" t="s">
        <v>128</v>
      </c>
      <c r="P33" s="128">
        <f>ROUNDUP(('수학 백분위 표'!$M8-0.5-'점수 계산기'!$C$33-'점수 계산기'!$C$30*P$30)/'점수 계산기'!$C$27,0)</f>
        <v>55</v>
      </c>
      <c r="Q33" s="122">
        <f>ROUNDUP(('수학 백분위 표'!$M8-0.5-'점수 계산기'!$C$33-'점수 계산기'!$C$30*Q$30)/'점수 계산기'!$C$27,0)</f>
        <v>56</v>
      </c>
      <c r="R33" s="122">
        <f>ROUNDUP(('수학 백분위 표'!$M8-0.5-'점수 계산기'!$C$33-'점수 계산기'!$C$30*R$30)/'점수 계산기'!$C$27,0)</f>
        <v>57</v>
      </c>
      <c r="S33" s="122">
        <f>ROUNDUP(('수학 백분위 표'!$M8-0.5-'점수 계산기'!$C$33-'점수 계산기'!$C$30*S$30)/'점수 계산기'!$C$27,0)</f>
        <v>58</v>
      </c>
      <c r="T33" s="122">
        <f>ROUNDUP(('수학 백분위 표'!$M8-0.5-'점수 계산기'!$C$33-'점수 계산기'!$C$30*T$30)/'점수 계산기'!$C$27,0)</f>
        <v>59</v>
      </c>
      <c r="U33" s="122">
        <f>ROUNDUP(('수학 백분위 표'!$M8-0.5-'점수 계산기'!$C$33-'점수 계산기'!$C$30*U$30)/'점수 계산기'!$C$27,0)</f>
        <v>60</v>
      </c>
      <c r="V33" s="123">
        <f>ROUNDUP(('수학 백분위 표'!$M8-0.5-'점수 계산기'!$C$33-'점수 계산기'!$C$30*V$30)/'점수 계산기'!$C$27,0)</f>
        <v>62</v>
      </c>
      <c r="W33" s="129"/>
      <c r="X33" s="129"/>
    </row>
    <row r="34" spans="2:24" s="137" customFormat="1" ht="25" customHeight="1">
      <c r="B34" s="129"/>
      <c r="C34" s="284" t="s">
        <v>83</v>
      </c>
      <c r="D34" s="285">
        <f t="shared" si="5"/>
        <v>47</v>
      </c>
      <c r="E34" s="278">
        <f t="shared" si="4"/>
        <v>47</v>
      </c>
      <c r="F34" s="278">
        <f t="shared" si="4"/>
        <v>47</v>
      </c>
      <c r="G34" s="278">
        <f t="shared" si="4"/>
        <v>47</v>
      </c>
      <c r="H34" s="278">
        <f t="shared" si="4"/>
        <v>47</v>
      </c>
      <c r="I34" s="278">
        <f t="shared" si="4"/>
        <v>47</v>
      </c>
      <c r="J34" s="314">
        <f t="shared" si="4"/>
        <v>47</v>
      </c>
      <c r="K34" s="129"/>
      <c r="L34" s="129"/>
      <c r="M34" s="129"/>
      <c r="N34" s="129"/>
      <c r="O34" s="121" t="s">
        <v>129</v>
      </c>
      <c r="P34" s="128">
        <f>ROUNDUP(('수학 백분위 표'!$M9-0.5-'점수 계산기'!$C$33-'점수 계산기'!$C$30*P$30)/'점수 계산기'!$C$27,0)</f>
        <v>40</v>
      </c>
      <c r="Q34" s="122">
        <f>ROUNDUP(('수학 백분위 표'!$M9-0.5-'점수 계산기'!$C$33-'점수 계산기'!$C$30*Q$30)/'점수 계산기'!$C$27,0)</f>
        <v>41</v>
      </c>
      <c r="R34" s="122">
        <f>ROUNDUP(('수학 백분위 표'!$M9-0.5-'점수 계산기'!$C$33-'점수 계산기'!$C$30*R$30)/'점수 계산기'!$C$27,0)</f>
        <v>42</v>
      </c>
      <c r="S34" s="122">
        <f>ROUNDUP(('수학 백분위 표'!$M9-0.5-'점수 계산기'!$C$33-'점수 계산기'!$C$30*S$30)/'점수 계산기'!$C$27,0)</f>
        <v>43</v>
      </c>
      <c r="T34" s="122">
        <f>ROUNDUP(('수학 백분위 표'!$M9-0.5-'점수 계산기'!$C$33-'점수 계산기'!$C$30*T$30)/'점수 계산기'!$C$27,0)</f>
        <v>44</v>
      </c>
      <c r="U34" s="122">
        <f>ROUNDUP(('수학 백분위 표'!$M9-0.5-'점수 계산기'!$C$33-'점수 계산기'!$C$30*U$30)/'점수 계산기'!$C$27,0)</f>
        <v>45</v>
      </c>
      <c r="V34" s="123">
        <f>ROUNDUP(('수학 백분위 표'!$M9-0.5-'점수 계산기'!$C$33-'점수 계산기'!$C$30*V$30)/'점수 계산기'!$C$27,0)</f>
        <v>47</v>
      </c>
      <c r="W34" s="129"/>
      <c r="X34" s="129"/>
    </row>
    <row r="35" spans="2:24" s="137" customFormat="1" ht="25" customHeight="1">
      <c r="B35" s="129"/>
      <c r="C35" s="284" t="s">
        <v>85</v>
      </c>
      <c r="D35" s="285">
        <f t="shared" si="5"/>
        <v>30</v>
      </c>
      <c r="E35" s="278">
        <f t="shared" si="4"/>
        <v>30</v>
      </c>
      <c r="F35" s="278">
        <f t="shared" si="4"/>
        <v>30</v>
      </c>
      <c r="G35" s="278">
        <f t="shared" si="4"/>
        <v>30</v>
      </c>
      <c r="H35" s="278">
        <f t="shared" si="4"/>
        <v>30</v>
      </c>
      <c r="I35" s="278">
        <f t="shared" si="4"/>
        <v>30</v>
      </c>
      <c r="J35" s="314">
        <f t="shared" si="4"/>
        <v>30</v>
      </c>
      <c r="K35" s="129"/>
      <c r="L35" s="129"/>
      <c r="M35" s="129"/>
      <c r="N35" s="129"/>
      <c r="O35" s="121" t="s">
        <v>130</v>
      </c>
      <c r="P35" s="128">
        <f>ROUNDUP(('수학 백분위 표'!$M10-0.5-'점수 계산기'!$C$33-'점수 계산기'!$C$30*P$30)/'점수 계산기'!$C$27,0)</f>
        <v>23</v>
      </c>
      <c r="Q35" s="122">
        <f>ROUNDUP(('수학 백분위 표'!$M10-0.5-'점수 계산기'!$C$33-'점수 계산기'!$C$30*Q$30)/'점수 계산기'!$C$27,0)</f>
        <v>24</v>
      </c>
      <c r="R35" s="122">
        <f>ROUNDUP(('수학 백분위 표'!$M10-0.5-'점수 계산기'!$C$33-'점수 계산기'!$C$30*R$30)/'점수 계산기'!$C$27,0)</f>
        <v>25</v>
      </c>
      <c r="S35" s="122">
        <f>ROUNDUP(('수학 백분위 표'!$M10-0.5-'점수 계산기'!$C$33-'점수 계산기'!$C$30*S$30)/'점수 계산기'!$C$27,0)</f>
        <v>26</v>
      </c>
      <c r="T35" s="122">
        <f>ROUNDUP(('수학 백분위 표'!$M10-0.5-'점수 계산기'!$C$33-'점수 계산기'!$C$30*T$30)/'점수 계산기'!$C$27,0)</f>
        <v>27</v>
      </c>
      <c r="U35" s="122">
        <f>ROUNDUP(('수학 백분위 표'!$M10-0.5-'점수 계산기'!$C$33-'점수 계산기'!$C$30*U$30)/'점수 계산기'!$C$27,0)</f>
        <v>28</v>
      </c>
      <c r="V35" s="123">
        <f>ROUNDUP(('수학 백분위 표'!$M10-0.5-'점수 계산기'!$C$33-'점수 계산기'!$C$30*V$30)/'점수 계산기'!$C$27,0)</f>
        <v>30</v>
      </c>
      <c r="W35" s="129"/>
      <c r="X35" s="129"/>
    </row>
    <row r="36" spans="2:24" s="137" customFormat="1" ht="25" customHeight="1">
      <c r="B36" s="129"/>
      <c r="C36" s="284" t="s">
        <v>87</v>
      </c>
      <c r="D36" s="285">
        <f t="shared" si="5"/>
        <v>15</v>
      </c>
      <c r="E36" s="278">
        <f t="shared" si="4"/>
        <v>15</v>
      </c>
      <c r="F36" s="278">
        <f t="shared" si="4"/>
        <v>15</v>
      </c>
      <c r="G36" s="278">
        <f t="shared" si="4"/>
        <v>15</v>
      </c>
      <c r="H36" s="278">
        <f t="shared" si="4"/>
        <v>16</v>
      </c>
      <c r="I36" s="278">
        <f t="shared" si="4"/>
        <v>16</v>
      </c>
      <c r="J36" s="314">
        <f t="shared" si="4"/>
        <v>16</v>
      </c>
      <c r="K36" s="129"/>
      <c r="L36" s="129"/>
      <c r="M36" s="129"/>
      <c r="N36" s="129"/>
      <c r="O36" s="121" t="s">
        <v>131</v>
      </c>
      <c r="P36" s="128">
        <f>ROUNDUP(('수학 백분위 표'!$M11-0.5-'점수 계산기'!$C$33-'점수 계산기'!$C$30*P$30)/'점수 계산기'!$C$27,0)</f>
        <v>8</v>
      </c>
      <c r="Q36" s="122">
        <f>ROUNDUP(('수학 백분위 표'!$M11-0.5-'점수 계산기'!$C$33-'점수 계산기'!$C$30*Q$30)/'점수 계산기'!$C$27,0)</f>
        <v>9</v>
      </c>
      <c r="R36" s="122">
        <f>ROUNDUP(('수학 백분위 표'!$M11-0.5-'점수 계산기'!$C$33-'점수 계산기'!$C$30*R$30)/'점수 계산기'!$C$27,0)</f>
        <v>10</v>
      </c>
      <c r="S36" s="122">
        <f>ROUNDUP(('수학 백분위 표'!$M11-0.5-'점수 계산기'!$C$33-'점수 계산기'!$C$30*S$30)/'점수 계산기'!$C$27,0)</f>
        <v>11</v>
      </c>
      <c r="T36" s="122">
        <f>ROUNDUP(('수학 백분위 표'!$M11-0.5-'점수 계산기'!$C$33-'점수 계산기'!$C$30*T$30)/'점수 계산기'!$C$27,0)</f>
        <v>13</v>
      </c>
      <c r="U36" s="122">
        <f>ROUNDUP(('수학 백분위 표'!$M11-0.5-'점수 계산기'!$C$33-'점수 계산기'!$C$30*U$30)/'점수 계산기'!$C$27,0)</f>
        <v>14</v>
      </c>
      <c r="V36" s="123">
        <f>ROUNDUP(('수학 백분위 표'!$M11-0.5-'점수 계산기'!$C$33-'점수 계산기'!$C$30*V$30)/'점수 계산기'!$C$27,0)</f>
        <v>16</v>
      </c>
      <c r="W36" s="129"/>
      <c r="X36" s="129"/>
    </row>
    <row r="37" spans="2:24" s="137" customFormat="1" ht="25" customHeight="1">
      <c r="B37" s="129"/>
      <c r="C37" s="284" t="s">
        <v>89</v>
      </c>
      <c r="D37" s="285">
        <f t="shared" si="5"/>
        <v>9</v>
      </c>
      <c r="E37" s="278">
        <f t="shared" si="4"/>
        <v>9</v>
      </c>
      <c r="F37" s="278">
        <f t="shared" si="4"/>
        <v>9</v>
      </c>
      <c r="G37" s="278">
        <f t="shared" si="4"/>
        <v>9</v>
      </c>
      <c r="H37" s="278">
        <f t="shared" si="4"/>
        <v>9</v>
      </c>
      <c r="I37" s="278">
        <f t="shared" si="4"/>
        <v>9</v>
      </c>
      <c r="J37" s="314">
        <f t="shared" si="4"/>
        <v>10</v>
      </c>
      <c r="K37" s="129"/>
      <c r="L37" s="129"/>
      <c r="M37" s="129"/>
      <c r="N37" s="129"/>
      <c r="O37" s="121" t="s">
        <v>132</v>
      </c>
      <c r="P37" s="128">
        <f>ROUNDUP(('수학 백분위 표'!$M12-0.5-'점수 계산기'!$C$33-'점수 계산기'!$C$30*P$30)/'점수 계산기'!$C$27,0)</f>
        <v>2</v>
      </c>
      <c r="Q37" s="122">
        <f>ROUNDUP(('수학 백분위 표'!$M12-0.5-'점수 계산기'!$C$33-'점수 계산기'!$C$30*Q$30)/'점수 계산기'!$C$27,0)</f>
        <v>3</v>
      </c>
      <c r="R37" s="122">
        <f>ROUNDUP(('수학 백분위 표'!$M12-0.5-'점수 계산기'!$C$33-'점수 계산기'!$C$30*R$30)/'점수 계산기'!$C$27,0)</f>
        <v>4</v>
      </c>
      <c r="S37" s="122">
        <f>ROUNDUP(('수학 백분위 표'!$M12-0.5-'점수 계산기'!$C$33-'점수 계산기'!$C$30*S$30)/'점수 계산기'!$C$27,0)</f>
        <v>5</v>
      </c>
      <c r="T37" s="122">
        <f>ROUNDUP(('수학 백분위 표'!$M12-0.5-'점수 계산기'!$C$33-'점수 계산기'!$C$30*T$30)/'점수 계산기'!$C$27,0)</f>
        <v>6</v>
      </c>
      <c r="U37" s="122">
        <f>ROUNDUP(('수학 백분위 표'!$M12-0.5-'점수 계산기'!$C$33-'점수 계산기'!$C$30*U$30)/'점수 계산기'!$C$27,0)</f>
        <v>7</v>
      </c>
      <c r="V37" s="123">
        <f>ROUNDUP(('수학 백분위 표'!$M12-0.5-'점수 계산기'!$C$33-'점수 계산기'!$C$30*V$30)/'점수 계산기'!$C$27,0)</f>
        <v>10</v>
      </c>
      <c r="W37" s="129"/>
      <c r="X37" s="129"/>
    </row>
    <row r="38" spans="2:24" s="137" customFormat="1" ht="25" customHeight="1" thickBot="1">
      <c r="B38" s="129"/>
      <c r="C38" s="292" t="s">
        <v>91</v>
      </c>
      <c r="D38" s="293">
        <f t="shared" si="5"/>
        <v>9</v>
      </c>
      <c r="E38" s="393">
        <f t="shared" si="4"/>
        <v>8</v>
      </c>
      <c r="F38" s="393">
        <f t="shared" si="4"/>
        <v>8</v>
      </c>
      <c r="G38" s="393">
        <f t="shared" si="4"/>
        <v>8</v>
      </c>
      <c r="H38" s="393">
        <f t="shared" si="4"/>
        <v>8</v>
      </c>
      <c r="I38" s="393">
        <f t="shared" si="4"/>
        <v>8</v>
      </c>
      <c r="J38" s="394">
        <f t="shared" si="4"/>
        <v>8</v>
      </c>
      <c r="K38" s="129"/>
      <c r="L38" s="129"/>
      <c r="M38" s="129"/>
      <c r="N38" s="129"/>
      <c r="O38" s="124" t="s">
        <v>133</v>
      </c>
      <c r="P38" s="128">
        <f>ROUNDUP(('수학 백분위 표'!$M13-0.5-'점수 계산기'!$C$33-'점수 계산기'!$C$30*P$30)/'점수 계산기'!$C$27,0)</f>
        <v>1</v>
      </c>
      <c r="Q38" s="125">
        <f>ROUNDUP(('수학 백분위 표'!$M13-0.5-'점수 계산기'!$C$33-'점수 계산기'!$C$30*Q$30)/'점수 계산기'!$C$27,0)</f>
        <v>2</v>
      </c>
      <c r="R38" s="125">
        <f>ROUNDUP(('수학 백분위 표'!$M13-0.5-'점수 계산기'!$C$33-'점수 계산기'!$C$30*R$30)/'점수 계산기'!$C$27,0)</f>
        <v>3</v>
      </c>
      <c r="S38" s="125">
        <f>ROUNDUP(('수학 백분위 표'!$M13-0.5-'점수 계산기'!$C$33-'점수 계산기'!$C$30*S$30)/'점수 계산기'!$C$27,0)</f>
        <v>4</v>
      </c>
      <c r="T38" s="125">
        <f>ROUNDUP(('수학 백분위 표'!$M13-0.5-'점수 계산기'!$C$33-'점수 계산기'!$C$30*T$30)/'점수 계산기'!$C$27,0)</f>
        <v>5</v>
      </c>
      <c r="U38" s="125">
        <f>ROUNDUP(('수학 백분위 표'!$M13-0.5-'점수 계산기'!$C$33-'점수 계산기'!$C$30*U$30)/'점수 계산기'!$C$27,0)</f>
        <v>6</v>
      </c>
      <c r="V38" s="126">
        <f>ROUNDUP(('수학 백분위 표'!$M13-0.5-'점수 계산기'!$C$33-'점수 계산기'!$C$30*V$30)/'점수 계산기'!$C$27,0)</f>
        <v>8</v>
      </c>
      <c r="W38" s="129"/>
      <c r="X38" s="129"/>
    </row>
    <row r="39" spans="2:24">
      <c r="B39" s="4"/>
      <c r="C39" s="39"/>
      <c r="D39" s="39"/>
      <c r="E39" s="39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39"/>
      <c r="D40" s="39"/>
      <c r="E40" s="39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6" t="s">
        <v>76</v>
      </c>
      <c r="D41" s="55">
        <v>26</v>
      </c>
      <c r="E41" s="56">
        <v>23</v>
      </c>
      <c r="F41" s="57">
        <v>22</v>
      </c>
      <c r="G41" s="56">
        <v>19</v>
      </c>
      <c r="H41" s="57">
        <v>18</v>
      </c>
      <c r="I41" s="56">
        <v>16</v>
      </c>
      <c r="J41" s="57">
        <v>15</v>
      </c>
      <c r="K41" s="56">
        <v>14</v>
      </c>
      <c r="L41" s="57">
        <v>12</v>
      </c>
      <c r="M41" s="58">
        <v>11</v>
      </c>
      <c r="N41" s="4"/>
    </row>
    <row r="42" spans="2:24" hidden="1">
      <c r="B42" s="4"/>
      <c r="C42" s="52" t="s">
        <v>78</v>
      </c>
      <c r="D42" s="51">
        <f t="shared" ref="D42:D49" si="6">D9</f>
        <v>82</v>
      </c>
      <c r="E42" s="47">
        <f t="shared" ref="E42:F49" si="7">F9</f>
        <v>82</v>
      </c>
      <c r="F42" s="47">
        <f t="shared" si="7"/>
        <v>82</v>
      </c>
      <c r="G42" s="47">
        <f t="shared" ref="G42:H49" si="8">J9</f>
        <v>83</v>
      </c>
      <c r="H42" s="47">
        <f t="shared" si="8"/>
        <v>83</v>
      </c>
      <c r="I42" s="47">
        <f>D20</f>
        <v>83</v>
      </c>
      <c r="J42" s="47">
        <f>E20</f>
        <v>83</v>
      </c>
      <c r="K42" s="47">
        <f>F20</f>
        <v>83</v>
      </c>
      <c r="L42" s="47">
        <f>H20</f>
        <v>83</v>
      </c>
      <c r="M42" s="48">
        <f>I20</f>
        <v>83</v>
      </c>
      <c r="N42" s="4"/>
    </row>
    <row r="43" spans="2:24" hidden="1">
      <c r="B43" s="4"/>
      <c r="C43" s="53" t="s">
        <v>80</v>
      </c>
      <c r="D43" s="60">
        <f t="shared" si="6"/>
        <v>71</v>
      </c>
      <c r="E43" s="59">
        <f t="shared" si="7"/>
        <v>71</v>
      </c>
      <c r="F43" s="59">
        <f t="shared" si="7"/>
        <v>71</v>
      </c>
      <c r="G43" s="59">
        <f t="shared" si="8"/>
        <v>72</v>
      </c>
      <c r="H43" s="59">
        <f t="shared" si="8"/>
        <v>72</v>
      </c>
      <c r="I43" s="59">
        <f t="shared" ref="I43:I49" si="9">D21</f>
        <v>72</v>
      </c>
      <c r="J43" s="59">
        <f t="shared" ref="J43:K43" si="10">E21</f>
        <v>72</v>
      </c>
      <c r="K43" s="59">
        <f t="shared" si="10"/>
        <v>72</v>
      </c>
      <c r="L43" s="59">
        <f t="shared" ref="L43:M43" si="11">H21</f>
        <v>72</v>
      </c>
      <c r="M43" s="61">
        <f t="shared" si="11"/>
        <v>72</v>
      </c>
      <c r="N43" s="4"/>
    </row>
    <row r="44" spans="2:24" hidden="1">
      <c r="B44" s="4"/>
      <c r="C44" s="53" t="s">
        <v>82</v>
      </c>
      <c r="D44" s="60">
        <f t="shared" si="6"/>
        <v>60</v>
      </c>
      <c r="E44" s="59">
        <f t="shared" si="7"/>
        <v>60</v>
      </c>
      <c r="F44" s="59">
        <f t="shared" si="7"/>
        <v>60</v>
      </c>
      <c r="G44" s="59">
        <f t="shared" si="8"/>
        <v>61</v>
      </c>
      <c r="H44" s="59">
        <f t="shared" si="8"/>
        <v>61</v>
      </c>
      <c r="I44" s="59">
        <f t="shared" si="9"/>
        <v>61</v>
      </c>
      <c r="J44" s="59">
        <f t="shared" ref="J44:K44" si="12">E22</f>
        <v>61</v>
      </c>
      <c r="K44" s="59">
        <f t="shared" si="12"/>
        <v>61</v>
      </c>
      <c r="L44" s="59">
        <f t="shared" ref="L44:M44" si="13">H22</f>
        <v>61</v>
      </c>
      <c r="M44" s="61">
        <f t="shared" si="13"/>
        <v>61</v>
      </c>
      <c r="N44" s="4"/>
    </row>
    <row r="45" spans="2:24" hidden="1">
      <c r="B45" s="4"/>
      <c r="C45" s="53" t="s">
        <v>84</v>
      </c>
      <c r="D45" s="60">
        <f t="shared" si="6"/>
        <v>46</v>
      </c>
      <c r="E45" s="59">
        <f t="shared" si="7"/>
        <v>46</v>
      </c>
      <c r="F45" s="59">
        <f t="shared" si="7"/>
        <v>46</v>
      </c>
      <c r="G45" s="59">
        <f t="shared" si="8"/>
        <v>46</v>
      </c>
      <c r="H45" s="59">
        <f t="shared" si="8"/>
        <v>46</v>
      </c>
      <c r="I45" s="59">
        <f t="shared" si="9"/>
        <v>46</v>
      </c>
      <c r="J45" s="59">
        <f t="shared" ref="J45:K45" si="14">E23</f>
        <v>46</v>
      </c>
      <c r="K45" s="59">
        <f t="shared" si="14"/>
        <v>46</v>
      </c>
      <c r="L45" s="59">
        <f t="shared" ref="L45:M45" si="15">H23</f>
        <v>47</v>
      </c>
      <c r="M45" s="61">
        <f t="shared" si="15"/>
        <v>47</v>
      </c>
      <c r="N45" s="4"/>
    </row>
    <row r="46" spans="2:24" hidden="1">
      <c r="B46" s="4"/>
      <c r="C46" s="53" t="s">
        <v>86</v>
      </c>
      <c r="D46" s="60">
        <f t="shared" si="6"/>
        <v>28</v>
      </c>
      <c r="E46" s="59">
        <f t="shared" si="7"/>
        <v>29</v>
      </c>
      <c r="F46" s="59">
        <f t="shared" si="7"/>
        <v>29</v>
      </c>
      <c r="G46" s="59">
        <f t="shared" si="8"/>
        <v>29</v>
      </c>
      <c r="H46" s="59">
        <f t="shared" si="8"/>
        <v>29</v>
      </c>
      <c r="I46" s="59">
        <f t="shared" si="9"/>
        <v>29</v>
      </c>
      <c r="J46" s="59">
        <f t="shared" ref="J46:K46" si="16">E24</f>
        <v>29</v>
      </c>
      <c r="K46" s="59">
        <f t="shared" si="16"/>
        <v>29</v>
      </c>
      <c r="L46" s="59">
        <f t="shared" ref="L46:M46" si="17">H24</f>
        <v>29</v>
      </c>
      <c r="M46" s="61">
        <f t="shared" si="17"/>
        <v>30</v>
      </c>
      <c r="N46" s="4"/>
      <c r="O46" s="4"/>
    </row>
    <row r="47" spans="2:24" hidden="1">
      <c r="B47" s="4"/>
      <c r="C47" s="53" t="s">
        <v>88</v>
      </c>
      <c r="D47" s="60">
        <f t="shared" si="6"/>
        <v>26</v>
      </c>
      <c r="E47" s="59">
        <f t="shared" si="7"/>
        <v>23</v>
      </c>
      <c r="F47" s="59">
        <f t="shared" si="7"/>
        <v>22</v>
      </c>
      <c r="G47" s="59">
        <f t="shared" si="8"/>
        <v>19</v>
      </c>
      <c r="H47" s="59">
        <f t="shared" si="8"/>
        <v>18</v>
      </c>
      <c r="I47" s="59">
        <f t="shared" si="9"/>
        <v>16</v>
      </c>
      <c r="J47" s="59">
        <f t="shared" ref="J47:K47" si="18">E25</f>
        <v>15</v>
      </c>
      <c r="K47" s="59">
        <f t="shared" si="18"/>
        <v>16</v>
      </c>
      <c r="L47" s="59">
        <f t="shared" ref="L47:M47" si="19">H25</f>
        <v>15</v>
      </c>
      <c r="M47" s="61">
        <f t="shared" si="19"/>
        <v>15</v>
      </c>
      <c r="N47" s="4"/>
      <c r="O47" s="4"/>
    </row>
    <row r="48" spans="2:24" hidden="1">
      <c r="B48" s="4"/>
      <c r="C48" s="53" t="s">
        <v>90</v>
      </c>
      <c r="D48" s="60" t="str">
        <f t="shared" si="6"/>
        <v>-</v>
      </c>
      <c r="E48" s="59" t="str">
        <f t="shared" si="7"/>
        <v>-</v>
      </c>
      <c r="F48" s="59" t="str">
        <f t="shared" si="7"/>
        <v>-</v>
      </c>
      <c r="G48" s="59" t="str">
        <f t="shared" si="8"/>
        <v>-</v>
      </c>
      <c r="H48" s="59" t="str">
        <f t="shared" si="8"/>
        <v>-</v>
      </c>
      <c r="I48" s="59" t="str">
        <f t="shared" si="9"/>
        <v>-</v>
      </c>
      <c r="J48" s="59" t="str">
        <f t="shared" ref="J48:K48" si="20">E26</f>
        <v>-</v>
      </c>
      <c r="K48" s="59">
        <f t="shared" si="20"/>
        <v>14</v>
      </c>
      <c r="L48" s="59">
        <f t="shared" ref="L48:M48" si="21">H26</f>
        <v>12</v>
      </c>
      <c r="M48" s="61">
        <f t="shared" si="21"/>
        <v>11</v>
      </c>
      <c r="N48" s="4"/>
      <c r="O48" s="4"/>
    </row>
    <row r="49" spans="2:17" ht="17.5" hidden="1" thickBot="1">
      <c r="B49" s="4"/>
      <c r="C49" s="54" t="s">
        <v>92</v>
      </c>
      <c r="D49" s="62" t="str">
        <f t="shared" si="6"/>
        <v>-</v>
      </c>
      <c r="E49" s="49" t="str">
        <f t="shared" si="7"/>
        <v>-</v>
      </c>
      <c r="F49" s="49" t="str">
        <f t="shared" si="7"/>
        <v>-</v>
      </c>
      <c r="G49" s="49" t="str">
        <f t="shared" si="8"/>
        <v>-</v>
      </c>
      <c r="H49" s="49" t="str">
        <f t="shared" si="8"/>
        <v>-</v>
      </c>
      <c r="I49" s="49" t="str">
        <f t="shared" si="9"/>
        <v>-</v>
      </c>
      <c r="J49" s="49" t="str">
        <f>E27</f>
        <v>-</v>
      </c>
      <c r="K49" s="49" t="str">
        <f>F27</f>
        <v>-</v>
      </c>
      <c r="L49" s="49" t="str">
        <f t="shared" ref="L49:M49" si="22">H27</f>
        <v>-</v>
      </c>
      <c r="M49" s="50" t="str">
        <f t="shared" si="22"/>
        <v>-</v>
      </c>
      <c r="N49" s="4"/>
      <c r="O49" s="4"/>
    </row>
    <row r="50" spans="2:17">
      <c r="B50" s="4"/>
      <c r="C50" s="39"/>
      <c r="D50" s="39"/>
      <c r="E50" s="39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39"/>
      <c r="D51" s="39"/>
      <c r="E51" s="39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39"/>
      <c r="D52" s="39"/>
      <c r="E52" s="39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39"/>
      <c r="D53" s="39"/>
      <c r="E53" s="39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39"/>
      <c r="D54" s="39"/>
      <c r="E54" s="39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39"/>
      <c r="D55" s="39"/>
      <c r="E55" s="39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39"/>
      <c r="D56" s="39"/>
      <c r="E56" s="39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39"/>
      <c r="D57" s="39"/>
      <c r="E57" s="39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39"/>
      <c r="D58" s="39"/>
      <c r="E58" s="39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39"/>
      <c r="D59" s="39"/>
      <c r="E59" s="39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39"/>
      <c r="D60" s="39"/>
      <c r="E60" s="39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39"/>
      <c r="D61" s="39"/>
      <c r="E61" s="39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39"/>
      <c r="D62" s="39"/>
      <c r="E62" s="39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39"/>
      <c r="D63" s="39"/>
      <c r="E63" s="39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39"/>
      <c r="D64" s="39"/>
      <c r="E64" s="39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39"/>
      <c r="D65" s="39"/>
      <c r="E65" s="39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39"/>
      <c r="D66" s="39"/>
      <c r="E66" s="39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tabSelected="1" topLeftCell="A78" zoomScale="85" zoomScaleNormal="85" zoomScalePageLayoutView="25" workbookViewId="0">
      <selection sqref="A1:Q107"/>
    </sheetView>
  </sheetViews>
  <sheetFormatPr defaultRowHeight="17"/>
  <cols>
    <col min="1" max="1" width="8.58203125" customWidth="1"/>
    <col min="2" max="4" width="17.58203125" style="135" customWidth="1"/>
    <col min="5" max="10" width="14.08203125" hidden="1" customWidth="1"/>
    <col min="11" max="16" width="10.58203125" customWidth="1"/>
    <col min="17" max="17" width="14.08203125" customWidth="1"/>
    <col min="18" max="19" width="12.33203125" customWidth="1"/>
    <col min="20" max="22" width="8.58203125" customWidth="1"/>
  </cols>
  <sheetData>
    <row r="1" spans="1:22" ht="17.5" thickBot="1">
      <c r="A1" s="4"/>
      <c r="B1" s="132"/>
      <c r="C1" s="132"/>
      <c r="D1" s="13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21" t="s">
        <v>53</v>
      </c>
      <c r="C2" s="612" t="s">
        <v>142</v>
      </c>
      <c r="D2" s="612"/>
      <c r="E2" s="612"/>
      <c r="F2" s="612"/>
      <c r="G2" s="612"/>
      <c r="H2" s="612"/>
      <c r="I2" s="612"/>
      <c r="J2" s="612"/>
      <c r="K2" s="613"/>
      <c r="L2" s="4"/>
      <c r="M2" s="4"/>
      <c r="N2" s="4"/>
      <c r="O2" s="4"/>
      <c r="P2" s="4"/>
      <c r="Q2" s="4"/>
    </row>
    <row r="3" spans="1:22" ht="25" customHeight="1" thickBot="1">
      <c r="A3" s="4"/>
      <c r="B3" s="416" t="s">
        <v>8</v>
      </c>
      <c r="C3" s="614" t="s">
        <v>155</v>
      </c>
      <c r="D3" s="614"/>
      <c r="E3" s="614"/>
      <c r="F3" s="614"/>
      <c r="G3" s="614"/>
      <c r="H3" s="614"/>
      <c r="I3" s="614"/>
      <c r="J3" s="614"/>
      <c r="K3" s="615"/>
      <c r="L3" s="4"/>
      <c r="M3" s="4"/>
      <c r="N3" s="4"/>
      <c r="O3" s="4"/>
      <c r="P3" s="4"/>
      <c r="Q3" s="4"/>
    </row>
    <row r="4" spans="1:22" ht="25" customHeight="1" thickBot="1">
      <c r="A4" s="4"/>
      <c r="B4" s="134"/>
      <c r="C4" s="134"/>
      <c r="D4" s="134"/>
      <c r="E4" s="3"/>
      <c r="F4" s="3"/>
      <c r="G4" s="3"/>
      <c r="H4" s="3"/>
      <c r="I4" s="3"/>
      <c r="J4" s="3"/>
      <c r="K4" s="3"/>
      <c r="L4" s="570" t="s">
        <v>139</v>
      </c>
      <c r="M4" s="570"/>
      <c r="N4" s="570"/>
      <c r="O4" s="570"/>
      <c r="P4" s="570"/>
      <c r="Q4" s="4"/>
    </row>
    <row r="5" spans="1:22" s="276" customFormat="1" ht="25" customHeight="1" thickBot="1">
      <c r="A5" s="266"/>
      <c r="B5" s="598" t="s">
        <v>122</v>
      </c>
      <c r="C5" s="600" t="s">
        <v>123</v>
      </c>
      <c r="D5" s="655" t="s">
        <v>124</v>
      </c>
      <c r="E5" s="663" t="s">
        <v>134</v>
      </c>
      <c r="F5" s="662"/>
      <c r="G5" s="660" t="s">
        <v>135</v>
      </c>
      <c r="H5" s="662"/>
      <c r="I5" s="660" t="s">
        <v>52</v>
      </c>
      <c r="J5" s="661"/>
      <c r="K5" s="618" t="s">
        <v>108</v>
      </c>
      <c r="L5" s="619"/>
      <c r="M5" s="619"/>
      <c r="N5" s="619"/>
      <c r="O5" s="619"/>
      <c r="P5" s="620"/>
      <c r="Q5" s="266"/>
      <c r="R5" s="271"/>
      <c r="S5" s="358"/>
    </row>
    <row r="6" spans="1:22" s="276" customFormat="1" ht="25" customHeight="1" thickBot="1">
      <c r="A6" s="266"/>
      <c r="B6" s="659"/>
      <c r="C6" s="657"/>
      <c r="D6" s="656"/>
      <c r="E6" s="409" t="s">
        <v>109</v>
      </c>
      <c r="F6" s="409" t="s">
        <v>110</v>
      </c>
      <c r="G6" s="409" t="s">
        <v>109</v>
      </c>
      <c r="H6" s="409" t="s">
        <v>110</v>
      </c>
      <c r="I6" s="409" t="s">
        <v>109</v>
      </c>
      <c r="J6" s="410" t="s">
        <v>110</v>
      </c>
      <c r="K6" s="649" t="s">
        <v>50</v>
      </c>
      <c r="L6" s="647"/>
      <c r="M6" s="647" t="s">
        <v>51</v>
      </c>
      <c r="N6" s="647"/>
      <c r="O6" s="647" t="s">
        <v>52</v>
      </c>
      <c r="P6" s="648"/>
      <c r="Q6" s="266"/>
      <c r="R6" s="271"/>
      <c r="S6" s="358"/>
    </row>
    <row r="7" spans="1:22" s="276" customFormat="1" ht="25" customHeight="1">
      <c r="A7" s="266"/>
      <c r="B7" s="395">
        <f>'인원 입력 기능'!G5</f>
        <v>151</v>
      </c>
      <c r="C7" s="396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514">
        <f>'수학 백분위 표'!D6</f>
        <v>99.999800816651728</v>
      </c>
      <c r="E7" s="344" t="str">
        <f>_xlfn.IFNA(VLOOKUP($B7, '확률과 통계 차트'!$AE$6:$AH$106, 4, FALSE), _xlfn.IFNA(VLOOKUP($B7+1, '확률과 통계 차트'!$AE$6:$AH$106, 4, FALSE), "-"))</f>
        <v>-</v>
      </c>
      <c r="F7" s="433" t="str">
        <f>_xlfn.IFNA(VLOOKUP($B7, '확률과 통계 차트'!$AD$6:$AG$106, 4, FALSE), _xlfn.IFNA(VLOOKUP($B7-1, '확률과 통계 차트'!$AD$6:$AG$106, 4, FALSE), "-"))</f>
        <v>-</v>
      </c>
      <c r="G7" s="433" t="str">
        <f>_xlfn.IFNA(VLOOKUP($B7, '미적분 차트'!$AE$6:$AH$106, 4, FALSE), _xlfn.IFNA(VLOOKUP($B7+1, '미적분 차트'!$AE$6:$AH$106, 4, FALSE), "-"))</f>
        <v>-</v>
      </c>
      <c r="H7" s="433" t="str">
        <f>_xlfn.IFNA(VLOOKUP($B7, '미적분 차트'!$AD$6:$AG$106, 4, FALSE), _xlfn.IFNA(VLOOKUP($B7-1, '미적분 차트'!$AD$6:$AG$106, 4, FALSE), "-"))</f>
        <v>-</v>
      </c>
      <c r="I7" s="433">
        <f>_xlfn.IFNA(VLOOKUP($B7, '기하 차트'!$AE$6:$AH$106, 4, FALSE), _xlfn.IFNA(VLOOKUP($B7+1, '기하 차트'!$AE$6:$AH$106, 4, FALSE), "-"))</f>
        <v>100</v>
      </c>
      <c r="J7" s="433">
        <f>_xlfn.IFNA(VLOOKUP($B7, '기하 차트'!$AD$6:$AG$106, 4, FALSE), _xlfn.IFNA(VLOOKUP($B7-1, '기하 차트'!$AD$6:$AG$106, 4, FALSE), "-"))</f>
        <v>100</v>
      </c>
      <c r="K7" s="664" t="str">
        <f>IF(OR(E7="-",F7="-", E7&gt;F7),"-",IF(E7=F7,E7,E7&amp;" - "&amp;F7))</f>
        <v>-</v>
      </c>
      <c r="L7" s="664"/>
      <c r="M7" s="658" t="str">
        <f t="shared" ref="M7:M38" si="1">IF(OR(G7="-",H7="-", G7&gt;H7),"-",IF(G7=H7,G7,G7&amp;" - "&amp;H7))</f>
        <v>-</v>
      </c>
      <c r="N7" s="658"/>
      <c r="O7" s="652">
        <f>IF(OR(I7="-",J7="-", I7&gt;J7),"-",IF(I7=J7,I7,I7&amp;" - "&amp;J7))</f>
        <v>100</v>
      </c>
      <c r="P7" s="653"/>
      <c r="Q7" s="266"/>
      <c r="S7" s="341"/>
      <c r="T7" s="341">
        <v>1</v>
      </c>
      <c r="U7" s="511">
        <v>135</v>
      </c>
      <c r="V7" s="341"/>
    </row>
    <row r="8" spans="1:22" s="276" customFormat="1" ht="25" customHeight="1">
      <c r="A8" s="266"/>
      <c r="B8" s="397">
        <f>'인원 입력 기능'!G6</f>
        <v>149</v>
      </c>
      <c r="C8" s="398">
        <f t="shared" si="0"/>
        <v>1</v>
      </c>
      <c r="D8" s="515">
        <f>'수학 백분위 표'!D7</f>
        <v>99.821133353251668</v>
      </c>
      <c r="E8" s="332" t="str">
        <f>_xlfn.IFNA(VLOOKUP($B8, '확률과 통계 차트'!$AE$6:$AH$106, 4, FALSE), _xlfn.IFNA(VLOOKUP($B8+1, '확률과 통계 차트'!$AE$6:$AH$106, 4, FALSE), "-"))</f>
        <v>-</v>
      </c>
      <c r="F8" s="432" t="str">
        <f>_xlfn.IFNA(VLOOKUP($B8, '확률과 통계 차트'!$AD$6:$AG$106, 4, FALSE), _xlfn.IFNA(VLOOKUP($B8-1, '확률과 통계 차트'!$AD$6:$AG$106, 4, FALSE), "-"))</f>
        <v>-</v>
      </c>
      <c r="G8" s="432">
        <f>_xlfn.IFNA(VLOOKUP($B8, '미적분 차트'!$AE$6:$AH$106, 4, FALSE), _xlfn.IFNA(VLOOKUP($B8+1, '미적분 차트'!$AE$6:$AH$106, 4, FALSE), "-"))</f>
        <v>100</v>
      </c>
      <c r="H8" s="432">
        <f>_xlfn.IFNA(VLOOKUP($B8, '미적분 차트'!$AD$6:$AG$106, 4, FALSE), _xlfn.IFNA(VLOOKUP($B8-1, '미적분 차트'!$AD$6:$AG$106, 4, FALSE), "-"))</f>
        <v>100</v>
      </c>
      <c r="I8" s="432">
        <f>_xlfn.IFNA(VLOOKUP($B8, '기하 차트'!$AE$6:$AH$106, 4, FALSE), _xlfn.IFNA(VLOOKUP($B8+1, '기하 차트'!$AE$6:$AH$106, 4, FALSE), "-"))</f>
        <v>98</v>
      </c>
      <c r="J8" s="432">
        <f>_xlfn.IFNA(VLOOKUP($B8, '기하 차트'!$AD$6:$AG$106, 4, FALSE), _xlfn.IFNA(VLOOKUP($B8-1, '기하 차트'!$AD$6:$AG$106, 4, FALSE), "-"))</f>
        <v>98</v>
      </c>
      <c r="K8" s="654" t="str">
        <f t="shared" ref="K8" si="2">IF(OR(E8="-",F8="-", E8&gt;F8),"-",IF(E8=F8,E8,E8&amp;" - "&amp;F8))</f>
        <v>-</v>
      </c>
      <c r="L8" s="654"/>
      <c r="M8" s="654">
        <f t="shared" si="1"/>
        <v>100</v>
      </c>
      <c r="N8" s="654"/>
      <c r="O8" s="650">
        <f t="shared" ref="O8" si="3">IF(OR(I8="-",J8="-", I8&gt;J8),"-",IF(I8=J8,I8,I8&amp;" - "&amp;J8))</f>
        <v>98</v>
      </c>
      <c r="P8" s="651"/>
      <c r="Q8" s="266"/>
      <c r="S8" s="341"/>
      <c r="T8" s="341">
        <v>2</v>
      </c>
      <c r="U8" s="509">
        <v>127</v>
      </c>
      <c r="V8" s="341"/>
    </row>
    <row r="9" spans="1:22" s="276" customFormat="1" ht="25" customHeight="1">
      <c r="A9" s="266"/>
      <c r="B9" s="397">
        <f>'인원 입력 기능'!G7</f>
        <v>148</v>
      </c>
      <c r="C9" s="398">
        <f t="shared" si="0"/>
        <v>1</v>
      </c>
      <c r="D9" s="515">
        <f>'수학 백분위 표'!D8</f>
        <v>99.64067323971716</v>
      </c>
      <c r="E9" s="332" t="str">
        <f>_xlfn.IFNA(VLOOKUP($B9, '확률과 통계 차트'!$AE$6:$AH$106, 4, FALSE), _xlfn.IFNA(VLOOKUP($B9+1, '확률과 통계 차트'!$AE$6:$AH$106, 4, FALSE), "-"))</f>
        <v>-</v>
      </c>
      <c r="F9" s="432">
        <f>_xlfn.IFNA(VLOOKUP($B9, '확률과 통계 차트'!$AD$6:$AG$106, 4, FALSE), _xlfn.IFNA(VLOOKUP($B9-1, '확률과 통계 차트'!$AD$6:$AG$106, 4, FALSE), "-"))</f>
        <v>100</v>
      </c>
      <c r="G9" s="432">
        <f>_xlfn.IFNA(VLOOKUP($B9, '미적분 차트'!$AE$6:$AH$106, 4, FALSE), _xlfn.IFNA(VLOOKUP($B9+1, '미적분 차트'!$AE$6:$AH$106, 4, FALSE), "-"))</f>
        <v>100</v>
      </c>
      <c r="H9" s="432">
        <f>_xlfn.IFNA(VLOOKUP($B9, '미적분 차트'!$AD$6:$AG$106, 4, FALSE), _xlfn.IFNA(VLOOKUP($B9-1, '미적분 차트'!$AD$6:$AG$106, 4, FALSE), "-"))</f>
        <v>98</v>
      </c>
      <c r="I9" s="432">
        <f>_xlfn.IFNA(VLOOKUP($B9, '기하 차트'!$AE$6:$AH$106, 4, FALSE), _xlfn.IFNA(VLOOKUP($B9+1, '기하 차트'!$AE$6:$AH$106, 4, FALSE), "-"))</f>
        <v>97</v>
      </c>
      <c r="J9" s="432">
        <f>_xlfn.IFNA(VLOOKUP($B9, '기하 차트'!$AD$6:$AG$106, 4, FALSE), _xlfn.IFNA(VLOOKUP($B9-1, '기하 차트'!$AD$6:$AG$106, 4, FALSE), "-"))</f>
        <v>97</v>
      </c>
      <c r="K9" s="654" t="str">
        <f t="shared" ref="K9:K72" si="4">IF(OR(E9="-",F9="-", E9&gt;F9),"-",IF(E9=F9,E9,E9&amp;" - "&amp;F9))</f>
        <v>-</v>
      </c>
      <c r="L9" s="654"/>
      <c r="M9" s="654" t="str">
        <f t="shared" si="1"/>
        <v>-</v>
      </c>
      <c r="N9" s="654"/>
      <c r="O9" s="650">
        <f t="shared" ref="O9:O72" si="5">IF(OR(I9="-",J9="-", I9&gt;J9),"-",IF(I9=J9,I9,I9&amp;" - "&amp;J9))</f>
        <v>97</v>
      </c>
      <c r="P9" s="651"/>
      <c r="Q9" s="266"/>
      <c r="S9" s="341"/>
      <c r="T9" s="341">
        <v>3</v>
      </c>
      <c r="U9" s="509">
        <v>118</v>
      </c>
      <c r="V9" s="341"/>
    </row>
    <row r="10" spans="1:22" s="276" customFormat="1" ht="25" customHeight="1">
      <c r="A10" s="266"/>
      <c r="B10" s="397">
        <f>'인원 입력 기능'!G8</f>
        <v>147</v>
      </c>
      <c r="C10" s="398">
        <f t="shared" si="0"/>
        <v>1</v>
      </c>
      <c r="D10" s="515">
        <f>'수학 백분위 표'!D9</f>
        <v>99.593466786176677</v>
      </c>
      <c r="E10" s="332">
        <f>_xlfn.IFNA(VLOOKUP($B10, '확률과 통계 차트'!$AE$6:$AH$106, 4, FALSE), _xlfn.IFNA(VLOOKUP($B10+1, '확률과 통계 차트'!$AE$6:$AH$106, 4, FALSE), "-"))</f>
        <v>100</v>
      </c>
      <c r="F10" s="432">
        <f>_xlfn.IFNA(VLOOKUP($B10, '확률과 통계 차트'!$AD$6:$AG$106, 4, FALSE), _xlfn.IFNA(VLOOKUP($B10-1, '확률과 통계 차트'!$AD$6:$AG$106, 4, FALSE), "-"))</f>
        <v>100</v>
      </c>
      <c r="G10" s="432">
        <f>_xlfn.IFNA(VLOOKUP($B10, '미적분 차트'!$AE$6:$AH$106, 4, FALSE), _xlfn.IFNA(VLOOKUP($B10+1, '미적분 차트'!$AE$6:$AH$106, 4, FALSE), "-"))</f>
        <v>97</v>
      </c>
      <c r="H10" s="432">
        <f>_xlfn.IFNA(VLOOKUP($B10, '미적분 차트'!$AD$6:$AG$106, 4, FALSE), _xlfn.IFNA(VLOOKUP($B10-1, '미적분 차트'!$AD$6:$AG$106, 4, FALSE), "-"))</f>
        <v>98</v>
      </c>
      <c r="I10" s="432">
        <f>_xlfn.IFNA(VLOOKUP($B10, '기하 차트'!$AE$6:$AH$106, 4, FALSE), _xlfn.IFNA(VLOOKUP($B10+1, '기하 차트'!$AE$6:$AH$106, 4, FALSE), "-"))</f>
        <v>96</v>
      </c>
      <c r="J10" s="432">
        <f>_xlfn.IFNA(VLOOKUP($B10, '기하 차트'!$AD$6:$AG$106, 4, FALSE), _xlfn.IFNA(VLOOKUP($B10-1, '기하 차트'!$AD$6:$AG$106, 4, FALSE), "-"))</f>
        <v>96</v>
      </c>
      <c r="K10" s="654">
        <f t="shared" si="4"/>
        <v>100</v>
      </c>
      <c r="L10" s="654"/>
      <c r="M10" s="654" t="str">
        <f t="shared" si="1"/>
        <v>97 - 98</v>
      </c>
      <c r="N10" s="654"/>
      <c r="O10" s="650">
        <f t="shared" si="5"/>
        <v>96</v>
      </c>
      <c r="P10" s="651"/>
      <c r="Q10" s="266"/>
      <c r="S10" s="341"/>
      <c r="T10" s="341">
        <v>4</v>
      </c>
      <c r="U10" s="509">
        <v>106</v>
      </c>
      <c r="V10" s="341"/>
    </row>
    <row r="11" spans="1:22" s="276" customFormat="1" ht="25" customHeight="1">
      <c r="A11" s="266"/>
      <c r="B11" s="397">
        <f>'인원 입력 기능'!G9</f>
        <v>146</v>
      </c>
      <c r="C11" s="398">
        <f t="shared" si="0"/>
        <v>1</v>
      </c>
      <c r="D11" s="515">
        <f>'수학 백분위 표'!D10</f>
        <v>99.331540683198881</v>
      </c>
      <c r="E11" s="332">
        <f>_xlfn.IFNA(VLOOKUP($B11, '확률과 통계 차트'!$AE$6:$AH$106, 4, FALSE), _xlfn.IFNA(VLOOKUP($B11+1, '확률과 통계 차트'!$AE$6:$AH$106, 4, FALSE), "-"))</f>
        <v>100</v>
      </c>
      <c r="F11" s="432">
        <f>_xlfn.IFNA(VLOOKUP($B11, '확률과 통계 차트'!$AD$6:$AG$106, 4, FALSE), _xlfn.IFNA(VLOOKUP($B11-1, '확률과 통계 차트'!$AD$6:$AG$106, 4, FALSE), "-"))</f>
        <v>98</v>
      </c>
      <c r="G11" s="432">
        <f>_xlfn.IFNA(VLOOKUP($B11, '미적분 차트'!$AE$6:$AH$106, 4, FALSE), _xlfn.IFNA(VLOOKUP($B11+1, '미적분 차트'!$AE$6:$AH$106, 4, FALSE), "-"))</f>
        <v>96</v>
      </c>
      <c r="H11" s="432">
        <f>_xlfn.IFNA(VLOOKUP($B11, '미적분 차트'!$AD$6:$AG$106, 4, FALSE), _xlfn.IFNA(VLOOKUP($B11-1, '미적분 차트'!$AD$6:$AG$106, 4, FALSE), "-"))</f>
        <v>96</v>
      </c>
      <c r="I11" s="432">
        <f>_xlfn.IFNA(VLOOKUP($B11, '기하 차트'!$AE$6:$AH$106, 4, FALSE), _xlfn.IFNA(VLOOKUP($B11+1, '기하 차트'!$AE$6:$AH$106, 4, FALSE), "-"))</f>
        <v>94</v>
      </c>
      <c r="J11" s="432">
        <f>_xlfn.IFNA(VLOOKUP($B11, '기하 차트'!$AD$6:$AG$106, 4, FALSE), _xlfn.IFNA(VLOOKUP($B11-1, '기하 차트'!$AD$6:$AG$106, 4, FALSE), "-"))</f>
        <v>95</v>
      </c>
      <c r="K11" s="654" t="str">
        <f t="shared" si="4"/>
        <v>-</v>
      </c>
      <c r="L11" s="654"/>
      <c r="M11" s="654">
        <f t="shared" si="1"/>
        <v>96</v>
      </c>
      <c r="N11" s="654"/>
      <c r="O11" s="650" t="str">
        <f t="shared" si="5"/>
        <v>94 - 95</v>
      </c>
      <c r="P11" s="651"/>
      <c r="Q11" s="266"/>
      <c r="S11" s="341"/>
      <c r="T11" s="341">
        <v>5</v>
      </c>
      <c r="U11" s="509">
        <v>90</v>
      </c>
      <c r="V11" s="341"/>
    </row>
    <row r="12" spans="1:22" s="276" customFormat="1" ht="25" customHeight="1">
      <c r="A12" s="266"/>
      <c r="B12" s="397">
        <f>'인원 입력 기능'!G10</f>
        <v>145</v>
      </c>
      <c r="C12" s="398">
        <f t="shared" si="0"/>
        <v>1</v>
      </c>
      <c r="D12" s="515">
        <f>'수학 백분위 표'!D11</f>
        <v>99.113833283537502</v>
      </c>
      <c r="E12" s="332">
        <f>_xlfn.IFNA(VLOOKUP($B12, '확률과 통계 차트'!$AE$6:$AH$106, 4, FALSE), _xlfn.IFNA(VLOOKUP($B12+1, '확률과 통계 차트'!$AE$6:$AH$106, 4, FALSE), "-"))</f>
        <v>97</v>
      </c>
      <c r="F12" s="432">
        <f>_xlfn.IFNA(VLOOKUP($B12, '확률과 통계 차트'!$AD$6:$AG$106, 4, FALSE), _xlfn.IFNA(VLOOKUP($B12-1, '확률과 통계 차트'!$AD$6:$AG$106, 4, FALSE), "-"))</f>
        <v>98</v>
      </c>
      <c r="G12" s="432">
        <f>_xlfn.IFNA(VLOOKUP($B12, '미적분 차트'!$AE$6:$AH$106, 4, FALSE), _xlfn.IFNA(VLOOKUP($B12+1, '미적분 차트'!$AE$6:$AH$106, 4, FALSE), "-"))</f>
        <v>95</v>
      </c>
      <c r="H12" s="432">
        <f>_xlfn.IFNA(VLOOKUP($B12, '미적분 차트'!$AD$6:$AG$106, 4, FALSE), _xlfn.IFNA(VLOOKUP($B12-1, '미적분 차트'!$AD$6:$AG$106, 4, FALSE), "-"))</f>
        <v>95</v>
      </c>
      <c r="I12" s="432">
        <f>_xlfn.IFNA(VLOOKUP($B12, '기하 차트'!$AE$6:$AH$106, 4, FALSE), _xlfn.IFNA(VLOOKUP($B12+1, '기하 차트'!$AE$6:$AH$106, 4, FALSE), "-"))</f>
        <v>93</v>
      </c>
      <c r="J12" s="432">
        <f>_xlfn.IFNA(VLOOKUP($B12, '기하 차트'!$AD$6:$AG$106, 4, FALSE), _xlfn.IFNA(VLOOKUP($B12-1, '기하 차트'!$AD$6:$AG$106, 4, FALSE), "-"))</f>
        <v>94</v>
      </c>
      <c r="K12" s="654" t="str">
        <f t="shared" si="4"/>
        <v>97 - 98</v>
      </c>
      <c r="L12" s="654"/>
      <c r="M12" s="654">
        <f t="shared" si="1"/>
        <v>95</v>
      </c>
      <c r="N12" s="654"/>
      <c r="O12" s="650" t="str">
        <f t="shared" si="5"/>
        <v>93 - 94</v>
      </c>
      <c r="P12" s="651"/>
      <c r="Q12" s="266"/>
      <c r="S12" s="341"/>
      <c r="T12" s="341">
        <v>6</v>
      </c>
      <c r="U12" s="509">
        <v>81</v>
      </c>
      <c r="V12" s="341"/>
    </row>
    <row r="13" spans="1:22" s="276" customFormat="1" ht="25" customHeight="1">
      <c r="A13" s="266"/>
      <c r="B13" s="397">
        <f>'인원 입력 기능'!G11</f>
        <v>144</v>
      </c>
      <c r="C13" s="398">
        <f t="shared" si="0"/>
        <v>1</v>
      </c>
      <c r="D13" s="515">
        <f>'수학 백분위 표'!D12</f>
        <v>99.042326461507812</v>
      </c>
      <c r="E13" s="332">
        <f>_xlfn.IFNA(VLOOKUP($B13, '확률과 통계 차트'!$AE$6:$AH$106, 4, FALSE), _xlfn.IFNA(VLOOKUP($B13+1, '확률과 통계 차트'!$AE$6:$AH$106, 4, FALSE), "-"))</f>
        <v>96</v>
      </c>
      <c r="F13" s="432">
        <f>_xlfn.IFNA(VLOOKUP($B13, '확률과 통계 차트'!$AD$6:$AG$106, 4, FALSE), _xlfn.IFNA(VLOOKUP($B13-1, '확률과 통계 차트'!$AD$6:$AG$106, 4, FALSE), "-"))</f>
        <v>96</v>
      </c>
      <c r="G13" s="432">
        <f>_xlfn.IFNA(VLOOKUP($B13, '미적분 차트'!$AE$6:$AH$106, 4, FALSE), _xlfn.IFNA(VLOOKUP($B13+1, '미적분 차트'!$AE$6:$AH$106, 4, FALSE), "-"))</f>
        <v>93</v>
      </c>
      <c r="H13" s="432">
        <f>_xlfn.IFNA(VLOOKUP($B13, '미적분 차트'!$AD$6:$AG$106, 4, FALSE), _xlfn.IFNA(VLOOKUP($B13-1, '미적분 차트'!$AD$6:$AG$106, 4, FALSE), "-"))</f>
        <v>94</v>
      </c>
      <c r="I13" s="432">
        <f>_xlfn.IFNA(VLOOKUP($B13, '기하 차트'!$AE$6:$AH$106, 4, FALSE), _xlfn.IFNA(VLOOKUP($B13+1, '기하 차트'!$AE$6:$AH$106, 4, FALSE), "-"))</f>
        <v>92</v>
      </c>
      <c r="J13" s="432">
        <f>_xlfn.IFNA(VLOOKUP($B13, '기하 차트'!$AD$6:$AG$106, 4, FALSE), _xlfn.IFNA(VLOOKUP($B13-1, '기하 차트'!$AD$6:$AG$106, 4, FALSE), "-"))</f>
        <v>93</v>
      </c>
      <c r="K13" s="654">
        <f t="shared" si="4"/>
        <v>96</v>
      </c>
      <c r="L13" s="654"/>
      <c r="M13" s="654" t="str">
        <f t="shared" si="1"/>
        <v>93 - 94</v>
      </c>
      <c r="N13" s="654"/>
      <c r="O13" s="650" t="str">
        <f t="shared" si="5"/>
        <v>92 - 93</v>
      </c>
      <c r="P13" s="651"/>
      <c r="Q13" s="266"/>
      <c r="S13" s="341"/>
      <c r="T13" s="341">
        <v>7</v>
      </c>
      <c r="U13" s="509">
        <v>76</v>
      </c>
      <c r="V13" s="341"/>
    </row>
    <row r="14" spans="1:22" s="276" customFormat="1" ht="25" customHeight="1">
      <c r="A14" s="266"/>
      <c r="B14" s="397">
        <f>'인원 입력 기능'!G12</f>
        <v>143</v>
      </c>
      <c r="C14" s="398">
        <f t="shared" si="0"/>
        <v>1</v>
      </c>
      <c r="D14" s="515">
        <f>'수학 백분위 표'!D13</f>
        <v>98.685987451449066</v>
      </c>
      <c r="E14" s="332">
        <f>_xlfn.IFNA(VLOOKUP($B14, '확률과 통계 차트'!$AE$6:$AH$106, 4, FALSE), _xlfn.IFNA(VLOOKUP($B14+1, '확률과 통계 차트'!$AE$6:$AH$106, 4, FALSE), "-"))</f>
        <v>95</v>
      </c>
      <c r="F14" s="432">
        <f>_xlfn.IFNA(VLOOKUP($B14, '확률과 통계 차트'!$AD$6:$AG$106, 4, FALSE), _xlfn.IFNA(VLOOKUP($B14-1, '확률과 통계 차트'!$AD$6:$AG$106, 4, FALSE), "-"))</f>
        <v>95</v>
      </c>
      <c r="G14" s="432">
        <f>_xlfn.IFNA(VLOOKUP($B14, '미적분 차트'!$AE$6:$AH$106, 4, FALSE), _xlfn.IFNA(VLOOKUP($B14+1, '미적분 차트'!$AE$6:$AH$106, 4, FALSE), "-"))</f>
        <v>92</v>
      </c>
      <c r="H14" s="432">
        <f>_xlfn.IFNA(VLOOKUP($B14, '미적분 차트'!$AD$6:$AG$106, 4, FALSE), _xlfn.IFNA(VLOOKUP($B14-1, '미적분 차트'!$AD$6:$AG$106, 4, FALSE), "-"))</f>
        <v>93</v>
      </c>
      <c r="I14" s="432">
        <f>_xlfn.IFNA(VLOOKUP($B14, '기하 차트'!$AE$6:$AH$106, 4, FALSE), _xlfn.IFNA(VLOOKUP($B14+1, '기하 차트'!$AE$6:$AH$106, 4, FALSE), "-"))</f>
        <v>91</v>
      </c>
      <c r="J14" s="432">
        <f>_xlfn.IFNA(VLOOKUP($B14, '기하 차트'!$AD$6:$AG$106, 4, FALSE), _xlfn.IFNA(VLOOKUP($B14-1, '기하 차트'!$AD$6:$AG$106, 4, FALSE), "-"))</f>
        <v>91</v>
      </c>
      <c r="K14" s="654">
        <f t="shared" si="4"/>
        <v>95</v>
      </c>
      <c r="L14" s="654"/>
      <c r="M14" s="654" t="str">
        <f t="shared" si="1"/>
        <v>92 - 93</v>
      </c>
      <c r="N14" s="654"/>
      <c r="O14" s="650">
        <f t="shared" si="5"/>
        <v>91</v>
      </c>
      <c r="P14" s="651"/>
      <c r="Q14" s="266"/>
      <c r="S14" s="341"/>
      <c r="T14" s="341">
        <v>8</v>
      </c>
      <c r="U14" s="509">
        <v>74</v>
      </c>
      <c r="V14" s="341"/>
    </row>
    <row r="15" spans="1:22" s="276" customFormat="1" ht="25" customHeight="1" thickBot="1">
      <c r="A15" s="266"/>
      <c r="B15" s="397">
        <f>'인원 입력 기능'!G13</f>
        <v>142</v>
      </c>
      <c r="C15" s="398">
        <f t="shared" si="0"/>
        <v>1</v>
      </c>
      <c r="D15" s="515">
        <f>'수학 백분위 표'!D14</f>
        <v>98.399163429937246</v>
      </c>
      <c r="E15" s="332">
        <f>_xlfn.IFNA(VLOOKUP($B15, '확률과 통계 차트'!$AE$6:$AH$106, 4, FALSE), _xlfn.IFNA(VLOOKUP($B15+1, '확률과 통계 차트'!$AE$6:$AH$106, 4, FALSE), "-"))</f>
        <v>93</v>
      </c>
      <c r="F15" s="432">
        <f>_xlfn.IFNA(VLOOKUP($B15, '확률과 통계 차트'!$AD$6:$AG$106, 4, FALSE), _xlfn.IFNA(VLOOKUP($B15-1, '확률과 통계 차트'!$AD$6:$AG$106, 4, FALSE), "-"))</f>
        <v>94</v>
      </c>
      <c r="G15" s="432">
        <f>_xlfn.IFNA(VLOOKUP($B15, '미적분 차트'!$AE$6:$AH$106, 4, FALSE), _xlfn.IFNA(VLOOKUP($B15+1, '미적분 차트'!$AE$6:$AH$106, 4, FALSE), "-"))</f>
        <v>91</v>
      </c>
      <c r="H15" s="432">
        <f>_xlfn.IFNA(VLOOKUP($B15, '미적분 차트'!$AD$6:$AG$106, 4, FALSE), _xlfn.IFNA(VLOOKUP($B15-1, '미적분 차트'!$AD$6:$AG$106, 4, FALSE), "-"))</f>
        <v>92</v>
      </c>
      <c r="I15" s="432">
        <f>_xlfn.IFNA(VLOOKUP($B15, '기하 차트'!$AE$6:$AH$106, 4, FALSE), _xlfn.IFNA(VLOOKUP($B15+1, '기하 차트'!$AE$6:$AH$106, 4, FALSE), "-"))</f>
        <v>89</v>
      </c>
      <c r="J15" s="432">
        <f>_xlfn.IFNA(VLOOKUP($B15, '기하 차트'!$AD$6:$AG$106, 4, FALSE), _xlfn.IFNA(VLOOKUP($B15-1, '기하 차트'!$AD$6:$AG$106, 4, FALSE), "-"))</f>
        <v>90</v>
      </c>
      <c r="K15" s="654" t="str">
        <f t="shared" si="4"/>
        <v>93 - 94</v>
      </c>
      <c r="L15" s="654"/>
      <c r="M15" s="654" t="str">
        <f t="shared" si="1"/>
        <v>91 - 92</v>
      </c>
      <c r="N15" s="654"/>
      <c r="O15" s="650" t="str">
        <f t="shared" si="5"/>
        <v>89 - 90</v>
      </c>
      <c r="P15" s="651"/>
      <c r="Q15" s="266"/>
      <c r="S15" s="341"/>
      <c r="T15" s="341">
        <v>9</v>
      </c>
      <c r="U15" s="510">
        <v>66</v>
      </c>
    </row>
    <row r="16" spans="1:22" s="276" customFormat="1" ht="25" customHeight="1">
      <c r="A16" s="266"/>
      <c r="B16" s="397">
        <f>'인원 입력 기능'!G14</f>
        <v>141</v>
      </c>
      <c r="C16" s="398">
        <f t="shared" si="0"/>
        <v>1</v>
      </c>
      <c r="D16" s="515">
        <f>'수학 백분위 표'!D15</f>
        <v>98.375858978189427</v>
      </c>
      <c r="E16" s="332">
        <f>_xlfn.IFNA(VLOOKUP($B16, '확률과 통계 차트'!$AE$6:$AH$106, 4, FALSE), _xlfn.IFNA(VLOOKUP($B16+1, '확률과 통계 차트'!$AE$6:$AH$106, 4, FALSE), "-"))</f>
        <v>92</v>
      </c>
      <c r="F16" s="432">
        <f>_xlfn.IFNA(VLOOKUP($B16, '확률과 통계 차트'!$AD$6:$AG$106, 4, FALSE), _xlfn.IFNA(VLOOKUP($B16-1, '확률과 통계 차트'!$AD$6:$AG$106, 4, FALSE), "-"))</f>
        <v>93</v>
      </c>
      <c r="G16" s="432">
        <f>_xlfn.IFNA(VLOOKUP($B16, '미적분 차트'!$AE$6:$AH$106, 4, FALSE), _xlfn.IFNA(VLOOKUP($B16+1, '미적분 차트'!$AE$6:$AH$106, 4, FALSE), "-"))</f>
        <v>90</v>
      </c>
      <c r="H16" s="432">
        <f>_xlfn.IFNA(VLOOKUP($B16, '미적분 차트'!$AD$6:$AG$106, 4, FALSE), _xlfn.IFNA(VLOOKUP($B16-1, '미적분 차트'!$AD$6:$AG$106, 4, FALSE), "-"))</f>
        <v>90</v>
      </c>
      <c r="I16" s="432">
        <f>_xlfn.IFNA(VLOOKUP($B16, '기하 차트'!$AE$6:$AH$106, 4, FALSE), _xlfn.IFNA(VLOOKUP($B16+1, '기하 차트'!$AE$6:$AH$106, 4, FALSE), "-"))</f>
        <v>88</v>
      </c>
      <c r="J16" s="432">
        <f>_xlfn.IFNA(VLOOKUP($B16, '기하 차트'!$AD$6:$AG$106, 4, FALSE), _xlfn.IFNA(VLOOKUP($B16-1, '기하 차트'!$AD$6:$AG$106, 4, FALSE), "-"))</f>
        <v>89</v>
      </c>
      <c r="K16" s="654" t="str">
        <f t="shared" si="4"/>
        <v>92 - 93</v>
      </c>
      <c r="L16" s="654"/>
      <c r="M16" s="654">
        <f t="shared" si="1"/>
        <v>90</v>
      </c>
      <c r="N16" s="654"/>
      <c r="O16" s="650" t="str">
        <f t="shared" si="5"/>
        <v>88 - 89</v>
      </c>
      <c r="P16" s="651"/>
      <c r="Q16" s="266"/>
      <c r="S16" s="341"/>
    </row>
    <row r="17" spans="1:19" s="276" customFormat="1" ht="25" customHeight="1">
      <c r="A17" s="266"/>
      <c r="B17" s="397">
        <f>'인원 입력 기능'!G15</f>
        <v>140</v>
      </c>
      <c r="C17" s="398">
        <f t="shared" si="0"/>
        <v>1</v>
      </c>
      <c r="D17" s="515">
        <f>'수학 백분위 표'!D16</f>
        <v>98.140025893835286</v>
      </c>
      <c r="E17" s="332">
        <f>_xlfn.IFNA(VLOOKUP($B17, '확률과 통계 차트'!$AE$6:$AH$106, 4, FALSE), _xlfn.IFNA(VLOOKUP($B17+1, '확률과 통계 차트'!$AE$6:$AH$106, 4, FALSE), "-"))</f>
        <v>91</v>
      </c>
      <c r="F17" s="432">
        <f>_xlfn.IFNA(VLOOKUP($B17, '확률과 통계 차트'!$AD$6:$AG$106, 4, FALSE), _xlfn.IFNA(VLOOKUP($B17-1, '확률과 통계 차트'!$AD$6:$AG$106, 4, FALSE), "-"))</f>
        <v>92</v>
      </c>
      <c r="G17" s="432">
        <f>_xlfn.IFNA(VLOOKUP($B17, '미적분 차트'!$AE$6:$AH$106, 4, FALSE), _xlfn.IFNA(VLOOKUP($B17+1, '미적분 차트'!$AE$6:$AH$106, 4, FALSE), "-"))</f>
        <v>88</v>
      </c>
      <c r="H17" s="432">
        <f>_xlfn.IFNA(VLOOKUP($B17, '미적분 차트'!$AD$6:$AG$106, 4, FALSE), _xlfn.IFNA(VLOOKUP($B17-1, '미적분 차트'!$AD$6:$AG$106, 4, FALSE), "-"))</f>
        <v>89</v>
      </c>
      <c r="I17" s="432">
        <f>_xlfn.IFNA(VLOOKUP($B17, '기하 차트'!$AE$6:$AH$106, 4, FALSE), _xlfn.IFNA(VLOOKUP($B17+1, '기하 차트'!$AE$6:$AH$106, 4, FALSE), "-"))</f>
        <v>87</v>
      </c>
      <c r="J17" s="432">
        <f>_xlfn.IFNA(VLOOKUP($B17, '기하 차트'!$AD$6:$AG$106, 4, FALSE), _xlfn.IFNA(VLOOKUP($B17-1, '기하 차트'!$AD$6:$AG$106, 4, FALSE), "-"))</f>
        <v>88</v>
      </c>
      <c r="K17" s="654" t="str">
        <f t="shared" si="4"/>
        <v>91 - 92</v>
      </c>
      <c r="L17" s="654"/>
      <c r="M17" s="654" t="str">
        <f t="shared" si="1"/>
        <v>88 - 89</v>
      </c>
      <c r="N17" s="654"/>
      <c r="O17" s="650" t="str">
        <f t="shared" si="5"/>
        <v>87 - 88</v>
      </c>
      <c r="P17" s="651"/>
      <c r="Q17" s="266"/>
      <c r="S17" s="341"/>
    </row>
    <row r="18" spans="1:19" s="276" customFormat="1" ht="25" customHeight="1">
      <c r="A18" s="266"/>
      <c r="B18" s="397">
        <f>'인원 입력 기능'!G16</f>
        <v>139</v>
      </c>
      <c r="C18" s="398">
        <f t="shared" si="0"/>
        <v>1</v>
      </c>
      <c r="D18" s="515">
        <f>'수학 백분위 표'!D17</f>
        <v>97.646051190120502</v>
      </c>
      <c r="E18" s="332">
        <f>_xlfn.IFNA(VLOOKUP($B18, '확률과 통계 차트'!$AE$6:$AH$106, 4, FALSE), _xlfn.IFNA(VLOOKUP($B18+1, '확률과 통계 차트'!$AE$6:$AH$106, 4, FALSE), "-"))</f>
        <v>90</v>
      </c>
      <c r="F18" s="432">
        <f>_xlfn.IFNA(VLOOKUP($B18, '확률과 통계 차트'!$AD$6:$AG$106, 4, FALSE), _xlfn.IFNA(VLOOKUP($B18-1, '확률과 통계 차트'!$AD$6:$AG$106, 4, FALSE), "-"))</f>
        <v>90</v>
      </c>
      <c r="G18" s="432">
        <f>_xlfn.IFNA(VLOOKUP($B18, '미적분 차트'!$AE$6:$AH$106, 4, FALSE), _xlfn.IFNA(VLOOKUP($B18+1, '미적분 차트'!$AE$6:$AH$106, 4, FALSE), "-"))</f>
        <v>87</v>
      </c>
      <c r="H18" s="432">
        <f>_xlfn.IFNA(VLOOKUP($B18, '미적분 차트'!$AD$6:$AG$106, 4, FALSE), _xlfn.IFNA(VLOOKUP($B18-1, '미적분 차트'!$AD$6:$AG$106, 4, FALSE), "-"))</f>
        <v>88</v>
      </c>
      <c r="I18" s="432">
        <f>_xlfn.IFNA(VLOOKUP($B18, '기하 차트'!$AE$6:$AH$106, 4, FALSE), _xlfn.IFNA(VLOOKUP($B18+1, '기하 차트'!$AE$6:$AH$106, 4, FALSE), "-"))</f>
        <v>86</v>
      </c>
      <c r="J18" s="432">
        <f>_xlfn.IFNA(VLOOKUP($B18, '기하 차트'!$AD$6:$AG$106, 4, FALSE), _xlfn.IFNA(VLOOKUP($B18-1, '기하 차트'!$AD$6:$AG$106, 4, FALSE), "-"))</f>
        <v>87</v>
      </c>
      <c r="K18" s="654">
        <f t="shared" si="4"/>
        <v>90</v>
      </c>
      <c r="L18" s="654"/>
      <c r="M18" s="654" t="str">
        <f t="shared" si="1"/>
        <v>87 - 88</v>
      </c>
      <c r="N18" s="654"/>
      <c r="O18" s="650" t="str">
        <f t="shared" si="5"/>
        <v>86 - 87</v>
      </c>
      <c r="P18" s="651"/>
      <c r="Q18" s="266"/>
      <c r="S18" s="341"/>
    </row>
    <row r="19" spans="1:19" s="276" customFormat="1" ht="25" customHeight="1">
      <c r="A19" s="266"/>
      <c r="B19" s="397">
        <f>'인원 입력 기능'!G17</f>
        <v>138</v>
      </c>
      <c r="C19" s="398">
        <f t="shared" si="0"/>
        <v>1</v>
      </c>
      <c r="D19" s="515">
        <f>'수학 백분위 표'!D18</f>
        <v>97.31660193207847</v>
      </c>
      <c r="E19" s="332">
        <f>_xlfn.IFNA(VLOOKUP($B19, '확률과 통계 차트'!$AE$6:$AH$106, 4, FALSE), _xlfn.IFNA(VLOOKUP($B19+1, '확률과 통계 차트'!$AE$6:$AH$106, 4, FALSE), "-"))</f>
        <v>88</v>
      </c>
      <c r="F19" s="432">
        <f>_xlfn.IFNA(VLOOKUP($B19, '확률과 통계 차트'!$AD$6:$AG$106, 4, FALSE), _xlfn.IFNA(VLOOKUP($B19-1, '확률과 통계 차트'!$AD$6:$AG$106, 4, FALSE), "-"))</f>
        <v>89</v>
      </c>
      <c r="G19" s="432">
        <f>_xlfn.IFNA(VLOOKUP($B19, '미적분 차트'!$AE$6:$AH$106, 4, FALSE), _xlfn.IFNA(VLOOKUP($B19+1, '미적분 차트'!$AE$6:$AH$106, 4, FALSE), "-"))</f>
        <v>86</v>
      </c>
      <c r="H19" s="432">
        <f>_xlfn.IFNA(VLOOKUP($B19, '미적분 차트'!$AD$6:$AG$106, 4, FALSE), _xlfn.IFNA(VLOOKUP($B19-1, '미적분 차트'!$AD$6:$AG$106, 4, FALSE), "-"))</f>
        <v>87</v>
      </c>
      <c r="I19" s="432">
        <f>_xlfn.IFNA(VLOOKUP($B19, '기하 차트'!$AE$6:$AH$106, 4, FALSE), _xlfn.IFNA(VLOOKUP($B19+1, '기하 차트'!$AE$6:$AH$106, 4, FALSE), "-"))</f>
        <v>85</v>
      </c>
      <c r="J19" s="432">
        <f>_xlfn.IFNA(VLOOKUP($B19, '기하 차트'!$AD$6:$AG$106, 4, FALSE), _xlfn.IFNA(VLOOKUP($B19-1, '기하 차트'!$AD$6:$AG$106, 4, FALSE), "-"))</f>
        <v>86</v>
      </c>
      <c r="K19" s="654" t="str">
        <f t="shared" si="4"/>
        <v>88 - 89</v>
      </c>
      <c r="L19" s="654"/>
      <c r="M19" s="654" t="str">
        <f t="shared" si="1"/>
        <v>86 - 87</v>
      </c>
      <c r="N19" s="654"/>
      <c r="O19" s="650" t="str">
        <f t="shared" si="5"/>
        <v>85 - 86</v>
      </c>
      <c r="P19" s="651"/>
      <c r="Q19" s="266"/>
      <c r="S19" s="341"/>
    </row>
    <row r="20" spans="1:19" s="276" customFormat="1" ht="25" customHeight="1">
      <c r="A20" s="266"/>
      <c r="B20" s="397">
        <f>'인원 입력 기능'!G18</f>
        <v>137</v>
      </c>
      <c r="C20" s="398">
        <f t="shared" si="0"/>
        <v>1</v>
      </c>
      <c r="D20" s="515">
        <f>'수학 백분위 표'!D19</f>
        <v>97.017428542973803</v>
      </c>
      <c r="E20" s="332">
        <f>_xlfn.IFNA(VLOOKUP($B20, '확률과 통계 차트'!$AE$6:$AH$106, 4, FALSE), _xlfn.IFNA(VLOOKUP($B20+1, '확률과 통계 차트'!$AE$6:$AH$106, 4, FALSE), "-"))</f>
        <v>87</v>
      </c>
      <c r="F20" s="432">
        <f>_xlfn.IFNA(VLOOKUP($B20, '확률과 통계 차트'!$AD$6:$AG$106, 4, FALSE), _xlfn.IFNA(VLOOKUP($B20-1, '확률과 통계 차트'!$AD$6:$AG$106, 4, FALSE), "-"))</f>
        <v>88</v>
      </c>
      <c r="G20" s="432">
        <f>_xlfn.IFNA(VLOOKUP($B20, '미적분 차트'!$AE$6:$AH$106, 4, FALSE), _xlfn.IFNA(VLOOKUP($B20+1, '미적분 차트'!$AE$6:$AH$106, 4, FALSE), "-"))</f>
        <v>85</v>
      </c>
      <c r="H20" s="432">
        <f>_xlfn.IFNA(VLOOKUP($B20, '미적분 차트'!$AD$6:$AG$106, 4, FALSE), _xlfn.IFNA(VLOOKUP($B20-1, '미적분 차트'!$AD$6:$AG$106, 4, FALSE), "-"))</f>
        <v>86</v>
      </c>
      <c r="I20" s="432">
        <f>_xlfn.IFNA(VLOOKUP($B20, '기하 차트'!$AE$6:$AH$106, 4, FALSE), _xlfn.IFNA(VLOOKUP($B20+1, '기하 차트'!$AE$6:$AH$106, 4, FALSE), "-"))</f>
        <v>83</v>
      </c>
      <c r="J20" s="432">
        <f>_xlfn.IFNA(VLOOKUP($B20, '기하 차트'!$AD$6:$AG$106, 4, FALSE), _xlfn.IFNA(VLOOKUP($B20-1, '기하 차트'!$AD$6:$AG$106, 4, FALSE), "-"))</f>
        <v>85</v>
      </c>
      <c r="K20" s="654" t="str">
        <f t="shared" si="4"/>
        <v>87 - 88</v>
      </c>
      <c r="L20" s="654"/>
      <c r="M20" s="654" t="str">
        <f t="shared" si="1"/>
        <v>85 - 86</v>
      </c>
      <c r="N20" s="654"/>
      <c r="O20" s="650" t="str">
        <f t="shared" si="5"/>
        <v>83 - 85</v>
      </c>
      <c r="P20" s="651"/>
      <c r="Q20" s="266"/>
      <c r="S20" s="341"/>
    </row>
    <row r="21" spans="1:19" s="276" customFormat="1" ht="25" customHeight="1">
      <c r="A21" s="266"/>
      <c r="B21" s="397">
        <f>'인원 입력 기능'!G19</f>
        <v>136</v>
      </c>
      <c r="C21" s="398">
        <f t="shared" si="0"/>
        <v>1</v>
      </c>
      <c r="D21" s="515">
        <f>'수학 백분위 표'!D20</f>
        <v>96.358729210238025</v>
      </c>
      <c r="E21" s="332">
        <f>_xlfn.IFNA(VLOOKUP($B21, '확률과 통계 차트'!$AE$6:$AH$106, 4, FALSE), _xlfn.IFNA(VLOOKUP($B21+1, '확률과 통계 차트'!$AE$6:$AH$106, 4, FALSE), "-"))</f>
        <v>86</v>
      </c>
      <c r="F21" s="432">
        <f>_xlfn.IFNA(VLOOKUP($B21, '확률과 통계 차트'!$AD$6:$AG$106, 4, FALSE), _xlfn.IFNA(VLOOKUP($B21-1, '확률과 통계 차트'!$AD$6:$AG$106, 4, FALSE), "-"))</f>
        <v>87</v>
      </c>
      <c r="G21" s="432">
        <f>_xlfn.IFNA(VLOOKUP($B21, '미적분 차트'!$AE$6:$AH$106, 4, FALSE), _xlfn.IFNA(VLOOKUP($B21+1, '미적분 차트'!$AE$6:$AH$106, 4, FALSE), "-"))</f>
        <v>83</v>
      </c>
      <c r="H21" s="432">
        <f>_xlfn.IFNA(VLOOKUP($B21, '미적분 차트'!$AD$6:$AG$106, 4, FALSE), _xlfn.IFNA(VLOOKUP($B21-1, '미적분 차트'!$AD$6:$AG$106, 4, FALSE), "-"))</f>
        <v>84</v>
      </c>
      <c r="I21" s="432">
        <f>_xlfn.IFNA(VLOOKUP($B21, '기하 차트'!$AE$6:$AH$106, 4, FALSE), _xlfn.IFNA(VLOOKUP($B21+1, '기하 차트'!$AE$6:$AH$106, 4, FALSE), "-"))</f>
        <v>82</v>
      </c>
      <c r="J21" s="432">
        <f>_xlfn.IFNA(VLOOKUP($B21, '기하 차트'!$AD$6:$AG$106, 4, FALSE), _xlfn.IFNA(VLOOKUP($B21-1, '기하 차트'!$AD$6:$AG$106, 4, FALSE), "-"))</f>
        <v>84</v>
      </c>
      <c r="K21" s="654" t="str">
        <f t="shared" si="4"/>
        <v>86 - 87</v>
      </c>
      <c r="L21" s="654"/>
      <c r="M21" s="654" t="str">
        <f t="shared" si="1"/>
        <v>83 - 84</v>
      </c>
      <c r="N21" s="654"/>
      <c r="O21" s="650" t="str">
        <f t="shared" si="5"/>
        <v>82 - 84</v>
      </c>
      <c r="P21" s="651"/>
      <c r="Q21" s="266"/>
      <c r="S21" s="341"/>
    </row>
    <row r="22" spans="1:19" s="276" customFormat="1" ht="25" customHeight="1">
      <c r="A22" s="266"/>
      <c r="B22" s="397">
        <f>'인원 입력 기능'!G20</f>
        <v>135</v>
      </c>
      <c r="C22" s="398">
        <f t="shared" si="0"/>
        <v>1</v>
      </c>
      <c r="D22" s="515">
        <f>'수학 백분위 표'!D21</f>
        <v>95.848222288616668</v>
      </c>
      <c r="E22" s="332">
        <f>_xlfn.IFNA(VLOOKUP($B22, '확률과 통계 차트'!$AE$6:$AH$106, 4, FALSE), _xlfn.IFNA(VLOOKUP($B22+1, '확률과 통계 차트'!$AE$6:$AH$106, 4, FALSE), "-"))</f>
        <v>85</v>
      </c>
      <c r="F22" s="432">
        <f>_xlfn.IFNA(VLOOKUP($B22, '확률과 통계 차트'!$AD$6:$AG$106, 4, FALSE), _xlfn.IFNA(VLOOKUP($B22-1, '확률과 통계 차트'!$AD$6:$AG$106, 4, FALSE), "-"))</f>
        <v>86</v>
      </c>
      <c r="G22" s="432">
        <f>_xlfn.IFNA(VLOOKUP($B22, '미적분 차트'!$AE$6:$AH$106, 4, FALSE), _xlfn.IFNA(VLOOKUP($B22+1, '미적분 차트'!$AE$6:$AH$106, 4, FALSE), "-"))</f>
        <v>82</v>
      </c>
      <c r="H22" s="432">
        <f>_xlfn.IFNA(VLOOKUP($B22, '미적분 차트'!$AD$6:$AG$106, 4, FALSE), _xlfn.IFNA(VLOOKUP($B22-1, '미적분 차트'!$AD$6:$AG$106, 4, FALSE), "-"))</f>
        <v>83</v>
      </c>
      <c r="I22" s="432">
        <f>_xlfn.IFNA(VLOOKUP($B22, '기하 차트'!$AE$6:$AH$106, 4, FALSE), _xlfn.IFNA(VLOOKUP($B22+1, '기하 차트'!$AE$6:$AH$106, 4, FALSE), "-"))</f>
        <v>81</v>
      </c>
      <c r="J22" s="432">
        <f>_xlfn.IFNA(VLOOKUP($B22, '기하 차트'!$AD$6:$AG$106, 4, FALSE), _xlfn.IFNA(VLOOKUP($B22-1, '기하 차트'!$AD$6:$AG$106, 4, FALSE), "-"))</f>
        <v>82</v>
      </c>
      <c r="K22" s="654" t="str">
        <f t="shared" si="4"/>
        <v>85 - 86</v>
      </c>
      <c r="L22" s="654"/>
      <c r="M22" s="654" t="str">
        <f t="shared" si="1"/>
        <v>82 - 83</v>
      </c>
      <c r="N22" s="654"/>
      <c r="O22" s="650" t="str">
        <f t="shared" si="5"/>
        <v>81 - 82</v>
      </c>
      <c r="P22" s="651"/>
      <c r="Q22" s="266"/>
      <c r="S22" s="341"/>
    </row>
    <row r="23" spans="1:19" s="276" customFormat="1" ht="25" customHeight="1">
      <c r="A23" s="266"/>
      <c r="B23" s="397">
        <f>'인원 입력 기능'!G21</f>
        <v>134</v>
      </c>
      <c r="C23" s="398">
        <f t="shared" si="0"/>
        <v>2</v>
      </c>
      <c r="D23" s="515">
        <f>'수학 백분위 표'!D22</f>
        <v>95.32536599940245</v>
      </c>
      <c r="E23" s="332">
        <f>_xlfn.IFNA(VLOOKUP($B23, '확률과 통계 차트'!$AE$6:$AH$106, 4, FALSE), _xlfn.IFNA(VLOOKUP($B23+1, '확률과 통계 차트'!$AE$6:$AH$106, 4, FALSE), "-"))</f>
        <v>83</v>
      </c>
      <c r="F23" s="432">
        <f>_xlfn.IFNA(VLOOKUP($B23, '확률과 통계 차트'!$AD$6:$AG$106, 4, FALSE), _xlfn.IFNA(VLOOKUP($B23-1, '확률과 통계 차트'!$AD$6:$AG$106, 4, FALSE), "-"))</f>
        <v>84</v>
      </c>
      <c r="G23" s="432">
        <f>_xlfn.IFNA(VLOOKUP($B23, '미적분 차트'!$AE$6:$AH$106, 4, FALSE), _xlfn.IFNA(VLOOKUP($B23+1, '미적분 차트'!$AE$6:$AH$106, 4, FALSE), "-"))</f>
        <v>81</v>
      </c>
      <c r="H23" s="432">
        <f>_xlfn.IFNA(VLOOKUP($B23, '미적분 차트'!$AD$6:$AG$106, 4, FALSE), _xlfn.IFNA(VLOOKUP($B23-1, '미적분 차트'!$AD$6:$AG$106, 4, FALSE), "-"))</f>
        <v>82</v>
      </c>
      <c r="I23" s="432">
        <f>_xlfn.IFNA(VLOOKUP($B23, '기하 차트'!$AE$6:$AH$106, 4, FALSE), _xlfn.IFNA(VLOOKUP($B23+1, '기하 차트'!$AE$6:$AH$106, 4, FALSE), "-"))</f>
        <v>80</v>
      </c>
      <c r="J23" s="432">
        <f>_xlfn.IFNA(VLOOKUP($B23, '기하 차트'!$AD$6:$AG$106, 4, FALSE), _xlfn.IFNA(VLOOKUP($B23-1, '기하 차트'!$AD$6:$AG$106, 4, FALSE), "-"))</f>
        <v>81</v>
      </c>
      <c r="K23" s="654" t="str">
        <f t="shared" si="4"/>
        <v>83 - 84</v>
      </c>
      <c r="L23" s="654"/>
      <c r="M23" s="654" t="str">
        <f t="shared" si="1"/>
        <v>81 - 82</v>
      </c>
      <c r="N23" s="654"/>
      <c r="O23" s="650" t="str">
        <f t="shared" si="5"/>
        <v>80 - 81</v>
      </c>
      <c r="P23" s="651"/>
      <c r="Q23" s="266"/>
      <c r="S23" s="341"/>
    </row>
    <row r="24" spans="1:19" s="276" customFormat="1" ht="25" customHeight="1">
      <c r="A24" s="266"/>
      <c r="B24" s="397">
        <f>'인원 입력 기능'!G22</f>
        <v>133</v>
      </c>
      <c r="C24" s="398">
        <f t="shared" si="0"/>
        <v>2</v>
      </c>
      <c r="D24" s="515">
        <f>'수학 백분위 표'!D23</f>
        <v>94.446369883477743</v>
      </c>
      <c r="E24" s="332">
        <f>_xlfn.IFNA(VLOOKUP($B24, '확률과 통계 차트'!$AE$6:$AH$106, 4, FALSE), _xlfn.IFNA(VLOOKUP($B24+1, '확률과 통계 차트'!$AE$6:$AH$106, 4, FALSE), "-"))</f>
        <v>82</v>
      </c>
      <c r="F24" s="432">
        <f>_xlfn.IFNA(VLOOKUP($B24, '확률과 통계 차트'!$AD$6:$AG$106, 4, FALSE), _xlfn.IFNA(VLOOKUP($B24-1, '확률과 통계 차트'!$AD$6:$AG$106, 4, FALSE), "-"))</f>
        <v>83</v>
      </c>
      <c r="G24" s="432">
        <f>_xlfn.IFNA(VLOOKUP($B24, '미적분 차트'!$AE$6:$AH$106, 4, FALSE), _xlfn.IFNA(VLOOKUP($B24+1, '미적분 차트'!$AE$6:$AH$106, 4, FALSE), "-"))</f>
        <v>79</v>
      </c>
      <c r="H24" s="432">
        <f>_xlfn.IFNA(VLOOKUP($B24, '미적분 차트'!$AD$6:$AG$106, 4, FALSE), _xlfn.IFNA(VLOOKUP($B24-1, '미적분 차트'!$AD$6:$AG$106, 4, FALSE), "-"))</f>
        <v>81</v>
      </c>
      <c r="I24" s="432">
        <f>_xlfn.IFNA(VLOOKUP($B24, '기하 차트'!$AE$6:$AH$106, 4, FALSE), _xlfn.IFNA(VLOOKUP($B24+1, '기하 차트'!$AE$6:$AH$106, 4, FALSE), "-"))</f>
        <v>78</v>
      </c>
      <c r="J24" s="432">
        <f>_xlfn.IFNA(VLOOKUP($B24, '기하 차트'!$AD$6:$AG$106, 4, FALSE), _xlfn.IFNA(VLOOKUP($B24-1, '기하 차트'!$AD$6:$AG$106, 4, FALSE), "-"))</f>
        <v>80</v>
      </c>
      <c r="K24" s="654" t="str">
        <f t="shared" si="4"/>
        <v>82 - 83</v>
      </c>
      <c r="L24" s="654"/>
      <c r="M24" s="654" t="str">
        <f t="shared" si="1"/>
        <v>79 - 81</v>
      </c>
      <c r="N24" s="654"/>
      <c r="O24" s="650" t="str">
        <f t="shared" si="5"/>
        <v>78 - 80</v>
      </c>
      <c r="P24" s="651"/>
      <c r="Q24" s="266"/>
      <c r="S24" s="341"/>
    </row>
    <row r="25" spans="1:19" s="276" customFormat="1" ht="25" customHeight="1">
      <c r="A25" s="266"/>
      <c r="B25" s="397">
        <f>'인원 입력 기능'!G23</f>
        <v>132</v>
      </c>
      <c r="C25" s="398">
        <f t="shared" si="0"/>
        <v>2</v>
      </c>
      <c r="D25" s="515">
        <f>'수학 백분위 표'!D24</f>
        <v>93.902599342694941</v>
      </c>
      <c r="E25" s="332">
        <f>_xlfn.IFNA(VLOOKUP($B25, '확률과 통계 차트'!$AE$6:$AH$106, 4, FALSE), _xlfn.IFNA(VLOOKUP($B25+1, '확률과 통계 차트'!$AE$6:$AH$106, 4, FALSE), "-"))</f>
        <v>81</v>
      </c>
      <c r="F25" s="432">
        <f>_xlfn.IFNA(VLOOKUP($B25, '확률과 통계 차트'!$AD$6:$AG$106, 4, FALSE), _xlfn.IFNA(VLOOKUP($B25-1, '확률과 통계 차트'!$AD$6:$AG$106, 4, FALSE), "-"))</f>
        <v>82</v>
      </c>
      <c r="G25" s="432">
        <f>_xlfn.IFNA(VLOOKUP($B25, '미적분 차트'!$AE$6:$AH$106, 4, FALSE), _xlfn.IFNA(VLOOKUP($B25+1, '미적분 차트'!$AE$6:$AH$106, 4, FALSE), "-"))</f>
        <v>78</v>
      </c>
      <c r="H25" s="432">
        <f>_xlfn.IFNA(VLOOKUP($B25, '미적분 차트'!$AD$6:$AG$106, 4, FALSE), _xlfn.IFNA(VLOOKUP($B25-1, '미적분 차트'!$AD$6:$AG$106, 4, FALSE), "-"))</f>
        <v>79</v>
      </c>
      <c r="I25" s="432">
        <f>_xlfn.IFNA(VLOOKUP($B25, '기하 차트'!$AE$6:$AH$106, 4, FALSE), _xlfn.IFNA(VLOOKUP($B25+1, '기하 차트'!$AE$6:$AH$106, 4, FALSE), "-"))</f>
        <v>77</v>
      </c>
      <c r="J25" s="432">
        <f>_xlfn.IFNA(VLOOKUP($B25, '기하 차트'!$AD$6:$AG$106, 4, FALSE), _xlfn.IFNA(VLOOKUP($B25-1, '기하 차트'!$AD$6:$AG$106, 4, FALSE), "-"))</f>
        <v>79</v>
      </c>
      <c r="K25" s="654" t="str">
        <f t="shared" si="4"/>
        <v>81 - 82</v>
      </c>
      <c r="L25" s="654"/>
      <c r="M25" s="654" t="str">
        <f t="shared" si="1"/>
        <v>78 - 79</v>
      </c>
      <c r="N25" s="654"/>
      <c r="O25" s="650" t="str">
        <f t="shared" si="5"/>
        <v>77 - 79</v>
      </c>
      <c r="P25" s="651"/>
      <c r="Q25" s="266"/>
      <c r="S25" s="341"/>
    </row>
    <row r="26" spans="1:19" s="276" customFormat="1" ht="25" customHeight="1">
      <c r="A26" s="266"/>
      <c r="B26" s="397">
        <f>'인원 입력 기능'!G24</f>
        <v>131</v>
      </c>
      <c r="C26" s="398">
        <f t="shared" si="0"/>
        <v>2</v>
      </c>
      <c r="D26" s="515">
        <f>'수학 백분위 표'!D25</f>
        <v>93.130166318095803</v>
      </c>
      <c r="E26" s="332">
        <f>_xlfn.IFNA(VLOOKUP($B26, '확률과 통계 차트'!$AE$6:$AH$106, 4, FALSE), _xlfn.IFNA(VLOOKUP($B26+1, '확률과 통계 차트'!$AE$6:$AH$106, 4, FALSE), "-"))</f>
        <v>79</v>
      </c>
      <c r="F26" s="432">
        <f>_xlfn.IFNA(VLOOKUP($B26, '확률과 통계 차트'!$AD$6:$AG$106, 4, FALSE), _xlfn.IFNA(VLOOKUP($B26-1, '확률과 통계 차트'!$AD$6:$AG$106, 4, FALSE), "-"))</f>
        <v>81</v>
      </c>
      <c r="G26" s="432">
        <f>_xlfn.IFNA(VLOOKUP($B26, '미적분 차트'!$AE$6:$AH$106, 4, FALSE), _xlfn.IFNA(VLOOKUP($B26+1, '미적분 차트'!$AE$6:$AH$106, 4, FALSE), "-"))</f>
        <v>77</v>
      </c>
      <c r="H26" s="432">
        <f>_xlfn.IFNA(VLOOKUP($B26, '미적분 차트'!$AD$6:$AG$106, 4, FALSE), _xlfn.IFNA(VLOOKUP($B26-1, '미적분 차트'!$AD$6:$AG$106, 4, FALSE), "-"))</f>
        <v>78</v>
      </c>
      <c r="I26" s="432">
        <f>_xlfn.IFNA(VLOOKUP($B26, '기하 차트'!$AE$6:$AH$106, 4, FALSE), _xlfn.IFNA(VLOOKUP($B26+1, '기하 차트'!$AE$6:$AH$106, 4, FALSE), "-"))</f>
        <v>76</v>
      </c>
      <c r="J26" s="432">
        <f>_xlfn.IFNA(VLOOKUP($B26, '기하 차트'!$AD$6:$AG$106, 4, FALSE), _xlfn.IFNA(VLOOKUP($B26-1, '기하 차트'!$AD$6:$AG$106, 4, FALSE), "-"))</f>
        <v>78</v>
      </c>
      <c r="K26" s="654" t="str">
        <f t="shared" si="4"/>
        <v>79 - 81</v>
      </c>
      <c r="L26" s="654"/>
      <c r="M26" s="654" t="str">
        <f t="shared" si="1"/>
        <v>77 - 78</v>
      </c>
      <c r="N26" s="654"/>
      <c r="O26" s="650" t="str">
        <f t="shared" si="5"/>
        <v>76 - 78</v>
      </c>
      <c r="P26" s="651"/>
      <c r="Q26" s="266"/>
      <c r="S26" s="341"/>
    </row>
    <row r="27" spans="1:19" s="276" customFormat="1" ht="25" customHeight="1">
      <c r="A27" s="266"/>
      <c r="B27" s="397">
        <f>'인원 입력 기능'!G25</f>
        <v>130</v>
      </c>
      <c r="C27" s="398">
        <f t="shared" si="0"/>
        <v>2</v>
      </c>
      <c r="D27" s="515">
        <f>'수학 백분위 표'!D26</f>
        <v>91.87033164027487</v>
      </c>
      <c r="E27" s="332">
        <f>_xlfn.IFNA(VLOOKUP($B27, '확률과 통계 차트'!$AE$6:$AH$106, 4, FALSE), _xlfn.IFNA(VLOOKUP($B27+1, '확률과 통계 차트'!$AE$6:$AH$106, 4, FALSE), "-"))</f>
        <v>78</v>
      </c>
      <c r="F27" s="432">
        <f>_xlfn.IFNA(VLOOKUP($B27, '확률과 통계 차트'!$AD$6:$AG$106, 4, FALSE), _xlfn.IFNA(VLOOKUP($B27-1, '확률과 통계 차트'!$AD$6:$AG$106, 4, FALSE), "-"))</f>
        <v>79</v>
      </c>
      <c r="G27" s="432">
        <f>_xlfn.IFNA(VLOOKUP($B27, '미적분 차트'!$AE$6:$AH$106, 4, FALSE), _xlfn.IFNA(VLOOKUP($B27+1, '미적분 차트'!$AE$6:$AH$106, 4, FALSE), "-"))</f>
        <v>76</v>
      </c>
      <c r="H27" s="432">
        <f>_xlfn.IFNA(VLOOKUP($B27, '미적분 차트'!$AD$6:$AG$106, 4, FALSE), _xlfn.IFNA(VLOOKUP($B27-1, '미적분 차트'!$AD$6:$AG$106, 4, FALSE), "-"))</f>
        <v>77</v>
      </c>
      <c r="I27" s="432">
        <f>_xlfn.IFNA(VLOOKUP($B27, '기하 차트'!$AE$6:$AH$106, 4, FALSE), _xlfn.IFNA(VLOOKUP($B27+1, '기하 차트'!$AE$6:$AH$106, 4, FALSE), "-"))</f>
        <v>75</v>
      </c>
      <c r="J27" s="432">
        <f>_xlfn.IFNA(VLOOKUP($B27, '기하 차트'!$AD$6:$AG$106, 4, FALSE), _xlfn.IFNA(VLOOKUP($B27-1, '기하 차트'!$AD$6:$AG$106, 4, FALSE), "-"))</f>
        <v>77</v>
      </c>
      <c r="K27" s="654" t="str">
        <f t="shared" si="4"/>
        <v>78 - 79</v>
      </c>
      <c r="L27" s="654"/>
      <c r="M27" s="654" t="str">
        <f t="shared" si="1"/>
        <v>76 - 77</v>
      </c>
      <c r="N27" s="654"/>
      <c r="O27" s="650" t="str">
        <f t="shared" si="5"/>
        <v>75 - 77</v>
      </c>
      <c r="P27" s="651"/>
      <c r="Q27" s="266"/>
      <c r="S27" s="341"/>
    </row>
    <row r="28" spans="1:19" s="276" customFormat="1" ht="25" customHeight="1">
      <c r="A28" s="266"/>
      <c r="B28" s="397">
        <f>'인원 입력 기능'!G26</f>
        <v>129</v>
      </c>
      <c r="C28" s="398">
        <f t="shared" si="0"/>
        <v>2</v>
      </c>
      <c r="D28" s="515">
        <f>'수학 백분위 표'!D27</f>
        <v>91.222388208345791</v>
      </c>
      <c r="E28" s="332">
        <f>_xlfn.IFNA(VLOOKUP($B28, '확률과 통계 차트'!$AE$6:$AH$106, 4, FALSE), _xlfn.IFNA(VLOOKUP($B28+1, '확률과 통계 차트'!$AE$6:$AH$106, 4, FALSE), "-"))</f>
        <v>77</v>
      </c>
      <c r="F28" s="432">
        <f>_xlfn.IFNA(VLOOKUP($B28, '확률과 통계 차트'!$AD$6:$AG$106, 4, FALSE), _xlfn.IFNA(VLOOKUP($B28-1, '확률과 통계 차트'!$AD$6:$AG$106, 4, FALSE), "-"))</f>
        <v>78</v>
      </c>
      <c r="G28" s="432">
        <f>_xlfn.IFNA(VLOOKUP($B28, '미적분 차트'!$AE$6:$AH$106, 4, FALSE), _xlfn.IFNA(VLOOKUP($B28+1, '미적분 차트'!$AE$6:$AH$106, 4, FALSE), "-"))</f>
        <v>74</v>
      </c>
      <c r="H28" s="432">
        <f>_xlfn.IFNA(VLOOKUP($B28, '미적분 차트'!$AD$6:$AG$106, 4, FALSE), _xlfn.IFNA(VLOOKUP($B28-1, '미적분 차트'!$AD$6:$AG$106, 4, FALSE), "-"))</f>
        <v>76</v>
      </c>
      <c r="I28" s="432">
        <f>_xlfn.IFNA(VLOOKUP($B28, '기하 차트'!$AE$6:$AH$106, 4, FALSE), _xlfn.IFNA(VLOOKUP($B28+1, '기하 차트'!$AE$6:$AH$106, 4, FALSE), "-"))</f>
        <v>74</v>
      </c>
      <c r="J28" s="432">
        <f>_xlfn.IFNA(VLOOKUP($B28, '기하 차트'!$AD$6:$AG$106, 4, FALSE), _xlfn.IFNA(VLOOKUP($B28-1, '기하 차트'!$AD$6:$AG$106, 4, FALSE), "-"))</f>
        <v>76</v>
      </c>
      <c r="K28" s="654" t="str">
        <f t="shared" si="4"/>
        <v>77 - 78</v>
      </c>
      <c r="L28" s="654"/>
      <c r="M28" s="654" t="str">
        <f t="shared" si="1"/>
        <v>74 - 76</v>
      </c>
      <c r="N28" s="654"/>
      <c r="O28" s="650" t="str">
        <f t="shared" si="5"/>
        <v>74 - 76</v>
      </c>
      <c r="P28" s="651"/>
      <c r="Q28" s="266"/>
      <c r="S28" s="341"/>
    </row>
    <row r="29" spans="1:19" s="276" customFormat="1" ht="25" customHeight="1">
      <c r="A29" s="266"/>
      <c r="B29" s="397">
        <f>'인원 입력 기능'!G27</f>
        <v>128</v>
      </c>
      <c r="C29" s="398">
        <f t="shared" si="0"/>
        <v>2</v>
      </c>
      <c r="D29" s="515">
        <f>'수학 백분위 표'!D28</f>
        <v>90.718055970520865</v>
      </c>
      <c r="E29" s="332">
        <f>_xlfn.IFNA(VLOOKUP($B29, '확률과 통계 차트'!$AE$6:$AH$106, 4, FALSE), _xlfn.IFNA(VLOOKUP($B29+1, '확률과 통계 차트'!$AE$6:$AH$106, 4, FALSE), "-"))</f>
        <v>76</v>
      </c>
      <c r="F29" s="432">
        <f>_xlfn.IFNA(VLOOKUP($B29, '확률과 통계 차트'!$AD$6:$AG$106, 4, FALSE), _xlfn.IFNA(VLOOKUP($B29-1, '확률과 통계 차트'!$AD$6:$AG$106, 4, FALSE), "-"))</f>
        <v>77</v>
      </c>
      <c r="G29" s="432">
        <f>_xlfn.IFNA(VLOOKUP($B29, '미적분 차트'!$AE$6:$AH$106, 4, FALSE), _xlfn.IFNA(VLOOKUP($B29+1, '미적분 차트'!$AE$6:$AH$106, 4, FALSE), "-"))</f>
        <v>73</v>
      </c>
      <c r="H29" s="432">
        <f>_xlfn.IFNA(VLOOKUP($B29, '미적분 차트'!$AD$6:$AG$106, 4, FALSE), _xlfn.IFNA(VLOOKUP($B29-1, '미적분 차트'!$AD$6:$AG$106, 4, FALSE), "-"))</f>
        <v>75</v>
      </c>
      <c r="I29" s="432">
        <f>_xlfn.IFNA(VLOOKUP($B29, '기하 차트'!$AE$6:$AH$106, 4, FALSE), _xlfn.IFNA(VLOOKUP($B29+1, '기하 차트'!$AE$6:$AH$106, 4, FALSE), "-"))</f>
        <v>72</v>
      </c>
      <c r="J29" s="432">
        <f>_xlfn.IFNA(VLOOKUP($B29, '기하 차트'!$AD$6:$AG$106, 4, FALSE), _xlfn.IFNA(VLOOKUP($B29-1, '기하 차트'!$AD$6:$AG$106, 4, FALSE), "-"))</f>
        <v>74</v>
      </c>
      <c r="K29" s="654" t="str">
        <f t="shared" si="4"/>
        <v>76 - 77</v>
      </c>
      <c r="L29" s="654"/>
      <c r="M29" s="654" t="str">
        <f t="shared" si="1"/>
        <v>73 - 75</v>
      </c>
      <c r="N29" s="654"/>
      <c r="O29" s="650" t="str">
        <f t="shared" si="5"/>
        <v>72 - 74</v>
      </c>
      <c r="P29" s="651"/>
      <c r="Q29" s="266"/>
      <c r="S29" s="341"/>
    </row>
    <row r="30" spans="1:19" s="276" customFormat="1" ht="25" customHeight="1">
      <c r="A30" s="266"/>
      <c r="B30" s="397">
        <f>'인원 입력 기능'!G28</f>
        <v>127</v>
      </c>
      <c r="C30" s="398">
        <f t="shared" si="0"/>
        <v>2</v>
      </c>
      <c r="D30" s="515">
        <f>'수학 백분위 표'!D29</f>
        <v>89.408624638980186</v>
      </c>
      <c r="E30" s="332">
        <f>_xlfn.IFNA(VLOOKUP($B30, '확률과 통계 차트'!$AE$6:$AH$106, 4, FALSE), _xlfn.IFNA(VLOOKUP($B30+1, '확률과 통계 차트'!$AE$6:$AH$106, 4, FALSE), "-"))</f>
        <v>74</v>
      </c>
      <c r="F30" s="432">
        <f>_xlfn.IFNA(VLOOKUP($B30, '확률과 통계 차트'!$AD$6:$AG$106, 4, FALSE), _xlfn.IFNA(VLOOKUP($B30-1, '확률과 통계 차트'!$AD$6:$AG$106, 4, FALSE), "-"))</f>
        <v>76</v>
      </c>
      <c r="G30" s="432">
        <f>_xlfn.IFNA(VLOOKUP($B30, '미적분 차트'!$AE$6:$AH$106, 4, FALSE), _xlfn.IFNA(VLOOKUP($B30+1, '미적분 차트'!$AE$6:$AH$106, 4, FALSE), "-"))</f>
        <v>72</v>
      </c>
      <c r="H30" s="432">
        <f>_xlfn.IFNA(VLOOKUP($B30, '미적분 차트'!$AD$6:$AG$106, 4, FALSE), _xlfn.IFNA(VLOOKUP($B30-1, '미적분 차트'!$AD$6:$AG$106, 4, FALSE), "-"))</f>
        <v>73</v>
      </c>
      <c r="I30" s="432">
        <f>_xlfn.IFNA(VLOOKUP($B30, '기하 차트'!$AE$6:$AH$106, 4, FALSE), _xlfn.IFNA(VLOOKUP($B30+1, '기하 차트'!$AE$6:$AH$106, 4, FALSE), "-"))</f>
        <v>71</v>
      </c>
      <c r="J30" s="432">
        <f>_xlfn.IFNA(VLOOKUP($B30, '기하 차트'!$AD$6:$AG$106, 4, FALSE), _xlfn.IFNA(VLOOKUP($B30-1, '기하 차트'!$AD$6:$AG$106, 4, FALSE), "-"))</f>
        <v>73</v>
      </c>
      <c r="K30" s="654" t="str">
        <f t="shared" si="4"/>
        <v>74 - 76</v>
      </c>
      <c r="L30" s="654"/>
      <c r="M30" s="654" t="str">
        <f t="shared" si="1"/>
        <v>72 - 73</v>
      </c>
      <c r="N30" s="654"/>
      <c r="O30" s="650" t="str">
        <f t="shared" si="5"/>
        <v>71 - 73</v>
      </c>
      <c r="P30" s="651"/>
      <c r="Q30" s="266"/>
      <c r="S30" s="341"/>
    </row>
    <row r="31" spans="1:19" s="276" customFormat="1" ht="25" customHeight="1">
      <c r="A31" s="266"/>
      <c r="B31" s="397">
        <f>'인원 입력 기능'!G29</f>
        <v>126</v>
      </c>
      <c r="C31" s="398">
        <f t="shared" si="0"/>
        <v>3</v>
      </c>
      <c r="D31" s="515">
        <f>'수학 백분위 표'!D30</f>
        <v>88.127676526242411</v>
      </c>
      <c r="E31" s="332">
        <f>_xlfn.IFNA(VLOOKUP($B31, '확률과 통계 차트'!$AE$6:$AH$106, 4, FALSE), _xlfn.IFNA(VLOOKUP($B31+1, '확률과 통계 차트'!$AE$6:$AH$106, 4, FALSE), "-"))</f>
        <v>73</v>
      </c>
      <c r="F31" s="432">
        <f>_xlfn.IFNA(VLOOKUP($B31, '확률과 통계 차트'!$AD$6:$AG$106, 4, FALSE), _xlfn.IFNA(VLOOKUP($B31-1, '확률과 통계 차트'!$AD$6:$AG$106, 4, FALSE), "-"))</f>
        <v>75</v>
      </c>
      <c r="G31" s="432">
        <f>_xlfn.IFNA(VLOOKUP($B31, '미적분 차트'!$AE$6:$AH$106, 4, FALSE), _xlfn.IFNA(VLOOKUP($B31+1, '미적분 차트'!$AE$6:$AH$106, 4, FALSE), "-"))</f>
        <v>71</v>
      </c>
      <c r="H31" s="432">
        <f>_xlfn.IFNA(VLOOKUP($B31, '미적분 차트'!$AD$6:$AG$106, 4, FALSE), _xlfn.IFNA(VLOOKUP($B31-1, '미적분 차트'!$AD$6:$AG$106, 4, FALSE), "-"))</f>
        <v>72</v>
      </c>
      <c r="I31" s="432">
        <f>_xlfn.IFNA(VLOOKUP($B31, '기하 차트'!$AE$6:$AH$106, 4, FALSE), _xlfn.IFNA(VLOOKUP($B31+1, '기하 차트'!$AE$6:$AH$106, 4, FALSE), "-"))</f>
        <v>70</v>
      </c>
      <c r="J31" s="432">
        <f>_xlfn.IFNA(VLOOKUP($B31, '기하 차트'!$AD$6:$AG$106, 4, FALSE), _xlfn.IFNA(VLOOKUP($B31-1, '기하 차트'!$AD$6:$AG$106, 4, FALSE), "-"))</f>
        <v>72</v>
      </c>
      <c r="K31" s="654" t="str">
        <f t="shared" si="4"/>
        <v>73 - 75</v>
      </c>
      <c r="L31" s="654"/>
      <c r="M31" s="654" t="str">
        <f t="shared" si="1"/>
        <v>71 - 72</v>
      </c>
      <c r="N31" s="654"/>
      <c r="O31" s="650" t="str">
        <f t="shared" si="5"/>
        <v>70 - 72</v>
      </c>
      <c r="P31" s="651"/>
      <c r="Q31" s="266"/>
      <c r="S31" s="341"/>
    </row>
    <row r="32" spans="1:19" s="276" customFormat="1" ht="25" customHeight="1">
      <c r="A32" s="266"/>
      <c r="B32" s="397">
        <f>'인원 입력 기능'!G30</f>
        <v>125</v>
      </c>
      <c r="C32" s="398">
        <f t="shared" si="0"/>
        <v>3</v>
      </c>
      <c r="D32" s="515">
        <f>'수학 백분위 표'!D31</f>
        <v>87.018424459715177</v>
      </c>
      <c r="E32" s="332">
        <f>_xlfn.IFNA(VLOOKUP($B32, '확률과 통계 차트'!$AE$6:$AH$106, 4, FALSE), _xlfn.IFNA(VLOOKUP($B32+1, '확률과 통계 차트'!$AE$6:$AH$106, 4, FALSE), "-"))</f>
        <v>72</v>
      </c>
      <c r="F32" s="432">
        <f>_xlfn.IFNA(VLOOKUP($B32, '확률과 통계 차트'!$AD$6:$AG$106, 4, FALSE), _xlfn.IFNA(VLOOKUP($B32-1, '확률과 통계 차트'!$AD$6:$AG$106, 4, FALSE), "-"))</f>
        <v>73</v>
      </c>
      <c r="G32" s="432">
        <f>_xlfn.IFNA(VLOOKUP($B32, '미적분 차트'!$AE$6:$AH$106, 4, FALSE), _xlfn.IFNA(VLOOKUP($B32+1, '미적분 차트'!$AE$6:$AH$106, 4, FALSE), "-"))</f>
        <v>69</v>
      </c>
      <c r="H32" s="432">
        <f>_xlfn.IFNA(VLOOKUP($B32, '미적분 차트'!$AD$6:$AG$106, 4, FALSE), _xlfn.IFNA(VLOOKUP($B32-1, '미적분 차트'!$AD$6:$AG$106, 4, FALSE), "-"))</f>
        <v>71</v>
      </c>
      <c r="I32" s="432">
        <f>_xlfn.IFNA(VLOOKUP($B32, '기하 차트'!$AE$6:$AH$106, 4, FALSE), _xlfn.IFNA(VLOOKUP($B32+1, '기하 차트'!$AE$6:$AH$106, 4, FALSE), "-"))</f>
        <v>69</v>
      </c>
      <c r="J32" s="432">
        <f>_xlfn.IFNA(VLOOKUP($B32, '기하 차트'!$AD$6:$AG$106, 4, FALSE), _xlfn.IFNA(VLOOKUP($B32-1, '기하 차트'!$AD$6:$AG$106, 4, FALSE), "-"))</f>
        <v>71</v>
      </c>
      <c r="K32" s="654" t="str">
        <f t="shared" si="4"/>
        <v>72 - 73</v>
      </c>
      <c r="L32" s="654"/>
      <c r="M32" s="654" t="str">
        <f t="shared" si="1"/>
        <v>69 - 71</v>
      </c>
      <c r="N32" s="654"/>
      <c r="O32" s="650" t="str">
        <f t="shared" si="5"/>
        <v>69 - 71</v>
      </c>
      <c r="P32" s="651"/>
      <c r="Q32" s="266"/>
      <c r="S32" s="341"/>
    </row>
    <row r="33" spans="1:19" s="276" customFormat="1" ht="25" customHeight="1">
      <c r="A33" s="266"/>
      <c r="B33" s="397">
        <f>'인원 입력 기능'!G31</f>
        <v>124</v>
      </c>
      <c r="C33" s="398">
        <f t="shared" si="0"/>
        <v>3</v>
      </c>
      <c r="D33" s="515">
        <f>'수학 백분위 표'!D32</f>
        <v>85.549048899512002</v>
      </c>
      <c r="E33" s="332">
        <f>_xlfn.IFNA(VLOOKUP($B33, '확률과 통계 차트'!$AE$6:$AH$106, 4, FALSE), _xlfn.IFNA(VLOOKUP($B33+1, '확률과 통계 차트'!$AE$6:$AH$106, 4, FALSE), "-"))</f>
        <v>71</v>
      </c>
      <c r="F33" s="432">
        <f>_xlfn.IFNA(VLOOKUP($B33, '확률과 통계 차트'!$AD$6:$AG$106, 4, FALSE), _xlfn.IFNA(VLOOKUP($B33-1, '확률과 통계 차트'!$AD$6:$AG$106, 4, FALSE), "-"))</f>
        <v>72</v>
      </c>
      <c r="G33" s="432">
        <f>_xlfn.IFNA(VLOOKUP($B33, '미적분 차트'!$AE$6:$AH$106, 4, FALSE), _xlfn.IFNA(VLOOKUP($B33+1, '미적분 차트'!$AE$6:$AH$106, 4, FALSE), "-"))</f>
        <v>68</v>
      </c>
      <c r="H33" s="432">
        <f>_xlfn.IFNA(VLOOKUP($B33, '미적분 차트'!$AD$6:$AG$106, 4, FALSE), _xlfn.IFNA(VLOOKUP($B33-1, '미적분 차트'!$AD$6:$AG$106, 4, FALSE), "-"))</f>
        <v>70</v>
      </c>
      <c r="I33" s="432">
        <f>_xlfn.IFNA(VLOOKUP($B33, '기하 차트'!$AE$6:$AH$106, 4, FALSE), _xlfn.IFNA(VLOOKUP($B33+1, '기하 차트'!$AE$6:$AH$106, 4, FALSE), "-"))</f>
        <v>67</v>
      </c>
      <c r="J33" s="432">
        <f>_xlfn.IFNA(VLOOKUP($B33, '기하 차트'!$AD$6:$AG$106, 4, FALSE), _xlfn.IFNA(VLOOKUP($B33-1, '기하 차트'!$AD$6:$AG$106, 4, FALSE), "-"))</f>
        <v>70</v>
      </c>
      <c r="K33" s="654" t="str">
        <f t="shared" si="4"/>
        <v>71 - 72</v>
      </c>
      <c r="L33" s="654"/>
      <c r="M33" s="654" t="str">
        <f t="shared" si="1"/>
        <v>68 - 70</v>
      </c>
      <c r="N33" s="654"/>
      <c r="O33" s="650" t="str">
        <f t="shared" si="5"/>
        <v>67 - 70</v>
      </c>
      <c r="P33" s="651"/>
      <c r="Q33" s="266"/>
      <c r="S33" s="341"/>
    </row>
    <row r="34" spans="1:19" s="276" customFormat="1" ht="25" customHeight="1">
      <c r="A34" s="266"/>
      <c r="B34" s="397">
        <f>'인원 입력 기능'!G32</f>
        <v>123</v>
      </c>
      <c r="C34" s="398">
        <f t="shared" si="0"/>
        <v>3</v>
      </c>
      <c r="D34" s="515">
        <f>'수학 백분위 표'!D33</f>
        <v>84.503734687780096</v>
      </c>
      <c r="E34" s="332">
        <f>_xlfn.IFNA(VLOOKUP($B34, '확률과 통계 차트'!$AE$6:$AH$106, 4, FALSE), _xlfn.IFNA(VLOOKUP($B34+1, '확률과 통계 차트'!$AE$6:$AH$106, 4, FALSE), "-"))</f>
        <v>69</v>
      </c>
      <c r="F34" s="432">
        <f>_xlfn.IFNA(VLOOKUP($B34, '확률과 통계 차트'!$AD$6:$AG$106, 4, FALSE), _xlfn.IFNA(VLOOKUP($B34-1, '확률과 통계 차트'!$AD$6:$AG$106, 4, FALSE), "-"))</f>
        <v>71</v>
      </c>
      <c r="G34" s="432">
        <f>_xlfn.IFNA(VLOOKUP($B34, '미적분 차트'!$AE$6:$AH$106, 4, FALSE), _xlfn.IFNA(VLOOKUP($B34+1, '미적분 차트'!$AE$6:$AH$106, 4, FALSE), "-"))</f>
        <v>67</v>
      </c>
      <c r="H34" s="432">
        <f>_xlfn.IFNA(VLOOKUP($B34, '미적분 차트'!$AD$6:$AG$106, 4, FALSE), _xlfn.IFNA(VLOOKUP($B34-1, '미적분 차트'!$AD$6:$AG$106, 4, FALSE), "-"))</f>
        <v>68</v>
      </c>
      <c r="I34" s="432">
        <f>_xlfn.IFNA(VLOOKUP($B34, '기하 차트'!$AE$6:$AH$106, 4, FALSE), _xlfn.IFNA(VLOOKUP($B34+1, '기하 차트'!$AE$6:$AH$106, 4, FALSE), "-"))</f>
        <v>66</v>
      </c>
      <c r="J34" s="432">
        <f>_xlfn.IFNA(VLOOKUP($B34, '기하 차트'!$AD$6:$AG$106, 4, FALSE), _xlfn.IFNA(VLOOKUP($B34-1, '기하 차트'!$AD$6:$AG$106, 4, FALSE), "-"))</f>
        <v>68</v>
      </c>
      <c r="K34" s="654" t="str">
        <f t="shared" si="4"/>
        <v>69 - 71</v>
      </c>
      <c r="L34" s="654"/>
      <c r="M34" s="654" t="str">
        <f t="shared" si="1"/>
        <v>67 - 68</v>
      </c>
      <c r="N34" s="654"/>
      <c r="O34" s="650" t="str">
        <f t="shared" si="5"/>
        <v>66 - 68</v>
      </c>
      <c r="P34" s="651"/>
      <c r="Q34" s="266"/>
      <c r="S34" s="341"/>
    </row>
    <row r="35" spans="1:19" s="276" customFormat="1" ht="25" customHeight="1">
      <c r="A35" s="266"/>
      <c r="B35" s="397">
        <f>'인원 입력 기능'!G33</f>
        <v>122</v>
      </c>
      <c r="C35" s="398">
        <f t="shared" si="0"/>
        <v>3</v>
      </c>
      <c r="D35" s="515">
        <f>'수학 백분위 표'!D34</f>
        <v>83.013444876008364</v>
      </c>
      <c r="E35" s="332">
        <f>_xlfn.IFNA(VLOOKUP($B35, '확률과 통계 차트'!$AE$6:$AH$106, 4, FALSE), _xlfn.IFNA(VLOOKUP($B35+1, '확률과 통계 차트'!$AE$6:$AH$106, 4, FALSE), "-"))</f>
        <v>68</v>
      </c>
      <c r="F35" s="432">
        <f>_xlfn.IFNA(VLOOKUP($B35, '확률과 통계 차트'!$AD$6:$AG$106, 4, FALSE), _xlfn.IFNA(VLOOKUP($B35-1, '확률과 통계 차트'!$AD$6:$AG$106, 4, FALSE), "-"))</f>
        <v>70</v>
      </c>
      <c r="G35" s="432">
        <f>_xlfn.IFNA(VLOOKUP($B35, '미적분 차트'!$AE$6:$AH$106, 4, FALSE), _xlfn.IFNA(VLOOKUP($B35+1, '미적분 차트'!$AE$6:$AH$106, 4, FALSE), "-"))</f>
        <v>66</v>
      </c>
      <c r="H35" s="432">
        <f>_xlfn.IFNA(VLOOKUP($B35, '미적분 차트'!$AD$6:$AG$106, 4, FALSE), _xlfn.IFNA(VLOOKUP($B35-1, '미적분 차트'!$AD$6:$AG$106, 4, FALSE), "-"))</f>
        <v>67</v>
      </c>
      <c r="I35" s="432">
        <f>_xlfn.IFNA(VLOOKUP($B35, '기하 차트'!$AE$6:$AH$106, 4, FALSE), _xlfn.IFNA(VLOOKUP($B35+1, '기하 차트'!$AE$6:$AH$106, 4, FALSE), "-"))</f>
        <v>65</v>
      </c>
      <c r="J35" s="432">
        <f>_xlfn.IFNA(VLOOKUP($B35, '기하 차트'!$AD$6:$AG$106, 4, FALSE), _xlfn.IFNA(VLOOKUP($B35-1, '기하 차트'!$AD$6:$AG$106, 4, FALSE), "-"))</f>
        <v>67</v>
      </c>
      <c r="K35" s="654" t="str">
        <f t="shared" si="4"/>
        <v>68 - 70</v>
      </c>
      <c r="L35" s="654"/>
      <c r="M35" s="654" t="str">
        <f t="shared" si="1"/>
        <v>66 - 67</v>
      </c>
      <c r="N35" s="654"/>
      <c r="O35" s="650" t="str">
        <f t="shared" si="5"/>
        <v>65 - 67</v>
      </c>
      <c r="P35" s="651"/>
      <c r="Q35" s="266"/>
      <c r="S35" s="341"/>
    </row>
    <row r="36" spans="1:19" s="276" customFormat="1" ht="25" customHeight="1">
      <c r="A36" s="266"/>
      <c r="B36" s="397">
        <f>'인원 입력 기능'!G34</f>
        <v>121</v>
      </c>
      <c r="C36" s="398">
        <f t="shared" si="0"/>
        <v>3</v>
      </c>
      <c r="D36" s="515">
        <f>'수학 백분위 표'!D35</f>
        <v>81.231749825714573</v>
      </c>
      <c r="E36" s="332">
        <f>_xlfn.IFNA(VLOOKUP($B36, '확률과 통계 차트'!$AE$6:$AH$106, 4, FALSE), _xlfn.IFNA(VLOOKUP($B36+1, '확률과 통계 차트'!$AE$6:$AH$106, 4, FALSE), "-"))</f>
        <v>67</v>
      </c>
      <c r="F36" s="432">
        <f>_xlfn.IFNA(VLOOKUP($B36, '확률과 통계 차트'!$AD$6:$AG$106, 4, FALSE), _xlfn.IFNA(VLOOKUP($B36-1, '확률과 통계 차트'!$AD$6:$AG$106, 4, FALSE), "-"))</f>
        <v>68</v>
      </c>
      <c r="G36" s="432">
        <f>_xlfn.IFNA(VLOOKUP($B36, '미적분 차트'!$AE$6:$AH$106, 4, FALSE), _xlfn.IFNA(VLOOKUP($B36+1, '미적분 차트'!$AE$6:$AH$106, 4, FALSE), "-"))</f>
        <v>65</v>
      </c>
      <c r="H36" s="432">
        <f>_xlfn.IFNA(VLOOKUP($B36, '미적분 차트'!$AD$6:$AG$106, 4, FALSE), _xlfn.IFNA(VLOOKUP($B36-1, '미적분 차트'!$AD$6:$AG$106, 4, FALSE), "-"))</f>
        <v>66</v>
      </c>
      <c r="I36" s="432">
        <f>_xlfn.IFNA(VLOOKUP($B36, '기하 차트'!$AE$6:$AH$106, 4, FALSE), _xlfn.IFNA(VLOOKUP($B36+1, '기하 차트'!$AE$6:$AH$106, 4, FALSE), "-"))</f>
        <v>64</v>
      </c>
      <c r="J36" s="432">
        <f>_xlfn.IFNA(VLOOKUP($B36, '기하 차트'!$AD$6:$AG$106, 4, FALSE), _xlfn.IFNA(VLOOKUP($B36-1, '기하 차트'!$AD$6:$AG$106, 4, FALSE), "-"))</f>
        <v>66</v>
      </c>
      <c r="K36" s="654" t="str">
        <f t="shared" si="4"/>
        <v>67 - 68</v>
      </c>
      <c r="L36" s="654"/>
      <c r="M36" s="654" t="str">
        <f t="shared" si="1"/>
        <v>65 - 66</v>
      </c>
      <c r="N36" s="654"/>
      <c r="O36" s="650" t="str">
        <f t="shared" si="5"/>
        <v>64 - 66</v>
      </c>
      <c r="P36" s="651"/>
      <c r="Q36" s="266"/>
      <c r="S36" s="341"/>
    </row>
    <row r="37" spans="1:19" s="276" customFormat="1" ht="25" customHeight="1">
      <c r="A37" s="266"/>
      <c r="B37" s="397">
        <f>'인원 입력 기능'!G35</f>
        <v>120</v>
      </c>
      <c r="C37" s="398">
        <f t="shared" si="0"/>
        <v>3</v>
      </c>
      <c r="D37" s="515">
        <f>'수학 백분위 표'!D36</f>
        <v>80.442784583208834</v>
      </c>
      <c r="E37" s="332">
        <f>_xlfn.IFNA(VLOOKUP($B37, '확률과 통계 차트'!$AE$6:$AH$106, 4, FALSE), _xlfn.IFNA(VLOOKUP($B37+1, '확률과 통계 차트'!$AE$6:$AH$106, 4, FALSE), "-"))</f>
        <v>66</v>
      </c>
      <c r="F37" s="432">
        <f>_xlfn.IFNA(VLOOKUP($B37, '확률과 통계 차트'!$AD$6:$AG$106, 4, FALSE), _xlfn.IFNA(VLOOKUP($B37-1, '확률과 통계 차트'!$AD$6:$AG$106, 4, FALSE), "-"))</f>
        <v>67</v>
      </c>
      <c r="G37" s="432">
        <f>_xlfn.IFNA(VLOOKUP($B37, '미적분 차트'!$AE$6:$AH$106, 4, FALSE), _xlfn.IFNA(VLOOKUP($B37+1, '미적분 차트'!$AE$6:$AH$106, 4, FALSE), "-"))</f>
        <v>63</v>
      </c>
      <c r="H37" s="432">
        <f>_xlfn.IFNA(VLOOKUP($B37, '미적분 차트'!$AD$6:$AG$106, 4, FALSE), _xlfn.IFNA(VLOOKUP($B37-1, '미적분 차트'!$AD$6:$AG$106, 4, FALSE), "-"))</f>
        <v>65</v>
      </c>
      <c r="I37" s="432">
        <f>_xlfn.IFNA(VLOOKUP($B37, '기하 차트'!$AE$6:$AH$106, 4, FALSE), _xlfn.IFNA(VLOOKUP($B37+1, '기하 차트'!$AE$6:$AH$106, 4, FALSE), "-"))</f>
        <v>63</v>
      </c>
      <c r="J37" s="432">
        <f>_xlfn.IFNA(VLOOKUP($B37, '기하 차트'!$AD$6:$AG$106, 4, FALSE), _xlfn.IFNA(VLOOKUP($B37-1, '기하 차트'!$AD$6:$AG$106, 4, FALSE), "-"))</f>
        <v>65</v>
      </c>
      <c r="K37" s="654" t="str">
        <f t="shared" si="4"/>
        <v>66 - 67</v>
      </c>
      <c r="L37" s="654"/>
      <c r="M37" s="654" t="str">
        <f t="shared" si="1"/>
        <v>63 - 65</v>
      </c>
      <c r="N37" s="654"/>
      <c r="O37" s="650" t="str">
        <f t="shared" si="5"/>
        <v>63 - 65</v>
      </c>
      <c r="P37" s="651"/>
      <c r="Q37" s="266"/>
      <c r="S37" s="341"/>
    </row>
    <row r="38" spans="1:19" s="276" customFormat="1" ht="25" customHeight="1">
      <c r="A38" s="266"/>
      <c r="B38" s="397">
        <f>'인원 입력 기능'!G36</f>
        <v>119</v>
      </c>
      <c r="C38" s="398">
        <f t="shared" si="0"/>
        <v>3</v>
      </c>
      <c r="D38" s="515">
        <f>'수학 백분위 표'!D37</f>
        <v>79.484712678020117</v>
      </c>
      <c r="E38" s="332">
        <f>_xlfn.IFNA(VLOOKUP($B38, '확률과 통계 차트'!$AE$6:$AH$106, 4, FALSE), _xlfn.IFNA(VLOOKUP($B38+1, '확률과 통계 차트'!$AE$6:$AH$106, 4, FALSE), "-"))</f>
        <v>65</v>
      </c>
      <c r="F38" s="432">
        <f>_xlfn.IFNA(VLOOKUP($B38, '확률과 통계 차트'!$AD$6:$AG$106, 4, FALSE), _xlfn.IFNA(VLOOKUP($B38-1, '확률과 통계 차트'!$AD$6:$AG$106, 4, FALSE), "-"))</f>
        <v>66</v>
      </c>
      <c r="G38" s="432">
        <f>_xlfn.IFNA(VLOOKUP($B38, '미적분 차트'!$AE$6:$AH$106, 4, FALSE), _xlfn.IFNA(VLOOKUP($B38+1, '미적분 차트'!$AE$6:$AH$106, 4, FALSE), "-"))</f>
        <v>62</v>
      </c>
      <c r="H38" s="432">
        <f>_xlfn.IFNA(VLOOKUP($B38, '미적분 차트'!$AD$6:$AG$106, 4, FALSE), _xlfn.IFNA(VLOOKUP($B38-1, '미적분 차트'!$AD$6:$AG$106, 4, FALSE), "-"))</f>
        <v>64</v>
      </c>
      <c r="I38" s="432">
        <f>_xlfn.IFNA(VLOOKUP($B38, '기하 차트'!$AE$6:$AH$106, 4, FALSE), _xlfn.IFNA(VLOOKUP($B38+1, '기하 차트'!$AE$6:$AH$106, 4, FALSE), "-"))</f>
        <v>61</v>
      </c>
      <c r="J38" s="432">
        <f>_xlfn.IFNA(VLOOKUP($B38, '기하 차트'!$AD$6:$AG$106, 4, FALSE), _xlfn.IFNA(VLOOKUP($B38-1, '기하 차트'!$AD$6:$AG$106, 4, FALSE), "-"))</f>
        <v>64</v>
      </c>
      <c r="K38" s="654" t="str">
        <f t="shared" si="4"/>
        <v>65 - 66</v>
      </c>
      <c r="L38" s="654"/>
      <c r="M38" s="654" t="str">
        <f t="shared" si="1"/>
        <v>62 - 64</v>
      </c>
      <c r="N38" s="654"/>
      <c r="O38" s="650" t="str">
        <f t="shared" si="5"/>
        <v>61 - 64</v>
      </c>
      <c r="P38" s="651"/>
      <c r="Q38" s="266"/>
      <c r="S38" s="341"/>
    </row>
    <row r="39" spans="1:19" s="276" customFormat="1" ht="25" customHeight="1">
      <c r="A39" s="266"/>
      <c r="B39" s="397">
        <f>'인원 입력 기능'!G37</f>
        <v>118</v>
      </c>
      <c r="C39" s="398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3</v>
      </c>
      <c r="D39" s="515">
        <f>'수학 백분위 표'!D38</f>
        <v>77.644258539986055</v>
      </c>
      <c r="E39" s="332">
        <f>_xlfn.IFNA(VLOOKUP($B39, '확률과 통계 차트'!$AE$6:$AH$106, 4, FALSE), _xlfn.IFNA(VLOOKUP($B39+1, '확률과 통계 차트'!$AE$6:$AH$106, 4, FALSE), "-"))</f>
        <v>63</v>
      </c>
      <c r="F39" s="432">
        <f>_xlfn.IFNA(VLOOKUP($B39, '확률과 통계 차트'!$AD$6:$AG$106, 4, FALSE), _xlfn.IFNA(VLOOKUP($B39-1, '확률과 통계 차트'!$AD$6:$AG$106, 4, FALSE), "-"))</f>
        <v>65</v>
      </c>
      <c r="G39" s="432">
        <f>_xlfn.IFNA(VLOOKUP($B39, '미적분 차트'!$AE$6:$AH$106, 4, FALSE), _xlfn.IFNA(VLOOKUP($B39+1, '미적분 차트'!$AE$6:$AH$106, 4, FALSE), "-"))</f>
        <v>61</v>
      </c>
      <c r="H39" s="432">
        <f>_xlfn.IFNA(VLOOKUP($B39, '미적분 차트'!$AD$6:$AG$106, 4, FALSE), _xlfn.IFNA(VLOOKUP($B39-1, '미적분 차트'!$AD$6:$AG$106, 4, FALSE), "-"))</f>
        <v>62</v>
      </c>
      <c r="I39" s="432">
        <f>_xlfn.IFNA(VLOOKUP($B39, '기하 차트'!$AE$6:$AH$106, 4, FALSE), _xlfn.IFNA(VLOOKUP($B39+1, '기하 차트'!$AE$6:$AH$106, 4, FALSE), "-"))</f>
        <v>60</v>
      </c>
      <c r="J39" s="432">
        <f>_xlfn.IFNA(VLOOKUP($B39, '기하 차트'!$AD$6:$AG$106, 4, FALSE), _xlfn.IFNA(VLOOKUP($B39-1, '기하 차트'!$AD$6:$AG$106, 4, FALSE), "-"))</f>
        <v>62</v>
      </c>
      <c r="K39" s="654" t="str">
        <f t="shared" si="4"/>
        <v>63 - 65</v>
      </c>
      <c r="L39" s="654"/>
      <c r="M39" s="654" t="str">
        <f t="shared" ref="M39:M70" si="7">IF(OR(G39="-",H39="-", G39&gt;H39),"-",IF(G39=H39,G39,G39&amp;" - "&amp;H39))</f>
        <v>61 - 62</v>
      </c>
      <c r="N39" s="654"/>
      <c r="O39" s="650" t="str">
        <f t="shared" si="5"/>
        <v>60 - 62</v>
      </c>
      <c r="P39" s="651"/>
      <c r="Q39" s="266"/>
      <c r="S39" s="341"/>
    </row>
    <row r="40" spans="1:19" s="276" customFormat="1" ht="25" customHeight="1">
      <c r="A40" s="266"/>
      <c r="B40" s="397">
        <f>'인원 입력 기능'!G38</f>
        <v>117</v>
      </c>
      <c r="C40" s="398">
        <f t="shared" si="6"/>
        <v>4</v>
      </c>
      <c r="D40" s="515">
        <f>'수학 백분위 표'!D39</f>
        <v>76.173090329648446</v>
      </c>
      <c r="E40" s="332">
        <f>_xlfn.IFNA(VLOOKUP($B40, '확률과 통계 차트'!$AE$6:$AH$106, 4, FALSE), _xlfn.IFNA(VLOOKUP($B40+1, '확률과 통계 차트'!$AE$6:$AH$106, 4, FALSE), "-"))</f>
        <v>62</v>
      </c>
      <c r="F40" s="432">
        <f>_xlfn.IFNA(VLOOKUP($B40, '확률과 통계 차트'!$AD$6:$AG$106, 4, FALSE), _xlfn.IFNA(VLOOKUP($B40-1, '확률과 통계 차트'!$AD$6:$AG$106, 4, FALSE), "-"))</f>
        <v>64</v>
      </c>
      <c r="G40" s="432">
        <f>_xlfn.IFNA(VLOOKUP($B40, '미적분 차트'!$AE$6:$AH$106, 4, FALSE), _xlfn.IFNA(VLOOKUP($B40+1, '미적분 차트'!$AE$6:$AH$106, 4, FALSE), "-"))</f>
        <v>60</v>
      </c>
      <c r="H40" s="432">
        <f>_xlfn.IFNA(VLOOKUP($B40, '미적분 차트'!$AD$6:$AG$106, 4, FALSE), _xlfn.IFNA(VLOOKUP($B40-1, '미적분 차트'!$AD$6:$AG$106, 4, FALSE), "-"))</f>
        <v>61</v>
      </c>
      <c r="I40" s="432">
        <f>_xlfn.IFNA(VLOOKUP($B40, '기하 차트'!$AE$6:$AH$106, 4, FALSE), _xlfn.IFNA(VLOOKUP($B40+1, '기하 차트'!$AE$6:$AH$106, 4, FALSE), "-"))</f>
        <v>59</v>
      </c>
      <c r="J40" s="432">
        <f>_xlfn.IFNA(VLOOKUP($B40, '기하 차트'!$AD$6:$AG$106, 4, FALSE), _xlfn.IFNA(VLOOKUP($B40-1, '기하 차트'!$AD$6:$AG$106, 4, FALSE), "-"))</f>
        <v>61</v>
      </c>
      <c r="K40" s="654" t="str">
        <f t="shared" si="4"/>
        <v>62 - 64</v>
      </c>
      <c r="L40" s="654"/>
      <c r="M40" s="654" t="str">
        <f t="shared" si="7"/>
        <v>60 - 61</v>
      </c>
      <c r="N40" s="654"/>
      <c r="O40" s="650" t="str">
        <f t="shared" si="5"/>
        <v>59 - 61</v>
      </c>
      <c r="P40" s="651"/>
      <c r="Q40" s="266"/>
      <c r="S40" s="341"/>
    </row>
    <row r="41" spans="1:19" s="276" customFormat="1" ht="25" customHeight="1">
      <c r="A41" s="266"/>
      <c r="B41" s="397">
        <f>'인원 입력 기능'!G39</f>
        <v>116</v>
      </c>
      <c r="C41" s="398">
        <f t="shared" si="6"/>
        <v>4</v>
      </c>
      <c r="D41" s="515">
        <f>'수학 백분위 표'!D40</f>
        <v>74.958470271885275</v>
      </c>
      <c r="E41" s="332">
        <f>_xlfn.IFNA(VLOOKUP($B41, '확률과 통계 차트'!$AE$6:$AH$106, 4, FALSE), _xlfn.IFNA(VLOOKUP($B41+1, '확률과 통계 차트'!$AE$6:$AH$106, 4, FALSE), "-"))</f>
        <v>61</v>
      </c>
      <c r="F41" s="432">
        <f>_xlfn.IFNA(VLOOKUP($B41, '확률과 통계 차트'!$AD$6:$AG$106, 4, FALSE), _xlfn.IFNA(VLOOKUP($B41-1, '확률과 통계 차트'!$AD$6:$AG$106, 4, FALSE), "-"))</f>
        <v>62</v>
      </c>
      <c r="G41" s="432">
        <f>_xlfn.IFNA(VLOOKUP($B41, '미적분 차트'!$AE$6:$AH$106, 4, FALSE), _xlfn.IFNA(VLOOKUP($B41+1, '미적분 차트'!$AE$6:$AH$106, 4, FALSE), "-"))</f>
        <v>58</v>
      </c>
      <c r="H41" s="432">
        <f>_xlfn.IFNA(VLOOKUP($B41, '미적분 차트'!$AD$6:$AG$106, 4, FALSE), _xlfn.IFNA(VLOOKUP($B41-1, '미적분 차트'!$AD$6:$AG$106, 4, FALSE), "-"))</f>
        <v>60</v>
      </c>
      <c r="I41" s="432">
        <f>_xlfn.IFNA(VLOOKUP($B41, '기하 차트'!$AE$6:$AH$106, 4, FALSE), _xlfn.IFNA(VLOOKUP($B41+1, '기하 차트'!$AE$6:$AH$106, 4, FALSE), "-"))</f>
        <v>58</v>
      </c>
      <c r="J41" s="432">
        <f>_xlfn.IFNA(VLOOKUP($B41, '기하 차트'!$AD$6:$AG$106, 4, FALSE), _xlfn.IFNA(VLOOKUP($B41-1, '기하 차트'!$AD$6:$AG$106, 4, FALSE), "-"))</f>
        <v>60</v>
      </c>
      <c r="K41" s="654" t="str">
        <f t="shared" si="4"/>
        <v>61 - 62</v>
      </c>
      <c r="L41" s="654"/>
      <c r="M41" s="654" t="str">
        <f t="shared" si="7"/>
        <v>58 - 60</v>
      </c>
      <c r="N41" s="654"/>
      <c r="O41" s="650" t="str">
        <f t="shared" si="5"/>
        <v>58 - 60</v>
      </c>
      <c r="P41" s="651"/>
      <c r="Q41" s="266"/>
      <c r="S41" s="341"/>
    </row>
    <row r="42" spans="1:19" s="276" customFormat="1" ht="25" customHeight="1">
      <c r="A42" s="266"/>
      <c r="B42" s="397">
        <f>'인원 입력 기능'!G40</f>
        <v>115</v>
      </c>
      <c r="C42" s="398">
        <f t="shared" si="6"/>
        <v>4</v>
      </c>
      <c r="D42" s="515">
        <f>'수학 백분위 표'!D41</f>
        <v>73.435713574345186</v>
      </c>
      <c r="E42" s="332">
        <f>_xlfn.IFNA(VLOOKUP($B42, '확률과 통계 차트'!$AE$6:$AH$106, 4, FALSE), _xlfn.IFNA(VLOOKUP($B42+1, '확률과 통계 차트'!$AE$6:$AH$106, 4, FALSE), "-"))</f>
        <v>60</v>
      </c>
      <c r="F42" s="432">
        <f>_xlfn.IFNA(VLOOKUP($B42, '확률과 통계 차트'!$AD$6:$AG$106, 4, FALSE), _xlfn.IFNA(VLOOKUP($B42-1, '확률과 통계 차트'!$AD$6:$AG$106, 4, FALSE), "-"))</f>
        <v>61</v>
      </c>
      <c r="G42" s="432">
        <f>_xlfn.IFNA(VLOOKUP($B42, '미적분 차트'!$AE$6:$AH$106, 4, FALSE), _xlfn.IFNA(VLOOKUP($B42+1, '미적분 차트'!$AE$6:$AH$106, 4, FALSE), "-"))</f>
        <v>57</v>
      </c>
      <c r="H42" s="432">
        <f>_xlfn.IFNA(VLOOKUP($B42, '미적분 차트'!$AD$6:$AG$106, 4, FALSE), _xlfn.IFNA(VLOOKUP($B42-1, '미적분 차트'!$AD$6:$AG$106, 4, FALSE), "-"))</f>
        <v>59</v>
      </c>
      <c r="I42" s="432">
        <f>_xlfn.IFNA(VLOOKUP($B42, '기하 차트'!$AE$6:$AH$106, 4, FALSE), _xlfn.IFNA(VLOOKUP($B42+1, '기하 차트'!$AE$6:$AH$106, 4, FALSE), "-"))</f>
        <v>57</v>
      </c>
      <c r="J42" s="432">
        <f>_xlfn.IFNA(VLOOKUP($B42, '기하 차트'!$AD$6:$AG$106, 4, FALSE), _xlfn.IFNA(VLOOKUP($B42-1, '기하 차트'!$AD$6:$AG$106, 4, FALSE), "-"))</f>
        <v>59</v>
      </c>
      <c r="K42" s="654" t="str">
        <f t="shared" si="4"/>
        <v>60 - 61</v>
      </c>
      <c r="L42" s="654"/>
      <c r="M42" s="654" t="str">
        <f t="shared" si="7"/>
        <v>57 - 59</v>
      </c>
      <c r="N42" s="654"/>
      <c r="O42" s="650" t="str">
        <f t="shared" si="5"/>
        <v>57 - 59</v>
      </c>
      <c r="P42" s="651"/>
      <c r="Q42" s="266"/>
      <c r="S42" s="341"/>
    </row>
    <row r="43" spans="1:19" s="276" customFormat="1" ht="25" customHeight="1">
      <c r="A43" s="266"/>
      <c r="B43" s="397">
        <f>'인원 입력 기능'!G41</f>
        <v>114</v>
      </c>
      <c r="C43" s="398">
        <f t="shared" si="6"/>
        <v>4</v>
      </c>
      <c r="D43" s="515">
        <f>'수학 백분위 표'!D42</f>
        <v>72.000199183348286</v>
      </c>
      <c r="E43" s="332">
        <f>_xlfn.IFNA(VLOOKUP($B43, '확률과 통계 차트'!$AE$6:$AH$106, 4, FALSE), _xlfn.IFNA(VLOOKUP($B43+1, '확률과 통계 차트'!$AE$6:$AH$106, 4, FALSE), "-"))</f>
        <v>58</v>
      </c>
      <c r="F43" s="432">
        <f>_xlfn.IFNA(VLOOKUP($B43, '확률과 통계 차트'!$AD$6:$AG$106, 4, FALSE), _xlfn.IFNA(VLOOKUP($B43-1, '확률과 통계 차트'!$AD$6:$AG$106, 4, FALSE), "-"))</f>
        <v>60</v>
      </c>
      <c r="G43" s="432">
        <f>_xlfn.IFNA(VLOOKUP($B43, '미적분 차트'!$AE$6:$AH$106, 4, FALSE), _xlfn.IFNA(VLOOKUP($B43+1, '미적분 차트'!$AE$6:$AH$106, 4, FALSE), "-"))</f>
        <v>56</v>
      </c>
      <c r="H43" s="432">
        <f>_xlfn.IFNA(VLOOKUP($B43, '미적분 차트'!$AD$6:$AG$106, 4, FALSE), _xlfn.IFNA(VLOOKUP($B43-1, '미적분 차트'!$AD$6:$AG$106, 4, FALSE), "-"))</f>
        <v>57</v>
      </c>
      <c r="I43" s="432">
        <f>_xlfn.IFNA(VLOOKUP($B43, '기하 차트'!$AE$6:$AH$106, 4, FALSE), _xlfn.IFNA(VLOOKUP($B43+1, '기하 차트'!$AE$6:$AH$106, 4, FALSE), "-"))</f>
        <v>55</v>
      </c>
      <c r="J43" s="432">
        <f>_xlfn.IFNA(VLOOKUP($B43, '기하 차트'!$AD$6:$AG$106, 4, FALSE), _xlfn.IFNA(VLOOKUP($B43-1, '기하 차트'!$AD$6:$AG$106, 4, FALSE), "-"))</f>
        <v>57</v>
      </c>
      <c r="K43" s="654" t="str">
        <f t="shared" si="4"/>
        <v>58 - 60</v>
      </c>
      <c r="L43" s="654"/>
      <c r="M43" s="654" t="str">
        <f t="shared" si="7"/>
        <v>56 - 57</v>
      </c>
      <c r="N43" s="654"/>
      <c r="O43" s="650" t="str">
        <f t="shared" si="5"/>
        <v>55 - 57</v>
      </c>
      <c r="P43" s="651"/>
      <c r="Q43" s="266"/>
      <c r="S43" s="341"/>
    </row>
    <row r="44" spans="1:19" s="276" customFormat="1" ht="25" customHeight="1">
      <c r="A44" s="266"/>
      <c r="B44" s="397">
        <f>'인원 입력 기능'!G42</f>
        <v>113</v>
      </c>
      <c r="C44" s="398">
        <f t="shared" si="6"/>
        <v>4</v>
      </c>
      <c r="D44" s="515">
        <f>'수학 백분위 표'!D43</f>
        <v>70.270291803605218</v>
      </c>
      <c r="E44" s="332">
        <f>_xlfn.IFNA(VLOOKUP($B44, '확률과 통계 차트'!$AE$6:$AH$106, 4, FALSE), _xlfn.IFNA(VLOOKUP($B44+1, '확률과 통계 차트'!$AE$6:$AH$106, 4, FALSE), "-"))</f>
        <v>57</v>
      </c>
      <c r="F44" s="432">
        <f>_xlfn.IFNA(VLOOKUP($B44, '확률과 통계 차트'!$AD$6:$AG$106, 4, FALSE), _xlfn.IFNA(VLOOKUP($B44-1, '확률과 통계 차트'!$AD$6:$AG$106, 4, FALSE), "-"))</f>
        <v>59</v>
      </c>
      <c r="G44" s="432">
        <f>_xlfn.IFNA(VLOOKUP($B44, '미적분 차트'!$AE$6:$AH$106, 4, FALSE), _xlfn.IFNA(VLOOKUP($B44+1, '미적분 차트'!$AE$6:$AH$106, 4, FALSE), "-"))</f>
        <v>55</v>
      </c>
      <c r="H44" s="432">
        <f>_xlfn.IFNA(VLOOKUP($B44, '미적분 차트'!$AD$6:$AG$106, 4, FALSE), _xlfn.IFNA(VLOOKUP($B44-1, '미적분 차트'!$AD$6:$AG$106, 4, FALSE), "-"))</f>
        <v>56</v>
      </c>
      <c r="I44" s="432">
        <f>_xlfn.IFNA(VLOOKUP($B44, '기하 차트'!$AE$6:$AH$106, 4, FALSE), _xlfn.IFNA(VLOOKUP($B44+1, '기하 차트'!$AE$6:$AH$106, 4, FALSE), "-"))</f>
        <v>54</v>
      </c>
      <c r="J44" s="432">
        <f>_xlfn.IFNA(VLOOKUP($B44, '기하 차트'!$AD$6:$AG$106, 4, FALSE), _xlfn.IFNA(VLOOKUP($B44-1, '기하 차트'!$AD$6:$AG$106, 4, FALSE), "-"))</f>
        <v>56</v>
      </c>
      <c r="K44" s="654" t="str">
        <f t="shared" si="4"/>
        <v>57 - 59</v>
      </c>
      <c r="L44" s="654"/>
      <c r="M44" s="654" t="str">
        <f t="shared" si="7"/>
        <v>55 - 56</v>
      </c>
      <c r="N44" s="654"/>
      <c r="O44" s="650" t="str">
        <f t="shared" si="5"/>
        <v>54 - 56</v>
      </c>
      <c r="P44" s="651"/>
      <c r="Q44" s="266"/>
      <c r="S44" s="341"/>
    </row>
    <row r="45" spans="1:19" s="276" customFormat="1" ht="25" customHeight="1">
      <c r="A45" s="266"/>
      <c r="B45" s="397">
        <f>'인원 입력 기능'!G43</f>
        <v>112</v>
      </c>
      <c r="C45" s="398">
        <f t="shared" si="6"/>
        <v>4</v>
      </c>
      <c r="D45" s="515">
        <f>'수학 백분위 표'!D44</f>
        <v>68.831391295687681</v>
      </c>
      <c r="E45" s="332">
        <f>_xlfn.IFNA(VLOOKUP($B45, '확률과 통계 차트'!$AE$6:$AH$106, 4, FALSE), _xlfn.IFNA(VLOOKUP($B45+1, '확률과 통계 차트'!$AE$6:$AH$106, 4, FALSE), "-"))</f>
        <v>56</v>
      </c>
      <c r="F45" s="432">
        <f>_xlfn.IFNA(VLOOKUP($B45, '확률과 통계 차트'!$AD$6:$AG$106, 4, FALSE), _xlfn.IFNA(VLOOKUP($B45-1, '확률과 통계 차트'!$AD$6:$AG$106, 4, FALSE), "-"))</f>
        <v>57</v>
      </c>
      <c r="G45" s="432">
        <f>_xlfn.IFNA(VLOOKUP($B45, '미적분 차트'!$AE$6:$AH$106, 4, FALSE), _xlfn.IFNA(VLOOKUP($B45+1, '미적분 차트'!$AE$6:$AH$106, 4, FALSE), "-"))</f>
        <v>54</v>
      </c>
      <c r="H45" s="432">
        <f>_xlfn.IFNA(VLOOKUP($B45, '미적분 차트'!$AD$6:$AG$106, 4, FALSE), _xlfn.IFNA(VLOOKUP($B45-1, '미적분 차트'!$AD$6:$AG$106, 4, FALSE), "-"))</f>
        <v>55</v>
      </c>
      <c r="I45" s="432">
        <f>_xlfn.IFNA(VLOOKUP($B45, '기하 차트'!$AE$6:$AH$106, 4, FALSE), _xlfn.IFNA(VLOOKUP($B45+1, '기하 차트'!$AE$6:$AH$106, 4, FALSE), "-"))</f>
        <v>53</v>
      </c>
      <c r="J45" s="432">
        <f>_xlfn.IFNA(VLOOKUP($B45, '기하 차트'!$AD$6:$AG$106, 4, FALSE), _xlfn.IFNA(VLOOKUP($B45-1, '기하 차트'!$AD$6:$AG$106, 4, FALSE), "-"))</f>
        <v>55</v>
      </c>
      <c r="K45" s="654" t="str">
        <f t="shared" si="4"/>
        <v>56 - 57</v>
      </c>
      <c r="L45" s="654"/>
      <c r="M45" s="654" t="str">
        <f t="shared" si="7"/>
        <v>54 - 55</v>
      </c>
      <c r="N45" s="654"/>
      <c r="O45" s="650" t="str">
        <f t="shared" si="5"/>
        <v>53 - 55</v>
      </c>
      <c r="P45" s="651"/>
      <c r="Q45" s="266"/>
      <c r="S45" s="341"/>
    </row>
    <row r="46" spans="1:19" s="276" customFormat="1" ht="25" customHeight="1">
      <c r="A46" s="266"/>
      <c r="B46" s="397">
        <f>'인원 입력 기능'!G44</f>
        <v>111</v>
      </c>
      <c r="C46" s="398">
        <f t="shared" si="6"/>
        <v>4</v>
      </c>
      <c r="D46" s="515">
        <f>'수학 백분위 표'!D45</f>
        <v>68.004382033661997</v>
      </c>
      <c r="E46" s="332">
        <f>_xlfn.IFNA(VLOOKUP($B46, '확률과 통계 차트'!$AE$6:$AH$106, 4, FALSE), _xlfn.IFNA(VLOOKUP($B46+1, '확률과 통계 차트'!$AE$6:$AH$106, 4, FALSE), "-"))</f>
        <v>55</v>
      </c>
      <c r="F46" s="432">
        <f>_xlfn.IFNA(VLOOKUP($B46, '확률과 통계 차트'!$AD$6:$AG$106, 4, FALSE), _xlfn.IFNA(VLOOKUP($B46-1, '확률과 통계 차트'!$AD$6:$AG$106, 4, FALSE), "-"))</f>
        <v>56</v>
      </c>
      <c r="G46" s="432">
        <f>_xlfn.IFNA(VLOOKUP($B46, '미적분 차트'!$AE$6:$AH$106, 4, FALSE), _xlfn.IFNA(VLOOKUP($B46+1, '미적분 차트'!$AE$6:$AH$106, 4, FALSE), "-"))</f>
        <v>52</v>
      </c>
      <c r="H46" s="432">
        <f>_xlfn.IFNA(VLOOKUP($B46, '미적분 차트'!$AD$6:$AG$106, 4, FALSE), _xlfn.IFNA(VLOOKUP($B46-1, '미적분 차트'!$AD$6:$AG$106, 4, FALSE), "-"))</f>
        <v>54</v>
      </c>
      <c r="I46" s="432">
        <f>_xlfn.IFNA(VLOOKUP($B46, '기하 차트'!$AE$6:$AH$106, 4, FALSE), _xlfn.IFNA(VLOOKUP($B46+1, '기하 차트'!$AE$6:$AH$106, 4, FALSE), "-"))</f>
        <v>52</v>
      </c>
      <c r="J46" s="432">
        <f>_xlfn.IFNA(VLOOKUP($B46, '기하 차트'!$AD$6:$AG$106, 4, FALSE), _xlfn.IFNA(VLOOKUP($B46-1, '기하 차트'!$AD$6:$AG$106, 4, FALSE), "-"))</f>
        <v>54</v>
      </c>
      <c r="K46" s="654" t="str">
        <f t="shared" si="4"/>
        <v>55 - 56</v>
      </c>
      <c r="L46" s="654"/>
      <c r="M46" s="654" t="str">
        <f t="shared" si="7"/>
        <v>52 - 54</v>
      </c>
      <c r="N46" s="654"/>
      <c r="O46" s="650" t="str">
        <f t="shared" si="5"/>
        <v>52 - 54</v>
      </c>
      <c r="P46" s="651"/>
      <c r="Q46" s="266"/>
      <c r="S46" s="341"/>
    </row>
    <row r="47" spans="1:19" s="276" customFormat="1" ht="25" customHeight="1">
      <c r="A47" s="266"/>
      <c r="B47" s="397">
        <f>'인원 입력 기능'!G45</f>
        <v>110</v>
      </c>
      <c r="C47" s="398">
        <f t="shared" si="6"/>
        <v>4</v>
      </c>
      <c r="D47" s="515">
        <f>'수학 백분위 표'!D46</f>
        <v>66.380440195199682</v>
      </c>
      <c r="E47" s="332">
        <f>_xlfn.IFNA(VLOOKUP($B47, '확률과 통계 차트'!$AE$6:$AH$106, 4, FALSE), _xlfn.IFNA(VLOOKUP($B47+1, '확률과 통계 차트'!$AE$6:$AH$106, 4, FALSE), "-"))</f>
        <v>54</v>
      </c>
      <c r="F47" s="432">
        <f>_xlfn.IFNA(VLOOKUP($B47, '확률과 통계 차트'!$AD$6:$AG$106, 4, FALSE), _xlfn.IFNA(VLOOKUP($B47-1, '확률과 통계 차트'!$AD$6:$AG$106, 4, FALSE), "-"))</f>
        <v>55</v>
      </c>
      <c r="G47" s="432">
        <f>_xlfn.IFNA(VLOOKUP($B47, '미적분 차트'!$AE$6:$AH$106, 4, FALSE), _xlfn.IFNA(VLOOKUP($B47+1, '미적분 차트'!$AE$6:$AH$106, 4, FALSE), "-"))</f>
        <v>51</v>
      </c>
      <c r="H47" s="432">
        <f>_xlfn.IFNA(VLOOKUP($B47, '미적분 차트'!$AD$6:$AG$106, 4, FALSE), _xlfn.IFNA(VLOOKUP($B47-1, '미적분 차트'!$AD$6:$AG$106, 4, FALSE), "-"))</f>
        <v>53</v>
      </c>
      <c r="I47" s="432">
        <f>_xlfn.IFNA(VLOOKUP($B47, '기하 차트'!$AE$6:$AH$106, 4, FALSE), _xlfn.IFNA(VLOOKUP($B47+1, '기하 차트'!$AE$6:$AH$106, 4, FALSE), "-"))</f>
        <v>50</v>
      </c>
      <c r="J47" s="432">
        <f>_xlfn.IFNA(VLOOKUP($B47, '기하 차트'!$AD$6:$AG$106, 4, FALSE), _xlfn.IFNA(VLOOKUP($B47-1, '기하 차트'!$AD$6:$AG$106, 4, FALSE), "-"))</f>
        <v>53</v>
      </c>
      <c r="K47" s="654" t="str">
        <f t="shared" si="4"/>
        <v>54 - 55</v>
      </c>
      <c r="L47" s="654"/>
      <c r="M47" s="654" t="str">
        <f t="shared" si="7"/>
        <v>51 - 53</v>
      </c>
      <c r="N47" s="654"/>
      <c r="O47" s="650" t="str">
        <f t="shared" si="5"/>
        <v>50 - 53</v>
      </c>
      <c r="P47" s="651"/>
      <c r="Q47" s="266"/>
      <c r="S47" s="341"/>
    </row>
    <row r="48" spans="1:19" s="276" customFormat="1" ht="25" customHeight="1">
      <c r="A48" s="266"/>
      <c r="B48" s="397">
        <f>'인원 입력 기능'!G46</f>
        <v>109</v>
      </c>
      <c r="C48" s="398">
        <f t="shared" si="6"/>
        <v>4</v>
      </c>
      <c r="D48" s="515">
        <f>'수학 백분위 표'!D47</f>
        <v>64.490389403445874</v>
      </c>
      <c r="E48" s="332">
        <f>_xlfn.IFNA(VLOOKUP($B48, '확률과 통계 차트'!$AE$6:$AH$106, 4, FALSE), _xlfn.IFNA(VLOOKUP($B48+1, '확률과 통계 차트'!$AE$6:$AH$106, 4, FALSE), "-"))</f>
        <v>52</v>
      </c>
      <c r="F48" s="432">
        <f>_xlfn.IFNA(VLOOKUP($B48, '확률과 통계 차트'!$AD$6:$AG$106, 4, FALSE), _xlfn.IFNA(VLOOKUP($B48-1, '확률과 통계 차트'!$AD$6:$AG$106, 4, FALSE), "-"))</f>
        <v>54</v>
      </c>
      <c r="G48" s="432">
        <f>_xlfn.IFNA(VLOOKUP($B48, '미적분 차트'!$AE$6:$AH$106, 4, FALSE), _xlfn.IFNA(VLOOKUP($B48+1, '미적분 차트'!$AE$6:$AH$106, 4, FALSE), "-"))</f>
        <v>50</v>
      </c>
      <c r="H48" s="432">
        <f>_xlfn.IFNA(VLOOKUP($B48, '미적분 차트'!$AD$6:$AG$106, 4, FALSE), _xlfn.IFNA(VLOOKUP($B48-1, '미적분 차트'!$AD$6:$AG$106, 4, FALSE), "-"))</f>
        <v>51</v>
      </c>
      <c r="I48" s="432">
        <f>_xlfn.IFNA(VLOOKUP($B48, '기하 차트'!$AE$6:$AH$106, 4, FALSE), _xlfn.IFNA(VLOOKUP($B48+1, '기하 차트'!$AE$6:$AH$106, 4, FALSE), "-"))</f>
        <v>49</v>
      </c>
      <c r="J48" s="432">
        <f>_xlfn.IFNA(VLOOKUP($B48, '기하 차트'!$AD$6:$AG$106, 4, FALSE), _xlfn.IFNA(VLOOKUP($B48-1, '기하 차트'!$AD$6:$AG$106, 4, FALSE), "-"))</f>
        <v>51</v>
      </c>
      <c r="K48" s="654" t="str">
        <f t="shared" si="4"/>
        <v>52 - 54</v>
      </c>
      <c r="L48" s="654"/>
      <c r="M48" s="654" t="str">
        <f t="shared" si="7"/>
        <v>50 - 51</v>
      </c>
      <c r="N48" s="654"/>
      <c r="O48" s="650" t="str">
        <f t="shared" si="5"/>
        <v>49 - 51</v>
      </c>
      <c r="P48" s="651"/>
      <c r="Q48" s="266"/>
      <c r="S48" s="341"/>
    </row>
    <row r="49" spans="1:19" s="276" customFormat="1" ht="25" customHeight="1">
      <c r="A49" s="266"/>
      <c r="B49" s="397">
        <f>'인원 입력 기능'!G47</f>
        <v>108</v>
      </c>
      <c r="C49" s="398">
        <f t="shared" si="6"/>
        <v>4</v>
      </c>
      <c r="D49" s="515">
        <f>'수학 백분위 표'!D48</f>
        <v>63.283139129568767</v>
      </c>
      <c r="E49" s="332">
        <f>_xlfn.IFNA(VLOOKUP($B49, '확률과 통계 차트'!$AE$6:$AH$106, 4, FALSE), _xlfn.IFNA(VLOOKUP($B49+1, '확률과 통계 차트'!$AE$6:$AH$106, 4, FALSE), "-"))</f>
        <v>51</v>
      </c>
      <c r="F49" s="432">
        <f>_xlfn.IFNA(VLOOKUP($B49, '확률과 통계 차트'!$AD$6:$AG$106, 4, FALSE), _xlfn.IFNA(VLOOKUP($B49-1, '확률과 통계 차트'!$AD$6:$AG$106, 4, FALSE), "-"))</f>
        <v>53</v>
      </c>
      <c r="G49" s="432">
        <f>_xlfn.IFNA(VLOOKUP($B49, '미적분 차트'!$AE$6:$AH$106, 4, FALSE), _xlfn.IFNA(VLOOKUP($B49+1, '미적분 차트'!$AE$6:$AH$106, 4, FALSE), "-"))</f>
        <v>49</v>
      </c>
      <c r="H49" s="432">
        <f>_xlfn.IFNA(VLOOKUP($B49, '미적분 차트'!$AD$6:$AG$106, 4, FALSE), _xlfn.IFNA(VLOOKUP($B49-1, '미적분 차트'!$AD$6:$AG$106, 4, FALSE), "-"))</f>
        <v>50</v>
      </c>
      <c r="I49" s="432">
        <f>_xlfn.IFNA(VLOOKUP($B49, '기하 차트'!$AE$6:$AH$106, 4, FALSE), _xlfn.IFNA(VLOOKUP($B49+1, '기하 차트'!$AE$6:$AH$106, 4, FALSE), "-"))</f>
        <v>48</v>
      </c>
      <c r="J49" s="432">
        <f>_xlfn.IFNA(VLOOKUP($B49, '기하 차트'!$AD$6:$AG$106, 4, FALSE), _xlfn.IFNA(VLOOKUP($B49-1, '기하 차트'!$AD$6:$AG$106, 4, FALSE), "-"))</f>
        <v>50</v>
      </c>
      <c r="K49" s="654" t="str">
        <f t="shared" si="4"/>
        <v>51 - 53</v>
      </c>
      <c r="L49" s="654"/>
      <c r="M49" s="654" t="str">
        <f t="shared" si="7"/>
        <v>49 - 50</v>
      </c>
      <c r="N49" s="654"/>
      <c r="O49" s="650" t="str">
        <f t="shared" si="5"/>
        <v>48 - 50</v>
      </c>
      <c r="P49" s="651"/>
      <c r="Q49" s="266"/>
      <c r="S49" s="341"/>
    </row>
    <row r="50" spans="1:19" s="276" customFormat="1" ht="25" customHeight="1">
      <c r="A50" s="266"/>
      <c r="B50" s="397">
        <f>'인원 입력 기능'!G48</f>
        <v>107</v>
      </c>
      <c r="C50" s="398">
        <f t="shared" si="6"/>
        <v>4</v>
      </c>
      <c r="D50" s="515">
        <f>'수학 백분위 표'!D49</f>
        <v>61.880888357733291</v>
      </c>
      <c r="E50" s="332">
        <f>_xlfn.IFNA(VLOOKUP($B50, '확률과 통계 차트'!$AE$6:$AH$106, 4, FALSE), _xlfn.IFNA(VLOOKUP($B50+1, '확률과 통계 차트'!$AE$6:$AH$106, 4, FALSE), "-"))</f>
        <v>50</v>
      </c>
      <c r="F50" s="432">
        <f>_xlfn.IFNA(VLOOKUP($B50, '확률과 통계 차트'!$AD$6:$AG$106, 4, FALSE), _xlfn.IFNA(VLOOKUP($B50-1, '확률과 통계 차트'!$AD$6:$AG$106, 4, FALSE), "-"))</f>
        <v>51</v>
      </c>
      <c r="G50" s="432">
        <f>_xlfn.IFNA(VLOOKUP($B50, '미적분 차트'!$AE$6:$AH$106, 4, FALSE), _xlfn.IFNA(VLOOKUP($B50+1, '미적분 차트'!$AE$6:$AH$106, 4, FALSE), "-"))</f>
        <v>47</v>
      </c>
      <c r="H50" s="432">
        <f>_xlfn.IFNA(VLOOKUP($B50, '미적분 차트'!$AD$6:$AG$106, 4, FALSE), _xlfn.IFNA(VLOOKUP($B50-1, '미적분 차트'!$AD$6:$AG$106, 4, FALSE), "-"))</f>
        <v>49</v>
      </c>
      <c r="I50" s="432">
        <f>_xlfn.IFNA(VLOOKUP($B50, '기하 차트'!$AE$6:$AH$106, 4, FALSE), _xlfn.IFNA(VLOOKUP($B50+1, '기하 차트'!$AE$6:$AH$106, 4, FALSE), "-"))</f>
        <v>47</v>
      </c>
      <c r="J50" s="432">
        <f>_xlfn.IFNA(VLOOKUP($B50, '기하 차트'!$AD$6:$AG$106, 4, FALSE), _xlfn.IFNA(VLOOKUP($B50-1, '기하 차트'!$AD$6:$AG$106, 4, FALSE), "-"))</f>
        <v>49</v>
      </c>
      <c r="K50" s="654" t="str">
        <f t="shared" si="4"/>
        <v>50 - 51</v>
      </c>
      <c r="L50" s="654"/>
      <c r="M50" s="654" t="str">
        <f t="shared" si="7"/>
        <v>47 - 49</v>
      </c>
      <c r="N50" s="654"/>
      <c r="O50" s="650" t="str">
        <f t="shared" si="5"/>
        <v>47 - 49</v>
      </c>
      <c r="P50" s="651"/>
      <c r="Q50" s="266"/>
      <c r="S50" s="341"/>
    </row>
    <row r="51" spans="1:19" s="276" customFormat="1" ht="25" customHeight="1">
      <c r="A51" s="266"/>
      <c r="B51" s="397">
        <f>'인원 입력 기능'!G49</f>
        <v>106</v>
      </c>
      <c r="C51" s="398">
        <f t="shared" si="6"/>
        <v>4</v>
      </c>
      <c r="D51" s="515">
        <f>'수학 백분위 표'!D50</f>
        <v>60.458520067722347</v>
      </c>
      <c r="E51" s="332">
        <f>_xlfn.IFNA(VLOOKUP($B51, '확률과 통계 차트'!$AE$6:$AH$106, 4, FALSE), _xlfn.IFNA(VLOOKUP($B51+1, '확률과 통계 차트'!$AE$6:$AH$106, 4, FALSE), "-"))</f>
        <v>49</v>
      </c>
      <c r="F51" s="432">
        <f>_xlfn.IFNA(VLOOKUP($B51, '확률과 통계 차트'!$AD$6:$AG$106, 4, FALSE), _xlfn.IFNA(VLOOKUP($B51-1, '확률과 통계 차트'!$AD$6:$AG$106, 4, FALSE), "-"))</f>
        <v>50</v>
      </c>
      <c r="G51" s="432">
        <f>_xlfn.IFNA(VLOOKUP($B51, '미적분 차트'!$AE$6:$AH$106, 4, FALSE), _xlfn.IFNA(VLOOKUP($B51+1, '미적분 차트'!$AE$6:$AH$106, 4, FALSE), "-"))</f>
        <v>46</v>
      </c>
      <c r="H51" s="432">
        <f>_xlfn.IFNA(VLOOKUP($B51, '미적분 차트'!$AD$6:$AG$106, 4, FALSE), _xlfn.IFNA(VLOOKUP($B51-1, '미적분 차트'!$AD$6:$AG$106, 4, FALSE), "-"))</f>
        <v>48</v>
      </c>
      <c r="I51" s="432">
        <f>_xlfn.IFNA(VLOOKUP($B51, '기하 차트'!$AE$6:$AH$106, 4, FALSE), _xlfn.IFNA(VLOOKUP($B51+1, '기하 차트'!$AE$6:$AH$106, 4, FALSE), "-"))</f>
        <v>46</v>
      </c>
      <c r="J51" s="432">
        <f>_xlfn.IFNA(VLOOKUP($B51, '기하 차트'!$AD$6:$AG$106, 4, FALSE), _xlfn.IFNA(VLOOKUP($B51-1, '기하 차트'!$AD$6:$AG$106, 4, FALSE), "-"))</f>
        <v>48</v>
      </c>
      <c r="K51" s="654" t="str">
        <f t="shared" si="4"/>
        <v>49 - 50</v>
      </c>
      <c r="L51" s="654"/>
      <c r="M51" s="654" t="str">
        <f t="shared" si="7"/>
        <v>46 - 48</v>
      </c>
      <c r="N51" s="654"/>
      <c r="O51" s="650" t="str">
        <f t="shared" si="5"/>
        <v>46 - 48</v>
      </c>
      <c r="P51" s="651"/>
      <c r="Q51" s="266"/>
      <c r="S51" s="341"/>
    </row>
    <row r="52" spans="1:19" s="276" customFormat="1" ht="25" customHeight="1">
      <c r="A52" s="266"/>
      <c r="B52" s="397">
        <f>'인원 입력 기능'!G50</f>
        <v>105</v>
      </c>
      <c r="C52" s="398">
        <f t="shared" si="6"/>
        <v>5</v>
      </c>
      <c r="D52" s="515">
        <f>'수학 백분위 표'!D51</f>
        <v>58.771835474554337</v>
      </c>
      <c r="E52" s="332">
        <f>_xlfn.IFNA(VLOOKUP($B52, '확률과 통계 차트'!$AE$6:$AH$106, 4, FALSE), _xlfn.IFNA(VLOOKUP($B52+1, '확률과 통계 차트'!$AE$6:$AH$106, 4, FALSE), "-"))</f>
        <v>47</v>
      </c>
      <c r="F52" s="432">
        <f>_xlfn.IFNA(VLOOKUP($B52, '확률과 통계 차트'!$AD$6:$AG$106, 4, FALSE), _xlfn.IFNA(VLOOKUP($B52-1, '확률과 통계 차트'!$AD$6:$AG$106, 4, FALSE), "-"))</f>
        <v>49</v>
      </c>
      <c r="G52" s="432">
        <f>_xlfn.IFNA(VLOOKUP($B52, '미적분 차트'!$AE$6:$AH$106, 4, FALSE), _xlfn.IFNA(VLOOKUP($B52+1, '미적분 차트'!$AE$6:$AH$106, 4, FALSE), "-"))</f>
        <v>45</v>
      </c>
      <c r="H52" s="432">
        <f>_xlfn.IFNA(VLOOKUP($B52, '미적분 차트'!$AD$6:$AG$106, 4, FALSE), _xlfn.IFNA(VLOOKUP($B52-1, '미적분 차트'!$AD$6:$AG$106, 4, FALSE), "-"))</f>
        <v>46</v>
      </c>
      <c r="I52" s="432">
        <f>_xlfn.IFNA(VLOOKUP($B52, '기하 차트'!$AE$6:$AH$106, 4, FALSE), _xlfn.IFNA(VLOOKUP($B52+1, '기하 차트'!$AE$6:$AH$106, 4, FALSE), "-"))</f>
        <v>44</v>
      </c>
      <c r="J52" s="432">
        <f>_xlfn.IFNA(VLOOKUP($B52, '기하 차트'!$AD$6:$AG$106, 4, FALSE), _xlfn.IFNA(VLOOKUP($B52-1, '기하 차트'!$AD$6:$AG$106, 4, FALSE), "-"))</f>
        <v>46</v>
      </c>
      <c r="K52" s="654" t="str">
        <f t="shared" si="4"/>
        <v>47 - 49</v>
      </c>
      <c r="L52" s="654"/>
      <c r="M52" s="654" t="str">
        <f t="shared" si="7"/>
        <v>45 - 46</v>
      </c>
      <c r="N52" s="654"/>
      <c r="O52" s="650" t="str">
        <f t="shared" si="5"/>
        <v>44 - 46</v>
      </c>
      <c r="P52" s="651"/>
      <c r="Q52" s="266"/>
      <c r="S52" s="341"/>
    </row>
    <row r="53" spans="1:19" s="276" customFormat="1" ht="25" customHeight="1">
      <c r="A53" s="266"/>
      <c r="B53" s="397">
        <f>'인원 입력 기능'!G51</f>
        <v>104</v>
      </c>
      <c r="C53" s="398">
        <f t="shared" si="6"/>
        <v>5</v>
      </c>
      <c r="D53" s="515">
        <f>'수학 백분위 표'!D52</f>
        <v>56.983169007071012</v>
      </c>
      <c r="E53" s="332">
        <f>_xlfn.IFNA(VLOOKUP($B53, '확률과 통계 차트'!$AE$6:$AH$106, 4, FALSE), _xlfn.IFNA(VLOOKUP($B53+1, '확률과 통계 차트'!$AE$6:$AH$106, 4, FALSE), "-"))</f>
        <v>46</v>
      </c>
      <c r="F53" s="432">
        <f>_xlfn.IFNA(VLOOKUP($B53, '확률과 통계 차트'!$AD$6:$AG$106, 4, FALSE), _xlfn.IFNA(VLOOKUP($B53-1, '확률과 통계 차트'!$AD$6:$AG$106, 4, FALSE), "-"))</f>
        <v>48</v>
      </c>
      <c r="G53" s="432">
        <f>_xlfn.IFNA(VLOOKUP($B53, '미적분 차트'!$AE$6:$AH$106, 4, FALSE), _xlfn.IFNA(VLOOKUP($B53+1, '미적분 차트'!$AE$6:$AH$106, 4, FALSE), "-"))</f>
        <v>44</v>
      </c>
      <c r="H53" s="432">
        <f>_xlfn.IFNA(VLOOKUP($B53, '미적분 차트'!$AD$6:$AG$106, 4, FALSE), _xlfn.IFNA(VLOOKUP($B53-1, '미적분 차트'!$AD$6:$AG$106, 4, FALSE), "-"))</f>
        <v>45</v>
      </c>
      <c r="I53" s="432">
        <f>_xlfn.IFNA(VLOOKUP($B53, '기하 차트'!$AE$6:$AH$106, 4, FALSE), _xlfn.IFNA(VLOOKUP($B53+1, '기하 차트'!$AE$6:$AH$106, 4, FALSE), "-"))</f>
        <v>43</v>
      </c>
      <c r="J53" s="432">
        <f>_xlfn.IFNA(VLOOKUP($B53, '기하 차트'!$AD$6:$AG$106, 4, FALSE), _xlfn.IFNA(VLOOKUP($B53-1, '기하 차트'!$AD$6:$AG$106, 4, FALSE), "-"))</f>
        <v>45</v>
      </c>
      <c r="K53" s="654" t="str">
        <f t="shared" si="4"/>
        <v>46 - 48</v>
      </c>
      <c r="L53" s="654"/>
      <c r="M53" s="654" t="str">
        <f t="shared" si="7"/>
        <v>44 - 45</v>
      </c>
      <c r="N53" s="654"/>
      <c r="O53" s="650" t="str">
        <f t="shared" si="5"/>
        <v>43 - 45</v>
      </c>
      <c r="P53" s="651"/>
      <c r="Q53" s="266"/>
      <c r="S53" s="341"/>
    </row>
    <row r="54" spans="1:19" s="276" customFormat="1" ht="25" customHeight="1">
      <c r="A54" s="266"/>
      <c r="B54" s="397">
        <f>'인원 입력 기능'!G52</f>
        <v>103</v>
      </c>
      <c r="C54" s="398">
        <f t="shared" si="6"/>
        <v>5</v>
      </c>
      <c r="D54" s="515">
        <f>'수학 백분위 표'!D53</f>
        <v>55.87132755701623</v>
      </c>
      <c r="E54" s="332">
        <f>_xlfn.IFNA(VLOOKUP($B54, '확률과 통계 차트'!$AE$6:$AH$106, 4, FALSE), _xlfn.IFNA(VLOOKUP($B54+1, '확률과 통계 차트'!$AE$6:$AH$106, 4, FALSE), "-"))</f>
        <v>45</v>
      </c>
      <c r="F54" s="432">
        <f>_xlfn.IFNA(VLOOKUP($B54, '확률과 통계 차트'!$AD$6:$AG$106, 4, FALSE), _xlfn.IFNA(VLOOKUP($B54-1, '확률과 통계 차트'!$AD$6:$AG$106, 4, FALSE), "-"))</f>
        <v>46</v>
      </c>
      <c r="G54" s="432">
        <f>_xlfn.IFNA(VLOOKUP($B54, '미적분 차트'!$AE$6:$AH$106, 4, FALSE), _xlfn.IFNA(VLOOKUP($B54+1, '미적분 차트'!$AE$6:$AH$106, 4, FALSE), "-"))</f>
        <v>43</v>
      </c>
      <c r="H54" s="432">
        <f>_xlfn.IFNA(VLOOKUP($B54, '미적분 차트'!$AD$6:$AG$106, 4, FALSE), _xlfn.IFNA(VLOOKUP($B54-1, '미적분 차트'!$AD$6:$AG$106, 4, FALSE), "-"))</f>
        <v>44</v>
      </c>
      <c r="I54" s="432">
        <f>_xlfn.IFNA(VLOOKUP($B54, '기하 차트'!$AE$6:$AH$106, 4, FALSE), _xlfn.IFNA(VLOOKUP($B54+1, '기하 차트'!$AE$6:$AH$106, 4, FALSE), "-"))</f>
        <v>42</v>
      </c>
      <c r="J54" s="432">
        <f>_xlfn.IFNA(VLOOKUP($B54, '기하 차트'!$AD$6:$AG$106, 4, FALSE), _xlfn.IFNA(VLOOKUP($B54-1, '기하 차트'!$AD$6:$AG$106, 4, FALSE), "-"))</f>
        <v>44</v>
      </c>
      <c r="K54" s="654" t="str">
        <f t="shared" si="4"/>
        <v>45 - 46</v>
      </c>
      <c r="L54" s="654"/>
      <c r="M54" s="654" t="str">
        <f t="shared" si="7"/>
        <v>43 - 44</v>
      </c>
      <c r="N54" s="654"/>
      <c r="O54" s="650" t="str">
        <f t="shared" si="5"/>
        <v>42 - 44</v>
      </c>
      <c r="P54" s="651"/>
      <c r="Q54" s="266"/>
      <c r="S54" s="341"/>
    </row>
    <row r="55" spans="1:19" s="276" customFormat="1" ht="25" customHeight="1">
      <c r="A55" s="266"/>
      <c r="B55" s="397">
        <f>'인원 입력 기능'!G53</f>
        <v>102</v>
      </c>
      <c r="C55" s="398">
        <f t="shared" si="6"/>
        <v>5</v>
      </c>
      <c r="D55" s="515">
        <f>'수학 백분위 표'!D54</f>
        <v>54.8333831291704</v>
      </c>
      <c r="E55" s="332">
        <f>_xlfn.IFNA(VLOOKUP($B55, '확률과 통계 차트'!$AE$6:$AH$106, 4, FALSE), _xlfn.IFNA(VLOOKUP($B55+1, '확률과 통계 차트'!$AE$6:$AH$106, 4, FALSE), "-"))</f>
        <v>44</v>
      </c>
      <c r="F55" s="432">
        <f>_xlfn.IFNA(VLOOKUP($B55, '확률과 통계 차트'!$AD$6:$AG$106, 4, FALSE), _xlfn.IFNA(VLOOKUP($B55-1, '확률과 통계 차트'!$AD$6:$AG$106, 4, FALSE), "-"))</f>
        <v>45</v>
      </c>
      <c r="G55" s="432">
        <f>_xlfn.IFNA(VLOOKUP($B55, '미적분 차트'!$AE$6:$AH$106, 4, FALSE), _xlfn.IFNA(VLOOKUP($B55+1, '미적분 차트'!$AE$6:$AH$106, 4, FALSE), "-"))</f>
        <v>41</v>
      </c>
      <c r="H55" s="432">
        <f>_xlfn.IFNA(VLOOKUP($B55, '미적분 차트'!$AD$6:$AG$106, 4, FALSE), _xlfn.IFNA(VLOOKUP($B55-1, '미적분 차트'!$AD$6:$AG$106, 4, FALSE), "-"))</f>
        <v>43</v>
      </c>
      <c r="I55" s="432">
        <f>_xlfn.IFNA(VLOOKUP($B55, '기하 차트'!$AE$6:$AH$106, 4, FALSE), _xlfn.IFNA(VLOOKUP($B55+1, '기하 차트'!$AE$6:$AH$106, 4, FALSE), "-"))</f>
        <v>41</v>
      </c>
      <c r="J55" s="432">
        <f>_xlfn.IFNA(VLOOKUP($B55, '기하 차트'!$AD$6:$AG$106, 4, FALSE), _xlfn.IFNA(VLOOKUP($B55-1, '기하 차트'!$AD$6:$AG$106, 4, FALSE), "-"))</f>
        <v>43</v>
      </c>
      <c r="K55" s="654" t="str">
        <f t="shared" si="4"/>
        <v>44 - 45</v>
      </c>
      <c r="L55" s="654"/>
      <c r="M55" s="654" t="str">
        <f t="shared" si="7"/>
        <v>41 - 43</v>
      </c>
      <c r="N55" s="654"/>
      <c r="O55" s="650" t="str">
        <f t="shared" si="5"/>
        <v>41 - 43</v>
      </c>
      <c r="P55" s="651"/>
      <c r="Q55" s="266"/>
      <c r="S55" s="341"/>
    </row>
    <row r="56" spans="1:19" s="276" customFormat="1" ht="25" customHeight="1">
      <c r="A56" s="266"/>
      <c r="B56" s="397">
        <f>'인원 입력 기능'!G54</f>
        <v>101</v>
      </c>
      <c r="C56" s="398">
        <f t="shared" si="6"/>
        <v>5</v>
      </c>
      <c r="D56" s="515">
        <f>'수학 백분위 표'!D55</f>
        <v>52.973807389702223</v>
      </c>
      <c r="E56" s="332">
        <f>_xlfn.IFNA(VLOOKUP($B56, '확률과 통계 차트'!$AE$6:$AH$106, 4, FALSE), _xlfn.IFNA(VLOOKUP($B56+1, '확률과 통계 차트'!$AE$6:$AH$106, 4, FALSE), "-"))</f>
        <v>43</v>
      </c>
      <c r="F56" s="432">
        <f>_xlfn.IFNA(VLOOKUP($B56, '확률과 통계 차트'!$AD$6:$AG$106, 4, FALSE), _xlfn.IFNA(VLOOKUP($B56-1, '확률과 통계 차트'!$AD$6:$AG$106, 4, FALSE), "-"))</f>
        <v>44</v>
      </c>
      <c r="G56" s="432">
        <f>_xlfn.IFNA(VLOOKUP($B56, '미적분 차트'!$AE$6:$AH$106, 4, FALSE), _xlfn.IFNA(VLOOKUP($B56+1, '미적분 차트'!$AE$6:$AH$106, 4, FALSE), "-"))</f>
        <v>40</v>
      </c>
      <c r="H56" s="432">
        <f>_xlfn.IFNA(VLOOKUP($B56, '미적분 차트'!$AD$6:$AG$106, 4, FALSE), _xlfn.IFNA(VLOOKUP($B56-1, '미적분 차트'!$AD$6:$AG$106, 4, FALSE), "-"))</f>
        <v>42</v>
      </c>
      <c r="I56" s="432">
        <f>_xlfn.IFNA(VLOOKUP($B56, '기하 차트'!$AE$6:$AH$106, 4, FALSE), _xlfn.IFNA(VLOOKUP($B56+1, '기하 차트'!$AE$6:$AH$106, 4, FALSE), "-"))</f>
        <v>39</v>
      </c>
      <c r="J56" s="432">
        <f>_xlfn.IFNA(VLOOKUP($B56, '기하 차트'!$AD$6:$AG$106, 4, FALSE), _xlfn.IFNA(VLOOKUP($B56-1, '기하 차트'!$AD$6:$AG$106, 4, FALSE), "-"))</f>
        <v>42</v>
      </c>
      <c r="K56" s="654" t="str">
        <f t="shared" si="4"/>
        <v>43 - 44</v>
      </c>
      <c r="L56" s="654"/>
      <c r="M56" s="654" t="str">
        <f t="shared" si="7"/>
        <v>40 - 42</v>
      </c>
      <c r="N56" s="654"/>
      <c r="O56" s="650" t="str">
        <f t="shared" si="5"/>
        <v>39 - 42</v>
      </c>
      <c r="P56" s="651"/>
      <c r="Q56" s="266"/>
      <c r="S56" s="341"/>
    </row>
    <row r="57" spans="1:19" s="276" customFormat="1" ht="25" customHeight="1">
      <c r="A57" s="266"/>
      <c r="B57" s="397">
        <f>'인원 입력 기능'!G55</f>
        <v>100</v>
      </c>
      <c r="C57" s="398">
        <f t="shared" si="6"/>
        <v>5</v>
      </c>
      <c r="D57" s="515">
        <f>'수학 백분위 표'!D56</f>
        <v>51.220993924907873</v>
      </c>
      <c r="E57" s="332">
        <f>_xlfn.IFNA(VLOOKUP($B57, '확률과 통계 차트'!$AE$6:$AH$106, 4, FALSE), _xlfn.IFNA(VLOOKUP($B57+1, '확률과 통계 차트'!$AE$6:$AH$106, 4, FALSE), "-"))</f>
        <v>41</v>
      </c>
      <c r="F57" s="432">
        <f>_xlfn.IFNA(VLOOKUP($B57, '확률과 통계 차트'!$AD$6:$AG$106, 4, FALSE), _xlfn.IFNA(VLOOKUP($B57-1, '확률과 통계 차트'!$AD$6:$AG$106, 4, FALSE), "-"))</f>
        <v>43</v>
      </c>
      <c r="G57" s="432">
        <f>_xlfn.IFNA(VLOOKUP($B57, '미적분 차트'!$AE$6:$AH$106, 4, FALSE), _xlfn.IFNA(VLOOKUP($B57+1, '미적분 차트'!$AE$6:$AH$106, 4, FALSE), "-"))</f>
        <v>39</v>
      </c>
      <c r="H57" s="432">
        <f>_xlfn.IFNA(VLOOKUP($B57, '미적분 차트'!$AD$6:$AG$106, 4, FALSE), _xlfn.IFNA(VLOOKUP($B57-1, '미적분 차트'!$AD$6:$AG$106, 4, FALSE), "-"))</f>
        <v>40</v>
      </c>
      <c r="I57" s="432">
        <f>_xlfn.IFNA(VLOOKUP($B57, '기하 차트'!$AE$6:$AH$106, 4, FALSE), _xlfn.IFNA(VLOOKUP($B57+1, '기하 차트'!$AE$6:$AH$106, 4, FALSE), "-"))</f>
        <v>38</v>
      </c>
      <c r="J57" s="432">
        <f>_xlfn.IFNA(VLOOKUP($B57, '기하 차트'!$AD$6:$AG$106, 4, FALSE), _xlfn.IFNA(VLOOKUP($B57-1, '기하 차트'!$AD$6:$AG$106, 4, FALSE), "-"))</f>
        <v>40</v>
      </c>
      <c r="K57" s="654" t="str">
        <f t="shared" si="4"/>
        <v>41 - 43</v>
      </c>
      <c r="L57" s="654"/>
      <c r="M57" s="654" t="str">
        <f t="shared" si="7"/>
        <v>39 - 40</v>
      </c>
      <c r="N57" s="654"/>
      <c r="O57" s="650" t="str">
        <f t="shared" si="5"/>
        <v>38 - 40</v>
      </c>
      <c r="P57" s="651"/>
      <c r="Q57" s="266"/>
      <c r="S57" s="341"/>
    </row>
    <row r="58" spans="1:19" s="276" customFormat="1" ht="25" customHeight="1">
      <c r="A58" s="266"/>
      <c r="B58" s="397">
        <f>'인원 입력 기능'!G56</f>
        <v>99</v>
      </c>
      <c r="C58" s="398">
        <f t="shared" si="6"/>
        <v>5</v>
      </c>
      <c r="D58" s="515">
        <f>'수학 백분위 표'!D57</f>
        <v>49.928293994622052</v>
      </c>
      <c r="E58" s="332">
        <f>_xlfn.IFNA(VLOOKUP($B58, '확률과 통계 차트'!$AE$6:$AH$106, 4, FALSE), _xlfn.IFNA(VLOOKUP($B58+1, '확률과 통계 차트'!$AE$6:$AH$106, 4, FALSE), "-"))</f>
        <v>40</v>
      </c>
      <c r="F58" s="432">
        <f>_xlfn.IFNA(VLOOKUP($B58, '확률과 통계 차트'!$AD$6:$AG$106, 4, FALSE), _xlfn.IFNA(VLOOKUP($B58-1, '확률과 통계 차트'!$AD$6:$AG$106, 4, FALSE), "-"))</f>
        <v>42</v>
      </c>
      <c r="G58" s="432">
        <f>_xlfn.IFNA(VLOOKUP($B58, '미적분 차트'!$AE$6:$AH$106, 4, FALSE), _xlfn.IFNA(VLOOKUP($B58+1, '미적분 차트'!$AE$6:$AH$106, 4, FALSE), "-"))</f>
        <v>38</v>
      </c>
      <c r="H58" s="432">
        <f>_xlfn.IFNA(VLOOKUP($B58, '미적분 차트'!$AD$6:$AG$106, 4, FALSE), _xlfn.IFNA(VLOOKUP($B58-1, '미적분 차트'!$AD$6:$AG$106, 4, FALSE), "-"))</f>
        <v>39</v>
      </c>
      <c r="I58" s="432">
        <f>_xlfn.IFNA(VLOOKUP($B58, '기하 차트'!$AE$6:$AH$106, 4, FALSE), _xlfn.IFNA(VLOOKUP($B58+1, '기하 차트'!$AE$6:$AH$106, 4, FALSE), "-"))</f>
        <v>37</v>
      </c>
      <c r="J58" s="432">
        <f>_xlfn.IFNA(VLOOKUP($B58, '기하 차트'!$AD$6:$AG$106, 4, FALSE), _xlfn.IFNA(VLOOKUP($B58-1, '기하 차트'!$AD$6:$AG$106, 4, FALSE), "-"))</f>
        <v>39</v>
      </c>
      <c r="K58" s="654" t="str">
        <f t="shared" si="4"/>
        <v>40 - 42</v>
      </c>
      <c r="L58" s="654"/>
      <c r="M58" s="654" t="str">
        <f t="shared" si="7"/>
        <v>38 - 39</v>
      </c>
      <c r="N58" s="654"/>
      <c r="O58" s="650" t="str">
        <f t="shared" si="5"/>
        <v>37 - 39</v>
      </c>
      <c r="P58" s="651"/>
      <c r="Q58" s="266"/>
      <c r="S58" s="341"/>
    </row>
    <row r="59" spans="1:19" s="276" customFormat="1" ht="25" customHeight="1">
      <c r="A59" s="266"/>
      <c r="B59" s="397">
        <f>'인원 입력 기능'!G57</f>
        <v>98</v>
      </c>
      <c r="C59" s="398">
        <f t="shared" si="6"/>
        <v>5</v>
      </c>
      <c r="D59" s="515">
        <f>'수학 백분위 표'!D58</f>
        <v>48.581017826909665</v>
      </c>
      <c r="E59" s="332">
        <f>_xlfn.IFNA(VLOOKUP($B59, '확률과 통계 차트'!$AE$6:$AH$106, 4, FALSE), _xlfn.IFNA(VLOOKUP($B59+1, '확률과 통계 차트'!$AE$6:$AH$106, 4, FALSE), "-"))</f>
        <v>39</v>
      </c>
      <c r="F59" s="432">
        <f>_xlfn.IFNA(VLOOKUP($B59, '확률과 통계 차트'!$AD$6:$AG$106, 4, FALSE), _xlfn.IFNA(VLOOKUP($B59-1, '확률과 통계 차트'!$AD$6:$AG$106, 4, FALSE), "-"))</f>
        <v>40</v>
      </c>
      <c r="G59" s="432">
        <f>_xlfn.IFNA(VLOOKUP($B59, '미적분 차트'!$AE$6:$AH$106, 4, FALSE), _xlfn.IFNA(VLOOKUP($B59+1, '미적분 차트'!$AE$6:$AH$106, 4, FALSE), "-"))</f>
        <v>36</v>
      </c>
      <c r="H59" s="432">
        <f>_xlfn.IFNA(VLOOKUP($B59, '미적분 차트'!$AD$6:$AG$106, 4, FALSE), _xlfn.IFNA(VLOOKUP($B59-1, '미적분 차트'!$AD$6:$AG$106, 4, FALSE), "-"))</f>
        <v>38</v>
      </c>
      <c r="I59" s="432">
        <f>_xlfn.IFNA(VLOOKUP($B59, '기하 차트'!$AE$6:$AH$106, 4, FALSE), _xlfn.IFNA(VLOOKUP($B59+1, '기하 차트'!$AE$6:$AH$106, 4, FALSE), "-"))</f>
        <v>36</v>
      </c>
      <c r="J59" s="432">
        <f>_xlfn.IFNA(VLOOKUP($B59, '기하 차트'!$AD$6:$AG$106, 4, FALSE), _xlfn.IFNA(VLOOKUP($B59-1, '기하 차트'!$AD$6:$AG$106, 4, FALSE), "-"))</f>
        <v>38</v>
      </c>
      <c r="K59" s="654" t="str">
        <f t="shared" si="4"/>
        <v>39 - 40</v>
      </c>
      <c r="L59" s="654"/>
      <c r="M59" s="654" t="str">
        <f t="shared" si="7"/>
        <v>36 - 38</v>
      </c>
      <c r="N59" s="654"/>
      <c r="O59" s="650" t="str">
        <f t="shared" si="5"/>
        <v>36 - 38</v>
      </c>
      <c r="P59" s="651"/>
      <c r="Q59" s="266"/>
      <c r="S59" s="341"/>
    </row>
    <row r="60" spans="1:19" s="276" customFormat="1" ht="25" customHeight="1">
      <c r="A60" s="266"/>
      <c r="B60" s="397">
        <f>'인원 입력 기능'!G58</f>
        <v>97</v>
      </c>
      <c r="C60" s="398">
        <f t="shared" si="6"/>
        <v>5</v>
      </c>
      <c r="D60" s="515">
        <f>'수학 백분위 표'!D59</f>
        <v>47.099292899113635</v>
      </c>
      <c r="E60" s="332">
        <f>_xlfn.IFNA(VLOOKUP($B60, '확률과 통계 차트'!$AE$6:$AH$106, 4, FALSE), _xlfn.IFNA(VLOOKUP($B60+1, '확률과 통계 차트'!$AE$6:$AH$106, 4, FALSE), "-"))</f>
        <v>38</v>
      </c>
      <c r="F60" s="432">
        <f>_xlfn.IFNA(VLOOKUP($B60, '확률과 통계 차트'!$AD$6:$AG$106, 4, FALSE), _xlfn.IFNA(VLOOKUP($B60-1, '확률과 통계 차트'!$AD$6:$AG$106, 4, FALSE), "-"))</f>
        <v>39</v>
      </c>
      <c r="G60" s="432">
        <f>_xlfn.IFNA(VLOOKUP($B60, '미적분 차트'!$AE$6:$AH$106, 4, FALSE), _xlfn.IFNA(VLOOKUP($B60+1, '미적분 차트'!$AE$6:$AH$106, 4, FALSE), "-"))</f>
        <v>35</v>
      </c>
      <c r="H60" s="432">
        <f>_xlfn.IFNA(VLOOKUP($B60, '미적분 차트'!$AD$6:$AG$106, 4, FALSE), _xlfn.IFNA(VLOOKUP($B60-1, '미적분 차트'!$AD$6:$AG$106, 4, FALSE), "-"))</f>
        <v>37</v>
      </c>
      <c r="I60" s="432">
        <f>_xlfn.IFNA(VLOOKUP($B60, '기하 차트'!$AE$6:$AH$106, 4, FALSE), _xlfn.IFNA(VLOOKUP($B60+1, '기하 차트'!$AE$6:$AH$106, 4, FALSE), "-"))</f>
        <v>35</v>
      </c>
      <c r="J60" s="432">
        <f>_xlfn.IFNA(VLOOKUP($B60, '기하 차트'!$AD$6:$AG$106, 4, FALSE), _xlfn.IFNA(VLOOKUP($B60-1, '기하 차트'!$AD$6:$AG$106, 4, FALSE), "-"))</f>
        <v>37</v>
      </c>
      <c r="K60" s="654" t="str">
        <f t="shared" si="4"/>
        <v>38 - 39</v>
      </c>
      <c r="L60" s="654"/>
      <c r="M60" s="654" t="str">
        <f t="shared" si="7"/>
        <v>35 - 37</v>
      </c>
      <c r="N60" s="654"/>
      <c r="O60" s="650" t="str">
        <f t="shared" si="5"/>
        <v>35 - 37</v>
      </c>
      <c r="P60" s="651"/>
      <c r="Q60" s="266"/>
      <c r="S60" s="341"/>
    </row>
    <row r="61" spans="1:19" s="276" customFormat="1" ht="25" customHeight="1">
      <c r="A61" s="266"/>
      <c r="B61" s="397">
        <f>'인원 입력 기능'!G59</f>
        <v>96</v>
      </c>
      <c r="C61" s="398">
        <f t="shared" si="6"/>
        <v>5</v>
      </c>
      <c r="D61" s="515">
        <f>'수학 백분위 표'!D60</f>
        <v>45.447465391893239</v>
      </c>
      <c r="E61" s="332">
        <f>_xlfn.IFNA(VLOOKUP($B61, '확률과 통계 차트'!$AE$6:$AH$106, 4, FALSE), _xlfn.IFNA(VLOOKUP($B61+1, '확률과 통계 차트'!$AE$6:$AH$106, 4, FALSE), "-"))</f>
        <v>36</v>
      </c>
      <c r="F61" s="432">
        <f>_xlfn.IFNA(VLOOKUP($B61, '확률과 통계 차트'!$AD$6:$AG$106, 4, FALSE), _xlfn.IFNA(VLOOKUP($B61-1, '확률과 통계 차트'!$AD$6:$AG$106, 4, FALSE), "-"))</f>
        <v>38</v>
      </c>
      <c r="G61" s="432">
        <f>_xlfn.IFNA(VLOOKUP($B61, '미적분 차트'!$AE$6:$AH$106, 4, FALSE), _xlfn.IFNA(VLOOKUP($B61+1, '미적분 차트'!$AE$6:$AH$106, 4, FALSE), "-"))</f>
        <v>34</v>
      </c>
      <c r="H61" s="432">
        <f>_xlfn.IFNA(VLOOKUP($B61, '미적분 차트'!$AD$6:$AG$106, 4, FALSE), _xlfn.IFNA(VLOOKUP($B61-1, '미적분 차트'!$AD$6:$AG$106, 4, FALSE), "-"))</f>
        <v>36</v>
      </c>
      <c r="I61" s="432">
        <f>_xlfn.IFNA(VLOOKUP($B61, '기하 차트'!$AE$6:$AH$106, 4, FALSE), _xlfn.IFNA(VLOOKUP($B61+1, '기하 차트'!$AE$6:$AH$106, 4, FALSE), "-"))</f>
        <v>33</v>
      </c>
      <c r="J61" s="432">
        <f>_xlfn.IFNA(VLOOKUP($B61, '기하 차트'!$AD$6:$AG$106, 4, FALSE), _xlfn.IFNA(VLOOKUP($B61-1, '기하 차트'!$AD$6:$AG$106, 4, FALSE), "-"))</f>
        <v>35</v>
      </c>
      <c r="K61" s="654" t="str">
        <f t="shared" si="4"/>
        <v>36 - 38</v>
      </c>
      <c r="L61" s="654"/>
      <c r="M61" s="654" t="str">
        <f t="shared" si="7"/>
        <v>34 - 36</v>
      </c>
      <c r="N61" s="654"/>
      <c r="O61" s="650" t="str">
        <f t="shared" si="5"/>
        <v>33 - 35</v>
      </c>
      <c r="P61" s="651"/>
      <c r="Q61" s="266"/>
      <c r="S61" s="341"/>
    </row>
    <row r="62" spans="1:19" s="276" customFormat="1" ht="25" customHeight="1">
      <c r="A62" s="266"/>
      <c r="B62" s="397">
        <f>'인원 입력 기능'!G60</f>
        <v>95</v>
      </c>
      <c r="C62" s="398">
        <f t="shared" si="6"/>
        <v>5</v>
      </c>
      <c r="D62" s="515">
        <f>'수학 백분위 표'!D61</f>
        <v>44.248381635295289</v>
      </c>
      <c r="E62" s="332">
        <f>_xlfn.IFNA(VLOOKUP($B62, '확률과 통계 차트'!$AE$6:$AH$106, 4, FALSE), _xlfn.IFNA(VLOOKUP($B62+1, '확률과 통계 차트'!$AE$6:$AH$106, 4, FALSE), "-"))</f>
        <v>35</v>
      </c>
      <c r="F62" s="432">
        <f>_xlfn.IFNA(VLOOKUP($B62, '확률과 통계 차트'!$AD$6:$AG$106, 4, FALSE), _xlfn.IFNA(VLOOKUP($B62-1, '확률과 통계 차트'!$AD$6:$AG$106, 4, FALSE), "-"))</f>
        <v>37</v>
      </c>
      <c r="G62" s="432">
        <f>_xlfn.IFNA(VLOOKUP($B62, '미적분 차트'!$AE$6:$AH$106, 4, FALSE), _xlfn.IFNA(VLOOKUP($B62+1, '미적분 차트'!$AE$6:$AH$106, 4, FALSE), "-"))</f>
        <v>33</v>
      </c>
      <c r="H62" s="432">
        <f>_xlfn.IFNA(VLOOKUP($B62, '미적분 차트'!$AD$6:$AG$106, 4, FALSE), _xlfn.IFNA(VLOOKUP($B62-1, '미적분 차트'!$AD$6:$AG$106, 4, FALSE), "-"))</f>
        <v>34</v>
      </c>
      <c r="I62" s="432">
        <f>_xlfn.IFNA(VLOOKUP($B62, '기하 차트'!$AE$6:$AH$106, 4, FALSE), _xlfn.IFNA(VLOOKUP($B62+1, '기하 차트'!$AE$6:$AH$106, 4, FALSE), "-"))</f>
        <v>32</v>
      </c>
      <c r="J62" s="432">
        <f>_xlfn.IFNA(VLOOKUP($B62, '기하 차트'!$AD$6:$AG$106, 4, FALSE), _xlfn.IFNA(VLOOKUP($B62-1, '기하 차트'!$AD$6:$AG$106, 4, FALSE), "-"))</f>
        <v>34</v>
      </c>
      <c r="K62" s="654" t="str">
        <f t="shared" si="4"/>
        <v>35 - 37</v>
      </c>
      <c r="L62" s="654"/>
      <c r="M62" s="654" t="str">
        <f t="shared" si="7"/>
        <v>33 - 34</v>
      </c>
      <c r="N62" s="654"/>
      <c r="O62" s="650" t="str">
        <f t="shared" si="5"/>
        <v>32 - 34</v>
      </c>
      <c r="P62" s="651"/>
      <c r="Q62" s="266"/>
      <c r="S62" s="341"/>
    </row>
    <row r="63" spans="1:19" s="276" customFormat="1" ht="25" customHeight="1">
      <c r="A63" s="266"/>
      <c r="B63" s="397">
        <f>'인원 입력 기능'!G61</f>
        <v>94</v>
      </c>
      <c r="C63" s="398">
        <f t="shared" si="6"/>
        <v>5</v>
      </c>
      <c r="D63" s="515">
        <f>'수학 백분위 표'!D62</f>
        <v>43.25206652723832</v>
      </c>
      <c r="E63" s="332">
        <f>_xlfn.IFNA(VLOOKUP($B63, '확률과 통계 차트'!$AE$6:$AH$106, 4, FALSE), _xlfn.IFNA(VLOOKUP($B63+1, '확률과 통계 차트'!$AE$6:$AH$106, 4, FALSE), "-"))</f>
        <v>34</v>
      </c>
      <c r="F63" s="432">
        <f>_xlfn.IFNA(VLOOKUP($B63, '확률과 통계 차트'!$AD$6:$AG$106, 4, FALSE), _xlfn.IFNA(VLOOKUP($B63-1, '확률과 통계 차트'!$AD$6:$AG$106, 4, FALSE), "-"))</f>
        <v>36</v>
      </c>
      <c r="G63" s="432">
        <f>_xlfn.IFNA(VLOOKUP($B63, '미적분 차트'!$AE$6:$AH$106, 4, FALSE), _xlfn.IFNA(VLOOKUP($B63+1, '미적분 차트'!$AE$6:$AH$106, 4, FALSE), "-"))</f>
        <v>32</v>
      </c>
      <c r="H63" s="432">
        <f>_xlfn.IFNA(VLOOKUP($B63, '미적분 차트'!$AD$6:$AG$106, 4, FALSE), _xlfn.IFNA(VLOOKUP($B63-1, '미적분 차트'!$AD$6:$AG$106, 4, FALSE), "-"))</f>
        <v>33</v>
      </c>
      <c r="I63" s="432">
        <f>_xlfn.IFNA(VLOOKUP($B63, '기하 차트'!$AE$6:$AH$106, 4, FALSE), _xlfn.IFNA(VLOOKUP($B63+1, '기하 차트'!$AE$6:$AH$106, 4, FALSE), "-"))</f>
        <v>31</v>
      </c>
      <c r="J63" s="432">
        <f>_xlfn.IFNA(VLOOKUP($B63, '기하 차트'!$AD$6:$AG$106, 4, FALSE), _xlfn.IFNA(VLOOKUP($B63-1, '기하 차트'!$AD$6:$AG$106, 4, FALSE), "-"))</f>
        <v>33</v>
      </c>
      <c r="K63" s="654" t="str">
        <f t="shared" si="4"/>
        <v>34 - 36</v>
      </c>
      <c r="L63" s="654"/>
      <c r="M63" s="654" t="str">
        <f t="shared" si="7"/>
        <v>32 - 33</v>
      </c>
      <c r="N63" s="654"/>
      <c r="O63" s="650" t="str">
        <f t="shared" si="5"/>
        <v>31 - 33</v>
      </c>
      <c r="P63" s="651"/>
      <c r="Q63" s="266"/>
      <c r="S63" s="341"/>
    </row>
    <row r="64" spans="1:19" s="276" customFormat="1" ht="25" customHeight="1">
      <c r="A64" s="266"/>
      <c r="B64" s="397">
        <f>'인원 입력 기능'!G62</f>
        <v>93</v>
      </c>
      <c r="C64" s="398">
        <f t="shared" si="6"/>
        <v>5</v>
      </c>
      <c r="D64" s="515">
        <f>'수학 백분위 표'!D63</f>
        <v>41.891046708495175</v>
      </c>
      <c r="E64" s="332">
        <f>_xlfn.IFNA(VLOOKUP($B64, '확률과 통계 차트'!$AE$6:$AH$106, 4, FALSE), _xlfn.IFNA(VLOOKUP($B64+1, '확률과 통계 차트'!$AE$6:$AH$106, 4, FALSE), "-"))</f>
        <v>33</v>
      </c>
      <c r="F64" s="432">
        <f>_xlfn.IFNA(VLOOKUP($B64, '확률과 통계 차트'!$AD$6:$AG$106, 4, FALSE), _xlfn.IFNA(VLOOKUP($B64-1, '확률과 통계 차트'!$AD$6:$AG$106, 4, FALSE), "-"))</f>
        <v>34</v>
      </c>
      <c r="G64" s="432">
        <f>_xlfn.IFNA(VLOOKUP($B64, '미적분 차트'!$AE$6:$AH$106, 4, FALSE), _xlfn.IFNA(VLOOKUP($B64+1, '미적분 차트'!$AE$6:$AH$106, 4, FALSE), "-"))</f>
        <v>30</v>
      </c>
      <c r="H64" s="432">
        <f>_xlfn.IFNA(VLOOKUP($B64, '미적분 차트'!$AD$6:$AG$106, 4, FALSE), _xlfn.IFNA(VLOOKUP($B64-1, '미적분 차트'!$AD$6:$AG$106, 4, FALSE), "-"))</f>
        <v>32</v>
      </c>
      <c r="I64" s="432">
        <f>_xlfn.IFNA(VLOOKUP($B64, '기하 차트'!$AE$6:$AH$106, 4, FALSE), _xlfn.IFNA(VLOOKUP($B64+1, '기하 차트'!$AE$6:$AH$106, 4, FALSE), "-"))</f>
        <v>30</v>
      </c>
      <c r="J64" s="432">
        <f>_xlfn.IFNA(VLOOKUP($B64, '기하 차트'!$AD$6:$AG$106, 4, FALSE), _xlfn.IFNA(VLOOKUP($B64-1, '기하 차트'!$AD$6:$AG$106, 4, FALSE), "-"))</f>
        <v>32</v>
      </c>
      <c r="K64" s="654" t="str">
        <f t="shared" si="4"/>
        <v>33 - 34</v>
      </c>
      <c r="L64" s="654"/>
      <c r="M64" s="654" t="str">
        <f t="shared" si="7"/>
        <v>30 - 32</v>
      </c>
      <c r="N64" s="654"/>
      <c r="O64" s="650" t="str">
        <f t="shared" si="5"/>
        <v>30 - 32</v>
      </c>
      <c r="P64" s="651"/>
      <c r="Q64" s="266"/>
      <c r="S64" s="341"/>
    </row>
    <row r="65" spans="1:19" s="276" customFormat="1" ht="25" customHeight="1">
      <c r="A65" s="266"/>
      <c r="B65" s="397">
        <f>'인원 입력 기능'!G63</f>
        <v>92</v>
      </c>
      <c r="C65" s="398">
        <f t="shared" si="6"/>
        <v>5</v>
      </c>
      <c r="D65" s="515">
        <f>'수학 백분위 표'!D64</f>
        <v>40.380639378547954</v>
      </c>
      <c r="E65" s="332">
        <f>_xlfn.IFNA(VLOOKUP($B65, '확률과 통계 차트'!$AE$6:$AH$106, 4, FALSE), _xlfn.IFNA(VLOOKUP($B65+1, '확률과 통계 차트'!$AE$6:$AH$106, 4, FALSE), "-"))</f>
        <v>32</v>
      </c>
      <c r="F65" s="432">
        <f>_xlfn.IFNA(VLOOKUP($B65, '확률과 통계 차트'!$AD$6:$AG$106, 4, FALSE), _xlfn.IFNA(VLOOKUP($B65-1, '확률과 통계 차트'!$AD$6:$AG$106, 4, FALSE), "-"))</f>
        <v>33</v>
      </c>
      <c r="G65" s="432">
        <f>_xlfn.IFNA(VLOOKUP($B65, '미적분 차트'!$AE$6:$AH$106, 4, FALSE), _xlfn.IFNA(VLOOKUP($B65+1, '미적분 차트'!$AE$6:$AH$106, 4, FALSE), "-"))</f>
        <v>29</v>
      </c>
      <c r="H65" s="432">
        <f>_xlfn.IFNA(VLOOKUP($B65, '미적분 차트'!$AD$6:$AG$106, 4, FALSE), _xlfn.IFNA(VLOOKUP($B65-1, '미적분 차트'!$AD$6:$AG$106, 4, FALSE), "-"))</f>
        <v>31</v>
      </c>
      <c r="I65" s="432">
        <f>_xlfn.IFNA(VLOOKUP($B65, '기하 차트'!$AE$6:$AH$106, 4, FALSE), _xlfn.IFNA(VLOOKUP($B65+1, '기하 차트'!$AE$6:$AH$106, 4, FALSE), "-"))</f>
        <v>28</v>
      </c>
      <c r="J65" s="432">
        <f>_xlfn.IFNA(VLOOKUP($B65, '기하 차트'!$AD$6:$AG$106, 4, FALSE), _xlfn.IFNA(VLOOKUP($B65-1, '기하 차트'!$AD$6:$AG$106, 4, FALSE), "-"))</f>
        <v>31</v>
      </c>
      <c r="K65" s="654" t="str">
        <f t="shared" si="4"/>
        <v>32 - 33</v>
      </c>
      <c r="L65" s="654"/>
      <c r="M65" s="654" t="str">
        <f t="shared" si="7"/>
        <v>29 - 31</v>
      </c>
      <c r="N65" s="654"/>
      <c r="O65" s="650" t="str">
        <f t="shared" si="5"/>
        <v>28 - 31</v>
      </c>
      <c r="P65" s="651"/>
      <c r="Q65" s="266"/>
      <c r="S65" s="341"/>
    </row>
    <row r="66" spans="1:19" s="276" customFormat="1" ht="25" customHeight="1">
      <c r="A66" s="266"/>
      <c r="B66" s="397">
        <f>'인원 입력 기능'!G64</f>
        <v>91</v>
      </c>
      <c r="C66" s="398">
        <f t="shared" si="6"/>
        <v>5</v>
      </c>
      <c r="D66" s="515">
        <f>'수학 백분위 표'!D65</f>
        <v>39.164824220695152</v>
      </c>
      <c r="E66" s="332">
        <f>_xlfn.IFNA(VLOOKUP($B66, '확률과 통계 차트'!$AE$6:$AH$106, 4, FALSE), _xlfn.IFNA(VLOOKUP($B66+1, '확률과 통계 차트'!$AE$6:$AH$106, 4, FALSE), "-"))</f>
        <v>30</v>
      </c>
      <c r="F66" s="432">
        <f>_xlfn.IFNA(VLOOKUP($B66, '확률과 통계 차트'!$AD$6:$AG$106, 4, FALSE), _xlfn.IFNA(VLOOKUP($B66-1, '확률과 통계 차트'!$AD$6:$AG$106, 4, FALSE), "-"))</f>
        <v>32</v>
      </c>
      <c r="G66" s="432">
        <f>_xlfn.IFNA(VLOOKUP($B66, '미적분 차트'!$AE$6:$AH$106, 4, FALSE), _xlfn.IFNA(VLOOKUP($B66+1, '미적분 차트'!$AE$6:$AH$106, 4, FALSE), "-"))</f>
        <v>28</v>
      </c>
      <c r="H66" s="432">
        <f>_xlfn.IFNA(VLOOKUP($B66, '미적분 차트'!$AD$6:$AG$106, 4, FALSE), _xlfn.IFNA(VLOOKUP($B66-1, '미적분 차트'!$AD$6:$AG$106, 4, FALSE), "-"))</f>
        <v>29</v>
      </c>
      <c r="I66" s="432">
        <f>_xlfn.IFNA(VLOOKUP($B66, '기하 차트'!$AE$6:$AH$106, 4, FALSE), _xlfn.IFNA(VLOOKUP($B66+1, '기하 차트'!$AE$6:$AH$106, 4, FALSE), "-"))</f>
        <v>27</v>
      </c>
      <c r="J66" s="432">
        <f>_xlfn.IFNA(VLOOKUP($B66, '기하 차트'!$AD$6:$AG$106, 4, FALSE), _xlfn.IFNA(VLOOKUP($B66-1, '기하 차트'!$AD$6:$AG$106, 4, FALSE), "-"))</f>
        <v>29</v>
      </c>
      <c r="K66" s="654" t="str">
        <f t="shared" si="4"/>
        <v>30 - 32</v>
      </c>
      <c r="L66" s="654"/>
      <c r="M66" s="654" t="str">
        <f t="shared" si="7"/>
        <v>28 - 29</v>
      </c>
      <c r="N66" s="654"/>
      <c r="O66" s="650" t="str">
        <f t="shared" si="5"/>
        <v>27 - 29</v>
      </c>
      <c r="P66" s="651"/>
      <c r="Q66" s="266"/>
      <c r="S66" s="341"/>
    </row>
    <row r="67" spans="1:19" s="276" customFormat="1" ht="25" customHeight="1">
      <c r="A67" s="266"/>
      <c r="B67" s="397">
        <f>'인원 입력 기능'!G65</f>
        <v>90</v>
      </c>
      <c r="C67" s="398">
        <f t="shared" si="6"/>
        <v>5</v>
      </c>
      <c r="D67" s="515">
        <f>'수학 백분위 표'!D66</f>
        <v>38.163728712279656</v>
      </c>
      <c r="E67" s="332">
        <f>_xlfn.IFNA(VLOOKUP($B67, '확률과 통계 차트'!$AE$6:$AH$106, 4, FALSE), _xlfn.IFNA(VLOOKUP($B67+1, '확률과 통계 차트'!$AE$6:$AH$106, 4, FALSE), "-"))</f>
        <v>29</v>
      </c>
      <c r="F67" s="432">
        <f>_xlfn.IFNA(VLOOKUP($B67, '확률과 통계 차트'!$AD$6:$AG$106, 4, FALSE), _xlfn.IFNA(VLOOKUP($B67-1, '확률과 통계 차트'!$AD$6:$AG$106, 4, FALSE), "-"))</f>
        <v>31</v>
      </c>
      <c r="G67" s="432">
        <f>_xlfn.IFNA(VLOOKUP($B67, '미적분 차트'!$AE$6:$AH$106, 4, FALSE), _xlfn.IFNA(VLOOKUP($B67+1, '미적분 차트'!$AE$6:$AH$106, 4, FALSE), "-"))</f>
        <v>27</v>
      </c>
      <c r="H67" s="432">
        <f>_xlfn.IFNA(VLOOKUP($B67, '미적분 차트'!$AD$6:$AG$106, 4, FALSE), _xlfn.IFNA(VLOOKUP($B67-1, '미적분 차트'!$AD$6:$AG$106, 4, FALSE), "-"))</f>
        <v>28</v>
      </c>
      <c r="I67" s="432">
        <f>_xlfn.IFNA(VLOOKUP($B67, '기하 차트'!$AE$6:$AH$106, 4, FALSE), _xlfn.IFNA(VLOOKUP($B67+1, '기하 차트'!$AE$6:$AH$106, 4, FALSE), "-"))</f>
        <v>26</v>
      </c>
      <c r="J67" s="432">
        <f>_xlfn.IFNA(VLOOKUP($B67, '기하 차트'!$AD$6:$AG$106, 4, FALSE), _xlfn.IFNA(VLOOKUP($B67-1, '기하 차트'!$AD$6:$AG$106, 4, FALSE), "-"))</f>
        <v>28</v>
      </c>
      <c r="K67" s="654" t="str">
        <f t="shared" si="4"/>
        <v>29 - 31</v>
      </c>
      <c r="L67" s="654"/>
      <c r="M67" s="654" t="str">
        <f t="shared" si="7"/>
        <v>27 - 28</v>
      </c>
      <c r="N67" s="654"/>
      <c r="O67" s="650" t="str">
        <f t="shared" si="5"/>
        <v>26 - 28</v>
      </c>
      <c r="P67" s="651"/>
      <c r="Q67" s="266"/>
      <c r="S67" s="341"/>
    </row>
    <row r="68" spans="1:19" s="276" customFormat="1" ht="25" customHeight="1">
      <c r="A68" s="266"/>
      <c r="B68" s="397">
        <f>'인원 입력 기능'!G66</f>
        <v>89</v>
      </c>
      <c r="C68" s="398">
        <f t="shared" si="6"/>
        <v>6</v>
      </c>
      <c r="D68" s="515">
        <f>'수학 백분위 표'!D67</f>
        <v>37.093914948710285</v>
      </c>
      <c r="E68" s="332">
        <f>_xlfn.IFNA(VLOOKUP($B68, '확률과 통계 차트'!$AE$6:$AH$106, 4, FALSE), _xlfn.IFNA(VLOOKUP($B68+1, '확률과 통계 차트'!$AE$6:$AH$106, 4, FALSE), "-"))</f>
        <v>28</v>
      </c>
      <c r="F68" s="432">
        <f>_xlfn.IFNA(VLOOKUP($B68, '확률과 통계 차트'!$AD$6:$AG$106, 4, FALSE), _xlfn.IFNA(VLOOKUP($B68-1, '확률과 통계 차트'!$AD$6:$AG$106, 4, FALSE), "-"))</f>
        <v>29</v>
      </c>
      <c r="G68" s="432">
        <f>_xlfn.IFNA(VLOOKUP($B68, '미적분 차트'!$AE$6:$AH$106, 4, FALSE), _xlfn.IFNA(VLOOKUP($B68+1, '미적분 차트'!$AE$6:$AH$106, 4, FALSE), "-"))</f>
        <v>25</v>
      </c>
      <c r="H68" s="432">
        <f>_xlfn.IFNA(VLOOKUP($B68, '미적분 차트'!$AD$6:$AG$106, 4, FALSE), _xlfn.IFNA(VLOOKUP($B68-1, '미적분 차트'!$AD$6:$AG$106, 4, FALSE), "-"))</f>
        <v>27</v>
      </c>
      <c r="I68" s="432">
        <f>_xlfn.IFNA(VLOOKUP($B68, '기하 차트'!$AE$6:$AH$106, 4, FALSE), _xlfn.IFNA(VLOOKUP($B68+1, '기하 차트'!$AE$6:$AH$106, 4, FALSE), "-"))</f>
        <v>25</v>
      </c>
      <c r="J68" s="432">
        <f>_xlfn.IFNA(VLOOKUP($B68, '기하 차트'!$AD$6:$AG$106, 4, FALSE), _xlfn.IFNA(VLOOKUP($B68-1, '기하 차트'!$AD$6:$AG$106, 4, FALSE), "-"))</f>
        <v>27</v>
      </c>
      <c r="K68" s="654" t="str">
        <f t="shared" si="4"/>
        <v>28 - 29</v>
      </c>
      <c r="L68" s="654"/>
      <c r="M68" s="654" t="str">
        <f t="shared" si="7"/>
        <v>25 - 27</v>
      </c>
      <c r="N68" s="654"/>
      <c r="O68" s="650" t="str">
        <f t="shared" si="5"/>
        <v>25 - 27</v>
      </c>
      <c r="P68" s="651"/>
      <c r="Q68" s="266"/>
      <c r="S68" s="341"/>
    </row>
    <row r="69" spans="1:19" s="276" customFormat="1" ht="25" customHeight="1">
      <c r="A69" s="266"/>
      <c r="B69" s="397">
        <f>'인원 입력 기능'!G67</f>
        <v>88</v>
      </c>
      <c r="C69" s="398">
        <f t="shared" si="6"/>
        <v>6</v>
      </c>
      <c r="D69" s="515">
        <f>'수학 백분위 표'!D68</f>
        <v>35.64067323971716</v>
      </c>
      <c r="E69" s="332">
        <f>_xlfn.IFNA(VLOOKUP($B69, '확률과 통계 차트'!$AE$6:$AH$106, 4, FALSE), _xlfn.IFNA(VLOOKUP($B69+1, '확률과 통계 차트'!$AE$6:$AH$106, 4, FALSE), "-"))</f>
        <v>27</v>
      </c>
      <c r="F69" s="432">
        <f>_xlfn.IFNA(VLOOKUP($B69, '확률과 통계 차트'!$AD$6:$AG$106, 4, FALSE), _xlfn.IFNA(VLOOKUP($B69-1, '확률과 통계 차트'!$AD$6:$AG$106, 4, FALSE), "-"))</f>
        <v>28</v>
      </c>
      <c r="G69" s="432">
        <f>_xlfn.IFNA(VLOOKUP($B69, '미적분 차트'!$AE$6:$AH$106, 4, FALSE), _xlfn.IFNA(VLOOKUP($B69+1, '미적분 차트'!$AE$6:$AH$106, 4, FALSE), "-"))</f>
        <v>24</v>
      </c>
      <c r="H69" s="432">
        <f>_xlfn.IFNA(VLOOKUP($B69, '미적분 차트'!$AD$6:$AG$106, 4, FALSE), _xlfn.IFNA(VLOOKUP($B69-1, '미적분 차트'!$AD$6:$AG$106, 4, FALSE), "-"))</f>
        <v>26</v>
      </c>
      <c r="I69" s="432">
        <f>_xlfn.IFNA(VLOOKUP($B69, '기하 차트'!$AE$6:$AH$106, 4, FALSE), _xlfn.IFNA(VLOOKUP($B69+1, '기하 차트'!$AE$6:$AH$106, 4, FALSE), "-"))</f>
        <v>24</v>
      </c>
      <c r="J69" s="432">
        <f>_xlfn.IFNA(VLOOKUP($B69, '기하 차트'!$AD$6:$AG$106, 4, FALSE), _xlfn.IFNA(VLOOKUP($B69-1, '기하 차트'!$AD$6:$AG$106, 4, FALSE), "-"))</f>
        <v>26</v>
      </c>
      <c r="K69" s="654" t="str">
        <f t="shared" si="4"/>
        <v>27 - 28</v>
      </c>
      <c r="L69" s="654"/>
      <c r="M69" s="654" t="str">
        <f t="shared" si="7"/>
        <v>24 - 26</v>
      </c>
      <c r="N69" s="654"/>
      <c r="O69" s="650" t="str">
        <f t="shared" si="5"/>
        <v>24 - 26</v>
      </c>
      <c r="P69" s="651"/>
      <c r="Q69" s="266"/>
      <c r="S69" s="341"/>
    </row>
    <row r="70" spans="1:19" s="276" customFormat="1" ht="25" customHeight="1">
      <c r="A70" s="266"/>
      <c r="B70" s="397">
        <f>'인원 입력 기능'!G68</f>
        <v>87</v>
      </c>
      <c r="C70" s="398">
        <f t="shared" si="6"/>
        <v>6</v>
      </c>
      <c r="D70" s="515">
        <f>'수학 백분위 표'!D69</f>
        <v>34.271885270391401</v>
      </c>
      <c r="E70" s="332">
        <f>_xlfn.IFNA(VLOOKUP($B70, '확률과 통계 차트'!$AE$6:$AH$106, 4, FALSE), _xlfn.IFNA(VLOOKUP($B70+1, '확률과 통계 차트'!$AE$6:$AH$106, 4, FALSE), "-"))</f>
        <v>25</v>
      </c>
      <c r="F70" s="432">
        <f>_xlfn.IFNA(VLOOKUP($B70, '확률과 통계 차트'!$AD$6:$AG$106, 4, FALSE), _xlfn.IFNA(VLOOKUP($B70-1, '확률과 통계 차트'!$AD$6:$AG$106, 4, FALSE), "-"))</f>
        <v>27</v>
      </c>
      <c r="G70" s="432">
        <f>_xlfn.IFNA(VLOOKUP($B70, '미적분 차트'!$AE$6:$AH$106, 4, FALSE), _xlfn.IFNA(VLOOKUP($B70+1, '미적분 차트'!$AE$6:$AH$106, 4, FALSE), "-"))</f>
        <v>23</v>
      </c>
      <c r="H70" s="432">
        <f>_xlfn.IFNA(VLOOKUP($B70, '미적분 차트'!$AD$6:$AG$106, 4, FALSE), _xlfn.IFNA(VLOOKUP($B70-1, '미적분 차트'!$AD$6:$AG$106, 4, FALSE), "-"))</f>
        <v>24</v>
      </c>
      <c r="I70" s="432">
        <f>_xlfn.IFNA(VLOOKUP($B70, '기하 차트'!$AE$6:$AH$106, 4, FALSE), _xlfn.IFNA(VLOOKUP($B70+1, '기하 차트'!$AE$6:$AH$106, 4, FALSE), "-"))</f>
        <v>23</v>
      </c>
      <c r="J70" s="432">
        <f>_xlfn.IFNA(VLOOKUP($B70, '기하 차트'!$AD$6:$AG$106, 4, FALSE), _xlfn.IFNA(VLOOKUP($B70-1, '기하 차트'!$AD$6:$AG$106, 4, FALSE), "-"))</f>
        <v>24</v>
      </c>
      <c r="K70" s="654" t="str">
        <f t="shared" si="4"/>
        <v>25 - 27</v>
      </c>
      <c r="L70" s="654"/>
      <c r="M70" s="654" t="str">
        <f t="shared" si="7"/>
        <v>23 - 24</v>
      </c>
      <c r="N70" s="654"/>
      <c r="O70" s="650" t="str">
        <f t="shared" si="5"/>
        <v>23 - 24</v>
      </c>
      <c r="P70" s="651"/>
      <c r="Q70" s="266"/>
      <c r="S70" s="341"/>
    </row>
    <row r="71" spans="1:19" s="276" customFormat="1" ht="25" customHeight="1">
      <c r="A71" s="266"/>
      <c r="B71" s="397">
        <f>'인원 입력 기능'!G69</f>
        <v>86</v>
      </c>
      <c r="C71" s="398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6</v>
      </c>
      <c r="D71" s="515">
        <f>'수학 백분위 표'!D70</f>
        <v>33.224579225176775</v>
      </c>
      <c r="E71" s="332">
        <f>_xlfn.IFNA(VLOOKUP($B71, '확률과 통계 차트'!$AE$6:$AH$106, 4, FALSE), _xlfn.IFNA(VLOOKUP($B71+1, '확률과 통계 차트'!$AE$6:$AH$106, 4, FALSE), "-"))</f>
        <v>24</v>
      </c>
      <c r="F71" s="432">
        <f>_xlfn.IFNA(VLOOKUP($B71, '확률과 통계 차트'!$AD$6:$AG$106, 4, FALSE), _xlfn.IFNA(VLOOKUP($B71-1, '확률과 통계 차트'!$AD$6:$AG$106, 4, FALSE), "-"))</f>
        <v>26</v>
      </c>
      <c r="G71" s="432">
        <f>_xlfn.IFNA(VLOOKUP($B71, '미적분 차트'!$AE$6:$AH$106, 4, FALSE), _xlfn.IFNA(VLOOKUP($B71+1, '미적분 차트'!$AE$6:$AH$106, 4, FALSE), "-"))</f>
        <v>22</v>
      </c>
      <c r="H71" s="432">
        <f>_xlfn.IFNA(VLOOKUP($B71, '미적분 차트'!$AD$6:$AG$106, 4, FALSE), _xlfn.IFNA(VLOOKUP($B71-1, '미적분 차트'!$AD$6:$AG$106, 4, FALSE), "-"))</f>
        <v>23</v>
      </c>
      <c r="I71" s="432">
        <f>_xlfn.IFNA(VLOOKUP($B71, '기하 차트'!$AE$6:$AH$106, 4, FALSE), _xlfn.IFNA(VLOOKUP($B71+1, '기하 차트'!$AE$6:$AH$106, 4, FALSE), "-"))</f>
        <v>22</v>
      </c>
      <c r="J71" s="432">
        <f>_xlfn.IFNA(VLOOKUP($B71, '기하 차트'!$AD$6:$AG$106, 4, FALSE), _xlfn.IFNA(VLOOKUP($B71-1, '기하 차트'!$AD$6:$AG$106, 4, FALSE), "-"))</f>
        <v>23</v>
      </c>
      <c r="K71" s="654" t="str">
        <f t="shared" si="4"/>
        <v>24 - 26</v>
      </c>
      <c r="L71" s="654"/>
      <c r="M71" s="654" t="str">
        <f t="shared" ref="M71:M84" si="9">IF(OR(G71="-",H71="-", G71&gt;H71),"-",IF(G71=H71,G71,G71&amp;" - "&amp;H71))</f>
        <v>22 - 23</v>
      </c>
      <c r="N71" s="654"/>
      <c r="O71" s="650" t="str">
        <f t="shared" si="5"/>
        <v>22 - 23</v>
      </c>
      <c r="P71" s="651"/>
      <c r="Q71" s="266"/>
      <c r="S71" s="341"/>
    </row>
    <row r="72" spans="1:19" s="276" customFormat="1" ht="25" customHeight="1">
      <c r="A72" s="266"/>
      <c r="B72" s="397">
        <f>'인원 입력 기능'!G70</f>
        <v>85</v>
      </c>
      <c r="C72" s="398">
        <f t="shared" si="8"/>
        <v>6</v>
      </c>
      <c r="D72" s="515">
        <f>'수학 백분위 표'!D71</f>
        <v>32.114331241908175</v>
      </c>
      <c r="E72" s="332">
        <f>_xlfn.IFNA(VLOOKUP($B72, '확률과 통계 차트'!$AE$6:$AH$106, 4, FALSE), _xlfn.IFNA(VLOOKUP($B72+1, '확률과 통계 차트'!$AE$6:$AH$106, 4, FALSE), "-"))</f>
        <v>23</v>
      </c>
      <c r="F72" s="432">
        <f>_xlfn.IFNA(VLOOKUP($B72, '확률과 통계 차트'!$AD$6:$AG$106, 4, FALSE), _xlfn.IFNA(VLOOKUP($B72-1, '확률과 통계 차트'!$AD$6:$AG$106, 4, FALSE), "-"))</f>
        <v>24</v>
      </c>
      <c r="G72" s="432">
        <f>_xlfn.IFNA(VLOOKUP($B72, '미적분 차트'!$AE$6:$AH$106, 4, FALSE), _xlfn.IFNA(VLOOKUP($B72+1, '미적분 차트'!$AE$6:$AH$106, 4, FALSE), "-"))</f>
        <v>21</v>
      </c>
      <c r="H72" s="432">
        <f>_xlfn.IFNA(VLOOKUP($B72, '미적분 차트'!$AD$6:$AG$106, 4, FALSE), _xlfn.IFNA(VLOOKUP($B72-1, '미적분 차트'!$AD$6:$AG$106, 4, FALSE), "-"))</f>
        <v>22</v>
      </c>
      <c r="I72" s="432">
        <f>_xlfn.IFNA(VLOOKUP($B72, '기하 차트'!$AE$6:$AH$106, 4, FALSE), _xlfn.IFNA(VLOOKUP($B72+1, '기하 차트'!$AE$6:$AH$106, 4, FALSE), "-"))</f>
        <v>20</v>
      </c>
      <c r="J72" s="432">
        <f>_xlfn.IFNA(VLOOKUP($B72, '기하 차트'!$AD$6:$AG$106, 4, FALSE), _xlfn.IFNA(VLOOKUP($B72-1, '기하 차트'!$AD$6:$AG$106, 4, FALSE), "-"))</f>
        <v>22</v>
      </c>
      <c r="K72" s="654" t="str">
        <f t="shared" si="4"/>
        <v>23 - 24</v>
      </c>
      <c r="L72" s="654"/>
      <c r="M72" s="654" t="str">
        <f t="shared" si="9"/>
        <v>21 - 22</v>
      </c>
      <c r="N72" s="654"/>
      <c r="O72" s="650" t="str">
        <f t="shared" si="5"/>
        <v>20 - 22</v>
      </c>
      <c r="P72" s="651"/>
      <c r="Q72" s="266"/>
      <c r="S72" s="341"/>
    </row>
    <row r="73" spans="1:19" s="276" customFormat="1" ht="25" customHeight="1">
      <c r="A73" s="266"/>
      <c r="B73" s="397">
        <f>'인원 입력 기능'!G71</f>
        <v>84</v>
      </c>
      <c r="C73" s="398">
        <f t="shared" si="8"/>
        <v>6</v>
      </c>
      <c r="D73" s="515">
        <f>'수학 백분위 표'!D72</f>
        <v>30.496564087242305</v>
      </c>
      <c r="E73" s="332">
        <f>_xlfn.IFNA(VLOOKUP($B73, '확률과 통계 차트'!$AE$6:$AH$106, 4, FALSE), _xlfn.IFNA(VLOOKUP($B73+1, '확률과 통계 차트'!$AE$6:$AH$106, 4, FALSE), "-"))</f>
        <v>22</v>
      </c>
      <c r="F73" s="432">
        <f>_xlfn.IFNA(VLOOKUP($B73, '확률과 통계 차트'!$AD$6:$AG$106, 4, FALSE), _xlfn.IFNA(VLOOKUP($B73-1, '확률과 통계 차트'!$AD$6:$AG$106, 4, FALSE), "-"))</f>
        <v>23</v>
      </c>
      <c r="G73" s="432">
        <f>_xlfn.IFNA(VLOOKUP($B73, '미적분 차트'!$AE$6:$AH$106, 4, FALSE), _xlfn.IFNA(VLOOKUP($B73+1, '미적분 차트'!$AE$6:$AH$106, 4, FALSE), "-"))</f>
        <v>19</v>
      </c>
      <c r="H73" s="432">
        <f>_xlfn.IFNA(VLOOKUP($B73, '미적분 차트'!$AD$6:$AG$106, 4, FALSE), _xlfn.IFNA(VLOOKUP($B73-1, '미적분 차트'!$AD$6:$AG$106, 4, FALSE), "-"))</f>
        <v>21</v>
      </c>
      <c r="I73" s="432">
        <f>_xlfn.IFNA(VLOOKUP($B73, '기하 차트'!$AE$6:$AH$106, 4, FALSE), _xlfn.IFNA(VLOOKUP($B73+1, '기하 차트'!$AE$6:$AH$106, 4, FALSE), "-"))</f>
        <v>19</v>
      </c>
      <c r="J73" s="432">
        <f>_xlfn.IFNA(VLOOKUP($B73, '기하 차트'!$AD$6:$AG$106, 4, FALSE), _xlfn.IFNA(VLOOKUP($B73-1, '기하 차트'!$AD$6:$AG$106, 4, FALSE), "-"))</f>
        <v>21</v>
      </c>
      <c r="K73" s="654" t="str">
        <f t="shared" ref="K73:K85" si="10">IF(OR(E73="-",F73="-", E73&gt;F73),"-",IF(E73=F73,E73,E73&amp;" - "&amp;F73))</f>
        <v>22 - 23</v>
      </c>
      <c r="L73" s="654"/>
      <c r="M73" s="654" t="str">
        <f t="shared" si="9"/>
        <v>19 - 21</v>
      </c>
      <c r="N73" s="654"/>
      <c r="O73" s="650" t="str">
        <f t="shared" ref="O73:O84" si="11">IF(OR(I73="-",J73="-", I73&gt;J73),"-",IF(I73=J73,I73,I73&amp;" - "&amp;J73))</f>
        <v>19 - 21</v>
      </c>
      <c r="P73" s="651"/>
      <c r="Q73" s="266"/>
      <c r="S73" s="341"/>
    </row>
    <row r="74" spans="1:19" s="276" customFormat="1" ht="25" customHeight="1">
      <c r="A74" s="266"/>
      <c r="B74" s="397">
        <f>'인원 입력 기능'!G72</f>
        <v>83</v>
      </c>
      <c r="C74" s="398">
        <f t="shared" si="8"/>
        <v>6</v>
      </c>
      <c r="D74" s="515">
        <f>'수학 백분위 표'!D73</f>
        <v>28.747535106065136</v>
      </c>
      <c r="E74" s="332">
        <f>_xlfn.IFNA(VLOOKUP($B74, '확률과 통계 차트'!$AE$6:$AH$106, 4, FALSE), _xlfn.IFNA(VLOOKUP($B74+1, '확률과 통계 차트'!$AE$6:$AH$106, 4, FALSE), "-"))</f>
        <v>21</v>
      </c>
      <c r="F74" s="432">
        <f>_xlfn.IFNA(VLOOKUP($B74, '확률과 통계 차트'!$AD$6:$AG$106, 4, FALSE), _xlfn.IFNA(VLOOKUP($B74-1, '확률과 통계 차트'!$AD$6:$AG$106, 4, FALSE), "-"))</f>
        <v>22</v>
      </c>
      <c r="G74" s="432">
        <f>_xlfn.IFNA(VLOOKUP($B74, '미적분 차트'!$AE$6:$AH$106, 4, FALSE), _xlfn.IFNA(VLOOKUP($B74+1, '미적분 차트'!$AE$6:$AH$106, 4, FALSE), "-"))</f>
        <v>18</v>
      </c>
      <c r="H74" s="432">
        <f>_xlfn.IFNA(VLOOKUP($B74, '미적분 차트'!$AD$6:$AG$106, 4, FALSE), _xlfn.IFNA(VLOOKUP($B74-1, '미적분 차트'!$AD$6:$AG$106, 4, FALSE), "-"))</f>
        <v>19</v>
      </c>
      <c r="I74" s="432">
        <f>_xlfn.IFNA(VLOOKUP($B74, '기하 차트'!$AE$6:$AH$106, 4, FALSE), _xlfn.IFNA(VLOOKUP($B74+1, '기하 차트'!$AE$6:$AH$106, 4, FALSE), "-"))</f>
        <v>18</v>
      </c>
      <c r="J74" s="432">
        <f>_xlfn.IFNA(VLOOKUP($B74, '기하 차트'!$AD$6:$AG$106, 4, FALSE), _xlfn.IFNA(VLOOKUP($B74-1, '기하 차트'!$AD$6:$AG$106, 4, FALSE), "-"))</f>
        <v>20</v>
      </c>
      <c r="K74" s="654" t="str">
        <f t="shared" si="10"/>
        <v>21 - 22</v>
      </c>
      <c r="L74" s="654"/>
      <c r="M74" s="654" t="str">
        <f t="shared" si="9"/>
        <v>18 - 19</v>
      </c>
      <c r="N74" s="654"/>
      <c r="O74" s="650" t="str">
        <f t="shared" si="11"/>
        <v>18 - 20</v>
      </c>
      <c r="P74" s="651"/>
      <c r="Q74" s="266"/>
      <c r="S74" s="341"/>
    </row>
    <row r="75" spans="1:19" s="276" customFormat="1" ht="25" customHeight="1">
      <c r="A75" s="266"/>
      <c r="B75" s="397">
        <f>'인원 입력 기능'!G73</f>
        <v>82</v>
      </c>
      <c r="C75" s="398">
        <f t="shared" si="8"/>
        <v>6</v>
      </c>
      <c r="D75" s="515">
        <f>'수학 백분위 표'!D74</f>
        <v>27.388507120804707</v>
      </c>
      <c r="E75" s="332">
        <f>_xlfn.IFNA(VLOOKUP($B75, '확률과 통계 차트'!$AE$6:$AH$106, 4, FALSE), _xlfn.IFNA(VLOOKUP($B75+1, '확률과 통계 차트'!$AE$6:$AH$106, 4, FALSE), "-"))</f>
        <v>19</v>
      </c>
      <c r="F75" s="432">
        <f>_xlfn.IFNA(VLOOKUP($B75, '확률과 통계 차트'!$AD$6:$AG$106, 4, FALSE), _xlfn.IFNA(VLOOKUP($B75-1, '확률과 통계 차트'!$AD$6:$AG$106, 4, FALSE), "-"))</f>
        <v>21</v>
      </c>
      <c r="G75" s="432">
        <f>_xlfn.IFNA(VLOOKUP($B75, '미적분 차트'!$AE$6:$AH$106, 4, FALSE), _xlfn.IFNA(VLOOKUP($B75+1, '미적분 차트'!$AE$6:$AH$106, 4, FALSE), "-"))</f>
        <v>17</v>
      </c>
      <c r="H75" s="432">
        <f>_xlfn.IFNA(VLOOKUP($B75, '미적분 차트'!$AD$6:$AG$106, 4, FALSE), _xlfn.IFNA(VLOOKUP($B75-1, '미적분 차트'!$AD$6:$AG$106, 4, FALSE), "-"))</f>
        <v>18</v>
      </c>
      <c r="I75" s="432">
        <f>_xlfn.IFNA(VLOOKUP($B75, '기하 차트'!$AE$6:$AH$106, 4, FALSE), _xlfn.IFNA(VLOOKUP($B75+1, '기하 차트'!$AE$6:$AH$106, 4, FALSE), "-"))</f>
        <v>17</v>
      </c>
      <c r="J75" s="432">
        <f>_xlfn.IFNA(VLOOKUP($B75, '기하 차트'!$AD$6:$AG$106, 4, FALSE), _xlfn.IFNA(VLOOKUP($B75-1, '기하 차트'!$AD$6:$AG$106, 4, FALSE), "-"))</f>
        <v>18</v>
      </c>
      <c r="K75" s="654" t="str">
        <f t="shared" si="10"/>
        <v>19 - 21</v>
      </c>
      <c r="L75" s="654"/>
      <c r="M75" s="654" t="str">
        <f t="shared" si="9"/>
        <v>17 - 18</v>
      </c>
      <c r="N75" s="654"/>
      <c r="O75" s="650" t="str">
        <f t="shared" si="11"/>
        <v>17 - 18</v>
      </c>
      <c r="P75" s="651"/>
      <c r="Q75" s="266"/>
      <c r="S75" s="341"/>
    </row>
    <row r="76" spans="1:19" s="276" customFormat="1" ht="25" customHeight="1">
      <c r="A76" s="266"/>
      <c r="B76" s="397">
        <f>'인원 입력 기능'!G74</f>
        <v>81</v>
      </c>
      <c r="C76" s="398">
        <f t="shared" si="8"/>
        <v>6</v>
      </c>
      <c r="D76" s="515">
        <f>'수학 백분위 표'!D75</f>
        <v>26.033861169206251</v>
      </c>
      <c r="E76" s="332">
        <f>_xlfn.IFNA(VLOOKUP($B76, '확률과 통계 차트'!$AE$6:$AH$106, 4, FALSE), _xlfn.IFNA(VLOOKUP($B76+1, '확률과 통계 차트'!$AE$6:$AH$106, 4, FALSE), "-"))</f>
        <v>18</v>
      </c>
      <c r="F76" s="432">
        <f>_xlfn.IFNA(VLOOKUP($B76, '확률과 통계 차트'!$AD$6:$AG$106, 4, FALSE), _xlfn.IFNA(VLOOKUP($B76-1, '확률과 통계 차트'!$AD$6:$AG$106, 4, FALSE), "-"))</f>
        <v>19</v>
      </c>
      <c r="G76" s="432">
        <f>_xlfn.IFNA(VLOOKUP($B76, '미적분 차트'!$AE$6:$AH$106, 4, FALSE), _xlfn.IFNA(VLOOKUP($B76+1, '미적분 차트'!$AE$6:$AH$106, 4, FALSE), "-"))</f>
        <v>16</v>
      </c>
      <c r="H76" s="432">
        <f>_xlfn.IFNA(VLOOKUP($B76, '미적분 차트'!$AD$6:$AG$106, 4, FALSE), _xlfn.IFNA(VLOOKUP($B76-1, '미적분 차트'!$AD$6:$AG$106, 4, FALSE), "-"))</f>
        <v>17</v>
      </c>
      <c r="I76" s="432">
        <f>_xlfn.IFNA(VLOOKUP($B76, '기하 차트'!$AE$6:$AH$106, 4, FALSE), _xlfn.IFNA(VLOOKUP($B76+1, '기하 차트'!$AE$6:$AH$106, 4, FALSE), "-"))</f>
        <v>16</v>
      </c>
      <c r="J76" s="432">
        <f>_xlfn.IFNA(VLOOKUP($B76, '기하 차트'!$AD$6:$AG$106, 4, FALSE), _xlfn.IFNA(VLOOKUP($B76-1, '기하 차트'!$AD$6:$AG$106, 4, FALSE), "-"))</f>
        <v>17</v>
      </c>
      <c r="K76" s="654" t="str">
        <f t="shared" si="10"/>
        <v>18 - 19</v>
      </c>
      <c r="L76" s="654"/>
      <c r="M76" s="654" t="str">
        <f t="shared" si="9"/>
        <v>16 - 17</v>
      </c>
      <c r="N76" s="654"/>
      <c r="O76" s="650" t="str">
        <f t="shared" si="11"/>
        <v>16 - 17</v>
      </c>
      <c r="P76" s="651"/>
      <c r="Q76" s="266"/>
      <c r="S76" s="341"/>
    </row>
    <row r="77" spans="1:19" s="276" customFormat="1" ht="25" customHeight="1">
      <c r="A77" s="266"/>
      <c r="B77" s="397">
        <f>'인원 입력 기능'!G75</f>
        <v>80</v>
      </c>
      <c r="C77" s="398">
        <f t="shared" si="8"/>
        <v>7</v>
      </c>
      <c r="D77" s="515">
        <f>'수학 백분위 표'!D76</f>
        <v>23.773528533014641</v>
      </c>
      <c r="E77" s="332">
        <f>_xlfn.IFNA(VLOOKUP($B77, '확률과 통계 차트'!$AE$6:$AH$106, 4, FALSE), _xlfn.IFNA(VLOOKUP($B77+1, '확률과 통계 차트'!$AE$6:$AH$106, 4, FALSE), "-"))</f>
        <v>17</v>
      </c>
      <c r="F77" s="432">
        <f>_xlfn.IFNA(VLOOKUP($B77, '확률과 통계 차트'!$AD$6:$AG$106, 4, FALSE), _xlfn.IFNA(VLOOKUP($B77-1, '확률과 통계 차트'!$AD$6:$AG$106, 4, FALSE), "-"))</f>
        <v>18</v>
      </c>
      <c r="G77" s="432">
        <f>_xlfn.IFNA(VLOOKUP($B77, '미적분 차트'!$AE$6:$AH$106, 4, FALSE), _xlfn.IFNA(VLOOKUP($B77+1, '미적분 차트'!$AE$6:$AH$106, 4, FALSE), "-"))</f>
        <v>15</v>
      </c>
      <c r="H77" s="432">
        <f>_xlfn.IFNA(VLOOKUP($B77, '미적분 차트'!$AD$6:$AG$106, 4, FALSE), _xlfn.IFNA(VLOOKUP($B77-1, '미적분 차트'!$AD$6:$AG$106, 4, FALSE), "-"))</f>
        <v>16</v>
      </c>
      <c r="I77" s="432">
        <f>_xlfn.IFNA(VLOOKUP($B77, '기하 차트'!$AE$6:$AH$106, 4, FALSE), _xlfn.IFNA(VLOOKUP($B77+1, '기하 차트'!$AE$6:$AH$106, 4, FALSE), "-"))</f>
        <v>15</v>
      </c>
      <c r="J77" s="432">
        <f>_xlfn.IFNA(VLOOKUP($B77, '기하 차트'!$AD$6:$AG$106, 4, FALSE), _xlfn.IFNA(VLOOKUP($B77-1, '기하 차트'!$AD$6:$AG$106, 4, FALSE), "-"))</f>
        <v>16</v>
      </c>
      <c r="K77" s="654" t="str">
        <f t="shared" si="10"/>
        <v>17 - 18</v>
      </c>
      <c r="L77" s="654"/>
      <c r="M77" s="654" t="str">
        <f t="shared" si="9"/>
        <v>15 - 16</v>
      </c>
      <c r="N77" s="654"/>
      <c r="O77" s="650" t="str">
        <f t="shared" si="11"/>
        <v>15 - 16</v>
      </c>
      <c r="P77" s="651"/>
      <c r="Q77" s="266"/>
      <c r="S77" s="341"/>
    </row>
    <row r="78" spans="1:19" s="276" customFormat="1" ht="25" customHeight="1">
      <c r="A78" s="266"/>
      <c r="B78" s="397">
        <f>'인원 입력 기능'!G76</f>
        <v>79</v>
      </c>
      <c r="C78" s="398">
        <f t="shared" si="8"/>
        <v>7</v>
      </c>
      <c r="D78" s="515">
        <f>'수학 백분위 표'!D77</f>
        <v>20.973807389702227</v>
      </c>
      <c r="E78" s="332">
        <f>_xlfn.IFNA(VLOOKUP($B78, '확률과 통계 차트'!$AE$6:$AH$106, 4, FALSE), _xlfn.IFNA(VLOOKUP($B78+1, '확률과 통계 차트'!$AE$6:$AH$106, 4, FALSE), "-"))</f>
        <v>16</v>
      </c>
      <c r="F78" s="432">
        <f>_xlfn.IFNA(VLOOKUP($B78, '확률과 통계 차트'!$AD$6:$AG$106, 4, FALSE), _xlfn.IFNA(VLOOKUP($B78-1, '확률과 통계 차트'!$AD$6:$AG$106, 4, FALSE), "-"))</f>
        <v>17</v>
      </c>
      <c r="G78" s="432">
        <f>_xlfn.IFNA(VLOOKUP($B78, '미적분 차트'!$AE$6:$AH$106, 4, FALSE), _xlfn.IFNA(VLOOKUP($B78+1, '미적분 차트'!$AE$6:$AH$106, 4, FALSE), "-"))</f>
        <v>13</v>
      </c>
      <c r="H78" s="432">
        <f>_xlfn.IFNA(VLOOKUP($B78, '미적분 차트'!$AD$6:$AG$106, 4, FALSE), _xlfn.IFNA(VLOOKUP($B78-1, '미적분 차트'!$AD$6:$AG$106, 4, FALSE), "-"))</f>
        <v>14</v>
      </c>
      <c r="I78" s="432">
        <f>_xlfn.IFNA(VLOOKUP($B78, '기하 차트'!$AE$6:$AH$106, 4, FALSE), _xlfn.IFNA(VLOOKUP($B78+1, '기하 차트'!$AE$6:$AH$106, 4, FALSE), "-"))</f>
        <v>14</v>
      </c>
      <c r="J78" s="432">
        <f>_xlfn.IFNA(VLOOKUP($B78, '기하 차트'!$AD$6:$AG$106, 4, FALSE), _xlfn.IFNA(VLOOKUP($B78-1, '기하 차트'!$AD$6:$AG$106, 4, FALSE), "-"))</f>
        <v>15</v>
      </c>
      <c r="K78" s="654" t="str">
        <f t="shared" si="10"/>
        <v>16 - 17</v>
      </c>
      <c r="L78" s="654"/>
      <c r="M78" s="654" t="str">
        <f t="shared" si="9"/>
        <v>13 - 14</v>
      </c>
      <c r="N78" s="654"/>
      <c r="O78" s="650" t="str">
        <f t="shared" si="11"/>
        <v>14 - 15</v>
      </c>
      <c r="P78" s="651"/>
      <c r="Q78" s="266"/>
      <c r="S78" s="341"/>
    </row>
    <row r="79" spans="1:19" s="276" customFormat="1" ht="25" customHeight="1">
      <c r="A79" s="266"/>
      <c r="B79" s="397">
        <f>'인원 입력 기능'!G77</f>
        <v>78</v>
      </c>
      <c r="C79" s="398">
        <f t="shared" si="8"/>
        <v>7</v>
      </c>
      <c r="D79" s="515">
        <f>'수학 백분위 표'!D78</f>
        <v>18.219300866447561</v>
      </c>
      <c r="E79" s="332">
        <f>_xlfn.IFNA(VLOOKUP($B79, '확률과 통계 차트'!$AE$6:$AH$106, 4, FALSE), _xlfn.IFNA(VLOOKUP($B79+1, '확률과 통계 차트'!$AE$6:$AH$106, 4, FALSE), "-"))</f>
        <v>15</v>
      </c>
      <c r="F79" s="432">
        <f>_xlfn.IFNA(VLOOKUP($B79, '확률과 통계 차트'!$AD$6:$AG$106, 4, FALSE), _xlfn.IFNA(VLOOKUP($B79-1, '확률과 통계 차트'!$AD$6:$AG$106, 4, FALSE), "-"))</f>
        <v>16</v>
      </c>
      <c r="G79" s="432">
        <f>_xlfn.IFNA(VLOOKUP($B79, '미적분 차트'!$AE$6:$AH$106, 4, FALSE), _xlfn.IFNA(VLOOKUP($B79+1, '미적분 차트'!$AE$6:$AH$106, 4, FALSE), "-"))</f>
        <v>12</v>
      </c>
      <c r="H79" s="432">
        <f>_xlfn.IFNA(VLOOKUP($B79, '미적분 차트'!$AD$6:$AG$106, 4, FALSE), _xlfn.IFNA(VLOOKUP($B79-1, '미적분 차트'!$AD$6:$AG$106, 4, FALSE), "-"))</f>
        <v>13</v>
      </c>
      <c r="I79" s="432">
        <f>_xlfn.IFNA(VLOOKUP($B79, '기하 차트'!$AE$6:$AH$106, 4, FALSE), _xlfn.IFNA(VLOOKUP($B79+1, '기하 차트'!$AE$6:$AH$106, 4, FALSE), "-"))</f>
        <v>12</v>
      </c>
      <c r="J79" s="432">
        <f>_xlfn.IFNA(VLOOKUP($B79, '기하 차트'!$AD$6:$AG$106, 4, FALSE), _xlfn.IFNA(VLOOKUP($B79-1, '기하 차트'!$AD$6:$AG$106, 4, FALSE), "-"))</f>
        <v>14</v>
      </c>
      <c r="K79" s="654" t="str">
        <f t="shared" si="10"/>
        <v>15 - 16</v>
      </c>
      <c r="L79" s="654"/>
      <c r="M79" s="654" t="str">
        <f t="shared" si="9"/>
        <v>12 - 13</v>
      </c>
      <c r="N79" s="654"/>
      <c r="O79" s="650" t="str">
        <f t="shared" si="11"/>
        <v>12 - 14</v>
      </c>
      <c r="P79" s="651"/>
      <c r="Q79" s="266"/>
      <c r="S79" s="341"/>
    </row>
    <row r="80" spans="1:19" s="276" customFormat="1" ht="25" customHeight="1">
      <c r="A80" s="266"/>
      <c r="B80" s="397">
        <f>'인원 입력 기능'!G78</f>
        <v>77</v>
      </c>
      <c r="C80" s="398">
        <f t="shared" si="8"/>
        <v>7</v>
      </c>
      <c r="D80" s="515">
        <f>'수학 백분위 표'!D79</f>
        <v>15.169803804401949</v>
      </c>
      <c r="E80" s="332">
        <f>_xlfn.IFNA(VLOOKUP($B80, '확률과 통계 차트'!$AE$6:$AH$106, 4, FALSE), _xlfn.IFNA(VLOOKUP($B80+1, '확률과 통계 차트'!$AE$6:$AH$106, 4, FALSE), "-"))</f>
        <v>13</v>
      </c>
      <c r="F80" s="432">
        <f>_xlfn.IFNA(VLOOKUP($B80, '확률과 통계 차트'!$AD$6:$AG$106, 4, FALSE), _xlfn.IFNA(VLOOKUP($B80-1, '확률과 통계 차트'!$AD$6:$AG$106, 4, FALSE), "-"))</f>
        <v>14</v>
      </c>
      <c r="G80" s="432">
        <f>_xlfn.IFNA(VLOOKUP($B80, '미적분 차트'!$AE$6:$AH$106, 4, FALSE), _xlfn.IFNA(VLOOKUP($B80+1, '미적분 차트'!$AE$6:$AH$106, 4, FALSE), "-"))</f>
        <v>11</v>
      </c>
      <c r="H80" s="432">
        <f>_xlfn.IFNA(VLOOKUP($B80, '미적분 차트'!$AD$6:$AG$106, 4, FALSE), _xlfn.IFNA(VLOOKUP($B80-1, '미적분 차트'!$AD$6:$AG$106, 4, FALSE), "-"))</f>
        <v>12</v>
      </c>
      <c r="I80" s="432">
        <f>_xlfn.IFNA(VLOOKUP($B80, '기하 차트'!$AE$6:$AH$106, 4, FALSE), _xlfn.IFNA(VLOOKUP($B80+1, '기하 차트'!$AE$6:$AH$106, 4, FALSE), "-"))</f>
        <v>11</v>
      </c>
      <c r="J80" s="432">
        <f>_xlfn.IFNA(VLOOKUP($B80, '기하 차트'!$AD$6:$AG$106, 4, FALSE), _xlfn.IFNA(VLOOKUP($B80-1, '기하 차트'!$AD$6:$AG$106, 4, FALSE), "-"))</f>
        <v>12</v>
      </c>
      <c r="K80" s="654" t="str">
        <f t="shared" si="10"/>
        <v>13 - 14</v>
      </c>
      <c r="L80" s="654"/>
      <c r="M80" s="654" t="str">
        <f t="shared" si="9"/>
        <v>11 - 12</v>
      </c>
      <c r="N80" s="654"/>
      <c r="O80" s="650" t="str">
        <f t="shared" si="11"/>
        <v>11 - 12</v>
      </c>
      <c r="P80" s="651"/>
      <c r="Q80" s="266"/>
      <c r="S80" s="341"/>
    </row>
    <row r="81" spans="1:19" s="276" customFormat="1" ht="25" customHeight="1">
      <c r="A81" s="266"/>
      <c r="B81" s="397">
        <f>'인원 입력 기능'!G79</f>
        <v>76</v>
      </c>
      <c r="C81" s="398">
        <f t="shared" si="8"/>
        <v>7</v>
      </c>
      <c r="D81" s="515">
        <f>'수학 백분위 표'!D80</f>
        <v>12.586395777313019</v>
      </c>
      <c r="E81" s="332">
        <f>_xlfn.IFNA(VLOOKUP($B81, '확률과 통계 차트'!$AE$6:$AH$106, 4, FALSE), _xlfn.IFNA(VLOOKUP($B81+1, '확률과 통계 차트'!$AE$6:$AH$106, 4, FALSE), "-"))</f>
        <v>12</v>
      </c>
      <c r="F81" s="432">
        <f>_xlfn.IFNA(VLOOKUP($B81, '확률과 통계 차트'!$AD$6:$AG$106, 4, FALSE), _xlfn.IFNA(VLOOKUP($B81-1, '확률과 통계 차트'!$AD$6:$AG$106, 4, FALSE), "-"))</f>
        <v>13</v>
      </c>
      <c r="G81" s="432">
        <f>_xlfn.IFNA(VLOOKUP($B81, '미적분 차트'!$AE$6:$AH$106, 4, FALSE), _xlfn.IFNA(VLOOKUP($B81+1, '미적분 차트'!$AE$6:$AH$106, 4, FALSE), "-"))</f>
        <v>10</v>
      </c>
      <c r="H81" s="432">
        <f>_xlfn.IFNA(VLOOKUP($B81, '미적분 차트'!$AD$6:$AG$106, 4, FALSE), _xlfn.IFNA(VLOOKUP($B81-1, '미적분 차트'!$AD$6:$AG$106, 4, FALSE), "-"))</f>
        <v>10</v>
      </c>
      <c r="I81" s="432">
        <f>_xlfn.IFNA(VLOOKUP($B81, '기하 차트'!$AE$6:$AH$106, 4, FALSE), _xlfn.IFNA(VLOOKUP($B81+1, '기하 차트'!$AE$6:$AH$106, 4, FALSE), "-"))</f>
        <v>10</v>
      </c>
      <c r="J81" s="432">
        <f>_xlfn.IFNA(VLOOKUP($B81, '기하 차트'!$AD$6:$AG$106, 4, FALSE), _xlfn.IFNA(VLOOKUP($B81-1, '기하 차트'!$AD$6:$AG$106, 4, FALSE), "-"))</f>
        <v>11</v>
      </c>
      <c r="K81" s="654" t="str">
        <f t="shared" si="10"/>
        <v>12 - 13</v>
      </c>
      <c r="L81" s="654"/>
      <c r="M81" s="654">
        <f t="shared" si="9"/>
        <v>10</v>
      </c>
      <c r="N81" s="654"/>
      <c r="O81" s="650" t="str">
        <f t="shared" si="11"/>
        <v>10 - 11</v>
      </c>
      <c r="P81" s="651"/>
      <c r="Q81" s="266"/>
      <c r="S81" s="341"/>
    </row>
    <row r="82" spans="1:19" s="276" customFormat="1" ht="25" customHeight="1">
      <c r="A82" s="266"/>
      <c r="B82" s="397">
        <f>'인원 입력 기능'!G80</f>
        <v>75</v>
      </c>
      <c r="C82" s="398">
        <f t="shared" si="8"/>
        <v>8</v>
      </c>
      <c r="D82" s="515">
        <f>'수학 백분위 표'!D81</f>
        <v>8.1139328752116278</v>
      </c>
      <c r="E82" s="332">
        <f>_xlfn.IFNA(VLOOKUP($B82, '확률과 통계 차트'!$AE$6:$AH$106, 4, FALSE), _xlfn.IFNA(VLOOKUP($B82+1, '확률과 통계 차트'!$AE$6:$AH$106, 4, FALSE), "-"))</f>
        <v>11</v>
      </c>
      <c r="F82" s="432">
        <f>_xlfn.IFNA(VLOOKUP($B82, '확률과 통계 차트'!$AD$6:$AG$106, 4, FALSE), _xlfn.IFNA(VLOOKUP($B82-1, '확률과 통계 차트'!$AD$6:$AG$106, 4, FALSE), "-"))</f>
        <v>12</v>
      </c>
      <c r="G82" s="432">
        <f>_xlfn.IFNA(VLOOKUP($B82, '미적분 차트'!$AE$6:$AH$106, 4, FALSE), _xlfn.IFNA(VLOOKUP($B82+1, '미적분 차트'!$AE$6:$AH$106, 4, FALSE), "-"))</f>
        <v>8</v>
      </c>
      <c r="H82" s="432">
        <f>_xlfn.IFNA(VLOOKUP($B82, '미적분 차트'!$AD$6:$AG$106, 4, FALSE), _xlfn.IFNA(VLOOKUP($B82-1, '미적분 차트'!$AD$6:$AG$106, 4, FALSE), "-"))</f>
        <v>9</v>
      </c>
      <c r="I82" s="432">
        <f>_xlfn.IFNA(VLOOKUP($B82, '기하 차트'!$AE$6:$AH$106, 4, FALSE), _xlfn.IFNA(VLOOKUP($B82+1, '기하 차트'!$AE$6:$AH$106, 4, FALSE), "-"))</f>
        <v>9</v>
      </c>
      <c r="J82" s="432">
        <f>_xlfn.IFNA(VLOOKUP($B82, '기하 차트'!$AD$6:$AG$106, 4, FALSE), _xlfn.IFNA(VLOOKUP($B82-1, '기하 차트'!$AD$6:$AG$106, 4, FALSE), "-"))</f>
        <v>10</v>
      </c>
      <c r="K82" s="654" t="str">
        <f t="shared" si="10"/>
        <v>11 - 12</v>
      </c>
      <c r="L82" s="654"/>
      <c r="M82" s="654" t="str">
        <f t="shared" si="9"/>
        <v>8 - 9</v>
      </c>
      <c r="N82" s="654"/>
      <c r="O82" s="650" t="str">
        <f t="shared" si="11"/>
        <v>9 - 10</v>
      </c>
      <c r="P82" s="651"/>
      <c r="Q82" s="266"/>
      <c r="S82" s="341"/>
    </row>
    <row r="83" spans="1:19" s="276" customFormat="1" ht="25" customHeight="1">
      <c r="A83" s="266"/>
      <c r="B83" s="397">
        <f>'인원 입력 기능'!G81</f>
        <v>74</v>
      </c>
      <c r="C83" s="398">
        <f t="shared" si="8"/>
        <v>8</v>
      </c>
      <c r="D83" s="515">
        <f>'수학 백분위 표'!D82</f>
        <v>4.1774723633104305</v>
      </c>
      <c r="E83" s="332">
        <f>_xlfn.IFNA(VLOOKUP($B83, '확률과 통계 차트'!$AE$6:$AH$106, 4, FALSE), _xlfn.IFNA(VLOOKUP($B83+1, '확률과 통계 차트'!$AE$6:$AH$106, 4, FALSE), "-"))</f>
        <v>10</v>
      </c>
      <c r="F83" s="432">
        <f>_xlfn.IFNA(VLOOKUP($B83, '확률과 통계 차트'!$AD$6:$AG$106, 4, FALSE), _xlfn.IFNA(VLOOKUP($B83-1, '확률과 통계 차트'!$AD$6:$AG$106, 4, FALSE), "-"))</f>
        <v>10</v>
      </c>
      <c r="G83" s="432">
        <f>_xlfn.IFNA(VLOOKUP($B83, '미적분 차트'!$AE$6:$AH$106, 4, FALSE), _xlfn.IFNA(VLOOKUP($B83+1, '미적분 차트'!$AE$6:$AH$106, 4, FALSE), "-"))</f>
        <v>7</v>
      </c>
      <c r="H83" s="432">
        <f>_xlfn.IFNA(VLOOKUP($B83, '미적분 차트'!$AD$6:$AG$106, 4, FALSE), _xlfn.IFNA(VLOOKUP($B83-1, '미적분 차트'!$AD$6:$AG$106, 4, FALSE), "-"))</f>
        <v>8</v>
      </c>
      <c r="I83" s="432">
        <f>_xlfn.IFNA(VLOOKUP($B83, '기하 차트'!$AE$6:$AH$106, 4, FALSE), _xlfn.IFNA(VLOOKUP($B83+1, '기하 차트'!$AE$6:$AH$106, 4, FALSE), "-"))</f>
        <v>8</v>
      </c>
      <c r="J83" s="432">
        <f>_xlfn.IFNA(VLOOKUP($B83, '기하 차트'!$AD$6:$AG$106, 4, FALSE), _xlfn.IFNA(VLOOKUP($B83-1, '기하 차트'!$AD$6:$AG$106, 4, FALSE), "-"))</f>
        <v>9</v>
      </c>
      <c r="K83" s="654">
        <f t="shared" si="10"/>
        <v>10</v>
      </c>
      <c r="L83" s="654"/>
      <c r="M83" s="654" t="str">
        <f t="shared" si="9"/>
        <v>7 - 8</v>
      </c>
      <c r="N83" s="654"/>
      <c r="O83" s="650" t="str">
        <f t="shared" si="11"/>
        <v>8 - 9</v>
      </c>
      <c r="P83" s="651"/>
      <c r="Q83" s="266"/>
      <c r="S83" s="341"/>
    </row>
    <row r="84" spans="1:19" s="276" customFormat="1" ht="25" customHeight="1">
      <c r="A84" s="266"/>
      <c r="B84" s="397">
        <f>'인원 입력 기능'!G82</f>
        <v>73</v>
      </c>
      <c r="C84" s="398">
        <f t="shared" si="8"/>
        <v>9</v>
      </c>
      <c r="D84" s="515">
        <f>'수학 백분위 표'!D83</f>
        <v>3.3150084652923018</v>
      </c>
      <c r="E84" s="332">
        <f>_xlfn.IFNA(VLOOKUP($B84, '확률과 통계 차트'!$AE$6:$AH$106, 4, FALSE), _xlfn.IFNA(VLOOKUP($B84+1, '확률과 통계 차트'!$AE$6:$AH$106, 4, FALSE), "-"))</f>
        <v>8</v>
      </c>
      <c r="F84" s="432">
        <f>_xlfn.IFNA(VLOOKUP($B84, '확률과 통계 차트'!$AD$6:$AG$106, 4, FALSE), _xlfn.IFNA(VLOOKUP($B84-1, '확률과 통계 차트'!$AD$6:$AG$106, 4, FALSE), "-"))</f>
        <v>9</v>
      </c>
      <c r="G84" s="432">
        <f>_xlfn.IFNA(VLOOKUP($B84, '미적분 차트'!$AE$6:$AH$106, 4, FALSE), _xlfn.IFNA(VLOOKUP($B84+1, '미적분 차트'!$AE$6:$AH$106, 4, FALSE), "-"))</f>
        <v>6</v>
      </c>
      <c r="H84" s="432">
        <f>_xlfn.IFNA(VLOOKUP($B84, '미적분 차트'!$AD$6:$AG$106, 4, FALSE), _xlfn.IFNA(VLOOKUP($B84-1, '미적분 차트'!$AD$6:$AG$106, 4, FALSE), "-"))</f>
        <v>7</v>
      </c>
      <c r="I84" s="432">
        <f>_xlfn.IFNA(VLOOKUP($B84, '기하 차트'!$AE$6:$AH$106, 4, FALSE), _xlfn.IFNA(VLOOKUP($B84+1, '기하 차트'!$AE$6:$AH$106, 4, FALSE), "-"))</f>
        <v>7</v>
      </c>
      <c r="J84" s="432">
        <f>_xlfn.IFNA(VLOOKUP($B84, '기하 차트'!$AD$6:$AG$106, 4, FALSE), _xlfn.IFNA(VLOOKUP($B84-1, '기하 차트'!$AD$6:$AG$106, 4, FALSE), "-"))</f>
        <v>7</v>
      </c>
      <c r="K84" s="654" t="str">
        <f t="shared" si="10"/>
        <v>8 - 9</v>
      </c>
      <c r="L84" s="654"/>
      <c r="M84" s="654" t="str">
        <f t="shared" si="9"/>
        <v>6 - 7</v>
      </c>
      <c r="N84" s="654"/>
      <c r="O84" s="650">
        <f t="shared" si="11"/>
        <v>7</v>
      </c>
      <c r="P84" s="651"/>
      <c r="Q84" s="266"/>
      <c r="S84" s="341"/>
    </row>
    <row r="85" spans="1:19" s="276" customFormat="1" ht="25" customHeight="1">
      <c r="A85" s="266"/>
      <c r="B85" s="397">
        <f>'인원 입력 기능'!G83</f>
        <v>72</v>
      </c>
      <c r="C85" s="398">
        <f t="shared" si="8"/>
        <v>9</v>
      </c>
      <c r="D85" s="515">
        <f>'수학 백분위 표'!D84</f>
        <v>2.6234438800916249</v>
      </c>
      <c r="E85" s="332">
        <f>_xlfn.IFNA(VLOOKUP($B85, '확률과 통계 차트'!$AE$6:$AH$106, 4, FALSE), _xlfn.IFNA(VLOOKUP($B85+1, '확률과 통계 차트'!$AE$6:$AH$106, 4, FALSE), "-"))</f>
        <v>7</v>
      </c>
      <c r="F85" s="432">
        <f>_xlfn.IFNA(VLOOKUP($B85, '확률과 통계 차트'!$AD$6:$AG$106, 4, FALSE), _xlfn.IFNA(VLOOKUP($B85-1, '확률과 통계 차트'!$AD$6:$AG$106, 4, FALSE), "-"))</f>
        <v>8</v>
      </c>
      <c r="G85" s="432">
        <f>_xlfn.IFNA(VLOOKUP($B85, '미적분 차트'!$AE$6:$AH$106, 4, FALSE), _xlfn.IFNA(VLOOKUP($B85+1, '미적분 차트'!$AE$6:$AH$106, 4, FALSE), "-"))</f>
        <v>5</v>
      </c>
      <c r="H85" s="432">
        <f>_xlfn.IFNA(VLOOKUP($B85, '미적분 차트'!$AD$6:$AG$106, 4, FALSE), _xlfn.IFNA(VLOOKUP($B85-1, '미적분 차트'!$AD$6:$AG$106, 4, FALSE), "-"))</f>
        <v>5</v>
      </c>
      <c r="I85" s="432">
        <f>_xlfn.IFNA(VLOOKUP($B85, '기하 차트'!$AE$6:$AH$106, 4, FALSE), _xlfn.IFNA(VLOOKUP($B85+1, '기하 차트'!$AE$6:$AH$106, 4, FALSE), "-"))</f>
        <v>6</v>
      </c>
      <c r="J85" s="432">
        <f>_xlfn.IFNA(VLOOKUP($B85, '기하 차트'!$AD$6:$AG$106, 4, FALSE), _xlfn.IFNA(VLOOKUP($B85-1, '기하 차트'!$AD$6:$AG$106, 4, FALSE), "-"))</f>
        <v>6</v>
      </c>
      <c r="K85" s="654" t="str">
        <f t="shared" si="10"/>
        <v>7 - 8</v>
      </c>
      <c r="L85" s="654"/>
      <c r="M85" s="654">
        <f t="shared" ref="M85:M91" si="12">IF(OR(G85="-",H85="-", G85&gt;H85),"-",IF(G85=H85,G85,G85&amp;" - "&amp;H85))</f>
        <v>5</v>
      </c>
      <c r="N85" s="654"/>
      <c r="O85" s="650">
        <f t="shared" ref="O85:O91" si="13">IF(OR(I85="-",J85="-", I85&gt;J85),"-",IF(I85=J85,I85,I85&amp;" - "&amp;J85))</f>
        <v>6</v>
      </c>
      <c r="P85" s="651"/>
      <c r="Q85" s="266"/>
      <c r="S85" s="341"/>
    </row>
    <row r="86" spans="1:19" s="276" customFormat="1" ht="25" customHeight="1">
      <c r="A86" s="266"/>
      <c r="B86" s="397">
        <f>'인원 입력 기능'!G84</f>
        <v>71</v>
      </c>
      <c r="C86" s="398">
        <f t="shared" ref="C86:C106" si="14">IF(ROUND(B86,0)&gt;=$U$7,1,IF(ROUND(B86,0)&gt;=$U$8,2,IF(ROUND(B86,0)&gt;=$U$9,3,IF(ROUND(B86,0)&gt;=$U$10,4,IF(ROUND(B86,0)&gt;=$U$11,5,IF(ROUND(B86,0)&gt;=$U$12,6,IF(ROUND(B86,0)&gt;=$U$13,7,IF(ROUND(B86,0)&gt;=$U$14,8,9))))))))</f>
        <v>9</v>
      </c>
      <c r="D86" s="515">
        <f>'수학 백분위 표'!D85</f>
        <v>1.8508116721442036</v>
      </c>
      <c r="E86" s="332">
        <f>_xlfn.IFNA(VLOOKUP($B86, '확률과 통계 차트'!$AE$6:$AH$106, 4, FALSE), _xlfn.IFNA(VLOOKUP($B86+1, '확률과 통계 차트'!$AE$6:$AH$106, 4, FALSE), "-"))</f>
        <v>6</v>
      </c>
      <c r="F86" s="432">
        <f>_xlfn.IFNA(VLOOKUP($B86, '확률과 통계 차트'!$AD$6:$AG$106, 4, FALSE), _xlfn.IFNA(VLOOKUP($B86-1, '확률과 통계 차트'!$AD$6:$AG$106, 4, FALSE), "-"))</f>
        <v>7</v>
      </c>
      <c r="G86" s="432">
        <f>_xlfn.IFNA(VLOOKUP($B86, '미적분 차트'!$AE$6:$AH$106, 4, FALSE), _xlfn.IFNA(VLOOKUP($B86+1, '미적분 차트'!$AE$6:$AH$106, 4, FALSE), "-"))</f>
        <v>4</v>
      </c>
      <c r="H86" s="432">
        <f>_xlfn.IFNA(VLOOKUP($B86, '미적분 차트'!$AD$6:$AG$106, 4, FALSE), _xlfn.IFNA(VLOOKUP($B86-1, '미적분 차트'!$AD$6:$AG$106, 4, FALSE), "-"))</f>
        <v>4</v>
      </c>
      <c r="I86" s="432">
        <f>_xlfn.IFNA(VLOOKUP($B86, '기하 차트'!$AE$6:$AH$106, 4, FALSE), _xlfn.IFNA(VLOOKUP($B86+1, '기하 차트'!$AE$6:$AH$106, 4, FALSE), "-"))</f>
        <v>4</v>
      </c>
      <c r="J86" s="432">
        <f>_xlfn.IFNA(VLOOKUP($B86, '기하 차트'!$AD$6:$AG$106, 4, FALSE), _xlfn.IFNA(VLOOKUP($B86-1, '기하 차트'!$AD$6:$AG$106, 4, FALSE), "-"))</f>
        <v>5</v>
      </c>
      <c r="K86" s="654" t="str">
        <f t="shared" ref="K86:K106" si="15">IF(OR(E86="-",F86="-", E86&gt;F86),"-",IF(E86=F86,E86,E86&amp;" - "&amp;F86))</f>
        <v>6 - 7</v>
      </c>
      <c r="L86" s="654"/>
      <c r="M86" s="654">
        <f t="shared" si="12"/>
        <v>4</v>
      </c>
      <c r="N86" s="654"/>
      <c r="O86" s="650" t="str">
        <f t="shared" si="13"/>
        <v>4 - 5</v>
      </c>
      <c r="P86" s="651"/>
      <c r="Q86" s="266"/>
      <c r="S86" s="341"/>
    </row>
    <row r="87" spans="1:19" s="276" customFormat="1" ht="25" customHeight="1">
      <c r="A87" s="266"/>
      <c r="B87" s="397">
        <f>'인원 입력 기능'!G85</f>
        <v>70</v>
      </c>
      <c r="C87" s="398">
        <f t="shared" si="14"/>
        <v>9</v>
      </c>
      <c r="D87" s="515">
        <f>'수학 백분위 표'!D86</f>
        <v>1.3235733492680035</v>
      </c>
      <c r="E87" s="332">
        <f>_xlfn.IFNA(VLOOKUP($B87, '확률과 통계 차트'!$AE$6:$AH$106, 4, FALSE), _xlfn.IFNA(VLOOKUP($B87+1, '확률과 통계 차트'!$AE$6:$AH$106, 4, FALSE), "-"))</f>
        <v>5</v>
      </c>
      <c r="F87" s="432">
        <f>_xlfn.IFNA(VLOOKUP($B87, '확률과 통계 차트'!$AD$6:$AG$106, 4, FALSE), _xlfn.IFNA(VLOOKUP($B87-1, '확률과 통계 차트'!$AD$6:$AG$106, 4, FALSE), "-"))</f>
        <v>5</v>
      </c>
      <c r="G87" s="432">
        <f>_xlfn.IFNA(VLOOKUP($B87, '미적분 차트'!$AE$6:$AH$106, 4, FALSE), _xlfn.IFNA(VLOOKUP($B87+1, '미적분 차트'!$AE$6:$AH$106, 4, FALSE), "-"))</f>
        <v>2</v>
      </c>
      <c r="H87" s="432">
        <f>_xlfn.IFNA(VLOOKUP($B87, '미적분 차트'!$AD$6:$AG$106, 4, FALSE), _xlfn.IFNA(VLOOKUP($B87-1, '미적분 차트'!$AD$6:$AG$106, 4, FALSE), "-"))</f>
        <v>3</v>
      </c>
      <c r="I87" s="432">
        <f>_xlfn.IFNA(VLOOKUP($B87, '기하 차트'!$AE$6:$AH$106, 4, FALSE), _xlfn.IFNA(VLOOKUP($B87+1, '기하 차트'!$AE$6:$AH$106, 4, FALSE), "-"))</f>
        <v>3</v>
      </c>
      <c r="J87" s="432">
        <f>_xlfn.IFNA(VLOOKUP($B87, '기하 차트'!$AD$6:$AG$106, 4, FALSE), _xlfn.IFNA(VLOOKUP($B87-1, '기하 차트'!$AD$6:$AG$106, 4, FALSE), "-"))</f>
        <v>4</v>
      </c>
      <c r="K87" s="654">
        <f t="shared" ref="K87:K91" si="16">IF(OR(E87="-",F87="-", E87&gt;F87),"-",IF(E87=F87,E87,E87&amp;" - "&amp;F87))</f>
        <v>5</v>
      </c>
      <c r="L87" s="654"/>
      <c r="M87" s="654" t="str">
        <f t="shared" si="12"/>
        <v>2 - 3</v>
      </c>
      <c r="N87" s="654"/>
      <c r="O87" s="650" t="str">
        <f t="shared" si="13"/>
        <v>3 - 4</v>
      </c>
      <c r="P87" s="651"/>
      <c r="Q87" s="266"/>
      <c r="S87" s="341"/>
    </row>
    <row r="88" spans="1:19" ht="25" customHeight="1">
      <c r="A88" s="4"/>
      <c r="B88" s="397">
        <f>'인원 입력 기능'!G86</f>
        <v>69</v>
      </c>
      <c r="C88" s="398">
        <f t="shared" si="14"/>
        <v>9</v>
      </c>
      <c r="D88" s="515">
        <f>'수학 백분위 표'!D87</f>
        <v>1.1387312020715079</v>
      </c>
      <c r="E88" s="332">
        <f>_xlfn.IFNA(VLOOKUP($B88, '확률과 통계 차트'!$AE$6:$AH$106, 4, FALSE), _xlfn.IFNA(VLOOKUP($B88+1, '확률과 통계 차트'!$AE$6:$AH$106, 4, FALSE), "-"))</f>
        <v>4</v>
      </c>
      <c r="F88" s="432">
        <f>_xlfn.IFNA(VLOOKUP($B88, '확률과 통계 차트'!$AD$6:$AG$106, 4, FALSE), _xlfn.IFNA(VLOOKUP($B88-1, '확률과 통계 차트'!$AD$6:$AG$106, 4, FALSE), "-"))</f>
        <v>4</v>
      </c>
      <c r="G88" s="432">
        <f>_xlfn.IFNA(VLOOKUP($B88, '미적분 차트'!$AE$6:$AH$106, 4, FALSE), _xlfn.IFNA(VLOOKUP($B88+1, '미적분 차트'!$AE$6:$AH$106, 4, FALSE), "-"))</f>
        <v>2</v>
      </c>
      <c r="H88" s="432">
        <f>_xlfn.IFNA(VLOOKUP($B88, '미적분 차트'!$AD$6:$AG$106, 4, FALSE), _xlfn.IFNA(VLOOKUP($B88-1, '미적분 차트'!$AD$6:$AG$106, 4, FALSE), "-"))</f>
        <v>0</v>
      </c>
      <c r="I88" s="432">
        <f>_xlfn.IFNA(VLOOKUP($B88, '기하 차트'!$AE$6:$AH$106, 4, FALSE), _xlfn.IFNA(VLOOKUP($B88+1, '기하 차트'!$AE$6:$AH$106, 4, FALSE), "-"))</f>
        <v>2</v>
      </c>
      <c r="J88" s="432">
        <f>_xlfn.IFNA(VLOOKUP($B88, '기하 차트'!$AD$6:$AG$106, 4, FALSE), _xlfn.IFNA(VLOOKUP($B88-1, '기하 차트'!$AD$6:$AG$106, 4, FALSE), "-"))</f>
        <v>3</v>
      </c>
      <c r="K88" s="654">
        <f t="shared" si="16"/>
        <v>4</v>
      </c>
      <c r="L88" s="654"/>
      <c r="M88" s="654" t="str">
        <f t="shared" si="12"/>
        <v>-</v>
      </c>
      <c r="N88" s="654"/>
      <c r="O88" s="650" t="str">
        <f t="shared" si="13"/>
        <v>2 - 3</v>
      </c>
      <c r="P88" s="651"/>
      <c r="Q88" s="4"/>
      <c r="S88" s="5"/>
    </row>
    <row r="89" spans="1:19" ht="25" customHeight="1">
      <c r="A89" s="4"/>
      <c r="B89" s="397">
        <f>'인원 입력 기능'!G87</f>
        <v>68</v>
      </c>
      <c r="C89" s="398">
        <f t="shared" si="14"/>
        <v>9</v>
      </c>
      <c r="D89" s="515">
        <f>'수학 백분위 표'!D88</f>
        <v>0.80689174385021323</v>
      </c>
      <c r="E89" s="332">
        <f>_xlfn.IFNA(VLOOKUP($B89, '확률과 통계 차트'!$AE$6:$AH$106, 4, FALSE), _xlfn.IFNA(VLOOKUP($B89+1, '확률과 통계 차트'!$AE$6:$AH$106, 4, FALSE), "-"))</f>
        <v>2</v>
      </c>
      <c r="F89" s="432">
        <f>_xlfn.IFNA(VLOOKUP($B89, '확률과 통계 차트'!$AD$6:$AG$106, 4, FALSE), _xlfn.IFNA(VLOOKUP($B89-1, '확률과 통계 차트'!$AD$6:$AG$106, 4, FALSE), "-"))</f>
        <v>3</v>
      </c>
      <c r="G89" s="432">
        <f>_xlfn.IFNA(VLOOKUP($B89, '미적분 차트'!$AE$6:$AH$106, 4, FALSE), _xlfn.IFNA(VLOOKUP($B89+1, '미적분 차트'!$AE$6:$AH$106, 4, FALSE), "-"))</f>
        <v>0</v>
      </c>
      <c r="H89" s="432">
        <f>_xlfn.IFNA(VLOOKUP($B89, '미적분 차트'!$AD$6:$AG$106, 4, FALSE), _xlfn.IFNA(VLOOKUP($B89-1, '미적분 차트'!$AD$6:$AG$106, 4, FALSE), "-"))</f>
        <v>0</v>
      </c>
      <c r="I89" s="432">
        <f>_xlfn.IFNA(VLOOKUP($B89, '기하 차트'!$AE$6:$AH$106, 4, FALSE), _xlfn.IFNA(VLOOKUP($B89+1, '기하 차트'!$AE$6:$AH$106, 4, FALSE), "-"))</f>
        <v>2</v>
      </c>
      <c r="J89" s="432">
        <f>_xlfn.IFNA(VLOOKUP($B89, '기하 차트'!$AD$6:$AG$106, 4, FALSE), _xlfn.IFNA(VLOOKUP($B89-1, '기하 차트'!$AD$6:$AG$106, 4, FALSE), "-"))</f>
        <v>0</v>
      </c>
      <c r="K89" s="654" t="str">
        <f t="shared" si="16"/>
        <v>2 - 3</v>
      </c>
      <c r="L89" s="654"/>
      <c r="M89" s="654">
        <f t="shared" si="12"/>
        <v>0</v>
      </c>
      <c r="N89" s="654"/>
      <c r="O89" s="650" t="str">
        <f t="shared" si="13"/>
        <v>-</v>
      </c>
      <c r="P89" s="651"/>
      <c r="Q89" s="4"/>
      <c r="S89" s="5"/>
    </row>
    <row r="90" spans="1:19" ht="25" customHeight="1">
      <c r="A90" s="4"/>
      <c r="B90" s="397">
        <f>'인원 입력 기능'!G88</f>
        <v>67</v>
      </c>
      <c r="C90" s="398">
        <f t="shared" si="14"/>
        <v>9</v>
      </c>
      <c r="D90" s="515">
        <f>'수학 백분위 표'!D89</f>
        <v>0.53281545662782204</v>
      </c>
      <c r="E90" s="332">
        <f>_xlfn.IFNA(VLOOKUP($B90, '확률과 통계 차트'!$AE$6:$AH$106, 4, FALSE), _xlfn.IFNA(VLOOKUP($B90+1, '확률과 통계 차트'!$AE$6:$AH$106, 4, FALSE), "-"))</f>
        <v>2</v>
      </c>
      <c r="F90" s="432">
        <f>_xlfn.IFNA(VLOOKUP($B90, '확률과 통계 차트'!$AD$6:$AG$106, 4, FALSE), _xlfn.IFNA(VLOOKUP($B90-1, '확률과 통계 차트'!$AD$6:$AG$106, 4, FALSE), "-"))</f>
        <v>0</v>
      </c>
      <c r="G90" s="432">
        <f>_xlfn.IFNA(VLOOKUP($B90, '미적분 차트'!$AE$6:$AH$106, 4, FALSE), _xlfn.IFNA(VLOOKUP($B90+1, '미적분 차트'!$AE$6:$AH$106, 4, FALSE), "-"))</f>
        <v>0</v>
      </c>
      <c r="H90" s="432" t="str">
        <f>_xlfn.IFNA(VLOOKUP($B90, '미적분 차트'!$AD$6:$AG$106, 4, FALSE), _xlfn.IFNA(VLOOKUP($B90-1, '미적분 차트'!$AD$6:$AG$106, 4, FALSE), "-"))</f>
        <v>-</v>
      </c>
      <c r="I90" s="432">
        <f>_xlfn.IFNA(VLOOKUP($B90, '기하 차트'!$AE$6:$AH$106, 4, FALSE), _xlfn.IFNA(VLOOKUP($B90+1, '기하 차트'!$AE$6:$AH$106, 4, FALSE), "-"))</f>
        <v>0</v>
      </c>
      <c r="J90" s="432">
        <f>_xlfn.IFNA(VLOOKUP($B90, '기하 차트'!$AD$6:$AG$106, 4, FALSE), _xlfn.IFNA(VLOOKUP($B90-1, '기하 차트'!$AD$6:$AG$106, 4, FALSE), "-"))</f>
        <v>0</v>
      </c>
      <c r="K90" s="654" t="str">
        <f t="shared" si="16"/>
        <v>-</v>
      </c>
      <c r="L90" s="654"/>
      <c r="M90" s="654" t="str">
        <f t="shared" si="12"/>
        <v>-</v>
      </c>
      <c r="N90" s="654"/>
      <c r="O90" s="650">
        <f t="shared" si="13"/>
        <v>0</v>
      </c>
      <c r="P90" s="651"/>
      <c r="Q90" s="4"/>
      <c r="S90" s="5"/>
    </row>
    <row r="91" spans="1:19" ht="25" customHeight="1" thickBot="1">
      <c r="A91" s="4"/>
      <c r="B91" s="428">
        <f>'인원 입력 기능'!G89</f>
        <v>66</v>
      </c>
      <c r="C91" s="429">
        <f t="shared" si="14"/>
        <v>9</v>
      </c>
      <c r="D91" s="506">
        <f>'수학 백분위 표'!D90</f>
        <v>0.25017428542973841</v>
      </c>
      <c r="E91" s="441">
        <f>_xlfn.IFNA(VLOOKUP($B91, '확률과 통계 차트'!$AE$6:$AH$106, 4, FALSE), _xlfn.IFNA(VLOOKUP($B91+1, '확률과 통계 차트'!$AE$6:$AH$106, 4, FALSE), "-"))</f>
        <v>0</v>
      </c>
      <c r="F91" s="443">
        <f>_xlfn.IFNA(VLOOKUP($B91, '확률과 통계 차트'!$AD$6:$AG$106, 4, FALSE), _xlfn.IFNA(VLOOKUP($B91-1, '확률과 통계 차트'!$AD$6:$AG$106, 4, FALSE), "-"))</f>
        <v>0</v>
      </c>
      <c r="G91" s="443" t="str">
        <f>_xlfn.IFNA(VLOOKUP($B91, '미적분 차트'!$AE$6:$AH$106, 4, FALSE), _xlfn.IFNA(VLOOKUP($B91+1, '미적분 차트'!$AE$6:$AH$106, 4, FALSE), "-"))</f>
        <v>-</v>
      </c>
      <c r="H91" s="443" t="str">
        <f>_xlfn.IFNA(VLOOKUP($B91, '미적분 차트'!$AD$6:$AG$106, 4, FALSE), _xlfn.IFNA(VLOOKUP($B91-1, '미적분 차트'!$AD$6:$AG$106, 4, FALSE), "-"))</f>
        <v>-</v>
      </c>
      <c r="I91" s="443">
        <f>_xlfn.IFNA(VLOOKUP($B91, '기하 차트'!$AE$6:$AH$106, 4, FALSE), _xlfn.IFNA(VLOOKUP($B91+1, '기하 차트'!$AE$6:$AH$106, 4, FALSE), "-"))</f>
        <v>0</v>
      </c>
      <c r="J91" s="443" t="str">
        <f>_xlfn.IFNA(VLOOKUP($B91, '기하 차트'!$AD$6:$AG$106, 4, FALSE), _xlfn.IFNA(VLOOKUP($B91-1, '기하 차트'!$AD$6:$AG$106, 4, FALSE), "-"))</f>
        <v>-</v>
      </c>
      <c r="K91" s="668">
        <f t="shared" si="16"/>
        <v>0</v>
      </c>
      <c r="L91" s="668"/>
      <c r="M91" s="668" t="str">
        <f t="shared" si="12"/>
        <v>-</v>
      </c>
      <c r="N91" s="668"/>
      <c r="O91" s="669" t="str">
        <f t="shared" si="13"/>
        <v>-</v>
      </c>
      <c r="P91" s="670"/>
      <c r="Q91" s="4"/>
      <c r="S91" s="5"/>
    </row>
    <row r="92" spans="1:19" ht="25" hidden="1" customHeight="1">
      <c r="A92" s="4"/>
      <c r="B92" s="425">
        <f>'인원 입력 기능'!G90</f>
        <v>0</v>
      </c>
      <c r="C92" s="426">
        <f t="shared" ref="C92:C97" si="17">IF(ROUND(B92,0)&gt;=$U$7,1,IF(ROUND(B92,0)&gt;=$U$8,2,IF(ROUND(B92,0)&gt;=$U$9,3,IF(ROUND(B92,0)&gt;=$U$10,4,IF(ROUND(B92,0)&gt;=$U$11,5,IF(ROUND(B92,0)&gt;=$U$12,6,IF(ROUND(B92,0)&gt;=$U$13,7,IF(ROUND(B92,0)&gt;=$U$14,8,9))))))))</f>
        <v>9</v>
      </c>
      <c r="D92" s="675">
        <f>'수학 백분위 표'!D91</f>
        <v>0</v>
      </c>
      <c r="E92" s="382">
        <f>_xlfn.IFNA(VLOOKUP($B92, '확률과 통계 차트'!$AE$6:$AH$106, 4, FALSE), _xlfn.IFNA(VLOOKUP($B92+1, '확률과 통계 차트'!$AE$6:$AH$106, 4, FALSE), "-"))</f>
        <v>1</v>
      </c>
      <c r="F92" s="461">
        <f>_xlfn.IFNA(VLOOKUP($B92, '확률과 통계 차트'!$AD$6:$AG$106, 4, FALSE), _xlfn.IFNA(VLOOKUP($B92-1, '확률과 통계 차트'!$AD$6:$AG$106, 4, FALSE), "-"))</f>
        <v>99</v>
      </c>
      <c r="G92" s="461">
        <f>_xlfn.IFNA(VLOOKUP($B92, '미적분 차트'!$AE$6:$AH$106, 4, FALSE), _xlfn.IFNA(VLOOKUP($B92+1, '미적분 차트'!$AE$6:$AH$106, 4, FALSE), "-"))</f>
        <v>1</v>
      </c>
      <c r="H92" s="461">
        <f>_xlfn.IFNA(VLOOKUP($B92, '미적분 차트'!$AD$6:$AG$106, 4, FALSE), _xlfn.IFNA(VLOOKUP($B92-1, '미적분 차트'!$AD$6:$AG$106, 4, FALSE), "-"))</f>
        <v>99</v>
      </c>
      <c r="I92" s="461">
        <f>_xlfn.IFNA(VLOOKUP($B92, '기하 차트'!$AE$6:$AH$106, 4, FALSE), _xlfn.IFNA(VLOOKUP($B92+1, '기하 차트'!$AE$6:$AH$106, 4, FALSE), "-"))</f>
        <v>1</v>
      </c>
      <c r="J92" s="461">
        <f>_xlfn.IFNA(VLOOKUP($B92, '기하 차트'!$AD$6:$AG$106, 4, FALSE), _xlfn.IFNA(VLOOKUP($B92-1, '기하 차트'!$AD$6:$AG$106, 4, FALSE), "-"))</f>
        <v>99</v>
      </c>
      <c r="K92" s="665" t="str">
        <f t="shared" ref="K92:K97" si="18">IF(OR(E92="-",F92="-", E92&gt;F92),"-",IF(E92=F92,E92,E92&amp;" - "&amp;F92))</f>
        <v>1 - 99</v>
      </c>
      <c r="L92" s="665"/>
      <c r="M92" s="665" t="str">
        <f t="shared" ref="M92:M97" si="19">IF(OR(G92="-",H92="-", G92&gt;H92),"-",IF(G92=H92,G92,G92&amp;" - "&amp;H92))</f>
        <v>1 - 99</v>
      </c>
      <c r="N92" s="665"/>
      <c r="O92" s="666" t="str">
        <f t="shared" ref="O92:O97" si="20">IF(OR(I92="-",J92="-", I92&gt;J92),"-",IF(I92=J92,I92,I92&amp;" - "&amp;J92))</f>
        <v>1 - 99</v>
      </c>
      <c r="P92" s="667"/>
      <c r="Q92" s="4"/>
      <c r="S92" s="5"/>
    </row>
    <row r="93" spans="1:19" ht="25" hidden="1" customHeight="1">
      <c r="A93" s="4"/>
      <c r="B93" s="397">
        <f>'인원 입력 기능'!G91</f>
        <v>0</v>
      </c>
      <c r="C93" s="398">
        <f t="shared" si="17"/>
        <v>9</v>
      </c>
      <c r="D93" s="515">
        <f>'수학 백분위 표'!D92</f>
        <v>0</v>
      </c>
      <c r="E93" s="332">
        <f>_xlfn.IFNA(VLOOKUP($B93, '확률과 통계 차트'!$AE$6:$AH$106, 4, FALSE), _xlfn.IFNA(VLOOKUP($B93+1, '확률과 통계 차트'!$AE$6:$AH$106, 4, FALSE), "-"))</f>
        <v>1</v>
      </c>
      <c r="F93" s="432">
        <f>_xlfn.IFNA(VLOOKUP($B93, '확률과 통계 차트'!$AD$6:$AG$106, 4, FALSE), _xlfn.IFNA(VLOOKUP($B93-1, '확률과 통계 차트'!$AD$6:$AG$106, 4, FALSE), "-"))</f>
        <v>99</v>
      </c>
      <c r="G93" s="432">
        <f>_xlfn.IFNA(VLOOKUP($B93, '미적분 차트'!$AE$6:$AH$106, 4, FALSE), _xlfn.IFNA(VLOOKUP($B93+1, '미적분 차트'!$AE$6:$AH$106, 4, FALSE), "-"))</f>
        <v>1</v>
      </c>
      <c r="H93" s="432">
        <f>_xlfn.IFNA(VLOOKUP($B93, '미적분 차트'!$AD$6:$AG$106, 4, FALSE), _xlfn.IFNA(VLOOKUP($B93-1, '미적분 차트'!$AD$6:$AG$106, 4, FALSE), "-"))</f>
        <v>99</v>
      </c>
      <c r="I93" s="432">
        <f>_xlfn.IFNA(VLOOKUP($B93, '기하 차트'!$AE$6:$AH$106, 4, FALSE), _xlfn.IFNA(VLOOKUP($B93+1, '기하 차트'!$AE$6:$AH$106, 4, FALSE), "-"))</f>
        <v>1</v>
      </c>
      <c r="J93" s="432">
        <f>_xlfn.IFNA(VLOOKUP($B93, '기하 차트'!$AD$6:$AG$106, 4, FALSE), _xlfn.IFNA(VLOOKUP($B93-1, '기하 차트'!$AD$6:$AG$106, 4, FALSE), "-"))</f>
        <v>99</v>
      </c>
      <c r="K93" s="654" t="str">
        <f t="shared" si="18"/>
        <v>1 - 99</v>
      </c>
      <c r="L93" s="654"/>
      <c r="M93" s="654" t="str">
        <f t="shared" si="19"/>
        <v>1 - 99</v>
      </c>
      <c r="N93" s="654"/>
      <c r="O93" s="650" t="str">
        <f t="shared" si="20"/>
        <v>1 - 99</v>
      </c>
      <c r="P93" s="651"/>
      <c r="Q93" s="4"/>
      <c r="S93" s="5"/>
    </row>
    <row r="94" spans="1:19" ht="25" hidden="1" customHeight="1">
      <c r="A94" s="4"/>
      <c r="B94" s="397">
        <f>'인원 입력 기능'!G92</f>
        <v>0</v>
      </c>
      <c r="C94" s="398">
        <f t="shared" si="17"/>
        <v>9</v>
      </c>
      <c r="D94" s="515">
        <f>'수학 백분위 표'!D93</f>
        <v>0</v>
      </c>
      <c r="E94" s="332">
        <f>_xlfn.IFNA(VLOOKUP($B94, '확률과 통계 차트'!$AE$6:$AH$106, 4, FALSE), _xlfn.IFNA(VLOOKUP($B94+1, '확률과 통계 차트'!$AE$6:$AH$106, 4, FALSE), "-"))</f>
        <v>1</v>
      </c>
      <c r="F94" s="432">
        <f>_xlfn.IFNA(VLOOKUP($B94, '확률과 통계 차트'!$AD$6:$AG$106, 4, FALSE), _xlfn.IFNA(VLOOKUP($B94-1, '확률과 통계 차트'!$AD$6:$AG$106, 4, FALSE), "-"))</f>
        <v>99</v>
      </c>
      <c r="G94" s="432">
        <f>_xlfn.IFNA(VLOOKUP($B94, '미적분 차트'!$AE$6:$AH$106, 4, FALSE), _xlfn.IFNA(VLOOKUP($B94+1, '미적분 차트'!$AE$6:$AH$106, 4, FALSE), "-"))</f>
        <v>1</v>
      </c>
      <c r="H94" s="432">
        <f>_xlfn.IFNA(VLOOKUP($B94, '미적분 차트'!$AD$6:$AG$106, 4, FALSE), _xlfn.IFNA(VLOOKUP($B94-1, '미적분 차트'!$AD$6:$AG$106, 4, FALSE), "-"))</f>
        <v>99</v>
      </c>
      <c r="I94" s="432">
        <f>_xlfn.IFNA(VLOOKUP($B94, '기하 차트'!$AE$6:$AH$106, 4, FALSE), _xlfn.IFNA(VLOOKUP($B94+1, '기하 차트'!$AE$6:$AH$106, 4, FALSE), "-"))</f>
        <v>1</v>
      </c>
      <c r="J94" s="432">
        <f>_xlfn.IFNA(VLOOKUP($B94, '기하 차트'!$AD$6:$AG$106, 4, FALSE), _xlfn.IFNA(VLOOKUP($B94-1, '기하 차트'!$AD$6:$AG$106, 4, FALSE), "-"))</f>
        <v>99</v>
      </c>
      <c r="K94" s="654" t="str">
        <f t="shared" si="18"/>
        <v>1 - 99</v>
      </c>
      <c r="L94" s="654"/>
      <c r="M94" s="654" t="str">
        <f t="shared" si="19"/>
        <v>1 - 99</v>
      </c>
      <c r="N94" s="654"/>
      <c r="O94" s="650" t="str">
        <f t="shared" si="20"/>
        <v>1 - 99</v>
      </c>
      <c r="P94" s="651"/>
      <c r="Q94" s="4"/>
      <c r="S94" s="5"/>
    </row>
    <row r="95" spans="1:19" ht="25" hidden="1" customHeight="1" thickBot="1">
      <c r="A95" s="4"/>
      <c r="B95" s="428">
        <f>'인원 입력 기능'!G93</f>
        <v>0</v>
      </c>
      <c r="C95" s="429">
        <f t="shared" si="17"/>
        <v>9</v>
      </c>
      <c r="D95" s="506">
        <f>'수학 백분위 표'!D94</f>
        <v>0</v>
      </c>
      <c r="E95" s="441">
        <f>_xlfn.IFNA(VLOOKUP($B95, '확률과 통계 차트'!$AE$6:$AH$106, 4, FALSE), _xlfn.IFNA(VLOOKUP($B95+1, '확률과 통계 차트'!$AE$6:$AH$106, 4, FALSE), "-"))</f>
        <v>1</v>
      </c>
      <c r="F95" s="443">
        <f>_xlfn.IFNA(VLOOKUP($B95, '확률과 통계 차트'!$AD$6:$AG$106, 4, FALSE), _xlfn.IFNA(VLOOKUP($B95-1, '확률과 통계 차트'!$AD$6:$AG$106, 4, FALSE), "-"))</f>
        <v>99</v>
      </c>
      <c r="G95" s="443">
        <f>_xlfn.IFNA(VLOOKUP($B95, '미적분 차트'!$AE$6:$AH$106, 4, FALSE), _xlfn.IFNA(VLOOKUP($B95+1, '미적분 차트'!$AE$6:$AH$106, 4, FALSE), "-"))</f>
        <v>1</v>
      </c>
      <c r="H95" s="443">
        <f>_xlfn.IFNA(VLOOKUP($B95, '미적분 차트'!$AD$6:$AG$106, 4, FALSE), _xlfn.IFNA(VLOOKUP($B95-1, '미적분 차트'!$AD$6:$AG$106, 4, FALSE), "-"))</f>
        <v>99</v>
      </c>
      <c r="I95" s="443">
        <f>_xlfn.IFNA(VLOOKUP($B95, '기하 차트'!$AE$6:$AH$106, 4, FALSE), _xlfn.IFNA(VLOOKUP($B95+1, '기하 차트'!$AE$6:$AH$106, 4, FALSE), "-"))</f>
        <v>1</v>
      </c>
      <c r="J95" s="443">
        <f>_xlfn.IFNA(VLOOKUP($B95, '기하 차트'!$AD$6:$AG$106, 4, FALSE), _xlfn.IFNA(VLOOKUP($B95-1, '기하 차트'!$AD$6:$AG$106, 4, FALSE), "-"))</f>
        <v>99</v>
      </c>
      <c r="K95" s="668" t="str">
        <f t="shared" si="18"/>
        <v>1 - 99</v>
      </c>
      <c r="L95" s="668"/>
      <c r="M95" s="668" t="str">
        <f t="shared" si="19"/>
        <v>1 - 99</v>
      </c>
      <c r="N95" s="668"/>
      <c r="O95" s="669" t="str">
        <f t="shared" si="20"/>
        <v>1 - 99</v>
      </c>
      <c r="P95" s="670"/>
      <c r="Q95" s="4"/>
      <c r="S95" s="5"/>
    </row>
    <row r="96" spans="1:19" ht="25" hidden="1" customHeight="1">
      <c r="A96" s="4"/>
      <c r="B96" s="425">
        <f>'인원 입력 기능'!G94</f>
        <v>0</v>
      </c>
      <c r="C96" s="426">
        <f t="shared" si="17"/>
        <v>9</v>
      </c>
      <c r="D96" s="427">
        <f>'수학 백분위 표'!D95</f>
        <v>0</v>
      </c>
      <c r="E96" s="382">
        <f>_xlfn.IFNA(VLOOKUP($B96, '확률과 통계 차트'!$AE$6:$AH$106, 4, FALSE), _xlfn.IFNA(VLOOKUP($B96+1, '확률과 통계 차트'!$AE$6:$AH$106, 4, FALSE), "-"))</f>
        <v>1</v>
      </c>
      <c r="F96" s="461">
        <f>_xlfn.IFNA(VLOOKUP($B96, '확률과 통계 차트'!$AD$6:$AG$106, 4, FALSE), _xlfn.IFNA(VLOOKUP($B96-1, '확률과 통계 차트'!$AD$6:$AG$106, 4, FALSE), "-"))</f>
        <v>99</v>
      </c>
      <c r="G96" s="461">
        <f>_xlfn.IFNA(VLOOKUP($B96, '미적분 차트'!$AE$6:$AH$106, 4, FALSE), _xlfn.IFNA(VLOOKUP($B96+1, '미적분 차트'!$AE$6:$AH$106, 4, FALSE), "-"))</f>
        <v>1</v>
      </c>
      <c r="H96" s="461">
        <f>_xlfn.IFNA(VLOOKUP($B96, '미적분 차트'!$AD$6:$AG$106, 4, FALSE), _xlfn.IFNA(VLOOKUP($B96-1, '미적분 차트'!$AD$6:$AG$106, 4, FALSE), "-"))</f>
        <v>99</v>
      </c>
      <c r="I96" s="461">
        <f>_xlfn.IFNA(VLOOKUP($B96, '기하 차트'!$AE$6:$AH$106, 4, FALSE), _xlfn.IFNA(VLOOKUP($B96+1, '기하 차트'!$AE$6:$AH$106, 4, FALSE), "-"))</f>
        <v>1</v>
      </c>
      <c r="J96" s="461">
        <f>_xlfn.IFNA(VLOOKUP($B96, '기하 차트'!$AD$6:$AG$106, 4, FALSE), _xlfn.IFNA(VLOOKUP($B96-1, '기하 차트'!$AD$6:$AG$106, 4, FALSE), "-"))</f>
        <v>99</v>
      </c>
      <c r="K96" s="665" t="str">
        <f t="shared" si="18"/>
        <v>1 - 99</v>
      </c>
      <c r="L96" s="665"/>
      <c r="M96" s="665" t="str">
        <f t="shared" si="19"/>
        <v>1 - 99</v>
      </c>
      <c r="N96" s="665"/>
      <c r="O96" s="666" t="str">
        <f t="shared" si="20"/>
        <v>1 - 99</v>
      </c>
      <c r="P96" s="667"/>
      <c r="Q96" s="4"/>
      <c r="S96" s="5"/>
    </row>
    <row r="97" spans="1:19" ht="25" hidden="1" customHeight="1" thickBot="1">
      <c r="A97" s="4"/>
      <c r="B97" s="428">
        <f>'인원 입력 기능'!G95</f>
        <v>0</v>
      </c>
      <c r="C97" s="429">
        <f t="shared" si="17"/>
        <v>9</v>
      </c>
      <c r="D97" s="430">
        <f>'수학 백분위 표'!D96</f>
        <v>0</v>
      </c>
      <c r="E97" s="441">
        <f>_xlfn.IFNA(VLOOKUP($B97, '확률과 통계 차트'!$AE$6:$AH$106, 4, FALSE), _xlfn.IFNA(VLOOKUP($B97+1, '확률과 통계 차트'!$AE$6:$AH$106, 4, FALSE), "-"))</f>
        <v>1</v>
      </c>
      <c r="F97" s="443">
        <f>_xlfn.IFNA(VLOOKUP($B97, '확률과 통계 차트'!$AD$6:$AG$106, 4, FALSE), _xlfn.IFNA(VLOOKUP($B97-1, '확률과 통계 차트'!$AD$6:$AG$106, 4, FALSE), "-"))</f>
        <v>99</v>
      </c>
      <c r="G97" s="443">
        <f>_xlfn.IFNA(VLOOKUP($B97, '미적분 차트'!$AE$6:$AH$106, 4, FALSE), _xlfn.IFNA(VLOOKUP($B97+1, '미적분 차트'!$AE$6:$AH$106, 4, FALSE), "-"))</f>
        <v>1</v>
      </c>
      <c r="H97" s="443">
        <f>_xlfn.IFNA(VLOOKUP($B97, '미적분 차트'!$AD$6:$AG$106, 4, FALSE), _xlfn.IFNA(VLOOKUP($B97-1, '미적분 차트'!$AD$6:$AG$106, 4, FALSE), "-"))</f>
        <v>99</v>
      </c>
      <c r="I97" s="443">
        <f>_xlfn.IFNA(VLOOKUP($B97, '기하 차트'!$AE$6:$AH$106, 4, FALSE), _xlfn.IFNA(VLOOKUP($B97+1, '기하 차트'!$AE$6:$AH$106, 4, FALSE), "-"))</f>
        <v>1</v>
      </c>
      <c r="J97" s="443">
        <f>_xlfn.IFNA(VLOOKUP($B97, '기하 차트'!$AD$6:$AG$106, 4, FALSE), _xlfn.IFNA(VLOOKUP($B97-1, '기하 차트'!$AD$6:$AG$106, 4, FALSE), "-"))</f>
        <v>99</v>
      </c>
      <c r="K97" s="668" t="str">
        <f t="shared" si="18"/>
        <v>1 - 99</v>
      </c>
      <c r="L97" s="668"/>
      <c r="M97" s="668" t="str">
        <f t="shared" si="19"/>
        <v>1 - 99</v>
      </c>
      <c r="N97" s="668"/>
      <c r="O97" s="669" t="str">
        <f t="shared" si="20"/>
        <v>1 - 99</v>
      </c>
      <c r="P97" s="670"/>
      <c r="Q97" s="4"/>
      <c r="S97" s="5"/>
    </row>
    <row r="98" spans="1:19" ht="21" hidden="1" customHeight="1">
      <c r="A98" s="4"/>
      <c r="B98" s="425">
        <f>'인원 입력 기능'!G96</f>
        <v>0</v>
      </c>
      <c r="C98" s="426">
        <f t="shared" si="14"/>
        <v>9</v>
      </c>
      <c r="D98" s="427">
        <f>'수학 백분위 표'!D97</f>
        <v>0</v>
      </c>
      <c r="E98" s="382">
        <f>_xlfn.IFNA(VLOOKUP($B98, '확률과 통계 차트'!$AE$6:$AH$106, 4, FALSE), _xlfn.IFNA(VLOOKUP($B98+1, '확률과 통계 차트'!$AE$6:$AH$106, 4, FALSE), "-"))</f>
        <v>1</v>
      </c>
      <c r="F98" s="461">
        <f>_xlfn.IFNA(VLOOKUP($B98, '확률과 통계 차트'!$AD$6:$AG$106, 4, FALSE), _xlfn.IFNA(VLOOKUP($B98-1, '확률과 통계 차트'!$AD$6:$AG$106, 4, FALSE), "-"))</f>
        <v>99</v>
      </c>
      <c r="G98" s="461">
        <f>_xlfn.IFNA(VLOOKUP($B98, '미적분 차트'!$AE$6:$AH$106, 4, FALSE), _xlfn.IFNA(VLOOKUP($B98+1, '미적분 차트'!$AE$6:$AH$106, 4, FALSE), "-"))</f>
        <v>1</v>
      </c>
      <c r="H98" s="461">
        <f>_xlfn.IFNA(VLOOKUP($B98, '미적분 차트'!$AD$6:$AG$106, 4, FALSE), _xlfn.IFNA(VLOOKUP($B98-1, '미적분 차트'!$AD$6:$AG$106, 4, FALSE), "-"))</f>
        <v>99</v>
      </c>
      <c r="I98" s="461">
        <f>_xlfn.IFNA(VLOOKUP($B98, '기하 차트'!$AE$6:$AH$106, 4, FALSE), _xlfn.IFNA(VLOOKUP($B98+1, '기하 차트'!$AE$6:$AH$106, 4, FALSE), "-"))</f>
        <v>1</v>
      </c>
      <c r="J98" s="461">
        <f>_xlfn.IFNA(VLOOKUP($B98, '기하 차트'!$AD$6:$AG$106, 4, FALSE), _xlfn.IFNA(VLOOKUP($B98-1, '기하 차트'!$AD$6:$AG$106, 4, FALSE), "-"))</f>
        <v>99</v>
      </c>
      <c r="K98" s="102" t="str">
        <f t="shared" si="15"/>
        <v>1 - 99</v>
      </c>
      <c r="L98" s="102"/>
      <c r="M98" s="102"/>
      <c r="N98" s="368" t="e">
        <f>E98/#REF!</f>
        <v>#REF!</v>
      </c>
      <c r="O98" s="75" t="str">
        <f t="shared" ref="O98:O106" si="21">IF(OR(I98="-",J98="-", I98&gt;J98),"-",IF(I98=J98,I98,I98&amp;" - "&amp;J98))</f>
        <v>1 - 99</v>
      </c>
      <c r="P98" s="374"/>
      <c r="Q98" s="4"/>
      <c r="S98" s="5"/>
    </row>
    <row r="99" spans="1:19" ht="21" hidden="1" customHeight="1">
      <c r="A99" s="4"/>
      <c r="B99" s="397">
        <f>'인원 입력 기능'!G97</f>
        <v>0</v>
      </c>
      <c r="C99" s="398">
        <f t="shared" si="14"/>
        <v>9</v>
      </c>
      <c r="D99" s="399">
        <f>'수학 백분위 표'!D98</f>
        <v>0</v>
      </c>
      <c r="E99" s="332">
        <f>_xlfn.IFNA(VLOOKUP($B99, '확률과 통계 차트'!$AE$6:$AH$106, 4, FALSE), _xlfn.IFNA(VLOOKUP($B99+1, '확률과 통계 차트'!$AE$6:$AH$106, 4, FALSE), "-"))</f>
        <v>1</v>
      </c>
      <c r="F99" s="432">
        <f>_xlfn.IFNA(VLOOKUP($B99, '확률과 통계 차트'!$AD$6:$AG$106, 4, FALSE), _xlfn.IFNA(VLOOKUP($B99-1, '확률과 통계 차트'!$AD$6:$AG$106, 4, FALSE), "-"))</f>
        <v>99</v>
      </c>
      <c r="G99" s="432">
        <f>_xlfn.IFNA(VLOOKUP($B99, '미적분 차트'!$AE$6:$AH$106, 4, FALSE), _xlfn.IFNA(VLOOKUP($B99+1, '미적분 차트'!$AE$6:$AH$106, 4, FALSE), "-"))</f>
        <v>1</v>
      </c>
      <c r="H99" s="432">
        <f>_xlfn.IFNA(VLOOKUP($B99, '미적분 차트'!$AD$6:$AG$106, 4, FALSE), _xlfn.IFNA(VLOOKUP($B99-1, '미적분 차트'!$AD$6:$AG$106, 4, FALSE), "-"))</f>
        <v>99</v>
      </c>
      <c r="I99" s="432">
        <f>_xlfn.IFNA(VLOOKUP($B99, '기하 차트'!$AE$6:$AH$106, 4, FALSE), _xlfn.IFNA(VLOOKUP($B99+1, '기하 차트'!$AE$6:$AH$106, 4, FALSE), "-"))</f>
        <v>1</v>
      </c>
      <c r="J99" s="432">
        <f>_xlfn.IFNA(VLOOKUP($B99, '기하 차트'!$AD$6:$AG$106, 4, FALSE), _xlfn.IFNA(VLOOKUP($B99-1, '기하 차트'!$AD$6:$AG$106, 4, FALSE), "-"))</f>
        <v>99</v>
      </c>
      <c r="K99" s="103" t="str">
        <f t="shared" si="15"/>
        <v>1 - 99</v>
      </c>
      <c r="L99" s="103"/>
      <c r="M99" s="103"/>
      <c r="N99" s="369" t="e">
        <f>E99/#REF!</f>
        <v>#REF!</v>
      </c>
      <c r="O99" s="73" t="str">
        <f t="shared" si="21"/>
        <v>1 - 99</v>
      </c>
      <c r="P99" s="375"/>
      <c r="Q99" s="4"/>
      <c r="S99" s="5"/>
    </row>
    <row r="100" spans="1:19" ht="21" hidden="1" customHeight="1">
      <c r="A100" s="4"/>
      <c r="B100" s="397">
        <f>'인원 입력 기능'!G98</f>
        <v>0</v>
      </c>
      <c r="C100" s="398">
        <f t="shared" si="14"/>
        <v>9</v>
      </c>
      <c r="D100" s="399">
        <f>'수학 백분위 표'!D99</f>
        <v>0</v>
      </c>
      <c r="E100" s="332">
        <f>_xlfn.IFNA(VLOOKUP($B100, '확률과 통계 차트'!$AE$6:$AH$106, 4, FALSE), _xlfn.IFNA(VLOOKUP($B100+1, '확률과 통계 차트'!$AE$6:$AH$106, 4, FALSE), "-"))</f>
        <v>1</v>
      </c>
      <c r="F100" s="432">
        <f>_xlfn.IFNA(VLOOKUP($B100, '확률과 통계 차트'!$AD$6:$AG$106, 4, FALSE), _xlfn.IFNA(VLOOKUP($B100-1, '확률과 통계 차트'!$AD$6:$AG$106, 4, FALSE), "-"))</f>
        <v>99</v>
      </c>
      <c r="G100" s="432">
        <f>_xlfn.IFNA(VLOOKUP($B100, '미적분 차트'!$AE$6:$AH$106, 4, FALSE), _xlfn.IFNA(VLOOKUP($B100+1, '미적분 차트'!$AE$6:$AH$106, 4, FALSE), "-"))</f>
        <v>1</v>
      </c>
      <c r="H100" s="432">
        <f>_xlfn.IFNA(VLOOKUP($B100, '미적분 차트'!$AD$6:$AG$106, 4, FALSE), _xlfn.IFNA(VLOOKUP($B100-1, '미적분 차트'!$AD$6:$AG$106, 4, FALSE), "-"))</f>
        <v>99</v>
      </c>
      <c r="I100" s="432">
        <f>_xlfn.IFNA(VLOOKUP($B100, '기하 차트'!$AE$6:$AH$106, 4, FALSE), _xlfn.IFNA(VLOOKUP($B100+1, '기하 차트'!$AE$6:$AH$106, 4, FALSE), "-"))</f>
        <v>1</v>
      </c>
      <c r="J100" s="432">
        <f>_xlfn.IFNA(VLOOKUP($B100, '기하 차트'!$AD$6:$AG$106, 4, FALSE), _xlfn.IFNA(VLOOKUP($B100-1, '기하 차트'!$AD$6:$AG$106, 4, FALSE), "-"))</f>
        <v>99</v>
      </c>
      <c r="K100" s="103" t="str">
        <f t="shared" si="15"/>
        <v>1 - 99</v>
      </c>
      <c r="L100" s="103"/>
      <c r="M100" s="103"/>
      <c r="N100" s="369" t="e">
        <f>E100/#REF!</f>
        <v>#REF!</v>
      </c>
      <c r="O100" s="73" t="str">
        <f t="shared" si="21"/>
        <v>1 - 99</v>
      </c>
      <c r="P100" s="375"/>
      <c r="Q100" s="4"/>
      <c r="S100" s="5"/>
    </row>
    <row r="101" spans="1:19" ht="21" hidden="1" customHeight="1">
      <c r="A101" s="4"/>
      <c r="B101" s="397">
        <f>'인원 입력 기능'!G99</f>
        <v>0</v>
      </c>
      <c r="C101" s="398">
        <f t="shared" si="14"/>
        <v>9</v>
      </c>
      <c r="D101" s="399">
        <f>'수학 백분위 표'!D100</f>
        <v>0</v>
      </c>
      <c r="E101" s="332">
        <f>_xlfn.IFNA(VLOOKUP($B101, '확률과 통계 차트'!$AE$6:$AH$106, 4, FALSE), _xlfn.IFNA(VLOOKUP($B101+1, '확률과 통계 차트'!$AE$6:$AH$106, 4, FALSE), "-"))</f>
        <v>1</v>
      </c>
      <c r="F101" s="432">
        <f>_xlfn.IFNA(VLOOKUP($B101, '확률과 통계 차트'!$AD$6:$AG$106, 4, FALSE), _xlfn.IFNA(VLOOKUP($B101-1, '확률과 통계 차트'!$AD$6:$AG$106, 4, FALSE), "-"))</f>
        <v>99</v>
      </c>
      <c r="G101" s="432">
        <f>_xlfn.IFNA(VLOOKUP($B101, '미적분 차트'!$AE$6:$AH$106, 4, FALSE), _xlfn.IFNA(VLOOKUP($B101+1, '미적분 차트'!$AE$6:$AH$106, 4, FALSE), "-"))</f>
        <v>1</v>
      </c>
      <c r="H101" s="432">
        <f>_xlfn.IFNA(VLOOKUP($B101, '미적분 차트'!$AD$6:$AG$106, 4, FALSE), _xlfn.IFNA(VLOOKUP($B101-1, '미적분 차트'!$AD$6:$AG$106, 4, FALSE), "-"))</f>
        <v>99</v>
      </c>
      <c r="I101" s="432">
        <f>_xlfn.IFNA(VLOOKUP($B101, '기하 차트'!$AE$6:$AH$106, 4, FALSE), _xlfn.IFNA(VLOOKUP($B101+1, '기하 차트'!$AE$6:$AH$106, 4, FALSE), "-"))</f>
        <v>1</v>
      </c>
      <c r="J101" s="432">
        <f>_xlfn.IFNA(VLOOKUP($B101, '기하 차트'!$AD$6:$AG$106, 4, FALSE), _xlfn.IFNA(VLOOKUP($B101-1, '기하 차트'!$AD$6:$AG$106, 4, FALSE), "-"))</f>
        <v>99</v>
      </c>
      <c r="K101" s="103" t="str">
        <f t="shared" si="15"/>
        <v>1 - 99</v>
      </c>
      <c r="L101" s="103"/>
      <c r="M101" s="103"/>
      <c r="N101" s="369" t="e">
        <f>E101/#REF!</f>
        <v>#REF!</v>
      </c>
      <c r="O101" s="73" t="str">
        <f t="shared" si="21"/>
        <v>1 - 99</v>
      </c>
      <c r="P101" s="375"/>
      <c r="Q101" s="4"/>
      <c r="S101" s="5"/>
    </row>
    <row r="102" spans="1:19" ht="21" hidden="1" customHeight="1" thickBot="1">
      <c r="A102" s="4"/>
      <c r="B102" s="397">
        <f>'인원 입력 기능'!G100</f>
        <v>0</v>
      </c>
      <c r="C102" s="398">
        <f t="shared" si="14"/>
        <v>9</v>
      </c>
      <c r="D102" s="399">
        <f>'수학 백분위 표'!D101</f>
        <v>0</v>
      </c>
      <c r="E102" s="332">
        <f>_xlfn.IFNA(VLOOKUP($B102, '확률과 통계 차트'!$AE$6:$AH$106, 4, FALSE), _xlfn.IFNA(VLOOKUP($B102+1, '확률과 통계 차트'!$AE$6:$AH$106, 4, FALSE), "-"))</f>
        <v>1</v>
      </c>
      <c r="F102" s="432">
        <f>_xlfn.IFNA(VLOOKUP($B102, '확률과 통계 차트'!$AD$6:$AG$106, 4, FALSE), _xlfn.IFNA(VLOOKUP($B102-1, '확률과 통계 차트'!$AD$6:$AG$106, 4, FALSE), "-"))</f>
        <v>99</v>
      </c>
      <c r="G102" s="432">
        <f>_xlfn.IFNA(VLOOKUP($B102, '미적분 차트'!$AE$6:$AH$106, 4, FALSE), _xlfn.IFNA(VLOOKUP($B102+1, '미적분 차트'!$AE$6:$AH$106, 4, FALSE), "-"))</f>
        <v>1</v>
      </c>
      <c r="H102" s="432">
        <f>_xlfn.IFNA(VLOOKUP($B102, '미적분 차트'!$AD$6:$AG$106, 4, FALSE), _xlfn.IFNA(VLOOKUP($B102-1, '미적분 차트'!$AD$6:$AG$106, 4, FALSE), "-"))</f>
        <v>99</v>
      </c>
      <c r="I102" s="432">
        <f>_xlfn.IFNA(VLOOKUP($B102, '기하 차트'!$AE$6:$AH$106, 4, FALSE), _xlfn.IFNA(VLOOKUP($B102+1, '기하 차트'!$AE$6:$AH$106, 4, FALSE), "-"))</f>
        <v>1</v>
      </c>
      <c r="J102" s="432">
        <f>_xlfn.IFNA(VLOOKUP($B102, '기하 차트'!$AD$6:$AG$106, 4, FALSE), _xlfn.IFNA(VLOOKUP($B102-1, '기하 차트'!$AD$6:$AG$106, 4, FALSE), "-"))</f>
        <v>99</v>
      </c>
      <c r="K102" s="104" t="str">
        <f t="shared" si="15"/>
        <v>1 - 99</v>
      </c>
      <c r="L102" s="104"/>
      <c r="M102" s="104"/>
      <c r="N102" s="370" t="e">
        <f>E102/#REF!</f>
        <v>#REF!</v>
      </c>
      <c r="O102" s="76" t="str">
        <f t="shared" si="21"/>
        <v>1 - 99</v>
      </c>
      <c r="P102" s="376"/>
      <c r="Q102" s="4"/>
      <c r="S102" s="5"/>
    </row>
    <row r="103" spans="1:19" ht="21" hidden="1" customHeight="1">
      <c r="A103" s="4"/>
      <c r="B103" s="397">
        <f>'인원 입력 기능'!G101</f>
        <v>0</v>
      </c>
      <c r="C103" s="398">
        <f t="shared" si="14"/>
        <v>9</v>
      </c>
      <c r="D103" s="399">
        <f>'수학 백분위 표'!D102</f>
        <v>0</v>
      </c>
      <c r="E103" s="332">
        <f>_xlfn.IFNA(VLOOKUP($B103, '확률과 통계 차트'!$AE$6:$AH$106, 4, FALSE), _xlfn.IFNA(VLOOKUP($B103+1, '확률과 통계 차트'!$AE$6:$AH$106, 4, FALSE), "-"))</f>
        <v>1</v>
      </c>
      <c r="F103" s="432">
        <f>_xlfn.IFNA(VLOOKUP($B103, '확률과 통계 차트'!$AD$6:$AG$106, 4, FALSE), _xlfn.IFNA(VLOOKUP($B103-1, '확률과 통계 차트'!$AD$6:$AG$106, 4, FALSE), "-"))</f>
        <v>99</v>
      </c>
      <c r="G103" s="432">
        <f>_xlfn.IFNA(VLOOKUP($B103, '미적분 차트'!$AE$6:$AH$106, 4, FALSE), _xlfn.IFNA(VLOOKUP($B103+1, '미적분 차트'!$AE$6:$AH$106, 4, FALSE), "-"))</f>
        <v>1</v>
      </c>
      <c r="H103" s="432">
        <f>_xlfn.IFNA(VLOOKUP($B103, '미적분 차트'!$AD$6:$AG$106, 4, FALSE), _xlfn.IFNA(VLOOKUP($B103-1, '미적분 차트'!$AD$6:$AG$106, 4, FALSE), "-"))</f>
        <v>99</v>
      </c>
      <c r="I103" s="432">
        <f>_xlfn.IFNA(VLOOKUP($B103, '기하 차트'!$AE$6:$AH$106, 4, FALSE), _xlfn.IFNA(VLOOKUP($B103+1, '기하 차트'!$AE$6:$AH$106, 4, FALSE), "-"))</f>
        <v>1</v>
      </c>
      <c r="J103" s="432">
        <f>_xlfn.IFNA(VLOOKUP($B103, '기하 차트'!$AD$6:$AG$106, 4, FALSE), _xlfn.IFNA(VLOOKUP($B103-1, '기하 차트'!$AD$6:$AG$106, 4, FALSE), "-"))</f>
        <v>99</v>
      </c>
      <c r="K103" s="74" t="str">
        <f t="shared" si="15"/>
        <v>1 - 99</v>
      </c>
      <c r="L103" s="74"/>
      <c r="M103" s="74"/>
      <c r="N103" s="368" t="e">
        <f>E103/#REF!</f>
        <v>#REF!</v>
      </c>
      <c r="O103" s="75" t="str">
        <f t="shared" si="21"/>
        <v>1 - 99</v>
      </c>
      <c r="P103" s="374"/>
      <c r="Q103" s="4"/>
      <c r="S103" s="5"/>
    </row>
    <row r="104" spans="1:19" ht="21" hidden="1" customHeight="1">
      <c r="A104" s="4"/>
      <c r="B104" s="397">
        <f>'인원 입력 기능'!G102</f>
        <v>0</v>
      </c>
      <c r="C104" s="398">
        <f t="shared" si="14"/>
        <v>9</v>
      </c>
      <c r="D104" s="399">
        <f>'수학 백분위 표'!D103</f>
        <v>0</v>
      </c>
      <c r="E104" s="332">
        <f>_xlfn.IFNA(VLOOKUP($B104, '확률과 통계 차트'!$AE$6:$AH$106, 4, FALSE), _xlfn.IFNA(VLOOKUP($B104+1, '확률과 통계 차트'!$AE$6:$AH$106, 4, FALSE), "-"))</f>
        <v>1</v>
      </c>
      <c r="F104" s="432">
        <f>_xlfn.IFNA(VLOOKUP($B104, '확률과 통계 차트'!$AD$6:$AG$106, 4, FALSE), _xlfn.IFNA(VLOOKUP($B104-1, '확률과 통계 차트'!$AD$6:$AG$106, 4, FALSE), "-"))</f>
        <v>99</v>
      </c>
      <c r="G104" s="432">
        <f>_xlfn.IFNA(VLOOKUP($B104, '미적분 차트'!$AE$6:$AH$106, 4, FALSE), _xlfn.IFNA(VLOOKUP($B104+1, '미적분 차트'!$AE$6:$AH$106, 4, FALSE), "-"))</f>
        <v>1</v>
      </c>
      <c r="H104" s="432">
        <f>_xlfn.IFNA(VLOOKUP($B104, '미적분 차트'!$AD$6:$AG$106, 4, FALSE), _xlfn.IFNA(VLOOKUP($B104-1, '미적분 차트'!$AD$6:$AG$106, 4, FALSE), "-"))</f>
        <v>99</v>
      </c>
      <c r="I104" s="432">
        <f>_xlfn.IFNA(VLOOKUP($B104, '기하 차트'!$AE$6:$AH$106, 4, FALSE), _xlfn.IFNA(VLOOKUP($B104+1, '기하 차트'!$AE$6:$AH$106, 4, FALSE), "-"))</f>
        <v>1</v>
      </c>
      <c r="J104" s="432">
        <f>_xlfn.IFNA(VLOOKUP($B104, '기하 차트'!$AD$6:$AG$106, 4, FALSE), _xlfn.IFNA(VLOOKUP($B104-1, '기하 차트'!$AD$6:$AG$106, 4, FALSE), "-"))</f>
        <v>99</v>
      </c>
      <c r="K104" s="72" t="str">
        <f t="shared" si="15"/>
        <v>1 - 99</v>
      </c>
      <c r="L104" s="72"/>
      <c r="M104" s="72"/>
      <c r="N104" s="369" t="e">
        <f>E104/#REF!</f>
        <v>#REF!</v>
      </c>
      <c r="O104" s="73" t="str">
        <f t="shared" si="21"/>
        <v>1 - 99</v>
      </c>
      <c r="P104" s="375"/>
      <c r="Q104" s="4"/>
      <c r="S104" s="5"/>
    </row>
    <row r="105" spans="1:19" ht="21" hidden="1" customHeight="1">
      <c r="A105" s="4"/>
      <c r="B105" s="397">
        <f>'인원 입력 기능'!G103</f>
        <v>0</v>
      </c>
      <c r="C105" s="398">
        <f t="shared" si="14"/>
        <v>9</v>
      </c>
      <c r="D105" s="399">
        <f>'수학 백분위 표'!D104</f>
        <v>0</v>
      </c>
      <c r="E105" s="332">
        <f>_xlfn.IFNA(VLOOKUP($B105, '확률과 통계 차트'!$AE$6:$AH$106, 4, FALSE), _xlfn.IFNA(VLOOKUP($B105+1, '확률과 통계 차트'!$AE$6:$AH$106, 4, FALSE), "-"))</f>
        <v>1</v>
      </c>
      <c r="F105" s="432">
        <f>_xlfn.IFNA(VLOOKUP($B105, '확률과 통계 차트'!$AD$6:$AG$106, 4, FALSE), _xlfn.IFNA(VLOOKUP($B105-1, '확률과 통계 차트'!$AD$6:$AG$106, 4, FALSE), "-"))</f>
        <v>99</v>
      </c>
      <c r="G105" s="432">
        <f>_xlfn.IFNA(VLOOKUP($B105, '미적분 차트'!$AE$6:$AH$106, 4, FALSE), _xlfn.IFNA(VLOOKUP($B105+1, '미적분 차트'!$AE$6:$AH$106, 4, FALSE), "-"))</f>
        <v>1</v>
      </c>
      <c r="H105" s="432">
        <f>_xlfn.IFNA(VLOOKUP($B105, '미적분 차트'!$AD$6:$AG$106, 4, FALSE), _xlfn.IFNA(VLOOKUP($B105-1, '미적분 차트'!$AD$6:$AG$106, 4, FALSE), "-"))</f>
        <v>99</v>
      </c>
      <c r="I105" s="432">
        <f>_xlfn.IFNA(VLOOKUP($B105, '기하 차트'!$AE$6:$AH$106, 4, FALSE), _xlfn.IFNA(VLOOKUP($B105+1, '기하 차트'!$AE$6:$AH$106, 4, FALSE), "-"))</f>
        <v>1</v>
      </c>
      <c r="J105" s="432">
        <f>_xlfn.IFNA(VLOOKUP($B105, '기하 차트'!$AD$6:$AG$106, 4, FALSE), _xlfn.IFNA(VLOOKUP($B105-1, '기하 차트'!$AD$6:$AG$106, 4, FALSE), "-"))</f>
        <v>99</v>
      </c>
      <c r="K105" s="11" t="str">
        <f t="shared" si="15"/>
        <v>1 - 99</v>
      </c>
      <c r="L105" s="11"/>
      <c r="M105" s="11"/>
      <c r="N105" s="371" t="e">
        <f>E105/#REF!</f>
        <v>#REF!</v>
      </c>
      <c r="O105" s="10" t="str">
        <f t="shared" si="21"/>
        <v>1 - 99</v>
      </c>
      <c r="P105" s="377"/>
      <c r="Q105" s="4"/>
    </row>
    <row r="106" spans="1:19" ht="21" hidden="1" customHeight="1" thickBot="1">
      <c r="A106" s="4"/>
      <c r="B106" s="397">
        <f>'인원 입력 기능'!G104</f>
        <v>0</v>
      </c>
      <c r="C106" s="398">
        <f t="shared" si="14"/>
        <v>9</v>
      </c>
      <c r="D106" s="399">
        <f>'수학 백분위 표'!D105</f>
        <v>0</v>
      </c>
      <c r="E106" s="332">
        <f>_xlfn.IFNA(VLOOKUP($B106, '확률과 통계 차트'!$AE$6:$AH$106, 4, FALSE), _xlfn.IFNA(VLOOKUP($B106+1, '확률과 통계 차트'!$AE$6:$AH$106, 4, FALSE), "-"))</f>
        <v>1</v>
      </c>
      <c r="F106" s="432">
        <f>_xlfn.IFNA(VLOOKUP($B106, '확률과 통계 차트'!$AD$6:$AG$106, 4, FALSE), _xlfn.IFNA(VLOOKUP($B106-1, '확률과 통계 차트'!$AD$6:$AG$106, 4, FALSE), "-"))</f>
        <v>99</v>
      </c>
      <c r="G106" s="432">
        <f>_xlfn.IFNA(VLOOKUP($B106, '미적분 차트'!$AE$6:$AH$106, 4, FALSE), _xlfn.IFNA(VLOOKUP($B106+1, '미적분 차트'!$AE$6:$AH$106, 4, FALSE), "-"))</f>
        <v>1</v>
      </c>
      <c r="H106" s="432">
        <f>_xlfn.IFNA(VLOOKUP($B106, '미적분 차트'!$AD$6:$AG$106, 4, FALSE), _xlfn.IFNA(VLOOKUP($B106-1, '미적분 차트'!$AD$6:$AG$106, 4, FALSE), "-"))</f>
        <v>99</v>
      </c>
      <c r="I106" s="432">
        <f>_xlfn.IFNA(VLOOKUP($B106, '기하 차트'!$AE$6:$AH$106, 4, FALSE), _xlfn.IFNA(VLOOKUP($B106+1, '기하 차트'!$AE$6:$AH$106, 4, FALSE), "-"))</f>
        <v>1</v>
      </c>
      <c r="J106" s="432">
        <f>_xlfn.IFNA(VLOOKUP($B106, '기하 차트'!$AD$6:$AG$106, 4, FALSE), _xlfn.IFNA(VLOOKUP($B106-1, '기하 차트'!$AD$6:$AG$106, 4, FALSE), "-"))</f>
        <v>99</v>
      </c>
      <c r="K106" s="12" t="str">
        <f t="shared" si="15"/>
        <v>1 - 99</v>
      </c>
      <c r="L106" s="12"/>
      <c r="M106" s="12"/>
      <c r="N106" s="372" t="e">
        <f>E106/#REF!</f>
        <v>#REF!</v>
      </c>
      <c r="O106" s="10" t="str">
        <f t="shared" si="21"/>
        <v>1 - 99</v>
      </c>
      <c r="P106" s="378"/>
      <c r="Q106" s="4"/>
    </row>
    <row r="107" spans="1:19" ht="21" customHeight="1">
      <c r="A107" s="4"/>
      <c r="B107" s="132"/>
      <c r="C107" s="132"/>
      <c r="D107" s="13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86">
    <mergeCell ref="K96:L96"/>
    <mergeCell ref="M96:N96"/>
    <mergeCell ref="O96:P96"/>
    <mergeCell ref="K97:L97"/>
    <mergeCell ref="M97:N97"/>
    <mergeCell ref="O97:P97"/>
    <mergeCell ref="K93:L93"/>
    <mergeCell ref="M93:N93"/>
    <mergeCell ref="O93:P93"/>
    <mergeCell ref="K94:L94"/>
    <mergeCell ref="M94:N94"/>
    <mergeCell ref="O94:P94"/>
    <mergeCell ref="K95:L95"/>
    <mergeCell ref="M95:N95"/>
    <mergeCell ref="O95:P95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L4:P4"/>
    <mergeCell ref="M7:N7"/>
    <mergeCell ref="M8:N8"/>
    <mergeCell ref="M9:N9"/>
    <mergeCell ref="M10:N10"/>
    <mergeCell ref="M11:N11"/>
    <mergeCell ref="M12:N12"/>
    <mergeCell ref="M19:N19"/>
    <mergeCell ref="M20:N20"/>
    <mergeCell ref="M21:N21"/>
    <mergeCell ref="M22:N22"/>
    <mergeCell ref="O13:P13"/>
    <mergeCell ref="O14:P14"/>
    <mergeCell ref="O15:P15"/>
    <mergeCell ref="O16:P16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67:N67"/>
    <mergeCell ref="M68:N68"/>
    <mergeCell ref="M69:N69"/>
    <mergeCell ref="M70:N70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23:N23"/>
    <mergeCell ref="M24:N24"/>
    <mergeCell ref="M13:N13"/>
    <mergeCell ref="M14:N14"/>
    <mergeCell ref="M15:N15"/>
    <mergeCell ref="M16:N16"/>
    <mergeCell ref="M17:N17"/>
    <mergeCell ref="M18:N18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O17:P17"/>
    <mergeCell ref="O18:P18"/>
    <mergeCell ref="O7:P7"/>
    <mergeCell ref="O8:P8"/>
    <mergeCell ref="O9:P9"/>
    <mergeCell ref="O10:P10"/>
    <mergeCell ref="O11:P11"/>
    <mergeCell ref="O12:P12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</mergeCells>
  <phoneticPr fontId="1" type="noConversion"/>
  <conditionalFormatting sqref="B7:B106">
    <cfRule type="expression" dxfId="1" priority="2">
      <formula>$B7=$B8</formula>
    </cfRule>
  </conditionalFormatting>
  <conditionalFormatting sqref="B7:J106 K7:K97 M7:M97 O7:O97 K98:P106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수학 진위판정</vt:lpstr>
      <vt:lpstr>국어 표준점수별 원점수 범위</vt:lpstr>
      <vt:lpstr>Sheet1</vt:lpstr>
      <vt:lpstr>Sheet2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윤승혁</dc:creator>
  <cp:keywords/>
  <dc:description/>
  <cp:lastModifiedBy>-</cp:lastModifiedBy>
  <cp:revision/>
  <cp:lastPrinted>2024-08-16T15:10:21Z</cp:lastPrinted>
  <dcterms:created xsi:type="dcterms:W3CDTF">2018-04-21T04:34:05Z</dcterms:created>
  <dcterms:modified xsi:type="dcterms:W3CDTF">2024-10-30T12:01:12Z</dcterms:modified>
  <cp:category/>
  <cp:contentStatus/>
</cp:coreProperties>
</file>